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gus\Nextcloud\Eigen huis\Hypotheekberekeningen\"/>
    </mc:Choice>
  </mc:AlternateContent>
  <xr:revisionPtr revIDLastSave="0" documentId="13_ncr:1_{FC56B659-9423-476B-9909-0D913DC4A3A7}" xr6:coauthVersionLast="45" xr6:coauthVersionMax="45" xr10:uidLastSave="{00000000-0000-0000-0000-000000000000}"/>
  <bookViews>
    <workbookView xWindow="28680" yWindow="1620" windowWidth="29040" windowHeight="15840" tabRatio="934" xr2:uid="{00000000-000D-0000-FFFF-FFFF00000000}"/>
  </bookViews>
  <sheets>
    <sheet name="Invoer" sheetId="1" r:id="rId1"/>
    <sheet name="Extra aflossing" sheetId="11" r:id="rId2"/>
    <sheet name="Annuitair twee leningdelen" sheetId="18" r:id="rId3"/>
    <sheet name="Annuitair nieuw" sheetId="12" r:id="rId4"/>
    <sheet name="Annuitair oud" sheetId="19" r:id="rId5"/>
    <sheet name="Lineair twee leningdelen" sheetId="24" r:id="rId6"/>
    <sheet name="Lineair oud" sheetId="25" r:id="rId7"/>
    <sheet name="Lineair nieuw" sheetId="26" r:id="rId8"/>
    <sheet name="Annuitair extra twee leningdele" sheetId="27" r:id="rId9"/>
    <sheet name="Annuitair extra nieuw" sheetId="17" r:id="rId10"/>
    <sheet name="Annuitair extra aflossen Bruto" sheetId="13" state="hidden" r:id="rId11"/>
    <sheet name="Annuitair extra aflossen Netto" sheetId="15" state="hidden" r:id="rId12"/>
    <sheet name="Annuitair extra oud" sheetId="28" r:id="rId13"/>
    <sheet name="Annuitair zonder HRA" sheetId="14" r:id="rId14"/>
    <sheet name="Aflossingsvrij twee delen" sheetId="23" r:id="rId15"/>
    <sheet name="Annuitair deel aflossing" sheetId="21" r:id="rId16"/>
    <sheet name="Aflossingsvrij" sheetId="22" r:id="rId17"/>
    <sheet name="Vaste gegevens" sheetId="20" r:id="rId18"/>
    <sheet name="Lineair" sheetId="3" r:id="rId19"/>
  </sheets>
  <definedNames>
    <definedName name="Aflossingsvrij_maken">Invoer!$B$28</definedName>
    <definedName name="Belastingpercentage">Invoer!$B$18</definedName>
    <definedName name="Datum_vandaag">Invoer!$B$29</definedName>
    <definedName name="Eigenwoningforfait">Invoer!$B$10</definedName>
    <definedName name="Maandelijks_extra">Invoer!$B$21</definedName>
    <definedName name="per_wanneer">Invoer!$B$23</definedName>
    <definedName name="Stoppen_vrijwillig_aflos">Invoer!$B$27</definedName>
    <definedName name="Wat_wil_ik_maandelijks_betalen">Invoer!$B$22</definedName>
  </definedNames>
  <calcPr calcId="191029" iterateDelta="1E-4"/>
</workbook>
</file>

<file path=xl/calcChain.xml><?xml version="1.0" encoding="utf-8"?>
<calcChain xmlns="http://schemas.openxmlformats.org/spreadsheetml/2006/main">
  <c r="E7" i="1" l="1"/>
  <c r="B9" i="1" l="1"/>
  <c r="B361" i="28" l="1"/>
  <c r="B360" i="28"/>
  <c r="B359" i="28"/>
  <c r="B358" i="28"/>
  <c r="B357" i="28"/>
  <c r="B356" i="28"/>
  <c r="B355" i="28"/>
  <c r="B354" i="28"/>
  <c r="B353" i="28"/>
  <c r="B352" i="28"/>
  <c r="B351" i="28"/>
  <c r="B350" i="28"/>
  <c r="B349" i="28"/>
  <c r="B348" i="28"/>
  <c r="B347" i="28"/>
  <c r="B346" i="28"/>
  <c r="B345" i="28"/>
  <c r="B344" i="28"/>
  <c r="B343" i="28"/>
  <c r="B342" i="28"/>
  <c r="B341" i="28"/>
  <c r="B340" i="28"/>
  <c r="B339" i="28"/>
  <c r="B338" i="28"/>
  <c r="B337" i="28"/>
  <c r="B336" i="28"/>
  <c r="B335" i="28"/>
  <c r="B334" i="28"/>
  <c r="B333" i="28"/>
  <c r="B332" i="28"/>
  <c r="B331" i="28"/>
  <c r="B330" i="28"/>
  <c r="B329" i="28"/>
  <c r="B328" i="28"/>
  <c r="B327" i="28"/>
  <c r="B326" i="28"/>
  <c r="B325" i="28"/>
  <c r="B324" i="28"/>
  <c r="B323" i="28"/>
  <c r="B322" i="28"/>
  <c r="B321" i="28"/>
  <c r="B320" i="28"/>
  <c r="B319" i="28"/>
  <c r="B318" i="28"/>
  <c r="B317" i="28"/>
  <c r="B316" i="28"/>
  <c r="B315" i="28"/>
  <c r="B314" i="28"/>
  <c r="B313" i="28"/>
  <c r="B312" i="28"/>
  <c r="B311" i="28"/>
  <c r="B310" i="28"/>
  <c r="B309" i="28"/>
  <c r="B308" i="28"/>
  <c r="B307" i="28"/>
  <c r="B306" i="28"/>
  <c r="B305" i="28"/>
  <c r="B304" i="28"/>
  <c r="B303" i="28"/>
  <c r="B302" i="28"/>
  <c r="B301" i="28"/>
  <c r="B300" i="28"/>
  <c r="B299" i="28"/>
  <c r="B298" i="28"/>
  <c r="B297" i="28"/>
  <c r="B296" i="28"/>
  <c r="B295" i="28"/>
  <c r="B294" i="28"/>
  <c r="B293" i="28"/>
  <c r="B292" i="28"/>
  <c r="B291" i="28"/>
  <c r="B290" i="28"/>
  <c r="B289" i="28"/>
  <c r="B288" i="28"/>
  <c r="B287" i="28"/>
  <c r="B286" i="28"/>
  <c r="B285" i="28"/>
  <c r="B284" i="28"/>
  <c r="B283" i="28"/>
  <c r="B282" i="28"/>
  <c r="B281" i="28"/>
  <c r="B280" i="28"/>
  <c r="B279" i="28"/>
  <c r="B278" i="28"/>
  <c r="B277" i="28"/>
  <c r="B276" i="28"/>
  <c r="B275" i="28"/>
  <c r="B274" i="28"/>
  <c r="B273" i="28"/>
  <c r="B272" i="28"/>
  <c r="B271" i="28"/>
  <c r="B270" i="28"/>
  <c r="B269" i="28"/>
  <c r="B268" i="28"/>
  <c r="B267" i="28"/>
  <c r="B266" i="28"/>
  <c r="B265" i="28"/>
  <c r="B264" i="28"/>
  <c r="B263" i="28"/>
  <c r="B262" i="28"/>
  <c r="B261" i="28"/>
  <c r="B260" i="28"/>
  <c r="B259" i="28"/>
  <c r="B258" i="28"/>
  <c r="B257" i="28"/>
  <c r="B256" i="28"/>
  <c r="B255" i="28"/>
  <c r="B254" i="28"/>
  <c r="B253" i="28"/>
  <c r="B252" i="28"/>
  <c r="B251" i="28"/>
  <c r="B250" i="28"/>
  <c r="B249" i="28"/>
  <c r="B248" i="28"/>
  <c r="B247" i="28"/>
  <c r="B246" i="28"/>
  <c r="B245" i="28"/>
  <c r="B244" i="28"/>
  <c r="B243" i="28"/>
  <c r="B242" i="28"/>
  <c r="B241" i="28"/>
  <c r="B240" i="28"/>
  <c r="B239" i="28"/>
  <c r="B238" i="28"/>
  <c r="B237" i="28"/>
  <c r="B236" i="28"/>
  <c r="B235" i="28"/>
  <c r="B234" i="28"/>
  <c r="B233" i="28"/>
  <c r="B232" i="28"/>
  <c r="B231" i="28"/>
  <c r="B230" i="28"/>
  <c r="B229" i="28"/>
  <c r="B228" i="28"/>
  <c r="B227" i="28"/>
  <c r="B226" i="28"/>
  <c r="B225" i="28"/>
  <c r="B224" i="28"/>
  <c r="B223" i="28"/>
  <c r="B222" i="28"/>
  <c r="B221" i="28"/>
  <c r="B220" i="28"/>
  <c r="B219" i="28"/>
  <c r="B218" i="28"/>
  <c r="B217" i="28"/>
  <c r="B216" i="28"/>
  <c r="B215" i="28"/>
  <c r="B214" i="28"/>
  <c r="B213" i="28"/>
  <c r="B212" i="28"/>
  <c r="B211" i="28"/>
  <c r="B210" i="28"/>
  <c r="B209" i="28"/>
  <c r="B208" i="28"/>
  <c r="B207" i="28"/>
  <c r="B206" i="28"/>
  <c r="B205" i="28"/>
  <c r="B204" i="28"/>
  <c r="B203" i="28"/>
  <c r="B202" i="28"/>
  <c r="B201" i="28"/>
  <c r="B200" i="28"/>
  <c r="B199" i="28"/>
  <c r="B198" i="28"/>
  <c r="B197" i="28"/>
  <c r="B196" i="28"/>
  <c r="B195" i="28"/>
  <c r="B194" i="28"/>
  <c r="B193" i="28"/>
  <c r="B192" i="28"/>
  <c r="B191" i="28"/>
  <c r="B190" i="28"/>
  <c r="B189" i="28"/>
  <c r="B188" i="28"/>
  <c r="B187" i="28"/>
  <c r="B186" i="28"/>
  <c r="B185" i="28"/>
  <c r="B184" i="28"/>
  <c r="B183" i="28"/>
  <c r="B182" i="28"/>
  <c r="B181" i="28"/>
  <c r="B180" i="28"/>
  <c r="B179" i="28"/>
  <c r="B178" i="28"/>
  <c r="B177" i="28"/>
  <c r="B176" i="28"/>
  <c r="B175" i="28"/>
  <c r="B174" i="28"/>
  <c r="B173" i="28"/>
  <c r="B172" i="28"/>
  <c r="B171" i="28"/>
  <c r="B170" i="28"/>
  <c r="B169" i="28"/>
  <c r="B168" i="28"/>
  <c r="B167" i="28"/>
  <c r="B166" i="28"/>
  <c r="B165" i="28"/>
  <c r="B164" i="28"/>
  <c r="B163" i="28"/>
  <c r="B162" i="28"/>
  <c r="B161" i="28"/>
  <c r="B160" i="28"/>
  <c r="B159" i="28"/>
  <c r="B158" i="28"/>
  <c r="B157" i="28"/>
  <c r="B156" i="28"/>
  <c r="B155" i="28"/>
  <c r="B154" i="28"/>
  <c r="B153" i="28"/>
  <c r="B152" i="28"/>
  <c r="B151" i="28"/>
  <c r="B150" i="28"/>
  <c r="B149" i="28"/>
  <c r="B148" i="28"/>
  <c r="B147" i="28"/>
  <c r="B146" i="28"/>
  <c r="B145" i="28"/>
  <c r="B144" i="28"/>
  <c r="B143" i="28"/>
  <c r="B142" i="28"/>
  <c r="B141" i="28"/>
  <c r="B140" i="28"/>
  <c r="B139" i="28"/>
  <c r="B138" i="28"/>
  <c r="B137" i="28"/>
  <c r="B136" i="28"/>
  <c r="B135" i="28"/>
  <c r="B134" i="28"/>
  <c r="B133" i="28"/>
  <c r="B132" i="28"/>
  <c r="B131" i="28"/>
  <c r="B130" i="28"/>
  <c r="B129" i="28"/>
  <c r="B128" i="28"/>
  <c r="B127" i="28"/>
  <c r="B126" i="28"/>
  <c r="B125" i="28"/>
  <c r="B124" i="28"/>
  <c r="B123" i="28"/>
  <c r="B122" i="28"/>
  <c r="B121" i="28"/>
  <c r="B120" i="28"/>
  <c r="B119" i="28"/>
  <c r="B118" i="28"/>
  <c r="B117" i="28"/>
  <c r="B116" i="28"/>
  <c r="B115" i="28"/>
  <c r="B114" i="28"/>
  <c r="B113" i="28"/>
  <c r="B112" i="28"/>
  <c r="B111" i="28"/>
  <c r="B110" i="28"/>
  <c r="B109" i="28"/>
  <c r="B108" i="28"/>
  <c r="B107" i="28"/>
  <c r="B106" i="28"/>
  <c r="B105" i="28"/>
  <c r="B104" i="28"/>
  <c r="B103" i="28"/>
  <c r="B102" i="28"/>
  <c r="B101" i="28"/>
  <c r="B100" i="28"/>
  <c r="B99" i="28"/>
  <c r="B98" i="28"/>
  <c r="B97" i="28"/>
  <c r="B96" i="28"/>
  <c r="B95" i="28"/>
  <c r="B94" i="28"/>
  <c r="B93" i="28"/>
  <c r="B92" i="28"/>
  <c r="B91" i="28"/>
  <c r="B90" i="28"/>
  <c r="B89" i="28"/>
  <c r="B88" i="28"/>
  <c r="B87" i="28"/>
  <c r="B86" i="28"/>
  <c r="B85" i="28"/>
  <c r="B84" i="28"/>
  <c r="B83" i="28"/>
  <c r="B82" i="28"/>
  <c r="B81" i="28"/>
  <c r="B80" i="28"/>
  <c r="B79" i="28"/>
  <c r="B78" i="28"/>
  <c r="B77" i="28"/>
  <c r="B76" i="28"/>
  <c r="B75" i="28"/>
  <c r="B74" i="28"/>
  <c r="B73" i="28"/>
  <c r="B72" i="28"/>
  <c r="B71" i="28"/>
  <c r="B70" i="28"/>
  <c r="B69" i="28"/>
  <c r="B68" i="28"/>
  <c r="B67" i="28"/>
  <c r="B66" i="28"/>
  <c r="B65" i="28"/>
  <c r="B64" i="28"/>
  <c r="B63" i="28"/>
  <c r="B62" i="28"/>
  <c r="B61" i="28"/>
  <c r="B60" i="28"/>
  <c r="B59" i="28"/>
  <c r="B58" i="28"/>
  <c r="B57" i="28"/>
  <c r="B56" i="28"/>
  <c r="B55" i="28"/>
  <c r="B54" i="28"/>
  <c r="B53" i="28"/>
  <c r="B52" i="28"/>
  <c r="B51" i="28"/>
  <c r="B50" i="28"/>
  <c r="B49" i="28"/>
  <c r="B48" i="28"/>
  <c r="B47" i="28"/>
  <c r="B46" i="28"/>
  <c r="B45" i="28"/>
  <c r="B44" i="28"/>
  <c r="B43" i="28"/>
  <c r="B42" i="28"/>
  <c r="B41" i="28"/>
  <c r="B40" i="28"/>
  <c r="B39" i="28"/>
  <c r="B38" i="28"/>
  <c r="B37" i="28"/>
  <c r="B36" i="28"/>
  <c r="B35" i="28"/>
  <c r="B34" i="28"/>
  <c r="B33" i="28"/>
  <c r="B32" i="28"/>
  <c r="B31" i="28"/>
  <c r="B30" i="28"/>
  <c r="B29" i="28"/>
  <c r="B28" i="28"/>
  <c r="B27" i="28"/>
  <c r="B26" i="28"/>
  <c r="B25" i="28"/>
  <c r="B24" i="28"/>
  <c r="B23" i="28"/>
  <c r="B22" i="28"/>
  <c r="B21" i="28"/>
  <c r="B20" i="28"/>
  <c r="B19" i="28"/>
  <c r="B18" i="28"/>
  <c r="B17" i="28"/>
  <c r="B16" i="28"/>
  <c r="B15" i="28"/>
  <c r="B14" i="28"/>
  <c r="B13" i="28"/>
  <c r="B12" i="28"/>
  <c r="B11" i="28"/>
  <c r="B10" i="28"/>
  <c r="B9" i="28"/>
  <c r="B8" i="28"/>
  <c r="B7" i="28"/>
  <c r="B6" i="28"/>
  <c r="B5" i="28"/>
  <c r="B4" i="28"/>
  <c r="B3" i="28"/>
  <c r="B2" i="28"/>
  <c r="A2" i="28"/>
  <c r="A3" i="28" s="1"/>
  <c r="A4" i="28" l="1"/>
  <c r="J70" i="19"/>
  <c r="A5" i="28" l="1"/>
  <c r="B361" i="27"/>
  <c r="B360" i="27"/>
  <c r="B359" i="27"/>
  <c r="B358" i="27"/>
  <c r="B357" i="27"/>
  <c r="B356" i="27"/>
  <c r="B355" i="27"/>
  <c r="B354" i="27"/>
  <c r="B353" i="27"/>
  <c r="B352" i="27"/>
  <c r="B351" i="27"/>
  <c r="B350" i="27"/>
  <c r="B349" i="27"/>
  <c r="B348" i="27"/>
  <c r="B347" i="27"/>
  <c r="B346" i="27"/>
  <c r="B345" i="27"/>
  <c r="B344" i="27"/>
  <c r="B343" i="27"/>
  <c r="B342" i="27"/>
  <c r="B341" i="27"/>
  <c r="B340" i="27"/>
  <c r="B339" i="27"/>
  <c r="B338" i="27"/>
  <c r="B337" i="27"/>
  <c r="B336" i="27"/>
  <c r="B335" i="27"/>
  <c r="B334" i="27"/>
  <c r="B333" i="27"/>
  <c r="B332" i="27"/>
  <c r="B331" i="27"/>
  <c r="B330" i="27"/>
  <c r="B329" i="27"/>
  <c r="B328" i="27"/>
  <c r="B327" i="27"/>
  <c r="B326" i="27"/>
  <c r="B325" i="27"/>
  <c r="B324" i="27"/>
  <c r="B323" i="27"/>
  <c r="B322" i="27"/>
  <c r="B321" i="27"/>
  <c r="B320" i="27"/>
  <c r="B319" i="27"/>
  <c r="B318" i="27"/>
  <c r="B317" i="27"/>
  <c r="B316" i="27"/>
  <c r="B315" i="27"/>
  <c r="B314" i="27"/>
  <c r="B313" i="27"/>
  <c r="B312" i="27"/>
  <c r="B311" i="27"/>
  <c r="B310" i="27"/>
  <c r="B309" i="27"/>
  <c r="B308" i="27"/>
  <c r="B307" i="27"/>
  <c r="B306" i="27"/>
  <c r="B305" i="27"/>
  <c r="B304" i="27"/>
  <c r="B303" i="27"/>
  <c r="B302" i="27"/>
  <c r="B301" i="27"/>
  <c r="B300" i="27"/>
  <c r="B299" i="27"/>
  <c r="B298" i="27"/>
  <c r="B297" i="27"/>
  <c r="B296" i="27"/>
  <c r="B295" i="27"/>
  <c r="B294" i="27"/>
  <c r="B293" i="27"/>
  <c r="B292" i="27"/>
  <c r="B291" i="27"/>
  <c r="B290" i="27"/>
  <c r="B289" i="27"/>
  <c r="B288" i="27"/>
  <c r="B287" i="27"/>
  <c r="B286" i="27"/>
  <c r="B285" i="27"/>
  <c r="B284" i="27"/>
  <c r="B283" i="27"/>
  <c r="B282" i="27"/>
  <c r="B281" i="27"/>
  <c r="B280" i="27"/>
  <c r="B279" i="27"/>
  <c r="B278" i="27"/>
  <c r="B277" i="27"/>
  <c r="B276" i="27"/>
  <c r="B275" i="27"/>
  <c r="B274" i="27"/>
  <c r="B273" i="27"/>
  <c r="B272" i="27"/>
  <c r="B271" i="27"/>
  <c r="B270" i="27"/>
  <c r="B269" i="27"/>
  <c r="B268" i="27"/>
  <c r="B267" i="27"/>
  <c r="B266" i="27"/>
  <c r="B265" i="27"/>
  <c r="B264" i="27"/>
  <c r="B263" i="27"/>
  <c r="B262" i="27"/>
  <c r="B261" i="27"/>
  <c r="B260" i="27"/>
  <c r="B259" i="27"/>
  <c r="B258" i="27"/>
  <c r="B257" i="27"/>
  <c r="B256" i="27"/>
  <c r="B255" i="27"/>
  <c r="B254" i="27"/>
  <c r="B253" i="27"/>
  <c r="B252" i="27"/>
  <c r="B251" i="27"/>
  <c r="B250" i="27"/>
  <c r="B249" i="27"/>
  <c r="B248" i="27"/>
  <c r="B247" i="27"/>
  <c r="B246" i="27"/>
  <c r="B245" i="27"/>
  <c r="B244" i="27"/>
  <c r="B243" i="27"/>
  <c r="B242" i="27"/>
  <c r="B241" i="27"/>
  <c r="B240" i="27"/>
  <c r="B239" i="27"/>
  <c r="B238" i="27"/>
  <c r="B237" i="27"/>
  <c r="B236" i="27"/>
  <c r="B235" i="27"/>
  <c r="B234" i="27"/>
  <c r="B233" i="27"/>
  <c r="B232" i="27"/>
  <c r="B231" i="27"/>
  <c r="B230" i="27"/>
  <c r="B229" i="27"/>
  <c r="B228" i="27"/>
  <c r="B227" i="27"/>
  <c r="B226" i="27"/>
  <c r="B225" i="27"/>
  <c r="B224" i="27"/>
  <c r="B223" i="27"/>
  <c r="B222" i="27"/>
  <c r="B221" i="27"/>
  <c r="B220" i="27"/>
  <c r="B219" i="27"/>
  <c r="B218" i="27"/>
  <c r="B217" i="27"/>
  <c r="B216" i="27"/>
  <c r="B215" i="27"/>
  <c r="B214" i="27"/>
  <c r="B213" i="27"/>
  <c r="B212" i="27"/>
  <c r="B211" i="27"/>
  <c r="B210" i="27"/>
  <c r="B209" i="27"/>
  <c r="B208" i="27"/>
  <c r="B207" i="27"/>
  <c r="B206" i="27"/>
  <c r="B205" i="27"/>
  <c r="B204" i="27"/>
  <c r="B203" i="27"/>
  <c r="B202" i="27"/>
  <c r="B201" i="27"/>
  <c r="B200" i="27"/>
  <c r="B199" i="27"/>
  <c r="B198" i="27"/>
  <c r="B197" i="27"/>
  <c r="B196" i="27"/>
  <c r="B195" i="27"/>
  <c r="B194" i="27"/>
  <c r="B193" i="27"/>
  <c r="B192" i="27"/>
  <c r="B191" i="27"/>
  <c r="B190" i="27"/>
  <c r="B189" i="27"/>
  <c r="B188" i="27"/>
  <c r="B187" i="27"/>
  <c r="B186" i="27"/>
  <c r="B185" i="27"/>
  <c r="B184" i="27"/>
  <c r="B183" i="27"/>
  <c r="B182" i="27"/>
  <c r="B181" i="27"/>
  <c r="B180" i="27"/>
  <c r="B179" i="27"/>
  <c r="B178" i="27"/>
  <c r="B177" i="27"/>
  <c r="B176" i="27"/>
  <c r="B175" i="27"/>
  <c r="B174" i="27"/>
  <c r="B173" i="27"/>
  <c r="B172" i="27"/>
  <c r="B171" i="27"/>
  <c r="B170" i="27"/>
  <c r="B169" i="27"/>
  <c r="B168" i="27"/>
  <c r="B167" i="27"/>
  <c r="B166" i="27"/>
  <c r="B165" i="27"/>
  <c r="B164" i="27"/>
  <c r="B163" i="27"/>
  <c r="B162" i="27"/>
  <c r="B161" i="27"/>
  <c r="B160" i="27"/>
  <c r="B159" i="27"/>
  <c r="B158" i="27"/>
  <c r="B157" i="27"/>
  <c r="B156" i="27"/>
  <c r="B155" i="27"/>
  <c r="B154" i="27"/>
  <c r="B153" i="27"/>
  <c r="B152" i="27"/>
  <c r="B151" i="27"/>
  <c r="B150" i="27"/>
  <c r="B149" i="27"/>
  <c r="B148" i="27"/>
  <c r="B147" i="27"/>
  <c r="B146" i="27"/>
  <c r="B145" i="27"/>
  <c r="B144" i="27"/>
  <c r="B143" i="27"/>
  <c r="B142" i="27"/>
  <c r="B141" i="27"/>
  <c r="B140" i="27"/>
  <c r="B139" i="27"/>
  <c r="B138" i="27"/>
  <c r="B137" i="27"/>
  <c r="B136" i="27"/>
  <c r="B135" i="27"/>
  <c r="B134" i="27"/>
  <c r="B133" i="27"/>
  <c r="B132" i="27"/>
  <c r="B131" i="27"/>
  <c r="B130" i="27"/>
  <c r="B129" i="27"/>
  <c r="B128" i="27"/>
  <c r="B127" i="27"/>
  <c r="B126" i="27"/>
  <c r="B125" i="27"/>
  <c r="B124" i="27"/>
  <c r="B123" i="27"/>
  <c r="B122" i="27"/>
  <c r="B121" i="27"/>
  <c r="B120" i="27"/>
  <c r="B119" i="27"/>
  <c r="B118" i="27"/>
  <c r="B117" i="27"/>
  <c r="B116" i="27"/>
  <c r="B115" i="27"/>
  <c r="B114" i="27"/>
  <c r="B113" i="27"/>
  <c r="B112" i="27"/>
  <c r="B111" i="27"/>
  <c r="B110" i="27"/>
  <c r="B109" i="27"/>
  <c r="B108" i="27"/>
  <c r="B107" i="27"/>
  <c r="B106" i="27"/>
  <c r="B105" i="27"/>
  <c r="B104" i="27"/>
  <c r="B103" i="27"/>
  <c r="B102" i="27"/>
  <c r="B101" i="27"/>
  <c r="B100" i="27"/>
  <c r="B99" i="27"/>
  <c r="B98" i="27"/>
  <c r="B97" i="27"/>
  <c r="B96" i="27"/>
  <c r="B95" i="27"/>
  <c r="B94" i="27"/>
  <c r="B93" i="27"/>
  <c r="B92" i="27"/>
  <c r="B91" i="27"/>
  <c r="B90" i="27"/>
  <c r="B89" i="27"/>
  <c r="B88" i="27"/>
  <c r="B87" i="27"/>
  <c r="B86" i="27"/>
  <c r="B85" i="27"/>
  <c r="B84" i="27"/>
  <c r="B83" i="27"/>
  <c r="B82" i="27"/>
  <c r="B81" i="27"/>
  <c r="B80" i="27"/>
  <c r="B79" i="27"/>
  <c r="B78" i="27"/>
  <c r="B77" i="27"/>
  <c r="B76" i="27"/>
  <c r="B75" i="27"/>
  <c r="B74" i="27"/>
  <c r="B73" i="27"/>
  <c r="B72" i="27"/>
  <c r="B71" i="27"/>
  <c r="V70" i="27"/>
  <c r="B70" i="27"/>
  <c r="B69" i="27"/>
  <c r="B68" i="27"/>
  <c r="B67" i="27"/>
  <c r="B66" i="27"/>
  <c r="B65" i="27"/>
  <c r="B64" i="27"/>
  <c r="B63" i="27"/>
  <c r="B62" i="27"/>
  <c r="B61" i="27"/>
  <c r="B60" i="27"/>
  <c r="B59" i="27"/>
  <c r="B58" i="27"/>
  <c r="B57" i="27"/>
  <c r="B56" i="27"/>
  <c r="B55" i="27"/>
  <c r="B54" i="27"/>
  <c r="B53" i="27"/>
  <c r="B52" i="27"/>
  <c r="B51" i="27"/>
  <c r="B50" i="27"/>
  <c r="B49" i="27"/>
  <c r="B48" i="27"/>
  <c r="B47" i="27"/>
  <c r="B46" i="27"/>
  <c r="B45" i="27"/>
  <c r="B44" i="27"/>
  <c r="B43" i="27"/>
  <c r="B42" i="27"/>
  <c r="B41" i="27"/>
  <c r="B40" i="27"/>
  <c r="B39" i="27"/>
  <c r="B38" i="27"/>
  <c r="B37" i="27"/>
  <c r="B36" i="27"/>
  <c r="B35" i="27"/>
  <c r="B34" i="27"/>
  <c r="B33" i="27"/>
  <c r="B32" i="27"/>
  <c r="B31" i="27"/>
  <c r="B30" i="27"/>
  <c r="B29" i="27"/>
  <c r="B28" i="27"/>
  <c r="B27" i="27"/>
  <c r="B26" i="27"/>
  <c r="B25" i="27"/>
  <c r="B24" i="27"/>
  <c r="B23" i="27"/>
  <c r="B22" i="27"/>
  <c r="B21" i="27"/>
  <c r="B20" i="27"/>
  <c r="B19" i="27"/>
  <c r="B18" i="27"/>
  <c r="B17" i="27"/>
  <c r="B16" i="27"/>
  <c r="B15" i="27"/>
  <c r="B14" i="27"/>
  <c r="B13" i="27"/>
  <c r="B12" i="27"/>
  <c r="B11" i="27"/>
  <c r="B10" i="27"/>
  <c r="B9" i="27"/>
  <c r="B8" i="27"/>
  <c r="B7" i="27"/>
  <c r="B6" i="27"/>
  <c r="B5" i="27"/>
  <c r="B4" i="27"/>
  <c r="B3" i="27"/>
  <c r="B2" i="27"/>
  <c r="A2" i="27"/>
  <c r="A3" i="27" s="1"/>
  <c r="A4" i="27" s="1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87" i="27" s="1"/>
  <c r="A88" i="27" s="1"/>
  <c r="A89" i="27" s="1"/>
  <c r="A90" i="27" s="1"/>
  <c r="A91" i="27" s="1"/>
  <c r="A92" i="27" s="1"/>
  <c r="A93" i="27" s="1"/>
  <c r="A94" i="27" s="1"/>
  <c r="A95" i="27" s="1"/>
  <c r="A96" i="27" s="1"/>
  <c r="A97" i="27" s="1"/>
  <c r="A98" i="27" s="1"/>
  <c r="A99" i="27" s="1"/>
  <c r="A100" i="27" s="1"/>
  <c r="A101" i="27" s="1"/>
  <c r="A102" i="27" s="1"/>
  <c r="A103" i="27" s="1"/>
  <c r="A104" i="27" s="1"/>
  <c r="A105" i="27" s="1"/>
  <c r="A106" i="27" s="1"/>
  <c r="A107" i="27" s="1"/>
  <c r="A108" i="27" s="1"/>
  <c r="A109" i="27" s="1"/>
  <c r="A110" i="27" s="1"/>
  <c r="A111" i="27" s="1"/>
  <c r="A112" i="27" s="1"/>
  <c r="A113" i="27" s="1"/>
  <c r="A114" i="27" s="1"/>
  <c r="A115" i="27" s="1"/>
  <c r="A116" i="27" s="1"/>
  <c r="A117" i="27" s="1"/>
  <c r="A118" i="27" s="1"/>
  <c r="A119" i="27" s="1"/>
  <c r="A120" i="27" s="1"/>
  <c r="A121" i="27" s="1"/>
  <c r="A122" i="27" s="1"/>
  <c r="A123" i="27" s="1"/>
  <c r="A124" i="27" s="1"/>
  <c r="A125" i="27" s="1"/>
  <c r="A126" i="27" s="1"/>
  <c r="A127" i="27" s="1"/>
  <c r="A128" i="27" s="1"/>
  <c r="A129" i="27" s="1"/>
  <c r="A130" i="27" s="1"/>
  <c r="A131" i="27" s="1"/>
  <c r="A132" i="27" s="1"/>
  <c r="A133" i="27" s="1"/>
  <c r="A134" i="27" s="1"/>
  <c r="A135" i="27" s="1"/>
  <c r="A136" i="27" s="1"/>
  <c r="A137" i="27" s="1"/>
  <c r="A138" i="27" s="1"/>
  <c r="A139" i="27" s="1"/>
  <c r="A140" i="27" s="1"/>
  <c r="A141" i="27" s="1"/>
  <c r="A142" i="27" s="1"/>
  <c r="A143" i="27" s="1"/>
  <c r="A144" i="27" s="1"/>
  <c r="A145" i="27" s="1"/>
  <c r="A146" i="27" s="1"/>
  <c r="A147" i="27" s="1"/>
  <c r="A148" i="27" s="1"/>
  <c r="A149" i="27" s="1"/>
  <c r="A150" i="27" s="1"/>
  <c r="A151" i="27" s="1"/>
  <c r="A152" i="27" s="1"/>
  <c r="A153" i="27" s="1"/>
  <c r="A154" i="27" s="1"/>
  <c r="A155" i="27" s="1"/>
  <c r="A156" i="27" s="1"/>
  <c r="A157" i="27" s="1"/>
  <c r="A158" i="27" s="1"/>
  <c r="A159" i="27" s="1"/>
  <c r="A160" i="27" s="1"/>
  <c r="A161" i="27" s="1"/>
  <c r="A162" i="27" s="1"/>
  <c r="A163" i="27" s="1"/>
  <c r="A164" i="27" s="1"/>
  <c r="A165" i="27" s="1"/>
  <c r="A166" i="27" s="1"/>
  <c r="A167" i="27" s="1"/>
  <c r="A168" i="27" s="1"/>
  <c r="A169" i="27" s="1"/>
  <c r="A170" i="27" s="1"/>
  <c r="A171" i="27" s="1"/>
  <c r="A172" i="27" s="1"/>
  <c r="A173" i="27" s="1"/>
  <c r="A174" i="27" s="1"/>
  <c r="A175" i="27" s="1"/>
  <c r="A176" i="27" s="1"/>
  <c r="A177" i="27" s="1"/>
  <c r="A178" i="27" s="1"/>
  <c r="A179" i="27" s="1"/>
  <c r="A180" i="27" s="1"/>
  <c r="A181" i="27" s="1"/>
  <c r="A182" i="27" s="1"/>
  <c r="A183" i="27" s="1"/>
  <c r="A184" i="27" s="1"/>
  <c r="A185" i="27" s="1"/>
  <c r="A186" i="27" s="1"/>
  <c r="A187" i="27" s="1"/>
  <c r="A188" i="27" s="1"/>
  <c r="A189" i="27" s="1"/>
  <c r="A190" i="27" s="1"/>
  <c r="A191" i="27" s="1"/>
  <c r="A192" i="27" s="1"/>
  <c r="A193" i="27" s="1"/>
  <c r="A194" i="27" s="1"/>
  <c r="A195" i="27" s="1"/>
  <c r="A196" i="27" s="1"/>
  <c r="A197" i="27" s="1"/>
  <c r="A198" i="27" s="1"/>
  <c r="A199" i="27" s="1"/>
  <c r="A200" i="27" s="1"/>
  <c r="A201" i="27" s="1"/>
  <c r="A202" i="27" s="1"/>
  <c r="A203" i="27" s="1"/>
  <c r="A204" i="27" s="1"/>
  <c r="A205" i="27" s="1"/>
  <c r="A206" i="27" s="1"/>
  <c r="A207" i="27" s="1"/>
  <c r="A208" i="27" s="1"/>
  <c r="A209" i="27" s="1"/>
  <c r="A210" i="27" s="1"/>
  <c r="A211" i="27" s="1"/>
  <c r="A212" i="27" s="1"/>
  <c r="A213" i="27" s="1"/>
  <c r="A214" i="27" s="1"/>
  <c r="A215" i="27" s="1"/>
  <c r="A216" i="27" s="1"/>
  <c r="A217" i="27" s="1"/>
  <c r="A218" i="27" s="1"/>
  <c r="A219" i="27" s="1"/>
  <c r="A220" i="27" s="1"/>
  <c r="A221" i="27" s="1"/>
  <c r="A222" i="27" s="1"/>
  <c r="A223" i="27" s="1"/>
  <c r="A224" i="27" s="1"/>
  <c r="A225" i="27" s="1"/>
  <c r="A226" i="27" s="1"/>
  <c r="A227" i="27" s="1"/>
  <c r="A228" i="27" s="1"/>
  <c r="A229" i="27" s="1"/>
  <c r="A230" i="27" s="1"/>
  <c r="A231" i="27" s="1"/>
  <c r="A232" i="27" s="1"/>
  <c r="A233" i="27" s="1"/>
  <c r="A234" i="27" s="1"/>
  <c r="A235" i="27" s="1"/>
  <c r="A236" i="27" s="1"/>
  <c r="A237" i="27" s="1"/>
  <c r="A238" i="27" s="1"/>
  <c r="A239" i="27" s="1"/>
  <c r="A240" i="27" s="1"/>
  <c r="A241" i="27" s="1"/>
  <c r="A242" i="27" s="1"/>
  <c r="A243" i="27" s="1"/>
  <c r="A244" i="27" s="1"/>
  <c r="A245" i="27" s="1"/>
  <c r="A246" i="27" s="1"/>
  <c r="A247" i="27" s="1"/>
  <c r="A248" i="27" s="1"/>
  <c r="A249" i="27" s="1"/>
  <c r="A250" i="27" s="1"/>
  <c r="A251" i="27" s="1"/>
  <c r="A252" i="27" s="1"/>
  <c r="A253" i="27" s="1"/>
  <c r="A254" i="27" s="1"/>
  <c r="A255" i="27" s="1"/>
  <c r="A256" i="27" s="1"/>
  <c r="A257" i="27" s="1"/>
  <c r="A258" i="27" s="1"/>
  <c r="A259" i="27" s="1"/>
  <c r="A260" i="27" s="1"/>
  <c r="A261" i="27" s="1"/>
  <c r="A262" i="27" s="1"/>
  <c r="A263" i="27" s="1"/>
  <c r="A264" i="27" s="1"/>
  <c r="A265" i="27" s="1"/>
  <c r="A266" i="27" s="1"/>
  <c r="A267" i="27" s="1"/>
  <c r="A268" i="27" s="1"/>
  <c r="A269" i="27" s="1"/>
  <c r="A270" i="27" s="1"/>
  <c r="A271" i="27" s="1"/>
  <c r="A272" i="27" s="1"/>
  <c r="A273" i="27" s="1"/>
  <c r="A274" i="27" s="1"/>
  <c r="A275" i="27" s="1"/>
  <c r="A276" i="27" s="1"/>
  <c r="A277" i="27" s="1"/>
  <c r="A278" i="27" s="1"/>
  <c r="A279" i="27" s="1"/>
  <c r="A280" i="27" s="1"/>
  <c r="A281" i="27" s="1"/>
  <c r="A282" i="27" s="1"/>
  <c r="A283" i="27" s="1"/>
  <c r="A284" i="27" s="1"/>
  <c r="A285" i="27" s="1"/>
  <c r="A286" i="27" s="1"/>
  <c r="A287" i="27" s="1"/>
  <c r="A288" i="27" s="1"/>
  <c r="A289" i="27" s="1"/>
  <c r="A290" i="27" s="1"/>
  <c r="A291" i="27" s="1"/>
  <c r="A292" i="27" s="1"/>
  <c r="A293" i="27" s="1"/>
  <c r="A294" i="27" s="1"/>
  <c r="A295" i="27" s="1"/>
  <c r="A296" i="27" s="1"/>
  <c r="A297" i="27" s="1"/>
  <c r="A298" i="27" s="1"/>
  <c r="A299" i="27" s="1"/>
  <c r="A300" i="27" s="1"/>
  <c r="A301" i="27" s="1"/>
  <c r="A302" i="27" s="1"/>
  <c r="A303" i="27" s="1"/>
  <c r="A304" i="27" s="1"/>
  <c r="A305" i="27" s="1"/>
  <c r="A306" i="27" s="1"/>
  <c r="A307" i="27" s="1"/>
  <c r="A308" i="27" s="1"/>
  <c r="A309" i="27" s="1"/>
  <c r="A310" i="27" s="1"/>
  <c r="A311" i="27" s="1"/>
  <c r="A312" i="27" s="1"/>
  <c r="A313" i="27" s="1"/>
  <c r="A314" i="27" s="1"/>
  <c r="A315" i="27" s="1"/>
  <c r="A316" i="27" s="1"/>
  <c r="A317" i="27" s="1"/>
  <c r="A318" i="27" s="1"/>
  <c r="A319" i="27" s="1"/>
  <c r="A320" i="27" s="1"/>
  <c r="A321" i="27" s="1"/>
  <c r="A322" i="27" s="1"/>
  <c r="A323" i="27" s="1"/>
  <c r="A324" i="27" s="1"/>
  <c r="A325" i="27" s="1"/>
  <c r="A326" i="27" s="1"/>
  <c r="A327" i="27" s="1"/>
  <c r="A328" i="27" s="1"/>
  <c r="A329" i="27" s="1"/>
  <c r="A330" i="27" s="1"/>
  <c r="A331" i="27" s="1"/>
  <c r="A332" i="27" s="1"/>
  <c r="A333" i="27" s="1"/>
  <c r="A334" i="27" s="1"/>
  <c r="A335" i="27" s="1"/>
  <c r="A336" i="27" s="1"/>
  <c r="A337" i="27" s="1"/>
  <c r="A338" i="27" s="1"/>
  <c r="A339" i="27" s="1"/>
  <c r="A340" i="27" s="1"/>
  <c r="A341" i="27" s="1"/>
  <c r="A342" i="27" s="1"/>
  <c r="A343" i="27" s="1"/>
  <c r="A344" i="27" s="1"/>
  <c r="A345" i="27" s="1"/>
  <c r="A346" i="27" s="1"/>
  <c r="A347" i="27" s="1"/>
  <c r="A348" i="27" s="1"/>
  <c r="A349" i="27" s="1"/>
  <c r="A350" i="27" s="1"/>
  <c r="A351" i="27" s="1"/>
  <c r="A352" i="27" s="1"/>
  <c r="A353" i="27" s="1"/>
  <c r="A354" i="27" s="1"/>
  <c r="A355" i="27" s="1"/>
  <c r="A356" i="27" s="1"/>
  <c r="A357" i="27" s="1"/>
  <c r="A358" i="27" s="1"/>
  <c r="A359" i="27" s="1"/>
  <c r="A360" i="27" s="1"/>
  <c r="A361" i="27" s="1"/>
  <c r="A6" i="28" l="1"/>
  <c r="B361" i="26"/>
  <c r="B360" i="26"/>
  <c r="B359" i="26"/>
  <c r="B358" i="26"/>
  <c r="B357" i="26"/>
  <c r="B356" i="26"/>
  <c r="B355" i="26"/>
  <c r="B354" i="26"/>
  <c r="B353" i="26"/>
  <c r="B352" i="26"/>
  <c r="B351" i="26"/>
  <c r="B350" i="26"/>
  <c r="B349" i="26"/>
  <c r="B348" i="26"/>
  <c r="B347" i="26"/>
  <c r="B346" i="26"/>
  <c r="B345" i="26"/>
  <c r="B344" i="26"/>
  <c r="B343" i="26"/>
  <c r="B342" i="26"/>
  <c r="B341" i="26"/>
  <c r="B340" i="26"/>
  <c r="B339" i="26"/>
  <c r="B338" i="26"/>
  <c r="B337" i="26"/>
  <c r="B336" i="26"/>
  <c r="B335" i="26"/>
  <c r="B334" i="26"/>
  <c r="B333" i="26"/>
  <c r="B332" i="26"/>
  <c r="B331" i="26"/>
  <c r="B330" i="26"/>
  <c r="B329" i="26"/>
  <c r="B328" i="26"/>
  <c r="B327" i="26"/>
  <c r="B326" i="26"/>
  <c r="B325" i="26"/>
  <c r="B324" i="26"/>
  <c r="B323" i="26"/>
  <c r="B322" i="26"/>
  <c r="B321" i="26"/>
  <c r="B320" i="26"/>
  <c r="B319" i="26"/>
  <c r="B318" i="26"/>
  <c r="B317" i="26"/>
  <c r="B316" i="26"/>
  <c r="B315" i="26"/>
  <c r="B314" i="26"/>
  <c r="B313" i="26"/>
  <c r="B312" i="26"/>
  <c r="B311" i="26"/>
  <c r="B310" i="26"/>
  <c r="B309" i="26"/>
  <c r="B308" i="26"/>
  <c r="B307" i="26"/>
  <c r="B306" i="26"/>
  <c r="B305" i="26"/>
  <c r="B304" i="26"/>
  <c r="B303" i="26"/>
  <c r="B302" i="26"/>
  <c r="B301" i="26"/>
  <c r="B300" i="26"/>
  <c r="B299" i="26"/>
  <c r="B298" i="26"/>
  <c r="B297" i="26"/>
  <c r="B296" i="26"/>
  <c r="B295" i="26"/>
  <c r="B294" i="26"/>
  <c r="B293" i="26"/>
  <c r="B292" i="26"/>
  <c r="B291" i="26"/>
  <c r="B290" i="26"/>
  <c r="B289" i="26"/>
  <c r="B288" i="26"/>
  <c r="B287" i="26"/>
  <c r="B286" i="26"/>
  <c r="B285" i="26"/>
  <c r="B284" i="26"/>
  <c r="B283" i="26"/>
  <c r="B282" i="26"/>
  <c r="B281" i="26"/>
  <c r="B280" i="26"/>
  <c r="B279" i="26"/>
  <c r="B278" i="26"/>
  <c r="B277" i="26"/>
  <c r="B276" i="26"/>
  <c r="B275" i="26"/>
  <c r="B274" i="26"/>
  <c r="B273" i="26"/>
  <c r="B272" i="26"/>
  <c r="B271" i="26"/>
  <c r="B270" i="26"/>
  <c r="B269" i="26"/>
  <c r="B268" i="26"/>
  <c r="B267" i="26"/>
  <c r="B266" i="26"/>
  <c r="B265" i="26"/>
  <c r="B264" i="26"/>
  <c r="B263" i="26"/>
  <c r="B262" i="26"/>
  <c r="B261" i="26"/>
  <c r="B260" i="26"/>
  <c r="B259" i="26"/>
  <c r="B258" i="26"/>
  <c r="B257" i="26"/>
  <c r="B256" i="26"/>
  <c r="B255" i="26"/>
  <c r="B254" i="26"/>
  <c r="B253" i="26"/>
  <c r="B252" i="26"/>
  <c r="B251" i="26"/>
  <c r="B250" i="26"/>
  <c r="B249" i="26"/>
  <c r="B248" i="26"/>
  <c r="B247" i="26"/>
  <c r="B246" i="26"/>
  <c r="B245" i="26"/>
  <c r="B244" i="26"/>
  <c r="B243" i="26"/>
  <c r="B242" i="26"/>
  <c r="B241" i="26"/>
  <c r="B240" i="26"/>
  <c r="B239" i="26"/>
  <c r="B238" i="26"/>
  <c r="B237" i="26"/>
  <c r="B236" i="26"/>
  <c r="B235" i="26"/>
  <c r="B234" i="26"/>
  <c r="B233" i="26"/>
  <c r="B232" i="26"/>
  <c r="B231" i="26"/>
  <c r="B230" i="26"/>
  <c r="B229" i="26"/>
  <c r="B228" i="26"/>
  <c r="B227" i="26"/>
  <c r="B226" i="26"/>
  <c r="B225" i="26"/>
  <c r="B224" i="26"/>
  <c r="B223" i="26"/>
  <c r="B222" i="26"/>
  <c r="B221" i="26"/>
  <c r="B220" i="26"/>
  <c r="B219" i="26"/>
  <c r="B218" i="26"/>
  <c r="B217" i="26"/>
  <c r="B216" i="26"/>
  <c r="B215" i="26"/>
  <c r="B214" i="26"/>
  <c r="B213" i="26"/>
  <c r="B212" i="26"/>
  <c r="B211" i="26"/>
  <c r="B210" i="26"/>
  <c r="B209" i="26"/>
  <c r="B208" i="26"/>
  <c r="B207" i="26"/>
  <c r="B206" i="26"/>
  <c r="B205" i="26"/>
  <c r="B204" i="26"/>
  <c r="B203" i="26"/>
  <c r="B202" i="26"/>
  <c r="B201" i="26"/>
  <c r="B200" i="26"/>
  <c r="B199" i="26"/>
  <c r="B198" i="26"/>
  <c r="B197" i="26"/>
  <c r="B196" i="26"/>
  <c r="B195" i="26"/>
  <c r="B194" i="26"/>
  <c r="B193" i="26"/>
  <c r="B192" i="26"/>
  <c r="B191" i="26"/>
  <c r="B190" i="26"/>
  <c r="B189" i="26"/>
  <c r="B188" i="26"/>
  <c r="B187" i="26"/>
  <c r="B186" i="26"/>
  <c r="B185" i="26"/>
  <c r="B184" i="26"/>
  <c r="B183" i="26"/>
  <c r="B182" i="26"/>
  <c r="B181" i="26"/>
  <c r="B180" i="26"/>
  <c r="B179" i="26"/>
  <c r="B178" i="26"/>
  <c r="B177" i="26"/>
  <c r="B176" i="26"/>
  <c r="B175" i="26"/>
  <c r="B174" i="26"/>
  <c r="B173" i="26"/>
  <c r="B172" i="26"/>
  <c r="B171" i="26"/>
  <c r="B170" i="26"/>
  <c r="B169" i="26"/>
  <c r="B168" i="26"/>
  <c r="B167" i="26"/>
  <c r="B166" i="26"/>
  <c r="B165" i="26"/>
  <c r="B164" i="26"/>
  <c r="B163" i="26"/>
  <c r="B162" i="26"/>
  <c r="B161" i="26"/>
  <c r="B160" i="26"/>
  <c r="B159" i="26"/>
  <c r="B158" i="26"/>
  <c r="B157" i="26"/>
  <c r="B156" i="26"/>
  <c r="B155" i="26"/>
  <c r="B154" i="26"/>
  <c r="B153" i="26"/>
  <c r="B152" i="26"/>
  <c r="B151" i="26"/>
  <c r="B150" i="26"/>
  <c r="B149" i="26"/>
  <c r="B148" i="26"/>
  <c r="B147" i="26"/>
  <c r="B146" i="26"/>
  <c r="B145" i="26"/>
  <c r="B144" i="26"/>
  <c r="B143" i="26"/>
  <c r="B142" i="26"/>
  <c r="B141" i="26"/>
  <c r="B140" i="26"/>
  <c r="B139" i="26"/>
  <c r="B138" i="26"/>
  <c r="B137" i="26"/>
  <c r="B136" i="26"/>
  <c r="B135" i="26"/>
  <c r="B134" i="26"/>
  <c r="B133" i="26"/>
  <c r="B132" i="26"/>
  <c r="B131" i="26"/>
  <c r="B130" i="26"/>
  <c r="B129" i="26"/>
  <c r="B128" i="26"/>
  <c r="B127" i="26"/>
  <c r="B126" i="26"/>
  <c r="B125" i="26"/>
  <c r="B124" i="26"/>
  <c r="B123" i="26"/>
  <c r="B122" i="26"/>
  <c r="B121" i="26"/>
  <c r="B120" i="26"/>
  <c r="B119" i="26"/>
  <c r="B118" i="26"/>
  <c r="B117" i="26"/>
  <c r="B116" i="26"/>
  <c r="B115" i="26"/>
  <c r="B114" i="26"/>
  <c r="B113" i="26"/>
  <c r="B112" i="26"/>
  <c r="B111" i="26"/>
  <c r="B110" i="26"/>
  <c r="B109" i="26"/>
  <c r="B108" i="26"/>
  <c r="B107" i="26"/>
  <c r="B106" i="26"/>
  <c r="B105" i="26"/>
  <c r="B104" i="26"/>
  <c r="B103" i="26"/>
  <c r="B102" i="26"/>
  <c r="B101" i="26"/>
  <c r="B100" i="26"/>
  <c r="B99" i="26"/>
  <c r="B98" i="26"/>
  <c r="B97" i="26"/>
  <c r="B96" i="26"/>
  <c r="B95" i="26"/>
  <c r="B94" i="26"/>
  <c r="B93" i="26"/>
  <c r="B92" i="26"/>
  <c r="B91" i="26"/>
  <c r="B90" i="26"/>
  <c r="B89" i="26"/>
  <c r="B88" i="26"/>
  <c r="B87" i="26"/>
  <c r="B86" i="26"/>
  <c r="B85" i="26"/>
  <c r="B84" i="26"/>
  <c r="B83" i="26"/>
  <c r="B82" i="26"/>
  <c r="B81" i="26"/>
  <c r="B80" i="26"/>
  <c r="B79" i="26"/>
  <c r="B78" i="26"/>
  <c r="B77" i="26"/>
  <c r="B76" i="26"/>
  <c r="B75" i="26"/>
  <c r="B74" i="26"/>
  <c r="B73" i="26"/>
  <c r="B72" i="26"/>
  <c r="B71" i="26"/>
  <c r="J70" i="26"/>
  <c r="B70" i="26"/>
  <c r="B69" i="26"/>
  <c r="B68" i="26"/>
  <c r="B67" i="26"/>
  <c r="B66" i="26"/>
  <c r="B65" i="26"/>
  <c r="B64" i="26"/>
  <c r="B63" i="26"/>
  <c r="B62" i="26"/>
  <c r="B61" i="26"/>
  <c r="B60" i="26"/>
  <c r="B59" i="26"/>
  <c r="B58" i="26"/>
  <c r="B57" i="26"/>
  <c r="B56" i="26"/>
  <c r="B55" i="26"/>
  <c r="B54" i="26"/>
  <c r="B53" i="26"/>
  <c r="B52" i="26"/>
  <c r="B51" i="26"/>
  <c r="B50" i="26"/>
  <c r="B49" i="26"/>
  <c r="B48" i="26"/>
  <c r="B47" i="26"/>
  <c r="B46" i="26"/>
  <c r="B45" i="26"/>
  <c r="B44" i="26"/>
  <c r="B43" i="26"/>
  <c r="B42" i="26"/>
  <c r="B41" i="26"/>
  <c r="B40" i="26"/>
  <c r="B39" i="26"/>
  <c r="B38" i="26"/>
  <c r="B37" i="26"/>
  <c r="B36" i="26"/>
  <c r="B35" i="26"/>
  <c r="B34" i="26"/>
  <c r="B33" i="26"/>
  <c r="B32" i="26"/>
  <c r="B31" i="26"/>
  <c r="B30" i="26"/>
  <c r="B29" i="26"/>
  <c r="B28" i="26"/>
  <c r="B27" i="26"/>
  <c r="B26" i="26"/>
  <c r="B25" i="26"/>
  <c r="B24" i="26"/>
  <c r="B23" i="26"/>
  <c r="B22" i="26"/>
  <c r="B21" i="26"/>
  <c r="B20" i="26"/>
  <c r="B19" i="26"/>
  <c r="B18" i="26"/>
  <c r="B17" i="26"/>
  <c r="B16" i="26"/>
  <c r="B15" i="26"/>
  <c r="B14" i="26"/>
  <c r="B13" i="26"/>
  <c r="B12" i="26"/>
  <c r="B11" i="26"/>
  <c r="B10" i="26"/>
  <c r="B9" i="26"/>
  <c r="B8" i="26"/>
  <c r="B7" i="26"/>
  <c r="B6" i="26"/>
  <c r="B5" i="26"/>
  <c r="B4" i="26"/>
  <c r="B3" i="26"/>
  <c r="B2" i="26"/>
  <c r="A2" i="26"/>
  <c r="A3" i="26" s="1"/>
  <c r="B361" i="25"/>
  <c r="B360" i="25"/>
  <c r="B359" i="25"/>
  <c r="B358" i="25"/>
  <c r="B357" i="25"/>
  <c r="B356" i="25"/>
  <c r="B355" i="25"/>
  <c r="B354" i="25"/>
  <c r="B353" i="25"/>
  <c r="B352" i="25"/>
  <c r="B351" i="25"/>
  <c r="B350" i="25"/>
  <c r="B349" i="25"/>
  <c r="B348" i="25"/>
  <c r="B347" i="25"/>
  <c r="B346" i="25"/>
  <c r="B345" i="25"/>
  <c r="B344" i="25"/>
  <c r="B343" i="25"/>
  <c r="B342" i="25"/>
  <c r="B341" i="25"/>
  <c r="B340" i="25"/>
  <c r="B339" i="25"/>
  <c r="B338" i="25"/>
  <c r="B337" i="25"/>
  <c r="B336" i="25"/>
  <c r="B335" i="25"/>
  <c r="B334" i="25"/>
  <c r="B333" i="25"/>
  <c r="B332" i="25"/>
  <c r="B331" i="25"/>
  <c r="B330" i="25"/>
  <c r="B329" i="25"/>
  <c r="B328" i="25"/>
  <c r="B327" i="25"/>
  <c r="B326" i="25"/>
  <c r="B325" i="25"/>
  <c r="B324" i="25"/>
  <c r="B323" i="25"/>
  <c r="B322" i="25"/>
  <c r="B321" i="25"/>
  <c r="B320" i="25"/>
  <c r="B319" i="25"/>
  <c r="B318" i="25"/>
  <c r="B317" i="25"/>
  <c r="B316" i="25"/>
  <c r="B315" i="25"/>
  <c r="B314" i="25"/>
  <c r="B313" i="25"/>
  <c r="B312" i="25"/>
  <c r="B311" i="25"/>
  <c r="B310" i="25"/>
  <c r="B309" i="25"/>
  <c r="B308" i="25"/>
  <c r="B307" i="25"/>
  <c r="B306" i="25"/>
  <c r="B305" i="25"/>
  <c r="B304" i="25"/>
  <c r="B303" i="25"/>
  <c r="B302" i="25"/>
  <c r="B301" i="25"/>
  <c r="B300" i="25"/>
  <c r="B299" i="25"/>
  <c r="B298" i="25"/>
  <c r="B297" i="25"/>
  <c r="B296" i="25"/>
  <c r="B295" i="25"/>
  <c r="B294" i="25"/>
  <c r="B293" i="25"/>
  <c r="B292" i="25"/>
  <c r="B291" i="25"/>
  <c r="B290" i="25"/>
  <c r="B289" i="25"/>
  <c r="B288" i="25"/>
  <c r="B287" i="25"/>
  <c r="B286" i="25"/>
  <c r="B285" i="25"/>
  <c r="B284" i="25"/>
  <c r="B283" i="25"/>
  <c r="B282" i="25"/>
  <c r="B281" i="25"/>
  <c r="B280" i="25"/>
  <c r="B279" i="25"/>
  <c r="B278" i="25"/>
  <c r="B277" i="25"/>
  <c r="B276" i="25"/>
  <c r="B275" i="25"/>
  <c r="B274" i="25"/>
  <c r="B273" i="25"/>
  <c r="B272" i="25"/>
  <c r="B271" i="25"/>
  <c r="B270" i="25"/>
  <c r="B269" i="25"/>
  <c r="B268" i="25"/>
  <c r="B267" i="25"/>
  <c r="B266" i="25"/>
  <c r="B265" i="25"/>
  <c r="B264" i="25"/>
  <c r="B263" i="25"/>
  <c r="B262" i="25"/>
  <c r="B261" i="25"/>
  <c r="B260" i="25"/>
  <c r="B259" i="25"/>
  <c r="B258" i="25"/>
  <c r="B257" i="25"/>
  <c r="B256" i="25"/>
  <c r="B255" i="25"/>
  <c r="B254" i="25"/>
  <c r="B253" i="25"/>
  <c r="B252" i="25"/>
  <c r="B251" i="25"/>
  <c r="B250" i="25"/>
  <c r="B249" i="25"/>
  <c r="B248" i="25"/>
  <c r="B247" i="25"/>
  <c r="B246" i="25"/>
  <c r="B245" i="25"/>
  <c r="B244" i="25"/>
  <c r="B243" i="25"/>
  <c r="B242" i="25"/>
  <c r="B241" i="25"/>
  <c r="B240" i="25"/>
  <c r="B239" i="25"/>
  <c r="B238" i="25"/>
  <c r="B237" i="25"/>
  <c r="B236" i="25"/>
  <c r="B235" i="25"/>
  <c r="B234" i="25"/>
  <c r="B233" i="25"/>
  <c r="B232" i="25"/>
  <c r="B231" i="25"/>
  <c r="B230" i="25"/>
  <c r="B229" i="25"/>
  <c r="B228" i="25"/>
  <c r="B227" i="25"/>
  <c r="B226" i="25"/>
  <c r="B225" i="25"/>
  <c r="B224" i="25"/>
  <c r="B223" i="25"/>
  <c r="B222" i="25"/>
  <c r="B221" i="25"/>
  <c r="B220" i="25"/>
  <c r="B219" i="25"/>
  <c r="B218" i="25"/>
  <c r="B217" i="25"/>
  <c r="B216" i="25"/>
  <c r="B215" i="25"/>
  <c r="B214" i="25"/>
  <c r="B213" i="25"/>
  <c r="B212" i="25"/>
  <c r="B211" i="25"/>
  <c r="B210" i="25"/>
  <c r="B209" i="25"/>
  <c r="B208" i="25"/>
  <c r="B207" i="25"/>
  <c r="B206" i="25"/>
  <c r="B205" i="25"/>
  <c r="B204" i="25"/>
  <c r="B203" i="25"/>
  <c r="B202" i="25"/>
  <c r="B201" i="25"/>
  <c r="B200" i="25"/>
  <c r="B199" i="25"/>
  <c r="B198" i="25"/>
  <c r="B197" i="25"/>
  <c r="B196" i="25"/>
  <c r="B195" i="25"/>
  <c r="B194" i="25"/>
  <c r="B193" i="25"/>
  <c r="B192" i="25"/>
  <c r="B191" i="25"/>
  <c r="B190" i="25"/>
  <c r="B189" i="25"/>
  <c r="B188" i="25"/>
  <c r="B187" i="25"/>
  <c r="B186" i="25"/>
  <c r="B185" i="25"/>
  <c r="B184" i="25"/>
  <c r="B183" i="25"/>
  <c r="B182" i="25"/>
  <c r="B181" i="25"/>
  <c r="B180" i="25"/>
  <c r="B179" i="25"/>
  <c r="B178" i="25"/>
  <c r="B177" i="25"/>
  <c r="B176" i="25"/>
  <c r="B175" i="25"/>
  <c r="B174" i="25"/>
  <c r="B173" i="25"/>
  <c r="B172" i="25"/>
  <c r="B171" i="25"/>
  <c r="B170" i="25"/>
  <c r="B169" i="25"/>
  <c r="B168" i="25"/>
  <c r="B167" i="25"/>
  <c r="B166" i="25"/>
  <c r="B165" i="25"/>
  <c r="B164" i="25"/>
  <c r="B163" i="25"/>
  <c r="B162" i="25"/>
  <c r="B161" i="25"/>
  <c r="B160" i="25"/>
  <c r="B159" i="25"/>
  <c r="B158" i="25"/>
  <c r="B157" i="25"/>
  <c r="B156" i="25"/>
  <c r="B155" i="25"/>
  <c r="B154" i="25"/>
  <c r="B153" i="25"/>
  <c r="B152" i="25"/>
  <c r="B151" i="25"/>
  <c r="B150" i="25"/>
  <c r="B149" i="25"/>
  <c r="B148" i="25"/>
  <c r="B147" i="25"/>
  <c r="B146" i="25"/>
  <c r="B145" i="25"/>
  <c r="B144" i="25"/>
  <c r="B143" i="25"/>
  <c r="B142" i="25"/>
  <c r="B141" i="25"/>
  <c r="B140" i="25"/>
  <c r="B139" i="25"/>
  <c r="B138" i="25"/>
  <c r="B137" i="25"/>
  <c r="B136" i="25"/>
  <c r="B135" i="25"/>
  <c r="B134" i="25"/>
  <c r="B133" i="25"/>
  <c r="B132" i="25"/>
  <c r="B131" i="25"/>
  <c r="B130" i="25"/>
  <c r="B129" i="25"/>
  <c r="B128" i="25"/>
  <c r="B127" i="25"/>
  <c r="B126" i="25"/>
  <c r="B125" i="25"/>
  <c r="B124" i="25"/>
  <c r="B123" i="25"/>
  <c r="B122" i="25"/>
  <c r="B121" i="25"/>
  <c r="B120" i="25"/>
  <c r="B119" i="25"/>
  <c r="B118" i="25"/>
  <c r="B117" i="25"/>
  <c r="B116" i="25"/>
  <c r="B115" i="25"/>
  <c r="B114" i="25"/>
  <c r="B113" i="25"/>
  <c r="B112" i="25"/>
  <c r="B111" i="25"/>
  <c r="B110" i="25"/>
  <c r="B109" i="25"/>
  <c r="B108" i="25"/>
  <c r="B107" i="25"/>
  <c r="B106" i="25"/>
  <c r="B105" i="25"/>
  <c r="B104" i="25"/>
  <c r="B103" i="25"/>
  <c r="B102" i="25"/>
  <c r="B101" i="25"/>
  <c r="B100" i="25"/>
  <c r="B99" i="25"/>
  <c r="B98" i="25"/>
  <c r="B97" i="25"/>
  <c r="B96" i="25"/>
  <c r="B95" i="25"/>
  <c r="B94" i="25"/>
  <c r="B93" i="25"/>
  <c r="B92" i="25"/>
  <c r="B91" i="25"/>
  <c r="B90" i="25"/>
  <c r="B89" i="25"/>
  <c r="B88" i="25"/>
  <c r="B87" i="25"/>
  <c r="B86" i="25"/>
  <c r="B85" i="25"/>
  <c r="B84" i="25"/>
  <c r="B83" i="25"/>
  <c r="B82" i="25"/>
  <c r="B81" i="25"/>
  <c r="B80" i="25"/>
  <c r="B79" i="25"/>
  <c r="B78" i="25"/>
  <c r="B77" i="25"/>
  <c r="B76" i="25"/>
  <c r="B75" i="25"/>
  <c r="B74" i="25"/>
  <c r="B73" i="25"/>
  <c r="B72" i="25"/>
  <c r="B71" i="25"/>
  <c r="J70" i="25"/>
  <c r="B70" i="25"/>
  <c r="B69" i="25"/>
  <c r="B68" i="25"/>
  <c r="B67" i="25"/>
  <c r="B66" i="25"/>
  <c r="B65" i="25"/>
  <c r="B64" i="25"/>
  <c r="B63" i="25"/>
  <c r="B62" i="25"/>
  <c r="B61" i="25"/>
  <c r="B60" i="25"/>
  <c r="B59" i="25"/>
  <c r="B58" i="25"/>
  <c r="B57" i="25"/>
  <c r="B56" i="25"/>
  <c r="B55" i="25"/>
  <c r="B54" i="25"/>
  <c r="B53" i="25"/>
  <c r="B52" i="25"/>
  <c r="B51" i="25"/>
  <c r="B50" i="25"/>
  <c r="B49" i="25"/>
  <c r="B48" i="25"/>
  <c r="B47" i="25"/>
  <c r="B46" i="25"/>
  <c r="B45" i="25"/>
  <c r="B44" i="25"/>
  <c r="B43" i="25"/>
  <c r="B42" i="25"/>
  <c r="B41" i="25"/>
  <c r="B40" i="25"/>
  <c r="B39" i="25"/>
  <c r="B38" i="25"/>
  <c r="B37" i="25"/>
  <c r="B36" i="25"/>
  <c r="B35" i="25"/>
  <c r="B34" i="25"/>
  <c r="B33" i="25"/>
  <c r="B32" i="25"/>
  <c r="B31" i="25"/>
  <c r="B30" i="25"/>
  <c r="B29" i="25"/>
  <c r="B28" i="25"/>
  <c r="B27" i="25"/>
  <c r="B26" i="25"/>
  <c r="B25" i="25"/>
  <c r="B24" i="25"/>
  <c r="B23" i="25"/>
  <c r="B22" i="25"/>
  <c r="B21" i="25"/>
  <c r="B20" i="25"/>
  <c r="B19" i="25"/>
  <c r="B18" i="25"/>
  <c r="B17" i="25"/>
  <c r="B16" i="25"/>
  <c r="B15" i="25"/>
  <c r="B14" i="25"/>
  <c r="B13" i="25"/>
  <c r="B12" i="25"/>
  <c r="B11" i="25"/>
  <c r="B10" i="25"/>
  <c r="B9" i="25"/>
  <c r="B8" i="25"/>
  <c r="B7" i="25"/>
  <c r="B6" i="25"/>
  <c r="B5" i="25"/>
  <c r="B4" i="25"/>
  <c r="B3" i="25"/>
  <c r="B2" i="25"/>
  <c r="A2" i="25"/>
  <c r="A3" i="25" s="1"/>
  <c r="B361" i="24"/>
  <c r="B360" i="24"/>
  <c r="B359" i="24"/>
  <c r="B358" i="24"/>
  <c r="B357" i="24"/>
  <c r="B356" i="24"/>
  <c r="B355" i="24"/>
  <c r="B354" i="24"/>
  <c r="B353" i="24"/>
  <c r="B352" i="24"/>
  <c r="B351" i="24"/>
  <c r="B350" i="24"/>
  <c r="B349" i="24"/>
  <c r="B348" i="24"/>
  <c r="B347" i="24"/>
  <c r="B346" i="24"/>
  <c r="B345" i="24"/>
  <c r="B344" i="24"/>
  <c r="B343" i="24"/>
  <c r="B342" i="24"/>
  <c r="B341" i="24"/>
  <c r="B340" i="24"/>
  <c r="B339" i="24"/>
  <c r="B338" i="24"/>
  <c r="B337" i="24"/>
  <c r="B336" i="24"/>
  <c r="B335" i="24"/>
  <c r="B334" i="24"/>
  <c r="B333" i="24"/>
  <c r="B332" i="24"/>
  <c r="B331" i="24"/>
  <c r="B330" i="24"/>
  <c r="B329" i="24"/>
  <c r="B328" i="24"/>
  <c r="B327" i="24"/>
  <c r="B326" i="24"/>
  <c r="B325" i="24"/>
  <c r="B324" i="24"/>
  <c r="B323" i="24"/>
  <c r="B322" i="24"/>
  <c r="B321" i="24"/>
  <c r="B320" i="24"/>
  <c r="B319" i="24"/>
  <c r="B318" i="24"/>
  <c r="B317" i="24"/>
  <c r="B316" i="24"/>
  <c r="B315" i="24"/>
  <c r="B314" i="24"/>
  <c r="B313" i="24"/>
  <c r="B312" i="24"/>
  <c r="B311" i="24"/>
  <c r="B310" i="24"/>
  <c r="B309" i="24"/>
  <c r="B308" i="24"/>
  <c r="B307" i="24"/>
  <c r="B306" i="24"/>
  <c r="B305" i="24"/>
  <c r="B304" i="24"/>
  <c r="B303" i="24"/>
  <c r="B302" i="24"/>
  <c r="B301" i="24"/>
  <c r="B300" i="24"/>
  <c r="B299" i="24"/>
  <c r="B298" i="24"/>
  <c r="B297" i="24"/>
  <c r="B296" i="24"/>
  <c r="B295" i="24"/>
  <c r="B294" i="24"/>
  <c r="B293" i="24"/>
  <c r="B292" i="24"/>
  <c r="B291" i="24"/>
  <c r="B290" i="24"/>
  <c r="B289" i="24"/>
  <c r="B288" i="24"/>
  <c r="B287" i="24"/>
  <c r="B286" i="24"/>
  <c r="B285" i="24"/>
  <c r="B284" i="24"/>
  <c r="B283" i="24"/>
  <c r="B282" i="24"/>
  <c r="B281" i="24"/>
  <c r="B280" i="24"/>
  <c r="B279" i="24"/>
  <c r="B278" i="24"/>
  <c r="B277" i="24"/>
  <c r="B276" i="24"/>
  <c r="B275" i="24"/>
  <c r="B274" i="24"/>
  <c r="B273" i="24"/>
  <c r="B272" i="24"/>
  <c r="B271" i="24"/>
  <c r="B270" i="24"/>
  <c r="B269" i="24"/>
  <c r="B268" i="24"/>
  <c r="B267" i="24"/>
  <c r="B266" i="24"/>
  <c r="B265" i="24"/>
  <c r="B264" i="24"/>
  <c r="B263" i="24"/>
  <c r="B262" i="24"/>
  <c r="B261" i="24"/>
  <c r="B260" i="24"/>
  <c r="B259" i="24"/>
  <c r="B258" i="24"/>
  <c r="B257" i="24"/>
  <c r="B256" i="24"/>
  <c r="B255" i="24"/>
  <c r="B254" i="24"/>
  <c r="B253" i="24"/>
  <c r="B252" i="24"/>
  <c r="B251" i="24"/>
  <c r="B250" i="24"/>
  <c r="B249" i="24"/>
  <c r="B248" i="24"/>
  <c r="B247" i="24"/>
  <c r="B246" i="24"/>
  <c r="B245" i="24"/>
  <c r="B244" i="24"/>
  <c r="B243" i="24"/>
  <c r="B242" i="24"/>
  <c r="B241" i="24"/>
  <c r="B240" i="24"/>
  <c r="B239" i="24"/>
  <c r="B238" i="24"/>
  <c r="B237" i="24"/>
  <c r="B236" i="24"/>
  <c r="B235" i="24"/>
  <c r="B234" i="24"/>
  <c r="B233" i="24"/>
  <c r="B232" i="24"/>
  <c r="B231" i="24"/>
  <c r="B230" i="24"/>
  <c r="B229" i="24"/>
  <c r="B228" i="24"/>
  <c r="B227" i="24"/>
  <c r="B226" i="24"/>
  <c r="B225" i="24"/>
  <c r="B224" i="24"/>
  <c r="B223" i="24"/>
  <c r="B222" i="24"/>
  <c r="B221" i="24"/>
  <c r="B220" i="24"/>
  <c r="B219" i="24"/>
  <c r="B218" i="24"/>
  <c r="B217" i="24"/>
  <c r="B216" i="24"/>
  <c r="B215" i="24"/>
  <c r="B214" i="24"/>
  <c r="B213" i="24"/>
  <c r="B212" i="24"/>
  <c r="B211" i="24"/>
  <c r="B210" i="24"/>
  <c r="B209" i="24"/>
  <c r="B208" i="24"/>
  <c r="B207" i="24"/>
  <c r="B206" i="24"/>
  <c r="B205" i="24"/>
  <c r="B204" i="24"/>
  <c r="B203" i="24"/>
  <c r="B202" i="24"/>
  <c r="B201" i="24"/>
  <c r="B200" i="24"/>
  <c r="B199" i="24"/>
  <c r="B198" i="24"/>
  <c r="B197" i="24"/>
  <c r="B196" i="24"/>
  <c r="B195" i="24"/>
  <c r="B194" i="24"/>
  <c r="B193" i="24"/>
  <c r="B192" i="24"/>
  <c r="B191" i="24"/>
  <c r="B190" i="24"/>
  <c r="B189" i="24"/>
  <c r="B188" i="24"/>
  <c r="B187" i="24"/>
  <c r="B186" i="24"/>
  <c r="B185" i="24"/>
  <c r="B184" i="24"/>
  <c r="B183" i="24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4" i="24"/>
  <c r="B103" i="24"/>
  <c r="B102" i="24"/>
  <c r="B101" i="24"/>
  <c r="B100" i="24"/>
  <c r="B99" i="24"/>
  <c r="B98" i="24"/>
  <c r="B97" i="24"/>
  <c r="B96" i="24"/>
  <c r="B95" i="24"/>
  <c r="B94" i="24"/>
  <c r="B93" i="24"/>
  <c r="B92" i="24"/>
  <c r="B91" i="24"/>
  <c r="B90" i="24"/>
  <c r="B89" i="24"/>
  <c r="B88" i="24"/>
  <c r="B87" i="24"/>
  <c r="B86" i="24"/>
  <c r="B85" i="24"/>
  <c r="B84" i="24"/>
  <c r="B83" i="24"/>
  <c r="B82" i="24"/>
  <c r="B81" i="24"/>
  <c r="B80" i="24"/>
  <c r="B79" i="24"/>
  <c r="B78" i="24"/>
  <c r="B77" i="24"/>
  <c r="B76" i="24"/>
  <c r="B75" i="24"/>
  <c r="B74" i="24"/>
  <c r="B73" i="24"/>
  <c r="B72" i="24"/>
  <c r="B71" i="24"/>
  <c r="V70" i="24"/>
  <c r="B70" i="24"/>
  <c r="B69" i="24"/>
  <c r="B68" i="24"/>
  <c r="B67" i="24"/>
  <c r="B66" i="24"/>
  <c r="B65" i="24"/>
  <c r="B64" i="24"/>
  <c r="B63" i="24"/>
  <c r="B62" i="24"/>
  <c r="B61" i="24"/>
  <c r="B60" i="24"/>
  <c r="B59" i="24"/>
  <c r="B58" i="24"/>
  <c r="B57" i="24"/>
  <c r="B56" i="24"/>
  <c r="B55" i="24"/>
  <c r="B54" i="24"/>
  <c r="B53" i="24"/>
  <c r="B52" i="24"/>
  <c r="B51" i="24"/>
  <c r="B50" i="24"/>
  <c r="B49" i="24"/>
  <c r="B48" i="24"/>
  <c r="B47" i="24"/>
  <c r="B46" i="24"/>
  <c r="B45" i="24"/>
  <c r="B44" i="24"/>
  <c r="B43" i="24"/>
  <c r="B42" i="24"/>
  <c r="B41" i="24"/>
  <c r="B40" i="24"/>
  <c r="B39" i="24"/>
  <c r="B38" i="24"/>
  <c r="B37" i="24"/>
  <c r="B36" i="24"/>
  <c r="B35" i="24"/>
  <c r="B34" i="24"/>
  <c r="B33" i="24"/>
  <c r="B32" i="24"/>
  <c r="B31" i="24"/>
  <c r="B30" i="24"/>
  <c r="B29" i="24"/>
  <c r="B28" i="24"/>
  <c r="B27" i="24"/>
  <c r="B26" i="24"/>
  <c r="B25" i="24"/>
  <c r="B24" i="24"/>
  <c r="B23" i="24"/>
  <c r="B22" i="24"/>
  <c r="B21" i="24"/>
  <c r="B20" i="24"/>
  <c r="B19" i="24"/>
  <c r="B18" i="24"/>
  <c r="B17" i="24"/>
  <c r="B16" i="24"/>
  <c r="B15" i="24"/>
  <c r="B14" i="24"/>
  <c r="B13" i="24"/>
  <c r="B12" i="24"/>
  <c r="B11" i="24"/>
  <c r="B10" i="24"/>
  <c r="B9" i="24"/>
  <c r="B8" i="24"/>
  <c r="B7" i="24"/>
  <c r="B6" i="24"/>
  <c r="B5" i="24"/>
  <c r="B4" i="24"/>
  <c r="B3" i="24"/>
  <c r="B2" i="24"/>
  <c r="A2" i="24"/>
  <c r="A3" i="24" s="1"/>
  <c r="A4" i="24" s="1"/>
  <c r="A5" i="24" s="1"/>
  <c r="A6" i="24" s="1"/>
  <c r="A7" i="24" s="1"/>
  <c r="A8" i="24" s="1"/>
  <c r="A9" i="24" s="1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A34" i="24" s="1"/>
  <c r="A35" i="24" s="1"/>
  <c r="A36" i="24" s="1"/>
  <c r="A37" i="24" s="1"/>
  <c r="A38" i="24" s="1"/>
  <c r="A39" i="24" s="1"/>
  <c r="A40" i="24" s="1"/>
  <c r="A41" i="24" s="1"/>
  <c r="A42" i="24" s="1"/>
  <c r="A43" i="24" s="1"/>
  <c r="A44" i="24" s="1"/>
  <c r="A45" i="24" s="1"/>
  <c r="A46" i="24" s="1"/>
  <c r="A47" i="24" s="1"/>
  <c r="A48" i="24" s="1"/>
  <c r="A49" i="24" s="1"/>
  <c r="A50" i="24" s="1"/>
  <c r="A51" i="24" s="1"/>
  <c r="A52" i="24" s="1"/>
  <c r="A53" i="24" s="1"/>
  <c r="A54" i="24" s="1"/>
  <c r="A55" i="24" s="1"/>
  <c r="A56" i="24" s="1"/>
  <c r="A57" i="24" s="1"/>
  <c r="A58" i="24" s="1"/>
  <c r="A59" i="24" s="1"/>
  <c r="A60" i="24" s="1"/>
  <c r="A61" i="24" s="1"/>
  <c r="A62" i="24" s="1"/>
  <c r="A63" i="24" s="1"/>
  <c r="A64" i="24" s="1"/>
  <c r="A65" i="24" s="1"/>
  <c r="A66" i="24" s="1"/>
  <c r="A67" i="24" s="1"/>
  <c r="A68" i="24" s="1"/>
  <c r="A69" i="24" s="1"/>
  <c r="A70" i="24" s="1"/>
  <c r="A71" i="24" s="1"/>
  <c r="A72" i="24" s="1"/>
  <c r="A73" i="24" s="1"/>
  <c r="A74" i="24" s="1"/>
  <c r="A75" i="24" s="1"/>
  <c r="A76" i="24" s="1"/>
  <c r="A77" i="24" s="1"/>
  <c r="A78" i="24" s="1"/>
  <c r="A79" i="24" s="1"/>
  <c r="A80" i="24" s="1"/>
  <c r="A81" i="24" s="1"/>
  <c r="A82" i="24" s="1"/>
  <c r="A83" i="24" s="1"/>
  <c r="A84" i="24" s="1"/>
  <c r="A85" i="24" s="1"/>
  <c r="A86" i="24" s="1"/>
  <c r="A87" i="24" s="1"/>
  <c r="A88" i="24" s="1"/>
  <c r="A89" i="24" s="1"/>
  <c r="A90" i="24" s="1"/>
  <c r="A91" i="24" s="1"/>
  <c r="A92" i="24" s="1"/>
  <c r="A93" i="24" s="1"/>
  <c r="A94" i="24" s="1"/>
  <c r="A95" i="24" s="1"/>
  <c r="A96" i="24" s="1"/>
  <c r="A97" i="24" s="1"/>
  <c r="A98" i="24" s="1"/>
  <c r="A99" i="24" s="1"/>
  <c r="A100" i="24" s="1"/>
  <c r="A101" i="24" s="1"/>
  <c r="A102" i="24" s="1"/>
  <c r="A103" i="24" s="1"/>
  <c r="A104" i="24" s="1"/>
  <c r="A105" i="24" s="1"/>
  <c r="A106" i="24" s="1"/>
  <c r="A107" i="24" s="1"/>
  <c r="A108" i="24" s="1"/>
  <c r="A109" i="24" s="1"/>
  <c r="A110" i="24" s="1"/>
  <c r="A111" i="24" s="1"/>
  <c r="A112" i="24" s="1"/>
  <c r="A113" i="24" s="1"/>
  <c r="A114" i="24" s="1"/>
  <c r="A115" i="24" s="1"/>
  <c r="A116" i="24" s="1"/>
  <c r="A117" i="24" s="1"/>
  <c r="A118" i="24" s="1"/>
  <c r="A119" i="24" s="1"/>
  <c r="A120" i="24" s="1"/>
  <c r="A121" i="24" s="1"/>
  <c r="A122" i="24" s="1"/>
  <c r="A123" i="24" s="1"/>
  <c r="A124" i="24" s="1"/>
  <c r="A125" i="24" s="1"/>
  <c r="A126" i="24" s="1"/>
  <c r="A127" i="24" s="1"/>
  <c r="A128" i="24" s="1"/>
  <c r="A129" i="24" s="1"/>
  <c r="A130" i="24" s="1"/>
  <c r="A131" i="24" s="1"/>
  <c r="A132" i="24" s="1"/>
  <c r="A133" i="24" s="1"/>
  <c r="A134" i="24" s="1"/>
  <c r="A135" i="24" s="1"/>
  <c r="A136" i="24" s="1"/>
  <c r="A137" i="24" s="1"/>
  <c r="A138" i="24" s="1"/>
  <c r="A139" i="24" s="1"/>
  <c r="A140" i="24" s="1"/>
  <c r="A141" i="24" s="1"/>
  <c r="A142" i="24" s="1"/>
  <c r="A143" i="24" s="1"/>
  <c r="A144" i="24" s="1"/>
  <c r="A145" i="24" s="1"/>
  <c r="A146" i="24" s="1"/>
  <c r="A147" i="24" s="1"/>
  <c r="A148" i="24" s="1"/>
  <c r="A149" i="24" s="1"/>
  <c r="A150" i="24" s="1"/>
  <c r="A151" i="24" s="1"/>
  <c r="A152" i="24" s="1"/>
  <c r="A153" i="24" s="1"/>
  <c r="A154" i="24" s="1"/>
  <c r="A155" i="24" s="1"/>
  <c r="A156" i="24" s="1"/>
  <c r="A157" i="24" s="1"/>
  <c r="A158" i="24" s="1"/>
  <c r="A159" i="24" s="1"/>
  <c r="A160" i="24" s="1"/>
  <c r="A161" i="24" s="1"/>
  <c r="A162" i="24" s="1"/>
  <c r="A163" i="24" s="1"/>
  <c r="A164" i="24" s="1"/>
  <c r="A165" i="24" s="1"/>
  <c r="A166" i="24" s="1"/>
  <c r="A167" i="24" s="1"/>
  <c r="A168" i="24" s="1"/>
  <c r="A169" i="24" s="1"/>
  <c r="A170" i="24" s="1"/>
  <c r="A171" i="24" s="1"/>
  <c r="A172" i="24" s="1"/>
  <c r="A173" i="24" s="1"/>
  <c r="A174" i="24" s="1"/>
  <c r="A175" i="24" s="1"/>
  <c r="A176" i="24" s="1"/>
  <c r="A177" i="24" s="1"/>
  <c r="A178" i="24" s="1"/>
  <c r="A179" i="24" s="1"/>
  <c r="A180" i="24" s="1"/>
  <c r="A181" i="24" s="1"/>
  <c r="A182" i="24" s="1"/>
  <c r="A183" i="24" s="1"/>
  <c r="A184" i="24" s="1"/>
  <c r="A185" i="24" s="1"/>
  <c r="A186" i="24" s="1"/>
  <c r="A187" i="24" s="1"/>
  <c r="A188" i="24" s="1"/>
  <c r="A189" i="24" s="1"/>
  <c r="A190" i="24" s="1"/>
  <c r="A191" i="24" s="1"/>
  <c r="A192" i="24" s="1"/>
  <c r="A193" i="24" s="1"/>
  <c r="A194" i="24" s="1"/>
  <c r="A195" i="24" s="1"/>
  <c r="A196" i="24" s="1"/>
  <c r="A197" i="24" s="1"/>
  <c r="A198" i="24" s="1"/>
  <c r="A199" i="24" s="1"/>
  <c r="A200" i="24" s="1"/>
  <c r="A201" i="24" s="1"/>
  <c r="A202" i="24" s="1"/>
  <c r="A203" i="24" s="1"/>
  <c r="A204" i="24" s="1"/>
  <c r="A205" i="24" s="1"/>
  <c r="A206" i="24" s="1"/>
  <c r="A207" i="24" s="1"/>
  <c r="A208" i="24" s="1"/>
  <c r="A209" i="24" s="1"/>
  <c r="A210" i="24" s="1"/>
  <c r="A211" i="24" s="1"/>
  <c r="A212" i="24" s="1"/>
  <c r="A213" i="24" s="1"/>
  <c r="A214" i="24" s="1"/>
  <c r="A215" i="24" s="1"/>
  <c r="A216" i="24" s="1"/>
  <c r="A217" i="24" s="1"/>
  <c r="A218" i="24" s="1"/>
  <c r="A219" i="24" s="1"/>
  <c r="A220" i="24" s="1"/>
  <c r="A221" i="24" s="1"/>
  <c r="A222" i="24" s="1"/>
  <c r="A223" i="24" s="1"/>
  <c r="A224" i="24" s="1"/>
  <c r="A225" i="24" s="1"/>
  <c r="A226" i="24" s="1"/>
  <c r="A227" i="24" s="1"/>
  <c r="A228" i="24" s="1"/>
  <c r="A229" i="24" s="1"/>
  <c r="A230" i="24" s="1"/>
  <c r="A231" i="24" s="1"/>
  <c r="A232" i="24" s="1"/>
  <c r="A233" i="24" s="1"/>
  <c r="A234" i="24" s="1"/>
  <c r="A235" i="24" s="1"/>
  <c r="A236" i="24" s="1"/>
  <c r="A237" i="24" s="1"/>
  <c r="A238" i="24" s="1"/>
  <c r="A239" i="24" s="1"/>
  <c r="A240" i="24" s="1"/>
  <c r="A241" i="24" s="1"/>
  <c r="A242" i="24" s="1"/>
  <c r="A243" i="24" s="1"/>
  <c r="A244" i="24" s="1"/>
  <c r="A245" i="24" s="1"/>
  <c r="A246" i="24" s="1"/>
  <c r="A247" i="24" s="1"/>
  <c r="A248" i="24" s="1"/>
  <c r="A249" i="24" s="1"/>
  <c r="A250" i="24" s="1"/>
  <c r="A251" i="24" s="1"/>
  <c r="A252" i="24" s="1"/>
  <c r="A253" i="24" s="1"/>
  <c r="A254" i="24" s="1"/>
  <c r="A255" i="24" s="1"/>
  <c r="A256" i="24" s="1"/>
  <c r="A257" i="24" s="1"/>
  <c r="A258" i="24" s="1"/>
  <c r="A259" i="24" s="1"/>
  <c r="A260" i="24" s="1"/>
  <c r="A261" i="24" s="1"/>
  <c r="A262" i="24" s="1"/>
  <c r="A263" i="24" s="1"/>
  <c r="A264" i="24" s="1"/>
  <c r="A265" i="24" s="1"/>
  <c r="A266" i="24" s="1"/>
  <c r="A267" i="24" s="1"/>
  <c r="A268" i="24" s="1"/>
  <c r="A269" i="24" s="1"/>
  <c r="A270" i="24" s="1"/>
  <c r="A271" i="24" s="1"/>
  <c r="A272" i="24" s="1"/>
  <c r="A273" i="24" s="1"/>
  <c r="A274" i="24" s="1"/>
  <c r="A275" i="24" s="1"/>
  <c r="A276" i="24" s="1"/>
  <c r="A277" i="24" s="1"/>
  <c r="A278" i="24" s="1"/>
  <c r="A279" i="24" s="1"/>
  <c r="A280" i="24" s="1"/>
  <c r="A281" i="24" s="1"/>
  <c r="A282" i="24" s="1"/>
  <c r="A283" i="24" s="1"/>
  <c r="A284" i="24" s="1"/>
  <c r="A285" i="24" s="1"/>
  <c r="A286" i="24" s="1"/>
  <c r="A287" i="24" s="1"/>
  <c r="A288" i="24" s="1"/>
  <c r="A289" i="24" s="1"/>
  <c r="A290" i="24" s="1"/>
  <c r="A291" i="24" s="1"/>
  <c r="A292" i="24" s="1"/>
  <c r="A293" i="24" s="1"/>
  <c r="A294" i="24" s="1"/>
  <c r="A295" i="24" s="1"/>
  <c r="A296" i="24" s="1"/>
  <c r="A297" i="24" s="1"/>
  <c r="A298" i="24" s="1"/>
  <c r="A299" i="24" s="1"/>
  <c r="A300" i="24" s="1"/>
  <c r="A301" i="24" s="1"/>
  <c r="A302" i="24" s="1"/>
  <c r="A303" i="24" s="1"/>
  <c r="A304" i="24" s="1"/>
  <c r="A305" i="24" s="1"/>
  <c r="A306" i="24" s="1"/>
  <c r="A307" i="24" s="1"/>
  <c r="A308" i="24" s="1"/>
  <c r="A309" i="24" s="1"/>
  <c r="A310" i="24" s="1"/>
  <c r="A311" i="24" s="1"/>
  <c r="A312" i="24" s="1"/>
  <c r="A313" i="24" s="1"/>
  <c r="A314" i="24" s="1"/>
  <c r="A315" i="24" s="1"/>
  <c r="A316" i="24" s="1"/>
  <c r="A317" i="24" s="1"/>
  <c r="A318" i="24" s="1"/>
  <c r="A319" i="24" s="1"/>
  <c r="A320" i="24" s="1"/>
  <c r="A321" i="24" s="1"/>
  <c r="A322" i="24" s="1"/>
  <c r="A323" i="24" s="1"/>
  <c r="A324" i="24" s="1"/>
  <c r="A325" i="24" s="1"/>
  <c r="A326" i="24" s="1"/>
  <c r="A327" i="24" s="1"/>
  <c r="A328" i="24" s="1"/>
  <c r="A329" i="24" s="1"/>
  <c r="A330" i="24" s="1"/>
  <c r="A331" i="24" s="1"/>
  <c r="A332" i="24" s="1"/>
  <c r="A333" i="24" s="1"/>
  <c r="A334" i="24" s="1"/>
  <c r="A335" i="24" s="1"/>
  <c r="A336" i="24" s="1"/>
  <c r="A337" i="24" s="1"/>
  <c r="A338" i="24" s="1"/>
  <c r="A339" i="24" s="1"/>
  <c r="A340" i="24" s="1"/>
  <c r="A341" i="24" s="1"/>
  <c r="A342" i="24" s="1"/>
  <c r="A343" i="24" s="1"/>
  <c r="A344" i="24" s="1"/>
  <c r="A345" i="24" s="1"/>
  <c r="A346" i="24" s="1"/>
  <c r="A347" i="24" s="1"/>
  <c r="A348" i="24" s="1"/>
  <c r="A349" i="24" s="1"/>
  <c r="A350" i="24" s="1"/>
  <c r="A351" i="24" s="1"/>
  <c r="A352" i="24" s="1"/>
  <c r="A353" i="24" s="1"/>
  <c r="A354" i="24" s="1"/>
  <c r="A355" i="24" s="1"/>
  <c r="A356" i="24" s="1"/>
  <c r="A357" i="24" s="1"/>
  <c r="A358" i="24" s="1"/>
  <c r="A359" i="24" s="1"/>
  <c r="A360" i="24" s="1"/>
  <c r="A361" i="24" s="1"/>
  <c r="J4" i="1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2" i="23"/>
  <c r="B361" i="23"/>
  <c r="B360" i="23"/>
  <c r="B359" i="23"/>
  <c r="B358" i="23"/>
  <c r="B357" i="23"/>
  <c r="B356" i="23"/>
  <c r="B355" i="23"/>
  <c r="B354" i="23"/>
  <c r="B353" i="23"/>
  <c r="B352" i="23"/>
  <c r="B351" i="23"/>
  <c r="B350" i="23"/>
  <c r="B349" i="23"/>
  <c r="B348" i="23"/>
  <c r="B347" i="23"/>
  <c r="B346" i="23"/>
  <c r="B345" i="23"/>
  <c r="B344" i="23"/>
  <c r="B343" i="23"/>
  <c r="B342" i="23"/>
  <c r="B341" i="23"/>
  <c r="B340" i="23"/>
  <c r="B339" i="23"/>
  <c r="B338" i="23"/>
  <c r="B337" i="23"/>
  <c r="B336" i="23"/>
  <c r="B335" i="23"/>
  <c r="B334" i="23"/>
  <c r="B333" i="23"/>
  <c r="B332" i="23"/>
  <c r="B331" i="23"/>
  <c r="B330" i="23"/>
  <c r="B329" i="23"/>
  <c r="B328" i="23"/>
  <c r="B327" i="23"/>
  <c r="B326" i="23"/>
  <c r="B325" i="23"/>
  <c r="B324" i="23"/>
  <c r="B323" i="23"/>
  <c r="B322" i="23"/>
  <c r="B321" i="23"/>
  <c r="B320" i="23"/>
  <c r="B319" i="23"/>
  <c r="B318" i="23"/>
  <c r="B317" i="23"/>
  <c r="B316" i="23"/>
  <c r="B315" i="23"/>
  <c r="B314" i="23"/>
  <c r="B313" i="23"/>
  <c r="B312" i="23"/>
  <c r="B311" i="23"/>
  <c r="B310" i="23"/>
  <c r="B309" i="23"/>
  <c r="B308" i="23"/>
  <c r="B307" i="23"/>
  <c r="B306" i="23"/>
  <c r="B305" i="23"/>
  <c r="B304" i="23"/>
  <c r="B303" i="23"/>
  <c r="B302" i="23"/>
  <c r="B301" i="23"/>
  <c r="B300" i="23"/>
  <c r="B299" i="23"/>
  <c r="B298" i="23"/>
  <c r="B297" i="23"/>
  <c r="B296" i="23"/>
  <c r="B295" i="23"/>
  <c r="B294" i="23"/>
  <c r="B293" i="23"/>
  <c r="B292" i="23"/>
  <c r="B291" i="23"/>
  <c r="B290" i="23"/>
  <c r="B289" i="23"/>
  <c r="B288" i="23"/>
  <c r="B287" i="23"/>
  <c r="B286" i="23"/>
  <c r="B285" i="23"/>
  <c r="B284" i="23"/>
  <c r="B283" i="23"/>
  <c r="B282" i="23"/>
  <c r="B281" i="23"/>
  <c r="B280" i="23"/>
  <c r="B279" i="23"/>
  <c r="B278" i="23"/>
  <c r="B277" i="23"/>
  <c r="B276" i="23"/>
  <c r="B275" i="23"/>
  <c r="B274" i="23"/>
  <c r="B273" i="23"/>
  <c r="B272" i="23"/>
  <c r="B271" i="23"/>
  <c r="B270" i="23"/>
  <c r="B269" i="23"/>
  <c r="B268" i="23"/>
  <c r="B267" i="23"/>
  <c r="B266" i="23"/>
  <c r="B265" i="23"/>
  <c r="B264" i="23"/>
  <c r="B263" i="23"/>
  <c r="B262" i="23"/>
  <c r="B261" i="23"/>
  <c r="B260" i="23"/>
  <c r="B259" i="23"/>
  <c r="B258" i="23"/>
  <c r="B257" i="23"/>
  <c r="B256" i="23"/>
  <c r="B255" i="23"/>
  <c r="B254" i="23"/>
  <c r="B253" i="23"/>
  <c r="B252" i="23"/>
  <c r="B251" i="23"/>
  <c r="B250" i="23"/>
  <c r="B249" i="23"/>
  <c r="B248" i="23"/>
  <c r="B247" i="23"/>
  <c r="B246" i="23"/>
  <c r="B245" i="23"/>
  <c r="B244" i="23"/>
  <c r="B243" i="23"/>
  <c r="B242" i="23"/>
  <c r="B241" i="23"/>
  <c r="B240" i="23"/>
  <c r="B239" i="23"/>
  <c r="B238" i="23"/>
  <c r="B237" i="23"/>
  <c r="B236" i="23"/>
  <c r="B235" i="23"/>
  <c r="B234" i="23"/>
  <c r="B233" i="23"/>
  <c r="B232" i="23"/>
  <c r="B231" i="23"/>
  <c r="B230" i="23"/>
  <c r="B229" i="23"/>
  <c r="B228" i="23"/>
  <c r="B227" i="23"/>
  <c r="B226" i="23"/>
  <c r="B225" i="23"/>
  <c r="B224" i="23"/>
  <c r="B223" i="23"/>
  <c r="B222" i="23"/>
  <c r="B221" i="23"/>
  <c r="B220" i="23"/>
  <c r="B219" i="23"/>
  <c r="B218" i="23"/>
  <c r="B217" i="23"/>
  <c r="B216" i="23"/>
  <c r="B215" i="23"/>
  <c r="B214" i="23"/>
  <c r="B213" i="23"/>
  <c r="B212" i="23"/>
  <c r="B211" i="23"/>
  <c r="B210" i="23"/>
  <c r="B209" i="23"/>
  <c r="B208" i="23"/>
  <c r="B207" i="23"/>
  <c r="B206" i="23"/>
  <c r="B205" i="23"/>
  <c r="B204" i="23"/>
  <c r="B203" i="23"/>
  <c r="B202" i="23"/>
  <c r="B201" i="23"/>
  <c r="B200" i="23"/>
  <c r="B199" i="23"/>
  <c r="B198" i="23"/>
  <c r="B197" i="23"/>
  <c r="B196" i="23"/>
  <c r="B195" i="23"/>
  <c r="B194" i="23"/>
  <c r="B193" i="23"/>
  <c r="B192" i="23"/>
  <c r="B191" i="23"/>
  <c r="B190" i="23"/>
  <c r="B189" i="23"/>
  <c r="B188" i="23"/>
  <c r="B187" i="23"/>
  <c r="B186" i="23"/>
  <c r="B185" i="23"/>
  <c r="B184" i="23"/>
  <c r="B183" i="23"/>
  <c r="B182" i="23"/>
  <c r="B181" i="23"/>
  <c r="B180" i="23"/>
  <c r="B179" i="23"/>
  <c r="B178" i="23"/>
  <c r="B177" i="23"/>
  <c r="B176" i="23"/>
  <c r="B175" i="23"/>
  <c r="B174" i="23"/>
  <c r="B173" i="23"/>
  <c r="B172" i="23"/>
  <c r="B171" i="23"/>
  <c r="B170" i="23"/>
  <c r="B169" i="23"/>
  <c r="B168" i="23"/>
  <c r="B167" i="23"/>
  <c r="B166" i="23"/>
  <c r="B165" i="23"/>
  <c r="B164" i="23"/>
  <c r="B163" i="23"/>
  <c r="B162" i="23"/>
  <c r="B161" i="23"/>
  <c r="B160" i="23"/>
  <c r="B159" i="23"/>
  <c r="B158" i="23"/>
  <c r="B157" i="23"/>
  <c r="B156" i="23"/>
  <c r="B155" i="23"/>
  <c r="B154" i="23"/>
  <c r="B153" i="23"/>
  <c r="B152" i="23"/>
  <c r="B151" i="23"/>
  <c r="B150" i="23"/>
  <c r="B149" i="23"/>
  <c r="B148" i="23"/>
  <c r="B147" i="23"/>
  <c r="B146" i="23"/>
  <c r="B145" i="23"/>
  <c r="B144" i="23"/>
  <c r="B143" i="23"/>
  <c r="B142" i="23"/>
  <c r="B141" i="23"/>
  <c r="B140" i="23"/>
  <c r="B139" i="23"/>
  <c r="B138" i="23"/>
  <c r="B137" i="23"/>
  <c r="B136" i="23"/>
  <c r="B135" i="23"/>
  <c r="B134" i="23"/>
  <c r="B133" i="23"/>
  <c r="B132" i="23"/>
  <c r="B131" i="23"/>
  <c r="B130" i="23"/>
  <c r="B129" i="23"/>
  <c r="B128" i="23"/>
  <c r="B127" i="23"/>
  <c r="B126" i="23"/>
  <c r="B125" i="23"/>
  <c r="B124" i="23"/>
  <c r="B123" i="23"/>
  <c r="B122" i="23"/>
  <c r="B121" i="23"/>
  <c r="B120" i="23"/>
  <c r="B119" i="23"/>
  <c r="B118" i="23"/>
  <c r="B117" i="23"/>
  <c r="B116" i="23"/>
  <c r="B115" i="23"/>
  <c r="B114" i="23"/>
  <c r="B113" i="23"/>
  <c r="B112" i="23"/>
  <c r="B111" i="23"/>
  <c r="B110" i="23"/>
  <c r="B109" i="23"/>
  <c r="B108" i="23"/>
  <c r="B107" i="23"/>
  <c r="B106" i="23"/>
  <c r="B105" i="23"/>
  <c r="B104" i="23"/>
  <c r="B103" i="23"/>
  <c r="B102" i="23"/>
  <c r="B101" i="23"/>
  <c r="B100" i="23"/>
  <c r="B99" i="23"/>
  <c r="B98" i="23"/>
  <c r="B97" i="23"/>
  <c r="B96" i="23"/>
  <c r="B95" i="23"/>
  <c r="B94" i="23"/>
  <c r="B93" i="23"/>
  <c r="B92" i="23"/>
  <c r="B91" i="23"/>
  <c r="B90" i="23"/>
  <c r="B89" i="23"/>
  <c r="B88" i="23"/>
  <c r="B87" i="23"/>
  <c r="B86" i="23"/>
  <c r="B85" i="23"/>
  <c r="B84" i="23"/>
  <c r="B83" i="23"/>
  <c r="B82" i="23"/>
  <c r="B81" i="23"/>
  <c r="B80" i="23"/>
  <c r="B79" i="23"/>
  <c r="B78" i="23"/>
  <c r="B77" i="23"/>
  <c r="B76" i="23"/>
  <c r="B75" i="23"/>
  <c r="B74" i="23"/>
  <c r="B73" i="23"/>
  <c r="B72" i="23"/>
  <c r="B71" i="23"/>
  <c r="V70" i="23"/>
  <c r="B70" i="23"/>
  <c r="B69" i="23"/>
  <c r="B68" i="23"/>
  <c r="B67" i="23"/>
  <c r="B66" i="23"/>
  <c r="B65" i="23"/>
  <c r="B64" i="23"/>
  <c r="B63" i="23"/>
  <c r="B62" i="23"/>
  <c r="B61" i="23"/>
  <c r="B60" i="23"/>
  <c r="B59" i="23"/>
  <c r="B58" i="23"/>
  <c r="B57" i="23"/>
  <c r="B56" i="23"/>
  <c r="B55" i="23"/>
  <c r="B54" i="23"/>
  <c r="B53" i="23"/>
  <c r="B52" i="23"/>
  <c r="B51" i="23"/>
  <c r="B50" i="23"/>
  <c r="B49" i="23"/>
  <c r="B48" i="23"/>
  <c r="B47" i="23"/>
  <c r="B46" i="23"/>
  <c r="B45" i="23"/>
  <c r="B44" i="23"/>
  <c r="B43" i="23"/>
  <c r="B42" i="23"/>
  <c r="B41" i="23"/>
  <c r="B40" i="23"/>
  <c r="B39" i="23"/>
  <c r="B38" i="23"/>
  <c r="B37" i="23"/>
  <c r="B36" i="23"/>
  <c r="B35" i="23"/>
  <c r="B34" i="23"/>
  <c r="B33" i="23"/>
  <c r="B32" i="23"/>
  <c r="B31" i="23"/>
  <c r="B30" i="23"/>
  <c r="B29" i="23"/>
  <c r="B28" i="23"/>
  <c r="B27" i="23"/>
  <c r="B26" i="23"/>
  <c r="B25" i="23"/>
  <c r="B24" i="23"/>
  <c r="B23" i="23"/>
  <c r="B22" i="23"/>
  <c r="B21" i="23"/>
  <c r="B20" i="23"/>
  <c r="B19" i="23"/>
  <c r="B18" i="23"/>
  <c r="B17" i="23"/>
  <c r="B16" i="23"/>
  <c r="B15" i="23"/>
  <c r="B14" i="23"/>
  <c r="B13" i="23"/>
  <c r="B12" i="23"/>
  <c r="B11" i="23"/>
  <c r="B10" i="23"/>
  <c r="B9" i="23"/>
  <c r="B8" i="23"/>
  <c r="B7" i="23"/>
  <c r="B6" i="23"/>
  <c r="B5" i="23"/>
  <c r="B4" i="23"/>
  <c r="B3" i="23"/>
  <c r="B2" i="23"/>
  <c r="A2" i="23"/>
  <c r="A3" i="23" s="1"/>
  <c r="A4" i="23" s="1"/>
  <c r="A5" i="23" s="1"/>
  <c r="A6" i="23" s="1"/>
  <c r="A7" i="23" s="1"/>
  <c r="A8" i="23" s="1"/>
  <c r="A9" i="23" s="1"/>
  <c r="A10" i="23" s="1"/>
  <c r="A11" i="23" s="1"/>
  <c r="A12" i="23" s="1"/>
  <c r="A13" i="23" s="1"/>
  <c r="A14" i="23" s="1"/>
  <c r="A15" i="23" s="1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26" i="23" s="1"/>
  <c r="A27" i="23" s="1"/>
  <c r="A28" i="23" s="1"/>
  <c r="A29" i="23" s="1"/>
  <c r="A30" i="23" s="1"/>
  <c r="A31" i="23" s="1"/>
  <c r="A32" i="23" s="1"/>
  <c r="A33" i="23" s="1"/>
  <c r="A34" i="23" s="1"/>
  <c r="A35" i="23" s="1"/>
  <c r="A36" i="23" s="1"/>
  <c r="A37" i="23" s="1"/>
  <c r="A38" i="23" s="1"/>
  <c r="A39" i="23" s="1"/>
  <c r="A40" i="23" s="1"/>
  <c r="A41" i="23" s="1"/>
  <c r="A42" i="23" s="1"/>
  <c r="A43" i="23" s="1"/>
  <c r="A44" i="23" s="1"/>
  <c r="A45" i="23" s="1"/>
  <c r="A46" i="23" s="1"/>
  <c r="A47" i="23" s="1"/>
  <c r="A48" i="23" s="1"/>
  <c r="A49" i="23" s="1"/>
  <c r="A50" i="23" s="1"/>
  <c r="A51" i="23" s="1"/>
  <c r="A52" i="23" s="1"/>
  <c r="A53" i="23" s="1"/>
  <c r="A54" i="23" s="1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155" i="23" s="1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83" i="23" s="1"/>
  <c r="A184" i="23" s="1"/>
  <c r="A185" i="23" s="1"/>
  <c r="A186" i="23" s="1"/>
  <c r="A187" i="23" s="1"/>
  <c r="A188" i="23" s="1"/>
  <c r="A189" i="23" s="1"/>
  <c r="A190" i="23" s="1"/>
  <c r="A191" i="23" s="1"/>
  <c r="A192" i="23" s="1"/>
  <c r="A193" i="23" s="1"/>
  <c r="A194" i="23" s="1"/>
  <c r="A195" i="23" s="1"/>
  <c r="A196" i="23" s="1"/>
  <c r="A197" i="23" s="1"/>
  <c r="A198" i="23" s="1"/>
  <c r="A199" i="23" s="1"/>
  <c r="A200" i="23" s="1"/>
  <c r="A201" i="23" s="1"/>
  <c r="A202" i="23" s="1"/>
  <c r="A203" i="23" s="1"/>
  <c r="A204" i="23" s="1"/>
  <c r="A205" i="23" s="1"/>
  <c r="A206" i="23" s="1"/>
  <c r="A207" i="23" s="1"/>
  <c r="A208" i="23" s="1"/>
  <c r="A209" i="23" s="1"/>
  <c r="A210" i="23" s="1"/>
  <c r="A211" i="23" s="1"/>
  <c r="A212" i="23" s="1"/>
  <c r="A213" i="23" s="1"/>
  <c r="A214" i="23" s="1"/>
  <c r="A215" i="23" s="1"/>
  <c r="A216" i="23" s="1"/>
  <c r="A217" i="23" s="1"/>
  <c r="A218" i="23" s="1"/>
  <c r="A219" i="23" s="1"/>
  <c r="A220" i="23" s="1"/>
  <c r="A221" i="23" s="1"/>
  <c r="A222" i="23" s="1"/>
  <c r="A223" i="23" s="1"/>
  <c r="A224" i="23" s="1"/>
  <c r="A225" i="23" s="1"/>
  <c r="A226" i="23" s="1"/>
  <c r="A227" i="23" s="1"/>
  <c r="A228" i="23" s="1"/>
  <c r="A229" i="23" s="1"/>
  <c r="A230" i="23" s="1"/>
  <c r="A231" i="23" s="1"/>
  <c r="A232" i="23" s="1"/>
  <c r="A233" i="23" s="1"/>
  <c r="A234" i="23" s="1"/>
  <c r="A235" i="23" s="1"/>
  <c r="A236" i="23" s="1"/>
  <c r="A237" i="23" s="1"/>
  <c r="A238" i="23" s="1"/>
  <c r="A239" i="23" s="1"/>
  <c r="A240" i="23" s="1"/>
  <c r="A241" i="23" s="1"/>
  <c r="A242" i="23" s="1"/>
  <c r="A243" i="23" s="1"/>
  <c r="A244" i="23" s="1"/>
  <c r="A245" i="23" s="1"/>
  <c r="A246" i="23" s="1"/>
  <c r="A247" i="23" s="1"/>
  <c r="A248" i="23" s="1"/>
  <c r="A249" i="23" s="1"/>
  <c r="A250" i="23" s="1"/>
  <c r="A251" i="23" s="1"/>
  <c r="A252" i="23" s="1"/>
  <c r="A253" i="23" s="1"/>
  <c r="A254" i="23" s="1"/>
  <c r="A255" i="23" s="1"/>
  <c r="A256" i="23" s="1"/>
  <c r="A257" i="23" s="1"/>
  <c r="A258" i="23" s="1"/>
  <c r="A259" i="23" s="1"/>
  <c r="A260" i="23" s="1"/>
  <c r="A261" i="23" s="1"/>
  <c r="A262" i="23" s="1"/>
  <c r="A263" i="23" s="1"/>
  <c r="A264" i="23" s="1"/>
  <c r="A265" i="23" s="1"/>
  <c r="A266" i="23" s="1"/>
  <c r="A267" i="23" s="1"/>
  <c r="A268" i="23" s="1"/>
  <c r="A269" i="23" s="1"/>
  <c r="A270" i="23" s="1"/>
  <c r="A271" i="23" s="1"/>
  <c r="A272" i="23" s="1"/>
  <c r="A273" i="23" s="1"/>
  <c r="A274" i="23" s="1"/>
  <c r="A275" i="23" s="1"/>
  <c r="A276" i="23" s="1"/>
  <c r="A277" i="23" s="1"/>
  <c r="A278" i="23" s="1"/>
  <c r="A279" i="23" s="1"/>
  <c r="A280" i="23" s="1"/>
  <c r="A281" i="23" s="1"/>
  <c r="A282" i="23" s="1"/>
  <c r="A283" i="23" s="1"/>
  <c r="A284" i="23" s="1"/>
  <c r="A285" i="23" s="1"/>
  <c r="A286" i="23" s="1"/>
  <c r="A287" i="23" s="1"/>
  <c r="A288" i="23" s="1"/>
  <c r="A289" i="23" s="1"/>
  <c r="A290" i="23" s="1"/>
  <c r="A291" i="23" s="1"/>
  <c r="A292" i="23" s="1"/>
  <c r="A293" i="23" s="1"/>
  <c r="A294" i="23" s="1"/>
  <c r="A295" i="23" s="1"/>
  <c r="A296" i="23" s="1"/>
  <c r="A297" i="23" s="1"/>
  <c r="A298" i="23" s="1"/>
  <c r="A299" i="23" s="1"/>
  <c r="A300" i="23" s="1"/>
  <c r="A301" i="23" s="1"/>
  <c r="A302" i="23" s="1"/>
  <c r="A303" i="23" s="1"/>
  <c r="A304" i="23" s="1"/>
  <c r="A305" i="23" s="1"/>
  <c r="A306" i="23" s="1"/>
  <c r="A307" i="23" s="1"/>
  <c r="A308" i="23" s="1"/>
  <c r="A309" i="23" s="1"/>
  <c r="A310" i="23" s="1"/>
  <c r="A311" i="23" s="1"/>
  <c r="A312" i="23" s="1"/>
  <c r="A313" i="23" s="1"/>
  <c r="A314" i="23" s="1"/>
  <c r="A315" i="23" s="1"/>
  <c r="A316" i="23" s="1"/>
  <c r="A317" i="23" s="1"/>
  <c r="A318" i="23" s="1"/>
  <c r="A319" i="23" s="1"/>
  <c r="A320" i="23" s="1"/>
  <c r="A321" i="23" s="1"/>
  <c r="A322" i="23" s="1"/>
  <c r="A323" i="23" s="1"/>
  <c r="A324" i="23" s="1"/>
  <c r="A325" i="23" s="1"/>
  <c r="A326" i="23" s="1"/>
  <c r="A327" i="23" s="1"/>
  <c r="A328" i="23" s="1"/>
  <c r="A329" i="23" s="1"/>
  <c r="A330" i="23" s="1"/>
  <c r="A331" i="23" s="1"/>
  <c r="A332" i="23" s="1"/>
  <c r="A333" i="23" s="1"/>
  <c r="A334" i="23" s="1"/>
  <c r="A335" i="23" s="1"/>
  <c r="A336" i="23" s="1"/>
  <c r="A337" i="23" s="1"/>
  <c r="A338" i="23" s="1"/>
  <c r="A339" i="23" s="1"/>
  <c r="A340" i="23" s="1"/>
  <c r="A341" i="23" s="1"/>
  <c r="A342" i="23" s="1"/>
  <c r="A343" i="23" s="1"/>
  <c r="A344" i="23" s="1"/>
  <c r="A345" i="23" s="1"/>
  <c r="A346" i="23" s="1"/>
  <c r="A347" i="23" s="1"/>
  <c r="A348" i="23" s="1"/>
  <c r="A349" i="23" s="1"/>
  <c r="A350" i="23" s="1"/>
  <c r="A351" i="23" s="1"/>
  <c r="A352" i="23" s="1"/>
  <c r="A353" i="23" s="1"/>
  <c r="A354" i="23" s="1"/>
  <c r="A355" i="23" s="1"/>
  <c r="A356" i="23" s="1"/>
  <c r="A357" i="23" s="1"/>
  <c r="A358" i="23" s="1"/>
  <c r="A359" i="23" s="1"/>
  <c r="A360" i="23" s="1"/>
  <c r="A361" i="23" s="1"/>
  <c r="B361" i="22"/>
  <c r="B360" i="22"/>
  <c r="B359" i="22"/>
  <c r="B358" i="22"/>
  <c r="B357" i="22"/>
  <c r="B356" i="22"/>
  <c r="B355" i="22"/>
  <c r="B354" i="22"/>
  <c r="B353" i="22"/>
  <c r="B352" i="22"/>
  <c r="B351" i="22"/>
  <c r="B350" i="22"/>
  <c r="B349" i="22"/>
  <c r="B348" i="22"/>
  <c r="B347" i="22"/>
  <c r="B346" i="22"/>
  <c r="B345" i="22"/>
  <c r="B344" i="22"/>
  <c r="B343" i="22"/>
  <c r="B342" i="22"/>
  <c r="B341" i="22"/>
  <c r="B340" i="22"/>
  <c r="B339" i="22"/>
  <c r="B338" i="22"/>
  <c r="B337" i="22"/>
  <c r="B336" i="22"/>
  <c r="B335" i="22"/>
  <c r="B334" i="22"/>
  <c r="B333" i="22"/>
  <c r="B332" i="22"/>
  <c r="B331" i="22"/>
  <c r="B330" i="22"/>
  <c r="B329" i="22"/>
  <c r="B328" i="22"/>
  <c r="B327" i="22"/>
  <c r="B326" i="22"/>
  <c r="B325" i="22"/>
  <c r="B324" i="22"/>
  <c r="B323" i="22"/>
  <c r="B322" i="22"/>
  <c r="B321" i="22"/>
  <c r="B320" i="22"/>
  <c r="B319" i="22"/>
  <c r="B318" i="22"/>
  <c r="B317" i="22"/>
  <c r="B316" i="22"/>
  <c r="B315" i="22"/>
  <c r="B314" i="22"/>
  <c r="B313" i="22"/>
  <c r="B312" i="22"/>
  <c r="B311" i="22"/>
  <c r="B310" i="22"/>
  <c r="B309" i="22"/>
  <c r="B308" i="22"/>
  <c r="B307" i="22"/>
  <c r="B306" i="22"/>
  <c r="B305" i="22"/>
  <c r="B304" i="22"/>
  <c r="B303" i="22"/>
  <c r="B302" i="22"/>
  <c r="B301" i="22"/>
  <c r="B300" i="22"/>
  <c r="B299" i="22"/>
  <c r="B298" i="22"/>
  <c r="B297" i="22"/>
  <c r="B296" i="22"/>
  <c r="B295" i="22"/>
  <c r="B294" i="22"/>
  <c r="B293" i="22"/>
  <c r="B292" i="22"/>
  <c r="B291" i="22"/>
  <c r="B290" i="22"/>
  <c r="B289" i="22"/>
  <c r="B288" i="22"/>
  <c r="B287" i="22"/>
  <c r="B286" i="22"/>
  <c r="B285" i="22"/>
  <c r="B284" i="22"/>
  <c r="B283" i="22"/>
  <c r="B282" i="22"/>
  <c r="B281" i="22"/>
  <c r="B280" i="22"/>
  <c r="B279" i="22"/>
  <c r="B278" i="22"/>
  <c r="B277" i="22"/>
  <c r="B276" i="22"/>
  <c r="B275" i="22"/>
  <c r="B274" i="22"/>
  <c r="B273" i="22"/>
  <c r="B272" i="22"/>
  <c r="B271" i="22"/>
  <c r="B270" i="22"/>
  <c r="B269" i="22"/>
  <c r="B268" i="22"/>
  <c r="B267" i="22"/>
  <c r="B266" i="22"/>
  <c r="B265" i="22"/>
  <c r="B264" i="22"/>
  <c r="B263" i="22"/>
  <c r="B262" i="22"/>
  <c r="B261" i="22"/>
  <c r="B260" i="22"/>
  <c r="B259" i="22"/>
  <c r="B258" i="22"/>
  <c r="B257" i="22"/>
  <c r="B256" i="22"/>
  <c r="B255" i="22"/>
  <c r="B254" i="22"/>
  <c r="B253" i="22"/>
  <c r="B252" i="22"/>
  <c r="B251" i="22"/>
  <c r="B250" i="22"/>
  <c r="B249" i="22"/>
  <c r="B248" i="22"/>
  <c r="B247" i="22"/>
  <c r="B246" i="22"/>
  <c r="B245" i="22"/>
  <c r="B244" i="22"/>
  <c r="B243" i="22"/>
  <c r="B242" i="22"/>
  <c r="B241" i="22"/>
  <c r="B240" i="22"/>
  <c r="B239" i="22"/>
  <c r="B238" i="22"/>
  <c r="B237" i="22"/>
  <c r="B236" i="22"/>
  <c r="B235" i="22"/>
  <c r="B234" i="22"/>
  <c r="B233" i="22"/>
  <c r="B232" i="22"/>
  <c r="B231" i="22"/>
  <c r="B230" i="22"/>
  <c r="B229" i="22"/>
  <c r="B228" i="22"/>
  <c r="B227" i="22"/>
  <c r="B226" i="22"/>
  <c r="B225" i="22"/>
  <c r="B224" i="22"/>
  <c r="B223" i="22"/>
  <c r="B222" i="22"/>
  <c r="B221" i="22"/>
  <c r="B220" i="22"/>
  <c r="B219" i="22"/>
  <c r="B218" i="22"/>
  <c r="B217" i="22"/>
  <c r="B216" i="22"/>
  <c r="B215" i="22"/>
  <c r="B214" i="22"/>
  <c r="B213" i="22"/>
  <c r="B212" i="22"/>
  <c r="B211" i="22"/>
  <c r="B210" i="22"/>
  <c r="B209" i="22"/>
  <c r="B208" i="22"/>
  <c r="B207" i="22"/>
  <c r="B206" i="22"/>
  <c r="B205" i="22"/>
  <c r="B204" i="22"/>
  <c r="B203" i="22"/>
  <c r="B202" i="22"/>
  <c r="B201" i="22"/>
  <c r="B200" i="22"/>
  <c r="B199" i="22"/>
  <c r="B198" i="22"/>
  <c r="B197" i="22"/>
  <c r="B196" i="22"/>
  <c r="B195" i="22"/>
  <c r="B194" i="22"/>
  <c r="B193" i="22"/>
  <c r="B192" i="22"/>
  <c r="B191" i="22"/>
  <c r="B190" i="22"/>
  <c r="B189" i="22"/>
  <c r="B188" i="22"/>
  <c r="B187" i="22"/>
  <c r="B186" i="22"/>
  <c r="B185" i="22"/>
  <c r="B184" i="22"/>
  <c r="B183" i="22"/>
  <c r="B182" i="22"/>
  <c r="B181" i="22"/>
  <c r="B180" i="22"/>
  <c r="B179" i="22"/>
  <c r="B178" i="22"/>
  <c r="B177" i="22"/>
  <c r="B176" i="22"/>
  <c r="B175" i="22"/>
  <c r="B174" i="22"/>
  <c r="B173" i="22"/>
  <c r="B172" i="22"/>
  <c r="B171" i="22"/>
  <c r="B170" i="22"/>
  <c r="B169" i="22"/>
  <c r="B168" i="22"/>
  <c r="B167" i="22"/>
  <c r="B166" i="22"/>
  <c r="B165" i="22"/>
  <c r="B164" i="22"/>
  <c r="B163" i="22"/>
  <c r="B162" i="22"/>
  <c r="B161" i="22"/>
  <c r="B160" i="22"/>
  <c r="B159" i="22"/>
  <c r="B158" i="22"/>
  <c r="B157" i="22"/>
  <c r="B156" i="22"/>
  <c r="B155" i="22"/>
  <c r="B154" i="22"/>
  <c r="B153" i="22"/>
  <c r="B152" i="22"/>
  <c r="B151" i="22"/>
  <c r="B150" i="22"/>
  <c r="B149" i="22"/>
  <c r="B148" i="22"/>
  <c r="B147" i="22"/>
  <c r="B146" i="22"/>
  <c r="B145" i="22"/>
  <c r="B144" i="22"/>
  <c r="B143" i="22"/>
  <c r="B142" i="22"/>
  <c r="B141" i="22"/>
  <c r="B140" i="22"/>
  <c r="B139" i="22"/>
  <c r="B138" i="22"/>
  <c r="B137" i="22"/>
  <c r="B136" i="22"/>
  <c r="B135" i="22"/>
  <c r="B134" i="22"/>
  <c r="B133" i="22"/>
  <c r="B132" i="22"/>
  <c r="B131" i="22"/>
  <c r="B130" i="22"/>
  <c r="B129" i="22"/>
  <c r="B128" i="22"/>
  <c r="B127" i="22"/>
  <c r="B126" i="22"/>
  <c r="B125" i="22"/>
  <c r="B124" i="22"/>
  <c r="B123" i="22"/>
  <c r="B122" i="22"/>
  <c r="B121" i="22"/>
  <c r="B120" i="22"/>
  <c r="B119" i="22"/>
  <c r="B118" i="22"/>
  <c r="B117" i="22"/>
  <c r="B116" i="22"/>
  <c r="B115" i="22"/>
  <c r="B114" i="22"/>
  <c r="B113" i="22"/>
  <c r="B112" i="22"/>
  <c r="B111" i="22"/>
  <c r="B110" i="22"/>
  <c r="B109" i="22"/>
  <c r="B108" i="22"/>
  <c r="B107" i="22"/>
  <c r="B106" i="22"/>
  <c r="B105" i="22"/>
  <c r="B104" i="22"/>
  <c r="B103" i="22"/>
  <c r="B102" i="22"/>
  <c r="B101" i="22"/>
  <c r="B100" i="22"/>
  <c r="B99" i="22"/>
  <c r="B98" i="22"/>
  <c r="B97" i="22"/>
  <c r="B96" i="22"/>
  <c r="B9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B4" i="22"/>
  <c r="B3" i="22"/>
  <c r="B2" i="22"/>
  <c r="A2" i="22"/>
  <c r="A3" i="22" s="1"/>
  <c r="A4" i="22" s="1"/>
  <c r="A5" i="22" s="1"/>
  <c r="A6" i="22" s="1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A79" i="22" s="1"/>
  <c r="A80" i="22" s="1"/>
  <c r="A81" i="22" s="1"/>
  <c r="A82" i="22" s="1"/>
  <c r="A83" i="22" s="1"/>
  <c r="A84" i="22" s="1"/>
  <c r="A85" i="22" s="1"/>
  <c r="A86" i="22" s="1"/>
  <c r="A87" i="22" s="1"/>
  <c r="A88" i="22" s="1"/>
  <c r="A89" i="22" s="1"/>
  <c r="A90" i="22" s="1"/>
  <c r="A91" i="22" s="1"/>
  <c r="A92" i="22" s="1"/>
  <c r="A93" i="22" s="1"/>
  <c r="A94" i="22" s="1"/>
  <c r="A95" i="22" s="1"/>
  <c r="A96" i="22" s="1"/>
  <c r="A97" i="22" s="1"/>
  <c r="A98" i="22" s="1"/>
  <c r="A99" i="22" s="1"/>
  <c r="A100" i="22" s="1"/>
  <c r="A101" i="22" s="1"/>
  <c r="A102" i="22" s="1"/>
  <c r="A103" i="22" s="1"/>
  <c r="A104" i="22" s="1"/>
  <c r="A105" i="22" s="1"/>
  <c r="A106" i="22" s="1"/>
  <c r="A107" i="22" s="1"/>
  <c r="A108" i="22" s="1"/>
  <c r="A109" i="22" s="1"/>
  <c r="A110" i="22" s="1"/>
  <c r="A111" i="22" s="1"/>
  <c r="A112" i="22" s="1"/>
  <c r="A113" i="22" s="1"/>
  <c r="A114" i="22" s="1"/>
  <c r="A115" i="22" s="1"/>
  <c r="A116" i="22" s="1"/>
  <c r="A117" i="22" s="1"/>
  <c r="A118" i="22" s="1"/>
  <c r="A119" i="22" s="1"/>
  <c r="A120" i="22" s="1"/>
  <c r="A121" i="22" s="1"/>
  <c r="A122" i="22" s="1"/>
  <c r="A123" i="22" s="1"/>
  <c r="A124" i="22" s="1"/>
  <c r="A125" i="22" s="1"/>
  <c r="A126" i="22" s="1"/>
  <c r="A127" i="22" s="1"/>
  <c r="A128" i="22" s="1"/>
  <c r="A129" i="22" s="1"/>
  <c r="A130" i="22" s="1"/>
  <c r="A131" i="22" s="1"/>
  <c r="A132" i="22" s="1"/>
  <c r="A133" i="22" s="1"/>
  <c r="A134" i="22" s="1"/>
  <c r="A135" i="22" s="1"/>
  <c r="A136" i="22" s="1"/>
  <c r="A137" i="22" s="1"/>
  <c r="A138" i="22" s="1"/>
  <c r="A139" i="22" s="1"/>
  <c r="A140" i="22" s="1"/>
  <c r="A141" i="22" s="1"/>
  <c r="A142" i="22" s="1"/>
  <c r="A143" i="22" s="1"/>
  <c r="A144" i="22" s="1"/>
  <c r="A145" i="22" s="1"/>
  <c r="A146" i="22" s="1"/>
  <c r="A147" i="22" s="1"/>
  <c r="A148" i="22" s="1"/>
  <c r="A149" i="22" s="1"/>
  <c r="A150" i="22" s="1"/>
  <c r="A151" i="22" s="1"/>
  <c r="A152" i="22" s="1"/>
  <c r="A153" i="22" s="1"/>
  <c r="A154" i="22" s="1"/>
  <c r="A155" i="22" s="1"/>
  <c r="A156" i="22" s="1"/>
  <c r="A157" i="22" s="1"/>
  <c r="A158" i="22" s="1"/>
  <c r="A159" i="22" s="1"/>
  <c r="A160" i="22" s="1"/>
  <c r="A161" i="22" s="1"/>
  <c r="A162" i="22" s="1"/>
  <c r="A163" i="22" s="1"/>
  <c r="A164" i="22" s="1"/>
  <c r="A165" i="22" s="1"/>
  <c r="A166" i="22" s="1"/>
  <c r="A167" i="22" s="1"/>
  <c r="A168" i="22" s="1"/>
  <c r="A169" i="22" s="1"/>
  <c r="A170" i="22" s="1"/>
  <c r="A171" i="22" s="1"/>
  <c r="A172" i="22" s="1"/>
  <c r="A173" i="22" s="1"/>
  <c r="A174" i="22" s="1"/>
  <c r="A175" i="22" s="1"/>
  <c r="A176" i="22" s="1"/>
  <c r="A177" i="22" s="1"/>
  <c r="A178" i="22" s="1"/>
  <c r="A179" i="22" s="1"/>
  <c r="A180" i="22" s="1"/>
  <c r="A181" i="22" s="1"/>
  <c r="A182" i="22" s="1"/>
  <c r="A183" i="22" s="1"/>
  <c r="A184" i="22" s="1"/>
  <c r="A185" i="22" s="1"/>
  <c r="A186" i="22" s="1"/>
  <c r="A187" i="22" s="1"/>
  <c r="A188" i="22" s="1"/>
  <c r="A189" i="22" s="1"/>
  <c r="A190" i="22" s="1"/>
  <c r="A191" i="22" s="1"/>
  <c r="A192" i="22" s="1"/>
  <c r="A193" i="22" s="1"/>
  <c r="A194" i="22" s="1"/>
  <c r="A195" i="22" s="1"/>
  <c r="A196" i="22" s="1"/>
  <c r="A197" i="22" s="1"/>
  <c r="A198" i="22" s="1"/>
  <c r="A199" i="22" s="1"/>
  <c r="A200" i="22" s="1"/>
  <c r="A201" i="22" s="1"/>
  <c r="A202" i="22" s="1"/>
  <c r="A203" i="22" s="1"/>
  <c r="A204" i="22" s="1"/>
  <c r="A205" i="22" s="1"/>
  <c r="A206" i="22" s="1"/>
  <c r="A207" i="22" s="1"/>
  <c r="A208" i="22" s="1"/>
  <c r="A209" i="22" s="1"/>
  <c r="A210" i="22" s="1"/>
  <c r="A211" i="22" s="1"/>
  <c r="A212" i="22" s="1"/>
  <c r="A213" i="22" s="1"/>
  <c r="A214" i="22" s="1"/>
  <c r="A215" i="22" s="1"/>
  <c r="A216" i="22" s="1"/>
  <c r="A217" i="22" s="1"/>
  <c r="A218" i="22" s="1"/>
  <c r="A219" i="22" s="1"/>
  <c r="A220" i="22" s="1"/>
  <c r="A221" i="22" s="1"/>
  <c r="A222" i="22" s="1"/>
  <c r="A223" i="22" s="1"/>
  <c r="A224" i="22" s="1"/>
  <c r="A225" i="22" s="1"/>
  <c r="A226" i="22" s="1"/>
  <c r="A227" i="22" s="1"/>
  <c r="A228" i="22" s="1"/>
  <c r="A229" i="22" s="1"/>
  <c r="A230" i="22" s="1"/>
  <c r="A231" i="22" s="1"/>
  <c r="A232" i="22" s="1"/>
  <c r="A233" i="22" s="1"/>
  <c r="A234" i="22" s="1"/>
  <c r="A235" i="22" s="1"/>
  <c r="A236" i="22" s="1"/>
  <c r="A237" i="22" s="1"/>
  <c r="A238" i="22" s="1"/>
  <c r="A239" i="22" s="1"/>
  <c r="A240" i="22" s="1"/>
  <c r="A241" i="22" s="1"/>
  <c r="A242" i="22" s="1"/>
  <c r="A243" i="22" s="1"/>
  <c r="A244" i="22" s="1"/>
  <c r="A245" i="22" s="1"/>
  <c r="A246" i="22" s="1"/>
  <c r="A247" i="22" s="1"/>
  <c r="A248" i="22" s="1"/>
  <c r="A249" i="22" s="1"/>
  <c r="A250" i="22" s="1"/>
  <c r="A251" i="22" s="1"/>
  <c r="A252" i="22" s="1"/>
  <c r="A253" i="22" s="1"/>
  <c r="A254" i="22" s="1"/>
  <c r="A255" i="22" s="1"/>
  <c r="A256" i="22" s="1"/>
  <c r="A257" i="22" s="1"/>
  <c r="A258" i="22" s="1"/>
  <c r="A259" i="22" s="1"/>
  <c r="A260" i="22" s="1"/>
  <c r="A261" i="22" s="1"/>
  <c r="A262" i="22" s="1"/>
  <c r="A263" i="22" s="1"/>
  <c r="A264" i="22" s="1"/>
  <c r="A265" i="22" s="1"/>
  <c r="A266" i="22" s="1"/>
  <c r="A267" i="22" s="1"/>
  <c r="A268" i="22" s="1"/>
  <c r="A269" i="22" s="1"/>
  <c r="A270" i="22" s="1"/>
  <c r="A271" i="22" s="1"/>
  <c r="A272" i="22" s="1"/>
  <c r="A273" i="22" s="1"/>
  <c r="A274" i="22" s="1"/>
  <c r="A275" i="22" s="1"/>
  <c r="A276" i="22" s="1"/>
  <c r="A277" i="22" s="1"/>
  <c r="A278" i="22" s="1"/>
  <c r="A279" i="22" s="1"/>
  <c r="A280" i="22" s="1"/>
  <c r="A281" i="22" s="1"/>
  <c r="A282" i="22" s="1"/>
  <c r="A283" i="22" s="1"/>
  <c r="A284" i="22" s="1"/>
  <c r="A285" i="22" s="1"/>
  <c r="A286" i="22" s="1"/>
  <c r="A287" i="22" s="1"/>
  <c r="A288" i="22" s="1"/>
  <c r="A289" i="22" s="1"/>
  <c r="A290" i="22" s="1"/>
  <c r="A291" i="22" s="1"/>
  <c r="A292" i="22" s="1"/>
  <c r="A293" i="22" s="1"/>
  <c r="A294" i="22" s="1"/>
  <c r="A295" i="22" s="1"/>
  <c r="A296" i="22" s="1"/>
  <c r="A297" i="22" s="1"/>
  <c r="A298" i="22" s="1"/>
  <c r="A299" i="22" s="1"/>
  <c r="A300" i="22" s="1"/>
  <c r="A301" i="22" s="1"/>
  <c r="A302" i="22" s="1"/>
  <c r="A303" i="22" s="1"/>
  <c r="A304" i="22" s="1"/>
  <c r="A305" i="22" s="1"/>
  <c r="A306" i="22" s="1"/>
  <c r="A307" i="22" s="1"/>
  <c r="A308" i="22" s="1"/>
  <c r="A309" i="22" s="1"/>
  <c r="A310" i="22" s="1"/>
  <c r="A311" i="22" s="1"/>
  <c r="A312" i="22" s="1"/>
  <c r="A313" i="22" s="1"/>
  <c r="A314" i="22" s="1"/>
  <c r="A315" i="22" s="1"/>
  <c r="A316" i="22" s="1"/>
  <c r="A317" i="22" s="1"/>
  <c r="A318" i="22" s="1"/>
  <c r="A319" i="22" s="1"/>
  <c r="A320" i="22" s="1"/>
  <c r="A321" i="22" s="1"/>
  <c r="A322" i="22" s="1"/>
  <c r="A323" i="22" s="1"/>
  <c r="A324" i="22" s="1"/>
  <c r="A325" i="22" s="1"/>
  <c r="A326" i="22" s="1"/>
  <c r="A327" i="22" s="1"/>
  <c r="A328" i="22" s="1"/>
  <c r="A329" i="22" s="1"/>
  <c r="A330" i="22" s="1"/>
  <c r="A331" i="22" s="1"/>
  <c r="A332" i="22" s="1"/>
  <c r="A333" i="22" s="1"/>
  <c r="A334" i="22" s="1"/>
  <c r="A335" i="22" s="1"/>
  <c r="A336" i="22" s="1"/>
  <c r="A337" i="22" s="1"/>
  <c r="A338" i="22" s="1"/>
  <c r="A339" i="22" s="1"/>
  <c r="A340" i="22" s="1"/>
  <c r="A341" i="22" s="1"/>
  <c r="A342" i="22" s="1"/>
  <c r="A343" i="22" s="1"/>
  <c r="A344" i="22" s="1"/>
  <c r="A345" i="22" s="1"/>
  <c r="A346" i="22" s="1"/>
  <c r="A347" i="22" s="1"/>
  <c r="A348" i="22" s="1"/>
  <c r="A349" i="22" s="1"/>
  <c r="A350" i="22" s="1"/>
  <c r="A351" i="22" s="1"/>
  <c r="A352" i="22" s="1"/>
  <c r="A353" i="22" s="1"/>
  <c r="A354" i="22" s="1"/>
  <c r="A355" i="22" s="1"/>
  <c r="A356" i="22" s="1"/>
  <c r="A357" i="22" s="1"/>
  <c r="A358" i="22" s="1"/>
  <c r="A359" i="22" s="1"/>
  <c r="A360" i="22" s="1"/>
  <c r="A361" i="22" s="1"/>
  <c r="B361" i="21"/>
  <c r="B360" i="21"/>
  <c r="B359" i="21"/>
  <c r="B358" i="21"/>
  <c r="B357" i="21"/>
  <c r="B356" i="21"/>
  <c r="B355" i="21"/>
  <c r="B354" i="21"/>
  <c r="B353" i="21"/>
  <c r="B352" i="21"/>
  <c r="B351" i="21"/>
  <c r="B350" i="21"/>
  <c r="B349" i="21"/>
  <c r="B348" i="21"/>
  <c r="B347" i="21"/>
  <c r="B346" i="21"/>
  <c r="B345" i="21"/>
  <c r="B344" i="21"/>
  <c r="B343" i="21"/>
  <c r="B342" i="21"/>
  <c r="B341" i="21"/>
  <c r="B340" i="21"/>
  <c r="B339" i="21"/>
  <c r="B338" i="21"/>
  <c r="B337" i="21"/>
  <c r="B336" i="21"/>
  <c r="B335" i="21"/>
  <c r="B334" i="21"/>
  <c r="B333" i="21"/>
  <c r="B332" i="21"/>
  <c r="B331" i="21"/>
  <c r="B330" i="21"/>
  <c r="B329" i="21"/>
  <c r="B328" i="21"/>
  <c r="B327" i="21"/>
  <c r="B326" i="21"/>
  <c r="B325" i="21"/>
  <c r="B324" i="21"/>
  <c r="B323" i="21"/>
  <c r="B322" i="21"/>
  <c r="B321" i="21"/>
  <c r="B320" i="21"/>
  <c r="B319" i="21"/>
  <c r="B318" i="21"/>
  <c r="B317" i="21"/>
  <c r="B316" i="21"/>
  <c r="B315" i="21"/>
  <c r="B314" i="21"/>
  <c r="B313" i="21"/>
  <c r="B312" i="21"/>
  <c r="B311" i="21"/>
  <c r="B310" i="21"/>
  <c r="B309" i="21"/>
  <c r="B308" i="21"/>
  <c r="B307" i="21"/>
  <c r="B306" i="21"/>
  <c r="B305" i="21"/>
  <c r="B304" i="21"/>
  <c r="B303" i="21"/>
  <c r="B302" i="21"/>
  <c r="B301" i="21"/>
  <c r="B300" i="21"/>
  <c r="B299" i="21"/>
  <c r="B298" i="21"/>
  <c r="B297" i="21"/>
  <c r="B296" i="21"/>
  <c r="B295" i="21"/>
  <c r="B294" i="21"/>
  <c r="B293" i="21"/>
  <c r="B292" i="21"/>
  <c r="B291" i="21"/>
  <c r="B290" i="21"/>
  <c r="B289" i="21"/>
  <c r="B288" i="21"/>
  <c r="B287" i="21"/>
  <c r="B286" i="21"/>
  <c r="B285" i="21"/>
  <c r="B284" i="21"/>
  <c r="B283" i="21"/>
  <c r="B282" i="21"/>
  <c r="B281" i="21"/>
  <c r="B280" i="21"/>
  <c r="B279" i="21"/>
  <c r="B278" i="21"/>
  <c r="B277" i="21"/>
  <c r="B276" i="21"/>
  <c r="B275" i="21"/>
  <c r="B274" i="21"/>
  <c r="B273" i="21"/>
  <c r="B272" i="21"/>
  <c r="B271" i="21"/>
  <c r="B270" i="21"/>
  <c r="B269" i="21"/>
  <c r="B268" i="21"/>
  <c r="B267" i="21"/>
  <c r="B266" i="21"/>
  <c r="B265" i="21"/>
  <c r="B264" i="21"/>
  <c r="B263" i="21"/>
  <c r="B262" i="21"/>
  <c r="B261" i="21"/>
  <c r="B260" i="21"/>
  <c r="B259" i="21"/>
  <c r="B258" i="21"/>
  <c r="B257" i="21"/>
  <c r="B256" i="21"/>
  <c r="B255" i="21"/>
  <c r="B254" i="21"/>
  <c r="B253" i="21"/>
  <c r="B252" i="21"/>
  <c r="B251" i="21"/>
  <c r="B250" i="21"/>
  <c r="B249" i="21"/>
  <c r="B248" i="21"/>
  <c r="B247" i="21"/>
  <c r="B246" i="21"/>
  <c r="B245" i="21"/>
  <c r="B244" i="21"/>
  <c r="B243" i="21"/>
  <c r="B242" i="21"/>
  <c r="B241" i="21"/>
  <c r="B240" i="21"/>
  <c r="B239" i="21"/>
  <c r="B238" i="21"/>
  <c r="B237" i="21"/>
  <c r="B236" i="21"/>
  <c r="B235" i="21"/>
  <c r="B234" i="21"/>
  <c r="B233" i="21"/>
  <c r="B232" i="21"/>
  <c r="B231" i="21"/>
  <c r="B230" i="21"/>
  <c r="B229" i="21"/>
  <c r="B228" i="21"/>
  <c r="B227" i="21"/>
  <c r="B226" i="21"/>
  <c r="B225" i="21"/>
  <c r="B224" i="21"/>
  <c r="B223" i="21"/>
  <c r="B222" i="21"/>
  <c r="B221" i="21"/>
  <c r="B220" i="21"/>
  <c r="B219" i="21"/>
  <c r="B218" i="21"/>
  <c r="B217" i="21"/>
  <c r="B216" i="21"/>
  <c r="B215" i="21"/>
  <c r="B214" i="21"/>
  <c r="B213" i="21"/>
  <c r="B212" i="21"/>
  <c r="B211" i="21"/>
  <c r="B210" i="21"/>
  <c r="B209" i="21"/>
  <c r="B208" i="21"/>
  <c r="B207" i="21"/>
  <c r="B206" i="21"/>
  <c r="B205" i="21"/>
  <c r="B204" i="21"/>
  <c r="B203" i="21"/>
  <c r="B202" i="21"/>
  <c r="B201" i="21"/>
  <c r="B200" i="21"/>
  <c r="B199" i="21"/>
  <c r="B198" i="21"/>
  <c r="B197" i="21"/>
  <c r="B196" i="21"/>
  <c r="B195" i="21"/>
  <c r="B194" i="21"/>
  <c r="B193" i="21"/>
  <c r="B192" i="21"/>
  <c r="B191" i="21"/>
  <c r="B190" i="21"/>
  <c r="B189" i="21"/>
  <c r="B188" i="21"/>
  <c r="B187" i="21"/>
  <c r="B186" i="21"/>
  <c r="B185" i="21"/>
  <c r="B184" i="21"/>
  <c r="B183" i="21"/>
  <c r="B182" i="21"/>
  <c r="B181" i="21"/>
  <c r="B180" i="21"/>
  <c r="B179" i="21"/>
  <c r="B178" i="21"/>
  <c r="B177" i="21"/>
  <c r="B176" i="21"/>
  <c r="B175" i="21"/>
  <c r="B174" i="21"/>
  <c r="B173" i="21"/>
  <c r="B172" i="21"/>
  <c r="B171" i="21"/>
  <c r="B170" i="21"/>
  <c r="B169" i="21"/>
  <c r="B168" i="21"/>
  <c r="B167" i="21"/>
  <c r="B166" i="21"/>
  <c r="B165" i="21"/>
  <c r="B164" i="21"/>
  <c r="B163" i="21"/>
  <c r="B162" i="21"/>
  <c r="B161" i="21"/>
  <c r="B160" i="21"/>
  <c r="B159" i="21"/>
  <c r="B158" i="21"/>
  <c r="B157" i="21"/>
  <c r="B156" i="21"/>
  <c r="B155" i="21"/>
  <c r="B154" i="21"/>
  <c r="B153" i="21"/>
  <c r="B152" i="21"/>
  <c r="B151" i="21"/>
  <c r="B150" i="21"/>
  <c r="B149" i="21"/>
  <c r="B148" i="21"/>
  <c r="B147" i="21"/>
  <c r="B146" i="21"/>
  <c r="B145" i="21"/>
  <c r="B144" i="21"/>
  <c r="B143" i="21"/>
  <c r="B142" i="21"/>
  <c r="B141" i="21"/>
  <c r="B140" i="21"/>
  <c r="B139" i="21"/>
  <c r="B138" i="21"/>
  <c r="B137" i="21"/>
  <c r="B136" i="21"/>
  <c r="B135" i="21"/>
  <c r="B134" i="21"/>
  <c r="B133" i="21"/>
  <c r="B132" i="21"/>
  <c r="B131" i="21"/>
  <c r="B130" i="21"/>
  <c r="B129" i="21"/>
  <c r="B128" i="21"/>
  <c r="B127" i="21"/>
  <c r="B126" i="21"/>
  <c r="B125" i="21"/>
  <c r="B124" i="21"/>
  <c r="B123" i="21"/>
  <c r="B122" i="21"/>
  <c r="B121" i="21"/>
  <c r="B120" i="21"/>
  <c r="B119" i="21"/>
  <c r="B118" i="21"/>
  <c r="B117" i="21"/>
  <c r="B116" i="21"/>
  <c r="B115" i="21"/>
  <c r="B114" i="21"/>
  <c r="B113" i="21"/>
  <c r="B112" i="21"/>
  <c r="B111" i="21"/>
  <c r="B110" i="21"/>
  <c r="B109" i="21"/>
  <c r="B108" i="21"/>
  <c r="B107" i="21"/>
  <c r="B106" i="21"/>
  <c r="B105" i="21"/>
  <c r="B104" i="21"/>
  <c r="B103" i="21"/>
  <c r="B102" i="21"/>
  <c r="B101" i="21"/>
  <c r="B100" i="21"/>
  <c r="B99" i="21"/>
  <c r="B98" i="21"/>
  <c r="B97" i="21"/>
  <c r="B96" i="21"/>
  <c r="B95" i="21"/>
  <c r="B94" i="21"/>
  <c r="B93" i="21"/>
  <c r="B92" i="21"/>
  <c r="B91" i="21"/>
  <c r="B90" i="21"/>
  <c r="B89" i="21"/>
  <c r="B88" i="21"/>
  <c r="B87" i="21"/>
  <c r="B86" i="21"/>
  <c r="B85" i="21"/>
  <c r="B84" i="21"/>
  <c r="B83" i="21"/>
  <c r="B82" i="21"/>
  <c r="B81" i="21"/>
  <c r="B80" i="21"/>
  <c r="B79" i="21"/>
  <c r="B78" i="21"/>
  <c r="B77" i="21"/>
  <c r="B76" i="21"/>
  <c r="B75" i="21"/>
  <c r="B74" i="21"/>
  <c r="B73" i="21"/>
  <c r="B72" i="21"/>
  <c r="B71" i="21"/>
  <c r="B70" i="21"/>
  <c r="B69" i="21"/>
  <c r="B68" i="21"/>
  <c r="B67" i="21"/>
  <c r="B66" i="21"/>
  <c r="B65" i="21"/>
  <c r="B64" i="21"/>
  <c r="B63" i="21"/>
  <c r="B62" i="21"/>
  <c r="B61" i="21"/>
  <c r="B60" i="21"/>
  <c r="B59" i="21"/>
  <c r="B58" i="21"/>
  <c r="B57" i="21"/>
  <c r="B56" i="21"/>
  <c r="B55" i="21"/>
  <c r="B54" i="21"/>
  <c r="B53" i="21"/>
  <c r="B52" i="21"/>
  <c r="B51" i="21"/>
  <c r="B50" i="21"/>
  <c r="B49" i="21"/>
  <c r="B48" i="21"/>
  <c r="B47" i="21"/>
  <c r="B46" i="21"/>
  <c r="B45" i="21"/>
  <c r="B44" i="21"/>
  <c r="B43" i="21"/>
  <c r="B42" i="21"/>
  <c r="B41" i="21"/>
  <c r="B40" i="21"/>
  <c r="B39" i="21"/>
  <c r="B38" i="21"/>
  <c r="B37" i="21"/>
  <c r="B36" i="21"/>
  <c r="B35" i="21"/>
  <c r="B34" i="21"/>
  <c r="B33" i="21"/>
  <c r="B32" i="21"/>
  <c r="B31" i="21"/>
  <c r="B30" i="21"/>
  <c r="B29" i="21"/>
  <c r="B28" i="21"/>
  <c r="B27" i="21"/>
  <c r="B26" i="21"/>
  <c r="B25" i="21"/>
  <c r="B24" i="21"/>
  <c r="B23" i="21"/>
  <c r="B22" i="21"/>
  <c r="B21" i="21"/>
  <c r="B20" i="21"/>
  <c r="B19" i="21"/>
  <c r="B18" i="21"/>
  <c r="B17" i="21"/>
  <c r="B16" i="21"/>
  <c r="B15" i="21"/>
  <c r="B14" i="21"/>
  <c r="B13" i="21"/>
  <c r="B12" i="21"/>
  <c r="B11" i="21"/>
  <c r="B10" i="21"/>
  <c r="B9" i="21"/>
  <c r="B8" i="21"/>
  <c r="B7" i="21"/>
  <c r="B6" i="21"/>
  <c r="B5" i="21"/>
  <c r="B4" i="21"/>
  <c r="B3" i="21"/>
  <c r="B2" i="21"/>
  <c r="A2" i="21"/>
  <c r="A3" i="21" s="1"/>
  <c r="A4" i="21" s="1"/>
  <c r="A5" i="21" s="1"/>
  <c r="A6" i="21" s="1"/>
  <c r="A7" i="21" s="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A39" i="21" s="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50" i="21" s="1"/>
  <c r="A51" i="21" s="1"/>
  <c r="A52" i="21" s="1"/>
  <c r="A53" i="21" s="1"/>
  <c r="A54" i="21" s="1"/>
  <c r="A55" i="21" s="1"/>
  <c r="A56" i="21" s="1"/>
  <c r="A57" i="21" s="1"/>
  <c r="A58" i="21" s="1"/>
  <c r="A59" i="21" s="1"/>
  <c r="A60" i="21" s="1"/>
  <c r="A61" i="21" s="1"/>
  <c r="A62" i="21" s="1"/>
  <c r="A63" i="21" s="1"/>
  <c r="A64" i="21" s="1"/>
  <c r="A65" i="21" s="1"/>
  <c r="A66" i="21" s="1"/>
  <c r="A67" i="21" s="1"/>
  <c r="A68" i="21" s="1"/>
  <c r="A69" i="21" s="1"/>
  <c r="A70" i="21" s="1"/>
  <c r="A71" i="21" s="1"/>
  <c r="A72" i="21" s="1"/>
  <c r="A73" i="21" s="1"/>
  <c r="A74" i="21" s="1"/>
  <c r="A75" i="21" s="1"/>
  <c r="A76" i="21" s="1"/>
  <c r="A77" i="21" s="1"/>
  <c r="A78" i="21" s="1"/>
  <c r="A79" i="21" s="1"/>
  <c r="A80" i="21" s="1"/>
  <c r="A81" i="21" s="1"/>
  <c r="A82" i="21" s="1"/>
  <c r="A83" i="21" s="1"/>
  <c r="A84" i="21" s="1"/>
  <c r="A85" i="21" s="1"/>
  <c r="A86" i="21" s="1"/>
  <c r="A87" i="21" s="1"/>
  <c r="A88" i="21" s="1"/>
  <c r="A89" i="21" s="1"/>
  <c r="A90" i="21" s="1"/>
  <c r="A91" i="21" s="1"/>
  <c r="A92" i="21" s="1"/>
  <c r="A93" i="21" s="1"/>
  <c r="A94" i="21" s="1"/>
  <c r="A95" i="21" s="1"/>
  <c r="A96" i="21" s="1"/>
  <c r="A97" i="21" s="1"/>
  <c r="A98" i="21" s="1"/>
  <c r="A99" i="21" s="1"/>
  <c r="A100" i="21" s="1"/>
  <c r="A101" i="21" s="1"/>
  <c r="A102" i="21" s="1"/>
  <c r="A103" i="21" s="1"/>
  <c r="A104" i="21" s="1"/>
  <c r="A105" i="21" s="1"/>
  <c r="A106" i="21" s="1"/>
  <c r="A107" i="21" s="1"/>
  <c r="A108" i="21" s="1"/>
  <c r="A109" i="21" s="1"/>
  <c r="A110" i="21" s="1"/>
  <c r="A111" i="21" s="1"/>
  <c r="A112" i="21" s="1"/>
  <c r="A113" i="21" s="1"/>
  <c r="A114" i="21" s="1"/>
  <c r="A115" i="21" s="1"/>
  <c r="A116" i="21" s="1"/>
  <c r="A117" i="21" s="1"/>
  <c r="A118" i="21" s="1"/>
  <c r="A119" i="21" s="1"/>
  <c r="A120" i="21" s="1"/>
  <c r="A121" i="21" s="1"/>
  <c r="A122" i="21" s="1"/>
  <c r="A123" i="21" s="1"/>
  <c r="A124" i="21" s="1"/>
  <c r="A125" i="21" s="1"/>
  <c r="A126" i="21" s="1"/>
  <c r="A127" i="21" s="1"/>
  <c r="A128" i="21" s="1"/>
  <c r="A129" i="21" s="1"/>
  <c r="A130" i="21" s="1"/>
  <c r="A131" i="21" s="1"/>
  <c r="A132" i="21" s="1"/>
  <c r="A133" i="21" s="1"/>
  <c r="A134" i="21" s="1"/>
  <c r="A135" i="21" s="1"/>
  <c r="A136" i="21" s="1"/>
  <c r="A137" i="21" s="1"/>
  <c r="A138" i="21" s="1"/>
  <c r="A139" i="21" s="1"/>
  <c r="A140" i="21" s="1"/>
  <c r="A141" i="21" s="1"/>
  <c r="A142" i="21" s="1"/>
  <c r="A143" i="21" s="1"/>
  <c r="A144" i="21" s="1"/>
  <c r="A145" i="21" s="1"/>
  <c r="A146" i="21" s="1"/>
  <c r="A147" i="21" s="1"/>
  <c r="A148" i="21" s="1"/>
  <c r="A149" i="21" s="1"/>
  <c r="A150" i="21" s="1"/>
  <c r="A151" i="21" s="1"/>
  <c r="A152" i="21" s="1"/>
  <c r="A153" i="21" s="1"/>
  <c r="A154" i="21" s="1"/>
  <c r="A155" i="21" s="1"/>
  <c r="A156" i="21" s="1"/>
  <c r="A157" i="21" s="1"/>
  <c r="A158" i="21" s="1"/>
  <c r="A159" i="21" s="1"/>
  <c r="A160" i="21" s="1"/>
  <c r="A161" i="21" s="1"/>
  <c r="A162" i="21" s="1"/>
  <c r="A163" i="21" s="1"/>
  <c r="A164" i="21" s="1"/>
  <c r="A165" i="21" s="1"/>
  <c r="A166" i="21" s="1"/>
  <c r="A167" i="21" s="1"/>
  <c r="A168" i="21" s="1"/>
  <c r="A169" i="21" s="1"/>
  <c r="A170" i="21" s="1"/>
  <c r="A171" i="21" s="1"/>
  <c r="A172" i="21" s="1"/>
  <c r="A173" i="21" s="1"/>
  <c r="A174" i="21" s="1"/>
  <c r="A175" i="21" s="1"/>
  <c r="A176" i="21" s="1"/>
  <c r="A177" i="21" s="1"/>
  <c r="A178" i="21" s="1"/>
  <c r="A179" i="21" s="1"/>
  <c r="A180" i="21" s="1"/>
  <c r="A181" i="21" s="1"/>
  <c r="A182" i="21" s="1"/>
  <c r="A183" i="21" s="1"/>
  <c r="A184" i="21" s="1"/>
  <c r="A185" i="21" s="1"/>
  <c r="A186" i="21" s="1"/>
  <c r="A187" i="21" s="1"/>
  <c r="A188" i="21" s="1"/>
  <c r="A189" i="21" s="1"/>
  <c r="A190" i="21" s="1"/>
  <c r="A191" i="21" s="1"/>
  <c r="A192" i="21" s="1"/>
  <c r="A193" i="21" s="1"/>
  <c r="A194" i="21" s="1"/>
  <c r="A195" i="21" s="1"/>
  <c r="A196" i="21" s="1"/>
  <c r="A197" i="21" s="1"/>
  <c r="A198" i="21" s="1"/>
  <c r="A199" i="21" s="1"/>
  <c r="A200" i="21" s="1"/>
  <c r="A201" i="21" s="1"/>
  <c r="A202" i="21" s="1"/>
  <c r="A203" i="21" s="1"/>
  <c r="A204" i="21" s="1"/>
  <c r="A205" i="21" s="1"/>
  <c r="A206" i="21" s="1"/>
  <c r="A207" i="21" s="1"/>
  <c r="A208" i="21" s="1"/>
  <c r="A209" i="21" s="1"/>
  <c r="A210" i="21" s="1"/>
  <c r="A211" i="21" s="1"/>
  <c r="A212" i="21" s="1"/>
  <c r="A213" i="21" s="1"/>
  <c r="A214" i="21" s="1"/>
  <c r="A215" i="21" s="1"/>
  <c r="A216" i="21" s="1"/>
  <c r="A217" i="21" s="1"/>
  <c r="A218" i="21" s="1"/>
  <c r="A219" i="21" s="1"/>
  <c r="A220" i="21" s="1"/>
  <c r="A221" i="21" s="1"/>
  <c r="A222" i="21" s="1"/>
  <c r="A223" i="21" s="1"/>
  <c r="A224" i="21" s="1"/>
  <c r="A225" i="21" s="1"/>
  <c r="A226" i="21" s="1"/>
  <c r="A227" i="21" s="1"/>
  <c r="A228" i="21" s="1"/>
  <c r="A229" i="21" s="1"/>
  <c r="A230" i="21" s="1"/>
  <c r="A231" i="21" s="1"/>
  <c r="A232" i="21" s="1"/>
  <c r="A233" i="21" s="1"/>
  <c r="A234" i="21" s="1"/>
  <c r="A235" i="21" s="1"/>
  <c r="A236" i="21" s="1"/>
  <c r="A237" i="21" s="1"/>
  <c r="A238" i="21" s="1"/>
  <c r="A239" i="21" s="1"/>
  <c r="A240" i="21" s="1"/>
  <c r="A241" i="21" s="1"/>
  <c r="A242" i="21" s="1"/>
  <c r="A243" i="21" s="1"/>
  <c r="A244" i="21" s="1"/>
  <c r="A245" i="21" s="1"/>
  <c r="A246" i="21" s="1"/>
  <c r="A247" i="21" s="1"/>
  <c r="A248" i="21" s="1"/>
  <c r="A249" i="21" s="1"/>
  <c r="A250" i="21" s="1"/>
  <c r="A251" i="21" s="1"/>
  <c r="A252" i="21" s="1"/>
  <c r="A253" i="21" s="1"/>
  <c r="A254" i="21" s="1"/>
  <c r="A255" i="21" s="1"/>
  <c r="A256" i="21" s="1"/>
  <c r="A257" i="21" s="1"/>
  <c r="A258" i="21" s="1"/>
  <c r="A259" i="21" s="1"/>
  <c r="A260" i="21" s="1"/>
  <c r="A261" i="21" s="1"/>
  <c r="A262" i="21" s="1"/>
  <c r="A263" i="21" s="1"/>
  <c r="A264" i="21" s="1"/>
  <c r="A265" i="21" s="1"/>
  <c r="A266" i="21" s="1"/>
  <c r="A267" i="21" s="1"/>
  <c r="A268" i="21" s="1"/>
  <c r="A269" i="21" s="1"/>
  <c r="A270" i="21" s="1"/>
  <c r="A271" i="21" s="1"/>
  <c r="A272" i="21" s="1"/>
  <c r="A273" i="21" s="1"/>
  <c r="A274" i="21" s="1"/>
  <c r="A275" i="21" s="1"/>
  <c r="A276" i="21" s="1"/>
  <c r="A277" i="21" s="1"/>
  <c r="A278" i="21" s="1"/>
  <c r="A279" i="21" s="1"/>
  <c r="A280" i="21" s="1"/>
  <c r="A281" i="21" s="1"/>
  <c r="A282" i="21" s="1"/>
  <c r="A283" i="21" s="1"/>
  <c r="A284" i="21" s="1"/>
  <c r="A285" i="21" s="1"/>
  <c r="A286" i="21" s="1"/>
  <c r="A287" i="21" s="1"/>
  <c r="A288" i="21" s="1"/>
  <c r="A289" i="21" s="1"/>
  <c r="A290" i="21" s="1"/>
  <c r="A291" i="21" s="1"/>
  <c r="A292" i="21" s="1"/>
  <c r="A293" i="21" s="1"/>
  <c r="A294" i="21" s="1"/>
  <c r="A295" i="21" s="1"/>
  <c r="A296" i="21" s="1"/>
  <c r="A297" i="21" s="1"/>
  <c r="A298" i="21" s="1"/>
  <c r="A299" i="21" s="1"/>
  <c r="A300" i="21" s="1"/>
  <c r="A301" i="21" s="1"/>
  <c r="A302" i="21" s="1"/>
  <c r="A303" i="21" s="1"/>
  <c r="A304" i="21" s="1"/>
  <c r="A305" i="21" s="1"/>
  <c r="A306" i="21" s="1"/>
  <c r="A307" i="21" s="1"/>
  <c r="A308" i="21" s="1"/>
  <c r="A309" i="21" s="1"/>
  <c r="A310" i="21" s="1"/>
  <c r="A311" i="21" s="1"/>
  <c r="A312" i="21" s="1"/>
  <c r="A313" i="21" s="1"/>
  <c r="A314" i="21" s="1"/>
  <c r="A315" i="21" s="1"/>
  <c r="A316" i="21" s="1"/>
  <c r="A317" i="21" s="1"/>
  <c r="A318" i="21" s="1"/>
  <c r="A319" i="21" s="1"/>
  <c r="A320" i="21" s="1"/>
  <c r="A321" i="21" s="1"/>
  <c r="A322" i="21" s="1"/>
  <c r="A323" i="21" s="1"/>
  <c r="A324" i="21" s="1"/>
  <c r="A325" i="21" s="1"/>
  <c r="A326" i="21" s="1"/>
  <c r="A327" i="21" s="1"/>
  <c r="A328" i="21" s="1"/>
  <c r="A329" i="21" s="1"/>
  <c r="A330" i="21" s="1"/>
  <c r="A331" i="21" s="1"/>
  <c r="A332" i="21" s="1"/>
  <c r="A333" i="21" s="1"/>
  <c r="A334" i="21" s="1"/>
  <c r="A335" i="21" s="1"/>
  <c r="A336" i="21" s="1"/>
  <c r="A337" i="21" s="1"/>
  <c r="A338" i="21" s="1"/>
  <c r="A339" i="21" s="1"/>
  <c r="A340" i="21" s="1"/>
  <c r="A341" i="21" s="1"/>
  <c r="A342" i="21" s="1"/>
  <c r="A343" i="21" s="1"/>
  <c r="A344" i="21" s="1"/>
  <c r="A345" i="21" s="1"/>
  <c r="A346" i="21" s="1"/>
  <c r="A347" i="21" s="1"/>
  <c r="A348" i="21" s="1"/>
  <c r="A349" i="21" s="1"/>
  <c r="A350" i="21" s="1"/>
  <c r="A351" i="21" s="1"/>
  <c r="A352" i="21" s="1"/>
  <c r="A353" i="21" s="1"/>
  <c r="A354" i="21" s="1"/>
  <c r="A355" i="21" s="1"/>
  <c r="A356" i="21" s="1"/>
  <c r="A357" i="21" s="1"/>
  <c r="A358" i="21" s="1"/>
  <c r="A359" i="21" s="1"/>
  <c r="A360" i="21" s="1"/>
  <c r="A361" i="21" s="1"/>
  <c r="A7" i="28" l="1"/>
  <c r="A4" i="26"/>
  <c r="A4" i="25"/>
  <c r="A8" i="28" l="1"/>
  <c r="A5" i="26"/>
  <c r="A5" i="25"/>
  <c r="A9" i="28" l="1"/>
  <c r="A6" i="26"/>
  <c r="A6" i="25"/>
  <c r="A10" i="28" l="1"/>
  <c r="A7" i="26"/>
  <c r="A7" i="25"/>
  <c r="A11" i="28" l="1"/>
  <c r="A8" i="26"/>
  <c r="A8" i="25"/>
  <c r="A12" i="28" l="1"/>
  <c r="A9" i="26"/>
  <c r="A9" i="25"/>
  <c r="A13" i="28" l="1"/>
  <c r="A10" i="26"/>
  <c r="A10" i="25"/>
  <c r="A14" i="28" l="1"/>
  <c r="A11" i="26"/>
  <c r="A11" i="25"/>
  <c r="A15" i="28" l="1"/>
  <c r="A12" i="26"/>
  <c r="A12" i="25"/>
  <c r="A16" i="28" l="1"/>
  <c r="A13" i="26"/>
  <c r="A13" i="25"/>
  <c r="A17" i="28" l="1"/>
  <c r="A14" i="26"/>
  <c r="A14" i="25"/>
  <c r="A18" i="28" l="1"/>
  <c r="A15" i="26"/>
  <c r="A15" i="25"/>
  <c r="A19" i="28" l="1"/>
  <c r="A16" i="26"/>
  <c r="A16" i="25"/>
  <c r="A20" i="28" l="1"/>
  <c r="A17" i="26"/>
  <c r="A17" i="25"/>
  <c r="A21" i="28" l="1"/>
  <c r="A18" i="26"/>
  <c r="A18" i="25"/>
  <c r="A22" i="28" l="1"/>
  <c r="A19" i="26"/>
  <c r="A19" i="25"/>
  <c r="A23" i="28" l="1"/>
  <c r="A20" i="26"/>
  <c r="A20" i="25"/>
  <c r="A24" i="28" l="1"/>
  <c r="A21" i="26"/>
  <c r="A21" i="25"/>
  <c r="A25" i="28" l="1"/>
  <c r="A22" i="26"/>
  <c r="A22" i="25"/>
  <c r="A26" i="28" l="1"/>
  <c r="A23" i="26"/>
  <c r="A23" i="25"/>
  <c r="A27" i="28" l="1"/>
  <c r="A24" i="26"/>
  <c r="A24" i="25"/>
  <c r="A28" i="28" l="1"/>
  <c r="A25" i="26"/>
  <c r="A25" i="25"/>
  <c r="A29" i="28" l="1"/>
  <c r="A26" i="26"/>
  <c r="A26" i="25"/>
  <c r="A30" i="28" l="1"/>
  <c r="A27" i="26"/>
  <c r="A27" i="25"/>
  <c r="A31" i="28" l="1"/>
  <c r="A28" i="26"/>
  <c r="A28" i="25"/>
  <c r="A32" i="28" l="1"/>
  <c r="A29" i="26"/>
  <c r="A29" i="25"/>
  <c r="A33" i="28" l="1"/>
  <c r="A30" i="26"/>
  <c r="A30" i="25"/>
  <c r="A34" i="28" l="1"/>
  <c r="A31" i="26"/>
  <c r="A31" i="25"/>
  <c r="A35" i="28" l="1"/>
  <c r="A32" i="26"/>
  <c r="A32" i="25"/>
  <c r="A36" i="28" l="1"/>
  <c r="A33" i="26"/>
  <c r="A33" i="25"/>
  <c r="A37" i="28" l="1"/>
  <c r="A34" i="26"/>
  <c r="A34" i="25"/>
  <c r="A38" i="28" l="1"/>
  <c r="A35" i="26"/>
  <c r="A35" i="25"/>
  <c r="A39" i="28" l="1"/>
  <c r="A36" i="26"/>
  <c r="A36" i="25"/>
  <c r="A40" i="28" l="1"/>
  <c r="A37" i="26"/>
  <c r="A37" i="25"/>
  <c r="A41" i="28" l="1"/>
  <c r="A38" i="26"/>
  <c r="A38" i="25"/>
  <c r="A42" i="28" l="1"/>
  <c r="A39" i="26"/>
  <c r="A39" i="25"/>
  <c r="A43" i="28" l="1"/>
  <c r="A40" i="26"/>
  <c r="A40" i="25"/>
  <c r="A44" i="28" l="1"/>
  <c r="A41" i="26"/>
  <c r="A41" i="25"/>
  <c r="A45" i="28" l="1"/>
  <c r="A42" i="26"/>
  <c r="A42" i="25"/>
  <c r="A46" i="28" l="1"/>
  <c r="A43" i="26"/>
  <c r="A43" i="25"/>
  <c r="A47" i="28" l="1"/>
  <c r="A44" i="26"/>
  <c r="A44" i="25"/>
  <c r="A48" i="28" l="1"/>
  <c r="A45" i="26"/>
  <c r="A45" i="25"/>
  <c r="A49" i="28" l="1"/>
  <c r="A46" i="26"/>
  <c r="A46" i="25"/>
  <c r="A50" i="28" l="1"/>
  <c r="A47" i="26"/>
  <c r="A47" i="25"/>
  <c r="A51" i="28" l="1"/>
  <c r="A48" i="26"/>
  <c r="A48" i="25"/>
  <c r="A52" i="28" l="1"/>
  <c r="A49" i="26"/>
  <c r="A49" i="25"/>
  <c r="A53" i="28" l="1"/>
  <c r="A50" i="26"/>
  <c r="A50" i="25"/>
  <c r="A54" i="28" l="1"/>
  <c r="A51" i="26"/>
  <c r="A51" i="25"/>
  <c r="A55" i="28" l="1"/>
  <c r="A52" i="26"/>
  <c r="A52" i="25"/>
  <c r="A56" i="28" l="1"/>
  <c r="A53" i="26"/>
  <c r="A53" i="25"/>
  <c r="A57" i="28" l="1"/>
  <c r="A54" i="26"/>
  <c r="A54" i="25"/>
  <c r="A58" i="28" l="1"/>
  <c r="A55" i="26"/>
  <c r="A55" i="25"/>
  <c r="A59" i="28" l="1"/>
  <c r="A56" i="26"/>
  <c r="A56" i="25"/>
  <c r="A60" i="28" l="1"/>
  <c r="A57" i="26"/>
  <c r="A57" i="25"/>
  <c r="A61" i="28" l="1"/>
  <c r="A58" i="26"/>
  <c r="A58" i="25"/>
  <c r="A62" i="28" l="1"/>
  <c r="A59" i="26"/>
  <c r="A59" i="25"/>
  <c r="A63" i="28" l="1"/>
  <c r="A60" i="26"/>
  <c r="A60" i="25"/>
  <c r="A64" i="28" l="1"/>
  <c r="A61" i="26"/>
  <c r="A61" i="25"/>
  <c r="A65" i="28" l="1"/>
  <c r="A62" i="26"/>
  <c r="A62" i="25"/>
  <c r="A66" i="28" l="1"/>
  <c r="A63" i="26"/>
  <c r="A63" i="25"/>
  <c r="A67" i="28" l="1"/>
  <c r="A64" i="26"/>
  <c r="A64" i="25"/>
  <c r="A68" i="28" l="1"/>
  <c r="A65" i="26"/>
  <c r="A65" i="25"/>
  <c r="A69" i="28" l="1"/>
  <c r="A66" i="26"/>
  <c r="A66" i="25"/>
  <c r="A70" i="28" l="1"/>
  <c r="A67" i="26"/>
  <c r="A67" i="25"/>
  <c r="A71" i="28" l="1"/>
  <c r="A68" i="26"/>
  <c r="A68" i="25"/>
  <c r="A72" i="28" l="1"/>
  <c r="A69" i="26"/>
  <c r="A69" i="25"/>
  <c r="A73" i="28" l="1"/>
  <c r="A70" i="26"/>
  <c r="A70" i="25"/>
  <c r="A74" i="28" l="1"/>
  <c r="A71" i="26"/>
  <c r="A71" i="25"/>
  <c r="A75" i="28" l="1"/>
  <c r="A72" i="26"/>
  <c r="A72" i="25"/>
  <c r="A76" i="28" l="1"/>
  <c r="A73" i="26"/>
  <c r="A73" i="25"/>
  <c r="A77" i="28" l="1"/>
  <c r="A74" i="26"/>
  <c r="A74" i="25"/>
  <c r="A78" i="28" l="1"/>
  <c r="A75" i="26"/>
  <c r="A75" i="25"/>
  <c r="A79" i="28" l="1"/>
  <c r="A76" i="26"/>
  <c r="A76" i="25"/>
  <c r="A80" i="28" l="1"/>
  <c r="A77" i="26"/>
  <c r="A77" i="25"/>
  <c r="A81" i="28" l="1"/>
  <c r="A78" i="26"/>
  <c r="A78" i="25"/>
  <c r="A82" i="28" l="1"/>
  <c r="A79" i="26"/>
  <c r="A79" i="25"/>
  <c r="A83" i="28" l="1"/>
  <c r="A80" i="26"/>
  <c r="A80" i="25"/>
  <c r="A84" i="28" l="1"/>
  <c r="A81" i="26"/>
  <c r="A81" i="25"/>
  <c r="A85" i="28" l="1"/>
  <c r="A82" i="26"/>
  <c r="A82" i="25"/>
  <c r="A86" i="28" l="1"/>
  <c r="A83" i="26"/>
  <c r="A83" i="25"/>
  <c r="A87" i="28" l="1"/>
  <c r="A84" i="26"/>
  <c r="A84" i="25"/>
  <c r="A88" i="28" l="1"/>
  <c r="A85" i="26"/>
  <c r="A85" i="25"/>
  <c r="A89" i="28" l="1"/>
  <c r="A86" i="26"/>
  <c r="A86" i="25"/>
  <c r="A90" i="28" l="1"/>
  <c r="A87" i="26"/>
  <c r="A87" i="25"/>
  <c r="A91" i="28" l="1"/>
  <c r="A88" i="26"/>
  <c r="A88" i="25"/>
  <c r="A92" i="28" l="1"/>
  <c r="A89" i="26"/>
  <c r="A89" i="25"/>
  <c r="A93" i="28" l="1"/>
  <c r="A90" i="26"/>
  <c r="A90" i="25"/>
  <c r="A94" i="28" l="1"/>
  <c r="A91" i="26"/>
  <c r="A91" i="25"/>
  <c r="A95" i="28" l="1"/>
  <c r="A92" i="26"/>
  <c r="A92" i="25"/>
  <c r="A96" i="28" l="1"/>
  <c r="A93" i="26"/>
  <c r="A93" i="25"/>
  <c r="A97" i="28" l="1"/>
  <c r="A94" i="26"/>
  <c r="A94" i="25"/>
  <c r="A98" i="28" l="1"/>
  <c r="A95" i="26"/>
  <c r="A95" i="25"/>
  <c r="A99" i="28" l="1"/>
  <c r="A96" i="26"/>
  <c r="A96" i="25"/>
  <c r="A100" i="28" l="1"/>
  <c r="A97" i="26"/>
  <c r="A97" i="25"/>
  <c r="A101" i="28" l="1"/>
  <c r="A98" i="26"/>
  <c r="A98" i="25"/>
  <c r="A102" i="28" l="1"/>
  <c r="A99" i="26"/>
  <c r="A99" i="25"/>
  <c r="A103" i="28" l="1"/>
  <c r="A100" i="26"/>
  <c r="A100" i="25"/>
  <c r="A104" i="28" l="1"/>
  <c r="A101" i="26"/>
  <c r="A101" i="25"/>
  <c r="A105" i="28" l="1"/>
  <c r="A102" i="26"/>
  <c r="A102" i="25"/>
  <c r="A106" i="28" l="1"/>
  <c r="A103" i="26"/>
  <c r="A103" i="25"/>
  <c r="A107" i="28" l="1"/>
  <c r="A104" i="26"/>
  <c r="A104" i="25"/>
  <c r="A108" i="28" l="1"/>
  <c r="A105" i="26"/>
  <c r="A105" i="25"/>
  <c r="A109" i="28" l="1"/>
  <c r="A106" i="26"/>
  <c r="A106" i="25"/>
  <c r="A110" i="28" l="1"/>
  <c r="A107" i="26"/>
  <c r="A107" i="25"/>
  <c r="A111" i="28" l="1"/>
  <c r="A108" i="26"/>
  <c r="A108" i="25"/>
  <c r="A112" i="28" l="1"/>
  <c r="A109" i="26"/>
  <c r="A109" i="25"/>
  <c r="A113" i="28" l="1"/>
  <c r="A110" i="26"/>
  <c r="A110" i="25"/>
  <c r="A114" i="28" l="1"/>
  <c r="A111" i="26"/>
  <c r="A111" i="25"/>
  <c r="A115" i="28" l="1"/>
  <c r="A112" i="26"/>
  <c r="A112" i="25"/>
  <c r="A116" i="28" l="1"/>
  <c r="A113" i="26"/>
  <c r="A113" i="25"/>
  <c r="A117" i="28" l="1"/>
  <c r="A114" i="26"/>
  <c r="A114" i="25"/>
  <c r="A118" i="28" l="1"/>
  <c r="A115" i="26"/>
  <c r="A115" i="25"/>
  <c r="A119" i="28" l="1"/>
  <c r="A116" i="26"/>
  <c r="A116" i="25"/>
  <c r="A120" i="28" l="1"/>
  <c r="A117" i="26"/>
  <c r="A117" i="25"/>
  <c r="A121" i="28" l="1"/>
  <c r="A118" i="26"/>
  <c r="A118" i="25"/>
  <c r="A122" i="28" l="1"/>
  <c r="A119" i="26"/>
  <c r="A119" i="25"/>
  <c r="A123" i="28" l="1"/>
  <c r="A120" i="26"/>
  <c r="A120" i="25"/>
  <c r="A124" i="28" l="1"/>
  <c r="A121" i="26"/>
  <c r="A121" i="25"/>
  <c r="A125" i="28" l="1"/>
  <c r="A122" i="26"/>
  <c r="A122" i="25"/>
  <c r="A126" i="28" l="1"/>
  <c r="A123" i="26"/>
  <c r="A123" i="25"/>
  <c r="A127" i="28" l="1"/>
  <c r="A124" i="26"/>
  <c r="A124" i="25"/>
  <c r="A128" i="28" l="1"/>
  <c r="A125" i="26"/>
  <c r="A125" i="25"/>
  <c r="A129" i="28" l="1"/>
  <c r="A126" i="26"/>
  <c r="A126" i="25"/>
  <c r="A130" i="28" l="1"/>
  <c r="A127" i="26"/>
  <c r="A127" i="25"/>
  <c r="A131" i="28" l="1"/>
  <c r="A128" i="26"/>
  <c r="A128" i="25"/>
  <c r="A132" i="28" l="1"/>
  <c r="A129" i="26"/>
  <c r="A129" i="25"/>
  <c r="A133" i="28" l="1"/>
  <c r="A130" i="26"/>
  <c r="A130" i="25"/>
  <c r="A134" i="28" l="1"/>
  <c r="A131" i="26"/>
  <c r="A131" i="25"/>
  <c r="A135" i="28" l="1"/>
  <c r="A132" i="26"/>
  <c r="A132" i="25"/>
  <c r="A136" i="28" l="1"/>
  <c r="A133" i="26"/>
  <c r="A133" i="25"/>
  <c r="A137" i="28" l="1"/>
  <c r="A134" i="26"/>
  <c r="A134" i="25"/>
  <c r="A138" i="28" l="1"/>
  <c r="A135" i="26"/>
  <c r="A135" i="25"/>
  <c r="A139" i="28" l="1"/>
  <c r="A136" i="26"/>
  <c r="A136" i="25"/>
  <c r="A140" i="28" l="1"/>
  <c r="A137" i="26"/>
  <c r="A137" i="25"/>
  <c r="A141" i="28" l="1"/>
  <c r="A138" i="26"/>
  <c r="A138" i="25"/>
  <c r="A142" i="28" l="1"/>
  <c r="A139" i="26"/>
  <c r="A139" i="25"/>
  <c r="A143" i="28" l="1"/>
  <c r="A140" i="26"/>
  <c r="A140" i="25"/>
  <c r="A144" i="28" l="1"/>
  <c r="A141" i="26"/>
  <c r="A141" i="25"/>
  <c r="A145" i="28" l="1"/>
  <c r="A142" i="26"/>
  <c r="A142" i="25"/>
  <c r="A146" i="28" l="1"/>
  <c r="A143" i="26"/>
  <c r="A143" i="25"/>
  <c r="A147" i="28" l="1"/>
  <c r="A144" i="26"/>
  <c r="A144" i="25"/>
  <c r="A148" i="28" l="1"/>
  <c r="A145" i="26"/>
  <c r="A145" i="25"/>
  <c r="A149" i="28" l="1"/>
  <c r="A146" i="26"/>
  <c r="A146" i="25"/>
  <c r="A150" i="28" l="1"/>
  <c r="A147" i="26"/>
  <c r="A147" i="25"/>
  <c r="A151" i="28" l="1"/>
  <c r="A148" i="26"/>
  <c r="A148" i="25"/>
  <c r="A152" i="28" l="1"/>
  <c r="A149" i="26"/>
  <c r="A149" i="25"/>
  <c r="A153" i="28" l="1"/>
  <c r="A150" i="26"/>
  <c r="A150" i="25"/>
  <c r="A154" i="28" l="1"/>
  <c r="A151" i="26"/>
  <c r="A151" i="25"/>
  <c r="A155" i="28" l="1"/>
  <c r="A152" i="26"/>
  <c r="A152" i="25"/>
  <c r="A156" i="28" l="1"/>
  <c r="A153" i="26"/>
  <c r="A153" i="25"/>
  <c r="A157" i="28" l="1"/>
  <c r="A154" i="26"/>
  <c r="A154" i="25"/>
  <c r="A158" i="28" l="1"/>
  <c r="A155" i="26"/>
  <c r="A155" i="25"/>
  <c r="A159" i="28" l="1"/>
  <c r="A156" i="26"/>
  <c r="A156" i="25"/>
  <c r="A160" i="28" l="1"/>
  <c r="A157" i="26"/>
  <c r="A157" i="25"/>
  <c r="A161" i="28" l="1"/>
  <c r="A158" i="26"/>
  <c r="A158" i="25"/>
  <c r="A162" i="28" l="1"/>
  <c r="A159" i="26"/>
  <c r="A159" i="25"/>
  <c r="A163" i="28" l="1"/>
  <c r="A160" i="26"/>
  <c r="A160" i="25"/>
  <c r="A164" i="28" l="1"/>
  <c r="A161" i="26"/>
  <c r="A161" i="25"/>
  <c r="A165" i="28" l="1"/>
  <c r="A162" i="26"/>
  <c r="A162" i="25"/>
  <c r="A166" i="28" l="1"/>
  <c r="A163" i="26"/>
  <c r="A163" i="25"/>
  <c r="A167" i="28" l="1"/>
  <c r="A164" i="26"/>
  <c r="A164" i="25"/>
  <c r="A168" i="28" l="1"/>
  <c r="A165" i="26"/>
  <c r="A165" i="25"/>
  <c r="A169" i="28" l="1"/>
  <c r="A166" i="26"/>
  <c r="A166" i="25"/>
  <c r="A170" i="28" l="1"/>
  <c r="A167" i="26"/>
  <c r="A167" i="25"/>
  <c r="A171" i="28" l="1"/>
  <c r="A168" i="26"/>
  <c r="A168" i="25"/>
  <c r="A172" i="28" l="1"/>
  <c r="A169" i="26"/>
  <c r="A169" i="25"/>
  <c r="A173" i="28" l="1"/>
  <c r="A170" i="26"/>
  <c r="A170" i="25"/>
  <c r="A174" i="28" l="1"/>
  <c r="A171" i="26"/>
  <c r="A171" i="25"/>
  <c r="A175" i="28" l="1"/>
  <c r="A172" i="26"/>
  <c r="A172" i="25"/>
  <c r="A176" i="28" l="1"/>
  <c r="A173" i="26"/>
  <c r="A173" i="25"/>
  <c r="A177" i="28" l="1"/>
  <c r="A174" i="26"/>
  <c r="A174" i="25"/>
  <c r="A178" i="28" l="1"/>
  <c r="A175" i="26"/>
  <c r="A175" i="25"/>
  <c r="A179" i="28" l="1"/>
  <c r="A176" i="26"/>
  <c r="A176" i="25"/>
  <c r="A180" i="28" l="1"/>
  <c r="A177" i="26"/>
  <c r="A177" i="25"/>
  <c r="A181" i="28" l="1"/>
  <c r="A178" i="26"/>
  <c r="A178" i="25"/>
  <c r="A182" i="28" l="1"/>
  <c r="A179" i="26"/>
  <c r="A179" i="25"/>
  <c r="A183" i="28" l="1"/>
  <c r="A180" i="26"/>
  <c r="A180" i="25"/>
  <c r="A184" i="28" l="1"/>
  <c r="A181" i="26"/>
  <c r="A181" i="25"/>
  <c r="A185" i="28" l="1"/>
  <c r="A182" i="26"/>
  <c r="A182" i="25"/>
  <c r="A186" i="28" l="1"/>
  <c r="A183" i="26"/>
  <c r="A183" i="25"/>
  <c r="A187" i="28" l="1"/>
  <c r="A184" i="26"/>
  <c r="A184" i="25"/>
  <c r="A188" i="28" l="1"/>
  <c r="A185" i="26"/>
  <c r="A185" i="25"/>
  <c r="A189" i="28" l="1"/>
  <c r="A186" i="26"/>
  <c r="A186" i="25"/>
  <c r="A190" i="28" l="1"/>
  <c r="A187" i="26"/>
  <c r="A187" i="25"/>
  <c r="A191" i="28" l="1"/>
  <c r="A188" i="26"/>
  <c r="A188" i="25"/>
  <c r="A192" i="28" l="1"/>
  <c r="A189" i="26"/>
  <c r="A189" i="25"/>
  <c r="A193" i="28" l="1"/>
  <c r="A190" i="26"/>
  <c r="A190" i="25"/>
  <c r="A194" i="28" l="1"/>
  <c r="A191" i="26"/>
  <c r="A191" i="25"/>
  <c r="A195" i="28" l="1"/>
  <c r="A192" i="26"/>
  <c r="A192" i="25"/>
  <c r="A196" i="28" l="1"/>
  <c r="A193" i="26"/>
  <c r="A193" i="25"/>
  <c r="A197" i="28" l="1"/>
  <c r="A194" i="26"/>
  <c r="A194" i="25"/>
  <c r="A198" i="28" l="1"/>
  <c r="A195" i="26"/>
  <c r="A195" i="25"/>
  <c r="A199" i="28" l="1"/>
  <c r="A196" i="26"/>
  <c r="A196" i="25"/>
  <c r="A200" i="28" l="1"/>
  <c r="A197" i="26"/>
  <c r="A197" i="25"/>
  <c r="A201" i="28" l="1"/>
  <c r="A198" i="26"/>
  <c r="A198" i="25"/>
  <c r="A202" i="28" l="1"/>
  <c r="A199" i="26"/>
  <c r="A199" i="25"/>
  <c r="A203" i="28" l="1"/>
  <c r="A200" i="26"/>
  <c r="A200" i="25"/>
  <c r="A204" i="28" l="1"/>
  <c r="A201" i="26"/>
  <c r="A201" i="25"/>
  <c r="A205" i="28" l="1"/>
  <c r="A202" i="26"/>
  <c r="A202" i="25"/>
  <c r="A206" i="28" l="1"/>
  <c r="A203" i="26"/>
  <c r="A203" i="25"/>
  <c r="A207" i="28" l="1"/>
  <c r="A204" i="26"/>
  <c r="A204" i="25"/>
  <c r="A208" i="28" l="1"/>
  <c r="A205" i="26"/>
  <c r="A205" i="25"/>
  <c r="A209" i="28" l="1"/>
  <c r="A206" i="26"/>
  <c r="A206" i="25"/>
  <c r="A210" i="28" l="1"/>
  <c r="A207" i="26"/>
  <c r="A207" i="25"/>
  <c r="A211" i="28" l="1"/>
  <c r="A208" i="26"/>
  <c r="A208" i="25"/>
  <c r="A212" i="28" l="1"/>
  <c r="A209" i="26"/>
  <c r="A209" i="25"/>
  <c r="A213" i="28" l="1"/>
  <c r="A210" i="26"/>
  <c r="A210" i="25"/>
  <c r="A214" i="28" l="1"/>
  <c r="A211" i="26"/>
  <c r="A211" i="25"/>
  <c r="A215" i="28" l="1"/>
  <c r="A212" i="26"/>
  <c r="A212" i="25"/>
  <c r="A216" i="28" l="1"/>
  <c r="A213" i="26"/>
  <c r="A213" i="25"/>
  <c r="A217" i="28" l="1"/>
  <c r="A214" i="26"/>
  <c r="A214" i="25"/>
  <c r="A218" i="28" l="1"/>
  <c r="A215" i="26"/>
  <c r="A215" i="25"/>
  <c r="A219" i="28" l="1"/>
  <c r="A216" i="26"/>
  <c r="A216" i="25"/>
  <c r="A220" i="28" l="1"/>
  <c r="A217" i="26"/>
  <c r="A217" i="25"/>
  <c r="A221" i="28" l="1"/>
  <c r="A218" i="26"/>
  <c r="A218" i="25"/>
  <c r="A222" i="28" l="1"/>
  <c r="A219" i="26"/>
  <c r="A219" i="25"/>
  <c r="A223" i="28" l="1"/>
  <c r="A220" i="26"/>
  <c r="A220" i="25"/>
  <c r="A224" i="28" l="1"/>
  <c r="A221" i="26"/>
  <c r="A221" i="25"/>
  <c r="A225" i="28" l="1"/>
  <c r="A222" i="26"/>
  <c r="A222" i="25"/>
  <c r="A226" i="28" l="1"/>
  <c r="A223" i="26"/>
  <c r="A223" i="25"/>
  <c r="A227" i="28" l="1"/>
  <c r="A224" i="26"/>
  <c r="A224" i="25"/>
  <c r="A228" i="28" l="1"/>
  <c r="A225" i="26"/>
  <c r="A225" i="25"/>
  <c r="A229" i="28" l="1"/>
  <c r="A226" i="26"/>
  <c r="A226" i="25"/>
  <c r="A230" i="28" l="1"/>
  <c r="A227" i="26"/>
  <c r="A227" i="25"/>
  <c r="A231" i="28" l="1"/>
  <c r="A228" i="26"/>
  <c r="A228" i="25"/>
  <c r="A232" i="28" l="1"/>
  <c r="A229" i="26"/>
  <c r="A229" i="25"/>
  <c r="A233" i="28" l="1"/>
  <c r="A230" i="26"/>
  <c r="A230" i="25"/>
  <c r="A234" i="28" l="1"/>
  <c r="A231" i="26"/>
  <c r="A231" i="25"/>
  <c r="A235" i="28" l="1"/>
  <c r="A232" i="26"/>
  <c r="A232" i="25"/>
  <c r="A236" i="28" l="1"/>
  <c r="A233" i="26"/>
  <c r="A233" i="25"/>
  <c r="A237" i="28" l="1"/>
  <c r="A234" i="26"/>
  <c r="A234" i="25"/>
  <c r="A238" i="28" l="1"/>
  <c r="A235" i="26"/>
  <c r="A235" i="25"/>
  <c r="A239" i="28" l="1"/>
  <c r="A236" i="26"/>
  <c r="A236" i="25"/>
  <c r="A240" i="28" l="1"/>
  <c r="A237" i="26"/>
  <c r="A237" i="25"/>
  <c r="A241" i="28" l="1"/>
  <c r="A238" i="26"/>
  <c r="A238" i="25"/>
  <c r="A242" i="28" l="1"/>
  <c r="A239" i="26"/>
  <c r="A239" i="25"/>
  <c r="A243" i="28" l="1"/>
  <c r="A240" i="26"/>
  <c r="A240" i="25"/>
  <c r="A244" i="28" l="1"/>
  <c r="A241" i="26"/>
  <c r="A241" i="25"/>
  <c r="A245" i="28" l="1"/>
  <c r="A242" i="26"/>
  <c r="A242" i="25"/>
  <c r="A246" i="28" l="1"/>
  <c r="A243" i="26"/>
  <c r="A243" i="25"/>
  <c r="A247" i="28" l="1"/>
  <c r="A244" i="26"/>
  <c r="A244" i="25"/>
  <c r="A248" i="28" l="1"/>
  <c r="A245" i="26"/>
  <c r="A245" i="25"/>
  <c r="A249" i="28" l="1"/>
  <c r="A246" i="26"/>
  <c r="A246" i="25"/>
  <c r="A250" i="28" l="1"/>
  <c r="A247" i="26"/>
  <c r="A247" i="25"/>
  <c r="A251" i="28" l="1"/>
  <c r="A248" i="26"/>
  <c r="A248" i="25"/>
  <c r="A252" i="28" l="1"/>
  <c r="A249" i="26"/>
  <c r="A249" i="25"/>
  <c r="A253" i="28" l="1"/>
  <c r="A250" i="26"/>
  <c r="A250" i="25"/>
  <c r="A254" i="28" l="1"/>
  <c r="A251" i="26"/>
  <c r="A251" i="25"/>
  <c r="A255" i="28" l="1"/>
  <c r="A252" i="26"/>
  <c r="A252" i="25"/>
  <c r="A256" i="28" l="1"/>
  <c r="A253" i="26"/>
  <c r="A253" i="25"/>
  <c r="A257" i="28" l="1"/>
  <c r="A254" i="26"/>
  <c r="A254" i="25"/>
  <c r="A258" i="28" l="1"/>
  <c r="A255" i="26"/>
  <c r="A255" i="25"/>
  <c r="A259" i="28" l="1"/>
  <c r="A256" i="26"/>
  <c r="A256" i="25"/>
  <c r="A260" i="28" l="1"/>
  <c r="A257" i="26"/>
  <c r="A257" i="25"/>
  <c r="A261" i="28" l="1"/>
  <c r="A258" i="26"/>
  <c r="A258" i="25"/>
  <c r="A262" i="28" l="1"/>
  <c r="A259" i="26"/>
  <c r="A259" i="25"/>
  <c r="A263" i="28" l="1"/>
  <c r="A260" i="26"/>
  <c r="A260" i="25"/>
  <c r="A264" i="28" l="1"/>
  <c r="A261" i="26"/>
  <c r="A261" i="25"/>
  <c r="A265" i="28" l="1"/>
  <c r="A262" i="26"/>
  <c r="A262" i="25"/>
  <c r="A266" i="28" l="1"/>
  <c r="A263" i="26"/>
  <c r="A263" i="25"/>
  <c r="A267" i="28" l="1"/>
  <c r="A264" i="26"/>
  <c r="A264" i="25"/>
  <c r="A268" i="28" l="1"/>
  <c r="A265" i="26"/>
  <c r="A265" i="25"/>
  <c r="A269" i="28" l="1"/>
  <c r="A266" i="26"/>
  <c r="A266" i="25"/>
  <c r="A270" i="28" l="1"/>
  <c r="A267" i="26"/>
  <c r="A267" i="25"/>
  <c r="A271" i="28" l="1"/>
  <c r="A268" i="26"/>
  <c r="A268" i="25"/>
  <c r="A272" i="28" l="1"/>
  <c r="A269" i="26"/>
  <c r="A269" i="25"/>
  <c r="A273" i="28" l="1"/>
  <c r="A270" i="26"/>
  <c r="A270" i="25"/>
  <c r="A274" i="28" l="1"/>
  <c r="A271" i="26"/>
  <c r="A271" i="25"/>
  <c r="A275" i="28" l="1"/>
  <c r="A272" i="26"/>
  <c r="A272" i="25"/>
  <c r="A276" i="28" l="1"/>
  <c r="A273" i="26"/>
  <c r="A273" i="25"/>
  <c r="A277" i="28" l="1"/>
  <c r="A274" i="26"/>
  <c r="A274" i="25"/>
  <c r="A278" i="28" l="1"/>
  <c r="A275" i="26"/>
  <c r="A275" i="25"/>
  <c r="A279" i="28" l="1"/>
  <c r="A276" i="26"/>
  <c r="A276" i="25"/>
  <c r="A280" i="28" l="1"/>
  <c r="A277" i="26"/>
  <c r="A277" i="25"/>
  <c r="A281" i="28" l="1"/>
  <c r="A278" i="26"/>
  <c r="A278" i="25"/>
  <c r="A282" i="28" l="1"/>
  <c r="A279" i="26"/>
  <c r="A279" i="25"/>
  <c r="A283" i="28" l="1"/>
  <c r="A280" i="26"/>
  <c r="A280" i="25"/>
  <c r="A284" i="28" l="1"/>
  <c r="A281" i="26"/>
  <c r="A281" i="25"/>
  <c r="A285" i="28" l="1"/>
  <c r="A282" i="26"/>
  <c r="A282" i="25"/>
  <c r="A286" i="28" l="1"/>
  <c r="A283" i="26"/>
  <c r="A283" i="25"/>
  <c r="A287" i="28" l="1"/>
  <c r="A284" i="26"/>
  <c r="A284" i="25"/>
  <c r="A288" i="28" l="1"/>
  <c r="A285" i="26"/>
  <c r="A285" i="25"/>
  <c r="A289" i="28" l="1"/>
  <c r="A286" i="26"/>
  <c r="A286" i="25"/>
  <c r="A290" i="28" l="1"/>
  <c r="A287" i="26"/>
  <c r="A287" i="25"/>
  <c r="A291" i="28" l="1"/>
  <c r="A288" i="26"/>
  <c r="A288" i="25"/>
  <c r="A292" i="28" l="1"/>
  <c r="A289" i="26"/>
  <c r="A289" i="25"/>
  <c r="A293" i="28" l="1"/>
  <c r="A290" i="26"/>
  <c r="A290" i="25"/>
  <c r="A294" i="28" l="1"/>
  <c r="A291" i="26"/>
  <c r="A291" i="25"/>
  <c r="A295" i="28" l="1"/>
  <c r="A292" i="26"/>
  <c r="A292" i="25"/>
  <c r="A296" i="28" l="1"/>
  <c r="A293" i="26"/>
  <c r="A293" i="25"/>
  <c r="A297" i="28" l="1"/>
  <c r="A294" i="26"/>
  <c r="A294" i="25"/>
  <c r="A298" i="28" l="1"/>
  <c r="A295" i="26"/>
  <c r="A295" i="25"/>
  <c r="A299" i="28" l="1"/>
  <c r="A296" i="26"/>
  <c r="A296" i="25"/>
  <c r="A300" i="28" l="1"/>
  <c r="A297" i="26"/>
  <c r="A297" i="25"/>
  <c r="A301" i="28" l="1"/>
  <c r="A298" i="26"/>
  <c r="A298" i="25"/>
  <c r="A302" i="28" l="1"/>
  <c r="A299" i="26"/>
  <c r="A299" i="25"/>
  <c r="A303" i="28" l="1"/>
  <c r="A300" i="26"/>
  <c r="A300" i="25"/>
  <c r="A304" i="28" l="1"/>
  <c r="A301" i="26"/>
  <c r="A301" i="25"/>
  <c r="A305" i="28" l="1"/>
  <c r="A302" i="26"/>
  <c r="A302" i="25"/>
  <c r="A306" i="28" l="1"/>
  <c r="A303" i="26"/>
  <c r="A303" i="25"/>
  <c r="A307" i="28" l="1"/>
  <c r="A304" i="26"/>
  <c r="A304" i="25"/>
  <c r="A308" i="28" l="1"/>
  <c r="A305" i="26"/>
  <c r="A305" i="25"/>
  <c r="A309" i="28" l="1"/>
  <c r="A306" i="26"/>
  <c r="A306" i="25"/>
  <c r="A310" i="28" l="1"/>
  <c r="A307" i="26"/>
  <c r="A307" i="25"/>
  <c r="A311" i="28" l="1"/>
  <c r="A308" i="26"/>
  <c r="A308" i="25"/>
  <c r="A312" i="28" l="1"/>
  <c r="A309" i="26"/>
  <c r="A309" i="25"/>
  <c r="A313" i="28" l="1"/>
  <c r="A310" i="26"/>
  <c r="A310" i="25"/>
  <c r="A314" i="28" l="1"/>
  <c r="A311" i="26"/>
  <c r="A311" i="25"/>
  <c r="A315" i="28" l="1"/>
  <c r="A312" i="26"/>
  <c r="A312" i="25"/>
  <c r="A316" i="28" l="1"/>
  <c r="A313" i="26"/>
  <c r="A313" i="25"/>
  <c r="A317" i="28" l="1"/>
  <c r="A314" i="26"/>
  <c r="A314" i="25"/>
  <c r="A318" i="28" l="1"/>
  <c r="A315" i="26"/>
  <c r="A315" i="25"/>
  <c r="A319" i="28" l="1"/>
  <c r="A316" i="26"/>
  <c r="A316" i="25"/>
  <c r="A320" i="28" l="1"/>
  <c r="A317" i="26"/>
  <c r="A317" i="25"/>
  <c r="A321" i="28" l="1"/>
  <c r="A318" i="26"/>
  <c r="A318" i="25"/>
  <c r="A322" i="28" l="1"/>
  <c r="A319" i="26"/>
  <c r="A319" i="25"/>
  <c r="A323" i="28" l="1"/>
  <c r="A320" i="26"/>
  <c r="A320" i="25"/>
  <c r="A324" i="28" l="1"/>
  <c r="A321" i="26"/>
  <c r="A321" i="25"/>
  <c r="A325" i="28" l="1"/>
  <c r="A322" i="26"/>
  <c r="A322" i="25"/>
  <c r="A326" i="28" l="1"/>
  <c r="A323" i="26"/>
  <c r="A323" i="25"/>
  <c r="A327" i="28" l="1"/>
  <c r="A324" i="26"/>
  <c r="A324" i="25"/>
  <c r="A328" i="28" l="1"/>
  <c r="A325" i="26"/>
  <c r="A325" i="25"/>
  <c r="A329" i="28" l="1"/>
  <c r="A326" i="26"/>
  <c r="A326" i="25"/>
  <c r="A330" i="28" l="1"/>
  <c r="A327" i="26"/>
  <c r="A327" i="25"/>
  <c r="A331" i="28" l="1"/>
  <c r="A328" i="26"/>
  <c r="A328" i="25"/>
  <c r="A332" i="28" l="1"/>
  <c r="A329" i="26"/>
  <c r="A329" i="25"/>
  <c r="A333" i="28" l="1"/>
  <c r="A330" i="26"/>
  <c r="A330" i="25"/>
  <c r="A334" i="28" l="1"/>
  <c r="A331" i="26"/>
  <c r="A331" i="25"/>
  <c r="A335" i="28" l="1"/>
  <c r="A332" i="26"/>
  <c r="A332" i="25"/>
  <c r="A336" i="28" l="1"/>
  <c r="A333" i="26"/>
  <c r="A333" i="25"/>
  <c r="A337" i="28" l="1"/>
  <c r="A334" i="26"/>
  <c r="A334" i="25"/>
  <c r="A338" i="28" l="1"/>
  <c r="A335" i="26"/>
  <c r="A335" i="25"/>
  <c r="A339" i="28" l="1"/>
  <c r="A336" i="26"/>
  <c r="A336" i="25"/>
  <c r="A340" i="28" l="1"/>
  <c r="A337" i="26"/>
  <c r="A337" i="25"/>
  <c r="A341" i="28" l="1"/>
  <c r="A338" i="26"/>
  <c r="A338" i="25"/>
  <c r="A342" i="28" l="1"/>
  <c r="A339" i="26"/>
  <c r="A339" i="25"/>
  <c r="A343" i="28" l="1"/>
  <c r="A340" i="26"/>
  <c r="A340" i="25"/>
  <c r="A344" i="28" l="1"/>
  <c r="A341" i="26"/>
  <c r="A341" i="25"/>
  <c r="A345" i="28" l="1"/>
  <c r="A342" i="26"/>
  <c r="A342" i="25"/>
  <c r="A346" i="28" l="1"/>
  <c r="A343" i="26"/>
  <c r="A343" i="25"/>
  <c r="A347" i="28" l="1"/>
  <c r="A344" i="26"/>
  <c r="A344" i="25"/>
  <c r="A348" i="28" l="1"/>
  <c r="A345" i="26"/>
  <c r="A345" i="25"/>
  <c r="A349" i="28" l="1"/>
  <c r="A346" i="26"/>
  <c r="A346" i="25"/>
  <c r="A350" i="28" l="1"/>
  <c r="A347" i="26"/>
  <c r="A347" i="25"/>
  <c r="A351" i="28" l="1"/>
  <c r="A348" i="26"/>
  <c r="A348" i="25"/>
  <c r="A352" i="28" l="1"/>
  <c r="A349" i="26"/>
  <c r="A349" i="25"/>
  <c r="A353" i="28" l="1"/>
  <c r="A350" i="26"/>
  <c r="A350" i="25"/>
  <c r="A354" i="28" l="1"/>
  <c r="A351" i="26"/>
  <c r="A351" i="25"/>
  <c r="A355" i="28" l="1"/>
  <c r="A352" i="26"/>
  <c r="A352" i="25"/>
  <c r="A356" i="28" l="1"/>
  <c r="A353" i="26"/>
  <c r="A353" i="25"/>
  <c r="A357" i="28" l="1"/>
  <c r="A354" i="26"/>
  <c r="A354" i="25"/>
  <c r="A358" i="28" l="1"/>
  <c r="A355" i="26"/>
  <c r="A355" i="25"/>
  <c r="A359" i="28" l="1"/>
  <c r="A356" i="26"/>
  <c r="A356" i="25"/>
  <c r="A360" i="28" l="1"/>
  <c r="A357" i="26"/>
  <c r="A357" i="25"/>
  <c r="A361" i="28" l="1"/>
  <c r="A358" i="26"/>
  <c r="A358" i="25"/>
  <c r="A359" i="26" l="1"/>
  <c r="A359" i="25"/>
  <c r="A360" i="26" l="1"/>
  <c r="A360" i="25"/>
  <c r="A361" i="26" l="1"/>
  <c r="A361" i="25"/>
  <c r="B2" i="19" l="1"/>
  <c r="B361" i="19"/>
  <c r="B360" i="19"/>
  <c r="B359" i="19"/>
  <c r="B358" i="19"/>
  <c r="B357" i="19"/>
  <c r="B356" i="19"/>
  <c r="B355" i="19"/>
  <c r="B354" i="19"/>
  <c r="B353" i="19"/>
  <c r="B352" i="19"/>
  <c r="B351" i="19"/>
  <c r="B350" i="19"/>
  <c r="B349" i="19"/>
  <c r="B348" i="19"/>
  <c r="B347" i="19"/>
  <c r="B346" i="19"/>
  <c r="B345" i="19"/>
  <c r="B344" i="19"/>
  <c r="B343" i="19"/>
  <c r="B342" i="19"/>
  <c r="B341" i="19"/>
  <c r="B340" i="19"/>
  <c r="B339" i="19"/>
  <c r="B338" i="19"/>
  <c r="B337" i="19"/>
  <c r="B336" i="19"/>
  <c r="B335" i="19"/>
  <c r="B334" i="19"/>
  <c r="B333" i="19"/>
  <c r="B332" i="19"/>
  <c r="B331" i="19"/>
  <c r="B330" i="19"/>
  <c r="B329" i="19"/>
  <c r="B328" i="19"/>
  <c r="B327" i="19"/>
  <c r="B326" i="19"/>
  <c r="B325" i="19"/>
  <c r="B324" i="19"/>
  <c r="B323" i="19"/>
  <c r="B322" i="19"/>
  <c r="B321" i="19"/>
  <c r="B320" i="19"/>
  <c r="B319" i="19"/>
  <c r="B318" i="19"/>
  <c r="B317" i="19"/>
  <c r="B316" i="19"/>
  <c r="B315" i="19"/>
  <c r="B314" i="19"/>
  <c r="B313" i="19"/>
  <c r="B312" i="19"/>
  <c r="B311" i="19"/>
  <c r="B310" i="19"/>
  <c r="B309" i="19"/>
  <c r="B308" i="19"/>
  <c r="B307" i="19"/>
  <c r="B306" i="19"/>
  <c r="B305" i="19"/>
  <c r="B304" i="19"/>
  <c r="B303" i="19"/>
  <c r="B302" i="19"/>
  <c r="B301" i="19"/>
  <c r="B300" i="19"/>
  <c r="B299" i="19"/>
  <c r="B298" i="19"/>
  <c r="B297" i="19"/>
  <c r="B296" i="19"/>
  <c r="B295" i="19"/>
  <c r="B294" i="19"/>
  <c r="B293" i="19"/>
  <c r="B292" i="19"/>
  <c r="B291" i="19"/>
  <c r="B290" i="19"/>
  <c r="B289" i="19"/>
  <c r="B288" i="19"/>
  <c r="B287" i="19"/>
  <c r="B286" i="19"/>
  <c r="B285" i="19"/>
  <c r="B284" i="19"/>
  <c r="B283" i="19"/>
  <c r="B282" i="19"/>
  <c r="B281" i="19"/>
  <c r="B280" i="19"/>
  <c r="B279" i="19"/>
  <c r="B278" i="19"/>
  <c r="B277" i="19"/>
  <c r="B276" i="19"/>
  <c r="B275" i="19"/>
  <c r="B274" i="19"/>
  <c r="B273" i="19"/>
  <c r="B272" i="19"/>
  <c r="B271" i="19"/>
  <c r="B270" i="19"/>
  <c r="B269" i="19"/>
  <c r="B268" i="19"/>
  <c r="B267" i="19"/>
  <c r="B266" i="19"/>
  <c r="B265" i="19"/>
  <c r="B264" i="19"/>
  <c r="B263" i="19"/>
  <c r="B262" i="19"/>
  <c r="B261" i="19"/>
  <c r="B260" i="19"/>
  <c r="B259" i="19"/>
  <c r="B258" i="19"/>
  <c r="B257" i="19"/>
  <c r="B256" i="19"/>
  <c r="B255" i="19"/>
  <c r="B254" i="19"/>
  <c r="B253" i="19"/>
  <c r="B252" i="19"/>
  <c r="B251" i="19"/>
  <c r="B250" i="19"/>
  <c r="B249" i="19"/>
  <c r="B248" i="19"/>
  <c r="B247" i="19"/>
  <c r="B246" i="19"/>
  <c r="B245" i="19"/>
  <c r="B244" i="19"/>
  <c r="B243" i="19"/>
  <c r="B242" i="19"/>
  <c r="B241" i="19"/>
  <c r="B240" i="19"/>
  <c r="B239" i="19"/>
  <c r="B238" i="19"/>
  <c r="B237" i="19"/>
  <c r="B236" i="19"/>
  <c r="B235" i="19"/>
  <c r="B234" i="19"/>
  <c r="B233" i="19"/>
  <c r="B232" i="19"/>
  <c r="B231" i="19"/>
  <c r="B230" i="19"/>
  <c r="B229" i="19"/>
  <c r="B228" i="19"/>
  <c r="B227" i="19"/>
  <c r="B226" i="19"/>
  <c r="B225" i="19"/>
  <c r="B224" i="19"/>
  <c r="B223" i="19"/>
  <c r="B222" i="19"/>
  <c r="B221" i="19"/>
  <c r="B220" i="19"/>
  <c r="B219" i="19"/>
  <c r="B218" i="19"/>
  <c r="B217" i="19"/>
  <c r="B216" i="19"/>
  <c r="B215" i="19"/>
  <c r="B214" i="19"/>
  <c r="B213" i="19"/>
  <c r="B212" i="19"/>
  <c r="B211" i="19"/>
  <c r="B210" i="19"/>
  <c r="B209" i="19"/>
  <c r="B208" i="19"/>
  <c r="B207" i="19"/>
  <c r="B206" i="19"/>
  <c r="B205" i="19"/>
  <c r="B204" i="19"/>
  <c r="B203" i="19"/>
  <c r="B202" i="19"/>
  <c r="B201" i="19"/>
  <c r="B200" i="19"/>
  <c r="B199" i="19"/>
  <c r="B198" i="19"/>
  <c r="B197" i="19"/>
  <c r="B196" i="19"/>
  <c r="B195" i="19"/>
  <c r="B194" i="19"/>
  <c r="B193" i="19"/>
  <c r="B192" i="19"/>
  <c r="B191" i="19"/>
  <c r="B190" i="19"/>
  <c r="B189" i="19"/>
  <c r="B188" i="19"/>
  <c r="B187" i="19"/>
  <c r="B186" i="19"/>
  <c r="B185" i="19"/>
  <c r="B184" i="19"/>
  <c r="B183" i="19"/>
  <c r="B182" i="19"/>
  <c r="B181" i="19"/>
  <c r="B180" i="19"/>
  <c r="B179" i="19"/>
  <c r="B178" i="19"/>
  <c r="B177" i="19"/>
  <c r="B176" i="19"/>
  <c r="B175" i="19"/>
  <c r="B174" i="19"/>
  <c r="B173" i="19"/>
  <c r="B172" i="19"/>
  <c r="B171" i="19"/>
  <c r="B170" i="19"/>
  <c r="B169" i="19"/>
  <c r="B168" i="19"/>
  <c r="B167" i="19"/>
  <c r="B166" i="19"/>
  <c r="B165" i="19"/>
  <c r="B164" i="19"/>
  <c r="B163" i="19"/>
  <c r="B162" i="19"/>
  <c r="B161" i="19"/>
  <c r="B160" i="19"/>
  <c r="B159" i="19"/>
  <c r="B158" i="19"/>
  <c r="B157" i="19"/>
  <c r="B156" i="19"/>
  <c r="B155" i="19"/>
  <c r="B154" i="19"/>
  <c r="B153" i="19"/>
  <c r="B152" i="19"/>
  <c r="B151" i="19"/>
  <c r="B150" i="19"/>
  <c r="B149" i="19"/>
  <c r="B148" i="19"/>
  <c r="B147" i="19"/>
  <c r="B146" i="19"/>
  <c r="B145" i="19"/>
  <c r="B144" i="19"/>
  <c r="B143" i="19"/>
  <c r="B142" i="19"/>
  <c r="B141" i="19"/>
  <c r="B140" i="19"/>
  <c r="B139" i="19"/>
  <c r="B138" i="19"/>
  <c r="B137" i="19"/>
  <c r="B136" i="19"/>
  <c r="B135" i="19"/>
  <c r="B134" i="19"/>
  <c r="B133" i="19"/>
  <c r="B132" i="19"/>
  <c r="B131" i="19"/>
  <c r="B130" i="19"/>
  <c r="B129" i="19"/>
  <c r="B128" i="19"/>
  <c r="B127" i="19"/>
  <c r="B126" i="19"/>
  <c r="B125" i="19"/>
  <c r="B124" i="19"/>
  <c r="B123" i="19"/>
  <c r="B122" i="19"/>
  <c r="B121" i="19"/>
  <c r="B120" i="19"/>
  <c r="B119" i="19"/>
  <c r="B118" i="19"/>
  <c r="B117" i="19"/>
  <c r="B116" i="19"/>
  <c r="B115" i="19"/>
  <c r="B114" i="19"/>
  <c r="B113" i="19"/>
  <c r="B112" i="19"/>
  <c r="B111" i="19"/>
  <c r="B110" i="19"/>
  <c r="B109" i="19"/>
  <c r="B108" i="19"/>
  <c r="B107" i="19"/>
  <c r="B106" i="19"/>
  <c r="B105" i="19"/>
  <c r="B104" i="19"/>
  <c r="B103" i="19"/>
  <c r="B102" i="19"/>
  <c r="B101" i="19"/>
  <c r="B100" i="19"/>
  <c r="B99" i="19"/>
  <c r="B98" i="19"/>
  <c r="B97" i="19"/>
  <c r="B96" i="19"/>
  <c r="B95" i="19"/>
  <c r="B94" i="19"/>
  <c r="B93" i="19"/>
  <c r="B92" i="19"/>
  <c r="B91" i="19"/>
  <c r="B90" i="19"/>
  <c r="B89" i="19"/>
  <c r="B88" i="19"/>
  <c r="B87" i="19"/>
  <c r="B86" i="19"/>
  <c r="B85" i="19"/>
  <c r="B84" i="19"/>
  <c r="B83" i="19"/>
  <c r="B82" i="19"/>
  <c r="B81" i="19"/>
  <c r="B80" i="19"/>
  <c r="B79" i="19"/>
  <c r="B78" i="19"/>
  <c r="B77" i="19"/>
  <c r="B76" i="19"/>
  <c r="B75" i="19"/>
  <c r="B74" i="19"/>
  <c r="B73" i="19"/>
  <c r="B72" i="19"/>
  <c r="B71" i="19"/>
  <c r="B70" i="19"/>
  <c r="B69" i="19"/>
  <c r="B68" i="19"/>
  <c r="B67" i="19"/>
  <c r="B66" i="19"/>
  <c r="B65" i="19"/>
  <c r="B64" i="19"/>
  <c r="B63" i="19"/>
  <c r="B62" i="19"/>
  <c r="B61" i="19"/>
  <c r="B60" i="19"/>
  <c r="B59" i="19"/>
  <c r="B58" i="19"/>
  <c r="B57" i="19"/>
  <c r="B56" i="19"/>
  <c r="B55" i="19"/>
  <c r="B54" i="19"/>
  <c r="B53" i="19"/>
  <c r="B52" i="19"/>
  <c r="B51" i="19"/>
  <c r="B50" i="19"/>
  <c r="B49" i="19"/>
  <c r="B48" i="19"/>
  <c r="B47" i="19"/>
  <c r="B46" i="19"/>
  <c r="B45" i="19"/>
  <c r="B44" i="19"/>
  <c r="B43" i="19"/>
  <c r="B42" i="19"/>
  <c r="B41" i="19"/>
  <c r="B40" i="19"/>
  <c r="B39" i="19"/>
  <c r="B38" i="19"/>
  <c r="B37" i="19"/>
  <c r="B36" i="19"/>
  <c r="B35" i="19"/>
  <c r="B34" i="19"/>
  <c r="B33" i="19"/>
  <c r="B32" i="19"/>
  <c r="B31" i="19"/>
  <c r="B30" i="19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B4" i="19"/>
  <c r="B3" i="19"/>
  <c r="A2" i="19"/>
  <c r="B361" i="18"/>
  <c r="B360" i="18"/>
  <c r="B359" i="18"/>
  <c r="B358" i="18"/>
  <c r="B357" i="18"/>
  <c r="B356" i="18"/>
  <c r="B355" i="18"/>
  <c r="B354" i="18"/>
  <c r="B353" i="18"/>
  <c r="B352" i="18"/>
  <c r="B351" i="18"/>
  <c r="B350" i="18"/>
  <c r="B349" i="18"/>
  <c r="B348" i="18"/>
  <c r="B347" i="18"/>
  <c r="B346" i="18"/>
  <c r="B345" i="18"/>
  <c r="B344" i="18"/>
  <c r="B343" i="18"/>
  <c r="B342" i="18"/>
  <c r="B341" i="18"/>
  <c r="B340" i="18"/>
  <c r="B339" i="18"/>
  <c r="B338" i="18"/>
  <c r="B337" i="18"/>
  <c r="B336" i="18"/>
  <c r="B335" i="18"/>
  <c r="B334" i="18"/>
  <c r="B333" i="18"/>
  <c r="B332" i="18"/>
  <c r="B331" i="18"/>
  <c r="B330" i="18"/>
  <c r="B329" i="18"/>
  <c r="B328" i="18"/>
  <c r="B327" i="18"/>
  <c r="B326" i="18"/>
  <c r="B325" i="18"/>
  <c r="B324" i="18"/>
  <c r="B323" i="18"/>
  <c r="B322" i="18"/>
  <c r="B321" i="18"/>
  <c r="B320" i="18"/>
  <c r="B319" i="18"/>
  <c r="B318" i="18"/>
  <c r="B317" i="18"/>
  <c r="B316" i="18"/>
  <c r="B315" i="18"/>
  <c r="B314" i="18"/>
  <c r="B313" i="18"/>
  <c r="B312" i="18"/>
  <c r="B311" i="18"/>
  <c r="B310" i="18"/>
  <c r="B309" i="18"/>
  <c r="B308" i="18"/>
  <c r="B307" i="18"/>
  <c r="B306" i="18"/>
  <c r="B305" i="18"/>
  <c r="B304" i="18"/>
  <c r="B303" i="18"/>
  <c r="B302" i="18"/>
  <c r="B301" i="18"/>
  <c r="B300" i="18"/>
  <c r="B299" i="18"/>
  <c r="B298" i="18"/>
  <c r="B297" i="18"/>
  <c r="B296" i="18"/>
  <c r="B295" i="18"/>
  <c r="B294" i="18"/>
  <c r="B293" i="18"/>
  <c r="B292" i="18"/>
  <c r="B291" i="18"/>
  <c r="B290" i="18"/>
  <c r="B289" i="18"/>
  <c r="B288" i="18"/>
  <c r="B287" i="18"/>
  <c r="B286" i="18"/>
  <c r="B285" i="18"/>
  <c r="B284" i="18"/>
  <c r="B283" i="18"/>
  <c r="B282" i="18"/>
  <c r="B281" i="18"/>
  <c r="B280" i="18"/>
  <c r="B279" i="18"/>
  <c r="B278" i="18"/>
  <c r="B277" i="18"/>
  <c r="B276" i="18"/>
  <c r="B275" i="18"/>
  <c r="B274" i="18"/>
  <c r="B273" i="18"/>
  <c r="B272" i="18"/>
  <c r="B271" i="18"/>
  <c r="B270" i="18"/>
  <c r="B269" i="18"/>
  <c r="B268" i="18"/>
  <c r="B267" i="18"/>
  <c r="B266" i="18"/>
  <c r="B265" i="18"/>
  <c r="B264" i="18"/>
  <c r="B263" i="18"/>
  <c r="B262" i="18"/>
  <c r="B261" i="18"/>
  <c r="B260" i="18"/>
  <c r="B259" i="18"/>
  <c r="B258" i="18"/>
  <c r="B257" i="18"/>
  <c r="B256" i="18"/>
  <c r="B255" i="18"/>
  <c r="B254" i="18"/>
  <c r="B253" i="18"/>
  <c r="B252" i="18"/>
  <c r="B251" i="18"/>
  <c r="B250" i="18"/>
  <c r="B249" i="18"/>
  <c r="B248" i="18"/>
  <c r="B247" i="18"/>
  <c r="B246" i="18"/>
  <c r="B245" i="18"/>
  <c r="B244" i="18"/>
  <c r="B243" i="18"/>
  <c r="B242" i="18"/>
  <c r="B241" i="18"/>
  <c r="B240" i="18"/>
  <c r="B239" i="18"/>
  <c r="B238" i="18"/>
  <c r="B237" i="18"/>
  <c r="B236" i="18"/>
  <c r="B235" i="18"/>
  <c r="B234" i="18"/>
  <c r="B233" i="18"/>
  <c r="B232" i="18"/>
  <c r="B231" i="18"/>
  <c r="B230" i="18"/>
  <c r="B229" i="18"/>
  <c r="B228" i="18"/>
  <c r="B227" i="18"/>
  <c r="B226" i="18"/>
  <c r="B225" i="18"/>
  <c r="B224" i="18"/>
  <c r="B223" i="18"/>
  <c r="B222" i="18"/>
  <c r="B221" i="18"/>
  <c r="B220" i="18"/>
  <c r="B219" i="18"/>
  <c r="B218" i="18"/>
  <c r="B217" i="18"/>
  <c r="B216" i="18"/>
  <c r="B215" i="18"/>
  <c r="B214" i="18"/>
  <c r="B213" i="18"/>
  <c r="B212" i="18"/>
  <c r="B211" i="18"/>
  <c r="B210" i="18"/>
  <c r="B209" i="18"/>
  <c r="B208" i="18"/>
  <c r="B207" i="18"/>
  <c r="B206" i="18"/>
  <c r="B205" i="18"/>
  <c r="B204" i="18"/>
  <c r="B203" i="18"/>
  <c r="B202" i="18"/>
  <c r="B201" i="18"/>
  <c r="B200" i="18"/>
  <c r="B199" i="18"/>
  <c r="B198" i="18"/>
  <c r="B197" i="18"/>
  <c r="B196" i="18"/>
  <c r="B195" i="18"/>
  <c r="B194" i="18"/>
  <c r="B193" i="18"/>
  <c r="B192" i="18"/>
  <c r="B191" i="18"/>
  <c r="B190" i="18"/>
  <c r="B189" i="18"/>
  <c r="B188" i="18"/>
  <c r="B187" i="18"/>
  <c r="B186" i="18"/>
  <c r="B185" i="18"/>
  <c r="B184" i="18"/>
  <c r="B183" i="18"/>
  <c r="B182" i="18"/>
  <c r="B181" i="18"/>
  <c r="B180" i="18"/>
  <c r="B179" i="18"/>
  <c r="B178" i="18"/>
  <c r="B177" i="18"/>
  <c r="B176" i="18"/>
  <c r="B175" i="18"/>
  <c r="B174" i="18"/>
  <c r="B173" i="18"/>
  <c r="B172" i="18"/>
  <c r="B171" i="18"/>
  <c r="B170" i="18"/>
  <c r="B169" i="18"/>
  <c r="B168" i="18"/>
  <c r="B167" i="18"/>
  <c r="B166" i="18"/>
  <c r="B165" i="18"/>
  <c r="B164" i="18"/>
  <c r="B163" i="18"/>
  <c r="B162" i="18"/>
  <c r="B161" i="18"/>
  <c r="B160" i="18"/>
  <c r="B159" i="18"/>
  <c r="B158" i="18"/>
  <c r="B157" i="18"/>
  <c r="B156" i="18"/>
  <c r="B155" i="18"/>
  <c r="B154" i="18"/>
  <c r="B153" i="18"/>
  <c r="B152" i="18"/>
  <c r="B151" i="18"/>
  <c r="B150" i="18"/>
  <c r="B149" i="18"/>
  <c r="B148" i="18"/>
  <c r="B147" i="18"/>
  <c r="B146" i="18"/>
  <c r="B145" i="18"/>
  <c r="B144" i="18"/>
  <c r="B143" i="18"/>
  <c r="B142" i="18"/>
  <c r="B141" i="18"/>
  <c r="B140" i="18"/>
  <c r="B139" i="18"/>
  <c r="B138" i="18"/>
  <c r="B137" i="18"/>
  <c r="B136" i="18"/>
  <c r="B135" i="18"/>
  <c r="B134" i="18"/>
  <c r="B133" i="18"/>
  <c r="B132" i="18"/>
  <c r="B131" i="18"/>
  <c r="B130" i="18"/>
  <c r="B129" i="18"/>
  <c r="B128" i="18"/>
  <c r="B127" i="18"/>
  <c r="B126" i="18"/>
  <c r="B125" i="18"/>
  <c r="B124" i="18"/>
  <c r="B123" i="18"/>
  <c r="B122" i="18"/>
  <c r="B121" i="18"/>
  <c r="B120" i="18"/>
  <c r="B119" i="18"/>
  <c r="B118" i="18"/>
  <c r="B117" i="18"/>
  <c r="B116" i="18"/>
  <c r="B115" i="18"/>
  <c r="B114" i="18"/>
  <c r="B113" i="18"/>
  <c r="B112" i="18"/>
  <c r="B111" i="18"/>
  <c r="B110" i="18"/>
  <c r="B109" i="18"/>
  <c r="B108" i="18"/>
  <c r="B107" i="18"/>
  <c r="B106" i="18"/>
  <c r="B105" i="18"/>
  <c r="B104" i="18"/>
  <c r="B103" i="18"/>
  <c r="B102" i="18"/>
  <c r="B101" i="18"/>
  <c r="B100" i="18"/>
  <c r="B99" i="18"/>
  <c r="B98" i="18"/>
  <c r="B97" i="18"/>
  <c r="B96" i="18"/>
  <c r="B95" i="18"/>
  <c r="B94" i="18"/>
  <c r="B93" i="18"/>
  <c r="B92" i="18"/>
  <c r="B91" i="18"/>
  <c r="B90" i="18"/>
  <c r="B89" i="18"/>
  <c r="B88" i="18"/>
  <c r="B87" i="18"/>
  <c r="B86" i="18"/>
  <c r="B85" i="18"/>
  <c r="B84" i="18"/>
  <c r="B83" i="18"/>
  <c r="B82" i="18"/>
  <c r="B81" i="18"/>
  <c r="B80" i="18"/>
  <c r="B79" i="18"/>
  <c r="B78" i="18"/>
  <c r="B77" i="18"/>
  <c r="B76" i="18"/>
  <c r="B75" i="18"/>
  <c r="B74" i="18"/>
  <c r="B73" i="18"/>
  <c r="B72" i="18"/>
  <c r="B71" i="18"/>
  <c r="B70" i="18"/>
  <c r="B69" i="18"/>
  <c r="B68" i="18"/>
  <c r="B67" i="18"/>
  <c r="B66" i="18"/>
  <c r="B65" i="18"/>
  <c r="B64" i="18"/>
  <c r="B63" i="18"/>
  <c r="B62" i="18"/>
  <c r="B61" i="18"/>
  <c r="B60" i="18"/>
  <c r="B59" i="18"/>
  <c r="B58" i="18"/>
  <c r="B57" i="18"/>
  <c r="B56" i="18"/>
  <c r="B55" i="18"/>
  <c r="B54" i="18"/>
  <c r="B53" i="18"/>
  <c r="B52" i="18"/>
  <c r="B51" i="18"/>
  <c r="B50" i="18"/>
  <c r="B49" i="18"/>
  <c r="B48" i="18"/>
  <c r="B47" i="18"/>
  <c r="B46" i="18"/>
  <c r="B45" i="18"/>
  <c r="B44" i="18"/>
  <c r="B43" i="18"/>
  <c r="B42" i="18"/>
  <c r="B41" i="18"/>
  <c r="B40" i="18"/>
  <c r="B39" i="18"/>
  <c r="B38" i="18"/>
  <c r="B37" i="18"/>
  <c r="B36" i="18"/>
  <c r="B35" i="18"/>
  <c r="B34" i="18"/>
  <c r="B33" i="18"/>
  <c r="B32" i="18"/>
  <c r="B31" i="18"/>
  <c r="B30" i="18"/>
  <c r="B29" i="18"/>
  <c r="B28" i="18"/>
  <c r="B27" i="18"/>
  <c r="B26" i="18"/>
  <c r="B25" i="18"/>
  <c r="B24" i="18"/>
  <c r="B23" i="18"/>
  <c r="B22" i="18"/>
  <c r="B21" i="18"/>
  <c r="B20" i="18"/>
  <c r="B19" i="18"/>
  <c r="B18" i="18"/>
  <c r="B17" i="18"/>
  <c r="B16" i="18"/>
  <c r="B15" i="18"/>
  <c r="B14" i="18"/>
  <c r="B13" i="18"/>
  <c r="B12" i="18"/>
  <c r="B11" i="18"/>
  <c r="B10" i="18"/>
  <c r="B9" i="18"/>
  <c r="B8" i="18"/>
  <c r="B7" i="18"/>
  <c r="B6" i="18"/>
  <c r="B5" i="18"/>
  <c r="B4" i="18"/>
  <c r="B3" i="18"/>
  <c r="B2" i="18"/>
  <c r="A2" i="18"/>
  <c r="A3" i="18" s="1"/>
  <c r="A4" i="18" s="1"/>
  <c r="B5" i="1"/>
  <c r="G2" i="28" l="1"/>
  <c r="F2" i="25"/>
  <c r="F2" i="19"/>
  <c r="A3" i="19"/>
  <c r="A4" i="19" s="1"/>
  <c r="A5" i="18"/>
  <c r="G2" i="1" l="1"/>
  <c r="H2" i="1"/>
  <c r="I2" i="1"/>
  <c r="F2" i="1"/>
  <c r="J2" i="1"/>
  <c r="C6" i="1"/>
  <c r="E8" i="1"/>
  <c r="A5" i="19"/>
  <c r="A6" i="18"/>
  <c r="A6" i="19" l="1"/>
  <c r="A7" i="18"/>
  <c r="A7" i="19" l="1"/>
  <c r="A8" i="18"/>
  <c r="A8" i="19" l="1"/>
  <c r="A9" i="18"/>
  <c r="A9" i="19" l="1"/>
  <c r="A10" i="18"/>
  <c r="A10" i="19" l="1"/>
  <c r="A11" i="18"/>
  <c r="A11" i="19" l="1"/>
  <c r="A12" i="18"/>
  <c r="A12" i="19" l="1"/>
  <c r="A13" i="18"/>
  <c r="A13" i="19" l="1"/>
  <c r="A14" i="18"/>
  <c r="A14" i="19" l="1"/>
  <c r="A15" i="18"/>
  <c r="A15" i="19" l="1"/>
  <c r="A16" i="18"/>
  <c r="A16" i="19" l="1"/>
  <c r="A17" i="18"/>
  <c r="A17" i="19" l="1"/>
  <c r="A18" i="18"/>
  <c r="A18" i="19" l="1"/>
  <c r="A19" i="18"/>
  <c r="A19" i="19" l="1"/>
  <c r="A20" i="18"/>
  <c r="A20" i="19" l="1"/>
  <c r="A21" i="18"/>
  <c r="A21" i="19" l="1"/>
  <c r="A22" i="18"/>
  <c r="A22" i="19" l="1"/>
  <c r="A23" i="18"/>
  <c r="A23" i="19" l="1"/>
  <c r="A24" i="18"/>
  <c r="A24" i="19" l="1"/>
  <c r="A25" i="18"/>
  <c r="A25" i="19" l="1"/>
  <c r="A26" i="18"/>
  <c r="A26" i="19" l="1"/>
  <c r="A27" i="18"/>
  <c r="A27" i="19" l="1"/>
  <c r="A28" i="18"/>
  <c r="A28" i="19" l="1"/>
  <c r="A29" i="18"/>
  <c r="A29" i="19" l="1"/>
  <c r="A30" i="18"/>
  <c r="A30" i="19" l="1"/>
  <c r="A31" i="18"/>
  <c r="A31" i="19" l="1"/>
  <c r="A32" i="18"/>
  <c r="A32" i="19" l="1"/>
  <c r="A33" i="18"/>
  <c r="A33" i="19" l="1"/>
  <c r="A34" i="18"/>
  <c r="A34" i="19" l="1"/>
  <c r="A35" i="18"/>
  <c r="A35" i="19" l="1"/>
  <c r="A36" i="18"/>
  <c r="A36" i="19" l="1"/>
  <c r="A37" i="18"/>
  <c r="A37" i="19" l="1"/>
  <c r="A38" i="18"/>
  <c r="A38" i="19" l="1"/>
  <c r="A39" i="18"/>
  <c r="A39" i="19" l="1"/>
  <c r="A40" i="18"/>
  <c r="A40" i="19" l="1"/>
  <c r="A41" i="18"/>
  <c r="A41" i="19" l="1"/>
  <c r="A42" i="18"/>
  <c r="A42" i="19" l="1"/>
  <c r="A43" i="18"/>
  <c r="A43" i="19" l="1"/>
  <c r="A44" i="18"/>
  <c r="A44" i="19" l="1"/>
  <c r="A45" i="18"/>
  <c r="A45" i="19" l="1"/>
  <c r="A46" i="18"/>
  <c r="A46" i="19" l="1"/>
  <c r="A47" i="18"/>
  <c r="A47" i="19" l="1"/>
  <c r="A48" i="18"/>
  <c r="A48" i="19" l="1"/>
  <c r="A49" i="18"/>
  <c r="A49" i="19" l="1"/>
  <c r="A50" i="18"/>
  <c r="A50" i="19" l="1"/>
  <c r="A51" i="18"/>
  <c r="A51" i="19" l="1"/>
  <c r="A52" i="18"/>
  <c r="A52" i="19" l="1"/>
  <c r="A53" i="18"/>
  <c r="A53" i="19" l="1"/>
  <c r="A54" i="18"/>
  <c r="A54" i="19" l="1"/>
  <c r="A55" i="18"/>
  <c r="A55" i="19" l="1"/>
  <c r="A56" i="18"/>
  <c r="A56" i="19" l="1"/>
  <c r="A57" i="18"/>
  <c r="A57" i="19" l="1"/>
  <c r="A58" i="18"/>
  <c r="A58" i="19" l="1"/>
  <c r="A59" i="18"/>
  <c r="A59" i="19" l="1"/>
  <c r="A60" i="18"/>
  <c r="A60" i="19" l="1"/>
  <c r="A61" i="18"/>
  <c r="A61" i="19" l="1"/>
  <c r="A62" i="18"/>
  <c r="A62" i="19" l="1"/>
  <c r="A63" i="18"/>
  <c r="A63" i="19" l="1"/>
  <c r="A64" i="18"/>
  <c r="A64" i="19" l="1"/>
  <c r="A65" i="18"/>
  <c r="A65" i="19" l="1"/>
  <c r="A66" i="18"/>
  <c r="A66" i="19" l="1"/>
  <c r="A67" i="18"/>
  <c r="A67" i="19" l="1"/>
  <c r="A68" i="18"/>
  <c r="A68" i="19" l="1"/>
  <c r="A69" i="18"/>
  <c r="A69" i="19" l="1"/>
  <c r="A70" i="18"/>
  <c r="A70" i="19" l="1"/>
  <c r="A71" i="18"/>
  <c r="A71" i="19" l="1"/>
  <c r="A72" i="18"/>
  <c r="A72" i="19" l="1"/>
  <c r="A73" i="18"/>
  <c r="A73" i="19" l="1"/>
  <c r="A74" i="18"/>
  <c r="A74" i="19" l="1"/>
  <c r="A75" i="18"/>
  <c r="A75" i="19" l="1"/>
  <c r="A76" i="18"/>
  <c r="A76" i="19" l="1"/>
  <c r="A77" i="18"/>
  <c r="A77" i="19" l="1"/>
  <c r="A78" i="18"/>
  <c r="A78" i="19" l="1"/>
  <c r="A79" i="18"/>
  <c r="A79" i="19" l="1"/>
  <c r="A80" i="18"/>
  <c r="A80" i="19" l="1"/>
  <c r="A81" i="18"/>
  <c r="A81" i="19" l="1"/>
  <c r="A82" i="18"/>
  <c r="A82" i="19" l="1"/>
  <c r="A83" i="18"/>
  <c r="A83" i="19" l="1"/>
  <c r="A84" i="18"/>
  <c r="A84" i="19" l="1"/>
  <c r="A85" i="18"/>
  <c r="A85" i="19" l="1"/>
  <c r="A86" i="18"/>
  <c r="A86" i="19" l="1"/>
  <c r="A87" i="18"/>
  <c r="A87" i="19" l="1"/>
  <c r="A88" i="18"/>
  <c r="A88" i="19" l="1"/>
  <c r="A89" i="18"/>
  <c r="A89" i="19" l="1"/>
  <c r="A90" i="18"/>
  <c r="A90" i="19" l="1"/>
  <c r="A91" i="18"/>
  <c r="A91" i="19" l="1"/>
  <c r="A92" i="18"/>
  <c r="A92" i="19" l="1"/>
  <c r="A93" i="18"/>
  <c r="A93" i="19" l="1"/>
  <c r="A94" i="18"/>
  <c r="A94" i="19" l="1"/>
  <c r="A95" i="18"/>
  <c r="A95" i="19" l="1"/>
  <c r="A96" i="18"/>
  <c r="A96" i="19" l="1"/>
  <c r="A97" i="18"/>
  <c r="A97" i="19" l="1"/>
  <c r="A98" i="18"/>
  <c r="A98" i="19" l="1"/>
  <c r="A99" i="18"/>
  <c r="A99" i="19" l="1"/>
  <c r="A100" i="18"/>
  <c r="A100" i="19" l="1"/>
  <c r="A101" i="18"/>
  <c r="A101" i="19" l="1"/>
  <c r="A102" i="18"/>
  <c r="A102" i="19" l="1"/>
  <c r="A103" i="18"/>
  <c r="A103" i="19" l="1"/>
  <c r="A104" i="18"/>
  <c r="A104" i="19" l="1"/>
  <c r="A105" i="18"/>
  <c r="A105" i="19" l="1"/>
  <c r="A106" i="18"/>
  <c r="A106" i="19" l="1"/>
  <c r="A107" i="18"/>
  <c r="A107" i="19" l="1"/>
  <c r="A108" i="18"/>
  <c r="A108" i="19" l="1"/>
  <c r="A109" i="18"/>
  <c r="A109" i="19" l="1"/>
  <c r="A110" i="18"/>
  <c r="A110" i="19" l="1"/>
  <c r="A111" i="18"/>
  <c r="A111" i="19" l="1"/>
  <c r="A112" i="18"/>
  <c r="A112" i="19" l="1"/>
  <c r="A113" i="18"/>
  <c r="A113" i="19" l="1"/>
  <c r="A114" i="18"/>
  <c r="A114" i="19" l="1"/>
  <c r="A115" i="18"/>
  <c r="A115" i="19" l="1"/>
  <c r="A116" i="18"/>
  <c r="A116" i="19" l="1"/>
  <c r="A117" i="18"/>
  <c r="A117" i="19" l="1"/>
  <c r="A118" i="18"/>
  <c r="A118" i="19" l="1"/>
  <c r="A119" i="18"/>
  <c r="A119" i="19" l="1"/>
  <c r="A120" i="18"/>
  <c r="A120" i="19" l="1"/>
  <c r="A121" i="18"/>
  <c r="A121" i="19" l="1"/>
  <c r="A122" i="18"/>
  <c r="A122" i="19" l="1"/>
  <c r="A123" i="18"/>
  <c r="A123" i="19" l="1"/>
  <c r="A124" i="18"/>
  <c r="A124" i="19" l="1"/>
  <c r="A125" i="18"/>
  <c r="A125" i="19" l="1"/>
  <c r="A126" i="18"/>
  <c r="A126" i="19" l="1"/>
  <c r="A127" i="18"/>
  <c r="A127" i="19" l="1"/>
  <c r="A128" i="18"/>
  <c r="A128" i="19" l="1"/>
  <c r="A129" i="18"/>
  <c r="A129" i="19" l="1"/>
  <c r="A130" i="18"/>
  <c r="A130" i="19" l="1"/>
  <c r="A131" i="18"/>
  <c r="A131" i="19" l="1"/>
  <c r="A132" i="18"/>
  <c r="A132" i="19" l="1"/>
  <c r="A133" i="18"/>
  <c r="A133" i="19" l="1"/>
  <c r="A134" i="18"/>
  <c r="A134" i="19" l="1"/>
  <c r="A135" i="18"/>
  <c r="A135" i="19" l="1"/>
  <c r="A136" i="18"/>
  <c r="A136" i="19" l="1"/>
  <c r="A137" i="18"/>
  <c r="A137" i="19" l="1"/>
  <c r="A138" i="18"/>
  <c r="A138" i="19" l="1"/>
  <c r="A139" i="18"/>
  <c r="A139" i="19" l="1"/>
  <c r="A140" i="18"/>
  <c r="V70" i="18"/>
  <c r="A140" i="19" l="1"/>
  <c r="A141" i="18"/>
  <c r="A141" i="19" l="1"/>
  <c r="A142" i="18"/>
  <c r="A142" i="19" l="1"/>
  <c r="A143" i="18"/>
  <c r="A143" i="19" l="1"/>
  <c r="A144" i="18"/>
  <c r="A144" i="19" l="1"/>
  <c r="A145" i="18"/>
  <c r="A145" i="19" l="1"/>
  <c r="A146" i="18"/>
  <c r="A146" i="19" l="1"/>
  <c r="A147" i="18"/>
  <c r="A147" i="19" l="1"/>
  <c r="A148" i="18"/>
  <c r="A148" i="19" l="1"/>
  <c r="A149" i="18"/>
  <c r="A149" i="19" l="1"/>
  <c r="A150" i="18"/>
  <c r="A150" i="19" l="1"/>
  <c r="A151" i="18"/>
  <c r="A151" i="19" l="1"/>
  <c r="A152" i="18"/>
  <c r="A152" i="19" l="1"/>
  <c r="A153" i="18"/>
  <c r="A153" i="19" l="1"/>
  <c r="A154" i="18"/>
  <c r="A154" i="19" l="1"/>
  <c r="A155" i="18"/>
  <c r="A155" i="19" l="1"/>
  <c r="A156" i="18"/>
  <c r="A156" i="19" l="1"/>
  <c r="A157" i="18"/>
  <c r="A157" i="19" l="1"/>
  <c r="A158" i="18"/>
  <c r="A158" i="19" l="1"/>
  <c r="A159" i="18"/>
  <c r="A159" i="19" l="1"/>
  <c r="A160" i="18"/>
  <c r="A160" i="19" l="1"/>
  <c r="A161" i="18"/>
  <c r="A161" i="19" l="1"/>
  <c r="A162" i="18"/>
  <c r="A162" i="19" l="1"/>
  <c r="A163" i="18"/>
  <c r="A163" i="19" l="1"/>
  <c r="A164" i="18"/>
  <c r="A164" i="19" l="1"/>
  <c r="A165" i="18"/>
  <c r="A165" i="19" l="1"/>
  <c r="A166" i="18"/>
  <c r="A166" i="19" l="1"/>
  <c r="A167" i="18"/>
  <c r="A167" i="19" l="1"/>
  <c r="A168" i="18"/>
  <c r="A168" i="19" l="1"/>
  <c r="A169" i="18"/>
  <c r="A169" i="19" l="1"/>
  <c r="A170" i="18"/>
  <c r="A170" i="19" l="1"/>
  <c r="A171" i="18"/>
  <c r="A171" i="19" l="1"/>
  <c r="A172" i="18"/>
  <c r="A172" i="19" l="1"/>
  <c r="A173" i="18"/>
  <c r="A173" i="19" l="1"/>
  <c r="A174" i="18"/>
  <c r="A174" i="19" l="1"/>
  <c r="A175" i="18"/>
  <c r="A175" i="19" l="1"/>
  <c r="A176" i="18"/>
  <c r="A176" i="19" l="1"/>
  <c r="A177" i="18"/>
  <c r="A177" i="19" l="1"/>
  <c r="A178" i="18"/>
  <c r="A178" i="19" l="1"/>
  <c r="A179" i="18"/>
  <c r="A179" i="19" l="1"/>
  <c r="A180" i="18"/>
  <c r="A180" i="19" l="1"/>
  <c r="A181" i="18"/>
  <c r="A181" i="19" l="1"/>
  <c r="A182" i="18"/>
  <c r="A182" i="19" l="1"/>
  <c r="A183" i="18"/>
  <c r="A183" i="19" l="1"/>
  <c r="A184" i="18"/>
  <c r="A184" i="19" l="1"/>
  <c r="A185" i="18"/>
  <c r="A185" i="19" l="1"/>
  <c r="A186" i="18"/>
  <c r="A186" i="19" l="1"/>
  <c r="A187" i="18"/>
  <c r="A187" i="19" l="1"/>
  <c r="A188" i="18"/>
  <c r="A188" i="19" l="1"/>
  <c r="A189" i="18"/>
  <c r="A189" i="19" l="1"/>
  <c r="A190" i="18"/>
  <c r="A190" i="19" l="1"/>
  <c r="A191" i="18"/>
  <c r="A191" i="19" l="1"/>
  <c r="A192" i="18"/>
  <c r="A192" i="19" l="1"/>
  <c r="A193" i="18"/>
  <c r="A193" i="19" l="1"/>
  <c r="A194" i="18"/>
  <c r="A194" i="19" l="1"/>
  <c r="A195" i="18"/>
  <c r="A195" i="19" l="1"/>
  <c r="A196" i="18"/>
  <c r="A196" i="19" l="1"/>
  <c r="A197" i="18"/>
  <c r="A197" i="19" l="1"/>
  <c r="A198" i="18"/>
  <c r="A198" i="19" l="1"/>
  <c r="A199" i="18"/>
  <c r="A199" i="19" l="1"/>
  <c r="A200" i="18"/>
  <c r="A200" i="19" l="1"/>
  <c r="A201" i="18"/>
  <c r="A201" i="19" l="1"/>
  <c r="A202" i="18"/>
  <c r="A202" i="19" l="1"/>
  <c r="A203" i="18"/>
  <c r="A203" i="19" l="1"/>
  <c r="A204" i="18"/>
  <c r="A204" i="19" l="1"/>
  <c r="A205" i="18"/>
  <c r="A205" i="19" l="1"/>
  <c r="A206" i="18"/>
  <c r="A206" i="19" l="1"/>
  <c r="A207" i="18"/>
  <c r="A207" i="19" l="1"/>
  <c r="A208" i="18"/>
  <c r="A208" i="19" l="1"/>
  <c r="A209" i="18"/>
  <c r="A209" i="19" l="1"/>
  <c r="A210" i="18"/>
  <c r="A210" i="19" l="1"/>
  <c r="A211" i="18"/>
  <c r="A211" i="19" l="1"/>
  <c r="A212" i="18"/>
  <c r="A212" i="19" l="1"/>
  <c r="A213" i="18"/>
  <c r="A213" i="19" l="1"/>
  <c r="A214" i="18"/>
  <c r="A214" i="19" l="1"/>
  <c r="A215" i="18"/>
  <c r="A215" i="19" l="1"/>
  <c r="A216" i="18"/>
  <c r="A216" i="19" l="1"/>
  <c r="A217" i="18"/>
  <c r="A217" i="19" l="1"/>
  <c r="A218" i="18"/>
  <c r="A218" i="19" l="1"/>
  <c r="A219" i="18"/>
  <c r="A219" i="19" l="1"/>
  <c r="A220" i="18"/>
  <c r="A220" i="19" l="1"/>
  <c r="A221" i="18"/>
  <c r="A221" i="19" l="1"/>
  <c r="A222" i="18"/>
  <c r="A222" i="19" l="1"/>
  <c r="A223" i="18"/>
  <c r="A223" i="19" l="1"/>
  <c r="A224" i="18"/>
  <c r="A224" i="19" l="1"/>
  <c r="A225" i="18"/>
  <c r="A225" i="19" l="1"/>
  <c r="A226" i="18"/>
  <c r="A226" i="19" l="1"/>
  <c r="A227" i="18"/>
  <c r="A227" i="19" l="1"/>
  <c r="A228" i="18"/>
  <c r="A228" i="19" l="1"/>
  <c r="A229" i="18"/>
  <c r="A229" i="19" l="1"/>
  <c r="A230" i="18"/>
  <c r="A230" i="19" l="1"/>
  <c r="A231" i="18"/>
  <c r="A231" i="19" l="1"/>
  <c r="A232" i="18"/>
  <c r="A232" i="19" l="1"/>
  <c r="A233" i="18"/>
  <c r="A233" i="19" l="1"/>
  <c r="A234" i="18"/>
  <c r="A234" i="19" l="1"/>
  <c r="A235" i="18"/>
  <c r="A235" i="19" l="1"/>
  <c r="A236" i="18"/>
  <c r="A236" i="19" l="1"/>
  <c r="A237" i="18"/>
  <c r="A237" i="19" l="1"/>
  <c r="A238" i="18"/>
  <c r="A238" i="19" l="1"/>
  <c r="A239" i="18"/>
  <c r="A239" i="19" l="1"/>
  <c r="A240" i="18"/>
  <c r="A240" i="19" l="1"/>
  <c r="A241" i="18"/>
  <c r="A241" i="19" l="1"/>
  <c r="A242" i="18"/>
  <c r="A242" i="19" l="1"/>
  <c r="A243" i="18"/>
  <c r="A243" i="19" l="1"/>
  <c r="A244" i="18"/>
  <c r="A244" i="19" l="1"/>
  <c r="A245" i="18"/>
  <c r="A245" i="19" l="1"/>
  <c r="A246" i="18"/>
  <c r="A246" i="19" l="1"/>
  <c r="A247" i="18"/>
  <c r="A247" i="19" l="1"/>
  <c r="A248" i="18"/>
  <c r="A248" i="19" l="1"/>
  <c r="A249" i="18"/>
  <c r="A249" i="19" l="1"/>
  <c r="A250" i="18"/>
  <c r="A250" i="19" l="1"/>
  <c r="A251" i="18"/>
  <c r="A251" i="19" l="1"/>
  <c r="A252" i="18"/>
  <c r="A252" i="19" l="1"/>
  <c r="A253" i="18"/>
  <c r="A253" i="19" l="1"/>
  <c r="A254" i="18"/>
  <c r="A254" i="19" l="1"/>
  <c r="A255" i="18"/>
  <c r="A255" i="19" l="1"/>
  <c r="A256" i="18"/>
  <c r="A256" i="19" l="1"/>
  <c r="A257" i="18"/>
  <c r="A257" i="19" l="1"/>
  <c r="A258" i="18"/>
  <c r="A258" i="19" l="1"/>
  <c r="A259" i="18"/>
  <c r="A259" i="19" l="1"/>
  <c r="A260" i="18"/>
  <c r="A260" i="19" l="1"/>
  <c r="A261" i="18"/>
  <c r="A261" i="19" l="1"/>
  <c r="A262" i="18"/>
  <c r="A262" i="19" l="1"/>
  <c r="A263" i="18"/>
  <c r="A263" i="19" l="1"/>
  <c r="A264" i="18"/>
  <c r="A264" i="19" l="1"/>
  <c r="A265" i="18"/>
  <c r="A265" i="19" l="1"/>
  <c r="A266" i="18"/>
  <c r="A266" i="19" l="1"/>
  <c r="A267" i="18"/>
  <c r="A267" i="19" l="1"/>
  <c r="A268" i="18"/>
  <c r="A268" i="19" l="1"/>
  <c r="A269" i="18"/>
  <c r="A269" i="19" l="1"/>
  <c r="A270" i="18"/>
  <c r="A270" i="19" l="1"/>
  <c r="A271" i="18"/>
  <c r="A271" i="19" l="1"/>
  <c r="A272" i="18"/>
  <c r="A272" i="19" l="1"/>
  <c r="A273" i="18"/>
  <c r="A273" i="19" l="1"/>
  <c r="A274" i="18"/>
  <c r="A274" i="19" l="1"/>
  <c r="A275" i="18"/>
  <c r="A275" i="19" l="1"/>
  <c r="A276" i="18"/>
  <c r="A276" i="19" l="1"/>
  <c r="A277" i="18"/>
  <c r="A277" i="19" l="1"/>
  <c r="A278" i="18"/>
  <c r="A278" i="19" l="1"/>
  <c r="A279" i="18"/>
  <c r="A279" i="19" l="1"/>
  <c r="A280" i="18"/>
  <c r="A280" i="19" l="1"/>
  <c r="A281" i="18"/>
  <c r="A281" i="19" l="1"/>
  <c r="A282" i="18"/>
  <c r="A282" i="19" l="1"/>
  <c r="A283" i="18"/>
  <c r="A283" i="19" l="1"/>
  <c r="A284" i="18"/>
  <c r="A284" i="19" l="1"/>
  <c r="A285" i="18"/>
  <c r="A285" i="19" l="1"/>
  <c r="A286" i="18"/>
  <c r="A286" i="19" l="1"/>
  <c r="A287" i="18"/>
  <c r="A287" i="19" l="1"/>
  <c r="A288" i="18"/>
  <c r="A288" i="19" l="1"/>
  <c r="A289" i="18"/>
  <c r="A289" i="19" l="1"/>
  <c r="A290" i="18"/>
  <c r="A290" i="19" l="1"/>
  <c r="A291" i="18"/>
  <c r="A291" i="19" l="1"/>
  <c r="A292" i="18"/>
  <c r="A292" i="19" l="1"/>
  <c r="A293" i="18"/>
  <c r="A293" i="19" l="1"/>
  <c r="A294" i="18"/>
  <c r="A294" i="19" l="1"/>
  <c r="A295" i="18"/>
  <c r="A295" i="19" l="1"/>
  <c r="A296" i="18"/>
  <c r="A296" i="19" l="1"/>
  <c r="A297" i="18"/>
  <c r="A297" i="19" l="1"/>
  <c r="A298" i="18"/>
  <c r="A298" i="19" l="1"/>
  <c r="A299" i="18"/>
  <c r="A299" i="19" l="1"/>
  <c r="A300" i="18"/>
  <c r="A300" i="19" l="1"/>
  <c r="A301" i="18"/>
  <c r="A301" i="19" l="1"/>
  <c r="A302" i="18"/>
  <c r="A302" i="19" l="1"/>
  <c r="A303" i="18"/>
  <c r="A303" i="19" l="1"/>
  <c r="A304" i="18"/>
  <c r="A304" i="19" l="1"/>
  <c r="A305" i="18"/>
  <c r="A305" i="19" l="1"/>
  <c r="A306" i="18"/>
  <c r="A306" i="19" l="1"/>
  <c r="A307" i="18"/>
  <c r="A307" i="19" l="1"/>
  <c r="A308" i="18"/>
  <c r="A308" i="19" l="1"/>
  <c r="A309" i="18"/>
  <c r="A309" i="19" l="1"/>
  <c r="A310" i="18"/>
  <c r="A310" i="19" l="1"/>
  <c r="A311" i="18"/>
  <c r="A311" i="19" l="1"/>
  <c r="A312" i="18"/>
  <c r="A312" i="19" l="1"/>
  <c r="A313" i="18"/>
  <c r="A313" i="19" l="1"/>
  <c r="A314" i="18"/>
  <c r="A314" i="19" l="1"/>
  <c r="A315" i="18"/>
  <c r="A315" i="19" l="1"/>
  <c r="A316" i="18"/>
  <c r="A316" i="19" l="1"/>
  <c r="A317" i="18"/>
  <c r="A317" i="19" l="1"/>
  <c r="A318" i="18"/>
  <c r="A318" i="19" l="1"/>
  <c r="A319" i="18"/>
  <c r="A319" i="19" l="1"/>
  <c r="A320" i="18"/>
  <c r="A320" i="19" l="1"/>
  <c r="A321" i="18"/>
  <c r="A321" i="19" l="1"/>
  <c r="A322" i="18"/>
  <c r="A322" i="19" l="1"/>
  <c r="A323" i="18"/>
  <c r="A323" i="19" l="1"/>
  <c r="A324" i="18"/>
  <c r="A324" i="19" l="1"/>
  <c r="A325" i="18"/>
  <c r="A325" i="19" l="1"/>
  <c r="A326" i="18"/>
  <c r="A326" i="19" l="1"/>
  <c r="A327" i="18"/>
  <c r="A327" i="19" l="1"/>
  <c r="A328" i="18"/>
  <c r="A328" i="19" l="1"/>
  <c r="A329" i="18"/>
  <c r="A329" i="19" l="1"/>
  <c r="A330" i="18"/>
  <c r="A330" i="19" l="1"/>
  <c r="A331" i="18"/>
  <c r="A331" i="19" l="1"/>
  <c r="A332" i="18"/>
  <c r="A332" i="19" l="1"/>
  <c r="A333" i="18"/>
  <c r="A333" i="19" l="1"/>
  <c r="A334" i="18"/>
  <c r="A334" i="19" l="1"/>
  <c r="A335" i="18"/>
  <c r="A335" i="19" l="1"/>
  <c r="A336" i="18"/>
  <c r="A336" i="19" l="1"/>
  <c r="A337" i="18"/>
  <c r="A337" i="19" l="1"/>
  <c r="A338" i="18"/>
  <c r="A338" i="19" l="1"/>
  <c r="A339" i="18"/>
  <c r="A339" i="19" l="1"/>
  <c r="A340" i="18"/>
  <c r="A340" i="19" l="1"/>
  <c r="A341" i="18"/>
  <c r="A341" i="19" l="1"/>
  <c r="A342" i="18"/>
  <c r="A342" i="19" l="1"/>
  <c r="A343" i="18"/>
  <c r="A343" i="19" l="1"/>
  <c r="A344" i="18"/>
  <c r="A344" i="19" l="1"/>
  <c r="A345" i="18"/>
  <c r="A345" i="19" l="1"/>
  <c r="A346" i="18"/>
  <c r="A346" i="19" l="1"/>
  <c r="A347" i="18"/>
  <c r="A347" i="19" l="1"/>
  <c r="A348" i="18"/>
  <c r="A348" i="19" l="1"/>
  <c r="A349" i="18"/>
  <c r="A349" i="19" l="1"/>
  <c r="A350" i="18"/>
  <c r="A350" i="19" l="1"/>
  <c r="A351" i="18"/>
  <c r="A351" i="19" l="1"/>
  <c r="A352" i="18"/>
  <c r="A352" i="19" l="1"/>
  <c r="A353" i="18"/>
  <c r="A353" i="19" l="1"/>
  <c r="A354" i="18"/>
  <c r="A354" i="19" l="1"/>
  <c r="A355" i="18"/>
  <c r="A355" i="19" l="1"/>
  <c r="A356" i="18"/>
  <c r="A356" i="19" l="1"/>
  <c r="A357" i="18"/>
  <c r="A357" i="19" l="1"/>
  <c r="A358" i="18"/>
  <c r="A358" i="19" l="1"/>
  <c r="A359" i="18"/>
  <c r="A359" i="19" l="1"/>
  <c r="A360" i="18"/>
  <c r="A360" i="19" l="1"/>
  <c r="A361" i="18"/>
  <c r="A361" i="19" l="1"/>
  <c r="B25" i="1" l="1"/>
  <c r="H2" i="28" l="1"/>
  <c r="D2" i="28" s="1"/>
  <c r="G2" i="19"/>
  <c r="D2" i="19" s="1"/>
  <c r="D2" i="25"/>
  <c r="G2" i="25" s="1"/>
  <c r="B10" i="1" l="1"/>
  <c r="A8" i="11" l="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277" i="11"/>
  <c r="A278" i="11"/>
  <c r="A279" i="11"/>
  <c r="A280" i="11"/>
  <c r="A281" i="11"/>
  <c r="A282" i="11"/>
  <c r="A283" i="11"/>
  <c r="A284" i="11"/>
  <c r="A285" i="11"/>
  <c r="A286" i="11"/>
  <c r="A287" i="11"/>
  <c r="A288" i="11"/>
  <c r="A289" i="11"/>
  <c r="A290" i="11"/>
  <c r="A291" i="11"/>
  <c r="A292" i="11"/>
  <c r="A293" i="11"/>
  <c r="A294" i="11"/>
  <c r="A295" i="11"/>
  <c r="A296" i="11"/>
  <c r="A297" i="11"/>
  <c r="A298" i="11"/>
  <c r="A299" i="11"/>
  <c r="A300" i="11"/>
  <c r="A301" i="11"/>
  <c r="A302" i="11"/>
  <c r="A303" i="11"/>
  <c r="A304" i="11"/>
  <c r="A305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5" i="11"/>
  <c r="A326" i="11"/>
  <c r="A327" i="11"/>
  <c r="A328" i="11"/>
  <c r="A329" i="11"/>
  <c r="A330" i="11"/>
  <c r="A331" i="11"/>
  <c r="A332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5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58" i="11"/>
  <c r="A359" i="11"/>
  <c r="A360" i="11"/>
  <c r="A7" i="11"/>
  <c r="R2" i="11"/>
  <c r="A6" i="11"/>
  <c r="S3" i="11"/>
  <c r="T3" i="11" s="1"/>
  <c r="R3" i="11" s="1"/>
  <c r="S4" i="11" l="1"/>
  <c r="S5" i="11" s="1"/>
  <c r="S6" i="11" s="1"/>
  <c r="T4" i="11"/>
  <c r="R4" i="11" s="1"/>
  <c r="T5" i="11" l="1"/>
  <c r="R5" i="11" s="1"/>
  <c r="T6" i="11"/>
  <c r="S7" i="11"/>
  <c r="R6" i="11"/>
  <c r="T7" i="11" l="1"/>
  <c r="S8" i="11"/>
  <c r="R7" i="11"/>
  <c r="S9" i="11" l="1"/>
  <c r="T8" i="11"/>
  <c r="R8" i="11" s="1"/>
  <c r="B29" i="1"/>
  <c r="B361" i="17"/>
  <c r="B360" i="17"/>
  <c r="B359" i="17"/>
  <c r="B358" i="17"/>
  <c r="B357" i="17"/>
  <c r="B356" i="17"/>
  <c r="B355" i="17"/>
  <c r="B354" i="17"/>
  <c r="B353" i="17"/>
  <c r="B352" i="17"/>
  <c r="B351" i="17"/>
  <c r="B350" i="17"/>
  <c r="B349" i="17"/>
  <c r="B348" i="17"/>
  <c r="B347" i="17"/>
  <c r="B346" i="17"/>
  <c r="B345" i="17"/>
  <c r="B344" i="17"/>
  <c r="B343" i="17"/>
  <c r="B342" i="17"/>
  <c r="B341" i="17"/>
  <c r="B340" i="17"/>
  <c r="B339" i="17"/>
  <c r="B338" i="17"/>
  <c r="B337" i="17"/>
  <c r="B336" i="17"/>
  <c r="B335" i="17"/>
  <c r="B334" i="17"/>
  <c r="B333" i="17"/>
  <c r="B332" i="17"/>
  <c r="B331" i="17"/>
  <c r="B330" i="17"/>
  <c r="B329" i="17"/>
  <c r="B328" i="17"/>
  <c r="B327" i="17"/>
  <c r="B326" i="17"/>
  <c r="B325" i="17"/>
  <c r="B324" i="17"/>
  <c r="B323" i="17"/>
  <c r="B322" i="17"/>
  <c r="B321" i="17"/>
  <c r="B320" i="17"/>
  <c r="B319" i="17"/>
  <c r="B318" i="17"/>
  <c r="B317" i="17"/>
  <c r="B316" i="17"/>
  <c r="B315" i="17"/>
  <c r="B314" i="17"/>
  <c r="B313" i="17"/>
  <c r="B312" i="17"/>
  <c r="B311" i="17"/>
  <c r="B310" i="17"/>
  <c r="B309" i="17"/>
  <c r="B308" i="17"/>
  <c r="B307" i="17"/>
  <c r="B306" i="17"/>
  <c r="B305" i="17"/>
  <c r="B304" i="17"/>
  <c r="B303" i="17"/>
  <c r="B302" i="17"/>
  <c r="B301" i="17"/>
  <c r="B300" i="17"/>
  <c r="B299" i="17"/>
  <c r="B298" i="17"/>
  <c r="B297" i="17"/>
  <c r="B296" i="17"/>
  <c r="B295" i="17"/>
  <c r="B294" i="17"/>
  <c r="B293" i="17"/>
  <c r="B292" i="17"/>
  <c r="B291" i="17"/>
  <c r="B290" i="17"/>
  <c r="B289" i="17"/>
  <c r="B288" i="17"/>
  <c r="B287" i="17"/>
  <c r="B286" i="17"/>
  <c r="B285" i="17"/>
  <c r="B284" i="17"/>
  <c r="B283" i="17"/>
  <c r="B282" i="17"/>
  <c r="B281" i="17"/>
  <c r="B280" i="17"/>
  <c r="B279" i="17"/>
  <c r="B278" i="17"/>
  <c r="B277" i="17"/>
  <c r="B276" i="17"/>
  <c r="B275" i="17"/>
  <c r="B274" i="17"/>
  <c r="B273" i="17"/>
  <c r="B272" i="17"/>
  <c r="B271" i="17"/>
  <c r="B270" i="17"/>
  <c r="B269" i="17"/>
  <c r="B268" i="17"/>
  <c r="B267" i="17"/>
  <c r="B266" i="17"/>
  <c r="B265" i="17"/>
  <c r="B264" i="17"/>
  <c r="B263" i="17"/>
  <c r="B262" i="17"/>
  <c r="B261" i="17"/>
  <c r="B260" i="17"/>
  <c r="B259" i="17"/>
  <c r="B258" i="17"/>
  <c r="B257" i="17"/>
  <c r="B256" i="17"/>
  <c r="B255" i="17"/>
  <c r="B254" i="17"/>
  <c r="B253" i="17"/>
  <c r="B252" i="17"/>
  <c r="B251" i="17"/>
  <c r="B250" i="17"/>
  <c r="B249" i="17"/>
  <c r="B248" i="17"/>
  <c r="B247" i="17"/>
  <c r="B246" i="17"/>
  <c r="B245" i="17"/>
  <c r="B244" i="17"/>
  <c r="B243" i="17"/>
  <c r="B242" i="17"/>
  <c r="B241" i="17"/>
  <c r="B240" i="17"/>
  <c r="B239" i="17"/>
  <c r="B238" i="17"/>
  <c r="B237" i="17"/>
  <c r="B236" i="17"/>
  <c r="B235" i="17"/>
  <c r="B234" i="17"/>
  <c r="B233" i="17"/>
  <c r="B232" i="17"/>
  <c r="B231" i="17"/>
  <c r="B230" i="17"/>
  <c r="B229" i="17"/>
  <c r="B228" i="17"/>
  <c r="B227" i="17"/>
  <c r="B226" i="17"/>
  <c r="B225" i="17"/>
  <c r="B224" i="17"/>
  <c r="B223" i="17"/>
  <c r="B222" i="17"/>
  <c r="B221" i="17"/>
  <c r="B220" i="17"/>
  <c r="B219" i="17"/>
  <c r="B218" i="17"/>
  <c r="B217" i="17"/>
  <c r="B216" i="17"/>
  <c r="B215" i="17"/>
  <c r="B214" i="17"/>
  <c r="B213" i="17"/>
  <c r="B212" i="17"/>
  <c r="B211" i="17"/>
  <c r="B210" i="17"/>
  <c r="B209" i="17"/>
  <c r="B208" i="17"/>
  <c r="B207" i="17"/>
  <c r="B206" i="17"/>
  <c r="B205" i="17"/>
  <c r="B204" i="17"/>
  <c r="B203" i="17"/>
  <c r="B202" i="17"/>
  <c r="B201" i="17"/>
  <c r="B200" i="17"/>
  <c r="B199" i="17"/>
  <c r="B198" i="17"/>
  <c r="B197" i="17"/>
  <c r="B196" i="17"/>
  <c r="B195" i="17"/>
  <c r="B194" i="17"/>
  <c r="B193" i="17"/>
  <c r="B192" i="17"/>
  <c r="B191" i="17"/>
  <c r="B190" i="17"/>
  <c r="B189" i="17"/>
  <c r="B188" i="17"/>
  <c r="B187" i="17"/>
  <c r="B186" i="17"/>
  <c r="B185" i="17"/>
  <c r="B184" i="17"/>
  <c r="B183" i="17"/>
  <c r="B182" i="17"/>
  <c r="B181" i="17"/>
  <c r="B180" i="17"/>
  <c r="B179" i="17"/>
  <c r="B178" i="17"/>
  <c r="B177" i="17"/>
  <c r="B176" i="17"/>
  <c r="B175" i="17"/>
  <c r="B174" i="17"/>
  <c r="B173" i="17"/>
  <c r="B172" i="17"/>
  <c r="B171" i="17"/>
  <c r="B170" i="17"/>
  <c r="B169" i="17"/>
  <c r="B168" i="17"/>
  <c r="B167" i="17"/>
  <c r="B166" i="17"/>
  <c r="B165" i="17"/>
  <c r="B164" i="17"/>
  <c r="B163" i="17"/>
  <c r="B162" i="17"/>
  <c r="B161" i="17"/>
  <c r="B160" i="17"/>
  <c r="B159" i="17"/>
  <c r="B158" i="17"/>
  <c r="B157" i="17"/>
  <c r="B156" i="17"/>
  <c r="B155" i="17"/>
  <c r="B154" i="17"/>
  <c r="B153" i="17"/>
  <c r="B152" i="17"/>
  <c r="B151" i="17"/>
  <c r="B150" i="17"/>
  <c r="B149" i="17"/>
  <c r="B148" i="17"/>
  <c r="B147" i="17"/>
  <c r="B146" i="17"/>
  <c r="B145" i="17"/>
  <c r="B144" i="17"/>
  <c r="B143" i="17"/>
  <c r="B142" i="17"/>
  <c r="B141" i="17"/>
  <c r="B140" i="17"/>
  <c r="B139" i="17"/>
  <c r="B138" i="17"/>
  <c r="B137" i="17"/>
  <c r="B136" i="17"/>
  <c r="B135" i="17"/>
  <c r="B134" i="17"/>
  <c r="B133" i="17"/>
  <c r="B132" i="17"/>
  <c r="B131" i="17"/>
  <c r="B130" i="17"/>
  <c r="B129" i="17"/>
  <c r="B128" i="17"/>
  <c r="B127" i="17"/>
  <c r="B126" i="17"/>
  <c r="B125" i="17"/>
  <c r="B124" i="17"/>
  <c r="B123" i="17"/>
  <c r="B122" i="17"/>
  <c r="B121" i="17"/>
  <c r="B120" i="17"/>
  <c r="B119" i="17"/>
  <c r="B118" i="17"/>
  <c r="B117" i="17"/>
  <c r="B116" i="17"/>
  <c r="B115" i="17"/>
  <c r="B114" i="17"/>
  <c r="B113" i="17"/>
  <c r="B112" i="17"/>
  <c r="B111" i="17"/>
  <c r="B110" i="17"/>
  <c r="B109" i="17"/>
  <c r="B108" i="17"/>
  <c r="B107" i="17"/>
  <c r="B106" i="17"/>
  <c r="B105" i="17"/>
  <c r="B104" i="17"/>
  <c r="B103" i="17"/>
  <c r="B102" i="17"/>
  <c r="B101" i="17"/>
  <c r="B100" i="17"/>
  <c r="B99" i="17"/>
  <c r="B98" i="17"/>
  <c r="B97" i="17"/>
  <c r="B96" i="17"/>
  <c r="B95" i="17"/>
  <c r="B94" i="17"/>
  <c r="B93" i="17"/>
  <c r="B92" i="17"/>
  <c r="B91" i="17"/>
  <c r="B90" i="17"/>
  <c r="B89" i="17"/>
  <c r="B88" i="17"/>
  <c r="B87" i="17"/>
  <c r="B86" i="17"/>
  <c r="B85" i="17"/>
  <c r="B84" i="17"/>
  <c r="B83" i="17"/>
  <c r="B82" i="17"/>
  <c r="B81" i="17"/>
  <c r="B80" i="17"/>
  <c r="B79" i="17"/>
  <c r="B78" i="17"/>
  <c r="B77" i="17"/>
  <c r="B76" i="17"/>
  <c r="B75" i="17"/>
  <c r="B74" i="17"/>
  <c r="B73" i="17"/>
  <c r="B72" i="17"/>
  <c r="B71" i="17"/>
  <c r="B70" i="17"/>
  <c r="B69" i="17"/>
  <c r="B68" i="17"/>
  <c r="B67" i="17"/>
  <c r="B66" i="17"/>
  <c r="B65" i="17"/>
  <c r="B64" i="17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  <c r="A2" i="17"/>
  <c r="S10" i="11" l="1"/>
  <c r="T9" i="11"/>
  <c r="R9" i="11" s="1"/>
  <c r="A3" i="17"/>
  <c r="D2" i="26" l="1"/>
  <c r="G2" i="17"/>
  <c r="F2" i="27" s="1"/>
  <c r="G2" i="12"/>
  <c r="H2" i="17"/>
  <c r="F2" i="26"/>
  <c r="K2" i="22"/>
  <c r="G2" i="21"/>
  <c r="F2" i="21"/>
  <c r="E2" i="22"/>
  <c r="F2" i="14"/>
  <c r="G2" i="14"/>
  <c r="F2" i="12"/>
  <c r="T10" i="11"/>
  <c r="R10" i="11" s="1"/>
  <c r="S11" i="11"/>
  <c r="A4" i="17"/>
  <c r="D2" i="12" l="1"/>
  <c r="H2" i="12" s="1"/>
  <c r="F2" i="17"/>
  <c r="G2" i="27"/>
  <c r="F2" i="24"/>
  <c r="H2" i="24" s="1"/>
  <c r="G2" i="26"/>
  <c r="D2" i="24"/>
  <c r="F2" i="23"/>
  <c r="J2" i="21"/>
  <c r="I2" i="21"/>
  <c r="D2" i="21"/>
  <c r="F2" i="22"/>
  <c r="K3" i="22"/>
  <c r="E3" i="22"/>
  <c r="F3" i="22" s="1"/>
  <c r="D2" i="17"/>
  <c r="D2" i="27" s="1"/>
  <c r="T11" i="11"/>
  <c r="R11" i="11" s="1"/>
  <c r="S12" i="11"/>
  <c r="A5" i="17"/>
  <c r="G2" i="24" l="1"/>
  <c r="I2" i="24" s="1"/>
  <c r="H2" i="22"/>
  <c r="I2" i="22"/>
  <c r="J2" i="22" s="1"/>
  <c r="K2" i="21"/>
  <c r="G2" i="23"/>
  <c r="I2" i="23" s="1"/>
  <c r="I3" i="22"/>
  <c r="J3" i="22" s="1"/>
  <c r="H3" i="22"/>
  <c r="K4" i="22"/>
  <c r="E4" i="22"/>
  <c r="D2" i="23"/>
  <c r="L2" i="21"/>
  <c r="S13" i="11"/>
  <c r="T12" i="11"/>
  <c r="R12" i="11" s="1"/>
  <c r="A6" i="17"/>
  <c r="J2" i="23" l="1"/>
  <c r="K2" i="23"/>
  <c r="K5" i="22"/>
  <c r="E5" i="22"/>
  <c r="F5" i="22" s="1"/>
  <c r="L2" i="23"/>
  <c r="F3" i="21"/>
  <c r="G3" i="21"/>
  <c r="F4" i="22"/>
  <c r="S14" i="11"/>
  <c r="T13" i="11"/>
  <c r="R13" i="11" s="1"/>
  <c r="A7" i="17"/>
  <c r="B361" i="15"/>
  <c r="B360" i="15"/>
  <c r="B359" i="15"/>
  <c r="B358" i="15"/>
  <c r="B357" i="15"/>
  <c r="B356" i="15"/>
  <c r="B355" i="15"/>
  <c r="B354" i="15"/>
  <c r="B353" i="15"/>
  <c r="B352" i="15"/>
  <c r="B351" i="15"/>
  <c r="B350" i="15"/>
  <c r="B349" i="15"/>
  <c r="B348" i="15"/>
  <c r="B347" i="15"/>
  <c r="B346" i="15"/>
  <c r="B345" i="15"/>
  <c r="B344" i="15"/>
  <c r="B343" i="15"/>
  <c r="B342" i="15"/>
  <c r="B341" i="15"/>
  <c r="B340" i="15"/>
  <c r="B339" i="15"/>
  <c r="B338" i="15"/>
  <c r="B337" i="15"/>
  <c r="B336" i="15"/>
  <c r="B335" i="15"/>
  <c r="B334" i="15"/>
  <c r="B333" i="15"/>
  <c r="B332" i="15"/>
  <c r="B331" i="15"/>
  <c r="B330" i="15"/>
  <c r="B329" i="15"/>
  <c r="B328" i="15"/>
  <c r="B327" i="15"/>
  <c r="B326" i="15"/>
  <c r="B325" i="15"/>
  <c r="B324" i="15"/>
  <c r="B323" i="15"/>
  <c r="B322" i="15"/>
  <c r="B321" i="15"/>
  <c r="B320" i="15"/>
  <c r="B319" i="15"/>
  <c r="B318" i="15"/>
  <c r="B317" i="15"/>
  <c r="B316" i="15"/>
  <c r="B315" i="15"/>
  <c r="B314" i="15"/>
  <c r="B313" i="15"/>
  <c r="B312" i="15"/>
  <c r="B311" i="15"/>
  <c r="B310" i="15"/>
  <c r="B309" i="15"/>
  <c r="B308" i="15"/>
  <c r="B307" i="15"/>
  <c r="B306" i="15"/>
  <c r="B305" i="15"/>
  <c r="B304" i="15"/>
  <c r="B303" i="15"/>
  <c r="B302" i="15"/>
  <c r="B301" i="15"/>
  <c r="B300" i="15"/>
  <c r="B299" i="15"/>
  <c r="B298" i="15"/>
  <c r="B297" i="15"/>
  <c r="B296" i="15"/>
  <c r="B295" i="15"/>
  <c r="B294" i="15"/>
  <c r="B293" i="15"/>
  <c r="B292" i="15"/>
  <c r="B291" i="15"/>
  <c r="B290" i="15"/>
  <c r="B289" i="15"/>
  <c r="B288" i="15"/>
  <c r="B287" i="15"/>
  <c r="B286" i="15"/>
  <c r="B285" i="15"/>
  <c r="B284" i="15"/>
  <c r="B283" i="15"/>
  <c r="B282" i="15"/>
  <c r="B281" i="15"/>
  <c r="B280" i="15"/>
  <c r="B279" i="15"/>
  <c r="B278" i="15"/>
  <c r="B277" i="15"/>
  <c r="B276" i="15"/>
  <c r="B275" i="15"/>
  <c r="B274" i="15"/>
  <c r="B273" i="15"/>
  <c r="B272" i="15"/>
  <c r="B271" i="15"/>
  <c r="B270" i="15"/>
  <c r="B269" i="15"/>
  <c r="B268" i="15"/>
  <c r="B267" i="15"/>
  <c r="B266" i="15"/>
  <c r="B265" i="15"/>
  <c r="B264" i="15"/>
  <c r="B263" i="15"/>
  <c r="B262" i="15"/>
  <c r="B261" i="15"/>
  <c r="B260" i="15"/>
  <c r="B259" i="15"/>
  <c r="B258" i="15"/>
  <c r="B257" i="15"/>
  <c r="B256" i="15"/>
  <c r="B255" i="15"/>
  <c r="B254" i="15"/>
  <c r="B253" i="15"/>
  <c r="B252" i="15"/>
  <c r="B251" i="15"/>
  <c r="B250" i="15"/>
  <c r="B249" i="15"/>
  <c r="B248" i="15"/>
  <c r="B247" i="15"/>
  <c r="B246" i="15"/>
  <c r="B245" i="15"/>
  <c r="B244" i="15"/>
  <c r="B243" i="15"/>
  <c r="B242" i="15"/>
  <c r="B241" i="15"/>
  <c r="B240" i="15"/>
  <c r="B239" i="15"/>
  <c r="B238" i="15"/>
  <c r="B237" i="15"/>
  <c r="B236" i="15"/>
  <c r="B235" i="15"/>
  <c r="B234" i="15"/>
  <c r="B233" i="15"/>
  <c r="B232" i="15"/>
  <c r="B231" i="15"/>
  <c r="B230" i="15"/>
  <c r="B229" i="15"/>
  <c r="B228" i="15"/>
  <c r="B227" i="15"/>
  <c r="B226" i="15"/>
  <c r="B225" i="15"/>
  <c r="B224" i="15"/>
  <c r="B223" i="15"/>
  <c r="B222" i="15"/>
  <c r="B221" i="15"/>
  <c r="B220" i="15"/>
  <c r="B219" i="15"/>
  <c r="B218" i="15"/>
  <c r="B217" i="15"/>
  <c r="B216" i="15"/>
  <c r="B215" i="15"/>
  <c r="B214" i="15"/>
  <c r="B213" i="15"/>
  <c r="B212" i="15"/>
  <c r="B211" i="15"/>
  <c r="B210" i="15"/>
  <c r="B209" i="15"/>
  <c r="B208" i="15"/>
  <c r="B207" i="15"/>
  <c r="B206" i="15"/>
  <c r="B205" i="15"/>
  <c r="B204" i="15"/>
  <c r="B203" i="15"/>
  <c r="B202" i="15"/>
  <c r="B201" i="15"/>
  <c r="B200" i="15"/>
  <c r="B199" i="15"/>
  <c r="B198" i="15"/>
  <c r="B197" i="15"/>
  <c r="B196" i="15"/>
  <c r="B195" i="15"/>
  <c r="B194" i="15"/>
  <c r="B193" i="15"/>
  <c r="B192" i="15"/>
  <c r="B191" i="15"/>
  <c r="B190" i="15"/>
  <c r="B189" i="15"/>
  <c r="B188" i="15"/>
  <c r="B187" i="15"/>
  <c r="B186" i="15"/>
  <c r="B185" i="15"/>
  <c r="B184" i="15"/>
  <c r="B183" i="15"/>
  <c r="B182" i="15"/>
  <c r="B181" i="15"/>
  <c r="B180" i="15"/>
  <c r="B179" i="15"/>
  <c r="B178" i="15"/>
  <c r="B177" i="15"/>
  <c r="B176" i="15"/>
  <c r="B175" i="15"/>
  <c r="B174" i="15"/>
  <c r="B173" i="15"/>
  <c r="B172" i="15"/>
  <c r="B171" i="15"/>
  <c r="B170" i="15"/>
  <c r="B169" i="15"/>
  <c r="B168" i="15"/>
  <c r="B167" i="15"/>
  <c r="B166" i="15"/>
  <c r="B165" i="15"/>
  <c r="B164" i="15"/>
  <c r="B163" i="15"/>
  <c r="B162" i="15"/>
  <c r="B161" i="15"/>
  <c r="B160" i="15"/>
  <c r="B159" i="15"/>
  <c r="B158" i="15"/>
  <c r="B157" i="15"/>
  <c r="B156" i="15"/>
  <c r="B155" i="15"/>
  <c r="B154" i="15"/>
  <c r="B153" i="15"/>
  <c r="B152" i="15"/>
  <c r="B151" i="15"/>
  <c r="B150" i="15"/>
  <c r="B149" i="15"/>
  <c r="B148" i="15"/>
  <c r="B147" i="15"/>
  <c r="B146" i="15"/>
  <c r="B145" i="15"/>
  <c r="B144" i="15"/>
  <c r="B143" i="15"/>
  <c r="B142" i="15"/>
  <c r="B141" i="15"/>
  <c r="B140" i="15"/>
  <c r="B139" i="15"/>
  <c r="B138" i="15"/>
  <c r="B137" i="15"/>
  <c r="B136" i="15"/>
  <c r="B135" i="15"/>
  <c r="B134" i="15"/>
  <c r="B133" i="15"/>
  <c r="B132" i="15"/>
  <c r="B131" i="15"/>
  <c r="B130" i="15"/>
  <c r="B129" i="15"/>
  <c r="B128" i="15"/>
  <c r="B127" i="15"/>
  <c r="B126" i="15"/>
  <c r="B125" i="15"/>
  <c r="B124" i="15"/>
  <c r="B123" i="15"/>
  <c r="B122" i="15"/>
  <c r="B121" i="15"/>
  <c r="B120" i="15"/>
  <c r="B119" i="15"/>
  <c r="B118" i="15"/>
  <c r="B117" i="15"/>
  <c r="B116" i="15"/>
  <c r="B115" i="15"/>
  <c r="B114" i="15"/>
  <c r="B113" i="15"/>
  <c r="B112" i="15"/>
  <c r="B111" i="15"/>
  <c r="B110" i="15"/>
  <c r="B109" i="15"/>
  <c r="B108" i="15"/>
  <c r="B107" i="15"/>
  <c r="B106" i="15"/>
  <c r="B105" i="15"/>
  <c r="B104" i="15"/>
  <c r="B103" i="15"/>
  <c r="B102" i="15"/>
  <c r="B101" i="15"/>
  <c r="B100" i="15"/>
  <c r="B99" i="15"/>
  <c r="B98" i="15"/>
  <c r="B97" i="15"/>
  <c r="B96" i="15"/>
  <c r="B95" i="15"/>
  <c r="B94" i="15"/>
  <c r="B93" i="15"/>
  <c r="B92" i="15"/>
  <c r="B91" i="15"/>
  <c r="B90" i="15"/>
  <c r="B89" i="15"/>
  <c r="B88" i="15"/>
  <c r="B87" i="15"/>
  <c r="B86" i="15"/>
  <c r="B85" i="15"/>
  <c r="B8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51" i="15"/>
  <c r="B50" i="15"/>
  <c r="B49" i="15"/>
  <c r="B48" i="15"/>
  <c r="B47" i="15"/>
  <c r="B46" i="15"/>
  <c r="B45" i="15"/>
  <c r="B44" i="15"/>
  <c r="B43" i="15"/>
  <c r="B4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S2" i="15"/>
  <c r="H2" i="15"/>
  <c r="G2" i="15"/>
  <c r="I2" i="15" s="1"/>
  <c r="B2" i="15"/>
  <c r="A2" i="15"/>
  <c r="A3" i="15" s="1"/>
  <c r="A4" i="15" s="1"/>
  <c r="B361" i="14"/>
  <c r="B360" i="14"/>
  <c r="B359" i="14"/>
  <c r="B358" i="14"/>
  <c r="B357" i="14"/>
  <c r="B356" i="14"/>
  <c r="B355" i="14"/>
  <c r="B354" i="14"/>
  <c r="B353" i="14"/>
  <c r="B352" i="14"/>
  <c r="B351" i="14"/>
  <c r="B350" i="14"/>
  <c r="B349" i="14"/>
  <c r="B348" i="14"/>
  <c r="B347" i="14"/>
  <c r="B346" i="14"/>
  <c r="B345" i="14"/>
  <c r="B344" i="14"/>
  <c r="B343" i="14"/>
  <c r="B342" i="14"/>
  <c r="B341" i="14"/>
  <c r="B340" i="14"/>
  <c r="B339" i="14"/>
  <c r="B338" i="14"/>
  <c r="B337" i="14"/>
  <c r="B336" i="14"/>
  <c r="B335" i="14"/>
  <c r="B334" i="14"/>
  <c r="B333" i="14"/>
  <c r="B332" i="14"/>
  <c r="B331" i="14"/>
  <c r="B330" i="14"/>
  <c r="B329" i="14"/>
  <c r="B328" i="14"/>
  <c r="B327" i="14"/>
  <c r="B326" i="14"/>
  <c r="B325" i="14"/>
  <c r="B324" i="14"/>
  <c r="B323" i="14"/>
  <c r="B322" i="14"/>
  <c r="B321" i="14"/>
  <c r="B320" i="14"/>
  <c r="B319" i="14"/>
  <c r="B318" i="14"/>
  <c r="B317" i="14"/>
  <c r="B316" i="14"/>
  <c r="B315" i="14"/>
  <c r="B314" i="14"/>
  <c r="B313" i="14"/>
  <c r="B312" i="14"/>
  <c r="B311" i="14"/>
  <c r="B310" i="14"/>
  <c r="B309" i="14"/>
  <c r="B308" i="14"/>
  <c r="B307" i="14"/>
  <c r="B306" i="14"/>
  <c r="B305" i="14"/>
  <c r="B304" i="14"/>
  <c r="B303" i="14"/>
  <c r="B302" i="14"/>
  <c r="B301" i="14"/>
  <c r="B300" i="14"/>
  <c r="B299" i="14"/>
  <c r="B298" i="14"/>
  <c r="B297" i="14"/>
  <c r="B296" i="14"/>
  <c r="B295" i="14"/>
  <c r="B294" i="14"/>
  <c r="B293" i="14"/>
  <c r="B292" i="14"/>
  <c r="B291" i="14"/>
  <c r="B290" i="14"/>
  <c r="B289" i="14"/>
  <c r="B288" i="14"/>
  <c r="B287" i="14"/>
  <c r="B286" i="14"/>
  <c r="B285" i="14"/>
  <c r="B284" i="14"/>
  <c r="B283" i="14"/>
  <c r="B282" i="14"/>
  <c r="B281" i="14"/>
  <c r="B280" i="14"/>
  <c r="B279" i="14"/>
  <c r="B278" i="14"/>
  <c r="B277" i="14"/>
  <c r="B276" i="14"/>
  <c r="B275" i="14"/>
  <c r="B274" i="14"/>
  <c r="B273" i="14"/>
  <c r="B272" i="14"/>
  <c r="B271" i="14"/>
  <c r="B270" i="14"/>
  <c r="B269" i="14"/>
  <c r="B268" i="14"/>
  <c r="B267" i="14"/>
  <c r="B266" i="14"/>
  <c r="B265" i="14"/>
  <c r="B264" i="14"/>
  <c r="B263" i="14"/>
  <c r="B262" i="14"/>
  <c r="B261" i="14"/>
  <c r="B260" i="14"/>
  <c r="B259" i="14"/>
  <c r="B258" i="14"/>
  <c r="B257" i="14"/>
  <c r="B256" i="14"/>
  <c r="B255" i="14"/>
  <c r="B254" i="14"/>
  <c r="B253" i="14"/>
  <c r="B252" i="14"/>
  <c r="B251" i="14"/>
  <c r="B250" i="14"/>
  <c r="B249" i="14"/>
  <c r="B248" i="14"/>
  <c r="B247" i="14"/>
  <c r="B246" i="14"/>
  <c r="B245" i="14"/>
  <c r="B244" i="14"/>
  <c r="B243" i="14"/>
  <c r="B242" i="14"/>
  <c r="B241" i="14"/>
  <c r="B240" i="14"/>
  <c r="B239" i="14"/>
  <c r="B238" i="14"/>
  <c r="B237" i="14"/>
  <c r="B236" i="14"/>
  <c r="B235" i="14"/>
  <c r="B234" i="14"/>
  <c r="B233" i="14"/>
  <c r="B232" i="14"/>
  <c r="B231" i="14"/>
  <c r="B230" i="14"/>
  <c r="B229" i="14"/>
  <c r="B228" i="14"/>
  <c r="B227" i="14"/>
  <c r="B226" i="14"/>
  <c r="B225" i="14"/>
  <c r="B224" i="14"/>
  <c r="B223" i="14"/>
  <c r="B222" i="14"/>
  <c r="B221" i="14"/>
  <c r="B220" i="14"/>
  <c r="B219" i="14"/>
  <c r="B218" i="14"/>
  <c r="B217" i="14"/>
  <c r="B216" i="14"/>
  <c r="B215" i="14"/>
  <c r="B214" i="14"/>
  <c r="B213" i="14"/>
  <c r="B212" i="14"/>
  <c r="B211" i="14"/>
  <c r="B210" i="14"/>
  <c r="B209" i="14"/>
  <c r="B208" i="14"/>
  <c r="B207" i="14"/>
  <c r="B206" i="14"/>
  <c r="B205" i="14"/>
  <c r="B204" i="14"/>
  <c r="B203" i="14"/>
  <c r="B202" i="14"/>
  <c r="B201" i="14"/>
  <c r="B200" i="14"/>
  <c r="B199" i="14"/>
  <c r="B198" i="14"/>
  <c r="B197" i="14"/>
  <c r="B196" i="14"/>
  <c r="B195" i="14"/>
  <c r="B194" i="14"/>
  <c r="B193" i="14"/>
  <c r="B192" i="14"/>
  <c r="B191" i="14"/>
  <c r="B190" i="14"/>
  <c r="B189" i="14"/>
  <c r="B188" i="14"/>
  <c r="B187" i="14"/>
  <c r="B186" i="14"/>
  <c r="B185" i="14"/>
  <c r="B184" i="14"/>
  <c r="B183" i="14"/>
  <c r="B182" i="14"/>
  <c r="B181" i="14"/>
  <c r="B180" i="14"/>
  <c r="B179" i="14"/>
  <c r="B178" i="14"/>
  <c r="B177" i="14"/>
  <c r="B176" i="14"/>
  <c r="B175" i="14"/>
  <c r="B174" i="14"/>
  <c r="B173" i="14"/>
  <c r="B172" i="14"/>
  <c r="B171" i="14"/>
  <c r="B170" i="14"/>
  <c r="B169" i="14"/>
  <c r="B168" i="14"/>
  <c r="B167" i="14"/>
  <c r="B166" i="14"/>
  <c r="B165" i="14"/>
  <c r="B164" i="14"/>
  <c r="B163" i="14"/>
  <c r="B162" i="14"/>
  <c r="B161" i="14"/>
  <c r="B160" i="14"/>
  <c r="B159" i="14"/>
  <c r="B158" i="14"/>
  <c r="B157" i="14"/>
  <c r="B156" i="14"/>
  <c r="B155" i="14"/>
  <c r="B154" i="14"/>
  <c r="B153" i="14"/>
  <c r="B152" i="14"/>
  <c r="B151" i="14"/>
  <c r="B150" i="14"/>
  <c r="B149" i="14"/>
  <c r="B148" i="14"/>
  <c r="B147" i="14"/>
  <c r="B146" i="14"/>
  <c r="B145" i="14"/>
  <c r="B144" i="14"/>
  <c r="B143" i="14"/>
  <c r="B142" i="14"/>
  <c r="B141" i="14"/>
  <c r="B140" i="14"/>
  <c r="B139" i="14"/>
  <c r="B138" i="14"/>
  <c r="B137" i="14"/>
  <c r="B136" i="14"/>
  <c r="B135" i="14"/>
  <c r="B134" i="14"/>
  <c r="B133" i="14"/>
  <c r="B132" i="14"/>
  <c r="B131" i="14"/>
  <c r="B130" i="14"/>
  <c r="B129" i="14"/>
  <c r="B128" i="14"/>
  <c r="B127" i="14"/>
  <c r="B126" i="14"/>
  <c r="B125" i="14"/>
  <c r="B124" i="14"/>
  <c r="B123" i="14"/>
  <c r="B122" i="14"/>
  <c r="B121" i="14"/>
  <c r="B120" i="14"/>
  <c r="B119" i="14"/>
  <c r="B118" i="14"/>
  <c r="B117" i="14"/>
  <c r="B116" i="14"/>
  <c r="B115" i="14"/>
  <c r="B114" i="14"/>
  <c r="B113" i="14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B89" i="14"/>
  <c r="B88" i="14"/>
  <c r="B87" i="14"/>
  <c r="B86" i="14"/>
  <c r="B85" i="14"/>
  <c r="B84" i="14"/>
  <c r="B83" i="14"/>
  <c r="B82" i="14"/>
  <c r="B81" i="14"/>
  <c r="B80" i="14"/>
  <c r="B79" i="14"/>
  <c r="B78" i="14"/>
  <c r="B77" i="14"/>
  <c r="B76" i="14"/>
  <c r="B75" i="14"/>
  <c r="B74" i="14"/>
  <c r="B73" i="14"/>
  <c r="B72" i="14"/>
  <c r="B71" i="14"/>
  <c r="B70" i="14"/>
  <c r="B69" i="14"/>
  <c r="B68" i="14"/>
  <c r="B67" i="14"/>
  <c r="B66" i="14"/>
  <c r="B65" i="14"/>
  <c r="B64" i="14"/>
  <c r="B63" i="14"/>
  <c r="B62" i="14"/>
  <c r="B61" i="14"/>
  <c r="B60" i="14"/>
  <c r="B59" i="14"/>
  <c r="B58" i="14"/>
  <c r="B57" i="14"/>
  <c r="B56" i="14"/>
  <c r="B55" i="14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J2" i="14"/>
  <c r="B2" i="14"/>
  <c r="A2" i="14"/>
  <c r="A3" i="14" s="1"/>
  <c r="S2" i="13"/>
  <c r="B361" i="13"/>
  <c r="B360" i="13"/>
  <c r="B359" i="13"/>
  <c r="B358" i="13"/>
  <c r="B357" i="13"/>
  <c r="B356" i="13"/>
  <c r="B355" i="13"/>
  <c r="B354" i="13"/>
  <c r="B353" i="13"/>
  <c r="B352" i="13"/>
  <c r="B351" i="13"/>
  <c r="B350" i="13"/>
  <c r="B349" i="13"/>
  <c r="B348" i="13"/>
  <c r="B347" i="13"/>
  <c r="B346" i="13"/>
  <c r="B345" i="13"/>
  <c r="B344" i="13"/>
  <c r="B343" i="13"/>
  <c r="B342" i="13"/>
  <c r="B341" i="13"/>
  <c r="B340" i="13"/>
  <c r="B339" i="13"/>
  <c r="B338" i="13"/>
  <c r="B337" i="13"/>
  <c r="B336" i="13"/>
  <c r="B335" i="13"/>
  <c r="B334" i="13"/>
  <c r="B333" i="13"/>
  <c r="B332" i="13"/>
  <c r="B331" i="13"/>
  <c r="B330" i="13"/>
  <c r="B329" i="13"/>
  <c r="B328" i="13"/>
  <c r="B327" i="13"/>
  <c r="B326" i="13"/>
  <c r="B325" i="13"/>
  <c r="B324" i="13"/>
  <c r="B323" i="13"/>
  <c r="B322" i="13"/>
  <c r="B321" i="13"/>
  <c r="B320" i="13"/>
  <c r="B319" i="13"/>
  <c r="B318" i="13"/>
  <c r="B317" i="13"/>
  <c r="B316" i="13"/>
  <c r="B315" i="13"/>
  <c r="B314" i="13"/>
  <c r="B313" i="13"/>
  <c r="B312" i="13"/>
  <c r="B311" i="13"/>
  <c r="B310" i="13"/>
  <c r="B309" i="13"/>
  <c r="B308" i="13"/>
  <c r="B307" i="13"/>
  <c r="B306" i="13"/>
  <c r="B305" i="13"/>
  <c r="B304" i="13"/>
  <c r="B303" i="13"/>
  <c r="B302" i="13"/>
  <c r="B301" i="13"/>
  <c r="B300" i="13"/>
  <c r="B299" i="13"/>
  <c r="B298" i="13"/>
  <c r="B297" i="13"/>
  <c r="B296" i="13"/>
  <c r="B295" i="13"/>
  <c r="B294" i="13"/>
  <c r="B293" i="13"/>
  <c r="B292" i="13"/>
  <c r="B291" i="13"/>
  <c r="B290" i="13"/>
  <c r="B289" i="13"/>
  <c r="B288" i="13"/>
  <c r="B287" i="13"/>
  <c r="B286" i="13"/>
  <c r="B285" i="13"/>
  <c r="B284" i="13"/>
  <c r="B283" i="13"/>
  <c r="B282" i="13"/>
  <c r="B281" i="13"/>
  <c r="B280" i="13"/>
  <c r="B279" i="13"/>
  <c r="B278" i="13"/>
  <c r="B277" i="13"/>
  <c r="B276" i="13"/>
  <c r="B275" i="13"/>
  <c r="B274" i="13"/>
  <c r="B273" i="13"/>
  <c r="B272" i="13"/>
  <c r="B271" i="13"/>
  <c r="B270" i="13"/>
  <c r="B269" i="13"/>
  <c r="B268" i="13"/>
  <c r="B267" i="13"/>
  <c r="B266" i="13"/>
  <c r="B265" i="13"/>
  <c r="B264" i="13"/>
  <c r="B263" i="13"/>
  <c r="B262" i="13"/>
  <c r="B261" i="13"/>
  <c r="B260" i="13"/>
  <c r="B259" i="13"/>
  <c r="B258" i="13"/>
  <c r="B257" i="13"/>
  <c r="B256" i="13"/>
  <c r="B255" i="13"/>
  <c r="B254" i="13"/>
  <c r="B253" i="13"/>
  <c r="B252" i="13"/>
  <c r="B251" i="13"/>
  <c r="B250" i="13"/>
  <c r="B249" i="13"/>
  <c r="B248" i="13"/>
  <c r="B247" i="13"/>
  <c r="B246" i="13"/>
  <c r="B245" i="13"/>
  <c r="B244" i="13"/>
  <c r="B243" i="13"/>
  <c r="B242" i="13"/>
  <c r="B241" i="13"/>
  <c r="B240" i="13"/>
  <c r="B239" i="13"/>
  <c r="B238" i="13"/>
  <c r="B237" i="13"/>
  <c r="B236" i="13"/>
  <c r="B235" i="13"/>
  <c r="B234" i="13"/>
  <c r="B233" i="13"/>
  <c r="B232" i="13"/>
  <c r="B231" i="13"/>
  <c r="B230" i="13"/>
  <c r="B229" i="13"/>
  <c r="B228" i="13"/>
  <c r="B227" i="13"/>
  <c r="B226" i="13"/>
  <c r="B225" i="13"/>
  <c r="B224" i="13"/>
  <c r="B223" i="13"/>
  <c r="B222" i="13"/>
  <c r="B221" i="13"/>
  <c r="B220" i="13"/>
  <c r="B219" i="13"/>
  <c r="B218" i="13"/>
  <c r="B217" i="13"/>
  <c r="B216" i="13"/>
  <c r="B215" i="13"/>
  <c r="B214" i="13"/>
  <c r="B213" i="13"/>
  <c r="B212" i="13"/>
  <c r="B211" i="13"/>
  <c r="B210" i="13"/>
  <c r="B209" i="13"/>
  <c r="B208" i="13"/>
  <c r="B207" i="13"/>
  <c r="B206" i="13"/>
  <c r="B205" i="13"/>
  <c r="B204" i="13"/>
  <c r="B203" i="13"/>
  <c r="B202" i="13"/>
  <c r="B201" i="13"/>
  <c r="B200" i="13"/>
  <c r="B199" i="13"/>
  <c r="B198" i="13"/>
  <c r="B197" i="13"/>
  <c r="B196" i="13"/>
  <c r="B195" i="13"/>
  <c r="B194" i="13"/>
  <c r="B193" i="13"/>
  <c r="B192" i="13"/>
  <c r="B191" i="13"/>
  <c r="B190" i="13"/>
  <c r="B189" i="13"/>
  <c r="B188" i="13"/>
  <c r="B187" i="13"/>
  <c r="B186" i="13"/>
  <c r="B185" i="13"/>
  <c r="B184" i="13"/>
  <c r="B183" i="13"/>
  <c r="B182" i="13"/>
  <c r="B181" i="13"/>
  <c r="B180" i="13"/>
  <c r="B179" i="13"/>
  <c r="B178" i="13"/>
  <c r="B177" i="13"/>
  <c r="B176" i="13"/>
  <c r="B175" i="13"/>
  <c r="B174" i="13"/>
  <c r="B173" i="13"/>
  <c r="B172" i="13"/>
  <c r="B171" i="13"/>
  <c r="B170" i="13"/>
  <c r="B169" i="13"/>
  <c r="B168" i="13"/>
  <c r="B167" i="13"/>
  <c r="B166" i="13"/>
  <c r="B165" i="13"/>
  <c r="B164" i="13"/>
  <c r="B163" i="13"/>
  <c r="B162" i="13"/>
  <c r="B161" i="13"/>
  <c r="B160" i="13"/>
  <c r="B159" i="13"/>
  <c r="B158" i="13"/>
  <c r="B157" i="13"/>
  <c r="B156" i="13"/>
  <c r="B155" i="13"/>
  <c r="B154" i="13"/>
  <c r="B153" i="13"/>
  <c r="B152" i="13"/>
  <c r="B151" i="13"/>
  <c r="B150" i="13"/>
  <c r="B149" i="13"/>
  <c r="B148" i="13"/>
  <c r="B147" i="13"/>
  <c r="B146" i="13"/>
  <c r="B145" i="13"/>
  <c r="B144" i="13"/>
  <c r="B143" i="13"/>
  <c r="B142" i="13"/>
  <c r="B141" i="13"/>
  <c r="B140" i="13"/>
  <c r="B139" i="13"/>
  <c r="B138" i="13"/>
  <c r="B137" i="13"/>
  <c r="B136" i="13"/>
  <c r="B135" i="13"/>
  <c r="B134" i="13"/>
  <c r="B133" i="13"/>
  <c r="B132" i="13"/>
  <c r="B131" i="13"/>
  <c r="B130" i="13"/>
  <c r="B129" i="13"/>
  <c r="B128" i="13"/>
  <c r="B127" i="13"/>
  <c r="B126" i="13"/>
  <c r="B125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90" i="13"/>
  <c r="B89" i="13"/>
  <c r="B88" i="13"/>
  <c r="B87" i="13"/>
  <c r="B86" i="13"/>
  <c r="B85" i="13"/>
  <c r="B84" i="13"/>
  <c r="B83" i="13"/>
  <c r="B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  <c r="H2" i="13"/>
  <c r="F2" i="13" s="1"/>
  <c r="G2" i="13"/>
  <c r="I2" i="13" s="1"/>
  <c r="B2" i="13"/>
  <c r="A2" i="13"/>
  <c r="F3" i="23" l="1"/>
  <c r="H4" i="22"/>
  <c r="I4" i="22"/>
  <c r="J4" i="22" s="1"/>
  <c r="I5" i="22"/>
  <c r="J5" i="22" s="1"/>
  <c r="H5" i="22"/>
  <c r="G3" i="23"/>
  <c r="I3" i="23" s="1"/>
  <c r="I3" i="21"/>
  <c r="J3" i="21"/>
  <c r="D3" i="21"/>
  <c r="K6" i="22"/>
  <c r="E6" i="22"/>
  <c r="T14" i="11"/>
  <c r="R14" i="11" s="1"/>
  <c r="S15" i="11"/>
  <c r="A8" i="17"/>
  <c r="K2" i="13"/>
  <c r="A5" i="15"/>
  <c r="D2" i="15"/>
  <c r="A4" i="14"/>
  <c r="D2" i="14"/>
  <c r="L2" i="14" s="1"/>
  <c r="A3" i="13"/>
  <c r="D2" i="13"/>
  <c r="F6" i="22" l="1"/>
  <c r="E7" i="22"/>
  <c r="F7" i="22" s="1"/>
  <c r="K7" i="22"/>
  <c r="D3" i="23"/>
  <c r="L3" i="21"/>
  <c r="K3" i="21"/>
  <c r="K3" i="23" s="1"/>
  <c r="J3" i="23"/>
  <c r="T15" i="11"/>
  <c r="S16" i="11"/>
  <c r="R15" i="11"/>
  <c r="A9" i="17"/>
  <c r="A6" i="15"/>
  <c r="A5" i="14"/>
  <c r="A4" i="13"/>
  <c r="A2" i="3"/>
  <c r="A2" i="12"/>
  <c r="A3" i="12" s="1"/>
  <c r="G2" i="18"/>
  <c r="B361" i="12"/>
  <c r="B360" i="12"/>
  <c r="B359" i="12"/>
  <c r="B358" i="12"/>
  <c r="B357" i="12"/>
  <c r="B356" i="12"/>
  <c r="B355" i="12"/>
  <c r="B354" i="12"/>
  <c r="B353" i="12"/>
  <c r="B352" i="12"/>
  <c r="B351" i="12"/>
  <c r="B350" i="12"/>
  <c r="B349" i="12"/>
  <c r="B348" i="12"/>
  <c r="B347" i="12"/>
  <c r="B346" i="12"/>
  <c r="B345" i="12"/>
  <c r="B344" i="12"/>
  <c r="B343" i="12"/>
  <c r="B342" i="12"/>
  <c r="B341" i="12"/>
  <c r="B340" i="12"/>
  <c r="B339" i="12"/>
  <c r="B338" i="12"/>
  <c r="B337" i="12"/>
  <c r="B336" i="12"/>
  <c r="B335" i="12"/>
  <c r="B334" i="12"/>
  <c r="B333" i="12"/>
  <c r="B332" i="12"/>
  <c r="B331" i="12"/>
  <c r="B330" i="12"/>
  <c r="B329" i="12"/>
  <c r="B328" i="12"/>
  <c r="B327" i="12"/>
  <c r="B326" i="12"/>
  <c r="B325" i="12"/>
  <c r="B324" i="12"/>
  <c r="B323" i="12"/>
  <c r="B322" i="12"/>
  <c r="B321" i="12"/>
  <c r="B320" i="12"/>
  <c r="B319" i="12"/>
  <c r="B318" i="12"/>
  <c r="B317" i="12"/>
  <c r="B316" i="12"/>
  <c r="B315" i="12"/>
  <c r="B314" i="12"/>
  <c r="B313" i="12"/>
  <c r="B312" i="12"/>
  <c r="B311" i="12"/>
  <c r="B310" i="12"/>
  <c r="B309" i="12"/>
  <c r="B308" i="12"/>
  <c r="B307" i="12"/>
  <c r="B306" i="12"/>
  <c r="B305" i="12"/>
  <c r="B304" i="12"/>
  <c r="B303" i="12"/>
  <c r="B302" i="12"/>
  <c r="B301" i="12"/>
  <c r="B300" i="12"/>
  <c r="B299" i="12"/>
  <c r="B298" i="12"/>
  <c r="B297" i="12"/>
  <c r="B296" i="12"/>
  <c r="B295" i="12"/>
  <c r="B294" i="12"/>
  <c r="B293" i="12"/>
  <c r="B292" i="12"/>
  <c r="B291" i="12"/>
  <c r="B290" i="12"/>
  <c r="B289" i="12"/>
  <c r="B288" i="12"/>
  <c r="B287" i="12"/>
  <c r="B286" i="12"/>
  <c r="B285" i="12"/>
  <c r="B284" i="12"/>
  <c r="B283" i="12"/>
  <c r="B282" i="12"/>
  <c r="B281" i="12"/>
  <c r="B280" i="12"/>
  <c r="B279" i="12"/>
  <c r="B278" i="12"/>
  <c r="B277" i="12"/>
  <c r="B276" i="12"/>
  <c r="B275" i="12"/>
  <c r="B274" i="12"/>
  <c r="B273" i="12"/>
  <c r="B272" i="12"/>
  <c r="B271" i="12"/>
  <c r="B270" i="12"/>
  <c r="B269" i="12"/>
  <c r="B268" i="12"/>
  <c r="B267" i="12"/>
  <c r="B266" i="12"/>
  <c r="B265" i="12"/>
  <c r="B264" i="12"/>
  <c r="B263" i="12"/>
  <c r="B262" i="12"/>
  <c r="B261" i="12"/>
  <c r="B260" i="12"/>
  <c r="B259" i="12"/>
  <c r="B258" i="12"/>
  <c r="B257" i="12"/>
  <c r="B256" i="12"/>
  <c r="B255" i="12"/>
  <c r="B254" i="12"/>
  <c r="B253" i="12"/>
  <c r="B252" i="12"/>
  <c r="B251" i="12"/>
  <c r="B250" i="12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213" i="12"/>
  <c r="B212" i="12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B162" i="12"/>
  <c r="B161" i="12"/>
  <c r="B160" i="12"/>
  <c r="B159" i="12"/>
  <c r="B158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35" i="12"/>
  <c r="B134" i="12"/>
  <c r="B133" i="12"/>
  <c r="B132" i="12"/>
  <c r="B131" i="12"/>
  <c r="B130" i="12"/>
  <c r="B129" i="12"/>
  <c r="B128" i="12"/>
  <c r="B127" i="12"/>
  <c r="B12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F2" i="18"/>
  <c r="H2" i="18" s="1"/>
  <c r="B2" i="12"/>
  <c r="K8" i="22" l="1"/>
  <c r="E8" i="22"/>
  <c r="F8" i="22" s="1"/>
  <c r="H7" i="22"/>
  <c r="I7" i="22"/>
  <c r="J7" i="22" s="1"/>
  <c r="L3" i="23"/>
  <c r="F4" i="21"/>
  <c r="G4" i="21"/>
  <c r="I6" i="22"/>
  <c r="J6" i="22" s="1"/>
  <c r="H6" i="22"/>
  <c r="I2" i="18"/>
  <c r="S17" i="11"/>
  <c r="T16" i="11"/>
  <c r="R16" i="11" s="1"/>
  <c r="A10" i="17"/>
  <c r="A7" i="15"/>
  <c r="F3" i="14"/>
  <c r="G3" i="14"/>
  <c r="J3" i="14" s="1"/>
  <c r="A6" i="14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5" i="13"/>
  <c r="A4" i="12"/>
  <c r="B2" i="11"/>
  <c r="A2" i="11" s="1"/>
  <c r="G2" i="11"/>
  <c r="E2" i="25" l="1"/>
  <c r="G4" i="23"/>
  <c r="I4" i="23" s="1"/>
  <c r="J4" i="21"/>
  <c r="D4" i="21"/>
  <c r="I4" i="21"/>
  <c r="F4" i="23"/>
  <c r="I8" i="22"/>
  <c r="J8" i="22" s="1"/>
  <c r="H8" i="22"/>
  <c r="K9" i="22"/>
  <c r="E9" i="22"/>
  <c r="A5" i="12"/>
  <c r="A6" i="12" s="1"/>
  <c r="E2" i="19"/>
  <c r="H2" i="19" s="1"/>
  <c r="S18" i="11"/>
  <c r="T17" i="11"/>
  <c r="R17" i="11" s="1"/>
  <c r="A5" i="11"/>
  <c r="A11" i="17"/>
  <c r="A3" i="11"/>
  <c r="A4" i="11"/>
  <c r="A8" i="15"/>
  <c r="D3" i="14"/>
  <c r="L3" i="14" s="1"/>
  <c r="A7" i="14"/>
  <c r="A6" i="13"/>
  <c r="G3" i="11"/>
  <c r="G4" i="11" s="1"/>
  <c r="E344" i="26" l="1"/>
  <c r="E117" i="26"/>
  <c r="E360" i="26"/>
  <c r="E352" i="26"/>
  <c r="E358" i="25"/>
  <c r="E350" i="26"/>
  <c r="E346" i="25"/>
  <c r="E356" i="25"/>
  <c r="E348" i="26"/>
  <c r="E354" i="26"/>
  <c r="E342" i="26"/>
  <c r="E340" i="26"/>
  <c r="E338" i="25"/>
  <c r="E336" i="26"/>
  <c r="E334" i="26"/>
  <c r="E332" i="25"/>
  <c r="E330" i="26"/>
  <c r="E328" i="25"/>
  <c r="E326" i="26"/>
  <c r="E324" i="25"/>
  <c r="E322" i="26"/>
  <c r="E320" i="25"/>
  <c r="E318" i="26"/>
  <c r="E315" i="26"/>
  <c r="E312" i="25"/>
  <c r="E306" i="26"/>
  <c r="E298" i="25"/>
  <c r="E290" i="26"/>
  <c r="E282" i="26"/>
  <c r="E274" i="26"/>
  <c r="E266" i="25"/>
  <c r="E258" i="25"/>
  <c r="E250" i="25"/>
  <c r="E242" i="26"/>
  <c r="E234" i="26"/>
  <c r="E226" i="26"/>
  <c r="E218" i="25"/>
  <c r="E210" i="26"/>
  <c r="E202" i="25"/>
  <c r="E194" i="26"/>
  <c r="E186" i="25"/>
  <c r="E178" i="25"/>
  <c r="E167" i="26"/>
  <c r="E151" i="25"/>
  <c r="E133" i="25"/>
  <c r="E361" i="26"/>
  <c r="E359" i="26"/>
  <c r="E357" i="26"/>
  <c r="E355" i="25"/>
  <c r="E353" i="25"/>
  <c r="E351" i="26"/>
  <c r="E349" i="26"/>
  <c r="E347" i="26"/>
  <c r="E345" i="25"/>
  <c r="E343" i="25"/>
  <c r="E341" i="26"/>
  <c r="E339" i="26"/>
  <c r="E337" i="25"/>
  <c r="E335" i="25"/>
  <c r="E333" i="25"/>
  <c r="E331" i="25"/>
  <c r="E329" i="25"/>
  <c r="E327" i="25"/>
  <c r="E325" i="25"/>
  <c r="E323" i="25"/>
  <c r="E321" i="25"/>
  <c r="E319" i="25"/>
  <c r="E317" i="26"/>
  <c r="E314" i="26"/>
  <c r="E312" i="26"/>
  <c r="E304" i="26"/>
  <c r="E296" i="25"/>
  <c r="E288" i="26"/>
  <c r="E280" i="26"/>
  <c r="E272" i="25"/>
  <c r="E264" i="25"/>
  <c r="E256" i="25"/>
  <c r="E248" i="25"/>
  <c r="E240" i="26"/>
  <c r="E232" i="25"/>
  <c r="E224" i="26"/>
  <c r="E216" i="25"/>
  <c r="E208" i="25"/>
  <c r="E200" i="26"/>
  <c r="E192" i="26"/>
  <c r="E184" i="26"/>
  <c r="E176" i="25"/>
  <c r="E163" i="25"/>
  <c r="E147" i="25"/>
  <c r="E125" i="25"/>
  <c r="E361" i="25"/>
  <c r="E359" i="25"/>
  <c r="E357" i="25"/>
  <c r="E355" i="26"/>
  <c r="E353" i="26"/>
  <c r="E351" i="25"/>
  <c r="E351" i="24" s="1"/>
  <c r="E349" i="25"/>
  <c r="E349" i="24" s="1"/>
  <c r="E347" i="25"/>
  <c r="E345" i="26"/>
  <c r="E343" i="26"/>
  <c r="E341" i="25"/>
  <c r="E339" i="25"/>
  <c r="E337" i="26"/>
  <c r="E335" i="26"/>
  <c r="E333" i="26"/>
  <c r="E331" i="26"/>
  <c r="E329" i="26"/>
  <c r="E327" i="26"/>
  <c r="E325" i="26"/>
  <c r="E323" i="26"/>
  <c r="E321" i="26"/>
  <c r="E319" i="26"/>
  <c r="E316" i="25"/>
  <c r="E314" i="25"/>
  <c r="E310" i="26"/>
  <c r="E302" i="25"/>
  <c r="E294" i="26"/>
  <c r="E286" i="26"/>
  <c r="E278" i="26"/>
  <c r="E270" i="26"/>
  <c r="E262" i="26"/>
  <c r="E254" i="26"/>
  <c r="E246" i="25"/>
  <c r="E238" i="26"/>
  <c r="E230" i="25"/>
  <c r="E222" i="25"/>
  <c r="E214" i="26"/>
  <c r="E206" i="26"/>
  <c r="E198" i="25"/>
  <c r="E190" i="25"/>
  <c r="E182" i="25"/>
  <c r="E174" i="26"/>
  <c r="E159" i="25"/>
  <c r="E143" i="26"/>
  <c r="E4" i="26"/>
  <c r="E6" i="26"/>
  <c r="E8" i="25"/>
  <c r="E10" i="26"/>
  <c r="E12" i="26"/>
  <c r="E14" i="25"/>
  <c r="E16" i="25"/>
  <c r="E18" i="25"/>
  <c r="E20" i="26"/>
  <c r="E22" i="25"/>
  <c r="E24" i="26"/>
  <c r="E26" i="25"/>
  <c r="E28" i="25"/>
  <c r="E30" i="26"/>
  <c r="E32" i="25"/>
  <c r="E34" i="25"/>
  <c r="E36" i="25"/>
  <c r="E38" i="25"/>
  <c r="E40" i="26"/>
  <c r="E42" i="25"/>
  <c r="E44" i="26"/>
  <c r="E46" i="25"/>
  <c r="E48" i="26"/>
  <c r="E50" i="26"/>
  <c r="E52" i="26"/>
  <c r="E54" i="25"/>
  <c r="E56" i="26"/>
  <c r="E58" i="26"/>
  <c r="E60" i="26"/>
  <c r="E62" i="25"/>
  <c r="E64" i="25"/>
  <c r="E66" i="26"/>
  <c r="E68" i="26"/>
  <c r="E70" i="25"/>
  <c r="E72" i="26"/>
  <c r="E74" i="25"/>
  <c r="E76" i="25"/>
  <c r="E78" i="26"/>
  <c r="E80" i="26"/>
  <c r="E82" i="25"/>
  <c r="E84" i="25"/>
  <c r="E86" i="26"/>
  <c r="E88" i="25"/>
  <c r="E90" i="25"/>
  <c r="E92" i="25"/>
  <c r="E94" i="25"/>
  <c r="E96" i="26"/>
  <c r="E98" i="25"/>
  <c r="E100" i="26"/>
  <c r="E102" i="26"/>
  <c r="E104" i="26"/>
  <c r="E106" i="25"/>
  <c r="E108" i="26"/>
  <c r="E110" i="25"/>
  <c r="E112" i="25"/>
  <c r="E114" i="26"/>
  <c r="E116" i="25"/>
  <c r="E118" i="26"/>
  <c r="E120" i="26"/>
  <c r="E122" i="25"/>
  <c r="E124" i="26"/>
  <c r="E126" i="26"/>
  <c r="E128" i="25"/>
  <c r="E130" i="26"/>
  <c r="E132" i="26"/>
  <c r="E134" i="25"/>
  <c r="E136" i="26"/>
  <c r="E138" i="26"/>
  <c r="E140" i="26"/>
  <c r="E142" i="26"/>
  <c r="E144" i="26"/>
  <c r="E146" i="26"/>
  <c r="E148" i="25"/>
  <c r="E150" i="26"/>
  <c r="E152" i="26"/>
  <c r="E154" i="26"/>
  <c r="E156" i="26"/>
  <c r="E158" i="26"/>
  <c r="E160" i="25"/>
  <c r="E162" i="26"/>
  <c r="E164" i="26"/>
  <c r="E166" i="25"/>
  <c r="E168" i="25"/>
  <c r="E170" i="26"/>
  <c r="E172" i="26"/>
  <c r="E2" i="26"/>
  <c r="E2" i="24" s="1"/>
  <c r="E4" i="25"/>
  <c r="E6" i="25"/>
  <c r="E8" i="26"/>
  <c r="E10" i="25"/>
  <c r="E12" i="25"/>
  <c r="E14" i="26"/>
  <c r="E16" i="26"/>
  <c r="E18" i="26"/>
  <c r="E20" i="25"/>
  <c r="E22" i="26"/>
  <c r="E24" i="25"/>
  <c r="E26" i="26"/>
  <c r="E28" i="26"/>
  <c r="E30" i="25"/>
  <c r="E32" i="26"/>
  <c r="E34" i="26"/>
  <c r="E36" i="26"/>
  <c r="E38" i="26"/>
  <c r="E40" i="25"/>
  <c r="E42" i="26"/>
  <c r="E44" i="25"/>
  <c r="E46" i="26"/>
  <c r="E48" i="25"/>
  <c r="E50" i="25"/>
  <c r="E52" i="25"/>
  <c r="E54" i="26"/>
  <c r="E56" i="25"/>
  <c r="E58" i="25"/>
  <c r="E60" i="25"/>
  <c r="E62" i="26"/>
  <c r="E64" i="26"/>
  <c r="E66" i="25"/>
  <c r="E68" i="25"/>
  <c r="E70" i="26"/>
  <c r="E72" i="25"/>
  <c r="E74" i="26"/>
  <c r="E76" i="26"/>
  <c r="E78" i="25"/>
  <c r="E80" i="25"/>
  <c r="E82" i="26"/>
  <c r="E84" i="26"/>
  <c r="E86" i="25"/>
  <c r="E88" i="26"/>
  <c r="E90" i="26"/>
  <c r="E92" i="26"/>
  <c r="E94" i="26"/>
  <c r="E96" i="25"/>
  <c r="E98" i="26"/>
  <c r="E100" i="25"/>
  <c r="E102" i="25"/>
  <c r="E104" i="25"/>
  <c r="E106" i="26"/>
  <c r="E108" i="25"/>
  <c r="E110" i="26"/>
  <c r="E112" i="26"/>
  <c r="E114" i="25"/>
  <c r="E116" i="26"/>
  <c r="E118" i="25"/>
  <c r="E120" i="25"/>
  <c r="E122" i="26"/>
  <c r="E124" i="25"/>
  <c r="E126" i="25"/>
  <c r="E128" i="26"/>
  <c r="E130" i="25"/>
  <c r="E132" i="25"/>
  <c r="E134" i="26"/>
  <c r="E136" i="25"/>
  <c r="E138" i="25"/>
  <c r="E140" i="25"/>
  <c r="E142" i="25"/>
  <c r="E144" i="25"/>
  <c r="E146" i="25"/>
  <c r="E148" i="26"/>
  <c r="E150" i="25"/>
  <c r="E152" i="25"/>
  <c r="E154" i="25"/>
  <c r="E156" i="25"/>
  <c r="E158" i="25"/>
  <c r="E160" i="26"/>
  <c r="E162" i="25"/>
  <c r="E164" i="25"/>
  <c r="E166" i="26"/>
  <c r="E168" i="26"/>
  <c r="E170" i="25"/>
  <c r="E3" i="25"/>
  <c r="E5" i="25"/>
  <c r="E7" i="26"/>
  <c r="E9" i="25"/>
  <c r="E11" i="26"/>
  <c r="E13" i="25"/>
  <c r="E15" i="26"/>
  <c r="E17" i="25"/>
  <c r="E19" i="25"/>
  <c r="E21" i="25"/>
  <c r="E23" i="25"/>
  <c r="E25" i="25"/>
  <c r="E27" i="26"/>
  <c r="E29" i="25"/>
  <c r="E31" i="25"/>
  <c r="E33" i="25"/>
  <c r="E35" i="25"/>
  <c r="E37" i="26"/>
  <c r="E39" i="26"/>
  <c r="E41" i="25"/>
  <c r="E43" i="26"/>
  <c r="E45" i="25"/>
  <c r="E47" i="25"/>
  <c r="E49" i="25"/>
  <c r="E51" i="26"/>
  <c r="E53" i="26"/>
  <c r="E55" i="26"/>
  <c r="E57" i="26"/>
  <c r="E59" i="26"/>
  <c r="E61" i="25"/>
  <c r="E63" i="26"/>
  <c r="E65" i="25"/>
  <c r="E67" i="26"/>
  <c r="E69" i="25"/>
  <c r="E71" i="25"/>
  <c r="E73" i="25"/>
  <c r="E75" i="25"/>
  <c r="E77" i="26"/>
  <c r="E79" i="26"/>
  <c r="E81" i="26"/>
  <c r="E83" i="25"/>
  <c r="E85" i="25"/>
  <c r="E87" i="25"/>
  <c r="E89" i="25"/>
  <c r="E91" i="25"/>
  <c r="E93" i="25"/>
  <c r="E95" i="26"/>
  <c r="E97" i="26"/>
  <c r="E99" i="26"/>
  <c r="E101" i="25"/>
  <c r="E103" i="26"/>
  <c r="E105" i="26"/>
  <c r="E107" i="26"/>
  <c r="E109" i="25"/>
  <c r="E111" i="26"/>
  <c r="E113" i="26"/>
  <c r="E115" i="25"/>
  <c r="E117" i="25"/>
  <c r="E119" i="26"/>
  <c r="E121" i="25"/>
  <c r="E123" i="26"/>
  <c r="E125" i="26"/>
  <c r="E127" i="26"/>
  <c r="E129" i="26"/>
  <c r="E131" i="26"/>
  <c r="E133" i="26"/>
  <c r="E135" i="25"/>
  <c r="E137" i="26"/>
  <c r="E3" i="26"/>
  <c r="E5" i="26"/>
  <c r="E7" i="25"/>
  <c r="E9" i="26"/>
  <c r="E11" i="25"/>
  <c r="E13" i="26"/>
  <c r="E15" i="25"/>
  <c r="E17" i="26"/>
  <c r="E19" i="26"/>
  <c r="E21" i="26"/>
  <c r="E23" i="26"/>
  <c r="E25" i="26"/>
  <c r="E27" i="25"/>
  <c r="E29" i="26"/>
  <c r="E31" i="26"/>
  <c r="E33" i="26"/>
  <c r="E35" i="26"/>
  <c r="E37" i="25"/>
  <c r="E39" i="25"/>
  <c r="E41" i="26"/>
  <c r="E43" i="25"/>
  <c r="E45" i="26"/>
  <c r="E47" i="26"/>
  <c r="E49" i="26"/>
  <c r="E51" i="25"/>
  <c r="E53" i="25"/>
  <c r="E55" i="25"/>
  <c r="E57" i="25"/>
  <c r="E59" i="25"/>
  <c r="E61" i="26"/>
  <c r="E63" i="25"/>
  <c r="E65" i="26"/>
  <c r="E67" i="25"/>
  <c r="E69" i="26"/>
  <c r="E71" i="26"/>
  <c r="E73" i="26"/>
  <c r="E75" i="26"/>
  <c r="E77" i="25"/>
  <c r="E79" i="25"/>
  <c r="E81" i="25"/>
  <c r="E83" i="26"/>
  <c r="E85" i="26"/>
  <c r="E87" i="26"/>
  <c r="E89" i="26"/>
  <c r="E91" i="26"/>
  <c r="E93" i="26"/>
  <c r="E95" i="25"/>
  <c r="E97" i="25"/>
  <c r="E99" i="25"/>
  <c r="E101" i="26"/>
  <c r="E103" i="25"/>
  <c r="E105" i="25"/>
  <c r="E107" i="25"/>
  <c r="E109" i="26"/>
  <c r="E111" i="25"/>
  <c r="E119" i="25"/>
  <c r="E127" i="25"/>
  <c r="E135" i="26"/>
  <c r="E141" i="25"/>
  <c r="E145" i="25"/>
  <c r="E149" i="25"/>
  <c r="E153" i="26"/>
  <c r="E157" i="26"/>
  <c r="E161" i="26"/>
  <c r="E165" i="26"/>
  <c r="E169" i="25"/>
  <c r="E172" i="25"/>
  <c r="E174" i="25"/>
  <c r="E176" i="26"/>
  <c r="E178" i="26"/>
  <c r="E180" i="25"/>
  <c r="E182" i="26"/>
  <c r="E184" i="25"/>
  <c r="E186" i="26"/>
  <c r="E188" i="25"/>
  <c r="E190" i="26"/>
  <c r="E192" i="25"/>
  <c r="E194" i="25"/>
  <c r="E196" i="26"/>
  <c r="E198" i="26"/>
  <c r="E200" i="25"/>
  <c r="E202" i="26"/>
  <c r="E204" i="25"/>
  <c r="E206" i="25"/>
  <c r="E208" i="26"/>
  <c r="E210" i="25"/>
  <c r="E212" i="26"/>
  <c r="E214" i="25"/>
  <c r="E216" i="26"/>
  <c r="E218" i="26"/>
  <c r="E220" i="25"/>
  <c r="E222" i="26"/>
  <c r="E224" i="25"/>
  <c r="E226" i="25"/>
  <c r="E228" i="26"/>
  <c r="E230" i="26"/>
  <c r="E232" i="26"/>
  <c r="E234" i="25"/>
  <c r="E236" i="26"/>
  <c r="E238" i="25"/>
  <c r="E240" i="25"/>
  <c r="E242" i="25"/>
  <c r="E244" i="25"/>
  <c r="E246" i="26"/>
  <c r="E248" i="26"/>
  <c r="E250" i="26"/>
  <c r="E252" i="26"/>
  <c r="E254" i="25"/>
  <c r="E256" i="26"/>
  <c r="E258" i="26"/>
  <c r="E260" i="25"/>
  <c r="E262" i="25"/>
  <c r="E264" i="26"/>
  <c r="E266" i="26"/>
  <c r="E268" i="26"/>
  <c r="E270" i="25"/>
  <c r="E272" i="26"/>
  <c r="E274" i="25"/>
  <c r="E276" i="26"/>
  <c r="E278" i="25"/>
  <c r="E280" i="25"/>
  <c r="E282" i="25"/>
  <c r="E284" i="25"/>
  <c r="E286" i="25"/>
  <c r="E288" i="25"/>
  <c r="E290" i="25"/>
  <c r="E292" i="26"/>
  <c r="E294" i="25"/>
  <c r="E296" i="26"/>
  <c r="E298" i="26"/>
  <c r="E300" i="26"/>
  <c r="E302" i="26"/>
  <c r="E304" i="25"/>
  <c r="E306" i="25"/>
  <c r="E306" i="24" s="1"/>
  <c r="E308" i="26"/>
  <c r="E310" i="25"/>
  <c r="E113" i="25"/>
  <c r="E121" i="26"/>
  <c r="E129" i="25"/>
  <c r="E137" i="25"/>
  <c r="E141" i="26"/>
  <c r="E145" i="26"/>
  <c r="E149" i="26"/>
  <c r="E153" i="25"/>
  <c r="E157" i="25"/>
  <c r="E161" i="25"/>
  <c r="E165" i="25"/>
  <c r="E169" i="26"/>
  <c r="E173" i="26"/>
  <c r="E175" i="26"/>
  <c r="E177" i="25"/>
  <c r="E179" i="25"/>
  <c r="E181" i="25"/>
  <c r="E183" i="26"/>
  <c r="E185" i="26"/>
  <c r="E187" i="25"/>
  <c r="E189" i="25"/>
  <c r="E191" i="25"/>
  <c r="E193" i="26"/>
  <c r="E195" i="26"/>
  <c r="E197" i="25"/>
  <c r="E199" i="25"/>
  <c r="E201" i="26"/>
  <c r="E203" i="25"/>
  <c r="E205" i="26"/>
  <c r="E207" i="26"/>
  <c r="E209" i="26"/>
  <c r="E211" i="25"/>
  <c r="E213" i="26"/>
  <c r="E215" i="26"/>
  <c r="E217" i="26"/>
  <c r="E219" i="25"/>
  <c r="E221" i="26"/>
  <c r="E223" i="26"/>
  <c r="E225" i="26"/>
  <c r="E227" i="26"/>
  <c r="E229" i="26"/>
  <c r="E231" i="25"/>
  <c r="E233" i="26"/>
  <c r="E235" i="26"/>
  <c r="E237" i="26"/>
  <c r="E239" i="26"/>
  <c r="E241" i="26"/>
  <c r="E243" i="26"/>
  <c r="E245" i="25"/>
  <c r="E247" i="25"/>
  <c r="E249" i="25"/>
  <c r="E251" i="25"/>
  <c r="E253" i="25"/>
  <c r="E255" i="25"/>
  <c r="E257" i="26"/>
  <c r="E259" i="25"/>
  <c r="E261" i="25"/>
  <c r="E263" i="26"/>
  <c r="E265" i="26"/>
  <c r="E267" i="25"/>
  <c r="E269" i="26"/>
  <c r="E271" i="26"/>
  <c r="E273" i="25"/>
  <c r="E275" i="25"/>
  <c r="E277" i="26"/>
  <c r="E279" i="26"/>
  <c r="E281" i="26"/>
  <c r="E283" i="25"/>
  <c r="E285" i="26"/>
  <c r="E287" i="25"/>
  <c r="E289" i="26"/>
  <c r="E291" i="26"/>
  <c r="E293" i="25"/>
  <c r="E295" i="26"/>
  <c r="E297" i="25"/>
  <c r="E299" i="25"/>
  <c r="E301" i="26"/>
  <c r="E303" i="26"/>
  <c r="E305" i="26"/>
  <c r="E307" i="26"/>
  <c r="E309" i="26"/>
  <c r="E311" i="25"/>
  <c r="E115" i="26"/>
  <c r="E123" i="25"/>
  <c r="E131" i="25"/>
  <c r="E139" i="26"/>
  <c r="E143" i="25"/>
  <c r="E147" i="26"/>
  <c r="E151" i="26"/>
  <c r="E155" i="25"/>
  <c r="E159" i="26"/>
  <c r="E163" i="26"/>
  <c r="E167" i="25"/>
  <c r="E171" i="26"/>
  <c r="E173" i="25"/>
  <c r="E175" i="25"/>
  <c r="E177" i="26"/>
  <c r="E179" i="26"/>
  <c r="E181" i="26"/>
  <c r="E183" i="25"/>
  <c r="E185" i="25"/>
  <c r="E187" i="26"/>
  <c r="E189" i="26"/>
  <c r="E191" i="26"/>
  <c r="E193" i="25"/>
  <c r="E195" i="25"/>
  <c r="E197" i="26"/>
  <c r="E199" i="26"/>
  <c r="E201" i="25"/>
  <c r="E203" i="26"/>
  <c r="E205" i="25"/>
  <c r="E207" i="25"/>
  <c r="E209" i="25"/>
  <c r="E211" i="26"/>
  <c r="E213" i="25"/>
  <c r="E215" i="25"/>
  <c r="E217" i="25"/>
  <c r="E219" i="26"/>
  <c r="E221" i="25"/>
  <c r="E223" i="25"/>
  <c r="E225" i="25"/>
  <c r="E227" i="25"/>
  <c r="E229" i="25"/>
  <c r="E231" i="26"/>
  <c r="E233" i="25"/>
  <c r="E235" i="25"/>
  <c r="E237" i="25"/>
  <c r="E239" i="25"/>
  <c r="E241" i="25"/>
  <c r="E243" i="25"/>
  <c r="E245" i="26"/>
  <c r="E247" i="26"/>
  <c r="E249" i="26"/>
  <c r="E251" i="26"/>
  <c r="E253" i="26"/>
  <c r="E255" i="26"/>
  <c r="E257" i="25"/>
  <c r="E259" i="26"/>
  <c r="E261" i="26"/>
  <c r="E263" i="25"/>
  <c r="E265" i="25"/>
  <c r="E267" i="26"/>
  <c r="E269" i="25"/>
  <c r="E271" i="25"/>
  <c r="E273" i="26"/>
  <c r="E275" i="26"/>
  <c r="E277" i="25"/>
  <c r="E279" i="25"/>
  <c r="E281" i="25"/>
  <c r="E283" i="26"/>
  <c r="E285" i="25"/>
  <c r="E287" i="26"/>
  <c r="E289" i="25"/>
  <c r="E291" i="25"/>
  <c r="E293" i="26"/>
  <c r="E295" i="25"/>
  <c r="E297" i="26"/>
  <c r="E299" i="26"/>
  <c r="E301" i="25"/>
  <c r="E303" i="25"/>
  <c r="E305" i="25"/>
  <c r="E307" i="25"/>
  <c r="E309" i="25"/>
  <c r="E311" i="26"/>
  <c r="E313" i="26"/>
  <c r="E315" i="25"/>
  <c r="E315" i="24" s="1"/>
  <c r="E317" i="25"/>
  <c r="E360" i="25"/>
  <c r="E360" i="24" s="1"/>
  <c r="E358" i="26"/>
  <c r="E358" i="24" s="1"/>
  <c r="E356" i="26"/>
  <c r="E356" i="24" s="1"/>
  <c r="E354" i="25"/>
  <c r="E354" i="24" s="1"/>
  <c r="E352" i="25"/>
  <c r="E352" i="24" s="1"/>
  <c r="E350" i="25"/>
  <c r="E350" i="24" s="1"/>
  <c r="E348" i="25"/>
  <c r="E348" i="24" s="1"/>
  <c r="E346" i="26"/>
  <c r="E344" i="25"/>
  <c r="E344" i="24" s="1"/>
  <c r="E342" i="25"/>
  <c r="E342" i="24" s="1"/>
  <c r="E340" i="25"/>
  <c r="E340" i="24" s="1"/>
  <c r="E338" i="26"/>
  <c r="E336" i="25"/>
  <c r="E336" i="24" s="1"/>
  <c r="E334" i="25"/>
  <c r="E334" i="24" s="1"/>
  <c r="E332" i="26"/>
  <c r="E330" i="25"/>
  <c r="E330" i="24" s="1"/>
  <c r="E328" i="26"/>
  <c r="E326" i="25"/>
  <c r="E326" i="24" s="1"/>
  <c r="E324" i="26"/>
  <c r="E322" i="25"/>
  <c r="E322" i="24" s="1"/>
  <c r="E320" i="26"/>
  <c r="E318" i="25"/>
  <c r="E318" i="24" s="1"/>
  <c r="E316" i="26"/>
  <c r="E313" i="25"/>
  <c r="E308" i="25"/>
  <c r="E300" i="25"/>
  <c r="E292" i="25"/>
  <c r="E284" i="26"/>
  <c r="E276" i="25"/>
  <c r="E268" i="25"/>
  <c r="E260" i="26"/>
  <c r="E252" i="25"/>
  <c r="E244" i="26"/>
  <c r="E236" i="25"/>
  <c r="E228" i="25"/>
  <c r="E220" i="26"/>
  <c r="E212" i="25"/>
  <c r="E204" i="26"/>
  <c r="E196" i="25"/>
  <c r="E188" i="26"/>
  <c r="E180" i="26"/>
  <c r="E171" i="25"/>
  <c r="E155" i="26"/>
  <c r="E139" i="25"/>
  <c r="I2" i="25"/>
  <c r="D3" i="25" s="1"/>
  <c r="H2" i="25"/>
  <c r="D4" i="23"/>
  <c r="L4" i="21"/>
  <c r="F9" i="22"/>
  <c r="K4" i="21"/>
  <c r="K4" i="23" s="1"/>
  <c r="J4" i="23"/>
  <c r="K10" i="22"/>
  <c r="E10" i="22"/>
  <c r="F10" i="22" s="1"/>
  <c r="E311" i="19"/>
  <c r="E6" i="12"/>
  <c r="E360" i="19"/>
  <c r="E356" i="19"/>
  <c r="E352" i="19"/>
  <c r="E348" i="19"/>
  <c r="E344" i="19"/>
  <c r="E340" i="19"/>
  <c r="E327" i="19"/>
  <c r="E4" i="19"/>
  <c r="E7" i="19"/>
  <c r="E11" i="19"/>
  <c r="E15" i="19"/>
  <c r="E19" i="19"/>
  <c r="E23" i="19"/>
  <c r="E27" i="19"/>
  <c r="E31" i="19"/>
  <c r="E35" i="19"/>
  <c r="E39" i="19"/>
  <c r="E43" i="19"/>
  <c r="E47" i="19"/>
  <c r="E51" i="19"/>
  <c r="E55" i="19"/>
  <c r="E59" i="19"/>
  <c r="E63" i="19"/>
  <c r="E67" i="19"/>
  <c r="E71" i="19"/>
  <c r="E75" i="19"/>
  <c r="E79" i="19"/>
  <c r="E83" i="19"/>
  <c r="E87" i="19"/>
  <c r="E91" i="19"/>
  <c r="E95" i="19"/>
  <c r="E99" i="19"/>
  <c r="E103" i="19"/>
  <c r="E107" i="19"/>
  <c r="E111" i="19"/>
  <c r="E115" i="19"/>
  <c r="E119" i="19"/>
  <c r="E123" i="19"/>
  <c r="E127" i="19"/>
  <c r="E131" i="19"/>
  <c r="E135" i="19"/>
  <c r="E139" i="19"/>
  <c r="E143" i="19"/>
  <c r="E147" i="19"/>
  <c r="E151" i="19"/>
  <c r="E155" i="19"/>
  <c r="E159" i="19"/>
  <c r="E163" i="19"/>
  <c r="E167" i="19"/>
  <c r="E171" i="19"/>
  <c r="E175" i="19"/>
  <c r="E179" i="19"/>
  <c r="E183" i="19"/>
  <c r="E187" i="19"/>
  <c r="E191" i="19"/>
  <c r="E195" i="19"/>
  <c r="E199" i="19"/>
  <c r="E203" i="19"/>
  <c r="E207" i="19"/>
  <c r="E211" i="19"/>
  <c r="E215" i="19"/>
  <c r="E219" i="19"/>
  <c r="E223" i="19"/>
  <c r="E227" i="19"/>
  <c r="E231" i="19"/>
  <c r="E235" i="19"/>
  <c r="E239" i="19"/>
  <c r="E243" i="19"/>
  <c r="E247" i="19"/>
  <c r="E251" i="19"/>
  <c r="E255" i="19"/>
  <c r="E259" i="19"/>
  <c r="E263" i="19"/>
  <c r="E267" i="19"/>
  <c r="E271" i="19"/>
  <c r="E275" i="19"/>
  <c r="E279" i="19"/>
  <c r="E283" i="19"/>
  <c r="E287" i="19"/>
  <c r="E291" i="19"/>
  <c r="E295" i="19"/>
  <c r="E299" i="19"/>
  <c r="E303" i="19"/>
  <c r="E4" i="12"/>
  <c r="E3" i="19"/>
  <c r="E8" i="19"/>
  <c r="E12" i="19"/>
  <c r="E16" i="19"/>
  <c r="E20" i="19"/>
  <c r="E24" i="19"/>
  <c r="E28" i="19"/>
  <c r="E32" i="19"/>
  <c r="E36" i="19"/>
  <c r="E40" i="19"/>
  <c r="E44" i="19"/>
  <c r="E48" i="19"/>
  <c r="E52" i="19"/>
  <c r="E56" i="19"/>
  <c r="E60" i="19"/>
  <c r="E64" i="19"/>
  <c r="E68" i="19"/>
  <c r="E72" i="19"/>
  <c r="E76" i="19"/>
  <c r="E80" i="19"/>
  <c r="E84" i="19"/>
  <c r="E88" i="19"/>
  <c r="E92" i="19"/>
  <c r="E96" i="19"/>
  <c r="E100" i="19"/>
  <c r="E104" i="19"/>
  <c r="E108" i="19"/>
  <c r="E112" i="19"/>
  <c r="E116" i="19"/>
  <c r="E120" i="19"/>
  <c r="E124" i="19"/>
  <c r="E128" i="19"/>
  <c r="E132" i="19"/>
  <c r="E136" i="19"/>
  <c r="E140" i="19"/>
  <c r="E144" i="19"/>
  <c r="E148" i="19"/>
  <c r="E152" i="19"/>
  <c r="E156" i="19"/>
  <c r="E160" i="19"/>
  <c r="E164" i="19"/>
  <c r="E168" i="19"/>
  <c r="E172" i="19"/>
  <c r="E176" i="19"/>
  <c r="E180" i="19"/>
  <c r="E184" i="19"/>
  <c r="E188" i="19"/>
  <c r="E192" i="19"/>
  <c r="E196" i="19"/>
  <c r="E200" i="19"/>
  <c r="E204" i="19"/>
  <c r="E208" i="19"/>
  <c r="E212" i="19"/>
  <c r="E216" i="19"/>
  <c r="E220" i="19"/>
  <c r="E224" i="19"/>
  <c r="E228" i="19"/>
  <c r="E232" i="19"/>
  <c r="E236" i="19"/>
  <c r="E240" i="19"/>
  <c r="E244" i="19"/>
  <c r="E248" i="19"/>
  <c r="E252" i="19"/>
  <c r="E256" i="19"/>
  <c r="E260" i="19"/>
  <c r="E264" i="19"/>
  <c r="E268" i="19"/>
  <c r="E272" i="19"/>
  <c r="E276" i="19"/>
  <c r="E280" i="19"/>
  <c r="E284" i="19"/>
  <c r="E288" i="19"/>
  <c r="E292" i="19"/>
  <c r="E296" i="19"/>
  <c r="E300" i="19"/>
  <c r="E304" i="19"/>
  <c r="E308" i="19"/>
  <c r="E312" i="19"/>
  <c r="E316" i="19"/>
  <c r="E320" i="19"/>
  <c r="E324" i="19"/>
  <c r="E328" i="19"/>
  <c r="E332" i="19"/>
  <c r="E336" i="19"/>
  <c r="E2" i="12"/>
  <c r="E2" i="18" s="1"/>
  <c r="E5" i="19"/>
  <c r="E9" i="19"/>
  <c r="E13" i="19"/>
  <c r="E17" i="19"/>
  <c r="E21" i="19"/>
  <c r="E25" i="19"/>
  <c r="E29" i="19"/>
  <c r="E33" i="19"/>
  <c r="E37" i="19"/>
  <c r="E41" i="19"/>
  <c r="E45" i="19"/>
  <c r="E49" i="19"/>
  <c r="E53" i="19"/>
  <c r="E57" i="19"/>
  <c r="E61" i="19"/>
  <c r="E65" i="19"/>
  <c r="E69" i="19"/>
  <c r="E73" i="19"/>
  <c r="E77" i="19"/>
  <c r="E81" i="19"/>
  <c r="E85" i="19"/>
  <c r="E89" i="19"/>
  <c r="E93" i="19"/>
  <c r="E97" i="19"/>
  <c r="E101" i="19"/>
  <c r="E105" i="19"/>
  <c r="E109" i="19"/>
  <c r="E113" i="19"/>
  <c r="E117" i="19"/>
  <c r="E121" i="19"/>
  <c r="E125" i="19"/>
  <c r="E129" i="19"/>
  <c r="E133" i="19"/>
  <c r="E137" i="19"/>
  <c r="E141" i="19"/>
  <c r="E145" i="19"/>
  <c r="E149" i="19"/>
  <c r="E153" i="19"/>
  <c r="E157" i="19"/>
  <c r="E161" i="19"/>
  <c r="E165" i="19"/>
  <c r="E169" i="19"/>
  <c r="E173" i="19"/>
  <c r="E177" i="19"/>
  <c r="E181" i="19"/>
  <c r="E185" i="19"/>
  <c r="E189" i="19"/>
  <c r="E193" i="19"/>
  <c r="E197" i="19"/>
  <c r="E201" i="19"/>
  <c r="E205" i="19"/>
  <c r="E209" i="19"/>
  <c r="E213" i="19"/>
  <c r="E217" i="19"/>
  <c r="E221" i="19"/>
  <c r="E225" i="19"/>
  <c r="E229" i="19"/>
  <c r="E233" i="19"/>
  <c r="E237" i="19"/>
  <c r="E241" i="19"/>
  <c r="E245" i="19"/>
  <c r="E249" i="19"/>
  <c r="E253" i="19"/>
  <c r="E257" i="19"/>
  <c r="E261" i="19"/>
  <c r="E265" i="19"/>
  <c r="E269" i="19"/>
  <c r="E273" i="19"/>
  <c r="E277" i="19"/>
  <c r="E281" i="19"/>
  <c r="E285" i="19"/>
  <c r="E289" i="19"/>
  <c r="E293" i="19"/>
  <c r="E297" i="19"/>
  <c r="E301" i="19"/>
  <c r="E305" i="19"/>
  <c r="E309" i="19"/>
  <c r="E313" i="19"/>
  <c r="E317" i="19"/>
  <c r="E321" i="19"/>
  <c r="E325" i="19"/>
  <c r="E329" i="19"/>
  <c r="E333" i="19"/>
  <c r="E337" i="19"/>
  <c r="E6" i="19"/>
  <c r="E10" i="19"/>
  <c r="E14" i="19"/>
  <c r="E18" i="19"/>
  <c r="E22" i="19"/>
  <c r="E26" i="19"/>
  <c r="E30" i="19"/>
  <c r="E34" i="19"/>
  <c r="E38" i="19"/>
  <c r="E42" i="19"/>
  <c r="E46" i="19"/>
  <c r="E50" i="19"/>
  <c r="E54" i="19"/>
  <c r="E58" i="19"/>
  <c r="E62" i="19"/>
  <c r="E66" i="19"/>
  <c r="E70" i="19"/>
  <c r="E74" i="19"/>
  <c r="E78" i="19"/>
  <c r="E82" i="19"/>
  <c r="E86" i="19"/>
  <c r="E90" i="19"/>
  <c r="E94" i="19"/>
  <c r="E98" i="19"/>
  <c r="E102" i="19"/>
  <c r="E106" i="19"/>
  <c r="E110" i="19"/>
  <c r="E114" i="19"/>
  <c r="E118" i="19"/>
  <c r="E122" i="19"/>
  <c r="E126" i="19"/>
  <c r="E130" i="19"/>
  <c r="E134" i="19"/>
  <c r="E138" i="19"/>
  <c r="E142" i="19"/>
  <c r="E146" i="19"/>
  <c r="E150" i="19"/>
  <c r="E154" i="19"/>
  <c r="E158" i="19"/>
  <c r="E162" i="19"/>
  <c r="E166" i="19"/>
  <c r="E170" i="19"/>
  <c r="E174" i="19"/>
  <c r="E178" i="19"/>
  <c r="E182" i="19"/>
  <c r="E186" i="19"/>
  <c r="E190" i="19"/>
  <c r="E194" i="19"/>
  <c r="E198" i="19"/>
  <c r="E202" i="19"/>
  <c r="E206" i="19"/>
  <c r="E210" i="19"/>
  <c r="E214" i="19"/>
  <c r="E218" i="19"/>
  <c r="E222" i="19"/>
  <c r="E226" i="19"/>
  <c r="E230" i="19"/>
  <c r="E234" i="19"/>
  <c r="E238" i="19"/>
  <c r="E242" i="19"/>
  <c r="E246" i="19"/>
  <c r="E250" i="19"/>
  <c r="E254" i="19"/>
  <c r="E258" i="19"/>
  <c r="E262" i="19"/>
  <c r="E266" i="19"/>
  <c r="E270" i="19"/>
  <c r="E274" i="19"/>
  <c r="E278" i="19"/>
  <c r="E282" i="19"/>
  <c r="E286" i="19"/>
  <c r="E290" i="19"/>
  <c r="E294" i="19"/>
  <c r="E298" i="19"/>
  <c r="E302" i="19"/>
  <c r="E306" i="19"/>
  <c r="E310" i="19"/>
  <c r="E314" i="19"/>
  <c r="E318" i="19"/>
  <c r="E322" i="19"/>
  <c r="E326" i="19"/>
  <c r="E330" i="19"/>
  <c r="E334" i="19"/>
  <c r="E338" i="19"/>
  <c r="E359" i="19"/>
  <c r="E355" i="19"/>
  <c r="E351" i="19"/>
  <c r="E347" i="19"/>
  <c r="E343" i="19"/>
  <c r="E339" i="19"/>
  <c r="E323" i="19"/>
  <c r="E307" i="19"/>
  <c r="E3" i="12"/>
  <c r="E358" i="19"/>
  <c r="E354" i="19"/>
  <c r="E350" i="19"/>
  <c r="E346" i="19"/>
  <c r="E342" i="19"/>
  <c r="E335" i="19"/>
  <c r="E319" i="19"/>
  <c r="E361" i="19"/>
  <c r="E357" i="19"/>
  <c r="E353" i="19"/>
  <c r="E349" i="19"/>
  <c r="E345" i="19"/>
  <c r="E341" i="19"/>
  <c r="E331" i="19"/>
  <c r="E315" i="19"/>
  <c r="E5" i="12"/>
  <c r="T18" i="11"/>
  <c r="R18" i="11" s="1"/>
  <c r="S19" i="11"/>
  <c r="A12" i="17"/>
  <c r="E4" i="15"/>
  <c r="E2" i="15"/>
  <c r="E4" i="13"/>
  <c r="A9" i="15"/>
  <c r="A8" i="14"/>
  <c r="G4" i="14"/>
  <c r="J4" i="14" s="1"/>
  <c r="F4" i="14"/>
  <c r="E2" i="13"/>
  <c r="E2" i="3"/>
  <c r="E4" i="3"/>
  <c r="E56" i="3"/>
  <c r="E63" i="3"/>
  <c r="A7" i="13"/>
  <c r="A7" i="12"/>
  <c r="E7" i="12" s="1"/>
  <c r="E346" i="24" l="1"/>
  <c r="E359" i="24"/>
  <c r="E361" i="24"/>
  <c r="E357" i="24"/>
  <c r="E4" i="18"/>
  <c r="E325" i="24"/>
  <c r="E339" i="24"/>
  <c r="E347" i="24"/>
  <c r="E341" i="24"/>
  <c r="E313" i="24"/>
  <c r="E317" i="24"/>
  <c r="E309" i="24"/>
  <c r="E319" i="24"/>
  <c r="E327" i="24"/>
  <c r="E335" i="24"/>
  <c r="E307" i="24"/>
  <c r="E311" i="24"/>
  <c r="E314" i="24"/>
  <c r="E139" i="24"/>
  <c r="E252" i="24"/>
  <c r="E301" i="24"/>
  <c r="E285" i="24"/>
  <c r="E277" i="24"/>
  <c r="E269" i="24"/>
  <c r="E237" i="24"/>
  <c r="E229" i="24"/>
  <c r="E221" i="24"/>
  <c r="E213" i="24"/>
  <c r="E205" i="24"/>
  <c r="E173" i="24"/>
  <c r="E143" i="24"/>
  <c r="E297" i="24"/>
  <c r="E273" i="24"/>
  <c r="E249" i="24"/>
  <c r="E177" i="24"/>
  <c r="E165" i="24"/>
  <c r="E129" i="24"/>
  <c r="E284" i="24"/>
  <c r="E260" i="24"/>
  <c r="E244" i="24"/>
  <c r="E220" i="24"/>
  <c r="E204" i="24"/>
  <c r="E188" i="24"/>
  <c r="E180" i="24"/>
  <c r="E172" i="24"/>
  <c r="E141" i="24"/>
  <c r="E111" i="24"/>
  <c r="E103" i="24"/>
  <c r="E95" i="24"/>
  <c r="E79" i="24"/>
  <c r="E63" i="24"/>
  <c r="E55" i="24"/>
  <c r="E39" i="24"/>
  <c r="E15" i="24"/>
  <c r="E7" i="24"/>
  <c r="E135" i="24"/>
  <c r="E87" i="24"/>
  <c r="E71" i="24"/>
  <c r="E47" i="24"/>
  <c r="E31" i="24"/>
  <c r="E23" i="24"/>
  <c r="E152" i="24"/>
  <c r="E144" i="24"/>
  <c r="E136" i="24"/>
  <c r="E120" i="24"/>
  <c r="E104" i="24"/>
  <c r="E96" i="24"/>
  <c r="E80" i="24"/>
  <c r="E72" i="24"/>
  <c r="E56" i="24"/>
  <c r="E48" i="24"/>
  <c r="E40" i="24"/>
  <c r="E24" i="24"/>
  <c r="E148" i="24"/>
  <c r="E116" i="24"/>
  <c r="E92" i="24"/>
  <c r="E84" i="24"/>
  <c r="E76" i="24"/>
  <c r="E36" i="24"/>
  <c r="E28" i="24"/>
  <c r="E302" i="24"/>
  <c r="E163" i="24"/>
  <c r="E232" i="24"/>
  <c r="E264" i="24"/>
  <c r="E296" i="24"/>
  <c r="E333" i="24"/>
  <c r="E151" i="24"/>
  <c r="E258" i="24"/>
  <c r="E324" i="24"/>
  <c r="E332" i="24"/>
  <c r="E343" i="24"/>
  <c r="E202" i="24"/>
  <c r="E266" i="24"/>
  <c r="E298" i="24"/>
  <c r="E196" i="24"/>
  <c r="E292" i="24"/>
  <c r="E235" i="24"/>
  <c r="E227" i="24"/>
  <c r="E195" i="24"/>
  <c r="E155" i="24"/>
  <c r="E255" i="24"/>
  <c r="E191" i="24"/>
  <c r="E290" i="24"/>
  <c r="E274" i="24"/>
  <c r="E234" i="24"/>
  <c r="E194" i="24"/>
  <c r="E53" i="24"/>
  <c r="E37" i="24"/>
  <c r="E101" i="24"/>
  <c r="E93" i="24"/>
  <c r="E61" i="24"/>
  <c r="E29" i="24"/>
  <c r="E13" i="24"/>
  <c r="E150" i="24"/>
  <c r="E118" i="24"/>
  <c r="E86" i="24"/>
  <c r="E6" i="24"/>
  <c r="E122" i="24"/>
  <c r="E98" i="24"/>
  <c r="E74" i="24"/>
  <c r="E42" i="24"/>
  <c r="E26" i="24"/>
  <c r="E18" i="24"/>
  <c r="E182" i="24"/>
  <c r="E246" i="24"/>
  <c r="I3" i="25"/>
  <c r="D4" i="25" s="1"/>
  <c r="F3" i="25"/>
  <c r="J2" i="25"/>
  <c r="E171" i="24"/>
  <c r="E236" i="24"/>
  <c r="E268" i="24"/>
  <c r="E300" i="24"/>
  <c r="E305" i="24"/>
  <c r="E289" i="24"/>
  <c r="E281" i="24"/>
  <c r="E265" i="24"/>
  <c r="E257" i="24"/>
  <c r="E241" i="24"/>
  <c r="E233" i="24"/>
  <c r="E225" i="24"/>
  <c r="E217" i="24"/>
  <c r="E209" i="24"/>
  <c r="E201" i="24"/>
  <c r="E193" i="24"/>
  <c r="E185" i="24"/>
  <c r="E167" i="24"/>
  <c r="E131" i="24"/>
  <c r="E293" i="24"/>
  <c r="E261" i="24"/>
  <c r="E253" i="24"/>
  <c r="E245" i="24"/>
  <c r="E197" i="24"/>
  <c r="E189" i="24"/>
  <c r="E181" i="24"/>
  <c r="E157" i="24"/>
  <c r="E113" i="24"/>
  <c r="E304" i="24"/>
  <c r="E288" i="24"/>
  <c r="E280" i="24"/>
  <c r="E240" i="24"/>
  <c r="E224" i="24"/>
  <c r="E200" i="24"/>
  <c r="E192" i="24"/>
  <c r="E184" i="24"/>
  <c r="E149" i="24"/>
  <c r="E127" i="24"/>
  <c r="E107" i="24"/>
  <c r="E99" i="24"/>
  <c r="E67" i="24"/>
  <c r="E59" i="24"/>
  <c r="E51" i="24"/>
  <c r="E43" i="24"/>
  <c r="E27" i="24"/>
  <c r="E11" i="24"/>
  <c r="E115" i="24"/>
  <c r="E91" i="24"/>
  <c r="E83" i="24"/>
  <c r="E75" i="24"/>
  <c r="E35" i="24"/>
  <c r="E19" i="24"/>
  <c r="E3" i="24"/>
  <c r="E164" i="24"/>
  <c r="E156" i="24"/>
  <c r="E140" i="24"/>
  <c r="E132" i="24"/>
  <c r="E124" i="24"/>
  <c r="E108" i="24"/>
  <c r="E100" i="24"/>
  <c r="E68" i="24"/>
  <c r="E60" i="24"/>
  <c r="E52" i="24"/>
  <c r="E44" i="24"/>
  <c r="E20" i="24"/>
  <c r="E12" i="24"/>
  <c r="E4" i="24"/>
  <c r="E168" i="24"/>
  <c r="E160" i="24"/>
  <c r="E128" i="24"/>
  <c r="E112" i="24"/>
  <c r="E88" i="24"/>
  <c r="E64" i="24"/>
  <c r="E32" i="24"/>
  <c r="E16" i="24"/>
  <c r="E8" i="24"/>
  <c r="E190" i="24"/>
  <c r="E222" i="24"/>
  <c r="E125" i="24"/>
  <c r="E216" i="24"/>
  <c r="E248" i="24"/>
  <c r="E321" i="24"/>
  <c r="E329" i="24"/>
  <c r="E337" i="24"/>
  <c r="E345" i="24"/>
  <c r="E353" i="24"/>
  <c r="E178" i="24"/>
  <c r="E320" i="24"/>
  <c r="E328" i="24"/>
  <c r="E228" i="24"/>
  <c r="E291" i="24"/>
  <c r="E243" i="24"/>
  <c r="E287" i="24"/>
  <c r="E247" i="24"/>
  <c r="E231" i="24"/>
  <c r="E199" i="24"/>
  <c r="E161" i="24"/>
  <c r="E282" i="24"/>
  <c r="E242" i="24"/>
  <c r="E226" i="24"/>
  <c r="E210" i="24"/>
  <c r="E169" i="24"/>
  <c r="E77" i="24"/>
  <c r="E117" i="24"/>
  <c r="E109" i="24"/>
  <c r="E85" i="24"/>
  <c r="E69" i="24"/>
  <c r="E45" i="24"/>
  <c r="E21" i="24"/>
  <c r="E5" i="24"/>
  <c r="E158" i="24"/>
  <c r="E142" i="24"/>
  <c r="E126" i="24"/>
  <c r="E102" i="24"/>
  <c r="E78" i="24"/>
  <c r="E30" i="24"/>
  <c r="E106" i="24"/>
  <c r="E90" i="24"/>
  <c r="E82" i="24"/>
  <c r="E34" i="24"/>
  <c r="E176" i="24"/>
  <c r="E208" i="24"/>
  <c r="E272" i="24"/>
  <c r="E212" i="24"/>
  <c r="E276" i="24"/>
  <c r="E308" i="24"/>
  <c r="E303" i="24"/>
  <c r="E295" i="24"/>
  <c r="E279" i="24"/>
  <c r="E271" i="24"/>
  <c r="E263" i="24"/>
  <c r="E239" i="24"/>
  <c r="E223" i="24"/>
  <c r="E215" i="24"/>
  <c r="E207" i="24"/>
  <c r="E183" i="24"/>
  <c r="E175" i="24"/>
  <c r="E123" i="24"/>
  <c r="E299" i="24"/>
  <c r="E283" i="24"/>
  <c r="E275" i="24"/>
  <c r="E267" i="24"/>
  <c r="E259" i="24"/>
  <c r="E251" i="24"/>
  <c r="E219" i="24"/>
  <c r="E211" i="24"/>
  <c r="E203" i="24"/>
  <c r="E187" i="24"/>
  <c r="E179" i="24"/>
  <c r="E153" i="24"/>
  <c r="E137" i="24"/>
  <c r="E310" i="24"/>
  <c r="E294" i="24"/>
  <c r="E286" i="24"/>
  <c r="E278" i="24"/>
  <c r="E270" i="24"/>
  <c r="E262" i="24"/>
  <c r="E254" i="24"/>
  <c r="E238" i="24"/>
  <c r="E214" i="24"/>
  <c r="E206" i="24"/>
  <c r="E174" i="24"/>
  <c r="E145" i="24"/>
  <c r="E119" i="24"/>
  <c r="E105" i="24"/>
  <c r="E97" i="24"/>
  <c r="E81" i="24"/>
  <c r="E57" i="24"/>
  <c r="E121" i="24"/>
  <c r="E89" i="24"/>
  <c r="E73" i="24"/>
  <c r="E65" i="24"/>
  <c r="E49" i="24"/>
  <c r="E41" i="24"/>
  <c r="E33" i="24"/>
  <c r="E25" i="24"/>
  <c r="E17" i="24"/>
  <c r="E9" i="24"/>
  <c r="E170" i="24"/>
  <c r="E162" i="24"/>
  <c r="E154" i="24"/>
  <c r="E146" i="24"/>
  <c r="E138" i="24"/>
  <c r="E130" i="24"/>
  <c r="E114" i="24"/>
  <c r="E66" i="24"/>
  <c r="E58" i="24"/>
  <c r="E50" i="24"/>
  <c r="E10" i="24"/>
  <c r="I2" i="26"/>
  <c r="H2" i="26"/>
  <c r="J2" i="24" s="1"/>
  <c r="K2" i="24" s="1"/>
  <c r="G9" i="1" s="1"/>
  <c r="E166" i="24"/>
  <c r="E134" i="24"/>
  <c r="E110" i="24"/>
  <c r="E94" i="24"/>
  <c r="E70" i="24"/>
  <c r="E62" i="24"/>
  <c r="E54" i="24"/>
  <c r="E46" i="24"/>
  <c r="E38" i="24"/>
  <c r="E22" i="24"/>
  <c r="E14" i="24"/>
  <c r="E159" i="24"/>
  <c r="E198" i="24"/>
  <c r="E230" i="24"/>
  <c r="E316" i="24"/>
  <c r="E147" i="24"/>
  <c r="E256" i="24"/>
  <c r="E323" i="24"/>
  <c r="E331" i="24"/>
  <c r="E355" i="24"/>
  <c r="E133" i="24"/>
  <c r="E186" i="24"/>
  <c r="E218" i="24"/>
  <c r="E250" i="24"/>
  <c r="E312" i="24"/>
  <c r="E338" i="24"/>
  <c r="I10" i="22"/>
  <c r="J10" i="22" s="1"/>
  <c r="H10" i="22"/>
  <c r="K11" i="22"/>
  <c r="E11" i="22"/>
  <c r="I9" i="22"/>
  <c r="J9" i="22" s="1"/>
  <c r="H9" i="22"/>
  <c r="L4" i="23"/>
  <c r="F5" i="21"/>
  <c r="G5" i="21"/>
  <c r="E2" i="17"/>
  <c r="I2" i="17" s="1"/>
  <c r="I2" i="19"/>
  <c r="G3" i="19" s="1"/>
  <c r="T19" i="11"/>
  <c r="R19" i="11" s="1"/>
  <c r="A13" i="17"/>
  <c r="J2" i="15"/>
  <c r="J2" i="13"/>
  <c r="A10" i="15"/>
  <c r="N2" i="13"/>
  <c r="D4" i="14"/>
  <c r="L4" i="14" s="1"/>
  <c r="A9" i="14"/>
  <c r="K4" i="14"/>
  <c r="I9" i="1" s="1"/>
  <c r="A8" i="13"/>
  <c r="A8" i="12"/>
  <c r="E8" i="12" s="1"/>
  <c r="L2" i="24" l="1"/>
  <c r="D3" i="26"/>
  <c r="J2" i="17"/>
  <c r="G3" i="25"/>
  <c r="F3" i="26"/>
  <c r="F3" i="24" s="1"/>
  <c r="H3" i="24" s="1"/>
  <c r="F4" i="25"/>
  <c r="F5" i="23"/>
  <c r="F11" i="22"/>
  <c r="N4" i="22"/>
  <c r="K12" i="22"/>
  <c r="E12" i="22"/>
  <c r="F12" i="22" s="1"/>
  <c r="G5" i="23"/>
  <c r="I5" i="23" s="1"/>
  <c r="J5" i="21"/>
  <c r="I5" i="21"/>
  <c r="D5" i="21"/>
  <c r="J2" i="18"/>
  <c r="F3" i="19"/>
  <c r="D3" i="19" s="1"/>
  <c r="H3" i="19" s="1"/>
  <c r="A14" i="17"/>
  <c r="L2" i="13"/>
  <c r="K3" i="14"/>
  <c r="I3" i="14"/>
  <c r="I2" i="14"/>
  <c r="F2" i="15" s="1"/>
  <c r="K2" i="14"/>
  <c r="A11" i="15"/>
  <c r="I4" i="14"/>
  <c r="A10" i="14"/>
  <c r="G5" i="14"/>
  <c r="J5" i="14" s="1"/>
  <c r="F5" i="14"/>
  <c r="A9" i="13"/>
  <c r="A9" i="12"/>
  <c r="E9" i="12" s="1"/>
  <c r="F2" i="28" l="1"/>
  <c r="H3" i="17"/>
  <c r="G3" i="17"/>
  <c r="G3" i="26"/>
  <c r="H3" i="26" s="1"/>
  <c r="I3" i="26"/>
  <c r="D4" i="26" s="1"/>
  <c r="G4" i="25"/>
  <c r="D3" i="24"/>
  <c r="I4" i="25"/>
  <c r="D5" i="25" s="1"/>
  <c r="H3" i="25"/>
  <c r="K5" i="21"/>
  <c r="K5" i="23" s="1"/>
  <c r="J9" i="1" s="1"/>
  <c r="J5" i="23"/>
  <c r="H11" i="22"/>
  <c r="I11" i="22"/>
  <c r="J11" i="22" s="1"/>
  <c r="D5" i="23"/>
  <c r="L5" i="21"/>
  <c r="I12" i="22"/>
  <c r="J12" i="22" s="1"/>
  <c r="H12" i="22"/>
  <c r="K13" i="22"/>
  <c r="E13" i="22"/>
  <c r="F13" i="22" s="1"/>
  <c r="K2" i="18"/>
  <c r="F9" i="1" s="1"/>
  <c r="I3" i="19"/>
  <c r="G4" i="19" s="1"/>
  <c r="A15" i="17"/>
  <c r="K2" i="15"/>
  <c r="L2" i="15" s="1"/>
  <c r="N2" i="15"/>
  <c r="M2" i="15"/>
  <c r="A12" i="15"/>
  <c r="D5" i="14"/>
  <c r="L5" i="14" s="1"/>
  <c r="K5" i="14"/>
  <c r="A11" i="14"/>
  <c r="A10" i="13"/>
  <c r="A10" i="12"/>
  <c r="E10" i="12" s="1"/>
  <c r="E2" i="28" l="1"/>
  <c r="E2" i="27" s="1"/>
  <c r="H2" i="27"/>
  <c r="D3" i="17"/>
  <c r="J3" i="24"/>
  <c r="K3" i="24" s="1"/>
  <c r="G3" i="24"/>
  <c r="I3" i="24" s="1"/>
  <c r="H4" i="25"/>
  <c r="F5" i="25"/>
  <c r="F4" i="26"/>
  <c r="F4" i="24" s="1"/>
  <c r="H4" i="24" s="1"/>
  <c r="L3" i="24"/>
  <c r="I13" i="22"/>
  <c r="J13" i="22" s="1"/>
  <c r="H13" i="22"/>
  <c r="L5" i="23"/>
  <c r="G6" i="21"/>
  <c r="F6" i="21"/>
  <c r="K14" i="22"/>
  <c r="E14" i="22"/>
  <c r="F14" i="22" s="1"/>
  <c r="F4" i="19"/>
  <c r="D4" i="19" s="1"/>
  <c r="H4" i="19" s="1"/>
  <c r="A16" i="17"/>
  <c r="H3" i="15"/>
  <c r="G3" i="15"/>
  <c r="I3" i="15" s="1"/>
  <c r="A13" i="15"/>
  <c r="I5" i="14"/>
  <c r="A12" i="14"/>
  <c r="F6" i="14"/>
  <c r="G6" i="14"/>
  <c r="J6" i="14" s="1"/>
  <c r="A11" i="13"/>
  <c r="A11" i="12"/>
  <c r="E11" i="12" s="1"/>
  <c r="I2" i="28" l="1"/>
  <c r="I2" i="27"/>
  <c r="J2" i="28"/>
  <c r="I5" i="25"/>
  <c r="D6" i="25" s="1"/>
  <c r="G5" i="25"/>
  <c r="G4" i="26"/>
  <c r="D4" i="24"/>
  <c r="I4" i="26"/>
  <c r="D5" i="26" s="1"/>
  <c r="I14" i="22"/>
  <c r="J14" i="22" s="1"/>
  <c r="H14" i="22"/>
  <c r="G6" i="23"/>
  <c r="I6" i="23" s="1"/>
  <c r="I6" i="21"/>
  <c r="J6" i="21"/>
  <c r="D6" i="21"/>
  <c r="K15" i="22"/>
  <c r="E15" i="22"/>
  <c r="F15" i="22" s="1"/>
  <c r="F6" i="23"/>
  <c r="I4" i="19"/>
  <c r="G5" i="19" s="1"/>
  <c r="A17" i="17"/>
  <c r="D3" i="15"/>
  <c r="J3" i="15"/>
  <c r="F3" i="15" s="1"/>
  <c r="K6" i="14"/>
  <c r="A14" i="15"/>
  <c r="A13" i="14"/>
  <c r="D6" i="14"/>
  <c r="L6" i="14" s="1"/>
  <c r="I6" i="14"/>
  <c r="A12" i="13"/>
  <c r="A12" i="12"/>
  <c r="E12" i="12" s="1"/>
  <c r="D2" i="3"/>
  <c r="J2" i="3" s="1"/>
  <c r="D3" i="3" s="1"/>
  <c r="H3" i="28" l="1"/>
  <c r="G3" i="27" s="1"/>
  <c r="G3" i="28"/>
  <c r="F3" i="27" s="1"/>
  <c r="H3" i="27" s="1"/>
  <c r="L2" i="27"/>
  <c r="M2" i="27" s="1"/>
  <c r="J2" i="27"/>
  <c r="K2" i="27" s="1"/>
  <c r="F6" i="25"/>
  <c r="H4" i="26"/>
  <c r="J4" i="24" s="1"/>
  <c r="K4" i="24" s="1"/>
  <c r="G4" i="24"/>
  <c r="I4" i="24" s="1"/>
  <c r="I5" i="26"/>
  <c r="F5" i="26"/>
  <c r="F5" i="24" s="1"/>
  <c r="H5" i="24" s="1"/>
  <c r="L4" i="24"/>
  <c r="H5" i="25"/>
  <c r="H15" i="22"/>
  <c r="I15" i="22"/>
  <c r="J15" i="22" s="1"/>
  <c r="K16" i="22"/>
  <c r="E16" i="22"/>
  <c r="F16" i="22" s="1"/>
  <c r="D6" i="23"/>
  <c r="L6" i="21"/>
  <c r="J6" i="23"/>
  <c r="K6" i="21"/>
  <c r="K6" i="23" s="1"/>
  <c r="F5" i="19"/>
  <c r="D5" i="19" s="1"/>
  <c r="H5" i="19" s="1"/>
  <c r="A18" i="17"/>
  <c r="K3" i="15"/>
  <c r="L3" i="15" s="1"/>
  <c r="A15" i="15"/>
  <c r="G7" i="14"/>
  <c r="J7" i="14" s="1"/>
  <c r="F7" i="14"/>
  <c r="A14" i="14"/>
  <c r="A13" i="13"/>
  <c r="A13" i="12"/>
  <c r="E13" i="12" s="1"/>
  <c r="F3" i="17" l="1"/>
  <c r="D3" i="28"/>
  <c r="D3" i="27" s="1"/>
  <c r="I3" i="27"/>
  <c r="L5" i="24"/>
  <c r="D6" i="26"/>
  <c r="I6" i="25"/>
  <c r="D7" i="25" s="1"/>
  <c r="G6" i="25"/>
  <c r="F6" i="26"/>
  <c r="F6" i="24" s="1"/>
  <c r="H6" i="24" s="1"/>
  <c r="G5" i="26"/>
  <c r="D5" i="24"/>
  <c r="I16" i="22"/>
  <c r="J16" i="22" s="1"/>
  <c r="H16" i="22"/>
  <c r="K17" i="22"/>
  <c r="E17" i="22"/>
  <c r="F17" i="22" s="1"/>
  <c r="L6" i="23"/>
  <c r="G7" i="21"/>
  <c r="F7" i="21"/>
  <c r="F7" i="23" s="1"/>
  <c r="I5" i="19"/>
  <c r="G6" i="19" s="1"/>
  <c r="A19" i="17"/>
  <c r="K7" i="14"/>
  <c r="A16" i="15"/>
  <c r="A15" i="14"/>
  <c r="I7" i="14"/>
  <c r="D7" i="14"/>
  <c r="L7" i="14" s="1"/>
  <c r="A14" i="13"/>
  <c r="A14" i="12"/>
  <c r="E14" i="12" s="1"/>
  <c r="G6" i="26" l="1"/>
  <c r="H6" i="26" s="1"/>
  <c r="D6" i="24"/>
  <c r="I6" i="26"/>
  <c r="F7" i="25"/>
  <c r="H5" i="26"/>
  <c r="J5" i="24" s="1"/>
  <c r="K5" i="24" s="1"/>
  <c r="G5" i="24"/>
  <c r="I5" i="24" s="1"/>
  <c r="H6" i="25"/>
  <c r="I17" i="22"/>
  <c r="J17" i="22" s="1"/>
  <c r="H17" i="22"/>
  <c r="K18" i="22"/>
  <c r="E18" i="22"/>
  <c r="F18" i="22" s="1"/>
  <c r="G7" i="23"/>
  <c r="I7" i="23" s="1"/>
  <c r="J7" i="21"/>
  <c r="D7" i="21"/>
  <c r="I7" i="21"/>
  <c r="F6" i="19"/>
  <c r="D6" i="19" s="1"/>
  <c r="H6" i="19" s="1"/>
  <c r="A20" i="17"/>
  <c r="A17" i="15"/>
  <c r="G8" i="14"/>
  <c r="J8" i="14" s="1"/>
  <c r="F8" i="14"/>
  <c r="A16" i="14"/>
  <c r="A15" i="13"/>
  <c r="A15" i="12"/>
  <c r="E15" i="12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2" i="3"/>
  <c r="L6" i="24" l="1"/>
  <c r="D7" i="26"/>
  <c r="I7" i="26" s="1"/>
  <c r="J6" i="24"/>
  <c r="K6" i="24" s="1"/>
  <c r="G6" i="24"/>
  <c r="I6" i="24" s="1"/>
  <c r="F7" i="26"/>
  <c r="F7" i="24" s="1"/>
  <c r="H7" i="24" s="1"/>
  <c r="I7" i="25"/>
  <c r="D8" i="25" s="1"/>
  <c r="G7" i="25"/>
  <c r="D7" i="24"/>
  <c r="I18" i="22"/>
  <c r="J18" i="22" s="1"/>
  <c r="H18" i="22"/>
  <c r="D7" i="23"/>
  <c r="L7" i="21"/>
  <c r="K19" i="22"/>
  <c r="E19" i="22"/>
  <c r="F19" i="22" s="1"/>
  <c r="K7" i="21"/>
  <c r="K7" i="23" s="1"/>
  <c r="J7" i="23"/>
  <c r="I6" i="19"/>
  <c r="G7" i="19" s="1"/>
  <c r="A21" i="17"/>
  <c r="K8" i="14"/>
  <c r="A18" i="15"/>
  <c r="A17" i="14"/>
  <c r="D8" i="14"/>
  <c r="L8" i="14" s="1"/>
  <c r="I8" i="14"/>
  <c r="A16" i="13"/>
  <c r="A16" i="12"/>
  <c r="E16" i="12" s="1"/>
  <c r="F2" i="3"/>
  <c r="H2" i="3" s="1"/>
  <c r="D8" i="26" l="1"/>
  <c r="I8" i="26" s="1"/>
  <c r="D9" i="26" s="1"/>
  <c r="F8" i="26"/>
  <c r="G7" i="26"/>
  <c r="H7" i="26" s="1"/>
  <c r="F8" i="25"/>
  <c r="I8" i="25"/>
  <c r="D9" i="25" s="1"/>
  <c r="L7" i="24"/>
  <c r="H7" i="25"/>
  <c r="J7" i="24" s="1"/>
  <c r="K7" i="24" s="1"/>
  <c r="G7" i="24"/>
  <c r="I7" i="24" s="1"/>
  <c r="L7" i="23"/>
  <c r="F8" i="21"/>
  <c r="F8" i="23" s="1"/>
  <c r="G8" i="21"/>
  <c r="H19" i="22"/>
  <c r="I19" i="22"/>
  <c r="J19" i="22" s="1"/>
  <c r="K20" i="22"/>
  <c r="E20" i="22"/>
  <c r="F20" i="22" s="1"/>
  <c r="F7" i="19"/>
  <c r="D7" i="19" s="1"/>
  <c r="H7" i="19" s="1"/>
  <c r="A22" i="17"/>
  <c r="A19" i="15"/>
  <c r="G9" i="14"/>
  <c r="J9" i="14" s="1"/>
  <c r="F9" i="14"/>
  <c r="A18" i="14"/>
  <c r="A17" i="13"/>
  <c r="A17" i="12"/>
  <c r="E17" i="12" s="1"/>
  <c r="F3" i="3"/>
  <c r="H3" i="3" s="1"/>
  <c r="G2" i="3"/>
  <c r="F8" i="24" l="1"/>
  <c r="H8" i="24" s="1"/>
  <c r="G8" i="26"/>
  <c r="H8" i="26" s="1"/>
  <c r="F9" i="25"/>
  <c r="I9" i="25"/>
  <c r="D10" i="25" s="1"/>
  <c r="L8" i="24"/>
  <c r="G8" i="25"/>
  <c r="D8" i="24"/>
  <c r="F9" i="26"/>
  <c r="I20" i="22"/>
  <c r="J20" i="22" s="1"/>
  <c r="H20" i="22"/>
  <c r="K21" i="22"/>
  <c r="E21" i="22"/>
  <c r="F21" i="22" s="1"/>
  <c r="G8" i="23"/>
  <c r="I8" i="23" s="1"/>
  <c r="J8" i="21"/>
  <c r="D8" i="21"/>
  <c r="I8" i="21"/>
  <c r="I7" i="19"/>
  <c r="G8" i="19" s="1"/>
  <c r="A23" i="17"/>
  <c r="K9" i="14"/>
  <c r="A20" i="15"/>
  <c r="A19" i="14"/>
  <c r="I9" i="14"/>
  <c r="D9" i="14"/>
  <c r="L9" i="14" s="1"/>
  <c r="A18" i="13"/>
  <c r="A18" i="12"/>
  <c r="E18" i="12" s="1"/>
  <c r="I2" i="3"/>
  <c r="F9" i="24" l="1"/>
  <c r="H9" i="24" s="1"/>
  <c r="G9" i="26"/>
  <c r="H9" i="26" s="1"/>
  <c r="I10" i="25"/>
  <c r="D11" i="25" s="1"/>
  <c r="F10" i="25"/>
  <c r="I9" i="26"/>
  <c r="H8" i="25"/>
  <c r="J8" i="24" s="1"/>
  <c r="K8" i="24" s="1"/>
  <c r="G8" i="24"/>
  <c r="I8" i="24" s="1"/>
  <c r="G9" i="25"/>
  <c r="D9" i="24"/>
  <c r="I21" i="22"/>
  <c r="J21" i="22" s="1"/>
  <c r="H21" i="22"/>
  <c r="D8" i="23"/>
  <c r="L8" i="21"/>
  <c r="K22" i="22"/>
  <c r="E22" i="22"/>
  <c r="F22" i="22" s="1"/>
  <c r="K8" i="21"/>
  <c r="K8" i="23" s="1"/>
  <c r="J8" i="23"/>
  <c r="F8" i="19"/>
  <c r="D8" i="19" s="1"/>
  <c r="H8" i="19" s="1"/>
  <c r="A24" i="17"/>
  <c r="A21" i="15"/>
  <c r="F10" i="14"/>
  <c r="G10" i="14"/>
  <c r="J10" i="14" s="1"/>
  <c r="A20" i="14"/>
  <c r="A19" i="13"/>
  <c r="A19" i="12"/>
  <c r="E19" i="12" s="1"/>
  <c r="L9" i="24" l="1"/>
  <c r="D10" i="26"/>
  <c r="D10" i="24" s="1"/>
  <c r="F11" i="25"/>
  <c r="F10" i="26"/>
  <c r="F10" i="24" s="1"/>
  <c r="H10" i="24" s="1"/>
  <c r="G10" i="25"/>
  <c r="H9" i="25"/>
  <c r="J9" i="24" s="1"/>
  <c r="K9" i="24" s="1"/>
  <c r="G9" i="24"/>
  <c r="I9" i="24" s="1"/>
  <c r="L8" i="23"/>
  <c r="G9" i="21"/>
  <c r="F9" i="21"/>
  <c r="F9" i="23" s="1"/>
  <c r="I22" i="22"/>
  <c r="J22" i="22" s="1"/>
  <c r="H22" i="22"/>
  <c r="K23" i="22"/>
  <c r="E23" i="22"/>
  <c r="F23" i="22" s="1"/>
  <c r="I8" i="19"/>
  <c r="G9" i="19" s="1"/>
  <c r="A25" i="17"/>
  <c r="A22" i="15"/>
  <c r="K10" i="14"/>
  <c r="I10" i="14"/>
  <c r="D10" i="14"/>
  <c r="L10" i="14" s="1"/>
  <c r="A21" i="14"/>
  <c r="A20" i="13"/>
  <c r="A20" i="12"/>
  <c r="E20" i="12" s="1"/>
  <c r="H10" i="25" l="1"/>
  <c r="G10" i="26"/>
  <c r="H10" i="26" s="1"/>
  <c r="G11" i="25"/>
  <c r="I10" i="26"/>
  <c r="D11" i="26" s="1"/>
  <c r="I11" i="25"/>
  <c r="D12" i="25" s="1"/>
  <c r="H23" i="22"/>
  <c r="I23" i="22"/>
  <c r="J23" i="22" s="1"/>
  <c r="K24" i="22"/>
  <c r="E24" i="22"/>
  <c r="F24" i="22" s="1"/>
  <c r="G9" i="23"/>
  <c r="I9" i="23" s="1"/>
  <c r="J9" i="21"/>
  <c r="D9" i="21"/>
  <c r="I9" i="21"/>
  <c r="F9" i="19"/>
  <c r="D9" i="19" s="1"/>
  <c r="H9" i="19" s="1"/>
  <c r="A26" i="17"/>
  <c r="A23" i="15"/>
  <c r="A22" i="14"/>
  <c r="G11" i="14"/>
  <c r="J11" i="14" s="1"/>
  <c r="F11" i="14"/>
  <c r="A21" i="13"/>
  <c r="A21" i="12"/>
  <c r="E21" i="12" s="1"/>
  <c r="J10" i="24" l="1"/>
  <c r="K10" i="24" s="1"/>
  <c r="H11" i="25"/>
  <c r="F12" i="25"/>
  <c r="F11" i="26"/>
  <c r="F11" i="24" s="1"/>
  <c r="H11" i="24" s="1"/>
  <c r="L10" i="24"/>
  <c r="G10" i="24"/>
  <c r="I10" i="24" s="1"/>
  <c r="I24" i="22"/>
  <c r="J24" i="22" s="1"/>
  <c r="H24" i="22"/>
  <c r="D9" i="23"/>
  <c r="L9" i="21"/>
  <c r="K25" i="22"/>
  <c r="E25" i="22"/>
  <c r="F25" i="22" s="1"/>
  <c r="K9" i="21"/>
  <c r="K9" i="23" s="1"/>
  <c r="J9" i="23"/>
  <c r="I9" i="19"/>
  <c r="G10" i="19" s="1"/>
  <c r="A27" i="17"/>
  <c r="A24" i="15"/>
  <c r="O4" i="14"/>
  <c r="D11" i="14"/>
  <c r="L11" i="14" s="1"/>
  <c r="A23" i="14"/>
  <c r="A22" i="13"/>
  <c r="A22" i="12"/>
  <c r="E22" i="12" s="1"/>
  <c r="G11" i="26" l="1"/>
  <c r="D11" i="24"/>
  <c r="I11" i="26"/>
  <c r="D12" i="26" s="1"/>
  <c r="I12" i="25"/>
  <c r="D13" i="25" s="1"/>
  <c r="G12" i="25"/>
  <c r="L9" i="23"/>
  <c r="F10" i="21"/>
  <c r="F10" i="23" s="1"/>
  <c r="G10" i="21"/>
  <c r="H25" i="22"/>
  <c r="I25" i="22"/>
  <c r="J25" i="22" s="1"/>
  <c r="K26" i="22"/>
  <c r="E26" i="22"/>
  <c r="F26" i="22" s="1"/>
  <c r="F10" i="19"/>
  <c r="D10" i="19" s="1"/>
  <c r="H10" i="19" s="1"/>
  <c r="A28" i="17"/>
  <c r="A25" i="15"/>
  <c r="I11" i="14"/>
  <c r="K11" i="14"/>
  <c r="G12" i="14"/>
  <c r="J12" i="14" s="1"/>
  <c r="F12" i="14"/>
  <c r="A24" i="14"/>
  <c r="A23" i="13"/>
  <c r="A23" i="12"/>
  <c r="E23" i="12" s="1"/>
  <c r="F13" i="25" l="1"/>
  <c r="F12" i="26"/>
  <c r="F12" i="24" s="1"/>
  <c r="H12" i="24" s="1"/>
  <c r="L11" i="24"/>
  <c r="H12" i="25"/>
  <c r="H11" i="26"/>
  <c r="J11" i="24" s="1"/>
  <c r="K11" i="24" s="1"/>
  <c r="G11" i="24"/>
  <c r="I11" i="24" s="1"/>
  <c r="H26" i="22"/>
  <c r="I26" i="22"/>
  <c r="J26" i="22" s="1"/>
  <c r="K27" i="22"/>
  <c r="E27" i="22"/>
  <c r="F27" i="22" s="1"/>
  <c r="G10" i="23"/>
  <c r="I10" i="23" s="1"/>
  <c r="I10" i="21"/>
  <c r="D10" i="21"/>
  <c r="J10" i="21"/>
  <c r="I10" i="19"/>
  <c r="G11" i="19" s="1"/>
  <c r="A29" i="17"/>
  <c r="K12" i="14"/>
  <c r="A26" i="15"/>
  <c r="A25" i="14"/>
  <c r="D12" i="14"/>
  <c r="L12" i="14" s="1"/>
  <c r="I12" i="14"/>
  <c r="A24" i="13"/>
  <c r="A24" i="12"/>
  <c r="E24" i="12" s="1"/>
  <c r="G12" i="26" l="1"/>
  <c r="D12" i="24"/>
  <c r="I12" i="26"/>
  <c r="D13" i="26" s="1"/>
  <c r="I13" i="25"/>
  <c r="D14" i="25" s="1"/>
  <c r="G13" i="25"/>
  <c r="J10" i="23"/>
  <c r="K10" i="21"/>
  <c r="K10" i="23" s="1"/>
  <c r="I27" i="22"/>
  <c r="J27" i="22" s="1"/>
  <c r="H27" i="22"/>
  <c r="D10" i="23"/>
  <c r="L10" i="21"/>
  <c r="K28" i="22"/>
  <c r="E28" i="22"/>
  <c r="F28" i="22" s="1"/>
  <c r="F11" i="19"/>
  <c r="D11" i="19" s="1"/>
  <c r="H11" i="19" s="1"/>
  <c r="A30" i="17"/>
  <c r="A27" i="15"/>
  <c r="G13" i="14"/>
  <c r="J13" i="14" s="1"/>
  <c r="F13" i="14"/>
  <c r="A26" i="14"/>
  <c r="A25" i="13"/>
  <c r="A25" i="12"/>
  <c r="E25" i="12" s="1"/>
  <c r="I14" i="25" l="1"/>
  <c r="D15" i="25" s="1"/>
  <c r="F14" i="25"/>
  <c r="I13" i="26"/>
  <c r="F13" i="26"/>
  <c r="F13" i="24" s="1"/>
  <c r="H13" i="24" s="1"/>
  <c r="L12" i="24"/>
  <c r="H13" i="25"/>
  <c r="H12" i="26"/>
  <c r="J12" i="24" s="1"/>
  <c r="K12" i="24" s="1"/>
  <c r="G12" i="24"/>
  <c r="I12" i="24" s="1"/>
  <c r="I28" i="22"/>
  <c r="J28" i="22" s="1"/>
  <c r="H28" i="22"/>
  <c r="K29" i="22"/>
  <c r="E29" i="22"/>
  <c r="F29" i="22" s="1"/>
  <c r="L10" i="23"/>
  <c r="G11" i="21"/>
  <c r="F11" i="21"/>
  <c r="I11" i="19"/>
  <c r="G12" i="19" s="1"/>
  <c r="A31" i="17"/>
  <c r="K13" i="14"/>
  <c r="A28" i="15"/>
  <c r="A27" i="14"/>
  <c r="I13" i="14"/>
  <c r="D13" i="14"/>
  <c r="L13" i="14" s="1"/>
  <c r="A26" i="13"/>
  <c r="A26" i="12"/>
  <c r="E26" i="12" s="1"/>
  <c r="L13" i="24" l="1"/>
  <c r="D14" i="26"/>
  <c r="I14" i="26" s="1"/>
  <c r="F14" i="26"/>
  <c r="F14" i="24" s="1"/>
  <c r="H14" i="24" s="1"/>
  <c r="F15" i="25"/>
  <c r="G13" i="26"/>
  <c r="D13" i="24"/>
  <c r="G14" i="25"/>
  <c r="H29" i="22"/>
  <c r="I29" i="22"/>
  <c r="J29" i="22" s="1"/>
  <c r="F11" i="23"/>
  <c r="O4" i="21"/>
  <c r="K30" i="22"/>
  <c r="E30" i="22"/>
  <c r="F30" i="22" s="1"/>
  <c r="G11" i="23"/>
  <c r="I11" i="23" s="1"/>
  <c r="J11" i="21"/>
  <c r="D11" i="21"/>
  <c r="I11" i="21"/>
  <c r="F12" i="19"/>
  <c r="D12" i="19" s="1"/>
  <c r="H12" i="19" s="1"/>
  <c r="A32" i="17"/>
  <c r="A29" i="15"/>
  <c r="F14" i="14"/>
  <c r="G14" i="14"/>
  <c r="J14" i="14" s="1"/>
  <c r="A28" i="14"/>
  <c r="A27" i="13"/>
  <c r="A27" i="12"/>
  <c r="E27" i="12" s="1"/>
  <c r="L14" i="24" l="1"/>
  <c r="D15" i="26"/>
  <c r="D14" i="24"/>
  <c r="F15" i="26"/>
  <c r="F15" i="24" s="1"/>
  <c r="H15" i="24" s="1"/>
  <c r="H13" i="26"/>
  <c r="J13" i="24" s="1"/>
  <c r="K13" i="24" s="1"/>
  <c r="G13" i="24"/>
  <c r="I13" i="24" s="1"/>
  <c r="G15" i="25"/>
  <c r="H14" i="25"/>
  <c r="I15" i="25"/>
  <c r="D16" i="25" s="1"/>
  <c r="G14" i="26"/>
  <c r="H14" i="26" s="1"/>
  <c r="K11" i="21"/>
  <c r="K11" i="23" s="1"/>
  <c r="J11" i="23"/>
  <c r="I30" i="22"/>
  <c r="J30" i="22" s="1"/>
  <c r="H30" i="22"/>
  <c r="D11" i="23"/>
  <c r="L11" i="21"/>
  <c r="K31" i="22"/>
  <c r="E31" i="22"/>
  <c r="F31" i="22" s="1"/>
  <c r="I12" i="19"/>
  <c r="G13" i="19" s="1"/>
  <c r="A33" i="17"/>
  <c r="K14" i="14"/>
  <c r="A30" i="15"/>
  <c r="I14" i="14"/>
  <c r="D14" i="14"/>
  <c r="L14" i="14" s="1"/>
  <c r="A29" i="14"/>
  <c r="A28" i="13"/>
  <c r="A28" i="12"/>
  <c r="E28" i="12" s="1"/>
  <c r="G14" i="24" l="1"/>
  <c r="I14" i="24" s="1"/>
  <c r="I16" i="25"/>
  <c r="D17" i="25" s="1"/>
  <c r="F16" i="25"/>
  <c r="H15" i="25"/>
  <c r="G15" i="26"/>
  <c r="H15" i="26" s="1"/>
  <c r="J14" i="24"/>
  <c r="K14" i="24" s="1"/>
  <c r="D15" i="24"/>
  <c r="I15" i="26"/>
  <c r="I31" i="22"/>
  <c r="J31" i="22" s="1"/>
  <c r="H31" i="22"/>
  <c r="K32" i="22"/>
  <c r="E32" i="22"/>
  <c r="F32" i="22" s="1"/>
  <c r="L11" i="23"/>
  <c r="F12" i="21"/>
  <c r="F12" i="23" s="1"/>
  <c r="G12" i="21"/>
  <c r="F13" i="19"/>
  <c r="D13" i="19" s="1"/>
  <c r="H13" i="19" s="1"/>
  <c r="A34" i="17"/>
  <c r="A31" i="15"/>
  <c r="A30" i="14"/>
  <c r="G15" i="14"/>
  <c r="J15" i="14" s="1"/>
  <c r="F15" i="14"/>
  <c r="A29" i="13"/>
  <c r="A29" i="12"/>
  <c r="E29" i="12" s="1"/>
  <c r="L15" i="24" l="1"/>
  <c r="D16" i="26"/>
  <c r="J15" i="24"/>
  <c r="K15" i="24" s="1"/>
  <c r="F17" i="25"/>
  <c r="F16" i="26"/>
  <c r="F16" i="24" s="1"/>
  <c r="H16" i="24" s="1"/>
  <c r="G15" i="24"/>
  <c r="I15" i="24" s="1"/>
  <c r="G16" i="25"/>
  <c r="D16" i="24"/>
  <c r="I32" i="22"/>
  <c r="J32" i="22" s="1"/>
  <c r="H32" i="22"/>
  <c r="G12" i="23"/>
  <c r="I12" i="23" s="1"/>
  <c r="J12" i="21"/>
  <c r="D12" i="21"/>
  <c r="I12" i="21"/>
  <c r="K33" i="22"/>
  <c r="E33" i="22"/>
  <c r="F33" i="22" s="1"/>
  <c r="I13" i="19"/>
  <c r="G14" i="19" s="1"/>
  <c r="A35" i="17"/>
  <c r="K15" i="14"/>
  <c r="A32" i="15"/>
  <c r="I15" i="14"/>
  <c r="D15" i="14"/>
  <c r="L15" i="14" s="1"/>
  <c r="A31" i="14"/>
  <c r="A30" i="13"/>
  <c r="A30" i="12"/>
  <c r="E30" i="12" s="1"/>
  <c r="G17" i="25" l="1"/>
  <c r="H16" i="25"/>
  <c r="I17" i="25"/>
  <c r="D18" i="25" s="1"/>
  <c r="G16" i="26"/>
  <c r="H16" i="26" s="1"/>
  <c r="I16" i="26"/>
  <c r="D17" i="26" s="1"/>
  <c r="H33" i="22"/>
  <c r="I33" i="22"/>
  <c r="J33" i="22" s="1"/>
  <c r="K12" i="21"/>
  <c r="K12" i="23" s="1"/>
  <c r="J12" i="23"/>
  <c r="K34" i="22"/>
  <c r="E34" i="22"/>
  <c r="F34" i="22" s="1"/>
  <c r="D12" i="23"/>
  <c r="L12" i="21"/>
  <c r="F14" i="19"/>
  <c r="D14" i="19" s="1"/>
  <c r="H14" i="19" s="1"/>
  <c r="A36" i="17"/>
  <c r="A33" i="15"/>
  <c r="A32" i="14"/>
  <c r="F16" i="14"/>
  <c r="G16" i="14"/>
  <c r="J16" i="14" s="1"/>
  <c r="A31" i="13"/>
  <c r="A31" i="12"/>
  <c r="E31" i="12" s="1"/>
  <c r="F18" i="25" l="1"/>
  <c r="H17" i="25"/>
  <c r="G16" i="24"/>
  <c r="I16" i="24" s="1"/>
  <c r="F17" i="26"/>
  <c r="F17" i="24" s="1"/>
  <c r="H17" i="24" s="1"/>
  <c r="I17" i="26"/>
  <c r="D18" i="26" s="1"/>
  <c r="L16" i="24"/>
  <c r="J16" i="24"/>
  <c r="K16" i="24" s="1"/>
  <c r="L12" i="23"/>
  <c r="F13" i="21"/>
  <c r="F13" i="23" s="1"/>
  <c r="G13" i="21"/>
  <c r="I34" i="22"/>
  <c r="J34" i="22" s="1"/>
  <c r="H34" i="22"/>
  <c r="K35" i="22"/>
  <c r="E35" i="22"/>
  <c r="F35" i="22" s="1"/>
  <c r="I14" i="19"/>
  <c r="G15" i="19" s="1"/>
  <c r="A37" i="17"/>
  <c r="K16" i="14"/>
  <c r="A34" i="15"/>
  <c r="D16" i="14"/>
  <c r="L16" i="14" s="1"/>
  <c r="I16" i="14"/>
  <c r="A33" i="14"/>
  <c r="A32" i="13"/>
  <c r="A32" i="12"/>
  <c r="E32" i="12" s="1"/>
  <c r="F18" i="26" l="1"/>
  <c r="F18" i="24" s="1"/>
  <c r="H18" i="24" s="1"/>
  <c r="D18" i="24"/>
  <c r="L17" i="24"/>
  <c r="G18" i="25"/>
  <c r="G17" i="26"/>
  <c r="D17" i="24"/>
  <c r="I18" i="25"/>
  <c r="D19" i="25" s="1"/>
  <c r="I35" i="22"/>
  <c r="J35" i="22" s="1"/>
  <c r="H35" i="22"/>
  <c r="K36" i="22"/>
  <c r="E36" i="22"/>
  <c r="F36" i="22" s="1"/>
  <c r="G13" i="23"/>
  <c r="I13" i="23" s="1"/>
  <c r="J13" i="21"/>
  <c r="D13" i="21"/>
  <c r="I13" i="21"/>
  <c r="F15" i="19"/>
  <c r="D15" i="19" s="1"/>
  <c r="H15" i="19" s="1"/>
  <c r="A38" i="17"/>
  <c r="A35" i="15"/>
  <c r="A34" i="14"/>
  <c r="G17" i="14"/>
  <c r="J17" i="14" s="1"/>
  <c r="F17" i="14"/>
  <c r="A33" i="13"/>
  <c r="A33" i="12"/>
  <c r="E33" i="12" s="1"/>
  <c r="F19" i="25" l="1"/>
  <c r="I19" i="25"/>
  <c r="D20" i="25" s="1"/>
  <c r="H18" i="25"/>
  <c r="H17" i="26"/>
  <c r="J17" i="24" s="1"/>
  <c r="K17" i="24" s="1"/>
  <c r="G17" i="24"/>
  <c r="I17" i="24" s="1"/>
  <c r="I18" i="26"/>
  <c r="G18" i="26"/>
  <c r="H18" i="26" s="1"/>
  <c r="J18" i="24" s="1"/>
  <c r="K18" i="24" s="1"/>
  <c r="I36" i="22"/>
  <c r="J36" i="22" s="1"/>
  <c r="H36" i="22"/>
  <c r="D13" i="23"/>
  <c r="L13" i="21"/>
  <c r="K37" i="22"/>
  <c r="E37" i="22"/>
  <c r="F37" i="22" s="1"/>
  <c r="K13" i="21"/>
  <c r="K13" i="23" s="1"/>
  <c r="J13" i="23"/>
  <c r="I15" i="19"/>
  <c r="G16" i="19" s="1"/>
  <c r="A39" i="17"/>
  <c r="K17" i="14"/>
  <c r="A36" i="15"/>
  <c r="I17" i="14"/>
  <c r="D17" i="14"/>
  <c r="L17" i="14" s="1"/>
  <c r="A35" i="14"/>
  <c r="A34" i="13"/>
  <c r="A34" i="12"/>
  <c r="E34" i="12" s="1"/>
  <c r="L18" i="24" l="1"/>
  <c r="D19" i="26"/>
  <c r="D19" i="24" s="1"/>
  <c r="F20" i="25"/>
  <c r="G18" i="24"/>
  <c r="I18" i="24" s="1"/>
  <c r="G19" i="25"/>
  <c r="F19" i="26"/>
  <c r="F19" i="24" s="1"/>
  <c r="H19" i="24" s="1"/>
  <c r="L13" i="23"/>
  <c r="F14" i="21"/>
  <c r="F14" i="23" s="1"/>
  <c r="G14" i="21"/>
  <c r="H37" i="22"/>
  <c r="I37" i="22"/>
  <c r="J37" i="22" s="1"/>
  <c r="K38" i="22"/>
  <c r="E38" i="22"/>
  <c r="F38" i="22" s="1"/>
  <c r="F16" i="19"/>
  <c r="D16" i="19" s="1"/>
  <c r="H16" i="19" s="1"/>
  <c r="A40" i="17"/>
  <c r="A37" i="15"/>
  <c r="A36" i="14"/>
  <c r="F18" i="14"/>
  <c r="G18" i="14"/>
  <c r="J18" i="14" s="1"/>
  <c r="A35" i="13"/>
  <c r="A35" i="12"/>
  <c r="E35" i="12" s="1"/>
  <c r="I19" i="26" l="1"/>
  <c r="I20" i="25"/>
  <c r="D21" i="25" s="1"/>
  <c r="G20" i="25"/>
  <c r="G19" i="26"/>
  <c r="H19" i="26" s="1"/>
  <c r="H19" i="25"/>
  <c r="I38" i="22"/>
  <c r="J38" i="22" s="1"/>
  <c r="H38" i="22"/>
  <c r="K39" i="22"/>
  <c r="E39" i="22"/>
  <c r="F39" i="22" s="1"/>
  <c r="G14" i="23"/>
  <c r="I14" i="23" s="1"/>
  <c r="I14" i="21"/>
  <c r="D14" i="21"/>
  <c r="J14" i="21"/>
  <c r="I16" i="19"/>
  <c r="G17" i="19" s="1"/>
  <c r="A41" i="17"/>
  <c r="K18" i="14"/>
  <c r="A38" i="15"/>
  <c r="A37" i="14"/>
  <c r="I18" i="14"/>
  <c r="D18" i="14"/>
  <c r="L18" i="14" s="1"/>
  <c r="A36" i="13"/>
  <c r="A36" i="12"/>
  <c r="E36" i="12" s="1"/>
  <c r="L19" i="24" l="1"/>
  <c r="D20" i="26"/>
  <c r="D20" i="24" s="1"/>
  <c r="J19" i="24"/>
  <c r="K19" i="24" s="1"/>
  <c r="F20" i="26"/>
  <c r="F20" i="24" s="1"/>
  <c r="H20" i="24" s="1"/>
  <c r="G19" i="24"/>
  <c r="I19" i="24" s="1"/>
  <c r="F21" i="25"/>
  <c r="H20" i="25"/>
  <c r="K14" i="21"/>
  <c r="K14" i="23" s="1"/>
  <c r="J14" i="23"/>
  <c r="H39" i="22"/>
  <c r="I39" i="22"/>
  <c r="J39" i="22" s="1"/>
  <c r="D14" i="23"/>
  <c r="L14" i="21"/>
  <c r="K40" i="22"/>
  <c r="E40" i="22"/>
  <c r="F40" i="22" s="1"/>
  <c r="F17" i="19"/>
  <c r="D17" i="19" s="1"/>
  <c r="H17" i="19" s="1"/>
  <c r="A42" i="17"/>
  <c r="A39" i="15"/>
  <c r="G19" i="14"/>
  <c r="J19" i="14" s="1"/>
  <c r="F19" i="14"/>
  <c r="A38" i="14"/>
  <c r="A37" i="13"/>
  <c r="A37" i="12"/>
  <c r="E37" i="12" s="1"/>
  <c r="I20" i="26" l="1"/>
  <c r="G20" i="26"/>
  <c r="I21" i="25"/>
  <c r="D22" i="25" s="1"/>
  <c r="G21" i="25"/>
  <c r="I40" i="22"/>
  <c r="J40" i="22" s="1"/>
  <c r="H40" i="22"/>
  <c r="K41" i="22"/>
  <c r="E41" i="22"/>
  <c r="F41" i="22" s="1"/>
  <c r="L14" i="23"/>
  <c r="G15" i="21"/>
  <c r="F15" i="21"/>
  <c r="F15" i="23" s="1"/>
  <c r="I17" i="19"/>
  <c r="G18" i="19" s="1"/>
  <c r="A43" i="17"/>
  <c r="K19" i="14"/>
  <c r="A40" i="15"/>
  <c r="A39" i="14"/>
  <c r="I19" i="14"/>
  <c r="D19" i="14"/>
  <c r="L19" i="14" s="1"/>
  <c r="A38" i="13"/>
  <c r="A38" i="12"/>
  <c r="E38" i="12" s="1"/>
  <c r="F21" i="26" l="1"/>
  <c r="F21" i="24" s="1"/>
  <c r="H21" i="24" s="1"/>
  <c r="D21" i="26"/>
  <c r="L20" i="24"/>
  <c r="H20" i="26"/>
  <c r="J20" i="24" s="1"/>
  <c r="K20" i="24" s="1"/>
  <c r="G20" i="24"/>
  <c r="I20" i="24" s="1"/>
  <c r="H21" i="25"/>
  <c r="I22" i="25"/>
  <c r="D23" i="25" s="1"/>
  <c r="F22" i="25"/>
  <c r="H41" i="22"/>
  <c r="I41" i="22"/>
  <c r="J41" i="22" s="1"/>
  <c r="K42" i="22"/>
  <c r="E42" i="22"/>
  <c r="F42" i="22" s="1"/>
  <c r="G15" i="23"/>
  <c r="I15" i="23" s="1"/>
  <c r="I15" i="21"/>
  <c r="J15" i="21"/>
  <c r="D15" i="21"/>
  <c r="F18" i="19"/>
  <c r="D18" i="19" s="1"/>
  <c r="H18" i="19" s="1"/>
  <c r="A44" i="17"/>
  <c r="A41" i="15"/>
  <c r="G20" i="14"/>
  <c r="J20" i="14" s="1"/>
  <c r="F20" i="14"/>
  <c r="A40" i="14"/>
  <c r="A39" i="13"/>
  <c r="A39" i="12"/>
  <c r="E39" i="12" s="1"/>
  <c r="I21" i="26" l="1"/>
  <c r="D22" i="26" s="1"/>
  <c r="D21" i="24"/>
  <c r="G21" i="26"/>
  <c r="H21" i="26" s="1"/>
  <c r="J21" i="24" s="1"/>
  <c r="K21" i="24" s="1"/>
  <c r="G22" i="25"/>
  <c r="F23" i="25"/>
  <c r="D15" i="23"/>
  <c r="L15" i="21"/>
  <c r="I42" i="22"/>
  <c r="J42" i="22" s="1"/>
  <c r="H42" i="22"/>
  <c r="K15" i="21"/>
  <c r="K15" i="23" s="1"/>
  <c r="J15" i="23"/>
  <c r="K43" i="22"/>
  <c r="E43" i="22"/>
  <c r="F43" i="22" s="1"/>
  <c r="I18" i="19"/>
  <c r="G19" i="19" s="1"/>
  <c r="A45" i="17"/>
  <c r="K20" i="14"/>
  <c r="A42" i="15"/>
  <c r="A41" i="14"/>
  <c r="D20" i="14"/>
  <c r="L20" i="14" s="1"/>
  <c r="I20" i="14"/>
  <c r="A40" i="13"/>
  <c r="A40" i="12"/>
  <c r="E40" i="12" s="1"/>
  <c r="G21" i="24" l="1"/>
  <c r="I21" i="24" s="1"/>
  <c r="F22" i="26"/>
  <c r="F22" i="24" s="1"/>
  <c r="H22" i="24" s="1"/>
  <c r="L21" i="24"/>
  <c r="G23" i="25"/>
  <c r="I23" i="25"/>
  <c r="D24" i="25" s="1"/>
  <c r="H22" i="25"/>
  <c r="I43" i="22"/>
  <c r="J43" i="22" s="1"/>
  <c r="H43" i="22"/>
  <c r="K44" i="22"/>
  <c r="E44" i="22"/>
  <c r="F44" i="22" s="1"/>
  <c r="L15" i="23"/>
  <c r="F16" i="21"/>
  <c r="F16" i="23" s="1"/>
  <c r="G16" i="21"/>
  <c r="F19" i="19"/>
  <c r="D19" i="19" s="1"/>
  <c r="H19" i="19" s="1"/>
  <c r="A46" i="17"/>
  <c r="A43" i="15"/>
  <c r="G21" i="14"/>
  <c r="J21" i="14" s="1"/>
  <c r="F21" i="14"/>
  <c r="A42" i="14"/>
  <c r="A41" i="13"/>
  <c r="A41" i="12"/>
  <c r="E41" i="12" s="1"/>
  <c r="I22" i="26" l="1"/>
  <c r="D23" i="26" s="1"/>
  <c r="G22" i="26"/>
  <c r="D22" i="24"/>
  <c r="I24" i="25"/>
  <c r="D25" i="25" s="1"/>
  <c r="F24" i="25"/>
  <c r="H23" i="25"/>
  <c r="I44" i="22"/>
  <c r="J44" i="22" s="1"/>
  <c r="H44" i="22"/>
  <c r="G16" i="23"/>
  <c r="I16" i="23" s="1"/>
  <c r="J16" i="21"/>
  <c r="D16" i="21"/>
  <c r="I16" i="21"/>
  <c r="K45" i="22"/>
  <c r="E45" i="22"/>
  <c r="F45" i="22" s="1"/>
  <c r="A47" i="17"/>
  <c r="K21" i="14"/>
  <c r="A44" i="15"/>
  <c r="A43" i="14"/>
  <c r="I21" i="14"/>
  <c r="D21" i="14"/>
  <c r="L21" i="14" s="1"/>
  <c r="A42" i="13"/>
  <c r="A42" i="12"/>
  <c r="E42" i="12" s="1"/>
  <c r="F23" i="26" l="1"/>
  <c r="F23" i="24" s="1"/>
  <c r="H23" i="24" s="1"/>
  <c r="L22" i="24"/>
  <c r="I23" i="26"/>
  <c r="D24" i="26" s="1"/>
  <c r="H22" i="26"/>
  <c r="J22" i="24" s="1"/>
  <c r="K22" i="24" s="1"/>
  <c r="G22" i="24"/>
  <c r="I22" i="24" s="1"/>
  <c r="G24" i="25"/>
  <c r="F25" i="25"/>
  <c r="H45" i="22"/>
  <c r="I45" i="22"/>
  <c r="J45" i="22" s="1"/>
  <c r="K16" i="21"/>
  <c r="K16" i="23" s="1"/>
  <c r="J16" i="23"/>
  <c r="K46" i="22"/>
  <c r="E46" i="22"/>
  <c r="F46" i="22" s="1"/>
  <c r="D16" i="23"/>
  <c r="L16" i="21"/>
  <c r="I19" i="19"/>
  <c r="G20" i="19" s="1"/>
  <c r="A48" i="17"/>
  <c r="A45" i="15"/>
  <c r="F22" i="14"/>
  <c r="G22" i="14"/>
  <c r="J22" i="14" s="1"/>
  <c r="A44" i="14"/>
  <c r="A43" i="13"/>
  <c r="A43" i="12"/>
  <c r="E43" i="12" s="1"/>
  <c r="D23" i="24" l="1"/>
  <c r="G23" i="26"/>
  <c r="F24" i="26"/>
  <c r="F24" i="24" s="1"/>
  <c r="H24" i="24" s="1"/>
  <c r="L23" i="24"/>
  <c r="G25" i="25"/>
  <c r="I25" i="25"/>
  <c r="D26" i="25" s="1"/>
  <c r="H24" i="25"/>
  <c r="L16" i="23"/>
  <c r="G17" i="21"/>
  <c r="F17" i="21"/>
  <c r="F17" i="23" s="1"/>
  <c r="I46" i="22"/>
  <c r="J46" i="22" s="1"/>
  <c r="H46" i="22"/>
  <c r="K47" i="22"/>
  <c r="E47" i="22"/>
  <c r="F47" i="22" s="1"/>
  <c r="F20" i="19"/>
  <c r="D20" i="19" s="1"/>
  <c r="H20" i="19" s="1"/>
  <c r="A49" i="17"/>
  <c r="K22" i="14"/>
  <c r="A46" i="15"/>
  <c r="I22" i="14"/>
  <c r="D22" i="14"/>
  <c r="L22" i="14" s="1"/>
  <c r="A45" i="14"/>
  <c r="A44" i="13"/>
  <c r="A44" i="12"/>
  <c r="E44" i="12" s="1"/>
  <c r="D24" i="24" l="1"/>
  <c r="G24" i="26"/>
  <c r="I24" i="26"/>
  <c r="D25" i="26" s="1"/>
  <c r="H23" i="26"/>
  <c r="J23" i="24" s="1"/>
  <c r="K23" i="24" s="1"/>
  <c r="G23" i="24"/>
  <c r="I23" i="24" s="1"/>
  <c r="I26" i="25"/>
  <c r="D27" i="25" s="1"/>
  <c r="F26" i="25"/>
  <c r="H25" i="25"/>
  <c r="I47" i="22"/>
  <c r="J47" i="22" s="1"/>
  <c r="H47" i="22"/>
  <c r="K48" i="22"/>
  <c r="E48" i="22"/>
  <c r="F48" i="22" s="1"/>
  <c r="G17" i="23"/>
  <c r="I17" i="23" s="1"/>
  <c r="J17" i="21"/>
  <c r="D17" i="21"/>
  <c r="I17" i="21"/>
  <c r="A50" i="17"/>
  <c r="A47" i="15"/>
  <c r="A46" i="14"/>
  <c r="G23" i="14"/>
  <c r="J23" i="14" s="1"/>
  <c r="F23" i="14"/>
  <c r="A45" i="13"/>
  <c r="A45" i="12"/>
  <c r="E45" i="12" s="1"/>
  <c r="H24" i="26" l="1"/>
  <c r="J24" i="24" s="1"/>
  <c r="K24" i="24" s="1"/>
  <c r="G24" i="24"/>
  <c r="I24" i="24" s="1"/>
  <c r="L24" i="24"/>
  <c r="F25" i="26"/>
  <c r="F25" i="24" s="1"/>
  <c r="H25" i="24" s="1"/>
  <c r="I27" i="25"/>
  <c r="D28" i="25" s="1"/>
  <c r="F27" i="25"/>
  <c r="G26" i="25"/>
  <c r="I48" i="22"/>
  <c r="J48" i="22" s="1"/>
  <c r="H48" i="22"/>
  <c r="D17" i="23"/>
  <c r="L17" i="21"/>
  <c r="K49" i="22"/>
  <c r="E49" i="22"/>
  <c r="F49" i="22" s="1"/>
  <c r="K17" i="21"/>
  <c r="K17" i="23" s="1"/>
  <c r="J17" i="23"/>
  <c r="I20" i="19"/>
  <c r="G21" i="19" s="1"/>
  <c r="A51" i="17"/>
  <c r="K23" i="14"/>
  <c r="A48" i="15"/>
  <c r="I23" i="14"/>
  <c r="D23" i="14"/>
  <c r="L23" i="14" s="1"/>
  <c r="A47" i="14"/>
  <c r="A46" i="13"/>
  <c r="A46" i="12"/>
  <c r="E46" i="12" s="1"/>
  <c r="G25" i="26" l="1"/>
  <c r="I25" i="26"/>
  <c r="D26" i="26" s="1"/>
  <c r="D25" i="24"/>
  <c r="H26" i="25"/>
  <c r="G27" i="25"/>
  <c r="I28" i="25"/>
  <c r="D29" i="25" s="1"/>
  <c r="F28" i="25"/>
  <c r="L17" i="23"/>
  <c r="G18" i="21"/>
  <c r="F18" i="21"/>
  <c r="F18" i="23" s="1"/>
  <c r="H49" i="22"/>
  <c r="I49" i="22"/>
  <c r="J49" i="22" s="1"/>
  <c r="K50" i="22"/>
  <c r="E50" i="22"/>
  <c r="F50" i="22" s="1"/>
  <c r="F21" i="19"/>
  <c r="D21" i="19" s="1"/>
  <c r="H21" i="19" s="1"/>
  <c r="A52" i="17"/>
  <c r="A49" i="15"/>
  <c r="A48" i="14"/>
  <c r="G24" i="14"/>
  <c r="J24" i="14" s="1"/>
  <c r="F24" i="14"/>
  <c r="A47" i="13"/>
  <c r="A47" i="12"/>
  <c r="E47" i="12" s="1"/>
  <c r="H25" i="26" l="1"/>
  <c r="J25" i="24" s="1"/>
  <c r="K25" i="24" s="1"/>
  <c r="G25" i="24"/>
  <c r="I25" i="24" s="1"/>
  <c r="I26" i="26"/>
  <c r="D27" i="26" s="1"/>
  <c r="F26" i="26"/>
  <c r="F26" i="24" s="1"/>
  <c r="H26" i="24" s="1"/>
  <c r="L25" i="24"/>
  <c r="I29" i="25"/>
  <c r="D30" i="25" s="1"/>
  <c r="F29" i="25"/>
  <c r="G28" i="25"/>
  <c r="H27" i="25"/>
  <c r="I50" i="22"/>
  <c r="J50" i="22" s="1"/>
  <c r="H50" i="22"/>
  <c r="K51" i="22"/>
  <c r="E51" i="22"/>
  <c r="F51" i="22" s="1"/>
  <c r="G18" i="23"/>
  <c r="I18" i="23" s="1"/>
  <c r="I18" i="21"/>
  <c r="D18" i="21"/>
  <c r="J18" i="21"/>
  <c r="A53" i="17"/>
  <c r="K24" i="14"/>
  <c r="A50" i="15"/>
  <c r="A49" i="14"/>
  <c r="D24" i="14"/>
  <c r="L24" i="14" s="1"/>
  <c r="I24" i="14"/>
  <c r="A48" i="13"/>
  <c r="A48" i="12"/>
  <c r="E48" i="12" s="1"/>
  <c r="D26" i="24" l="1"/>
  <c r="G26" i="26"/>
  <c r="D27" i="24"/>
  <c r="L26" i="24"/>
  <c r="F27" i="26"/>
  <c r="H28" i="25"/>
  <c r="F30" i="25"/>
  <c r="G29" i="25"/>
  <c r="K18" i="21"/>
  <c r="K18" i="23" s="1"/>
  <c r="J18" i="23"/>
  <c r="I51" i="22"/>
  <c r="J51" i="22" s="1"/>
  <c r="H51" i="22"/>
  <c r="D18" i="23"/>
  <c r="L18" i="21"/>
  <c r="K52" i="22"/>
  <c r="E52" i="22"/>
  <c r="F52" i="22" s="1"/>
  <c r="I21" i="19"/>
  <c r="G22" i="19" s="1"/>
  <c r="A54" i="17"/>
  <c r="A51" i="15"/>
  <c r="G25" i="14"/>
  <c r="J25" i="14" s="1"/>
  <c r="F25" i="14"/>
  <c r="A50" i="14"/>
  <c r="A49" i="13"/>
  <c r="A49" i="12"/>
  <c r="E49" i="12" s="1"/>
  <c r="I27" i="26" l="1"/>
  <c r="D28" i="26" s="1"/>
  <c r="G27" i="26"/>
  <c r="F27" i="24"/>
  <c r="H27" i="24" s="1"/>
  <c r="H26" i="26"/>
  <c r="J26" i="24" s="1"/>
  <c r="K26" i="24" s="1"/>
  <c r="G26" i="24"/>
  <c r="I26" i="24" s="1"/>
  <c r="I30" i="25"/>
  <c r="D31" i="25" s="1"/>
  <c r="G30" i="25"/>
  <c r="H29" i="25"/>
  <c r="I52" i="22"/>
  <c r="J52" i="22" s="1"/>
  <c r="H52" i="22"/>
  <c r="K53" i="22"/>
  <c r="E53" i="22"/>
  <c r="F53" i="22" s="1"/>
  <c r="L18" i="23"/>
  <c r="G19" i="21"/>
  <c r="F19" i="21"/>
  <c r="F19" i="23" s="1"/>
  <c r="F22" i="19"/>
  <c r="D22" i="19" s="1"/>
  <c r="A55" i="17"/>
  <c r="K25" i="14"/>
  <c r="A52" i="15"/>
  <c r="A51" i="14"/>
  <c r="D25" i="14"/>
  <c r="L25" i="14" s="1"/>
  <c r="A50" i="13"/>
  <c r="A50" i="12"/>
  <c r="E50" i="12" s="1"/>
  <c r="H22" i="19" l="1"/>
  <c r="F28" i="26"/>
  <c r="F28" i="24" s="1"/>
  <c r="H28" i="24" s="1"/>
  <c r="L27" i="24"/>
  <c r="D28" i="24"/>
  <c r="I28" i="26"/>
  <c r="D29" i="26" s="1"/>
  <c r="H27" i="26"/>
  <c r="J27" i="24" s="1"/>
  <c r="K27" i="24" s="1"/>
  <c r="G27" i="24"/>
  <c r="I27" i="24" s="1"/>
  <c r="I31" i="25"/>
  <c r="D32" i="25" s="1"/>
  <c r="F31" i="25"/>
  <c r="H30" i="25"/>
  <c r="H53" i="22"/>
  <c r="I53" i="22"/>
  <c r="J53" i="22" s="1"/>
  <c r="K54" i="22"/>
  <c r="E54" i="22"/>
  <c r="F54" i="22" s="1"/>
  <c r="G19" i="23"/>
  <c r="I19" i="23" s="1"/>
  <c r="I19" i="21"/>
  <c r="J19" i="21"/>
  <c r="D19" i="21"/>
  <c r="A56" i="17"/>
  <c r="I25" i="14"/>
  <c r="A53" i="15"/>
  <c r="F26" i="14"/>
  <c r="G26" i="14"/>
  <c r="J26" i="14" s="1"/>
  <c r="A52" i="14"/>
  <c r="A51" i="13"/>
  <c r="A51" i="12"/>
  <c r="E51" i="12" s="1"/>
  <c r="G28" i="26" l="1"/>
  <c r="G28" i="24" s="1"/>
  <c r="I28" i="24" s="1"/>
  <c r="L28" i="24"/>
  <c r="F29" i="26"/>
  <c r="F29" i="24" s="1"/>
  <c r="H29" i="24" s="1"/>
  <c r="G31" i="25"/>
  <c r="F32" i="25"/>
  <c r="I32" i="25"/>
  <c r="D33" i="25" s="1"/>
  <c r="D19" i="23"/>
  <c r="L19" i="21"/>
  <c r="I54" i="22"/>
  <c r="J54" i="22" s="1"/>
  <c r="H54" i="22"/>
  <c r="K19" i="21"/>
  <c r="K19" i="23" s="1"/>
  <c r="J19" i="23"/>
  <c r="K55" i="22"/>
  <c r="E55" i="22"/>
  <c r="F55" i="22" s="1"/>
  <c r="I22" i="19"/>
  <c r="G23" i="19" s="1"/>
  <c r="A57" i="17"/>
  <c r="K26" i="14"/>
  <c r="A54" i="15"/>
  <c r="I26" i="14"/>
  <c r="D26" i="14"/>
  <c r="L26" i="14" s="1"/>
  <c r="A53" i="14"/>
  <c r="A52" i="13"/>
  <c r="A52" i="12"/>
  <c r="E52" i="12" s="1"/>
  <c r="H28" i="26" l="1"/>
  <c r="J28" i="24" s="1"/>
  <c r="K28" i="24" s="1"/>
  <c r="I29" i="26"/>
  <c r="D30" i="26" s="1"/>
  <c r="D29" i="24"/>
  <c r="G29" i="26"/>
  <c r="I33" i="25"/>
  <c r="D34" i="25" s="1"/>
  <c r="F33" i="25"/>
  <c r="G32" i="25"/>
  <c r="H31" i="25"/>
  <c r="I55" i="22"/>
  <c r="J55" i="22" s="1"/>
  <c r="H55" i="22"/>
  <c r="K56" i="22"/>
  <c r="E56" i="22"/>
  <c r="F56" i="22" s="1"/>
  <c r="L19" i="23"/>
  <c r="G20" i="21"/>
  <c r="F20" i="21"/>
  <c r="F20" i="23" s="1"/>
  <c r="F23" i="19"/>
  <c r="D23" i="19" s="1"/>
  <c r="H23" i="19" s="1"/>
  <c r="A58" i="17"/>
  <c r="A55" i="15"/>
  <c r="A54" i="14"/>
  <c r="G27" i="14"/>
  <c r="J27" i="14" s="1"/>
  <c r="F27" i="14"/>
  <c r="A53" i="13"/>
  <c r="A53" i="12"/>
  <c r="E53" i="12" s="1"/>
  <c r="H29" i="26" l="1"/>
  <c r="J29" i="24" s="1"/>
  <c r="K29" i="24" s="1"/>
  <c r="G29" i="24"/>
  <c r="I29" i="24" s="1"/>
  <c r="L29" i="24"/>
  <c r="F30" i="26"/>
  <c r="F30" i="24" s="1"/>
  <c r="H30" i="24" s="1"/>
  <c r="I30" i="26"/>
  <c r="D31" i="26" s="1"/>
  <c r="H32" i="25"/>
  <c r="G33" i="25"/>
  <c r="I34" i="25"/>
  <c r="D35" i="25" s="1"/>
  <c r="F34" i="25"/>
  <c r="I56" i="22"/>
  <c r="J56" i="22" s="1"/>
  <c r="H56" i="22"/>
  <c r="K57" i="22"/>
  <c r="E57" i="22"/>
  <c r="F57" i="22" s="1"/>
  <c r="G20" i="23"/>
  <c r="I20" i="23" s="1"/>
  <c r="D20" i="21"/>
  <c r="I20" i="21"/>
  <c r="J20" i="21"/>
  <c r="A59" i="17"/>
  <c r="K27" i="14"/>
  <c r="A56" i="15"/>
  <c r="D27" i="14"/>
  <c r="L27" i="14" s="1"/>
  <c r="I27" i="14"/>
  <c r="A55" i="14"/>
  <c r="A54" i="13"/>
  <c r="A54" i="12"/>
  <c r="E54" i="12" s="1"/>
  <c r="L30" i="24" l="1"/>
  <c r="F31" i="26"/>
  <c r="F31" i="24" s="1"/>
  <c r="H31" i="24" s="1"/>
  <c r="D30" i="24"/>
  <c r="G30" i="26"/>
  <c r="I35" i="25"/>
  <c r="D36" i="25" s="1"/>
  <c r="F35" i="25"/>
  <c r="H33" i="25"/>
  <c r="G34" i="25"/>
  <c r="K20" i="21"/>
  <c r="K20" i="23" s="1"/>
  <c r="J20" i="23"/>
  <c r="H57" i="22"/>
  <c r="I57" i="22"/>
  <c r="J57" i="22" s="1"/>
  <c r="K58" i="22"/>
  <c r="E58" i="22"/>
  <c r="F58" i="22" s="1"/>
  <c r="D20" i="23"/>
  <c r="L20" i="21"/>
  <c r="I23" i="19"/>
  <c r="G24" i="19" s="1"/>
  <c r="A60" i="17"/>
  <c r="A57" i="15"/>
  <c r="E56" i="15"/>
  <c r="A56" i="14"/>
  <c r="G28" i="14"/>
  <c r="J28" i="14" s="1"/>
  <c r="F28" i="14"/>
  <c r="A55" i="13"/>
  <c r="A55" i="12"/>
  <c r="E55" i="12" s="1"/>
  <c r="I31" i="26" l="1"/>
  <c r="D32" i="26" s="1"/>
  <c r="G31" i="26"/>
  <c r="D31" i="24"/>
  <c r="H30" i="26"/>
  <c r="J30" i="24" s="1"/>
  <c r="K30" i="24" s="1"/>
  <c r="G30" i="24"/>
  <c r="I30" i="24" s="1"/>
  <c r="I36" i="25"/>
  <c r="D37" i="25" s="1"/>
  <c r="F36" i="25"/>
  <c r="H34" i="25"/>
  <c r="G35" i="25"/>
  <c r="L20" i="23"/>
  <c r="G21" i="21"/>
  <c r="F21" i="21"/>
  <c r="F21" i="23" s="1"/>
  <c r="I58" i="22"/>
  <c r="J58" i="22" s="1"/>
  <c r="H58" i="22"/>
  <c r="K59" i="22"/>
  <c r="E59" i="22"/>
  <c r="F59" i="22" s="1"/>
  <c r="F24" i="19"/>
  <c r="D24" i="19" s="1"/>
  <c r="H24" i="19" s="1"/>
  <c r="A61" i="17"/>
  <c r="K28" i="14"/>
  <c r="A58" i="15"/>
  <c r="D28" i="14"/>
  <c r="L28" i="14" s="1"/>
  <c r="I28" i="14"/>
  <c r="A57" i="14"/>
  <c r="A56" i="13"/>
  <c r="E56" i="13" s="1"/>
  <c r="A56" i="12"/>
  <c r="L31" i="24" l="1"/>
  <c r="I32" i="26"/>
  <c r="D33" i="26" s="1"/>
  <c r="F32" i="26"/>
  <c r="F32" i="24" s="1"/>
  <c r="H32" i="24" s="1"/>
  <c r="H31" i="26"/>
  <c r="J31" i="24" s="1"/>
  <c r="K31" i="24" s="1"/>
  <c r="G31" i="24"/>
  <c r="I31" i="24" s="1"/>
  <c r="H35" i="25"/>
  <c r="G36" i="25"/>
  <c r="I37" i="25"/>
  <c r="D38" i="25" s="1"/>
  <c r="F37" i="25"/>
  <c r="I59" i="22"/>
  <c r="J59" i="22" s="1"/>
  <c r="H59" i="22"/>
  <c r="K60" i="22"/>
  <c r="E60" i="22"/>
  <c r="F60" i="22" s="1"/>
  <c r="G21" i="23"/>
  <c r="I21" i="23" s="1"/>
  <c r="J21" i="21"/>
  <c r="D21" i="21"/>
  <c r="I21" i="21"/>
  <c r="E56" i="12"/>
  <c r="E56" i="18" s="1"/>
  <c r="A62" i="17"/>
  <c r="A59" i="15"/>
  <c r="A58" i="14"/>
  <c r="F29" i="14"/>
  <c r="G29" i="14"/>
  <c r="J29" i="14" s="1"/>
  <c r="A57" i="13"/>
  <c r="A57" i="12"/>
  <c r="E57" i="12" s="1"/>
  <c r="L32" i="24" l="1"/>
  <c r="F33" i="26"/>
  <c r="F33" i="24" s="1"/>
  <c r="H33" i="24" s="1"/>
  <c r="G32" i="26"/>
  <c r="D32" i="24"/>
  <c r="G37" i="25"/>
  <c r="I38" i="25"/>
  <c r="D39" i="25" s="1"/>
  <c r="F38" i="25"/>
  <c r="H36" i="25"/>
  <c r="I60" i="22"/>
  <c r="J60" i="22" s="1"/>
  <c r="H60" i="22"/>
  <c r="D21" i="23"/>
  <c r="L21" i="21"/>
  <c r="K61" i="22"/>
  <c r="E61" i="22"/>
  <c r="F61" i="22" s="1"/>
  <c r="K21" i="21"/>
  <c r="K21" i="23" s="1"/>
  <c r="J21" i="23"/>
  <c r="I24" i="19"/>
  <c r="G25" i="19" s="1"/>
  <c r="A63" i="17"/>
  <c r="K29" i="14"/>
  <c r="A60" i="15"/>
  <c r="D29" i="14"/>
  <c r="L29" i="14" s="1"/>
  <c r="I29" i="14"/>
  <c r="A59" i="14"/>
  <c r="A58" i="13"/>
  <c r="A58" i="12"/>
  <c r="E58" i="12" s="1"/>
  <c r="D33" i="24" l="1"/>
  <c r="G33" i="26"/>
  <c r="I33" i="26"/>
  <c r="D34" i="26" s="1"/>
  <c r="H32" i="26"/>
  <c r="J32" i="24" s="1"/>
  <c r="K32" i="24" s="1"/>
  <c r="G32" i="24"/>
  <c r="I32" i="24" s="1"/>
  <c r="I39" i="25"/>
  <c r="D40" i="25" s="1"/>
  <c r="F39" i="25"/>
  <c r="G38" i="25"/>
  <c r="H37" i="25"/>
  <c r="L21" i="23"/>
  <c r="F22" i="21"/>
  <c r="F22" i="23" s="1"/>
  <c r="G22" i="21"/>
  <c r="H61" i="22"/>
  <c r="I61" i="22"/>
  <c r="J61" i="22" s="1"/>
  <c r="K62" i="22"/>
  <c r="E62" i="22"/>
  <c r="F62" i="22" s="1"/>
  <c r="F25" i="19"/>
  <c r="D25" i="19" s="1"/>
  <c r="H25" i="19" s="1"/>
  <c r="A64" i="17"/>
  <c r="A61" i="15"/>
  <c r="A60" i="14"/>
  <c r="F30" i="14"/>
  <c r="G30" i="14"/>
  <c r="J30" i="14" s="1"/>
  <c r="A59" i="13"/>
  <c r="A59" i="12"/>
  <c r="E59" i="12" s="1"/>
  <c r="L33" i="24" l="1"/>
  <c r="F34" i="26"/>
  <c r="F34" i="24" s="1"/>
  <c r="H34" i="24" s="1"/>
  <c r="I34" i="26"/>
  <c r="D35" i="26" s="1"/>
  <c r="H33" i="26"/>
  <c r="J33" i="24" s="1"/>
  <c r="K33" i="24" s="1"/>
  <c r="G33" i="24"/>
  <c r="I33" i="24" s="1"/>
  <c r="I40" i="25"/>
  <c r="D41" i="25" s="1"/>
  <c r="F40" i="25"/>
  <c r="H38" i="25"/>
  <c r="G39" i="25"/>
  <c r="I62" i="22"/>
  <c r="J62" i="22" s="1"/>
  <c r="H62" i="22"/>
  <c r="K63" i="22"/>
  <c r="E63" i="22"/>
  <c r="F63" i="22" s="1"/>
  <c r="G22" i="23"/>
  <c r="I22" i="23" s="1"/>
  <c r="J22" i="21"/>
  <c r="I22" i="21"/>
  <c r="D22" i="21"/>
  <c r="A65" i="17"/>
  <c r="K30" i="14"/>
  <c r="A62" i="15"/>
  <c r="A61" i="14"/>
  <c r="I30" i="14"/>
  <c r="D30" i="14"/>
  <c r="L30" i="14" s="1"/>
  <c r="A60" i="13"/>
  <c r="A60" i="12"/>
  <c r="E60" i="12" s="1"/>
  <c r="L34" i="24" l="1"/>
  <c r="F35" i="26"/>
  <c r="F35" i="24" s="1"/>
  <c r="H35" i="24" s="1"/>
  <c r="D34" i="24"/>
  <c r="G34" i="26"/>
  <c r="I41" i="25"/>
  <c r="D42" i="25" s="1"/>
  <c r="F41" i="25"/>
  <c r="H39" i="25"/>
  <c r="G40" i="25"/>
  <c r="D22" i="23"/>
  <c r="L22" i="21"/>
  <c r="I63" i="22"/>
  <c r="J63" i="22" s="1"/>
  <c r="H63" i="22"/>
  <c r="K64" i="22"/>
  <c r="E64" i="22"/>
  <c r="F64" i="22" s="1"/>
  <c r="K22" i="21"/>
  <c r="K22" i="23" s="1"/>
  <c r="J22" i="23"/>
  <c r="I25" i="19"/>
  <c r="G26" i="19" s="1"/>
  <c r="A66" i="17"/>
  <c r="A63" i="15"/>
  <c r="G31" i="14"/>
  <c r="J31" i="14" s="1"/>
  <c r="F31" i="14"/>
  <c r="A62" i="14"/>
  <c r="A61" i="13"/>
  <c r="A61" i="12"/>
  <c r="E61" i="12" s="1"/>
  <c r="H34" i="26" l="1"/>
  <c r="J34" i="24" s="1"/>
  <c r="K34" i="24" s="1"/>
  <c r="G34" i="24"/>
  <c r="I34" i="24" s="1"/>
  <c r="I35" i="26"/>
  <c r="D36" i="26" s="1"/>
  <c r="D35" i="24"/>
  <c r="G35" i="26"/>
  <c r="I42" i="25"/>
  <c r="D43" i="25" s="1"/>
  <c r="F42" i="25"/>
  <c r="H40" i="25"/>
  <c r="G41" i="25"/>
  <c r="I64" i="22"/>
  <c r="J64" i="22" s="1"/>
  <c r="H64" i="22"/>
  <c r="L22" i="23"/>
  <c r="G23" i="21"/>
  <c r="F23" i="21"/>
  <c r="F23" i="23" s="1"/>
  <c r="K65" i="22"/>
  <c r="E65" i="22"/>
  <c r="F65" i="22" s="1"/>
  <c r="F26" i="19"/>
  <c r="D26" i="19" s="1"/>
  <c r="H26" i="19" s="1"/>
  <c r="A67" i="17"/>
  <c r="K31" i="14"/>
  <c r="A64" i="15"/>
  <c r="E63" i="15"/>
  <c r="A63" i="14"/>
  <c r="D31" i="14"/>
  <c r="L31" i="14" s="1"/>
  <c r="I31" i="14"/>
  <c r="A62" i="13"/>
  <c r="A62" i="12"/>
  <c r="E62" i="12" s="1"/>
  <c r="F36" i="26" l="1"/>
  <c r="F36" i="24" s="1"/>
  <c r="H36" i="24" s="1"/>
  <c r="L35" i="24"/>
  <c r="H35" i="26"/>
  <c r="J35" i="24" s="1"/>
  <c r="K35" i="24" s="1"/>
  <c r="G35" i="24"/>
  <c r="I35" i="24" s="1"/>
  <c r="G42" i="25"/>
  <c r="H41" i="25"/>
  <c r="I43" i="25"/>
  <c r="D44" i="25" s="1"/>
  <c r="F43" i="25"/>
  <c r="H65" i="22"/>
  <c r="I65" i="22"/>
  <c r="J65" i="22" s="1"/>
  <c r="G23" i="23"/>
  <c r="I23" i="23" s="1"/>
  <c r="J23" i="21"/>
  <c r="I23" i="21"/>
  <c r="D23" i="21"/>
  <c r="K66" i="22"/>
  <c r="E66" i="22"/>
  <c r="F66" i="22" s="1"/>
  <c r="A68" i="17"/>
  <c r="A65" i="15"/>
  <c r="G32" i="14"/>
  <c r="J32" i="14" s="1"/>
  <c r="F32" i="14"/>
  <c r="A64" i="14"/>
  <c r="A63" i="13"/>
  <c r="E63" i="13" s="1"/>
  <c r="A63" i="12"/>
  <c r="I36" i="26" l="1"/>
  <c r="D37" i="26" s="1"/>
  <c r="D36" i="24"/>
  <c r="G36" i="26"/>
  <c r="I44" i="25"/>
  <c r="D45" i="25" s="1"/>
  <c r="F44" i="25"/>
  <c r="G43" i="25"/>
  <c r="H42" i="25"/>
  <c r="I66" i="22"/>
  <c r="J66" i="22" s="1"/>
  <c r="H66" i="22"/>
  <c r="K23" i="21"/>
  <c r="K23" i="23" s="1"/>
  <c r="J23" i="23"/>
  <c r="K67" i="22"/>
  <c r="E67" i="22"/>
  <c r="F67" i="22" s="1"/>
  <c r="D23" i="23"/>
  <c r="L23" i="21"/>
  <c r="E63" i="12"/>
  <c r="E63" i="18" s="1"/>
  <c r="I26" i="19"/>
  <c r="G27" i="19" s="1"/>
  <c r="A69" i="17"/>
  <c r="K32" i="14"/>
  <c r="A66" i="15"/>
  <c r="A65" i="14"/>
  <c r="D32" i="14"/>
  <c r="L32" i="14" s="1"/>
  <c r="A64" i="13"/>
  <c r="A64" i="12"/>
  <c r="E64" i="12" s="1"/>
  <c r="G36" i="24" l="1"/>
  <c r="I36" i="24" s="1"/>
  <c r="H36" i="26"/>
  <c r="J36" i="24" s="1"/>
  <c r="K36" i="24" s="1"/>
  <c r="L36" i="24"/>
  <c r="F37" i="26"/>
  <c r="F37" i="24" s="1"/>
  <c r="H37" i="24" s="1"/>
  <c r="F45" i="25"/>
  <c r="I45" i="25"/>
  <c r="D46" i="25" s="1"/>
  <c r="H43" i="25"/>
  <c r="G44" i="25"/>
  <c r="L23" i="23"/>
  <c r="G24" i="21"/>
  <c r="F24" i="21"/>
  <c r="F24" i="23" s="1"/>
  <c r="I67" i="22"/>
  <c r="J67" i="22" s="1"/>
  <c r="H67" i="22"/>
  <c r="K68" i="22"/>
  <c r="E68" i="22"/>
  <c r="F68" i="22" s="1"/>
  <c r="F27" i="19"/>
  <c r="D27" i="19" s="1"/>
  <c r="H27" i="19" s="1"/>
  <c r="A70" i="17"/>
  <c r="I32" i="14"/>
  <c r="A67" i="15"/>
  <c r="F33" i="14"/>
  <c r="G33" i="14"/>
  <c r="J33" i="14" s="1"/>
  <c r="A66" i="14"/>
  <c r="A65" i="13"/>
  <c r="A65" i="12"/>
  <c r="E65" i="12" s="1"/>
  <c r="G37" i="26" l="1"/>
  <c r="D37" i="24"/>
  <c r="I37" i="26"/>
  <c r="D38" i="26" s="1"/>
  <c r="H44" i="25"/>
  <c r="G45" i="25"/>
  <c r="I46" i="25"/>
  <c r="D47" i="25" s="1"/>
  <c r="F46" i="25"/>
  <c r="I68" i="22"/>
  <c r="J68" i="22" s="1"/>
  <c r="H68" i="22"/>
  <c r="K69" i="22"/>
  <c r="E69" i="22"/>
  <c r="F69" i="22" s="1"/>
  <c r="G24" i="23"/>
  <c r="I24" i="23" s="1"/>
  <c r="D24" i="21"/>
  <c r="I24" i="21"/>
  <c r="J24" i="21"/>
  <c r="A71" i="17"/>
  <c r="K33" i="14"/>
  <c r="A68" i="15"/>
  <c r="A67" i="14"/>
  <c r="D33" i="14"/>
  <c r="L33" i="14" s="1"/>
  <c r="I33" i="14"/>
  <c r="A66" i="13"/>
  <c r="A66" i="12"/>
  <c r="E66" i="12" s="1"/>
  <c r="L37" i="24" l="1"/>
  <c r="I38" i="26"/>
  <c r="D39" i="26" s="1"/>
  <c r="F38" i="26"/>
  <c r="F38" i="24" s="1"/>
  <c r="H38" i="24" s="1"/>
  <c r="G37" i="24"/>
  <c r="I37" i="24" s="1"/>
  <c r="H37" i="26"/>
  <c r="J37" i="24" s="1"/>
  <c r="K37" i="24" s="1"/>
  <c r="I47" i="25"/>
  <c r="D48" i="25" s="1"/>
  <c r="F47" i="25"/>
  <c r="H45" i="25"/>
  <c r="G46" i="25"/>
  <c r="K24" i="21"/>
  <c r="K24" i="23" s="1"/>
  <c r="J24" i="23"/>
  <c r="H69" i="22"/>
  <c r="I69" i="22"/>
  <c r="J69" i="22" s="1"/>
  <c r="K70" i="22"/>
  <c r="E70" i="22"/>
  <c r="F70" i="22" s="1"/>
  <c r="D24" i="23"/>
  <c r="L24" i="21"/>
  <c r="I27" i="19"/>
  <c r="G28" i="19" s="1"/>
  <c r="A72" i="17"/>
  <c r="A69" i="15"/>
  <c r="F34" i="14"/>
  <c r="G34" i="14"/>
  <c r="J34" i="14" s="1"/>
  <c r="A68" i="14"/>
  <c r="A67" i="13"/>
  <c r="A67" i="12"/>
  <c r="E67" i="12" s="1"/>
  <c r="G38" i="26" l="1"/>
  <c r="D38" i="24"/>
  <c r="F39" i="26"/>
  <c r="F39" i="24" s="1"/>
  <c r="H39" i="24" s="1"/>
  <c r="L38" i="24"/>
  <c r="G47" i="25"/>
  <c r="H46" i="25"/>
  <c r="I48" i="25"/>
  <c r="D49" i="25" s="1"/>
  <c r="F48" i="25"/>
  <c r="L24" i="23"/>
  <c r="G25" i="21"/>
  <c r="F25" i="21"/>
  <c r="F25" i="23" s="1"/>
  <c r="I70" i="22"/>
  <c r="J70" i="22" s="1"/>
  <c r="H70" i="22"/>
  <c r="K71" i="22"/>
  <c r="E71" i="22"/>
  <c r="F71" i="22" s="1"/>
  <c r="F28" i="19"/>
  <c r="D28" i="19" s="1"/>
  <c r="H28" i="19" s="1"/>
  <c r="A73" i="17"/>
  <c r="K34" i="14"/>
  <c r="A70" i="15"/>
  <c r="I34" i="14"/>
  <c r="D34" i="14"/>
  <c r="L34" i="14" s="1"/>
  <c r="A69" i="14"/>
  <c r="A68" i="13"/>
  <c r="A68" i="12"/>
  <c r="E68" i="12" s="1"/>
  <c r="I39" i="26" l="1"/>
  <c r="D40" i="26" s="1"/>
  <c r="D39" i="24"/>
  <c r="G39" i="26"/>
  <c r="H38" i="26"/>
  <c r="J38" i="24" s="1"/>
  <c r="K38" i="24" s="1"/>
  <c r="G38" i="24"/>
  <c r="I38" i="24" s="1"/>
  <c r="I49" i="25"/>
  <c r="D50" i="25" s="1"/>
  <c r="F49" i="25"/>
  <c r="G48" i="25"/>
  <c r="H47" i="25"/>
  <c r="I71" i="22"/>
  <c r="J71" i="22" s="1"/>
  <c r="H71" i="22"/>
  <c r="K72" i="22"/>
  <c r="E72" i="22"/>
  <c r="F72" i="22" s="1"/>
  <c r="G25" i="23"/>
  <c r="I25" i="23" s="1"/>
  <c r="J25" i="21"/>
  <c r="D25" i="21"/>
  <c r="I25" i="21"/>
  <c r="A74" i="17"/>
  <c r="A71" i="15"/>
  <c r="A70" i="14"/>
  <c r="G35" i="14"/>
  <c r="J35" i="14" s="1"/>
  <c r="F35" i="14"/>
  <c r="A69" i="13"/>
  <c r="A69" i="12"/>
  <c r="E69" i="12" s="1"/>
  <c r="G39" i="24" l="1"/>
  <c r="I39" i="24" s="1"/>
  <c r="H39" i="26"/>
  <c r="J39" i="24" s="1"/>
  <c r="K39" i="24" s="1"/>
  <c r="F40" i="26"/>
  <c r="F40" i="24" s="1"/>
  <c r="H40" i="24" s="1"/>
  <c r="L39" i="24"/>
  <c r="H48" i="25"/>
  <c r="I50" i="25"/>
  <c r="D51" i="25" s="1"/>
  <c r="F50" i="25"/>
  <c r="G49" i="25"/>
  <c r="I72" i="22"/>
  <c r="J72" i="22" s="1"/>
  <c r="H72" i="22"/>
  <c r="D25" i="23"/>
  <c r="L25" i="21"/>
  <c r="K73" i="22"/>
  <c r="E73" i="22"/>
  <c r="F73" i="22" s="1"/>
  <c r="K25" i="21"/>
  <c r="K25" i="23" s="1"/>
  <c r="J25" i="23"/>
  <c r="I28" i="19"/>
  <c r="G29" i="19" s="1"/>
  <c r="A75" i="17"/>
  <c r="K35" i="14"/>
  <c r="A72" i="15"/>
  <c r="D35" i="14"/>
  <c r="L35" i="14" s="1"/>
  <c r="I35" i="14"/>
  <c r="A71" i="14"/>
  <c r="A70" i="13"/>
  <c r="A70" i="12"/>
  <c r="E70" i="12" s="1"/>
  <c r="I40" i="26" l="1"/>
  <c r="D41" i="26" s="1"/>
  <c r="G40" i="26"/>
  <c r="D40" i="24"/>
  <c r="H49" i="25"/>
  <c r="I51" i="25"/>
  <c r="D52" i="25" s="1"/>
  <c r="F51" i="25"/>
  <c r="G50" i="25"/>
  <c r="L25" i="23"/>
  <c r="G26" i="21"/>
  <c r="F26" i="21"/>
  <c r="F26" i="23" s="1"/>
  <c r="H73" i="22"/>
  <c r="I73" i="22"/>
  <c r="J73" i="22" s="1"/>
  <c r="K74" i="22"/>
  <c r="E74" i="22"/>
  <c r="F74" i="22" s="1"/>
  <c r="F29" i="19"/>
  <c r="D29" i="19" s="1"/>
  <c r="H29" i="19" s="1"/>
  <c r="A76" i="17"/>
  <c r="A73" i="15"/>
  <c r="A72" i="14"/>
  <c r="G36" i="14"/>
  <c r="J36" i="14" s="1"/>
  <c r="F36" i="14"/>
  <c r="A71" i="13"/>
  <c r="A71" i="12"/>
  <c r="E71" i="12" s="1"/>
  <c r="G40" i="24" l="1"/>
  <c r="I40" i="24" s="1"/>
  <c r="H40" i="26"/>
  <c r="J40" i="24" s="1"/>
  <c r="K40" i="24" s="1"/>
  <c r="F41" i="26"/>
  <c r="F41" i="24" s="1"/>
  <c r="H41" i="24" s="1"/>
  <c r="L40" i="24"/>
  <c r="G51" i="25"/>
  <c r="H50" i="25"/>
  <c r="I52" i="25"/>
  <c r="D53" i="25" s="1"/>
  <c r="F52" i="25"/>
  <c r="I74" i="22"/>
  <c r="J74" i="22" s="1"/>
  <c r="H74" i="22"/>
  <c r="K75" i="22"/>
  <c r="E75" i="22"/>
  <c r="F75" i="22" s="1"/>
  <c r="G26" i="23"/>
  <c r="I26" i="23" s="1"/>
  <c r="I26" i="21"/>
  <c r="D26" i="21"/>
  <c r="J26" i="21"/>
  <c r="A77" i="17"/>
  <c r="K36" i="14"/>
  <c r="A74" i="15"/>
  <c r="D36" i="14"/>
  <c r="L36" i="14" s="1"/>
  <c r="I36" i="14"/>
  <c r="A73" i="14"/>
  <c r="A72" i="13"/>
  <c r="A72" i="12"/>
  <c r="E72" i="12" s="1"/>
  <c r="I41" i="26" l="1"/>
  <c r="D42" i="26" s="1"/>
  <c r="G41" i="26"/>
  <c r="D41" i="24"/>
  <c r="F53" i="25"/>
  <c r="H51" i="25"/>
  <c r="G52" i="25"/>
  <c r="K26" i="21"/>
  <c r="K26" i="23" s="1"/>
  <c r="J26" i="23"/>
  <c r="I75" i="22"/>
  <c r="J75" i="22" s="1"/>
  <c r="H75" i="22"/>
  <c r="D26" i="23"/>
  <c r="L26" i="21"/>
  <c r="K76" i="22"/>
  <c r="E76" i="22"/>
  <c r="F76" i="22" s="1"/>
  <c r="I29" i="19"/>
  <c r="G30" i="19" s="1"/>
  <c r="A78" i="17"/>
  <c r="A75" i="15"/>
  <c r="A74" i="14"/>
  <c r="F37" i="14"/>
  <c r="G37" i="14"/>
  <c r="J37" i="14" s="1"/>
  <c r="A73" i="13"/>
  <c r="A73" i="12"/>
  <c r="E73" i="12" s="1"/>
  <c r="F42" i="26" l="1"/>
  <c r="F42" i="24" s="1"/>
  <c r="H42" i="24" s="1"/>
  <c r="L41" i="24"/>
  <c r="G41" i="24"/>
  <c r="I41" i="24" s="1"/>
  <c r="H41" i="26"/>
  <c r="J41" i="24" s="1"/>
  <c r="K41" i="24" s="1"/>
  <c r="H52" i="25"/>
  <c r="I53" i="25"/>
  <c r="D54" i="25" s="1"/>
  <c r="G53" i="25"/>
  <c r="I76" i="22"/>
  <c r="J76" i="22" s="1"/>
  <c r="H76" i="22"/>
  <c r="K77" i="22"/>
  <c r="E77" i="22"/>
  <c r="F77" i="22" s="1"/>
  <c r="L26" i="23"/>
  <c r="F27" i="21"/>
  <c r="F27" i="23" s="1"/>
  <c r="G27" i="21"/>
  <c r="F30" i="19"/>
  <c r="D30" i="19" s="1"/>
  <c r="H30" i="19" s="1"/>
  <c r="A79" i="17"/>
  <c r="K37" i="14"/>
  <c r="A76" i="15"/>
  <c r="D37" i="14"/>
  <c r="L37" i="14" s="1"/>
  <c r="I37" i="14"/>
  <c r="A75" i="14"/>
  <c r="A74" i="13"/>
  <c r="A74" i="12"/>
  <c r="E74" i="12" s="1"/>
  <c r="D42" i="24" l="1"/>
  <c r="G42" i="26"/>
  <c r="I42" i="26"/>
  <c r="D43" i="26" s="1"/>
  <c r="H53" i="25"/>
  <c r="I54" i="25"/>
  <c r="D55" i="25" s="1"/>
  <c r="F54" i="25"/>
  <c r="H77" i="22"/>
  <c r="I77" i="22"/>
  <c r="J77" i="22" s="1"/>
  <c r="G27" i="23"/>
  <c r="I27" i="23" s="1"/>
  <c r="I27" i="21"/>
  <c r="J27" i="21"/>
  <c r="D27" i="21"/>
  <c r="K78" i="22"/>
  <c r="E78" i="22"/>
  <c r="F78" i="22" s="1"/>
  <c r="A80" i="17"/>
  <c r="A77" i="15"/>
  <c r="A76" i="14"/>
  <c r="F38" i="14"/>
  <c r="G38" i="14"/>
  <c r="J38" i="14" s="1"/>
  <c r="A75" i="13"/>
  <c r="A75" i="12"/>
  <c r="E75" i="12" s="1"/>
  <c r="F43" i="26" l="1"/>
  <c r="F43" i="24" s="1"/>
  <c r="H43" i="24" s="1"/>
  <c r="L42" i="24"/>
  <c r="H42" i="26"/>
  <c r="J42" i="24" s="1"/>
  <c r="K42" i="24" s="1"/>
  <c r="G42" i="24"/>
  <c r="I42" i="24" s="1"/>
  <c r="F55" i="25"/>
  <c r="G54" i="25"/>
  <c r="I78" i="22"/>
  <c r="J78" i="22" s="1"/>
  <c r="H78" i="22"/>
  <c r="K79" i="22"/>
  <c r="E79" i="22"/>
  <c r="F79" i="22" s="1"/>
  <c r="D27" i="23"/>
  <c r="L27" i="21"/>
  <c r="K27" i="21"/>
  <c r="K27" i="23" s="1"/>
  <c r="J27" i="23"/>
  <c r="I30" i="19"/>
  <c r="G31" i="19" s="1"/>
  <c r="A81" i="17"/>
  <c r="K38" i="14"/>
  <c r="A78" i="15"/>
  <c r="A77" i="14"/>
  <c r="I38" i="14"/>
  <c r="D38" i="14"/>
  <c r="L38" i="14" s="1"/>
  <c r="A76" i="13"/>
  <c r="A76" i="12"/>
  <c r="E76" i="12" s="1"/>
  <c r="I43" i="26" l="1"/>
  <c r="D44" i="26" s="1"/>
  <c r="D43" i="24"/>
  <c r="G43" i="26"/>
  <c r="H54" i="25"/>
  <c r="I55" i="25"/>
  <c r="D56" i="25" s="1"/>
  <c r="G55" i="25"/>
  <c r="I79" i="22"/>
  <c r="J79" i="22" s="1"/>
  <c r="H79" i="22"/>
  <c r="K80" i="22"/>
  <c r="E80" i="22"/>
  <c r="F80" i="22" s="1"/>
  <c r="L27" i="23"/>
  <c r="G28" i="21"/>
  <c r="F28" i="21"/>
  <c r="F28" i="23" s="1"/>
  <c r="F31" i="19"/>
  <c r="D31" i="19" s="1"/>
  <c r="H31" i="19" s="1"/>
  <c r="A82" i="17"/>
  <c r="A79" i="15"/>
  <c r="G39" i="14"/>
  <c r="J39" i="14" s="1"/>
  <c r="F39" i="14"/>
  <c r="A78" i="14"/>
  <c r="A77" i="13"/>
  <c r="A77" i="12"/>
  <c r="E77" i="12" s="1"/>
  <c r="I44" i="26" l="1"/>
  <c r="D45" i="26" s="1"/>
  <c r="L43" i="24"/>
  <c r="F44" i="26"/>
  <c r="F44" i="24" s="1"/>
  <c r="H44" i="24" s="1"/>
  <c r="G43" i="24"/>
  <c r="I43" i="24" s="1"/>
  <c r="H43" i="26"/>
  <c r="J43" i="24" s="1"/>
  <c r="K43" i="24" s="1"/>
  <c r="H55" i="25"/>
  <c r="I56" i="25"/>
  <c r="D57" i="25" s="1"/>
  <c r="F56" i="25"/>
  <c r="I80" i="22"/>
  <c r="J80" i="22" s="1"/>
  <c r="H80" i="22"/>
  <c r="K81" i="22"/>
  <c r="E81" i="22"/>
  <c r="F81" i="22" s="1"/>
  <c r="G28" i="23"/>
  <c r="I28" i="23" s="1"/>
  <c r="I28" i="21"/>
  <c r="J28" i="21"/>
  <c r="D28" i="21"/>
  <c r="A83" i="17"/>
  <c r="K39" i="14"/>
  <c r="A80" i="15"/>
  <c r="A79" i="14"/>
  <c r="D39" i="14"/>
  <c r="L39" i="14" s="1"/>
  <c r="I39" i="14"/>
  <c r="A78" i="13"/>
  <c r="A78" i="12"/>
  <c r="E78" i="12" s="1"/>
  <c r="F45" i="26" l="1"/>
  <c r="F45" i="24" s="1"/>
  <c r="H45" i="24" s="1"/>
  <c r="L44" i="24"/>
  <c r="G44" i="26"/>
  <c r="D44" i="24"/>
  <c r="G56" i="25"/>
  <c r="F57" i="25"/>
  <c r="I57" i="25"/>
  <c r="D58" i="25" s="1"/>
  <c r="D28" i="23"/>
  <c r="L28" i="21"/>
  <c r="H81" i="22"/>
  <c r="I81" i="22"/>
  <c r="J81" i="22" s="1"/>
  <c r="K28" i="21"/>
  <c r="K28" i="23" s="1"/>
  <c r="J28" i="23"/>
  <c r="K82" i="22"/>
  <c r="E82" i="22"/>
  <c r="F82" i="22" s="1"/>
  <c r="I31" i="19"/>
  <c r="G32" i="19" s="1"/>
  <c r="A84" i="17"/>
  <c r="A81" i="15"/>
  <c r="G40" i="14"/>
  <c r="J40" i="14" s="1"/>
  <c r="F40" i="14"/>
  <c r="A80" i="14"/>
  <c r="A79" i="13"/>
  <c r="A79" i="12"/>
  <c r="E79" i="12" s="1"/>
  <c r="H44" i="26" l="1"/>
  <c r="J44" i="24" s="1"/>
  <c r="K44" i="24" s="1"/>
  <c r="G44" i="24"/>
  <c r="I44" i="24" s="1"/>
  <c r="I45" i="26"/>
  <c r="D46" i="26" s="1"/>
  <c r="G45" i="26"/>
  <c r="D45" i="24"/>
  <c r="F58" i="25"/>
  <c r="H56" i="25"/>
  <c r="G57" i="25"/>
  <c r="I82" i="22"/>
  <c r="J82" i="22" s="1"/>
  <c r="H82" i="22"/>
  <c r="K83" i="22"/>
  <c r="E83" i="22"/>
  <c r="F83" i="22" s="1"/>
  <c r="L28" i="23"/>
  <c r="F29" i="21"/>
  <c r="F29" i="23" s="1"/>
  <c r="G29" i="21"/>
  <c r="F32" i="19"/>
  <c r="D32" i="19" s="1"/>
  <c r="H32" i="19" s="1"/>
  <c r="A85" i="17"/>
  <c r="K40" i="14"/>
  <c r="A82" i="15"/>
  <c r="A81" i="14"/>
  <c r="D40" i="14"/>
  <c r="L40" i="14" s="1"/>
  <c r="A80" i="13"/>
  <c r="A80" i="12"/>
  <c r="E80" i="12" s="1"/>
  <c r="H45" i="26" l="1"/>
  <c r="J45" i="24" s="1"/>
  <c r="K45" i="24" s="1"/>
  <c r="G45" i="24"/>
  <c r="I45" i="24" s="1"/>
  <c r="I46" i="26"/>
  <c r="D47" i="26" s="1"/>
  <c r="F46" i="26"/>
  <c r="F46" i="24" s="1"/>
  <c r="H46" i="24" s="1"/>
  <c r="L45" i="24"/>
  <c r="H57" i="25"/>
  <c r="I58" i="25"/>
  <c r="D59" i="25" s="1"/>
  <c r="G58" i="25"/>
  <c r="I83" i="22"/>
  <c r="J83" i="22" s="1"/>
  <c r="H83" i="22"/>
  <c r="G29" i="23"/>
  <c r="I29" i="23" s="1"/>
  <c r="D29" i="21"/>
  <c r="I29" i="21"/>
  <c r="J29" i="21"/>
  <c r="K84" i="22"/>
  <c r="E84" i="22"/>
  <c r="F84" i="22" s="1"/>
  <c r="A86" i="17"/>
  <c r="I40" i="14"/>
  <c r="A83" i="15"/>
  <c r="F41" i="14"/>
  <c r="G41" i="14"/>
  <c r="J41" i="14" s="1"/>
  <c r="A82" i="14"/>
  <c r="A81" i="13"/>
  <c r="A81" i="12"/>
  <c r="E81" i="12" s="1"/>
  <c r="F47" i="26" l="1"/>
  <c r="F47" i="24" s="1"/>
  <c r="H47" i="24" s="1"/>
  <c r="L46" i="24"/>
  <c r="D46" i="24"/>
  <c r="G46" i="26"/>
  <c r="I59" i="25"/>
  <c r="D60" i="25" s="1"/>
  <c r="F59" i="25"/>
  <c r="H58" i="25"/>
  <c r="I84" i="22"/>
  <c r="J84" i="22" s="1"/>
  <c r="H84" i="22"/>
  <c r="D29" i="23"/>
  <c r="L29" i="21"/>
  <c r="K85" i="22"/>
  <c r="E85" i="22"/>
  <c r="F85" i="22" s="1"/>
  <c r="K29" i="21"/>
  <c r="K29" i="23" s="1"/>
  <c r="J29" i="23"/>
  <c r="I32" i="19"/>
  <c r="G33" i="19" s="1"/>
  <c r="A87" i="17"/>
  <c r="K41" i="14"/>
  <c r="A84" i="15"/>
  <c r="A83" i="14"/>
  <c r="D41" i="14"/>
  <c r="L41" i="14" s="1"/>
  <c r="I41" i="14"/>
  <c r="A82" i="13"/>
  <c r="A82" i="12"/>
  <c r="E82" i="12" s="1"/>
  <c r="D47" i="24" l="1"/>
  <c r="G47" i="26"/>
  <c r="I47" i="26"/>
  <c r="D48" i="26" s="1"/>
  <c r="H46" i="26"/>
  <c r="J46" i="24" s="1"/>
  <c r="K46" i="24" s="1"/>
  <c r="G46" i="24"/>
  <c r="I46" i="24" s="1"/>
  <c r="F60" i="25"/>
  <c r="G59" i="25"/>
  <c r="L29" i="23"/>
  <c r="G30" i="21"/>
  <c r="F30" i="21"/>
  <c r="F30" i="23" s="1"/>
  <c r="H85" i="22"/>
  <c r="I85" i="22"/>
  <c r="J85" i="22" s="1"/>
  <c r="K86" i="22"/>
  <c r="E86" i="22"/>
  <c r="F86" i="22" s="1"/>
  <c r="F33" i="19"/>
  <c r="D33" i="19" s="1"/>
  <c r="H33" i="19" s="1"/>
  <c r="A88" i="17"/>
  <c r="A85" i="15"/>
  <c r="F42" i="14"/>
  <c r="G42" i="14"/>
  <c r="J42" i="14" s="1"/>
  <c r="A84" i="14"/>
  <c r="A83" i="13"/>
  <c r="A83" i="12"/>
  <c r="E83" i="12" s="1"/>
  <c r="F48" i="26" l="1"/>
  <c r="F48" i="24" s="1"/>
  <c r="H48" i="24" s="1"/>
  <c r="I48" i="26"/>
  <c r="D49" i="26" s="1"/>
  <c r="L47" i="24"/>
  <c r="G47" i="24"/>
  <c r="I47" i="24" s="1"/>
  <c r="H47" i="26"/>
  <c r="J47" i="24" s="1"/>
  <c r="K47" i="24" s="1"/>
  <c r="H59" i="25"/>
  <c r="I60" i="25"/>
  <c r="D61" i="25" s="1"/>
  <c r="G60" i="25"/>
  <c r="I86" i="22"/>
  <c r="J86" i="22" s="1"/>
  <c r="H86" i="22"/>
  <c r="K87" i="22"/>
  <c r="E87" i="22"/>
  <c r="F87" i="22" s="1"/>
  <c r="G30" i="23"/>
  <c r="I30" i="23" s="1"/>
  <c r="I30" i="21"/>
  <c r="J30" i="21"/>
  <c r="D30" i="21"/>
  <c r="A89" i="17"/>
  <c r="K42" i="14"/>
  <c r="A86" i="15"/>
  <c r="I42" i="14"/>
  <c r="D42" i="14"/>
  <c r="L42" i="14" s="1"/>
  <c r="A85" i="14"/>
  <c r="A84" i="13"/>
  <c r="A84" i="12"/>
  <c r="E84" i="12" s="1"/>
  <c r="F49" i="26" l="1"/>
  <c r="F49" i="24" s="1"/>
  <c r="H49" i="24" s="1"/>
  <c r="L48" i="24"/>
  <c r="D48" i="24"/>
  <c r="G48" i="26"/>
  <c r="H60" i="25"/>
  <c r="F61" i="25"/>
  <c r="D30" i="23"/>
  <c r="L30" i="21"/>
  <c r="I87" i="22"/>
  <c r="J87" i="22" s="1"/>
  <c r="H87" i="22"/>
  <c r="K30" i="21"/>
  <c r="K30" i="23" s="1"/>
  <c r="J30" i="23"/>
  <c r="K88" i="22"/>
  <c r="E88" i="22"/>
  <c r="F88" i="22" s="1"/>
  <c r="I33" i="19"/>
  <c r="G34" i="19" s="1"/>
  <c r="A90" i="17"/>
  <c r="A87" i="15"/>
  <c r="A86" i="14"/>
  <c r="G43" i="14"/>
  <c r="J43" i="14" s="1"/>
  <c r="F43" i="14"/>
  <c r="A85" i="13"/>
  <c r="A85" i="12"/>
  <c r="E85" i="12" s="1"/>
  <c r="H48" i="26" l="1"/>
  <c r="J48" i="24" s="1"/>
  <c r="K48" i="24" s="1"/>
  <c r="G48" i="24"/>
  <c r="I48" i="24" s="1"/>
  <c r="I49" i="26"/>
  <c r="D50" i="26" s="1"/>
  <c r="G49" i="26"/>
  <c r="D49" i="24"/>
  <c r="I61" i="25"/>
  <c r="D62" i="25" s="1"/>
  <c r="G61" i="25"/>
  <c r="I88" i="22"/>
  <c r="J88" i="22" s="1"/>
  <c r="H88" i="22"/>
  <c r="K89" i="22"/>
  <c r="E89" i="22"/>
  <c r="F89" i="22" s="1"/>
  <c r="L30" i="23"/>
  <c r="G31" i="21"/>
  <c r="F31" i="21"/>
  <c r="F31" i="23" s="1"/>
  <c r="F34" i="19"/>
  <c r="D34" i="19" s="1"/>
  <c r="H34" i="19" s="1"/>
  <c r="A91" i="17"/>
  <c r="K43" i="14"/>
  <c r="A88" i="15"/>
  <c r="D43" i="14"/>
  <c r="L43" i="14" s="1"/>
  <c r="I43" i="14"/>
  <c r="A87" i="14"/>
  <c r="A86" i="13"/>
  <c r="A86" i="12"/>
  <c r="E86" i="12" s="1"/>
  <c r="G49" i="24" l="1"/>
  <c r="I49" i="24" s="1"/>
  <c r="H49" i="26"/>
  <c r="J49" i="24" s="1"/>
  <c r="K49" i="24" s="1"/>
  <c r="I50" i="26"/>
  <c r="D51" i="26" s="1"/>
  <c r="F50" i="26"/>
  <c r="F50" i="24" s="1"/>
  <c r="H50" i="24" s="1"/>
  <c r="L49" i="24"/>
  <c r="H61" i="25"/>
  <c r="F62" i="25"/>
  <c r="I89" i="22"/>
  <c r="J89" i="22" s="1"/>
  <c r="H89" i="22"/>
  <c r="K90" i="22"/>
  <c r="E90" i="22"/>
  <c r="F90" i="22" s="1"/>
  <c r="G31" i="23"/>
  <c r="I31" i="23" s="1"/>
  <c r="J31" i="21"/>
  <c r="I31" i="21"/>
  <c r="D31" i="21"/>
  <c r="A92" i="17"/>
  <c r="A89" i="15"/>
  <c r="A88" i="14"/>
  <c r="G44" i="14"/>
  <c r="J44" i="14" s="1"/>
  <c r="F44" i="14"/>
  <c r="A87" i="13"/>
  <c r="A87" i="12"/>
  <c r="E87" i="12" s="1"/>
  <c r="G50" i="26" l="1"/>
  <c r="D50" i="24"/>
  <c r="L50" i="24"/>
  <c r="F51" i="26"/>
  <c r="F51" i="24" s="1"/>
  <c r="H51" i="24" s="1"/>
  <c r="I51" i="26"/>
  <c r="D52" i="26" s="1"/>
  <c r="I62" i="25"/>
  <c r="D63" i="25" s="1"/>
  <c r="G62" i="25"/>
  <c r="D31" i="23"/>
  <c r="L31" i="21"/>
  <c r="H90" i="22"/>
  <c r="I90" i="22"/>
  <c r="J90" i="22" s="1"/>
  <c r="K91" i="22"/>
  <c r="E91" i="22"/>
  <c r="F91" i="22" s="1"/>
  <c r="K31" i="21"/>
  <c r="K31" i="23" s="1"/>
  <c r="J31" i="23"/>
  <c r="I34" i="19"/>
  <c r="G35" i="19" s="1"/>
  <c r="A93" i="17"/>
  <c r="K44" i="14"/>
  <c r="A90" i="15"/>
  <c r="D44" i="14"/>
  <c r="L44" i="14" s="1"/>
  <c r="I44" i="14"/>
  <c r="A89" i="14"/>
  <c r="A88" i="13"/>
  <c r="A88" i="12"/>
  <c r="E88" i="12" s="1"/>
  <c r="F52" i="26" l="1"/>
  <c r="F52" i="24" s="1"/>
  <c r="H52" i="24" s="1"/>
  <c r="L51" i="24"/>
  <c r="G51" i="26"/>
  <c r="D51" i="24"/>
  <c r="H50" i="26"/>
  <c r="J50" i="24" s="1"/>
  <c r="K50" i="24" s="1"/>
  <c r="G50" i="24"/>
  <c r="I50" i="24" s="1"/>
  <c r="I63" i="25"/>
  <c r="D64" i="25" s="1"/>
  <c r="F63" i="25"/>
  <c r="H62" i="25"/>
  <c r="I91" i="22"/>
  <c r="J91" i="22" s="1"/>
  <c r="H91" i="22"/>
  <c r="L31" i="23"/>
  <c r="F32" i="21"/>
  <c r="F32" i="23" s="1"/>
  <c r="G32" i="21"/>
  <c r="K92" i="22"/>
  <c r="E92" i="22"/>
  <c r="F92" i="22" s="1"/>
  <c r="F35" i="19"/>
  <c r="D35" i="19" s="1"/>
  <c r="H35" i="19" s="1"/>
  <c r="A94" i="17"/>
  <c r="A91" i="15"/>
  <c r="A90" i="14"/>
  <c r="F45" i="14"/>
  <c r="G45" i="14"/>
  <c r="J45" i="14" s="1"/>
  <c r="A89" i="13"/>
  <c r="A89" i="12"/>
  <c r="E89" i="12" s="1"/>
  <c r="G51" i="24" l="1"/>
  <c r="I51" i="24" s="1"/>
  <c r="H51" i="26"/>
  <c r="J51" i="24" s="1"/>
  <c r="K51" i="24" s="1"/>
  <c r="I52" i="26"/>
  <c r="D53" i="26" s="1"/>
  <c r="G52" i="26"/>
  <c r="D52" i="24"/>
  <c r="I64" i="25"/>
  <c r="D65" i="25" s="1"/>
  <c r="F64" i="25"/>
  <c r="G63" i="25"/>
  <c r="I92" i="22"/>
  <c r="J92" i="22" s="1"/>
  <c r="H92" i="22"/>
  <c r="K93" i="22"/>
  <c r="E93" i="22"/>
  <c r="F93" i="22" s="1"/>
  <c r="G32" i="23"/>
  <c r="I32" i="23" s="1"/>
  <c r="J32" i="21"/>
  <c r="D32" i="21"/>
  <c r="I32" i="21"/>
  <c r="A95" i="17"/>
  <c r="K45" i="14"/>
  <c r="A92" i="15"/>
  <c r="D45" i="14"/>
  <c r="L45" i="14" s="1"/>
  <c r="I45" i="14"/>
  <c r="A91" i="14"/>
  <c r="A90" i="13"/>
  <c r="A90" i="12"/>
  <c r="E90" i="12" s="1"/>
  <c r="H52" i="26" l="1"/>
  <c r="J52" i="24" s="1"/>
  <c r="K52" i="24" s="1"/>
  <c r="G52" i="24"/>
  <c r="I52" i="24" s="1"/>
  <c r="F53" i="26"/>
  <c r="F53" i="24" s="1"/>
  <c r="H53" i="24" s="1"/>
  <c r="L52" i="24"/>
  <c r="H63" i="25"/>
  <c r="I65" i="25"/>
  <c r="D66" i="25" s="1"/>
  <c r="F65" i="25"/>
  <c r="G64" i="25"/>
  <c r="I93" i="22"/>
  <c r="J93" i="22" s="1"/>
  <c r="H93" i="22"/>
  <c r="D32" i="23"/>
  <c r="L32" i="21"/>
  <c r="K94" i="22"/>
  <c r="E94" i="22"/>
  <c r="F94" i="22" s="1"/>
  <c r="K32" i="21"/>
  <c r="K32" i="23" s="1"/>
  <c r="J32" i="23"/>
  <c r="I35" i="19"/>
  <c r="G36" i="19" s="1"/>
  <c r="A96" i="17"/>
  <c r="A93" i="15"/>
  <c r="A92" i="14"/>
  <c r="F46" i="14"/>
  <c r="G46" i="14"/>
  <c r="J46" i="14" s="1"/>
  <c r="A91" i="13"/>
  <c r="A91" i="12"/>
  <c r="E91" i="12" s="1"/>
  <c r="D53" i="24" l="1"/>
  <c r="G53" i="26"/>
  <c r="I53" i="26"/>
  <c r="D54" i="26" s="1"/>
  <c r="H64" i="25"/>
  <c r="F66" i="25"/>
  <c r="G65" i="25"/>
  <c r="L32" i="23"/>
  <c r="G33" i="21"/>
  <c r="F33" i="21"/>
  <c r="F33" i="23" s="1"/>
  <c r="H94" i="22"/>
  <c r="I94" i="22"/>
  <c r="J94" i="22" s="1"/>
  <c r="K95" i="22"/>
  <c r="E95" i="22"/>
  <c r="F95" i="22" s="1"/>
  <c r="F36" i="19"/>
  <c r="D36" i="19" s="1"/>
  <c r="H36" i="19" s="1"/>
  <c r="A97" i="17"/>
  <c r="K46" i="14"/>
  <c r="A94" i="15"/>
  <c r="I46" i="14"/>
  <c r="D46" i="14"/>
  <c r="L46" i="14" s="1"/>
  <c r="A93" i="14"/>
  <c r="A92" i="13"/>
  <c r="A92" i="12"/>
  <c r="E92" i="12" s="1"/>
  <c r="L53" i="24" l="1"/>
  <c r="F54" i="26"/>
  <c r="F54" i="24" s="1"/>
  <c r="H54" i="24" s="1"/>
  <c r="H53" i="26"/>
  <c r="J53" i="24" s="1"/>
  <c r="K53" i="24" s="1"/>
  <c r="G53" i="24"/>
  <c r="I53" i="24" s="1"/>
  <c r="G66" i="25"/>
  <c r="H65" i="25"/>
  <c r="I66" i="25"/>
  <c r="D67" i="25" s="1"/>
  <c r="I95" i="22"/>
  <c r="J95" i="22" s="1"/>
  <c r="H95" i="22"/>
  <c r="K96" i="22"/>
  <c r="E96" i="22"/>
  <c r="F96" i="22" s="1"/>
  <c r="G33" i="23"/>
  <c r="I33" i="23" s="1"/>
  <c r="D33" i="21"/>
  <c r="I33" i="21"/>
  <c r="J33" i="21"/>
  <c r="A98" i="17"/>
  <c r="A95" i="15"/>
  <c r="A94" i="14"/>
  <c r="G47" i="14"/>
  <c r="J47" i="14" s="1"/>
  <c r="F47" i="14"/>
  <c r="A93" i="13"/>
  <c r="A93" i="12"/>
  <c r="E93" i="12" s="1"/>
  <c r="I54" i="26" l="1"/>
  <c r="D55" i="26" s="1"/>
  <c r="G54" i="26"/>
  <c r="D54" i="24"/>
  <c r="F67" i="25"/>
  <c r="H66" i="25"/>
  <c r="K33" i="21"/>
  <c r="K33" i="23" s="1"/>
  <c r="J33" i="23"/>
  <c r="I96" i="22"/>
  <c r="J96" i="22" s="1"/>
  <c r="H96" i="22"/>
  <c r="K97" i="22"/>
  <c r="E97" i="22"/>
  <c r="F97" i="22" s="1"/>
  <c r="D33" i="23"/>
  <c r="L33" i="21"/>
  <c r="I36" i="19"/>
  <c r="G37" i="19" s="1"/>
  <c r="A99" i="17"/>
  <c r="K47" i="14"/>
  <c r="A96" i="15"/>
  <c r="D47" i="14"/>
  <c r="L47" i="14" s="1"/>
  <c r="I47" i="14"/>
  <c r="A95" i="14"/>
  <c r="A94" i="13"/>
  <c r="A94" i="12"/>
  <c r="E94" i="12" s="1"/>
  <c r="G54" i="24" l="1"/>
  <c r="I54" i="24" s="1"/>
  <c r="H54" i="26"/>
  <c r="J54" i="24" s="1"/>
  <c r="K54" i="24" s="1"/>
  <c r="L54" i="24"/>
  <c r="F55" i="26"/>
  <c r="F55" i="24" s="1"/>
  <c r="H55" i="24" s="1"/>
  <c r="I67" i="25"/>
  <c r="D68" i="25" s="1"/>
  <c r="G67" i="25"/>
  <c r="L33" i="23"/>
  <c r="G34" i="21"/>
  <c r="F34" i="21"/>
  <c r="F34" i="23" s="1"/>
  <c r="I97" i="22"/>
  <c r="J97" i="22" s="1"/>
  <c r="H97" i="22"/>
  <c r="K98" i="22"/>
  <c r="E98" i="22"/>
  <c r="F98" i="22" s="1"/>
  <c r="F37" i="19"/>
  <c r="D37" i="19" s="1"/>
  <c r="H37" i="19" s="1"/>
  <c r="A100" i="17"/>
  <c r="A97" i="15"/>
  <c r="A96" i="14"/>
  <c r="G48" i="14"/>
  <c r="J48" i="14" s="1"/>
  <c r="F48" i="14"/>
  <c r="A95" i="13"/>
  <c r="A95" i="12"/>
  <c r="E95" i="12" s="1"/>
  <c r="I55" i="26" l="1"/>
  <c r="D56" i="26" s="1"/>
  <c r="G55" i="26"/>
  <c r="D55" i="24"/>
  <c r="I68" i="25"/>
  <c r="D69" i="25" s="1"/>
  <c r="F68" i="25"/>
  <c r="H67" i="25"/>
  <c r="H98" i="22"/>
  <c r="I98" i="22"/>
  <c r="J98" i="22" s="1"/>
  <c r="K99" i="22"/>
  <c r="E99" i="22"/>
  <c r="F99" i="22" s="1"/>
  <c r="G34" i="23"/>
  <c r="I34" i="23" s="1"/>
  <c r="I34" i="21"/>
  <c r="D34" i="21"/>
  <c r="J34" i="21"/>
  <c r="A101" i="17"/>
  <c r="K48" i="14"/>
  <c r="A98" i="15"/>
  <c r="D48" i="14"/>
  <c r="L48" i="14" s="1"/>
  <c r="I48" i="14"/>
  <c r="A97" i="14"/>
  <c r="A96" i="13"/>
  <c r="A96" i="12"/>
  <c r="E96" i="12" s="1"/>
  <c r="H55" i="26" l="1"/>
  <c r="J55" i="24" s="1"/>
  <c r="K55" i="24" s="1"/>
  <c r="G55" i="24"/>
  <c r="I55" i="24" s="1"/>
  <c r="F56" i="26"/>
  <c r="F56" i="24" s="1"/>
  <c r="H56" i="24" s="1"/>
  <c r="L55" i="24"/>
  <c r="F69" i="25"/>
  <c r="G68" i="25"/>
  <c r="J34" i="23"/>
  <c r="K34" i="21"/>
  <c r="K34" i="23" s="1"/>
  <c r="I99" i="22"/>
  <c r="J99" i="22" s="1"/>
  <c r="H99" i="22"/>
  <c r="D34" i="23"/>
  <c r="L34" i="21"/>
  <c r="K100" i="22"/>
  <c r="E100" i="22"/>
  <c r="F100" i="22" s="1"/>
  <c r="I37" i="19"/>
  <c r="G38" i="19" s="1"/>
  <c r="A102" i="17"/>
  <c r="A99" i="15"/>
  <c r="A98" i="14"/>
  <c r="F49" i="14"/>
  <c r="G49" i="14"/>
  <c r="J49" i="14" s="1"/>
  <c r="A97" i="13"/>
  <c r="A97" i="12"/>
  <c r="E97" i="12" s="1"/>
  <c r="I56" i="26" l="1"/>
  <c r="D57" i="26" s="1"/>
  <c r="D56" i="24"/>
  <c r="G56" i="26"/>
  <c r="I69" i="25"/>
  <c r="D70" i="25" s="1"/>
  <c r="G69" i="25"/>
  <c r="H68" i="25"/>
  <c r="K101" i="22"/>
  <c r="E101" i="22"/>
  <c r="F101" i="22" s="1"/>
  <c r="I100" i="22"/>
  <c r="J100" i="22" s="1"/>
  <c r="H100" i="22"/>
  <c r="L34" i="23"/>
  <c r="G35" i="21"/>
  <c r="F35" i="21"/>
  <c r="F35" i="23" s="1"/>
  <c r="F38" i="19"/>
  <c r="D38" i="19" s="1"/>
  <c r="H38" i="19" s="1"/>
  <c r="A103" i="17"/>
  <c r="K49" i="14"/>
  <c r="A100" i="15"/>
  <c r="D49" i="14"/>
  <c r="L49" i="14" s="1"/>
  <c r="I49" i="14"/>
  <c r="A99" i="14"/>
  <c r="A98" i="13"/>
  <c r="A98" i="12"/>
  <c r="E98" i="12" s="1"/>
  <c r="H56" i="26" l="1"/>
  <c r="J56" i="24" s="1"/>
  <c r="K56" i="24" s="1"/>
  <c r="G56" i="24"/>
  <c r="I56" i="24" s="1"/>
  <c r="F57" i="26"/>
  <c r="F57" i="24" s="1"/>
  <c r="H57" i="24" s="1"/>
  <c r="L56" i="24"/>
  <c r="H69" i="25"/>
  <c r="F70" i="25"/>
  <c r="G35" i="23"/>
  <c r="I35" i="23" s="1"/>
  <c r="J35" i="21"/>
  <c r="I35" i="21"/>
  <c r="D35" i="21"/>
  <c r="I101" i="22"/>
  <c r="J101" i="22" s="1"/>
  <c r="H101" i="22"/>
  <c r="K102" i="22"/>
  <c r="E102" i="22"/>
  <c r="F102" i="22" s="1"/>
  <c r="A104" i="17"/>
  <c r="A101" i="15"/>
  <c r="A100" i="14"/>
  <c r="F50" i="14"/>
  <c r="G50" i="14"/>
  <c r="J50" i="14" s="1"/>
  <c r="A99" i="13"/>
  <c r="A99" i="12"/>
  <c r="E99" i="12" s="1"/>
  <c r="I57" i="26" l="1"/>
  <c r="D58" i="26" s="1"/>
  <c r="G57" i="26"/>
  <c r="D57" i="24"/>
  <c r="I70" i="25"/>
  <c r="D71" i="25" s="1"/>
  <c r="G70" i="25"/>
  <c r="K103" i="22"/>
  <c r="E103" i="22"/>
  <c r="F103" i="22" s="1"/>
  <c r="K35" i="21"/>
  <c r="K35" i="23" s="1"/>
  <c r="J35" i="23"/>
  <c r="H102" i="22"/>
  <c r="I102" i="22"/>
  <c r="J102" i="22" s="1"/>
  <c r="D35" i="23"/>
  <c r="L35" i="21"/>
  <c r="I38" i="19"/>
  <c r="G39" i="19" s="1"/>
  <c r="A105" i="17"/>
  <c r="K50" i="14"/>
  <c r="A102" i="15"/>
  <c r="I50" i="14"/>
  <c r="D50" i="14"/>
  <c r="L50" i="14" s="1"/>
  <c r="A101" i="14"/>
  <c r="A100" i="13"/>
  <c r="A100" i="12"/>
  <c r="E100" i="12" s="1"/>
  <c r="H57" i="26" l="1"/>
  <c r="J57" i="24" s="1"/>
  <c r="K57" i="24" s="1"/>
  <c r="G57" i="24"/>
  <c r="I57" i="24" s="1"/>
  <c r="I58" i="26"/>
  <c r="D59" i="26" s="1"/>
  <c r="L57" i="24"/>
  <c r="F58" i="26"/>
  <c r="F58" i="24" s="1"/>
  <c r="H58" i="24" s="1"/>
  <c r="H70" i="25"/>
  <c r="I71" i="25"/>
  <c r="D72" i="25" s="1"/>
  <c r="F71" i="25"/>
  <c r="L35" i="23"/>
  <c r="F36" i="21"/>
  <c r="F36" i="23" s="1"/>
  <c r="G36" i="21"/>
  <c r="I103" i="22"/>
  <c r="J103" i="22" s="1"/>
  <c r="H103" i="22"/>
  <c r="K104" i="22"/>
  <c r="E104" i="22"/>
  <c r="F104" i="22" s="1"/>
  <c r="F39" i="19"/>
  <c r="D39" i="19" s="1"/>
  <c r="H39" i="19" s="1"/>
  <c r="A106" i="17"/>
  <c r="A103" i="15"/>
  <c r="A102" i="14"/>
  <c r="G51" i="14"/>
  <c r="J51" i="14" s="1"/>
  <c r="F51" i="14"/>
  <c r="A101" i="13"/>
  <c r="A101" i="12"/>
  <c r="E101" i="12" s="1"/>
  <c r="G58" i="26" l="1"/>
  <c r="D58" i="24"/>
  <c r="F59" i="26"/>
  <c r="F59" i="24" s="1"/>
  <c r="H59" i="24" s="1"/>
  <c r="L58" i="24"/>
  <c r="I72" i="25"/>
  <c r="D73" i="25" s="1"/>
  <c r="F72" i="25"/>
  <c r="G71" i="25"/>
  <c r="H104" i="22"/>
  <c r="I104" i="22"/>
  <c r="J104" i="22" s="1"/>
  <c r="K105" i="22"/>
  <c r="E105" i="22"/>
  <c r="F105" i="22" s="1"/>
  <c r="G36" i="23"/>
  <c r="I36" i="23" s="1"/>
  <c r="D36" i="21"/>
  <c r="I36" i="21"/>
  <c r="J36" i="21"/>
  <c r="A107" i="17"/>
  <c r="K51" i="14"/>
  <c r="A104" i="15"/>
  <c r="D51" i="14"/>
  <c r="L51" i="14" s="1"/>
  <c r="I51" i="14"/>
  <c r="A103" i="14"/>
  <c r="A102" i="13"/>
  <c r="A102" i="12"/>
  <c r="E102" i="12" s="1"/>
  <c r="D59" i="24" l="1"/>
  <c r="G59" i="26"/>
  <c r="I59" i="26"/>
  <c r="D60" i="26" s="1"/>
  <c r="H58" i="26"/>
  <c r="J58" i="24" s="1"/>
  <c r="K58" i="24" s="1"/>
  <c r="G58" i="24"/>
  <c r="I58" i="24" s="1"/>
  <c r="H71" i="25"/>
  <c r="F73" i="25"/>
  <c r="G72" i="25"/>
  <c r="I105" i="22"/>
  <c r="J105" i="22" s="1"/>
  <c r="H105" i="22"/>
  <c r="K106" i="22"/>
  <c r="E106" i="22"/>
  <c r="F106" i="22" s="1"/>
  <c r="D36" i="23"/>
  <c r="L36" i="21"/>
  <c r="K36" i="21"/>
  <c r="K36" i="23" s="1"/>
  <c r="J36" i="23"/>
  <c r="I39" i="19"/>
  <c r="G40" i="19" s="1"/>
  <c r="A108" i="17"/>
  <c r="A105" i="15"/>
  <c r="A104" i="14"/>
  <c r="G52" i="14"/>
  <c r="J52" i="14" s="1"/>
  <c r="F52" i="14"/>
  <c r="A103" i="13"/>
  <c r="A103" i="12"/>
  <c r="E103" i="12" s="1"/>
  <c r="L59" i="24" l="1"/>
  <c r="F60" i="26"/>
  <c r="F60" i="24" s="1"/>
  <c r="H60" i="24" s="1"/>
  <c r="I60" i="26"/>
  <c r="D61" i="26" s="1"/>
  <c r="H59" i="26"/>
  <c r="J59" i="24" s="1"/>
  <c r="K59" i="24" s="1"/>
  <c r="G59" i="24"/>
  <c r="I59" i="24" s="1"/>
  <c r="H72" i="25"/>
  <c r="I73" i="25"/>
  <c r="D74" i="25" s="1"/>
  <c r="G73" i="25"/>
  <c r="K107" i="22"/>
  <c r="E107" i="22"/>
  <c r="F107" i="22" s="1"/>
  <c r="L36" i="23"/>
  <c r="F37" i="21"/>
  <c r="F37" i="23" s="1"/>
  <c r="G37" i="21"/>
  <c r="H106" i="22"/>
  <c r="I106" i="22"/>
  <c r="J106" i="22" s="1"/>
  <c r="F40" i="19"/>
  <c r="D40" i="19" s="1"/>
  <c r="H40" i="19" s="1"/>
  <c r="A109" i="17"/>
  <c r="K52" i="14"/>
  <c r="A106" i="15"/>
  <c r="D52" i="14"/>
  <c r="L52" i="14" s="1"/>
  <c r="I52" i="14"/>
  <c r="A105" i="14"/>
  <c r="A104" i="13"/>
  <c r="A104" i="12"/>
  <c r="E104" i="12" s="1"/>
  <c r="F61" i="26" l="1"/>
  <c r="F61" i="24" s="1"/>
  <c r="H61" i="24" s="1"/>
  <c r="L60" i="24"/>
  <c r="I61" i="26"/>
  <c r="D62" i="26" s="1"/>
  <c r="G60" i="26"/>
  <c r="D60" i="24"/>
  <c r="I74" i="25"/>
  <c r="D75" i="25" s="1"/>
  <c r="F74" i="25"/>
  <c r="H73" i="25"/>
  <c r="I107" i="22"/>
  <c r="J107" i="22" s="1"/>
  <c r="H107" i="22"/>
  <c r="G37" i="23"/>
  <c r="I37" i="23" s="1"/>
  <c r="J37" i="21"/>
  <c r="I37" i="21"/>
  <c r="D37" i="21"/>
  <c r="K108" i="22"/>
  <c r="E108" i="22"/>
  <c r="F108" i="22" s="1"/>
  <c r="A110" i="17"/>
  <c r="A107" i="15"/>
  <c r="A106" i="14"/>
  <c r="F53" i="14"/>
  <c r="G53" i="14"/>
  <c r="J53" i="14" s="1"/>
  <c r="A105" i="13"/>
  <c r="A105" i="12"/>
  <c r="E105" i="12" s="1"/>
  <c r="F62" i="26" l="1"/>
  <c r="F62" i="24" s="1"/>
  <c r="H62" i="24" s="1"/>
  <c r="L61" i="24"/>
  <c r="G61" i="26"/>
  <c r="D61" i="24"/>
  <c r="G60" i="24"/>
  <c r="I60" i="24" s="1"/>
  <c r="H60" i="26"/>
  <c r="J60" i="24" s="1"/>
  <c r="K60" i="24" s="1"/>
  <c r="I75" i="25"/>
  <c r="D76" i="25" s="1"/>
  <c r="F75" i="25"/>
  <c r="G74" i="25"/>
  <c r="H108" i="22"/>
  <c r="I108" i="22"/>
  <c r="J108" i="22" s="1"/>
  <c r="K37" i="21"/>
  <c r="K37" i="23" s="1"/>
  <c r="J37" i="23"/>
  <c r="K109" i="22"/>
  <c r="E109" i="22"/>
  <c r="F109" i="22" s="1"/>
  <c r="D37" i="23"/>
  <c r="L37" i="21"/>
  <c r="I40" i="19"/>
  <c r="G41" i="19" s="1"/>
  <c r="A111" i="17"/>
  <c r="K53" i="14"/>
  <c r="A108" i="15"/>
  <c r="D53" i="14"/>
  <c r="L53" i="14" s="1"/>
  <c r="I53" i="14"/>
  <c r="A107" i="14"/>
  <c r="A106" i="13"/>
  <c r="A106" i="12"/>
  <c r="E106" i="12" s="1"/>
  <c r="H61" i="26" l="1"/>
  <c r="J61" i="24" s="1"/>
  <c r="K61" i="24" s="1"/>
  <c r="G10" i="1" s="1"/>
  <c r="G61" i="24"/>
  <c r="I61" i="24" s="1"/>
  <c r="I62" i="26"/>
  <c r="D63" i="26" s="1"/>
  <c r="G62" i="26"/>
  <c r="D62" i="24"/>
  <c r="I76" i="25"/>
  <c r="D77" i="25" s="1"/>
  <c r="F76" i="25"/>
  <c r="H74" i="25"/>
  <c r="G75" i="25"/>
  <c r="L37" i="23"/>
  <c r="F38" i="21"/>
  <c r="F38" i="23" s="1"/>
  <c r="G38" i="21"/>
  <c r="I109" i="22"/>
  <c r="J109" i="22" s="1"/>
  <c r="H109" i="22"/>
  <c r="K110" i="22"/>
  <c r="E110" i="22"/>
  <c r="F110" i="22" s="1"/>
  <c r="F41" i="19"/>
  <c r="D41" i="19" s="1"/>
  <c r="H41" i="19" s="1"/>
  <c r="A112" i="17"/>
  <c r="A109" i="15"/>
  <c r="A108" i="14"/>
  <c r="F54" i="14"/>
  <c r="G54" i="14"/>
  <c r="J54" i="14" s="1"/>
  <c r="A107" i="13"/>
  <c r="A107" i="12"/>
  <c r="E107" i="12" s="1"/>
  <c r="G62" i="24" l="1"/>
  <c r="I62" i="24" s="1"/>
  <c r="H62" i="26"/>
  <c r="J62" i="24" s="1"/>
  <c r="K62" i="24" s="1"/>
  <c r="F63" i="26"/>
  <c r="F63" i="24" s="1"/>
  <c r="H63" i="24" s="1"/>
  <c r="I63" i="26"/>
  <c r="D64" i="26" s="1"/>
  <c r="L62" i="24"/>
  <c r="I77" i="25"/>
  <c r="D78" i="25" s="1"/>
  <c r="F77" i="25"/>
  <c r="H75" i="25"/>
  <c r="G76" i="25"/>
  <c r="H110" i="22"/>
  <c r="I110" i="22"/>
  <c r="J110" i="22" s="1"/>
  <c r="G38" i="23"/>
  <c r="I38" i="23" s="1"/>
  <c r="I38" i="21"/>
  <c r="D38" i="21"/>
  <c r="J38" i="21"/>
  <c r="K111" i="22"/>
  <c r="E111" i="22"/>
  <c r="F111" i="22" s="1"/>
  <c r="A113" i="17"/>
  <c r="K54" i="14"/>
  <c r="A110" i="15"/>
  <c r="I54" i="14"/>
  <c r="D54" i="14"/>
  <c r="L54" i="14" s="1"/>
  <c r="A109" i="14"/>
  <c r="A108" i="13"/>
  <c r="A108" i="12"/>
  <c r="E108" i="12" s="1"/>
  <c r="G63" i="26" l="1"/>
  <c r="D63" i="24"/>
  <c r="L63" i="24"/>
  <c r="F64" i="26"/>
  <c r="F64" i="24" s="1"/>
  <c r="H64" i="24" s="1"/>
  <c r="I78" i="25"/>
  <c r="D79" i="25" s="1"/>
  <c r="F78" i="25"/>
  <c r="H76" i="25"/>
  <c r="G77" i="25"/>
  <c r="I111" i="22"/>
  <c r="J111" i="22" s="1"/>
  <c r="H111" i="22"/>
  <c r="K112" i="22"/>
  <c r="E112" i="22"/>
  <c r="F112" i="22" s="1"/>
  <c r="K38" i="21"/>
  <c r="K38" i="23" s="1"/>
  <c r="J38" i="23"/>
  <c r="D38" i="23"/>
  <c r="L38" i="21"/>
  <c r="I41" i="19"/>
  <c r="G42" i="19" s="1"/>
  <c r="A114" i="17"/>
  <c r="A111" i="15"/>
  <c r="A110" i="14"/>
  <c r="G55" i="14"/>
  <c r="J55" i="14" s="1"/>
  <c r="F55" i="14"/>
  <c r="A109" i="13"/>
  <c r="A109" i="12"/>
  <c r="E109" i="12" s="1"/>
  <c r="I64" i="26" l="1"/>
  <c r="D65" i="26" s="1"/>
  <c r="D64" i="24"/>
  <c r="G64" i="26"/>
  <c r="G63" i="24"/>
  <c r="I63" i="24" s="1"/>
  <c r="H63" i="26"/>
  <c r="J63" i="24" s="1"/>
  <c r="K63" i="24" s="1"/>
  <c r="F79" i="25"/>
  <c r="H77" i="25"/>
  <c r="G78" i="25"/>
  <c r="L38" i="23"/>
  <c r="G39" i="21"/>
  <c r="F39" i="21"/>
  <c r="F39" i="23" s="1"/>
  <c r="H112" i="22"/>
  <c r="I112" i="22"/>
  <c r="J112" i="22" s="1"/>
  <c r="K113" i="22"/>
  <c r="E113" i="22"/>
  <c r="F113" i="22" s="1"/>
  <c r="F42" i="19"/>
  <c r="D42" i="19" s="1"/>
  <c r="H42" i="19" s="1"/>
  <c r="A115" i="17"/>
  <c r="K55" i="14"/>
  <c r="A112" i="15"/>
  <c r="D55" i="14"/>
  <c r="L55" i="14" s="1"/>
  <c r="I55" i="14"/>
  <c r="A111" i="14"/>
  <c r="A110" i="13"/>
  <c r="A110" i="12"/>
  <c r="E110" i="12" s="1"/>
  <c r="H64" i="26" l="1"/>
  <c r="J64" i="24" s="1"/>
  <c r="K64" i="24" s="1"/>
  <c r="G64" i="24"/>
  <c r="I64" i="24" s="1"/>
  <c r="L64" i="24"/>
  <c r="F65" i="26"/>
  <c r="F65" i="24" s="1"/>
  <c r="H65" i="24" s="1"/>
  <c r="H78" i="25"/>
  <c r="G79" i="25"/>
  <c r="I79" i="25"/>
  <c r="D80" i="25" s="1"/>
  <c r="I113" i="22"/>
  <c r="J113" i="22" s="1"/>
  <c r="H113" i="22"/>
  <c r="K114" i="22"/>
  <c r="E114" i="22"/>
  <c r="F114" i="22" s="1"/>
  <c r="G39" i="23"/>
  <c r="I39" i="23" s="1"/>
  <c r="I39" i="21"/>
  <c r="J39" i="21"/>
  <c r="D39" i="21"/>
  <c r="A116" i="17"/>
  <c r="A113" i="15"/>
  <c r="A112" i="14"/>
  <c r="G56" i="14"/>
  <c r="J56" i="14" s="1"/>
  <c r="F56" i="14"/>
  <c r="A111" i="13"/>
  <c r="A111" i="12"/>
  <c r="E111" i="12" s="1"/>
  <c r="I65" i="26" l="1"/>
  <c r="D66" i="26" s="1"/>
  <c r="D65" i="24"/>
  <c r="G65" i="26"/>
  <c r="I80" i="25"/>
  <c r="D81" i="25" s="1"/>
  <c r="F80" i="25"/>
  <c r="H79" i="25"/>
  <c r="D39" i="23"/>
  <c r="L39" i="21"/>
  <c r="H114" i="22"/>
  <c r="I114" i="22"/>
  <c r="J114" i="22" s="1"/>
  <c r="K39" i="21"/>
  <c r="K39" i="23" s="1"/>
  <c r="J39" i="23"/>
  <c r="K115" i="22"/>
  <c r="E115" i="22"/>
  <c r="F115" i="22" s="1"/>
  <c r="I42" i="19"/>
  <c r="G43" i="19" s="1"/>
  <c r="A117" i="17"/>
  <c r="K56" i="14"/>
  <c r="A114" i="15"/>
  <c r="D56" i="14"/>
  <c r="L56" i="14" s="1"/>
  <c r="I56" i="14"/>
  <c r="A113" i="14"/>
  <c r="A112" i="13"/>
  <c r="A112" i="12"/>
  <c r="E112" i="12" s="1"/>
  <c r="H65" i="26" l="1"/>
  <c r="J65" i="24" s="1"/>
  <c r="K65" i="24" s="1"/>
  <c r="G65" i="24"/>
  <c r="I65" i="24" s="1"/>
  <c r="L65" i="24"/>
  <c r="F66" i="26"/>
  <c r="F66" i="24" s="1"/>
  <c r="H66" i="24" s="1"/>
  <c r="I66" i="26"/>
  <c r="D67" i="26" s="1"/>
  <c r="I81" i="25"/>
  <c r="D82" i="25" s="1"/>
  <c r="F81" i="25"/>
  <c r="G80" i="25"/>
  <c r="I115" i="22"/>
  <c r="J115" i="22" s="1"/>
  <c r="H115" i="22"/>
  <c r="K116" i="22"/>
  <c r="E116" i="22"/>
  <c r="F116" i="22" s="1"/>
  <c r="L39" i="23"/>
  <c r="F40" i="21"/>
  <c r="F40" i="23" s="1"/>
  <c r="G40" i="21"/>
  <c r="F43" i="19"/>
  <c r="D43" i="19" s="1"/>
  <c r="H43" i="19" s="1"/>
  <c r="A118" i="17"/>
  <c r="A115" i="15"/>
  <c r="A114" i="14"/>
  <c r="F57" i="14"/>
  <c r="G57" i="14"/>
  <c r="J57" i="14" s="1"/>
  <c r="A113" i="13"/>
  <c r="A113" i="12"/>
  <c r="E113" i="12" s="1"/>
  <c r="F67" i="26" l="1"/>
  <c r="F67" i="24" s="1"/>
  <c r="H67" i="24" s="1"/>
  <c r="L66" i="24"/>
  <c r="D66" i="24"/>
  <c r="G66" i="26"/>
  <c r="H80" i="25"/>
  <c r="F82" i="25"/>
  <c r="G81" i="25"/>
  <c r="H116" i="22"/>
  <c r="I116" i="22"/>
  <c r="J116" i="22" s="1"/>
  <c r="G40" i="23"/>
  <c r="I40" i="23" s="1"/>
  <c r="J40" i="21"/>
  <c r="D40" i="21"/>
  <c r="I40" i="21"/>
  <c r="K117" i="22"/>
  <c r="E117" i="22"/>
  <c r="F117" i="22" s="1"/>
  <c r="A119" i="17"/>
  <c r="K57" i="14"/>
  <c r="A116" i="15"/>
  <c r="A115" i="14"/>
  <c r="D57" i="14"/>
  <c r="L57" i="14" s="1"/>
  <c r="I57" i="14"/>
  <c r="A114" i="13"/>
  <c r="A114" i="12"/>
  <c r="E114" i="12" s="1"/>
  <c r="G66" i="24" l="1"/>
  <c r="I66" i="24" s="1"/>
  <c r="H66" i="26"/>
  <c r="J66" i="24" s="1"/>
  <c r="K66" i="24" s="1"/>
  <c r="I67" i="26"/>
  <c r="D68" i="26" s="1"/>
  <c r="D67" i="24"/>
  <c r="G67" i="26"/>
  <c r="G82" i="25"/>
  <c r="H81" i="25"/>
  <c r="I82" i="25"/>
  <c r="D83" i="25" s="1"/>
  <c r="I117" i="22"/>
  <c r="J117" i="22" s="1"/>
  <c r="H117" i="22"/>
  <c r="K40" i="21"/>
  <c r="K40" i="23" s="1"/>
  <c r="J40" i="23"/>
  <c r="K118" i="22"/>
  <c r="E118" i="22"/>
  <c r="F118" i="22" s="1"/>
  <c r="D40" i="23"/>
  <c r="L40" i="21"/>
  <c r="I43" i="19"/>
  <c r="G44" i="19" s="1"/>
  <c r="A120" i="17"/>
  <c r="A117" i="15"/>
  <c r="F58" i="14"/>
  <c r="G58" i="14"/>
  <c r="J58" i="14" s="1"/>
  <c r="A116" i="14"/>
  <c r="A115" i="13"/>
  <c r="A115" i="12"/>
  <c r="E115" i="12" s="1"/>
  <c r="L67" i="24" l="1"/>
  <c r="I68" i="26"/>
  <c r="D69" i="26" s="1"/>
  <c r="F68" i="26"/>
  <c r="F68" i="24" s="1"/>
  <c r="H68" i="24" s="1"/>
  <c r="H67" i="26"/>
  <c r="J67" i="24" s="1"/>
  <c r="K67" i="24" s="1"/>
  <c r="G67" i="24"/>
  <c r="I67" i="24" s="1"/>
  <c r="F83" i="25"/>
  <c r="I83" i="25"/>
  <c r="D84" i="25" s="1"/>
  <c r="H82" i="25"/>
  <c r="L40" i="23"/>
  <c r="G41" i="21"/>
  <c r="F41" i="21"/>
  <c r="F41" i="23" s="1"/>
  <c r="H118" i="22"/>
  <c r="I118" i="22"/>
  <c r="J118" i="22" s="1"/>
  <c r="K119" i="22"/>
  <c r="E119" i="22"/>
  <c r="F119" i="22" s="1"/>
  <c r="F44" i="19"/>
  <c r="D44" i="19" s="1"/>
  <c r="H44" i="19" s="1"/>
  <c r="A121" i="17"/>
  <c r="K58" i="14"/>
  <c r="A118" i="15"/>
  <c r="A117" i="14"/>
  <c r="I58" i="14"/>
  <c r="D58" i="14"/>
  <c r="L58" i="14" s="1"/>
  <c r="A116" i="13"/>
  <c r="A116" i="12"/>
  <c r="E116" i="12" s="1"/>
  <c r="L68" i="24" l="1"/>
  <c r="I69" i="26"/>
  <c r="D70" i="26" s="1"/>
  <c r="F69" i="26"/>
  <c r="F69" i="24" s="1"/>
  <c r="H69" i="24" s="1"/>
  <c r="D68" i="24"/>
  <c r="G68" i="26"/>
  <c r="I84" i="25"/>
  <c r="D85" i="25" s="1"/>
  <c r="F84" i="25"/>
  <c r="G83" i="25"/>
  <c r="I119" i="22"/>
  <c r="J119" i="22" s="1"/>
  <c r="H119" i="22"/>
  <c r="K120" i="22"/>
  <c r="E120" i="22"/>
  <c r="F120" i="22" s="1"/>
  <c r="G41" i="23"/>
  <c r="I41" i="23" s="1"/>
  <c r="D41" i="21"/>
  <c r="I41" i="21"/>
  <c r="J41" i="21"/>
  <c r="A122" i="17"/>
  <c r="A119" i="15"/>
  <c r="G59" i="14"/>
  <c r="J59" i="14" s="1"/>
  <c r="F59" i="14"/>
  <c r="A118" i="14"/>
  <c r="A117" i="13"/>
  <c r="A117" i="12"/>
  <c r="E117" i="12" s="1"/>
  <c r="I70" i="26" l="1"/>
  <c r="D71" i="26" s="1"/>
  <c r="F70" i="26"/>
  <c r="F70" i="24" s="1"/>
  <c r="H70" i="24" s="1"/>
  <c r="L69" i="24"/>
  <c r="H68" i="26"/>
  <c r="J68" i="24" s="1"/>
  <c r="K68" i="24" s="1"/>
  <c r="G68" i="24"/>
  <c r="I68" i="24" s="1"/>
  <c r="G69" i="26"/>
  <c r="D69" i="24"/>
  <c r="H83" i="25"/>
  <c r="F85" i="25"/>
  <c r="G84" i="25"/>
  <c r="K41" i="21"/>
  <c r="K41" i="23" s="1"/>
  <c r="J41" i="23"/>
  <c r="H120" i="22"/>
  <c r="I120" i="22"/>
  <c r="J120" i="22" s="1"/>
  <c r="K121" i="22"/>
  <c r="E121" i="22"/>
  <c r="F121" i="22" s="1"/>
  <c r="D41" i="23"/>
  <c r="L41" i="21"/>
  <c r="I44" i="19"/>
  <c r="G45" i="19" s="1"/>
  <c r="A123" i="17"/>
  <c r="K59" i="14"/>
  <c r="A120" i="15"/>
  <c r="D59" i="14"/>
  <c r="L59" i="14" s="1"/>
  <c r="I59" i="14"/>
  <c r="A119" i="14"/>
  <c r="A118" i="13"/>
  <c r="A118" i="12"/>
  <c r="E118" i="12" s="1"/>
  <c r="L70" i="24" l="1"/>
  <c r="F71" i="26"/>
  <c r="F71" i="24" s="1"/>
  <c r="H71" i="24" s="1"/>
  <c r="I71" i="26"/>
  <c r="D72" i="26" s="1"/>
  <c r="H69" i="26"/>
  <c r="J69" i="24" s="1"/>
  <c r="K69" i="24" s="1"/>
  <c r="G69" i="24"/>
  <c r="I69" i="24" s="1"/>
  <c r="G70" i="26"/>
  <c r="D70" i="24"/>
  <c r="H84" i="25"/>
  <c r="I85" i="25"/>
  <c r="D86" i="25" s="1"/>
  <c r="G85" i="25"/>
  <c r="L41" i="23"/>
  <c r="F42" i="21"/>
  <c r="F42" i="23" s="1"/>
  <c r="G42" i="21"/>
  <c r="I121" i="22"/>
  <c r="J121" i="22" s="1"/>
  <c r="H121" i="22"/>
  <c r="K122" i="22"/>
  <c r="E122" i="22"/>
  <c r="F122" i="22" s="1"/>
  <c r="F45" i="19"/>
  <c r="D45" i="19" s="1"/>
  <c r="H45" i="19" s="1"/>
  <c r="A124" i="17"/>
  <c r="A121" i="15"/>
  <c r="A120" i="14"/>
  <c r="G60" i="14"/>
  <c r="J60" i="14" s="1"/>
  <c r="F60" i="14"/>
  <c r="A119" i="13"/>
  <c r="A119" i="12"/>
  <c r="E119" i="12" s="1"/>
  <c r="F72" i="26" l="1"/>
  <c r="F72" i="24" s="1"/>
  <c r="H72" i="24" s="1"/>
  <c r="I72" i="26"/>
  <c r="D73" i="26" s="1"/>
  <c r="L71" i="24"/>
  <c r="H70" i="26"/>
  <c r="J70" i="24" s="1"/>
  <c r="K70" i="24" s="1"/>
  <c r="G70" i="24"/>
  <c r="I70" i="24" s="1"/>
  <c r="G71" i="26"/>
  <c r="D71" i="24"/>
  <c r="H85" i="25"/>
  <c r="I86" i="25"/>
  <c r="D87" i="25" s="1"/>
  <c r="F86" i="25"/>
  <c r="I122" i="22"/>
  <c r="J122" i="22" s="1"/>
  <c r="H122" i="22"/>
  <c r="K123" i="22"/>
  <c r="E123" i="22"/>
  <c r="F123" i="22" s="1"/>
  <c r="G42" i="23"/>
  <c r="I42" i="23" s="1"/>
  <c r="D42" i="21"/>
  <c r="J42" i="21"/>
  <c r="I42" i="21"/>
  <c r="A125" i="17"/>
  <c r="K60" i="14"/>
  <c r="A122" i="15"/>
  <c r="D60" i="14"/>
  <c r="L60" i="14" s="1"/>
  <c r="I60" i="14"/>
  <c r="A121" i="14"/>
  <c r="A120" i="13"/>
  <c r="A120" i="12"/>
  <c r="E120" i="12" s="1"/>
  <c r="I73" i="26" l="1"/>
  <c r="D74" i="26" s="1"/>
  <c r="L72" i="24"/>
  <c r="F73" i="26"/>
  <c r="F73" i="24" s="1"/>
  <c r="H73" i="24" s="1"/>
  <c r="G71" i="24"/>
  <c r="I71" i="24" s="1"/>
  <c r="H71" i="26"/>
  <c r="J71" i="24" s="1"/>
  <c r="K71" i="24" s="1"/>
  <c r="G72" i="26"/>
  <c r="D72" i="24"/>
  <c r="I87" i="25"/>
  <c r="D88" i="25" s="1"/>
  <c r="F87" i="25"/>
  <c r="G86" i="25"/>
  <c r="I123" i="22"/>
  <c r="J123" i="22" s="1"/>
  <c r="H123" i="22"/>
  <c r="K42" i="21"/>
  <c r="K42" i="23" s="1"/>
  <c r="J42" i="23"/>
  <c r="K124" i="22"/>
  <c r="E124" i="22"/>
  <c r="F124" i="22" s="1"/>
  <c r="D42" i="23"/>
  <c r="L42" i="21"/>
  <c r="I45" i="19"/>
  <c r="G46" i="19" s="1"/>
  <c r="A126" i="17"/>
  <c r="A123" i="15"/>
  <c r="A122" i="14"/>
  <c r="F61" i="14"/>
  <c r="G61" i="14"/>
  <c r="J61" i="14" s="1"/>
  <c r="A121" i="13"/>
  <c r="A121" i="12"/>
  <c r="E121" i="12" s="1"/>
  <c r="F74" i="26" l="1"/>
  <c r="F74" i="24" s="1"/>
  <c r="H74" i="24" s="1"/>
  <c r="L73" i="24"/>
  <c r="I74" i="26"/>
  <c r="D75" i="26" s="1"/>
  <c r="H72" i="26"/>
  <c r="J72" i="24" s="1"/>
  <c r="K72" i="24" s="1"/>
  <c r="G72" i="24"/>
  <c r="I72" i="24" s="1"/>
  <c r="G73" i="26"/>
  <c r="D73" i="24"/>
  <c r="H86" i="25"/>
  <c r="G87" i="25"/>
  <c r="F88" i="25"/>
  <c r="L42" i="23"/>
  <c r="G43" i="21"/>
  <c r="F43" i="21"/>
  <c r="F43" i="23" s="1"/>
  <c r="H124" i="22"/>
  <c r="I124" i="22"/>
  <c r="J124" i="22" s="1"/>
  <c r="K125" i="22"/>
  <c r="E125" i="22"/>
  <c r="F125" i="22" s="1"/>
  <c r="F46" i="19"/>
  <c r="D46" i="19" s="1"/>
  <c r="H46" i="19" s="1"/>
  <c r="A127" i="17"/>
  <c r="K61" i="14"/>
  <c r="I10" i="1" s="1"/>
  <c r="A124" i="15"/>
  <c r="D61" i="14"/>
  <c r="L61" i="14" s="1"/>
  <c r="I61" i="14"/>
  <c r="A123" i="14"/>
  <c r="A122" i="13"/>
  <c r="A122" i="12"/>
  <c r="E122" i="12" s="1"/>
  <c r="F75" i="26" l="1"/>
  <c r="F75" i="24" s="1"/>
  <c r="H75" i="24" s="1"/>
  <c r="L74" i="24"/>
  <c r="H73" i="26"/>
  <c r="J73" i="24" s="1"/>
  <c r="K73" i="24" s="1"/>
  <c r="G73" i="24"/>
  <c r="I73" i="24" s="1"/>
  <c r="D74" i="24"/>
  <c r="G74" i="26"/>
  <c r="G88" i="25"/>
  <c r="I88" i="25"/>
  <c r="D89" i="25" s="1"/>
  <c r="H87" i="25"/>
  <c r="H125" i="22"/>
  <c r="I125" i="22"/>
  <c r="J125" i="22" s="1"/>
  <c r="K126" i="22"/>
  <c r="E126" i="22"/>
  <c r="F126" i="22" s="1"/>
  <c r="G43" i="23"/>
  <c r="I43" i="23" s="1"/>
  <c r="I43" i="21"/>
  <c r="D43" i="21"/>
  <c r="J43" i="21"/>
  <c r="A128" i="17"/>
  <c r="A125" i="15"/>
  <c r="A124" i="14"/>
  <c r="F62" i="14"/>
  <c r="G62" i="14"/>
  <c r="J62" i="14" s="1"/>
  <c r="A123" i="13"/>
  <c r="A123" i="12"/>
  <c r="E123" i="12" s="1"/>
  <c r="H74" i="26" l="1"/>
  <c r="J74" i="24" s="1"/>
  <c r="K74" i="24" s="1"/>
  <c r="G74" i="24"/>
  <c r="I74" i="24" s="1"/>
  <c r="I75" i="26"/>
  <c r="D76" i="26" s="1"/>
  <c r="G75" i="26"/>
  <c r="D75" i="24"/>
  <c r="F89" i="25"/>
  <c r="H88" i="25"/>
  <c r="K43" i="21"/>
  <c r="K43" i="23" s="1"/>
  <c r="J43" i="23"/>
  <c r="I126" i="22"/>
  <c r="J126" i="22" s="1"/>
  <c r="H126" i="22"/>
  <c r="D43" i="23"/>
  <c r="L43" i="21"/>
  <c r="K127" i="22"/>
  <c r="E127" i="22"/>
  <c r="F127" i="22" s="1"/>
  <c r="I46" i="19"/>
  <c r="G47" i="19" s="1"/>
  <c r="A129" i="17"/>
  <c r="K62" i="14"/>
  <c r="A126" i="15"/>
  <c r="I62" i="14"/>
  <c r="D62" i="14"/>
  <c r="L62" i="14" s="1"/>
  <c r="A125" i="14"/>
  <c r="A124" i="13"/>
  <c r="A124" i="12"/>
  <c r="E124" i="12" s="1"/>
  <c r="G75" i="24" l="1"/>
  <c r="I75" i="24" s="1"/>
  <c r="H75" i="26"/>
  <c r="J75" i="24" s="1"/>
  <c r="K75" i="24" s="1"/>
  <c r="F76" i="26"/>
  <c r="F76" i="24" s="1"/>
  <c r="H76" i="24" s="1"/>
  <c r="L75" i="24"/>
  <c r="G89" i="25"/>
  <c r="I89" i="25"/>
  <c r="D90" i="25" s="1"/>
  <c r="I127" i="22"/>
  <c r="J127" i="22" s="1"/>
  <c r="H127" i="22"/>
  <c r="K128" i="22"/>
  <c r="E128" i="22"/>
  <c r="F128" i="22" s="1"/>
  <c r="L43" i="23"/>
  <c r="F44" i="21"/>
  <c r="F44" i="23" s="1"/>
  <c r="G44" i="21"/>
  <c r="F47" i="19"/>
  <c r="D47" i="19" s="1"/>
  <c r="H47" i="19" s="1"/>
  <c r="A130" i="17"/>
  <c r="A127" i="15"/>
  <c r="A126" i="14"/>
  <c r="G63" i="14"/>
  <c r="J63" i="14" s="1"/>
  <c r="F63" i="14"/>
  <c r="A125" i="13"/>
  <c r="A125" i="12"/>
  <c r="E125" i="12" s="1"/>
  <c r="G76" i="26" l="1"/>
  <c r="D76" i="24"/>
  <c r="I76" i="26"/>
  <c r="D77" i="26" s="1"/>
  <c r="H89" i="25"/>
  <c r="F90" i="25"/>
  <c r="H128" i="22"/>
  <c r="I128" i="22"/>
  <c r="J128" i="22" s="1"/>
  <c r="G44" i="23"/>
  <c r="I44" i="23" s="1"/>
  <c r="J44" i="21"/>
  <c r="D44" i="21"/>
  <c r="I44" i="21"/>
  <c r="K129" i="22"/>
  <c r="E129" i="22"/>
  <c r="F129" i="22" s="1"/>
  <c r="A131" i="17"/>
  <c r="K63" i="14"/>
  <c r="A128" i="15"/>
  <c r="D63" i="14"/>
  <c r="L63" i="14" s="1"/>
  <c r="I63" i="14"/>
  <c r="A127" i="14"/>
  <c r="A126" i="13"/>
  <c r="A126" i="12"/>
  <c r="E126" i="12" s="1"/>
  <c r="L76" i="24" l="1"/>
  <c r="I77" i="26"/>
  <c r="D78" i="26" s="1"/>
  <c r="F77" i="26"/>
  <c r="F77" i="24" s="1"/>
  <c r="H77" i="24" s="1"/>
  <c r="H76" i="26"/>
  <c r="J76" i="24" s="1"/>
  <c r="K76" i="24" s="1"/>
  <c r="G76" i="24"/>
  <c r="I76" i="24" s="1"/>
  <c r="I90" i="25"/>
  <c r="D91" i="25" s="1"/>
  <c r="G90" i="25"/>
  <c r="H129" i="22"/>
  <c r="I129" i="22"/>
  <c r="J129" i="22" s="1"/>
  <c r="K44" i="21"/>
  <c r="K44" i="23" s="1"/>
  <c r="J44" i="23"/>
  <c r="K130" i="22"/>
  <c r="E130" i="22"/>
  <c r="F130" i="22" s="1"/>
  <c r="D44" i="23"/>
  <c r="L44" i="21"/>
  <c r="I47" i="19"/>
  <c r="G48" i="19" s="1"/>
  <c r="A132" i="17"/>
  <c r="A129" i="15"/>
  <c r="A128" i="14"/>
  <c r="G64" i="14"/>
  <c r="J64" i="14" s="1"/>
  <c r="F64" i="14"/>
  <c r="A127" i="13"/>
  <c r="A127" i="12"/>
  <c r="E127" i="12" s="1"/>
  <c r="L77" i="24" l="1"/>
  <c r="I78" i="26"/>
  <c r="D79" i="26" s="1"/>
  <c r="F78" i="26"/>
  <c r="F78" i="24" s="1"/>
  <c r="H78" i="24" s="1"/>
  <c r="G77" i="26"/>
  <c r="D77" i="24"/>
  <c r="H90" i="25"/>
  <c r="I91" i="25"/>
  <c r="D92" i="25" s="1"/>
  <c r="F91" i="25"/>
  <c r="L44" i="23"/>
  <c r="G45" i="21"/>
  <c r="F45" i="21"/>
  <c r="F45" i="23" s="1"/>
  <c r="I130" i="22"/>
  <c r="J130" i="22" s="1"/>
  <c r="H130" i="22"/>
  <c r="K131" i="22"/>
  <c r="E131" i="22"/>
  <c r="F131" i="22" s="1"/>
  <c r="F48" i="19"/>
  <c r="D48" i="19" s="1"/>
  <c r="H48" i="19" s="1"/>
  <c r="A133" i="17"/>
  <c r="K64" i="14"/>
  <c r="A130" i="15"/>
  <c r="D64" i="14"/>
  <c r="L64" i="14" s="1"/>
  <c r="I64" i="14"/>
  <c r="A129" i="14"/>
  <c r="A128" i="13"/>
  <c r="A128" i="12"/>
  <c r="E128" i="12" s="1"/>
  <c r="L78" i="24" l="1"/>
  <c r="F79" i="26"/>
  <c r="F79" i="24" s="1"/>
  <c r="H79" i="24" s="1"/>
  <c r="D78" i="24"/>
  <c r="G78" i="26"/>
  <c r="H77" i="26"/>
  <c r="J77" i="24" s="1"/>
  <c r="K77" i="24" s="1"/>
  <c r="G77" i="24"/>
  <c r="I77" i="24" s="1"/>
  <c r="I92" i="25"/>
  <c r="D93" i="25" s="1"/>
  <c r="F92" i="25"/>
  <c r="G91" i="25"/>
  <c r="I131" i="22"/>
  <c r="J131" i="22" s="1"/>
  <c r="H131" i="22"/>
  <c r="K132" i="22"/>
  <c r="E132" i="22"/>
  <c r="F132" i="22" s="1"/>
  <c r="G45" i="23"/>
  <c r="I45" i="23" s="1"/>
  <c r="D45" i="21"/>
  <c r="I45" i="21"/>
  <c r="J45" i="21"/>
  <c r="A134" i="17"/>
  <c r="A131" i="15"/>
  <c r="A130" i="14"/>
  <c r="F65" i="14"/>
  <c r="G65" i="14"/>
  <c r="J65" i="14" s="1"/>
  <c r="A129" i="13"/>
  <c r="A129" i="12"/>
  <c r="E129" i="12" s="1"/>
  <c r="I79" i="26" l="1"/>
  <c r="D80" i="26" s="1"/>
  <c r="G79" i="26"/>
  <c r="D79" i="24"/>
  <c r="H78" i="26"/>
  <c r="J78" i="24" s="1"/>
  <c r="K78" i="24" s="1"/>
  <c r="G78" i="24"/>
  <c r="I78" i="24" s="1"/>
  <c r="H91" i="25"/>
  <c r="F93" i="25"/>
  <c r="G92" i="25"/>
  <c r="K45" i="21"/>
  <c r="K45" i="23" s="1"/>
  <c r="J45" i="23"/>
  <c r="H132" i="22"/>
  <c r="I132" i="22"/>
  <c r="J132" i="22" s="1"/>
  <c r="K133" i="22"/>
  <c r="E133" i="22"/>
  <c r="F133" i="22" s="1"/>
  <c r="D45" i="23"/>
  <c r="L45" i="21"/>
  <c r="I48" i="19"/>
  <c r="G49" i="19" s="1"/>
  <c r="A135" i="17"/>
  <c r="K65" i="14"/>
  <c r="A132" i="15"/>
  <c r="D65" i="14"/>
  <c r="L65" i="14" s="1"/>
  <c r="I65" i="14"/>
  <c r="A131" i="14"/>
  <c r="A130" i="13"/>
  <c r="A130" i="12"/>
  <c r="E130" i="12" s="1"/>
  <c r="G79" i="24" l="1"/>
  <c r="I79" i="24" s="1"/>
  <c r="H79" i="26"/>
  <c r="J79" i="24" s="1"/>
  <c r="K79" i="24" s="1"/>
  <c r="L79" i="24"/>
  <c r="F80" i="26"/>
  <c r="F80" i="24" s="1"/>
  <c r="H80" i="24" s="1"/>
  <c r="G93" i="25"/>
  <c r="H92" i="25"/>
  <c r="I93" i="25"/>
  <c r="D94" i="25" s="1"/>
  <c r="L45" i="23"/>
  <c r="G46" i="21"/>
  <c r="F46" i="21"/>
  <c r="F46" i="23" s="1"/>
  <c r="H133" i="22"/>
  <c r="I133" i="22"/>
  <c r="J133" i="22" s="1"/>
  <c r="K134" i="22"/>
  <c r="E134" i="22"/>
  <c r="F134" i="22" s="1"/>
  <c r="F49" i="19"/>
  <c r="D49" i="19" s="1"/>
  <c r="H49" i="19" s="1"/>
  <c r="A136" i="17"/>
  <c r="A133" i="15"/>
  <c r="A132" i="14"/>
  <c r="F66" i="14"/>
  <c r="G66" i="14"/>
  <c r="J66" i="14" s="1"/>
  <c r="A131" i="13"/>
  <c r="A131" i="12"/>
  <c r="E131" i="12" s="1"/>
  <c r="I80" i="26" l="1"/>
  <c r="D81" i="26" s="1"/>
  <c r="D80" i="24"/>
  <c r="G80" i="26"/>
  <c r="F94" i="25"/>
  <c r="H93" i="25"/>
  <c r="I134" i="22"/>
  <c r="J134" i="22" s="1"/>
  <c r="H134" i="22"/>
  <c r="K135" i="22"/>
  <c r="E135" i="22"/>
  <c r="F135" i="22" s="1"/>
  <c r="G46" i="23"/>
  <c r="I46" i="23" s="1"/>
  <c r="I46" i="21"/>
  <c r="J46" i="21"/>
  <c r="D46" i="21"/>
  <c r="A137" i="17"/>
  <c r="K66" i="14"/>
  <c r="A134" i="15"/>
  <c r="I66" i="14"/>
  <c r="D66" i="14"/>
  <c r="L66" i="14" s="1"/>
  <c r="A133" i="14"/>
  <c r="A132" i="13"/>
  <c r="A132" i="12"/>
  <c r="E132" i="12" s="1"/>
  <c r="G80" i="24" l="1"/>
  <c r="I80" i="24" s="1"/>
  <c r="H80" i="26"/>
  <c r="J80" i="24" s="1"/>
  <c r="K80" i="24" s="1"/>
  <c r="F81" i="26"/>
  <c r="F81" i="24" s="1"/>
  <c r="H81" i="24" s="1"/>
  <c r="L80" i="24"/>
  <c r="I94" i="25"/>
  <c r="D95" i="25" s="1"/>
  <c r="G94" i="25"/>
  <c r="D46" i="23"/>
  <c r="L46" i="21"/>
  <c r="I135" i="22"/>
  <c r="J135" i="22" s="1"/>
  <c r="H135" i="22"/>
  <c r="K46" i="21"/>
  <c r="K46" i="23" s="1"/>
  <c r="J46" i="23"/>
  <c r="K136" i="22"/>
  <c r="E136" i="22"/>
  <c r="F136" i="22" s="1"/>
  <c r="I49" i="19"/>
  <c r="G50" i="19" s="1"/>
  <c r="A138" i="17"/>
  <c r="A135" i="15"/>
  <c r="A134" i="14"/>
  <c r="G67" i="14"/>
  <c r="J67" i="14" s="1"/>
  <c r="F67" i="14"/>
  <c r="A133" i="13"/>
  <c r="A133" i="12"/>
  <c r="E133" i="12" s="1"/>
  <c r="I81" i="26" l="1"/>
  <c r="D82" i="26" s="1"/>
  <c r="G81" i="26"/>
  <c r="D81" i="24"/>
  <c r="H94" i="25"/>
  <c r="I95" i="25"/>
  <c r="D96" i="25" s="1"/>
  <c r="F95" i="25"/>
  <c r="H136" i="22"/>
  <c r="I136" i="22"/>
  <c r="J136" i="22" s="1"/>
  <c r="K137" i="22"/>
  <c r="E137" i="22"/>
  <c r="F137" i="22" s="1"/>
  <c r="L46" i="23"/>
  <c r="G47" i="21"/>
  <c r="F47" i="21"/>
  <c r="F47" i="23" s="1"/>
  <c r="F50" i="19"/>
  <c r="D50" i="19" s="1"/>
  <c r="H50" i="19" s="1"/>
  <c r="A139" i="17"/>
  <c r="K67" i="14"/>
  <c r="A136" i="15"/>
  <c r="D67" i="14"/>
  <c r="L67" i="14" s="1"/>
  <c r="I67" i="14"/>
  <c r="A135" i="14"/>
  <c r="A134" i="13"/>
  <c r="A134" i="12"/>
  <c r="E134" i="12" s="1"/>
  <c r="H81" i="26" l="1"/>
  <c r="J81" i="24" s="1"/>
  <c r="K81" i="24" s="1"/>
  <c r="G81" i="24"/>
  <c r="I81" i="24" s="1"/>
  <c r="F82" i="26"/>
  <c r="F82" i="24" s="1"/>
  <c r="H82" i="24" s="1"/>
  <c r="L81" i="24"/>
  <c r="I96" i="25"/>
  <c r="D97" i="25" s="1"/>
  <c r="F96" i="25"/>
  <c r="G95" i="25"/>
  <c r="H137" i="22"/>
  <c r="I137" i="22"/>
  <c r="J137" i="22" s="1"/>
  <c r="K138" i="22"/>
  <c r="E138" i="22"/>
  <c r="F138" i="22" s="1"/>
  <c r="G47" i="23"/>
  <c r="I47" i="23" s="1"/>
  <c r="I47" i="21"/>
  <c r="D47" i="21"/>
  <c r="J47" i="21"/>
  <c r="A140" i="17"/>
  <c r="A137" i="15"/>
  <c r="A136" i="14"/>
  <c r="G68" i="14"/>
  <c r="J68" i="14" s="1"/>
  <c r="F68" i="14"/>
  <c r="A135" i="13"/>
  <c r="A135" i="12"/>
  <c r="E135" i="12" s="1"/>
  <c r="I82" i="26" l="1"/>
  <c r="D83" i="26" s="1"/>
  <c r="G82" i="26"/>
  <c r="D82" i="24"/>
  <c r="F97" i="25"/>
  <c r="H95" i="25"/>
  <c r="G96" i="25"/>
  <c r="K47" i="21"/>
  <c r="K47" i="23" s="1"/>
  <c r="J47" i="23"/>
  <c r="I138" i="22"/>
  <c r="J138" i="22" s="1"/>
  <c r="H138" i="22"/>
  <c r="D47" i="23"/>
  <c r="L47" i="21"/>
  <c r="K139" i="22"/>
  <c r="E139" i="22"/>
  <c r="F139" i="22" s="1"/>
  <c r="I50" i="19"/>
  <c r="G51" i="19" s="1"/>
  <c r="A141" i="17"/>
  <c r="K68" i="14"/>
  <c r="A138" i="15"/>
  <c r="D68" i="14"/>
  <c r="L68" i="14" s="1"/>
  <c r="I68" i="14"/>
  <c r="A137" i="14"/>
  <c r="A136" i="13"/>
  <c r="A136" i="12"/>
  <c r="E136" i="12" s="1"/>
  <c r="H82" i="26" l="1"/>
  <c r="J82" i="24" s="1"/>
  <c r="K82" i="24" s="1"/>
  <c r="G82" i="24"/>
  <c r="I82" i="24" s="1"/>
  <c r="F83" i="26"/>
  <c r="F83" i="24" s="1"/>
  <c r="H83" i="24" s="1"/>
  <c r="L82" i="24"/>
  <c r="H96" i="25"/>
  <c r="I97" i="25"/>
  <c r="D98" i="25" s="1"/>
  <c r="G97" i="25"/>
  <c r="I139" i="22"/>
  <c r="J139" i="22" s="1"/>
  <c r="H139" i="22"/>
  <c r="K140" i="22"/>
  <c r="E140" i="22"/>
  <c r="F140" i="22" s="1"/>
  <c r="L47" i="23"/>
  <c r="G48" i="21"/>
  <c r="F48" i="21"/>
  <c r="F48" i="23" s="1"/>
  <c r="F51" i="19"/>
  <c r="D51" i="19" s="1"/>
  <c r="H51" i="19" s="1"/>
  <c r="A142" i="17"/>
  <c r="A139" i="15"/>
  <c r="A138" i="14"/>
  <c r="F69" i="14"/>
  <c r="G69" i="14"/>
  <c r="J69" i="14" s="1"/>
  <c r="A137" i="13"/>
  <c r="A137" i="12"/>
  <c r="E137" i="12" s="1"/>
  <c r="I83" i="26" l="1"/>
  <c r="D84" i="26" s="1"/>
  <c r="D83" i="24"/>
  <c r="G83" i="26"/>
  <c r="H97" i="25"/>
  <c r="F98" i="25"/>
  <c r="H140" i="22"/>
  <c r="I140" i="22"/>
  <c r="J140" i="22" s="1"/>
  <c r="K141" i="22"/>
  <c r="E141" i="22"/>
  <c r="F141" i="22" s="1"/>
  <c r="G48" i="23"/>
  <c r="I48" i="23" s="1"/>
  <c r="D48" i="21"/>
  <c r="J48" i="21"/>
  <c r="I48" i="21"/>
  <c r="A143" i="17"/>
  <c r="K69" i="14"/>
  <c r="A140" i="15"/>
  <c r="D69" i="14"/>
  <c r="L69" i="14" s="1"/>
  <c r="I69" i="14"/>
  <c r="A139" i="14"/>
  <c r="A138" i="13"/>
  <c r="A138" i="12"/>
  <c r="E138" i="12" s="1"/>
  <c r="H83" i="26" l="1"/>
  <c r="J83" i="24" s="1"/>
  <c r="K83" i="24" s="1"/>
  <c r="G83" i="24"/>
  <c r="I83" i="24" s="1"/>
  <c r="L83" i="24"/>
  <c r="F84" i="26"/>
  <c r="F84" i="24" s="1"/>
  <c r="H84" i="24" s="1"/>
  <c r="I98" i="25"/>
  <c r="D99" i="25" s="1"/>
  <c r="G98" i="25"/>
  <c r="H141" i="22"/>
  <c r="I141" i="22"/>
  <c r="J141" i="22" s="1"/>
  <c r="K48" i="21"/>
  <c r="K48" i="23" s="1"/>
  <c r="J48" i="23"/>
  <c r="K142" i="22"/>
  <c r="E142" i="22"/>
  <c r="F142" i="22" s="1"/>
  <c r="D48" i="23"/>
  <c r="L48" i="21"/>
  <c r="I51" i="19"/>
  <c r="G52" i="19" s="1"/>
  <c r="A144" i="17"/>
  <c r="A141" i="15"/>
  <c r="A140" i="14"/>
  <c r="F70" i="14"/>
  <c r="G70" i="14"/>
  <c r="J70" i="14" s="1"/>
  <c r="A139" i="13"/>
  <c r="A139" i="12"/>
  <c r="E139" i="12" s="1"/>
  <c r="I84" i="26" l="1"/>
  <c r="D85" i="26" s="1"/>
  <c r="G84" i="26"/>
  <c r="D84" i="24"/>
  <c r="H98" i="25"/>
  <c r="F99" i="25"/>
  <c r="L48" i="23"/>
  <c r="G49" i="21"/>
  <c r="F49" i="21"/>
  <c r="F49" i="23" s="1"/>
  <c r="H142" i="22"/>
  <c r="I142" i="22"/>
  <c r="J142" i="22" s="1"/>
  <c r="K143" i="22"/>
  <c r="E143" i="22"/>
  <c r="F143" i="22" s="1"/>
  <c r="F52" i="19"/>
  <c r="D52" i="19" s="1"/>
  <c r="H52" i="19" s="1"/>
  <c r="A145" i="17"/>
  <c r="K70" i="14"/>
  <c r="A142" i="15"/>
  <c r="I70" i="14"/>
  <c r="D70" i="14"/>
  <c r="L70" i="14" s="1"/>
  <c r="A141" i="14"/>
  <c r="A140" i="13"/>
  <c r="A140" i="12"/>
  <c r="E140" i="12" s="1"/>
  <c r="G84" i="24" l="1"/>
  <c r="I84" i="24" s="1"/>
  <c r="H84" i="26"/>
  <c r="J84" i="24" s="1"/>
  <c r="K84" i="24" s="1"/>
  <c r="F85" i="26"/>
  <c r="F85" i="24" s="1"/>
  <c r="H85" i="24" s="1"/>
  <c r="L84" i="24"/>
  <c r="I99" i="25"/>
  <c r="D100" i="25" s="1"/>
  <c r="G99" i="25"/>
  <c r="H143" i="22"/>
  <c r="I143" i="22"/>
  <c r="J143" i="22" s="1"/>
  <c r="K144" i="22"/>
  <c r="E144" i="22"/>
  <c r="F144" i="22" s="1"/>
  <c r="G49" i="23"/>
  <c r="I49" i="23" s="1"/>
  <c r="D49" i="21"/>
  <c r="I49" i="21"/>
  <c r="J49" i="21"/>
  <c r="A146" i="17"/>
  <c r="A143" i="15"/>
  <c r="G71" i="14"/>
  <c r="J71" i="14" s="1"/>
  <c r="F71" i="14"/>
  <c r="A142" i="14"/>
  <c r="A141" i="13"/>
  <c r="A141" i="12"/>
  <c r="E141" i="12" s="1"/>
  <c r="I85" i="26" l="1"/>
  <c r="D86" i="26" s="1"/>
  <c r="D85" i="24"/>
  <c r="G85" i="26"/>
  <c r="H99" i="25"/>
  <c r="F100" i="25"/>
  <c r="K49" i="21"/>
  <c r="K49" i="23" s="1"/>
  <c r="J49" i="23"/>
  <c r="I144" i="22"/>
  <c r="J144" i="22" s="1"/>
  <c r="H144" i="22"/>
  <c r="K145" i="22"/>
  <c r="E145" i="22"/>
  <c r="F145" i="22" s="1"/>
  <c r="D49" i="23"/>
  <c r="L49" i="21"/>
  <c r="I52" i="19"/>
  <c r="G53" i="19" s="1"/>
  <c r="A147" i="17"/>
  <c r="K71" i="14"/>
  <c r="A144" i="15"/>
  <c r="D71" i="14"/>
  <c r="L71" i="14" s="1"/>
  <c r="I71" i="14"/>
  <c r="A143" i="14"/>
  <c r="A142" i="13"/>
  <c r="A142" i="12"/>
  <c r="E142" i="12" s="1"/>
  <c r="H85" i="26" l="1"/>
  <c r="J85" i="24" s="1"/>
  <c r="K85" i="24" s="1"/>
  <c r="G85" i="24"/>
  <c r="I85" i="24" s="1"/>
  <c r="F86" i="26"/>
  <c r="F86" i="24" s="1"/>
  <c r="H86" i="24" s="1"/>
  <c r="L85" i="24"/>
  <c r="G100" i="25"/>
  <c r="I100" i="25"/>
  <c r="D101" i="25" s="1"/>
  <c r="L49" i="23"/>
  <c r="G50" i="21"/>
  <c r="F50" i="21"/>
  <c r="F50" i="23" s="1"/>
  <c r="H145" i="22"/>
  <c r="I145" i="22"/>
  <c r="J145" i="22" s="1"/>
  <c r="K146" i="22"/>
  <c r="E146" i="22"/>
  <c r="F146" i="22" s="1"/>
  <c r="F53" i="19"/>
  <c r="D53" i="19" s="1"/>
  <c r="H53" i="19" s="1"/>
  <c r="A148" i="17"/>
  <c r="A145" i="15"/>
  <c r="A144" i="14"/>
  <c r="G72" i="14"/>
  <c r="J72" i="14" s="1"/>
  <c r="F72" i="14"/>
  <c r="A143" i="13"/>
  <c r="A143" i="12"/>
  <c r="E143" i="12" s="1"/>
  <c r="I86" i="26" l="1"/>
  <c r="D87" i="26" s="1"/>
  <c r="G86" i="26"/>
  <c r="D86" i="24"/>
  <c r="F101" i="25"/>
  <c r="H100" i="25"/>
  <c r="I146" i="22"/>
  <c r="J146" i="22" s="1"/>
  <c r="H146" i="22"/>
  <c r="K147" i="22"/>
  <c r="E147" i="22"/>
  <c r="F147" i="22" s="1"/>
  <c r="G50" i="23"/>
  <c r="I50" i="23" s="1"/>
  <c r="I50" i="21"/>
  <c r="J50" i="21"/>
  <c r="D50" i="21"/>
  <c r="A149" i="17"/>
  <c r="K72" i="14"/>
  <c r="A146" i="15"/>
  <c r="D72" i="14"/>
  <c r="L72" i="14" s="1"/>
  <c r="I72" i="14"/>
  <c r="A145" i="14"/>
  <c r="A144" i="13"/>
  <c r="A144" i="12"/>
  <c r="E144" i="12" s="1"/>
  <c r="H86" i="26" l="1"/>
  <c r="J86" i="24" s="1"/>
  <c r="K86" i="24" s="1"/>
  <c r="G86" i="24"/>
  <c r="I86" i="24" s="1"/>
  <c r="F87" i="26"/>
  <c r="F87" i="24" s="1"/>
  <c r="H87" i="24" s="1"/>
  <c r="L86" i="24"/>
  <c r="I87" i="26"/>
  <c r="D88" i="26" s="1"/>
  <c r="G101" i="25"/>
  <c r="I101" i="25"/>
  <c r="D102" i="25" s="1"/>
  <c r="D50" i="23"/>
  <c r="L50" i="21"/>
  <c r="H147" i="22"/>
  <c r="I147" i="22"/>
  <c r="J147" i="22" s="1"/>
  <c r="K50" i="21"/>
  <c r="K50" i="23" s="1"/>
  <c r="J50" i="23"/>
  <c r="K148" i="22"/>
  <c r="E148" i="22"/>
  <c r="F148" i="22" s="1"/>
  <c r="I53" i="19"/>
  <c r="G54" i="19" s="1"/>
  <c r="A150" i="17"/>
  <c r="A147" i="15"/>
  <c r="A146" i="14"/>
  <c r="F73" i="14"/>
  <c r="G73" i="14"/>
  <c r="J73" i="14" s="1"/>
  <c r="A145" i="13"/>
  <c r="A145" i="12"/>
  <c r="E145" i="12" s="1"/>
  <c r="L87" i="24" l="1"/>
  <c r="F88" i="26"/>
  <c r="F88" i="24" s="1"/>
  <c r="H88" i="24" s="1"/>
  <c r="G87" i="26"/>
  <c r="D87" i="24"/>
  <c r="H101" i="25"/>
  <c r="F102" i="25"/>
  <c r="H148" i="22"/>
  <c r="I148" i="22"/>
  <c r="J148" i="22" s="1"/>
  <c r="K149" i="22"/>
  <c r="E149" i="22"/>
  <c r="F149" i="22" s="1"/>
  <c r="L50" i="23"/>
  <c r="G51" i="21"/>
  <c r="F51" i="21"/>
  <c r="F51" i="23" s="1"/>
  <c r="F54" i="19"/>
  <c r="D54" i="19" s="1"/>
  <c r="H54" i="19" s="1"/>
  <c r="A151" i="17"/>
  <c r="K73" i="14"/>
  <c r="A148" i="15"/>
  <c r="D73" i="14"/>
  <c r="L73" i="14" s="1"/>
  <c r="I73" i="14"/>
  <c r="A147" i="14"/>
  <c r="A146" i="13"/>
  <c r="A146" i="12"/>
  <c r="E146" i="12" s="1"/>
  <c r="H87" i="26" l="1"/>
  <c r="J87" i="24" s="1"/>
  <c r="K87" i="24" s="1"/>
  <c r="G87" i="24"/>
  <c r="I87" i="24" s="1"/>
  <c r="I88" i="26"/>
  <c r="D89" i="26" s="1"/>
  <c r="G88" i="26"/>
  <c r="D88" i="24"/>
  <c r="G102" i="25"/>
  <c r="I102" i="25"/>
  <c r="D103" i="25" s="1"/>
  <c r="H149" i="22"/>
  <c r="I149" i="22"/>
  <c r="J149" i="22" s="1"/>
  <c r="K150" i="22"/>
  <c r="E150" i="22"/>
  <c r="F150" i="22" s="1"/>
  <c r="G51" i="23"/>
  <c r="I51" i="23" s="1"/>
  <c r="I51" i="21"/>
  <c r="D51" i="21"/>
  <c r="J51" i="21"/>
  <c r="A152" i="17"/>
  <c r="A149" i="15"/>
  <c r="A148" i="14"/>
  <c r="F74" i="14"/>
  <c r="G74" i="14"/>
  <c r="J74" i="14" s="1"/>
  <c r="A147" i="13"/>
  <c r="A147" i="12"/>
  <c r="E147" i="12" s="1"/>
  <c r="H88" i="26" l="1"/>
  <c r="J88" i="24" s="1"/>
  <c r="K88" i="24" s="1"/>
  <c r="G88" i="24"/>
  <c r="I88" i="24" s="1"/>
  <c r="F89" i="26"/>
  <c r="F89" i="24" s="1"/>
  <c r="H89" i="24" s="1"/>
  <c r="L88" i="24"/>
  <c r="H102" i="25"/>
  <c r="F103" i="25"/>
  <c r="K51" i="21"/>
  <c r="K51" i="23" s="1"/>
  <c r="J51" i="23"/>
  <c r="H150" i="22"/>
  <c r="I150" i="22"/>
  <c r="J150" i="22" s="1"/>
  <c r="D51" i="23"/>
  <c r="L51" i="21"/>
  <c r="K151" i="22"/>
  <c r="E151" i="22"/>
  <c r="F151" i="22" s="1"/>
  <c r="I54" i="19"/>
  <c r="G55" i="19" s="1"/>
  <c r="A153" i="17"/>
  <c r="K74" i="14"/>
  <c r="A150" i="15"/>
  <c r="I74" i="14"/>
  <c r="D74" i="14"/>
  <c r="L74" i="14" s="1"/>
  <c r="A149" i="14"/>
  <c r="A148" i="13"/>
  <c r="A148" i="12"/>
  <c r="E148" i="12" s="1"/>
  <c r="I89" i="26" l="1"/>
  <c r="D90" i="26" s="1"/>
  <c r="G89" i="26"/>
  <c r="D89" i="24"/>
  <c r="I103" i="25"/>
  <c r="D104" i="25" s="1"/>
  <c r="G103" i="25"/>
  <c r="I151" i="22"/>
  <c r="J151" i="22" s="1"/>
  <c r="H151" i="22"/>
  <c r="K152" i="22"/>
  <c r="E152" i="22"/>
  <c r="F152" i="22" s="1"/>
  <c r="L51" i="23"/>
  <c r="G52" i="21"/>
  <c r="F52" i="21"/>
  <c r="F52" i="23" s="1"/>
  <c r="F55" i="19"/>
  <c r="D55" i="19" s="1"/>
  <c r="H55" i="19" s="1"/>
  <c r="A154" i="17"/>
  <c r="A151" i="15"/>
  <c r="A150" i="14"/>
  <c r="G75" i="14"/>
  <c r="J75" i="14" s="1"/>
  <c r="F75" i="14"/>
  <c r="A149" i="13"/>
  <c r="A149" i="12"/>
  <c r="E149" i="12" s="1"/>
  <c r="H89" i="26" l="1"/>
  <c r="J89" i="24" s="1"/>
  <c r="K89" i="24" s="1"/>
  <c r="G89" i="24"/>
  <c r="I89" i="24" s="1"/>
  <c r="F90" i="26"/>
  <c r="F90" i="24" s="1"/>
  <c r="H90" i="24" s="1"/>
  <c r="L89" i="24"/>
  <c r="I104" i="25"/>
  <c r="D105" i="25" s="1"/>
  <c r="F104" i="25"/>
  <c r="H103" i="25"/>
  <c r="H152" i="22"/>
  <c r="I152" i="22"/>
  <c r="J152" i="22" s="1"/>
  <c r="K153" i="22"/>
  <c r="E153" i="22"/>
  <c r="F153" i="22" s="1"/>
  <c r="G52" i="23"/>
  <c r="I52" i="23" s="1"/>
  <c r="J52" i="21"/>
  <c r="D52" i="21"/>
  <c r="I52" i="21"/>
  <c r="A155" i="17"/>
  <c r="K75" i="14"/>
  <c r="A152" i="15"/>
  <c r="D75" i="14"/>
  <c r="L75" i="14" s="1"/>
  <c r="I75" i="14"/>
  <c r="A151" i="14"/>
  <c r="A150" i="13"/>
  <c r="A150" i="12"/>
  <c r="E150" i="12" s="1"/>
  <c r="I90" i="26" l="1"/>
  <c r="D91" i="26" s="1"/>
  <c r="G90" i="26"/>
  <c r="D90" i="24"/>
  <c r="I105" i="25"/>
  <c r="D106" i="25" s="1"/>
  <c r="F105" i="25"/>
  <c r="G104" i="25"/>
  <c r="I153" i="22"/>
  <c r="J153" i="22" s="1"/>
  <c r="H153" i="22"/>
  <c r="D52" i="23"/>
  <c r="L52" i="21"/>
  <c r="K154" i="22"/>
  <c r="E154" i="22"/>
  <c r="F154" i="22" s="1"/>
  <c r="J52" i="23"/>
  <c r="K52" i="21"/>
  <c r="K52" i="23" s="1"/>
  <c r="I55" i="19"/>
  <c r="G56" i="19" s="1"/>
  <c r="A156" i="17"/>
  <c r="A153" i="15"/>
  <c r="A152" i="14"/>
  <c r="G76" i="14"/>
  <c r="J76" i="14" s="1"/>
  <c r="F76" i="14"/>
  <c r="A151" i="13"/>
  <c r="A151" i="12"/>
  <c r="E151" i="12" s="1"/>
  <c r="H90" i="26" l="1"/>
  <c r="J90" i="24" s="1"/>
  <c r="K90" i="24" s="1"/>
  <c r="G90" i="24"/>
  <c r="I90" i="24" s="1"/>
  <c r="F91" i="26"/>
  <c r="F91" i="24" s="1"/>
  <c r="H91" i="24" s="1"/>
  <c r="L90" i="24"/>
  <c r="I106" i="25"/>
  <c r="D107" i="25" s="1"/>
  <c r="F106" i="25"/>
  <c r="H104" i="25"/>
  <c r="G105" i="25"/>
  <c r="L52" i="23"/>
  <c r="G53" i="21"/>
  <c r="F53" i="21"/>
  <c r="F53" i="23" s="1"/>
  <c r="I154" i="22"/>
  <c r="J154" i="22" s="1"/>
  <c r="H154" i="22"/>
  <c r="K155" i="22"/>
  <c r="E155" i="22"/>
  <c r="F155" i="22" s="1"/>
  <c r="F56" i="19"/>
  <c r="D56" i="19" s="1"/>
  <c r="H56" i="19" s="1"/>
  <c r="A157" i="17"/>
  <c r="K76" i="14"/>
  <c r="A154" i="15"/>
  <c r="D76" i="14"/>
  <c r="L76" i="14" s="1"/>
  <c r="I76" i="14"/>
  <c r="A153" i="14"/>
  <c r="A152" i="13"/>
  <c r="A152" i="12"/>
  <c r="E152" i="12" s="1"/>
  <c r="I91" i="26" l="1"/>
  <c r="D92" i="26" s="1"/>
  <c r="G91" i="26"/>
  <c r="D91" i="24"/>
  <c r="I107" i="25"/>
  <c r="D108" i="25" s="1"/>
  <c r="F107" i="25"/>
  <c r="H105" i="25"/>
  <c r="G106" i="25"/>
  <c r="I155" i="22"/>
  <c r="J155" i="22" s="1"/>
  <c r="H155" i="22"/>
  <c r="K156" i="22"/>
  <c r="E156" i="22"/>
  <c r="F156" i="22" s="1"/>
  <c r="G53" i="23"/>
  <c r="I53" i="23" s="1"/>
  <c r="J53" i="21"/>
  <c r="D53" i="21"/>
  <c r="I53" i="21"/>
  <c r="A158" i="17"/>
  <c r="A155" i="15"/>
  <c r="A154" i="14"/>
  <c r="F77" i="14"/>
  <c r="G77" i="14"/>
  <c r="J77" i="14" s="1"/>
  <c r="A153" i="13"/>
  <c r="A153" i="12"/>
  <c r="E153" i="12" s="1"/>
  <c r="H91" i="26" l="1"/>
  <c r="J91" i="24" s="1"/>
  <c r="K91" i="24" s="1"/>
  <c r="G91" i="24"/>
  <c r="I91" i="24" s="1"/>
  <c r="F92" i="26"/>
  <c r="F92" i="24" s="1"/>
  <c r="H92" i="24" s="1"/>
  <c r="L91" i="24"/>
  <c r="I92" i="26"/>
  <c r="D93" i="26" s="1"/>
  <c r="F108" i="25"/>
  <c r="H106" i="25"/>
  <c r="G107" i="25"/>
  <c r="I156" i="22"/>
  <c r="J156" i="22" s="1"/>
  <c r="H156" i="22"/>
  <c r="D53" i="23"/>
  <c r="L53" i="21"/>
  <c r="K157" i="22"/>
  <c r="E157" i="22"/>
  <c r="F157" i="22" s="1"/>
  <c r="K53" i="21"/>
  <c r="K53" i="23" s="1"/>
  <c r="J53" i="23"/>
  <c r="I56" i="19"/>
  <c r="G57" i="19" s="1"/>
  <c r="A159" i="17"/>
  <c r="K77" i="14"/>
  <c r="A156" i="15"/>
  <c r="D77" i="14"/>
  <c r="L77" i="14" s="1"/>
  <c r="I77" i="14"/>
  <c r="A155" i="14"/>
  <c r="A154" i="13"/>
  <c r="A154" i="12"/>
  <c r="E154" i="12" s="1"/>
  <c r="F93" i="26" l="1"/>
  <c r="F93" i="24" s="1"/>
  <c r="H93" i="24" s="1"/>
  <c r="L92" i="24"/>
  <c r="D92" i="24"/>
  <c r="G92" i="26"/>
  <c r="I108" i="25"/>
  <c r="D109" i="25" s="1"/>
  <c r="G108" i="25"/>
  <c r="H107" i="25"/>
  <c r="L53" i="23"/>
  <c r="G54" i="21"/>
  <c r="F54" i="21"/>
  <c r="F54" i="23" s="1"/>
  <c r="I157" i="22"/>
  <c r="J157" i="22" s="1"/>
  <c r="H157" i="22"/>
  <c r="K158" i="22"/>
  <c r="E158" i="22"/>
  <c r="F158" i="22" s="1"/>
  <c r="F57" i="19"/>
  <c r="D57" i="19" s="1"/>
  <c r="H57" i="19" s="1"/>
  <c r="A160" i="17"/>
  <c r="A157" i="15"/>
  <c r="A156" i="14"/>
  <c r="F78" i="14"/>
  <c r="G78" i="14"/>
  <c r="J78" i="14" s="1"/>
  <c r="A155" i="13"/>
  <c r="A155" i="12"/>
  <c r="E155" i="12" s="1"/>
  <c r="H92" i="26" l="1"/>
  <c r="J92" i="24" s="1"/>
  <c r="K92" i="24" s="1"/>
  <c r="G92" i="24"/>
  <c r="I92" i="24" s="1"/>
  <c r="I93" i="26"/>
  <c r="D94" i="26" s="1"/>
  <c r="D93" i="24"/>
  <c r="G93" i="26"/>
  <c r="H108" i="25"/>
  <c r="F109" i="25"/>
  <c r="I158" i="22"/>
  <c r="J158" i="22" s="1"/>
  <c r="H158" i="22"/>
  <c r="K159" i="22"/>
  <c r="E159" i="22"/>
  <c r="F159" i="22" s="1"/>
  <c r="G54" i="23"/>
  <c r="I54" i="23" s="1"/>
  <c r="J54" i="21"/>
  <c r="I54" i="21"/>
  <c r="D54" i="21"/>
  <c r="A161" i="17"/>
  <c r="K78" i="14"/>
  <c r="A158" i="15"/>
  <c r="I78" i="14"/>
  <c r="D78" i="14"/>
  <c r="L78" i="14" s="1"/>
  <c r="A157" i="14"/>
  <c r="A156" i="13"/>
  <c r="A156" i="12"/>
  <c r="E156" i="12" s="1"/>
  <c r="F94" i="26" l="1"/>
  <c r="F94" i="24" s="1"/>
  <c r="H94" i="24" s="1"/>
  <c r="L93" i="24"/>
  <c r="I94" i="26"/>
  <c r="D95" i="26" s="1"/>
  <c r="G93" i="24"/>
  <c r="I93" i="24" s="1"/>
  <c r="H93" i="26"/>
  <c r="J93" i="24" s="1"/>
  <c r="K93" i="24" s="1"/>
  <c r="I109" i="25"/>
  <c r="D110" i="25" s="1"/>
  <c r="G109" i="25"/>
  <c r="D54" i="23"/>
  <c r="L54" i="21"/>
  <c r="H159" i="22"/>
  <c r="I159" i="22"/>
  <c r="J159" i="22" s="1"/>
  <c r="K160" i="22"/>
  <c r="E160" i="22"/>
  <c r="F160" i="22" s="1"/>
  <c r="K54" i="21"/>
  <c r="K54" i="23" s="1"/>
  <c r="J54" i="23"/>
  <c r="I57" i="19"/>
  <c r="G58" i="19" s="1"/>
  <c r="A162" i="17"/>
  <c r="A159" i="15"/>
  <c r="A158" i="14"/>
  <c r="G79" i="14"/>
  <c r="J79" i="14" s="1"/>
  <c r="F79" i="14"/>
  <c r="A157" i="13"/>
  <c r="A157" i="12"/>
  <c r="E157" i="12" s="1"/>
  <c r="F95" i="26" l="1"/>
  <c r="F95" i="24" s="1"/>
  <c r="H95" i="24" s="1"/>
  <c r="L94" i="24"/>
  <c r="I95" i="26"/>
  <c r="D96" i="26" s="1"/>
  <c r="G94" i="26"/>
  <c r="D94" i="24"/>
  <c r="H109" i="25"/>
  <c r="I110" i="25"/>
  <c r="D111" i="25" s="1"/>
  <c r="F110" i="25"/>
  <c r="H160" i="22"/>
  <c r="I160" i="22"/>
  <c r="J160" i="22" s="1"/>
  <c r="L54" i="23"/>
  <c r="G55" i="21"/>
  <c r="F55" i="21"/>
  <c r="F55" i="23" s="1"/>
  <c r="K161" i="22"/>
  <c r="E161" i="22"/>
  <c r="F161" i="22" s="1"/>
  <c r="F58" i="19"/>
  <c r="D58" i="19" s="1"/>
  <c r="H58" i="19" s="1"/>
  <c r="A163" i="17"/>
  <c r="K79" i="14"/>
  <c r="A160" i="15"/>
  <c r="D79" i="14"/>
  <c r="L79" i="14" s="1"/>
  <c r="I79" i="14"/>
  <c r="A159" i="14"/>
  <c r="A158" i="13"/>
  <c r="A158" i="12"/>
  <c r="E158" i="12" s="1"/>
  <c r="F96" i="26" l="1"/>
  <c r="F96" i="24" s="1"/>
  <c r="H96" i="24" s="1"/>
  <c r="L95" i="24"/>
  <c r="G95" i="26"/>
  <c r="D95" i="24"/>
  <c r="H94" i="26"/>
  <c r="J94" i="24" s="1"/>
  <c r="K94" i="24" s="1"/>
  <c r="G94" i="24"/>
  <c r="I94" i="24" s="1"/>
  <c r="I111" i="25"/>
  <c r="D112" i="25" s="1"/>
  <c r="F111" i="25"/>
  <c r="G110" i="25"/>
  <c r="I161" i="22"/>
  <c r="J161" i="22" s="1"/>
  <c r="H161" i="22"/>
  <c r="G55" i="23"/>
  <c r="I55" i="23" s="1"/>
  <c r="I55" i="21"/>
  <c r="D55" i="21"/>
  <c r="J55" i="21"/>
  <c r="K162" i="22"/>
  <c r="E162" i="22"/>
  <c r="F162" i="22" s="1"/>
  <c r="A164" i="17"/>
  <c r="A161" i="15"/>
  <c r="A160" i="14"/>
  <c r="G80" i="14"/>
  <c r="J80" i="14" s="1"/>
  <c r="F80" i="14"/>
  <c r="A159" i="13"/>
  <c r="A159" i="12"/>
  <c r="E159" i="12" s="1"/>
  <c r="G95" i="24" l="1"/>
  <c r="I95" i="24" s="1"/>
  <c r="H95" i="26"/>
  <c r="J95" i="24" s="1"/>
  <c r="K95" i="24" s="1"/>
  <c r="I96" i="26"/>
  <c r="D97" i="26" s="1"/>
  <c r="G96" i="26"/>
  <c r="D96" i="24"/>
  <c r="H110" i="25"/>
  <c r="F112" i="25"/>
  <c r="G111" i="25"/>
  <c r="H162" i="22"/>
  <c r="I162" i="22"/>
  <c r="J162" i="22" s="1"/>
  <c r="K163" i="22"/>
  <c r="E163" i="22"/>
  <c r="F163" i="22" s="1"/>
  <c r="K55" i="21"/>
  <c r="K55" i="23" s="1"/>
  <c r="J55" i="23"/>
  <c r="D55" i="23"/>
  <c r="L55" i="21"/>
  <c r="I58" i="19"/>
  <c r="G59" i="19" s="1"/>
  <c r="A165" i="17"/>
  <c r="K80" i="14"/>
  <c r="A162" i="15"/>
  <c r="A161" i="14"/>
  <c r="D80" i="14"/>
  <c r="L80" i="14" s="1"/>
  <c r="I80" i="14"/>
  <c r="A160" i="13"/>
  <c r="A160" i="12"/>
  <c r="E160" i="12" s="1"/>
  <c r="G96" i="24" l="1"/>
  <c r="I96" i="24" s="1"/>
  <c r="H96" i="26"/>
  <c r="J96" i="24" s="1"/>
  <c r="K96" i="24" s="1"/>
  <c r="F97" i="26"/>
  <c r="F97" i="24" s="1"/>
  <c r="H97" i="24" s="1"/>
  <c r="L96" i="24"/>
  <c r="I97" i="26"/>
  <c r="D98" i="26" s="1"/>
  <c r="G112" i="25"/>
  <c r="H111" i="25"/>
  <c r="I112" i="25"/>
  <c r="D113" i="25" s="1"/>
  <c r="I163" i="22"/>
  <c r="J163" i="22" s="1"/>
  <c r="H163" i="22"/>
  <c r="L55" i="23"/>
  <c r="G56" i="21"/>
  <c r="F56" i="21"/>
  <c r="F56" i="23" s="1"/>
  <c r="K164" i="22"/>
  <c r="E164" i="22"/>
  <c r="F164" i="22" s="1"/>
  <c r="F59" i="19"/>
  <c r="D59" i="19" s="1"/>
  <c r="H59" i="19" s="1"/>
  <c r="A166" i="17"/>
  <c r="A163" i="15"/>
  <c r="F81" i="14"/>
  <c r="G81" i="14"/>
  <c r="J81" i="14" s="1"/>
  <c r="A162" i="14"/>
  <c r="A161" i="13"/>
  <c r="A161" i="12"/>
  <c r="E161" i="12" s="1"/>
  <c r="F98" i="26" l="1"/>
  <c r="F98" i="24" s="1"/>
  <c r="H98" i="24" s="1"/>
  <c r="L97" i="24"/>
  <c r="I98" i="26"/>
  <c r="D99" i="26" s="1"/>
  <c r="D97" i="24"/>
  <c r="G97" i="26"/>
  <c r="I113" i="25"/>
  <c r="D114" i="25" s="1"/>
  <c r="F113" i="25"/>
  <c r="H112" i="25"/>
  <c r="H164" i="22"/>
  <c r="I164" i="22"/>
  <c r="J164" i="22" s="1"/>
  <c r="G56" i="23"/>
  <c r="I56" i="23" s="1"/>
  <c r="D56" i="21"/>
  <c r="I56" i="21"/>
  <c r="J56" i="21"/>
  <c r="K165" i="22"/>
  <c r="E165" i="22"/>
  <c r="F165" i="22" s="1"/>
  <c r="A167" i="17"/>
  <c r="K81" i="14"/>
  <c r="A164" i="15"/>
  <c r="A163" i="14"/>
  <c r="D81" i="14"/>
  <c r="L81" i="14" s="1"/>
  <c r="I81" i="14"/>
  <c r="A162" i="13"/>
  <c r="A162" i="12"/>
  <c r="E162" i="12" s="1"/>
  <c r="L98" i="24" l="1"/>
  <c r="I99" i="26"/>
  <c r="D100" i="26" s="1"/>
  <c r="F99" i="26"/>
  <c r="F99" i="24" s="1"/>
  <c r="H99" i="24" s="1"/>
  <c r="D98" i="24"/>
  <c r="G98" i="26"/>
  <c r="H97" i="26"/>
  <c r="J97" i="24" s="1"/>
  <c r="K97" i="24" s="1"/>
  <c r="G97" i="24"/>
  <c r="I97" i="24" s="1"/>
  <c r="I114" i="25"/>
  <c r="D115" i="25" s="1"/>
  <c r="F114" i="25"/>
  <c r="G113" i="25"/>
  <c r="H165" i="22"/>
  <c r="I165" i="22"/>
  <c r="J165" i="22" s="1"/>
  <c r="D56" i="23"/>
  <c r="L56" i="21"/>
  <c r="K166" i="22"/>
  <c r="E166" i="22"/>
  <c r="F166" i="22" s="1"/>
  <c r="K56" i="21"/>
  <c r="K56" i="23" s="1"/>
  <c r="J56" i="23"/>
  <c r="I59" i="19"/>
  <c r="G60" i="19" s="1"/>
  <c r="A168" i="17"/>
  <c r="A165" i="15"/>
  <c r="F82" i="14"/>
  <c r="G82" i="14"/>
  <c r="J82" i="14" s="1"/>
  <c r="A164" i="14"/>
  <c r="A163" i="13"/>
  <c r="A163" i="12"/>
  <c r="E163" i="12" s="1"/>
  <c r="L99" i="24" l="1"/>
  <c r="F100" i="26"/>
  <c r="F100" i="24" s="1"/>
  <c r="H100" i="24" s="1"/>
  <c r="I100" i="26"/>
  <c r="D101" i="26" s="1"/>
  <c r="H98" i="26"/>
  <c r="J98" i="24" s="1"/>
  <c r="K98" i="24" s="1"/>
  <c r="G98" i="24"/>
  <c r="I98" i="24" s="1"/>
  <c r="G99" i="26"/>
  <c r="D99" i="24"/>
  <c r="H113" i="25"/>
  <c r="I115" i="25"/>
  <c r="D116" i="25" s="1"/>
  <c r="F115" i="25"/>
  <c r="G114" i="25"/>
  <c r="L56" i="23"/>
  <c r="G57" i="21"/>
  <c r="F57" i="21"/>
  <c r="F57" i="23" s="1"/>
  <c r="H166" i="22"/>
  <c r="I166" i="22"/>
  <c r="J166" i="22" s="1"/>
  <c r="K167" i="22"/>
  <c r="E167" i="22"/>
  <c r="F167" i="22" s="1"/>
  <c r="F60" i="19"/>
  <c r="D60" i="19" s="1"/>
  <c r="H60" i="19" s="1"/>
  <c r="A169" i="17"/>
  <c r="K82" i="14"/>
  <c r="A166" i="15"/>
  <c r="I82" i="14"/>
  <c r="D82" i="14"/>
  <c r="L82" i="14" s="1"/>
  <c r="A165" i="14"/>
  <c r="A164" i="13"/>
  <c r="A164" i="12"/>
  <c r="E164" i="12" s="1"/>
  <c r="F101" i="26" l="1"/>
  <c r="F101" i="24" s="1"/>
  <c r="H101" i="24" s="1"/>
  <c r="L100" i="24"/>
  <c r="H99" i="26"/>
  <c r="J99" i="24" s="1"/>
  <c r="K99" i="24" s="1"/>
  <c r="G99" i="24"/>
  <c r="I99" i="24" s="1"/>
  <c r="G100" i="26"/>
  <c r="D100" i="24"/>
  <c r="H114" i="25"/>
  <c r="I116" i="25"/>
  <c r="D117" i="25" s="1"/>
  <c r="F116" i="25"/>
  <c r="G115" i="25"/>
  <c r="H167" i="22"/>
  <c r="I167" i="22"/>
  <c r="J167" i="22" s="1"/>
  <c r="K168" i="22"/>
  <c r="E168" i="22"/>
  <c r="F168" i="22" s="1"/>
  <c r="G57" i="23"/>
  <c r="I57" i="23" s="1"/>
  <c r="D57" i="21"/>
  <c r="I57" i="21"/>
  <c r="J57" i="21"/>
  <c r="A170" i="17"/>
  <c r="A167" i="15"/>
  <c r="A166" i="14"/>
  <c r="G83" i="14"/>
  <c r="J83" i="14" s="1"/>
  <c r="F83" i="14"/>
  <c r="A165" i="13"/>
  <c r="A165" i="12"/>
  <c r="E165" i="12" s="1"/>
  <c r="G100" i="24" l="1"/>
  <c r="I100" i="24" s="1"/>
  <c r="H100" i="26"/>
  <c r="J100" i="24" s="1"/>
  <c r="K100" i="24" s="1"/>
  <c r="I101" i="26"/>
  <c r="D102" i="26" s="1"/>
  <c r="G101" i="26"/>
  <c r="D101" i="24"/>
  <c r="I117" i="25"/>
  <c r="D118" i="25" s="1"/>
  <c r="F117" i="25"/>
  <c r="G116" i="25"/>
  <c r="H115" i="25"/>
  <c r="K57" i="21"/>
  <c r="K57" i="23" s="1"/>
  <c r="J57" i="23"/>
  <c r="I168" i="22"/>
  <c r="J168" i="22" s="1"/>
  <c r="H168" i="22"/>
  <c r="K169" i="22"/>
  <c r="E169" i="22"/>
  <c r="F169" i="22" s="1"/>
  <c r="D57" i="23"/>
  <c r="L57" i="21"/>
  <c r="I60" i="19"/>
  <c r="G61" i="19" s="1"/>
  <c r="A171" i="17"/>
  <c r="K83" i="14"/>
  <c r="A168" i="15"/>
  <c r="D83" i="14"/>
  <c r="L83" i="14" s="1"/>
  <c r="I83" i="14"/>
  <c r="A167" i="14"/>
  <c r="A166" i="13"/>
  <c r="A166" i="12"/>
  <c r="E166" i="12" s="1"/>
  <c r="H101" i="26" l="1"/>
  <c r="J101" i="24" s="1"/>
  <c r="K101" i="24" s="1"/>
  <c r="G101" i="24"/>
  <c r="I101" i="24" s="1"/>
  <c r="L101" i="24"/>
  <c r="F102" i="26"/>
  <c r="F102" i="24" s="1"/>
  <c r="H102" i="24" s="1"/>
  <c r="I118" i="25"/>
  <c r="D119" i="25" s="1"/>
  <c r="F118" i="25"/>
  <c r="H116" i="25"/>
  <c r="G117" i="25"/>
  <c r="L57" i="23"/>
  <c r="G58" i="21"/>
  <c r="F58" i="21"/>
  <c r="F58" i="23" s="1"/>
  <c r="I169" i="22"/>
  <c r="J169" i="22" s="1"/>
  <c r="H169" i="22"/>
  <c r="K170" i="22"/>
  <c r="E170" i="22"/>
  <c r="F170" i="22" s="1"/>
  <c r="F61" i="19"/>
  <c r="D61" i="19" s="1"/>
  <c r="H61" i="19" s="1"/>
  <c r="A172" i="17"/>
  <c r="A169" i="15"/>
  <c r="A168" i="14"/>
  <c r="G84" i="14"/>
  <c r="J84" i="14" s="1"/>
  <c r="F84" i="14"/>
  <c r="A167" i="13"/>
  <c r="A167" i="12"/>
  <c r="E167" i="12" s="1"/>
  <c r="G102" i="26" l="1"/>
  <c r="D102" i="24"/>
  <c r="I102" i="26"/>
  <c r="D103" i="26" s="1"/>
  <c r="I119" i="25"/>
  <c r="D120" i="25" s="1"/>
  <c r="F119" i="25"/>
  <c r="H117" i="25"/>
  <c r="G118" i="25"/>
  <c r="I170" i="22"/>
  <c r="J170" i="22" s="1"/>
  <c r="H170" i="22"/>
  <c r="K171" i="22"/>
  <c r="E171" i="22"/>
  <c r="F171" i="22" s="1"/>
  <c r="G58" i="23"/>
  <c r="I58" i="23" s="1"/>
  <c r="I58" i="21"/>
  <c r="D58" i="21"/>
  <c r="J58" i="21"/>
  <c r="A173" i="17"/>
  <c r="K84" i="14"/>
  <c r="A170" i="15"/>
  <c r="D84" i="14"/>
  <c r="L84" i="14" s="1"/>
  <c r="I84" i="14"/>
  <c r="A169" i="14"/>
  <c r="A168" i="13"/>
  <c r="A168" i="12"/>
  <c r="E168" i="12" s="1"/>
  <c r="F103" i="26" l="1"/>
  <c r="F103" i="24" s="1"/>
  <c r="H103" i="24" s="1"/>
  <c r="L102" i="24"/>
  <c r="G102" i="24"/>
  <c r="I102" i="24" s="1"/>
  <c r="H102" i="26"/>
  <c r="J102" i="24" s="1"/>
  <c r="K102" i="24" s="1"/>
  <c r="I120" i="25"/>
  <c r="D121" i="25" s="1"/>
  <c r="F120" i="25"/>
  <c r="G119" i="25"/>
  <c r="H118" i="25"/>
  <c r="K58" i="21"/>
  <c r="K58" i="23" s="1"/>
  <c r="J58" i="23"/>
  <c r="H171" i="22"/>
  <c r="I171" i="22"/>
  <c r="J171" i="22" s="1"/>
  <c r="D58" i="23"/>
  <c r="L58" i="21"/>
  <c r="K172" i="22"/>
  <c r="E172" i="22"/>
  <c r="F172" i="22" s="1"/>
  <c r="I61" i="19"/>
  <c r="G62" i="19" s="1"/>
  <c r="A174" i="17"/>
  <c r="A171" i="15"/>
  <c r="A170" i="14"/>
  <c r="F85" i="14"/>
  <c r="G85" i="14"/>
  <c r="J85" i="14" s="1"/>
  <c r="A169" i="13"/>
  <c r="A169" i="12"/>
  <c r="E169" i="12" s="1"/>
  <c r="I103" i="26" l="1"/>
  <c r="D104" i="26" s="1"/>
  <c r="G103" i="26"/>
  <c r="D103" i="24"/>
  <c r="I121" i="25"/>
  <c r="D122" i="25" s="1"/>
  <c r="F121" i="25"/>
  <c r="H119" i="25"/>
  <c r="G120" i="25"/>
  <c r="I172" i="22"/>
  <c r="J172" i="22" s="1"/>
  <c r="H172" i="22"/>
  <c r="K173" i="22"/>
  <c r="E173" i="22"/>
  <c r="F173" i="22" s="1"/>
  <c r="L58" i="23"/>
  <c r="G59" i="21"/>
  <c r="F59" i="21"/>
  <c r="F59" i="23" s="1"/>
  <c r="F62" i="19"/>
  <c r="D62" i="19" s="1"/>
  <c r="H62" i="19" s="1"/>
  <c r="A175" i="17"/>
  <c r="K85" i="14"/>
  <c r="A172" i="15"/>
  <c r="I85" i="14"/>
  <c r="D85" i="14"/>
  <c r="L85" i="14" s="1"/>
  <c r="A171" i="14"/>
  <c r="A170" i="13"/>
  <c r="A170" i="12"/>
  <c r="E170" i="12" s="1"/>
  <c r="H103" i="26" l="1"/>
  <c r="J103" i="24" s="1"/>
  <c r="K103" i="24" s="1"/>
  <c r="G103" i="24"/>
  <c r="I103" i="24" s="1"/>
  <c r="F104" i="26"/>
  <c r="F104" i="24" s="1"/>
  <c r="H104" i="24" s="1"/>
  <c r="L103" i="24"/>
  <c r="H120" i="25"/>
  <c r="F122" i="25"/>
  <c r="G121" i="25"/>
  <c r="H173" i="22"/>
  <c r="I173" i="22"/>
  <c r="J173" i="22" s="1"/>
  <c r="K174" i="22"/>
  <c r="E174" i="22"/>
  <c r="F174" i="22" s="1"/>
  <c r="G59" i="23"/>
  <c r="I59" i="23" s="1"/>
  <c r="J59" i="21"/>
  <c r="D59" i="21"/>
  <c r="I59" i="21"/>
  <c r="A176" i="17"/>
  <c r="A173" i="15"/>
  <c r="F86" i="14"/>
  <c r="G86" i="14"/>
  <c r="J86" i="14" s="1"/>
  <c r="A172" i="14"/>
  <c r="A171" i="13"/>
  <c r="A171" i="12"/>
  <c r="E171" i="12" s="1"/>
  <c r="I104" i="26" l="1"/>
  <c r="D105" i="26" s="1"/>
  <c r="G104" i="26"/>
  <c r="D104" i="24"/>
  <c r="H121" i="25"/>
  <c r="G122" i="25"/>
  <c r="I122" i="25"/>
  <c r="D123" i="25" s="1"/>
  <c r="I174" i="22"/>
  <c r="J174" i="22" s="1"/>
  <c r="H174" i="22"/>
  <c r="D59" i="23"/>
  <c r="L59" i="21"/>
  <c r="K175" i="22"/>
  <c r="E175" i="22"/>
  <c r="F175" i="22" s="1"/>
  <c r="K59" i="21"/>
  <c r="K59" i="23" s="1"/>
  <c r="J59" i="23"/>
  <c r="I62" i="19"/>
  <c r="G63" i="19" s="1"/>
  <c r="A177" i="17"/>
  <c r="K86" i="14"/>
  <c r="A174" i="15"/>
  <c r="I86" i="14"/>
  <c r="D86" i="14"/>
  <c r="L86" i="14" s="1"/>
  <c r="A173" i="14"/>
  <c r="A172" i="13"/>
  <c r="A172" i="12"/>
  <c r="E172" i="12" s="1"/>
  <c r="H104" i="26" l="1"/>
  <c r="J104" i="24" s="1"/>
  <c r="K104" i="24" s="1"/>
  <c r="G104" i="24"/>
  <c r="I104" i="24" s="1"/>
  <c r="I105" i="26"/>
  <c r="D106" i="26" s="1"/>
  <c r="F105" i="26"/>
  <c r="F105" i="24" s="1"/>
  <c r="H105" i="24" s="1"/>
  <c r="L104" i="24"/>
  <c r="F123" i="25"/>
  <c r="H122" i="25"/>
  <c r="L59" i="23"/>
  <c r="G60" i="21"/>
  <c r="F60" i="21"/>
  <c r="F60" i="23" s="1"/>
  <c r="H175" i="22"/>
  <c r="I175" i="22"/>
  <c r="J175" i="22" s="1"/>
  <c r="K176" i="22"/>
  <c r="E176" i="22"/>
  <c r="F176" i="22" s="1"/>
  <c r="F63" i="19"/>
  <c r="D63" i="19" s="1"/>
  <c r="H63" i="19" s="1"/>
  <c r="A178" i="17"/>
  <c r="A175" i="15"/>
  <c r="A174" i="14"/>
  <c r="G87" i="14"/>
  <c r="J87" i="14" s="1"/>
  <c r="F87" i="14"/>
  <c r="A173" i="13"/>
  <c r="A173" i="12"/>
  <c r="E173" i="12" s="1"/>
  <c r="G105" i="26" l="1"/>
  <c r="D105" i="24"/>
  <c r="F106" i="26"/>
  <c r="F106" i="24" s="1"/>
  <c r="H106" i="24" s="1"/>
  <c r="L105" i="24"/>
  <c r="G123" i="25"/>
  <c r="I123" i="25"/>
  <c r="D124" i="25" s="1"/>
  <c r="H176" i="22"/>
  <c r="I176" i="22"/>
  <c r="J176" i="22" s="1"/>
  <c r="K177" i="22"/>
  <c r="E177" i="22"/>
  <c r="F177" i="22" s="1"/>
  <c r="G60" i="23"/>
  <c r="I60" i="23" s="1"/>
  <c r="I60" i="21"/>
  <c r="J60" i="21"/>
  <c r="D60" i="21"/>
  <c r="A179" i="17"/>
  <c r="K87" i="14"/>
  <c r="A176" i="15"/>
  <c r="D87" i="14"/>
  <c r="L87" i="14" s="1"/>
  <c r="I87" i="14"/>
  <c r="A175" i="14"/>
  <c r="A174" i="13"/>
  <c r="A174" i="12"/>
  <c r="E174" i="12" s="1"/>
  <c r="D106" i="24" l="1"/>
  <c r="G106" i="26"/>
  <c r="I106" i="26"/>
  <c r="D107" i="26" s="1"/>
  <c r="H105" i="26"/>
  <c r="J105" i="24" s="1"/>
  <c r="K105" i="24" s="1"/>
  <c r="G105" i="24"/>
  <c r="I105" i="24" s="1"/>
  <c r="F124" i="25"/>
  <c r="H123" i="25"/>
  <c r="D60" i="23"/>
  <c r="L60" i="21"/>
  <c r="H177" i="22"/>
  <c r="I177" i="22"/>
  <c r="J177" i="22" s="1"/>
  <c r="K60" i="21"/>
  <c r="K60" i="23" s="1"/>
  <c r="J60" i="23"/>
  <c r="K178" i="22"/>
  <c r="E178" i="22"/>
  <c r="F178" i="22" s="1"/>
  <c r="I63" i="19"/>
  <c r="G64" i="19" s="1"/>
  <c r="A180" i="17"/>
  <c r="A177" i="15"/>
  <c r="A176" i="14"/>
  <c r="G88" i="14"/>
  <c r="J88" i="14" s="1"/>
  <c r="F88" i="14"/>
  <c r="A175" i="13"/>
  <c r="A175" i="12"/>
  <c r="E175" i="12" s="1"/>
  <c r="F107" i="26" l="1"/>
  <c r="F107" i="24" s="1"/>
  <c r="H107" i="24" s="1"/>
  <c r="I107" i="26"/>
  <c r="D108" i="26" s="1"/>
  <c r="L106" i="24"/>
  <c r="G106" i="24"/>
  <c r="I106" i="24" s="1"/>
  <c r="H106" i="26"/>
  <c r="J106" i="24" s="1"/>
  <c r="K106" i="24" s="1"/>
  <c r="G124" i="25"/>
  <c r="I124" i="25"/>
  <c r="D125" i="25" s="1"/>
  <c r="I178" i="22"/>
  <c r="J178" i="22" s="1"/>
  <c r="H178" i="22"/>
  <c r="K179" i="22"/>
  <c r="E179" i="22"/>
  <c r="F179" i="22" s="1"/>
  <c r="L60" i="23"/>
  <c r="G61" i="21"/>
  <c r="F61" i="21"/>
  <c r="F61" i="23" s="1"/>
  <c r="F64" i="19"/>
  <c r="D64" i="19" s="1"/>
  <c r="H64" i="19" s="1"/>
  <c r="A181" i="17"/>
  <c r="K88" i="14"/>
  <c r="A178" i="15"/>
  <c r="D88" i="14"/>
  <c r="L88" i="14" s="1"/>
  <c r="I88" i="14"/>
  <c r="A177" i="14"/>
  <c r="A176" i="13"/>
  <c r="A176" i="12"/>
  <c r="E176" i="12" s="1"/>
  <c r="L107" i="24" l="1"/>
  <c r="F108" i="26"/>
  <c r="F108" i="24" s="1"/>
  <c r="H108" i="24" s="1"/>
  <c r="G107" i="26"/>
  <c r="D107" i="24"/>
  <c r="F125" i="25"/>
  <c r="H124" i="25"/>
  <c r="I179" i="22"/>
  <c r="J179" i="22" s="1"/>
  <c r="H179" i="22"/>
  <c r="K180" i="22"/>
  <c r="E180" i="22"/>
  <c r="F180" i="22" s="1"/>
  <c r="G61" i="23"/>
  <c r="I61" i="23" s="1"/>
  <c r="J61" i="21"/>
  <c r="D61" i="21"/>
  <c r="I61" i="21"/>
  <c r="A182" i="17"/>
  <c r="A179" i="15"/>
  <c r="A178" i="14"/>
  <c r="F89" i="14"/>
  <c r="G89" i="14"/>
  <c r="J89" i="14" s="1"/>
  <c r="A177" i="13"/>
  <c r="A177" i="12"/>
  <c r="E177" i="12" s="1"/>
  <c r="G107" i="24" l="1"/>
  <c r="I107" i="24" s="1"/>
  <c r="H107" i="26"/>
  <c r="J107" i="24" s="1"/>
  <c r="K107" i="24" s="1"/>
  <c r="I108" i="26"/>
  <c r="D109" i="26" s="1"/>
  <c r="G108" i="26"/>
  <c r="D108" i="24"/>
  <c r="G125" i="25"/>
  <c r="I125" i="25"/>
  <c r="D126" i="25" s="1"/>
  <c r="I180" i="22"/>
  <c r="J180" i="22" s="1"/>
  <c r="H180" i="22"/>
  <c r="D61" i="23"/>
  <c r="L61" i="21"/>
  <c r="K181" i="22"/>
  <c r="E181" i="22"/>
  <c r="F181" i="22" s="1"/>
  <c r="K61" i="21"/>
  <c r="K61" i="23" s="1"/>
  <c r="J10" i="1" s="1"/>
  <c r="J61" i="23"/>
  <c r="I64" i="19"/>
  <c r="G65" i="19" s="1"/>
  <c r="A183" i="17"/>
  <c r="K89" i="14"/>
  <c r="A180" i="15"/>
  <c r="I89" i="14"/>
  <c r="D89" i="14"/>
  <c r="L89" i="14" s="1"/>
  <c r="A179" i="14"/>
  <c r="A178" i="13"/>
  <c r="A178" i="12"/>
  <c r="E178" i="12" s="1"/>
  <c r="H108" i="26" l="1"/>
  <c r="J108" i="24" s="1"/>
  <c r="K108" i="24" s="1"/>
  <c r="G108" i="24"/>
  <c r="I108" i="24" s="1"/>
  <c r="F109" i="26"/>
  <c r="F109" i="24" s="1"/>
  <c r="H109" i="24" s="1"/>
  <c r="L108" i="24"/>
  <c r="I109" i="26"/>
  <c r="D110" i="26" s="1"/>
  <c r="H125" i="25"/>
  <c r="I126" i="25"/>
  <c r="D127" i="25" s="1"/>
  <c r="F126" i="25"/>
  <c r="L61" i="23"/>
  <c r="G62" i="21"/>
  <c r="F62" i="21"/>
  <c r="F62" i="23" s="1"/>
  <c r="I181" i="22"/>
  <c r="J181" i="22" s="1"/>
  <c r="H181" i="22"/>
  <c r="K182" i="22"/>
  <c r="E182" i="22"/>
  <c r="F182" i="22" s="1"/>
  <c r="F65" i="19"/>
  <c r="D65" i="19" s="1"/>
  <c r="H65" i="19" s="1"/>
  <c r="A184" i="17"/>
  <c r="A181" i="15"/>
  <c r="F90" i="14"/>
  <c r="G90" i="14"/>
  <c r="J90" i="14" s="1"/>
  <c r="A180" i="14"/>
  <c r="A179" i="13"/>
  <c r="A179" i="12"/>
  <c r="E179" i="12" s="1"/>
  <c r="I110" i="26" l="1"/>
  <c r="D111" i="26" s="1"/>
  <c r="L109" i="24"/>
  <c r="F110" i="26"/>
  <c r="F110" i="24" s="1"/>
  <c r="H110" i="24" s="1"/>
  <c r="D109" i="24"/>
  <c r="G109" i="26"/>
  <c r="F127" i="25"/>
  <c r="G126" i="25"/>
  <c r="I182" i="22"/>
  <c r="J182" i="22" s="1"/>
  <c r="H182" i="22"/>
  <c r="K183" i="22"/>
  <c r="E183" i="22"/>
  <c r="F183" i="22" s="1"/>
  <c r="G62" i="23"/>
  <c r="I62" i="23" s="1"/>
  <c r="I62" i="21"/>
  <c r="D62" i="21"/>
  <c r="J62" i="21"/>
  <c r="A185" i="17"/>
  <c r="K90" i="14"/>
  <c r="A182" i="15"/>
  <c r="I90" i="14"/>
  <c r="D90" i="14"/>
  <c r="L90" i="14" s="1"/>
  <c r="A181" i="14"/>
  <c r="A180" i="13"/>
  <c r="A180" i="12"/>
  <c r="E180" i="12" s="1"/>
  <c r="F111" i="26" l="1"/>
  <c r="F111" i="24" s="1"/>
  <c r="H111" i="24" s="1"/>
  <c r="L110" i="24"/>
  <c r="H109" i="26"/>
  <c r="J109" i="24" s="1"/>
  <c r="K109" i="24" s="1"/>
  <c r="G109" i="24"/>
  <c r="I109" i="24" s="1"/>
  <c r="G110" i="26"/>
  <c r="D110" i="24"/>
  <c r="H126" i="25"/>
  <c r="I127" i="25"/>
  <c r="D128" i="25" s="1"/>
  <c r="G127" i="25"/>
  <c r="K62" i="21"/>
  <c r="K62" i="23" s="1"/>
  <c r="J62" i="23"/>
  <c r="I183" i="22"/>
  <c r="J183" i="22" s="1"/>
  <c r="H183" i="22"/>
  <c r="D62" i="23"/>
  <c r="L62" i="21"/>
  <c r="K184" i="22"/>
  <c r="E184" i="22"/>
  <c r="F184" i="22" s="1"/>
  <c r="I65" i="19"/>
  <c r="G66" i="19" s="1"/>
  <c r="A186" i="17"/>
  <c r="A183" i="15"/>
  <c r="A182" i="14"/>
  <c r="G91" i="14"/>
  <c r="J91" i="14" s="1"/>
  <c r="F91" i="14"/>
  <c r="A181" i="13"/>
  <c r="A181" i="12"/>
  <c r="E181" i="12" s="1"/>
  <c r="G110" i="24" l="1"/>
  <c r="I110" i="24" s="1"/>
  <c r="H110" i="26"/>
  <c r="J110" i="24" s="1"/>
  <c r="K110" i="24" s="1"/>
  <c r="I111" i="26"/>
  <c r="D112" i="26" s="1"/>
  <c r="D111" i="24"/>
  <c r="G111" i="26"/>
  <c r="H127" i="25"/>
  <c r="F128" i="25"/>
  <c r="I184" i="22"/>
  <c r="J184" i="22" s="1"/>
  <c r="H184" i="22"/>
  <c r="K185" i="22"/>
  <c r="E185" i="22"/>
  <c r="F185" i="22" s="1"/>
  <c r="L62" i="23"/>
  <c r="F63" i="21"/>
  <c r="F63" i="23" s="1"/>
  <c r="G63" i="21"/>
  <c r="F66" i="19"/>
  <c r="D66" i="19" s="1"/>
  <c r="H66" i="19" s="1"/>
  <c r="A187" i="17"/>
  <c r="K91" i="14"/>
  <c r="A184" i="15"/>
  <c r="D91" i="14"/>
  <c r="L91" i="14" s="1"/>
  <c r="I91" i="14"/>
  <c r="A183" i="14"/>
  <c r="A182" i="13"/>
  <c r="A182" i="12"/>
  <c r="E182" i="12" s="1"/>
  <c r="L111" i="24" l="1"/>
  <c r="I112" i="26"/>
  <c r="D113" i="26" s="1"/>
  <c r="F112" i="26"/>
  <c r="F112" i="24" s="1"/>
  <c r="H112" i="24" s="1"/>
  <c r="H111" i="26"/>
  <c r="J111" i="24" s="1"/>
  <c r="K111" i="24" s="1"/>
  <c r="G111" i="24"/>
  <c r="I111" i="24" s="1"/>
  <c r="G128" i="25"/>
  <c r="I128" i="25"/>
  <c r="D129" i="25" s="1"/>
  <c r="H185" i="22"/>
  <c r="I185" i="22"/>
  <c r="J185" i="22" s="1"/>
  <c r="G63" i="23"/>
  <c r="I63" i="23" s="1"/>
  <c r="I63" i="21"/>
  <c r="J63" i="21"/>
  <c r="D63" i="21"/>
  <c r="K186" i="22"/>
  <c r="E186" i="22"/>
  <c r="F186" i="22" s="1"/>
  <c r="A188" i="17"/>
  <c r="A185" i="15"/>
  <c r="A184" i="14"/>
  <c r="G92" i="14"/>
  <c r="J92" i="14" s="1"/>
  <c r="F92" i="14"/>
  <c r="A183" i="13"/>
  <c r="A183" i="12"/>
  <c r="E183" i="12" s="1"/>
  <c r="I113" i="26" l="1"/>
  <c r="D114" i="26" s="1"/>
  <c r="L112" i="24"/>
  <c r="F113" i="26"/>
  <c r="F113" i="24" s="1"/>
  <c r="H113" i="24" s="1"/>
  <c r="G112" i="26"/>
  <c r="D112" i="24"/>
  <c r="F129" i="25"/>
  <c r="H128" i="25"/>
  <c r="H186" i="22"/>
  <c r="I186" i="22"/>
  <c r="J186" i="22" s="1"/>
  <c r="K187" i="22"/>
  <c r="E187" i="22"/>
  <c r="F187" i="22" s="1"/>
  <c r="D63" i="23"/>
  <c r="L63" i="21"/>
  <c r="K63" i="21"/>
  <c r="K63" i="23" s="1"/>
  <c r="J63" i="23"/>
  <c r="I66" i="19"/>
  <c r="G67" i="19" s="1"/>
  <c r="A189" i="17"/>
  <c r="K92" i="14"/>
  <c r="A186" i="15"/>
  <c r="I92" i="14"/>
  <c r="D92" i="14"/>
  <c r="L92" i="14" s="1"/>
  <c r="A185" i="14"/>
  <c r="A184" i="13"/>
  <c r="A184" i="12"/>
  <c r="E184" i="12" s="1"/>
  <c r="F114" i="26" l="1"/>
  <c r="F114" i="24" s="1"/>
  <c r="H114" i="24" s="1"/>
  <c r="L113" i="24"/>
  <c r="I114" i="26"/>
  <c r="D115" i="26" s="1"/>
  <c r="H112" i="26"/>
  <c r="J112" i="24" s="1"/>
  <c r="K112" i="24" s="1"/>
  <c r="G112" i="24"/>
  <c r="I112" i="24" s="1"/>
  <c r="G113" i="26"/>
  <c r="D113" i="24"/>
  <c r="I129" i="25"/>
  <c r="D130" i="25" s="1"/>
  <c r="G129" i="25"/>
  <c r="I187" i="22"/>
  <c r="J187" i="22" s="1"/>
  <c r="H187" i="22"/>
  <c r="K188" i="22"/>
  <c r="E188" i="22"/>
  <c r="F188" i="22" s="1"/>
  <c r="L63" i="23"/>
  <c r="F64" i="21"/>
  <c r="F64" i="23" s="1"/>
  <c r="G64" i="21"/>
  <c r="F67" i="19"/>
  <c r="D67" i="19" s="1"/>
  <c r="H67" i="19" s="1"/>
  <c r="A190" i="17"/>
  <c r="A187" i="15"/>
  <c r="A186" i="14"/>
  <c r="F93" i="14"/>
  <c r="G93" i="14"/>
  <c r="J93" i="14" s="1"/>
  <c r="A185" i="13"/>
  <c r="A185" i="12"/>
  <c r="E185" i="12" s="1"/>
  <c r="L114" i="24" l="1"/>
  <c r="F115" i="26"/>
  <c r="F115" i="24" s="1"/>
  <c r="H115" i="24" s="1"/>
  <c r="I115" i="26"/>
  <c r="D116" i="26" s="1"/>
  <c r="H113" i="26"/>
  <c r="J113" i="24" s="1"/>
  <c r="K113" i="24" s="1"/>
  <c r="G113" i="24"/>
  <c r="I113" i="24" s="1"/>
  <c r="D114" i="24"/>
  <c r="G114" i="26"/>
  <c r="H129" i="25"/>
  <c r="F130" i="25"/>
  <c r="I188" i="22"/>
  <c r="J188" i="22" s="1"/>
  <c r="H188" i="22"/>
  <c r="G64" i="23"/>
  <c r="I64" i="23" s="1"/>
  <c r="J64" i="21"/>
  <c r="D64" i="21"/>
  <c r="I64" i="21"/>
  <c r="K189" i="22"/>
  <c r="E189" i="22"/>
  <c r="F189" i="22" s="1"/>
  <c r="A191" i="17"/>
  <c r="K93" i="14"/>
  <c r="A188" i="15"/>
  <c r="I93" i="14"/>
  <c r="D93" i="14"/>
  <c r="L93" i="14" s="1"/>
  <c r="A187" i="14"/>
  <c r="A186" i="13"/>
  <c r="A186" i="12"/>
  <c r="E186" i="12" s="1"/>
  <c r="G114" i="24" l="1"/>
  <c r="I114" i="24" s="1"/>
  <c r="H114" i="26"/>
  <c r="J114" i="24" s="1"/>
  <c r="K114" i="24" s="1"/>
  <c r="I116" i="26"/>
  <c r="D117" i="26" s="1"/>
  <c r="F116" i="26"/>
  <c r="F116" i="24" s="1"/>
  <c r="H116" i="24" s="1"/>
  <c r="L115" i="24"/>
  <c r="D115" i="24"/>
  <c r="G115" i="26"/>
  <c r="G130" i="25"/>
  <c r="I130" i="25"/>
  <c r="D131" i="25" s="1"/>
  <c r="H189" i="22"/>
  <c r="I189" i="22"/>
  <c r="J189" i="22" s="1"/>
  <c r="K64" i="21"/>
  <c r="K64" i="23" s="1"/>
  <c r="J64" i="23"/>
  <c r="K190" i="22"/>
  <c r="E190" i="22"/>
  <c r="F190" i="22" s="1"/>
  <c r="D64" i="23"/>
  <c r="L64" i="21"/>
  <c r="I67" i="19"/>
  <c r="G68" i="19" s="1"/>
  <c r="A192" i="17"/>
  <c r="A189" i="15"/>
  <c r="A188" i="14"/>
  <c r="G94" i="14"/>
  <c r="J94" i="14" s="1"/>
  <c r="F94" i="14"/>
  <c r="A187" i="13"/>
  <c r="A187" i="12"/>
  <c r="E187" i="12" s="1"/>
  <c r="D116" i="24" l="1"/>
  <c r="G116" i="26"/>
  <c r="G115" i="24"/>
  <c r="I115" i="24" s="1"/>
  <c r="H115" i="26"/>
  <c r="J115" i="24" s="1"/>
  <c r="K115" i="24" s="1"/>
  <c r="F117" i="26"/>
  <c r="F117" i="24" s="1"/>
  <c r="H117" i="24" s="1"/>
  <c r="L116" i="24"/>
  <c r="F131" i="25"/>
  <c r="H130" i="25"/>
  <c r="L64" i="23"/>
  <c r="G65" i="21"/>
  <c r="F65" i="21"/>
  <c r="F65" i="23" s="1"/>
  <c r="H190" i="22"/>
  <c r="I190" i="22"/>
  <c r="J190" i="22" s="1"/>
  <c r="K191" i="22"/>
  <c r="E191" i="22"/>
  <c r="F191" i="22" s="1"/>
  <c r="F68" i="19"/>
  <c r="D68" i="19" s="1"/>
  <c r="H68" i="19" s="1"/>
  <c r="A193" i="17"/>
  <c r="K94" i="14"/>
  <c r="A190" i="15"/>
  <c r="I94" i="14"/>
  <c r="D94" i="14"/>
  <c r="L94" i="14" s="1"/>
  <c r="A189" i="14"/>
  <c r="A188" i="13"/>
  <c r="A188" i="12"/>
  <c r="E188" i="12" s="1"/>
  <c r="I117" i="26" l="1"/>
  <c r="D118" i="26" s="1"/>
  <c r="G117" i="26"/>
  <c r="D117" i="24"/>
  <c r="H116" i="26"/>
  <c r="J116" i="24" s="1"/>
  <c r="K116" i="24" s="1"/>
  <c r="G116" i="24"/>
  <c r="I116" i="24" s="1"/>
  <c r="G131" i="25"/>
  <c r="I131" i="25"/>
  <c r="D132" i="25" s="1"/>
  <c r="I191" i="22"/>
  <c r="J191" i="22" s="1"/>
  <c r="H191" i="22"/>
  <c r="K192" i="22"/>
  <c r="E192" i="22"/>
  <c r="F192" i="22" s="1"/>
  <c r="G65" i="23"/>
  <c r="I65" i="23" s="1"/>
  <c r="J65" i="21"/>
  <c r="D65" i="21"/>
  <c r="I65" i="21"/>
  <c r="A194" i="17"/>
  <c r="A191" i="15"/>
  <c r="A190" i="14"/>
  <c r="G95" i="14"/>
  <c r="J95" i="14" s="1"/>
  <c r="F95" i="14"/>
  <c r="A189" i="13"/>
  <c r="A189" i="12"/>
  <c r="E189" i="12" s="1"/>
  <c r="H117" i="26" l="1"/>
  <c r="J117" i="24" s="1"/>
  <c r="K117" i="24" s="1"/>
  <c r="G117" i="24"/>
  <c r="I117" i="24" s="1"/>
  <c r="F118" i="26"/>
  <c r="F118" i="24" s="1"/>
  <c r="H118" i="24" s="1"/>
  <c r="L117" i="24"/>
  <c r="F132" i="25"/>
  <c r="H131" i="25"/>
  <c r="H192" i="22"/>
  <c r="I192" i="22"/>
  <c r="J192" i="22" s="1"/>
  <c r="D65" i="23"/>
  <c r="L65" i="21"/>
  <c r="K193" i="22"/>
  <c r="E193" i="22"/>
  <c r="F193" i="22" s="1"/>
  <c r="K65" i="21"/>
  <c r="K65" i="23" s="1"/>
  <c r="J65" i="23"/>
  <c r="I68" i="19"/>
  <c r="G69" i="19" s="1"/>
  <c r="A195" i="17"/>
  <c r="K95" i="14"/>
  <c r="A192" i="15"/>
  <c r="D95" i="14"/>
  <c r="L95" i="14" s="1"/>
  <c r="I95" i="14"/>
  <c r="A191" i="14"/>
  <c r="A190" i="13"/>
  <c r="A190" i="12"/>
  <c r="E190" i="12" s="1"/>
  <c r="I118" i="26" l="1"/>
  <c r="D119" i="26" s="1"/>
  <c r="G118" i="26"/>
  <c r="D118" i="24"/>
  <c r="I132" i="25"/>
  <c r="D133" i="25" s="1"/>
  <c r="G132" i="25"/>
  <c r="L65" i="23"/>
  <c r="G66" i="21"/>
  <c r="F66" i="21"/>
  <c r="F66" i="23" s="1"/>
  <c r="I193" i="22"/>
  <c r="J193" i="22" s="1"/>
  <c r="H193" i="22"/>
  <c r="K194" i="22"/>
  <c r="E194" i="22"/>
  <c r="F194" i="22" s="1"/>
  <c r="F69" i="19"/>
  <c r="D69" i="19" s="1"/>
  <c r="H69" i="19" s="1"/>
  <c r="A196" i="17"/>
  <c r="A193" i="15"/>
  <c r="A192" i="14"/>
  <c r="G96" i="14"/>
  <c r="J96" i="14" s="1"/>
  <c r="F96" i="14"/>
  <c r="A191" i="13"/>
  <c r="A191" i="12"/>
  <c r="E191" i="12" s="1"/>
  <c r="H118" i="26" l="1"/>
  <c r="J118" i="24" s="1"/>
  <c r="K118" i="24" s="1"/>
  <c r="G118" i="24"/>
  <c r="I118" i="24" s="1"/>
  <c r="L118" i="24"/>
  <c r="F119" i="26"/>
  <c r="F119" i="24" s="1"/>
  <c r="H119" i="24" s="1"/>
  <c r="H132" i="25"/>
  <c r="F133" i="25"/>
  <c r="H194" i="22"/>
  <c r="I194" i="22"/>
  <c r="J194" i="22" s="1"/>
  <c r="K195" i="22"/>
  <c r="E195" i="22"/>
  <c r="F195" i="22" s="1"/>
  <c r="G66" i="23"/>
  <c r="I66" i="23" s="1"/>
  <c r="I66" i="21"/>
  <c r="D66" i="21"/>
  <c r="J66" i="21"/>
  <c r="A197" i="17"/>
  <c r="K96" i="14"/>
  <c r="A194" i="15"/>
  <c r="I96" i="14"/>
  <c r="D96" i="14"/>
  <c r="L96" i="14" s="1"/>
  <c r="A193" i="14"/>
  <c r="A192" i="13"/>
  <c r="A192" i="12"/>
  <c r="E192" i="12" s="1"/>
  <c r="G119" i="26" l="1"/>
  <c r="D119" i="24"/>
  <c r="I119" i="26"/>
  <c r="D120" i="26" s="1"/>
  <c r="I133" i="25"/>
  <c r="D134" i="25" s="1"/>
  <c r="G133" i="25"/>
  <c r="K66" i="21"/>
  <c r="K66" i="23" s="1"/>
  <c r="J66" i="23"/>
  <c r="I195" i="22"/>
  <c r="J195" i="22" s="1"/>
  <c r="H195" i="22"/>
  <c r="D66" i="23"/>
  <c r="L66" i="21"/>
  <c r="K196" i="22"/>
  <c r="E196" i="22"/>
  <c r="F196" i="22" s="1"/>
  <c r="I69" i="19"/>
  <c r="G70" i="19" s="1"/>
  <c r="A198" i="17"/>
  <c r="A195" i="15"/>
  <c r="A194" i="14"/>
  <c r="F97" i="14"/>
  <c r="G97" i="14"/>
  <c r="J97" i="14" s="1"/>
  <c r="A193" i="13"/>
  <c r="A193" i="12"/>
  <c r="E193" i="12" s="1"/>
  <c r="F120" i="26" l="1"/>
  <c r="F120" i="24" s="1"/>
  <c r="H120" i="24" s="1"/>
  <c r="L119" i="24"/>
  <c r="H119" i="26"/>
  <c r="J119" i="24" s="1"/>
  <c r="K119" i="24" s="1"/>
  <c r="G119" i="24"/>
  <c r="I119" i="24" s="1"/>
  <c r="I134" i="25"/>
  <c r="D135" i="25" s="1"/>
  <c r="F134" i="25"/>
  <c r="H133" i="25"/>
  <c r="I196" i="22"/>
  <c r="J196" i="22" s="1"/>
  <c r="H196" i="22"/>
  <c r="K197" i="22"/>
  <c r="E197" i="22"/>
  <c r="F197" i="22" s="1"/>
  <c r="L66" i="23"/>
  <c r="G67" i="21"/>
  <c r="F67" i="21"/>
  <c r="F67" i="23" s="1"/>
  <c r="F70" i="19"/>
  <c r="D70" i="19" s="1"/>
  <c r="H70" i="19" s="1"/>
  <c r="A199" i="17"/>
  <c r="K97" i="14"/>
  <c r="A196" i="15"/>
  <c r="I97" i="14"/>
  <c r="D97" i="14"/>
  <c r="L97" i="14" s="1"/>
  <c r="A195" i="14"/>
  <c r="A194" i="13"/>
  <c r="A194" i="12"/>
  <c r="E194" i="12" s="1"/>
  <c r="I120" i="26" l="1"/>
  <c r="D121" i="26" s="1"/>
  <c r="G120" i="26"/>
  <c r="D120" i="24"/>
  <c r="F135" i="25"/>
  <c r="G134" i="25"/>
  <c r="I197" i="22"/>
  <c r="J197" i="22" s="1"/>
  <c r="H197" i="22"/>
  <c r="K198" i="22"/>
  <c r="E198" i="22"/>
  <c r="F198" i="22" s="1"/>
  <c r="G67" i="23"/>
  <c r="I67" i="23" s="1"/>
  <c r="J67" i="21"/>
  <c r="I67" i="21"/>
  <c r="D67" i="21"/>
  <c r="A200" i="17"/>
  <c r="A197" i="15"/>
  <c r="A196" i="14"/>
  <c r="F98" i="14"/>
  <c r="G98" i="14"/>
  <c r="J98" i="14" s="1"/>
  <c r="A195" i="13"/>
  <c r="A195" i="12"/>
  <c r="E195" i="12" s="1"/>
  <c r="H120" i="26" l="1"/>
  <c r="J120" i="24" s="1"/>
  <c r="K120" i="24" s="1"/>
  <c r="G120" i="24"/>
  <c r="I120" i="24" s="1"/>
  <c r="F121" i="26"/>
  <c r="F121" i="24" s="1"/>
  <c r="H121" i="24" s="1"/>
  <c r="L120" i="24"/>
  <c r="H134" i="25"/>
  <c r="G135" i="25"/>
  <c r="I135" i="25"/>
  <c r="D136" i="25" s="1"/>
  <c r="I198" i="22"/>
  <c r="J198" i="22" s="1"/>
  <c r="H198" i="22"/>
  <c r="D67" i="23"/>
  <c r="L67" i="21"/>
  <c r="K199" i="22"/>
  <c r="E199" i="22"/>
  <c r="F199" i="22" s="1"/>
  <c r="K67" i="21"/>
  <c r="K67" i="23" s="1"/>
  <c r="J67" i="23"/>
  <c r="I70" i="19"/>
  <c r="G71" i="19" s="1"/>
  <c r="A201" i="17"/>
  <c r="K98" i="14"/>
  <c r="A198" i="15"/>
  <c r="D98" i="14"/>
  <c r="L98" i="14" s="1"/>
  <c r="I98" i="14"/>
  <c r="A197" i="14"/>
  <c r="A196" i="13"/>
  <c r="A196" i="12"/>
  <c r="E196" i="12" s="1"/>
  <c r="I121" i="26" l="1"/>
  <c r="D122" i="26" s="1"/>
  <c r="G121" i="26"/>
  <c r="D121" i="24"/>
  <c r="H135" i="25"/>
  <c r="I136" i="25"/>
  <c r="D137" i="25" s="1"/>
  <c r="F136" i="25"/>
  <c r="L67" i="23"/>
  <c r="F68" i="21"/>
  <c r="F68" i="23" s="1"/>
  <c r="G68" i="21"/>
  <c r="H199" i="22"/>
  <c r="I199" i="22"/>
  <c r="J199" i="22" s="1"/>
  <c r="K200" i="22"/>
  <c r="E200" i="22"/>
  <c r="F200" i="22" s="1"/>
  <c r="F71" i="19"/>
  <c r="D71" i="19" s="1"/>
  <c r="H71" i="19" s="1"/>
  <c r="A202" i="17"/>
  <c r="A199" i="15"/>
  <c r="A198" i="14"/>
  <c r="F99" i="14"/>
  <c r="G99" i="14"/>
  <c r="J99" i="14" s="1"/>
  <c r="A197" i="13"/>
  <c r="A197" i="12"/>
  <c r="E197" i="12" s="1"/>
  <c r="G121" i="24" l="1"/>
  <c r="I121" i="24" s="1"/>
  <c r="H121" i="26"/>
  <c r="J121" i="24" s="1"/>
  <c r="K121" i="24" s="1"/>
  <c r="F122" i="26"/>
  <c r="F122" i="24" s="1"/>
  <c r="H122" i="24" s="1"/>
  <c r="I122" i="26"/>
  <c r="D123" i="26" s="1"/>
  <c r="L121" i="24"/>
  <c r="G136" i="25"/>
  <c r="F137" i="25"/>
  <c r="I200" i="22"/>
  <c r="J200" i="22" s="1"/>
  <c r="H200" i="22"/>
  <c r="K201" i="22"/>
  <c r="E201" i="22"/>
  <c r="F201" i="22" s="1"/>
  <c r="G68" i="23"/>
  <c r="I68" i="23" s="1"/>
  <c r="J68" i="21"/>
  <c r="D68" i="21"/>
  <c r="I68" i="21"/>
  <c r="A203" i="17"/>
  <c r="K99" i="14"/>
  <c r="A200" i="15"/>
  <c r="I99" i="14"/>
  <c r="D99" i="14"/>
  <c r="L99" i="14" s="1"/>
  <c r="A199" i="14"/>
  <c r="A198" i="13"/>
  <c r="A198" i="12"/>
  <c r="E198" i="12" s="1"/>
  <c r="D122" i="24" l="1"/>
  <c r="G122" i="26"/>
  <c r="L122" i="24"/>
  <c r="F123" i="26"/>
  <c r="F123" i="24" s="1"/>
  <c r="H123" i="24" s="1"/>
  <c r="I123" i="26"/>
  <c r="D124" i="26" s="1"/>
  <c r="G137" i="25"/>
  <c r="H136" i="25"/>
  <c r="I137" i="25"/>
  <c r="D138" i="25" s="1"/>
  <c r="H201" i="22"/>
  <c r="I201" i="22"/>
  <c r="J201" i="22" s="1"/>
  <c r="D68" i="23"/>
  <c r="L68" i="21"/>
  <c r="K202" i="22"/>
  <c r="E202" i="22"/>
  <c r="F202" i="22" s="1"/>
  <c r="K68" i="21"/>
  <c r="K68" i="23" s="1"/>
  <c r="J68" i="23"/>
  <c r="I71" i="19"/>
  <c r="G72" i="19" s="1"/>
  <c r="A204" i="17"/>
  <c r="A201" i="15"/>
  <c r="F100" i="14"/>
  <c r="G100" i="14"/>
  <c r="J100" i="14" s="1"/>
  <c r="A200" i="14"/>
  <c r="A199" i="13"/>
  <c r="A199" i="12"/>
  <c r="E199" i="12" s="1"/>
  <c r="I124" i="26" l="1"/>
  <c r="D125" i="26" s="1"/>
  <c r="L123" i="24"/>
  <c r="F124" i="26"/>
  <c r="F124" i="24" s="1"/>
  <c r="H124" i="24" s="1"/>
  <c r="H122" i="26"/>
  <c r="J122" i="24" s="1"/>
  <c r="K122" i="24" s="1"/>
  <c r="G11" i="1" s="1"/>
  <c r="G122" i="24"/>
  <c r="I122" i="24" s="1"/>
  <c r="G123" i="26"/>
  <c r="D123" i="24"/>
  <c r="F138" i="25"/>
  <c r="H137" i="25"/>
  <c r="L68" i="23"/>
  <c r="G69" i="21"/>
  <c r="F69" i="21"/>
  <c r="F69" i="23" s="1"/>
  <c r="H202" i="22"/>
  <c r="I202" i="22"/>
  <c r="J202" i="22" s="1"/>
  <c r="K203" i="22"/>
  <c r="E203" i="22"/>
  <c r="F203" i="22" s="1"/>
  <c r="F72" i="19"/>
  <c r="D72" i="19" s="1"/>
  <c r="H72" i="19" s="1"/>
  <c r="A205" i="17"/>
  <c r="K100" i="14"/>
  <c r="A202" i="15"/>
  <c r="I100" i="14"/>
  <c r="D100" i="14"/>
  <c r="L100" i="14" s="1"/>
  <c r="A201" i="14"/>
  <c r="A200" i="13"/>
  <c r="A200" i="12"/>
  <c r="E200" i="12" s="1"/>
  <c r="L124" i="24" l="1"/>
  <c r="F125" i="26"/>
  <c r="F125" i="24" s="1"/>
  <c r="H125" i="24" s="1"/>
  <c r="G123" i="24"/>
  <c r="I123" i="24" s="1"/>
  <c r="H123" i="26"/>
  <c r="J123" i="24" s="1"/>
  <c r="K123" i="24" s="1"/>
  <c r="D124" i="24"/>
  <c r="G124" i="26"/>
  <c r="I138" i="25"/>
  <c r="D139" i="25" s="1"/>
  <c r="G138" i="25"/>
  <c r="I203" i="22"/>
  <c r="J203" i="22" s="1"/>
  <c r="H203" i="22"/>
  <c r="K204" i="22"/>
  <c r="E204" i="22"/>
  <c r="F204" i="22" s="1"/>
  <c r="G69" i="23"/>
  <c r="I69" i="23" s="1"/>
  <c r="J69" i="21"/>
  <c r="D69" i="21"/>
  <c r="I69" i="21"/>
  <c r="A206" i="17"/>
  <c r="A203" i="15"/>
  <c r="A202" i="14"/>
  <c r="G101" i="14"/>
  <c r="J101" i="14" s="1"/>
  <c r="F101" i="14"/>
  <c r="A201" i="13"/>
  <c r="A201" i="12"/>
  <c r="E201" i="12" s="1"/>
  <c r="G124" i="24" l="1"/>
  <c r="I124" i="24" s="1"/>
  <c r="H124" i="26"/>
  <c r="J124" i="24" s="1"/>
  <c r="K124" i="24" s="1"/>
  <c r="I125" i="26"/>
  <c r="D126" i="26" s="1"/>
  <c r="G125" i="26"/>
  <c r="D125" i="24"/>
  <c r="H138" i="25"/>
  <c r="F139" i="25"/>
  <c r="H204" i="22"/>
  <c r="I204" i="22"/>
  <c r="J204" i="22" s="1"/>
  <c r="D69" i="23"/>
  <c r="L69" i="21"/>
  <c r="K205" i="22"/>
  <c r="E205" i="22"/>
  <c r="F205" i="22" s="1"/>
  <c r="K69" i="21"/>
  <c r="K69" i="23" s="1"/>
  <c r="J69" i="23"/>
  <c r="I72" i="19"/>
  <c r="G73" i="19" s="1"/>
  <c r="A207" i="17"/>
  <c r="K101" i="14"/>
  <c r="A204" i="15"/>
  <c r="D101" i="14"/>
  <c r="L101" i="14" s="1"/>
  <c r="I101" i="14"/>
  <c r="A203" i="14"/>
  <c r="A202" i="13"/>
  <c r="A202" i="12"/>
  <c r="E202" i="12" s="1"/>
  <c r="H125" i="26" l="1"/>
  <c r="J125" i="24" s="1"/>
  <c r="K125" i="24" s="1"/>
  <c r="G125" i="24"/>
  <c r="I125" i="24" s="1"/>
  <c r="L125" i="24"/>
  <c r="F126" i="26"/>
  <c r="F126" i="24" s="1"/>
  <c r="H126" i="24" s="1"/>
  <c r="I139" i="25"/>
  <c r="D140" i="25" s="1"/>
  <c r="G139" i="25"/>
  <c r="L69" i="23"/>
  <c r="G70" i="21"/>
  <c r="F70" i="21"/>
  <c r="F70" i="23" s="1"/>
  <c r="I205" i="22"/>
  <c r="J205" i="22" s="1"/>
  <c r="H205" i="22"/>
  <c r="K206" i="22"/>
  <c r="E206" i="22"/>
  <c r="F206" i="22" s="1"/>
  <c r="F73" i="19"/>
  <c r="D73" i="19" s="1"/>
  <c r="H73" i="19" s="1"/>
  <c r="A208" i="17"/>
  <c r="A205" i="15"/>
  <c r="A204" i="14"/>
  <c r="G102" i="14"/>
  <c r="J102" i="14" s="1"/>
  <c r="F102" i="14"/>
  <c r="A203" i="13"/>
  <c r="A203" i="12"/>
  <c r="E203" i="12" s="1"/>
  <c r="G126" i="26" l="1"/>
  <c r="D126" i="24"/>
  <c r="I126" i="26"/>
  <c r="D127" i="26" s="1"/>
  <c r="F140" i="25"/>
  <c r="I140" i="25"/>
  <c r="D141" i="25" s="1"/>
  <c r="H139" i="25"/>
  <c r="H206" i="22"/>
  <c r="I206" i="22"/>
  <c r="J206" i="22" s="1"/>
  <c r="K207" i="22"/>
  <c r="E207" i="22"/>
  <c r="F207" i="22" s="1"/>
  <c r="G70" i="23"/>
  <c r="I70" i="23" s="1"/>
  <c r="I70" i="21"/>
  <c r="D70" i="21"/>
  <c r="J70" i="21"/>
  <c r="A209" i="17"/>
  <c r="K102" i="14"/>
  <c r="A206" i="15"/>
  <c r="D102" i="14"/>
  <c r="L102" i="14" s="1"/>
  <c r="I102" i="14"/>
  <c r="A205" i="14"/>
  <c r="A204" i="13"/>
  <c r="A204" i="12"/>
  <c r="E204" i="12" s="1"/>
  <c r="L126" i="24" l="1"/>
  <c r="F127" i="26"/>
  <c r="F127" i="24" s="1"/>
  <c r="H127" i="24" s="1"/>
  <c r="H126" i="26"/>
  <c r="J126" i="24" s="1"/>
  <c r="K126" i="24" s="1"/>
  <c r="G126" i="24"/>
  <c r="I126" i="24" s="1"/>
  <c r="F141" i="25"/>
  <c r="G140" i="25"/>
  <c r="K70" i="21"/>
  <c r="K70" i="23" s="1"/>
  <c r="J70" i="23"/>
  <c r="H207" i="22"/>
  <c r="I207" i="22"/>
  <c r="J207" i="22" s="1"/>
  <c r="D70" i="23"/>
  <c r="L70" i="21"/>
  <c r="K208" i="22"/>
  <c r="E208" i="22"/>
  <c r="F208" i="22" s="1"/>
  <c r="I73" i="19"/>
  <c r="G74" i="19" s="1"/>
  <c r="A210" i="17"/>
  <c r="A207" i="15"/>
  <c r="A206" i="14"/>
  <c r="F103" i="14"/>
  <c r="G103" i="14"/>
  <c r="J103" i="14" s="1"/>
  <c r="A205" i="13"/>
  <c r="A205" i="12"/>
  <c r="E205" i="12" s="1"/>
  <c r="I127" i="26" l="1"/>
  <c r="D128" i="26" s="1"/>
  <c r="G127" i="26"/>
  <c r="D127" i="24"/>
  <c r="H140" i="25"/>
  <c r="I141" i="25"/>
  <c r="D142" i="25" s="1"/>
  <c r="G141" i="25"/>
  <c r="I208" i="22"/>
  <c r="J208" i="22" s="1"/>
  <c r="H208" i="22"/>
  <c r="K209" i="22"/>
  <c r="E209" i="22"/>
  <c r="F209" i="22" s="1"/>
  <c r="L70" i="23"/>
  <c r="G71" i="21"/>
  <c r="F71" i="21"/>
  <c r="F71" i="23" s="1"/>
  <c r="F74" i="19"/>
  <c r="D74" i="19" s="1"/>
  <c r="H74" i="19" s="1"/>
  <c r="A211" i="17"/>
  <c r="K103" i="14"/>
  <c r="A208" i="15"/>
  <c r="I103" i="14"/>
  <c r="D103" i="14"/>
  <c r="L103" i="14" s="1"/>
  <c r="A207" i="14"/>
  <c r="A206" i="13"/>
  <c r="A206" i="12"/>
  <c r="E206" i="12" s="1"/>
  <c r="G127" i="24" l="1"/>
  <c r="I127" i="24" s="1"/>
  <c r="H127" i="26"/>
  <c r="J127" i="24" s="1"/>
  <c r="K127" i="24" s="1"/>
  <c r="I128" i="26"/>
  <c r="D129" i="26" s="1"/>
  <c r="F128" i="26"/>
  <c r="F128" i="24" s="1"/>
  <c r="H128" i="24" s="1"/>
  <c r="L127" i="24"/>
  <c r="H141" i="25"/>
  <c r="F142" i="25"/>
  <c r="I209" i="22"/>
  <c r="J209" i="22" s="1"/>
  <c r="H209" i="22"/>
  <c r="K210" i="22"/>
  <c r="E210" i="22"/>
  <c r="F210" i="22" s="1"/>
  <c r="G71" i="23"/>
  <c r="I71" i="23" s="1"/>
  <c r="J71" i="21"/>
  <c r="I71" i="21"/>
  <c r="D71" i="21"/>
  <c r="A212" i="17"/>
  <c r="A209" i="15"/>
  <c r="A208" i="14"/>
  <c r="F104" i="14"/>
  <c r="G104" i="14"/>
  <c r="J104" i="14" s="1"/>
  <c r="A207" i="13"/>
  <c r="A207" i="12"/>
  <c r="E207" i="12" s="1"/>
  <c r="G128" i="26" l="1"/>
  <c r="D128" i="24"/>
  <c r="L128" i="24"/>
  <c r="F129" i="26"/>
  <c r="F129" i="24" s="1"/>
  <c r="H129" i="24" s="1"/>
  <c r="G142" i="25"/>
  <c r="I142" i="25"/>
  <c r="D143" i="25" s="1"/>
  <c r="D71" i="23"/>
  <c r="L71" i="21"/>
  <c r="I210" i="22"/>
  <c r="J210" i="22" s="1"/>
  <c r="H210" i="22"/>
  <c r="K211" i="22"/>
  <c r="E211" i="22"/>
  <c r="F211" i="22" s="1"/>
  <c r="K71" i="21"/>
  <c r="K71" i="23" s="1"/>
  <c r="J71" i="23"/>
  <c r="I74" i="19"/>
  <c r="G75" i="19" s="1"/>
  <c r="A213" i="17"/>
  <c r="K104" i="14"/>
  <c r="A210" i="15"/>
  <c r="I104" i="14"/>
  <c r="D104" i="14"/>
  <c r="L104" i="14" s="1"/>
  <c r="A209" i="14"/>
  <c r="A208" i="13"/>
  <c r="A208" i="12"/>
  <c r="E208" i="12" s="1"/>
  <c r="G129" i="26" l="1"/>
  <c r="D129" i="24"/>
  <c r="I129" i="26"/>
  <c r="D130" i="26" s="1"/>
  <c r="H128" i="26"/>
  <c r="J128" i="24" s="1"/>
  <c r="K128" i="24" s="1"/>
  <c r="G128" i="24"/>
  <c r="I128" i="24" s="1"/>
  <c r="H142" i="25"/>
  <c r="F143" i="25"/>
  <c r="I211" i="22"/>
  <c r="J211" i="22" s="1"/>
  <c r="H211" i="22"/>
  <c r="L71" i="23"/>
  <c r="F72" i="21"/>
  <c r="F72" i="23" s="1"/>
  <c r="G72" i="21"/>
  <c r="K212" i="22"/>
  <c r="E212" i="22"/>
  <c r="F212" i="22" s="1"/>
  <c r="F75" i="19"/>
  <c r="D75" i="19" s="1"/>
  <c r="H75" i="19" s="1"/>
  <c r="A214" i="17"/>
  <c r="A211" i="15"/>
  <c r="A210" i="14"/>
  <c r="G105" i="14"/>
  <c r="J105" i="14" s="1"/>
  <c r="F105" i="14"/>
  <c r="A209" i="13"/>
  <c r="A209" i="12"/>
  <c r="E209" i="12" s="1"/>
  <c r="L129" i="24" l="1"/>
  <c r="F130" i="26"/>
  <c r="F130" i="24" s="1"/>
  <c r="H130" i="24" s="1"/>
  <c r="I130" i="26"/>
  <c r="D131" i="26" s="1"/>
  <c r="H129" i="26"/>
  <c r="J129" i="24" s="1"/>
  <c r="K129" i="24" s="1"/>
  <c r="G129" i="24"/>
  <c r="I129" i="24" s="1"/>
  <c r="G143" i="25"/>
  <c r="I143" i="25"/>
  <c r="D144" i="25" s="1"/>
  <c r="I212" i="22"/>
  <c r="J212" i="22" s="1"/>
  <c r="H212" i="22"/>
  <c r="K213" i="22"/>
  <c r="E213" i="22"/>
  <c r="F213" i="22" s="1"/>
  <c r="G72" i="23"/>
  <c r="I72" i="23" s="1"/>
  <c r="J72" i="21"/>
  <c r="D72" i="21"/>
  <c r="I72" i="21"/>
  <c r="A215" i="17"/>
  <c r="K105" i="14"/>
  <c r="A212" i="15"/>
  <c r="D105" i="14"/>
  <c r="L105" i="14" s="1"/>
  <c r="I105" i="14"/>
  <c r="A211" i="14"/>
  <c r="A210" i="13"/>
  <c r="A210" i="12"/>
  <c r="E210" i="12" s="1"/>
  <c r="F131" i="26" l="1"/>
  <c r="F131" i="24" s="1"/>
  <c r="H131" i="24" s="1"/>
  <c r="L130" i="24"/>
  <c r="I131" i="26"/>
  <c r="D132" i="26" s="1"/>
  <c r="D130" i="24"/>
  <c r="G130" i="26"/>
  <c r="F144" i="25"/>
  <c r="H143" i="25"/>
  <c r="H213" i="22"/>
  <c r="I213" i="22"/>
  <c r="J213" i="22" s="1"/>
  <c r="D72" i="23"/>
  <c r="L72" i="21"/>
  <c r="K214" i="22"/>
  <c r="E214" i="22"/>
  <c r="F214" i="22" s="1"/>
  <c r="K72" i="21"/>
  <c r="K72" i="23" s="1"/>
  <c r="J72" i="23"/>
  <c r="I75" i="19"/>
  <c r="G76" i="19" s="1"/>
  <c r="A216" i="17"/>
  <c r="A213" i="15"/>
  <c r="A212" i="14"/>
  <c r="G106" i="14"/>
  <c r="J106" i="14" s="1"/>
  <c r="F106" i="14"/>
  <c r="A211" i="13"/>
  <c r="A211" i="12"/>
  <c r="E211" i="12" s="1"/>
  <c r="F132" i="26" l="1"/>
  <c r="F132" i="24" s="1"/>
  <c r="H132" i="24" s="1"/>
  <c r="L131" i="24"/>
  <c r="D131" i="24"/>
  <c r="G131" i="26"/>
  <c r="H130" i="26"/>
  <c r="J130" i="24" s="1"/>
  <c r="K130" i="24" s="1"/>
  <c r="G130" i="24"/>
  <c r="I130" i="24" s="1"/>
  <c r="G144" i="25"/>
  <c r="I144" i="25"/>
  <c r="D145" i="25" s="1"/>
  <c r="L72" i="23"/>
  <c r="G73" i="21"/>
  <c r="F73" i="21"/>
  <c r="F73" i="23" s="1"/>
  <c r="H214" i="22"/>
  <c r="I214" i="22"/>
  <c r="J214" i="22" s="1"/>
  <c r="K215" i="22"/>
  <c r="E215" i="22"/>
  <c r="F215" i="22" s="1"/>
  <c r="F76" i="19"/>
  <c r="D76" i="19" s="1"/>
  <c r="H76" i="19" s="1"/>
  <c r="A217" i="17"/>
  <c r="K106" i="14"/>
  <c r="A214" i="15"/>
  <c r="D106" i="14"/>
  <c r="L106" i="14" s="1"/>
  <c r="I106" i="14"/>
  <c r="A213" i="14"/>
  <c r="A212" i="13"/>
  <c r="A212" i="12"/>
  <c r="E212" i="12" s="1"/>
  <c r="H131" i="26" l="1"/>
  <c r="J131" i="24" s="1"/>
  <c r="K131" i="24" s="1"/>
  <c r="G131" i="24"/>
  <c r="I131" i="24" s="1"/>
  <c r="I132" i="26"/>
  <c r="D133" i="26" s="1"/>
  <c r="G132" i="26"/>
  <c r="D132" i="24"/>
  <c r="H144" i="25"/>
  <c r="F145" i="25"/>
  <c r="I215" i="22"/>
  <c r="J215" i="22" s="1"/>
  <c r="H215" i="22"/>
  <c r="K216" i="22"/>
  <c r="E216" i="22"/>
  <c r="F216" i="22" s="1"/>
  <c r="G73" i="23"/>
  <c r="I73" i="23" s="1"/>
  <c r="J73" i="21"/>
  <c r="D73" i="21"/>
  <c r="I73" i="21"/>
  <c r="A218" i="17"/>
  <c r="A215" i="15"/>
  <c r="A214" i="14"/>
  <c r="F107" i="14"/>
  <c r="G107" i="14"/>
  <c r="J107" i="14" s="1"/>
  <c r="A213" i="13"/>
  <c r="A213" i="12"/>
  <c r="E213" i="12" s="1"/>
  <c r="G132" i="24" l="1"/>
  <c r="I132" i="24" s="1"/>
  <c r="H132" i="26"/>
  <c r="J132" i="24" s="1"/>
  <c r="K132" i="24" s="1"/>
  <c r="F133" i="26"/>
  <c r="F133" i="24" s="1"/>
  <c r="H133" i="24" s="1"/>
  <c r="L132" i="24"/>
  <c r="I133" i="26"/>
  <c r="D134" i="26" s="1"/>
  <c r="G145" i="25"/>
  <c r="I145" i="25"/>
  <c r="D146" i="25" s="1"/>
  <c r="H216" i="22"/>
  <c r="I216" i="22"/>
  <c r="J216" i="22" s="1"/>
  <c r="D73" i="23"/>
  <c r="L73" i="21"/>
  <c r="K217" i="22"/>
  <c r="E217" i="22"/>
  <c r="F217" i="22" s="1"/>
  <c r="K73" i="21"/>
  <c r="K73" i="23" s="1"/>
  <c r="J73" i="23"/>
  <c r="I76" i="19"/>
  <c r="G77" i="19" s="1"/>
  <c r="A219" i="17"/>
  <c r="K107" i="14"/>
  <c r="A216" i="15"/>
  <c r="I107" i="14"/>
  <c r="D107" i="14"/>
  <c r="L107" i="14" s="1"/>
  <c r="A215" i="14"/>
  <c r="A214" i="13"/>
  <c r="A214" i="12"/>
  <c r="E214" i="12" s="1"/>
  <c r="L133" i="24" l="1"/>
  <c r="F134" i="26"/>
  <c r="F134" i="24" s="1"/>
  <c r="H134" i="24" s="1"/>
  <c r="I134" i="26"/>
  <c r="D135" i="26" s="1"/>
  <c r="G133" i="26"/>
  <c r="D133" i="24"/>
  <c r="F146" i="25"/>
  <c r="H145" i="25"/>
  <c r="L73" i="23"/>
  <c r="G74" i="21"/>
  <c r="F74" i="21"/>
  <c r="F74" i="23" s="1"/>
  <c r="I217" i="22"/>
  <c r="J217" i="22" s="1"/>
  <c r="H217" i="22"/>
  <c r="K218" i="22"/>
  <c r="E218" i="22"/>
  <c r="F218" i="22" s="1"/>
  <c r="F77" i="19"/>
  <c r="D77" i="19" s="1"/>
  <c r="H77" i="19" s="1"/>
  <c r="A220" i="17"/>
  <c r="A217" i="15"/>
  <c r="A216" i="14"/>
  <c r="F108" i="14"/>
  <c r="G108" i="14"/>
  <c r="J108" i="14" s="1"/>
  <c r="A215" i="13"/>
  <c r="A215" i="12"/>
  <c r="E215" i="12" s="1"/>
  <c r="L134" i="24" l="1"/>
  <c r="F135" i="26"/>
  <c r="F135" i="24" s="1"/>
  <c r="H135" i="24" s="1"/>
  <c r="D134" i="24"/>
  <c r="G134" i="26"/>
  <c r="H133" i="26"/>
  <c r="J133" i="24" s="1"/>
  <c r="K133" i="24" s="1"/>
  <c r="G133" i="24"/>
  <c r="I133" i="24" s="1"/>
  <c r="G146" i="25"/>
  <c r="I146" i="25"/>
  <c r="D147" i="25" s="1"/>
  <c r="H218" i="22"/>
  <c r="I218" i="22"/>
  <c r="J218" i="22" s="1"/>
  <c r="K219" i="22"/>
  <c r="E219" i="22"/>
  <c r="F219" i="22" s="1"/>
  <c r="G74" i="23"/>
  <c r="I74" i="23" s="1"/>
  <c r="D74" i="21"/>
  <c r="J74" i="21"/>
  <c r="I74" i="21"/>
  <c r="A221" i="17"/>
  <c r="K108" i="14"/>
  <c r="A218" i="15"/>
  <c r="I108" i="14"/>
  <c r="D108" i="14"/>
  <c r="L108" i="14" s="1"/>
  <c r="A217" i="14"/>
  <c r="A216" i="13"/>
  <c r="A216" i="12"/>
  <c r="E216" i="12" s="1"/>
  <c r="I135" i="26" l="1"/>
  <c r="D136" i="26" s="1"/>
  <c r="G135" i="26"/>
  <c r="D135" i="24"/>
  <c r="G134" i="24"/>
  <c r="I134" i="24" s="1"/>
  <c r="H134" i="26"/>
  <c r="J134" i="24" s="1"/>
  <c r="K134" i="24" s="1"/>
  <c r="H146" i="25"/>
  <c r="F147" i="25"/>
  <c r="H219" i="22"/>
  <c r="I219" i="22"/>
  <c r="J219" i="22" s="1"/>
  <c r="K74" i="21"/>
  <c r="K74" i="23" s="1"/>
  <c r="J74" i="23"/>
  <c r="K220" i="22"/>
  <c r="E220" i="22"/>
  <c r="F220" i="22" s="1"/>
  <c r="D74" i="23"/>
  <c r="L74" i="21"/>
  <c r="I77" i="19"/>
  <c r="G78" i="19" s="1"/>
  <c r="A222" i="17"/>
  <c r="A219" i="15"/>
  <c r="A218" i="14"/>
  <c r="G109" i="14"/>
  <c r="J109" i="14" s="1"/>
  <c r="F109" i="14"/>
  <c r="A217" i="13"/>
  <c r="A217" i="12"/>
  <c r="E217" i="12" s="1"/>
  <c r="H135" i="26" l="1"/>
  <c r="J135" i="24" s="1"/>
  <c r="K135" i="24" s="1"/>
  <c r="G135" i="24"/>
  <c r="I135" i="24" s="1"/>
  <c r="L135" i="24"/>
  <c r="F136" i="26"/>
  <c r="F136" i="24" s="1"/>
  <c r="H136" i="24" s="1"/>
  <c r="G147" i="25"/>
  <c r="I147" i="25"/>
  <c r="D148" i="25" s="1"/>
  <c r="L74" i="23"/>
  <c r="F75" i="21"/>
  <c r="F75" i="23" s="1"/>
  <c r="G75" i="21"/>
  <c r="I220" i="22"/>
  <c r="J220" i="22" s="1"/>
  <c r="H220" i="22"/>
  <c r="K221" i="22"/>
  <c r="E221" i="22"/>
  <c r="F221" i="22" s="1"/>
  <c r="F78" i="19"/>
  <c r="D78" i="19" s="1"/>
  <c r="H78" i="19" s="1"/>
  <c r="A223" i="17"/>
  <c r="K109" i="14"/>
  <c r="A220" i="15"/>
  <c r="D109" i="14"/>
  <c r="L109" i="14" s="1"/>
  <c r="I109" i="14"/>
  <c r="A219" i="14"/>
  <c r="A218" i="13"/>
  <c r="A218" i="12"/>
  <c r="E218" i="12" s="1"/>
  <c r="I136" i="26" l="1"/>
  <c r="D137" i="26" s="1"/>
  <c r="G136" i="26"/>
  <c r="D136" i="24"/>
  <c r="F148" i="25"/>
  <c r="H147" i="25"/>
  <c r="I221" i="22"/>
  <c r="J221" i="22" s="1"/>
  <c r="H221" i="22"/>
  <c r="K222" i="22"/>
  <c r="E222" i="22"/>
  <c r="F222" i="22" s="1"/>
  <c r="G75" i="23"/>
  <c r="I75" i="23" s="1"/>
  <c r="I75" i="21"/>
  <c r="J75" i="21"/>
  <c r="D75" i="21"/>
  <c r="A224" i="17"/>
  <c r="A221" i="15"/>
  <c r="A220" i="14"/>
  <c r="G110" i="14"/>
  <c r="J110" i="14" s="1"/>
  <c r="F110" i="14"/>
  <c r="A219" i="13"/>
  <c r="A219" i="12"/>
  <c r="E219" i="12" s="1"/>
  <c r="H136" i="26" l="1"/>
  <c r="J136" i="24" s="1"/>
  <c r="K136" i="24" s="1"/>
  <c r="G136" i="24"/>
  <c r="I136" i="24" s="1"/>
  <c r="L136" i="24"/>
  <c r="F137" i="26"/>
  <c r="F137" i="24" s="1"/>
  <c r="H137" i="24" s="1"/>
  <c r="G148" i="25"/>
  <c r="I148" i="25"/>
  <c r="D149" i="25" s="1"/>
  <c r="D75" i="23"/>
  <c r="L75" i="21"/>
  <c r="I222" i="22"/>
  <c r="J222" i="22" s="1"/>
  <c r="H222" i="22"/>
  <c r="K75" i="21"/>
  <c r="K75" i="23" s="1"/>
  <c r="J75" i="23"/>
  <c r="K223" i="22"/>
  <c r="E223" i="22"/>
  <c r="F223" i="22" s="1"/>
  <c r="I78" i="19"/>
  <c r="G79" i="19" s="1"/>
  <c r="A225" i="17"/>
  <c r="K110" i="14"/>
  <c r="A222" i="15"/>
  <c r="D110" i="14"/>
  <c r="L110" i="14" s="1"/>
  <c r="I110" i="14"/>
  <c r="A221" i="14"/>
  <c r="A220" i="13"/>
  <c r="A220" i="12"/>
  <c r="E220" i="12" s="1"/>
  <c r="G137" i="26" l="1"/>
  <c r="D137" i="24"/>
  <c r="I137" i="26"/>
  <c r="D138" i="26" s="1"/>
  <c r="I149" i="25"/>
  <c r="D150" i="25" s="1"/>
  <c r="F149" i="25"/>
  <c r="H148" i="25"/>
  <c r="I223" i="22"/>
  <c r="J223" i="22" s="1"/>
  <c r="H223" i="22"/>
  <c r="K224" i="22"/>
  <c r="E224" i="22"/>
  <c r="F224" i="22" s="1"/>
  <c r="L75" i="23"/>
  <c r="F76" i="21"/>
  <c r="F76" i="23" s="1"/>
  <c r="G76" i="21"/>
  <c r="F79" i="19"/>
  <c r="D79" i="19" s="1"/>
  <c r="H79" i="19" s="1"/>
  <c r="A226" i="17"/>
  <c r="A223" i="15"/>
  <c r="A222" i="14"/>
  <c r="F111" i="14"/>
  <c r="G111" i="14"/>
  <c r="J111" i="14" s="1"/>
  <c r="A221" i="13"/>
  <c r="A221" i="12"/>
  <c r="E221" i="12" s="1"/>
  <c r="I138" i="26" l="1"/>
  <c r="D139" i="26" s="1"/>
  <c r="F138" i="26"/>
  <c r="F138" i="24" s="1"/>
  <c r="H138" i="24" s="1"/>
  <c r="L137" i="24"/>
  <c r="H137" i="26"/>
  <c r="J137" i="24" s="1"/>
  <c r="K137" i="24" s="1"/>
  <c r="G137" i="24"/>
  <c r="I137" i="24" s="1"/>
  <c r="F150" i="25"/>
  <c r="G149" i="25"/>
  <c r="H224" i="22"/>
  <c r="I224" i="22"/>
  <c r="J224" i="22" s="1"/>
  <c r="G76" i="23"/>
  <c r="I76" i="23" s="1"/>
  <c r="D76" i="21"/>
  <c r="I76" i="21"/>
  <c r="J76" i="21"/>
  <c r="K225" i="22"/>
  <c r="E225" i="22"/>
  <c r="F225" i="22" s="1"/>
  <c r="A227" i="17"/>
  <c r="K111" i="14"/>
  <c r="A224" i="15"/>
  <c r="I111" i="14"/>
  <c r="D111" i="14"/>
  <c r="L111" i="14" s="1"/>
  <c r="A223" i="14"/>
  <c r="A222" i="13"/>
  <c r="A222" i="12"/>
  <c r="E222" i="12" s="1"/>
  <c r="F139" i="26" l="1"/>
  <c r="F139" i="24" s="1"/>
  <c r="H139" i="24" s="1"/>
  <c r="L138" i="24"/>
  <c r="D138" i="24"/>
  <c r="G138" i="26"/>
  <c r="H149" i="25"/>
  <c r="G150" i="25"/>
  <c r="I150" i="25"/>
  <c r="D151" i="25" s="1"/>
  <c r="H225" i="22"/>
  <c r="I225" i="22"/>
  <c r="J225" i="22" s="1"/>
  <c r="D76" i="23"/>
  <c r="L76" i="21"/>
  <c r="K226" i="22"/>
  <c r="E226" i="22"/>
  <c r="F226" i="22" s="1"/>
  <c r="K76" i="21"/>
  <c r="K76" i="23" s="1"/>
  <c r="J76" i="23"/>
  <c r="I79" i="19"/>
  <c r="G80" i="19" s="1"/>
  <c r="A228" i="17"/>
  <c r="A225" i="15"/>
  <c r="A224" i="14"/>
  <c r="F112" i="14"/>
  <c r="G112" i="14"/>
  <c r="J112" i="14" s="1"/>
  <c r="A223" i="13"/>
  <c r="A223" i="12"/>
  <c r="E223" i="12" s="1"/>
  <c r="G138" i="24" l="1"/>
  <c r="I138" i="24" s="1"/>
  <c r="H138" i="26"/>
  <c r="J138" i="24" s="1"/>
  <c r="K138" i="24" s="1"/>
  <c r="I139" i="26"/>
  <c r="D140" i="26" s="1"/>
  <c r="D139" i="24"/>
  <c r="G139" i="26"/>
  <c r="F151" i="25"/>
  <c r="H150" i="25"/>
  <c r="L76" i="23"/>
  <c r="G77" i="21"/>
  <c r="F77" i="21"/>
  <c r="F77" i="23" s="1"/>
  <c r="H226" i="22"/>
  <c r="I226" i="22"/>
  <c r="J226" i="22" s="1"/>
  <c r="K227" i="22"/>
  <c r="E227" i="22"/>
  <c r="F227" i="22" s="1"/>
  <c r="F80" i="19"/>
  <c r="D80" i="19" s="1"/>
  <c r="H80" i="19" s="1"/>
  <c r="A229" i="17"/>
  <c r="K112" i="14"/>
  <c r="A226" i="15"/>
  <c r="I112" i="14"/>
  <c r="D112" i="14"/>
  <c r="L112" i="14" s="1"/>
  <c r="A225" i="14"/>
  <c r="A224" i="13"/>
  <c r="A224" i="12"/>
  <c r="E224" i="12" s="1"/>
  <c r="I140" i="26" l="1"/>
  <c r="D141" i="26" s="1"/>
  <c r="F140" i="26"/>
  <c r="F140" i="24" s="1"/>
  <c r="H140" i="24" s="1"/>
  <c r="L139" i="24"/>
  <c r="H139" i="26"/>
  <c r="J139" i="24" s="1"/>
  <c r="K139" i="24" s="1"/>
  <c r="G139" i="24"/>
  <c r="I139" i="24" s="1"/>
  <c r="G151" i="25"/>
  <c r="I151" i="25"/>
  <c r="D152" i="25" s="1"/>
  <c r="I227" i="22"/>
  <c r="J227" i="22" s="1"/>
  <c r="H227" i="22"/>
  <c r="K228" i="22"/>
  <c r="E228" i="22"/>
  <c r="F228" i="22" s="1"/>
  <c r="G77" i="23"/>
  <c r="I77" i="23" s="1"/>
  <c r="D77" i="21"/>
  <c r="I77" i="21"/>
  <c r="J77" i="21"/>
  <c r="A230" i="17"/>
  <c r="A227" i="15"/>
  <c r="A226" i="14"/>
  <c r="G113" i="14"/>
  <c r="J113" i="14" s="1"/>
  <c r="F113" i="14"/>
  <c r="A225" i="13"/>
  <c r="A225" i="12"/>
  <c r="E225" i="12" s="1"/>
  <c r="F141" i="26" l="1"/>
  <c r="F141" i="24" s="1"/>
  <c r="H141" i="24" s="1"/>
  <c r="L140" i="24"/>
  <c r="G140" i="26"/>
  <c r="D140" i="24"/>
  <c r="I152" i="25"/>
  <c r="D153" i="25" s="1"/>
  <c r="F152" i="25"/>
  <c r="H151" i="25"/>
  <c r="K77" i="21"/>
  <c r="K77" i="23" s="1"/>
  <c r="J77" i="23"/>
  <c r="H228" i="22"/>
  <c r="I228" i="22"/>
  <c r="J228" i="22" s="1"/>
  <c r="K229" i="22"/>
  <c r="E229" i="22"/>
  <c r="F229" i="22" s="1"/>
  <c r="D77" i="23"/>
  <c r="L77" i="21"/>
  <c r="I80" i="19"/>
  <c r="G81" i="19" s="1"/>
  <c r="A231" i="17"/>
  <c r="K113" i="14"/>
  <c r="A228" i="15"/>
  <c r="D113" i="14"/>
  <c r="L113" i="14" s="1"/>
  <c r="I113" i="14"/>
  <c r="A227" i="14"/>
  <c r="A226" i="13"/>
  <c r="A226" i="12"/>
  <c r="E226" i="12" s="1"/>
  <c r="H140" i="26" l="1"/>
  <c r="J140" i="24" s="1"/>
  <c r="K140" i="24" s="1"/>
  <c r="G140" i="24"/>
  <c r="I140" i="24" s="1"/>
  <c r="I141" i="26"/>
  <c r="D142" i="26" s="1"/>
  <c r="D141" i="24"/>
  <c r="G141" i="26"/>
  <c r="F153" i="25"/>
  <c r="G152" i="25"/>
  <c r="L77" i="23"/>
  <c r="F78" i="21"/>
  <c r="F78" i="23" s="1"/>
  <c r="G78" i="21"/>
  <c r="I229" i="22"/>
  <c r="J229" i="22" s="1"/>
  <c r="H229" i="22"/>
  <c r="K230" i="22"/>
  <c r="E230" i="22"/>
  <c r="F230" i="22" s="1"/>
  <c r="F81" i="19"/>
  <c r="D81" i="19" s="1"/>
  <c r="H81" i="19" s="1"/>
  <c r="A232" i="17"/>
  <c r="A229" i="15"/>
  <c r="A228" i="14"/>
  <c r="G114" i="14"/>
  <c r="J114" i="14" s="1"/>
  <c r="F114" i="14"/>
  <c r="A227" i="13"/>
  <c r="A227" i="12"/>
  <c r="E227" i="12" s="1"/>
  <c r="H141" i="26" l="1"/>
  <c r="J141" i="24" s="1"/>
  <c r="K141" i="24" s="1"/>
  <c r="G141" i="24"/>
  <c r="I141" i="24" s="1"/>
  <c r="L141" i="24"/>
  <c r="F142" i="26"/>
  <c r="F142" i="24" s="1"/>
  <c r="H142" i="24" s="1"/>
  <c r="H152" i="25"/>
  <c r="G153" i="25"/>
  <c r="I153" i="25"/>
  <c r="D154" i="25" s="1"/>
  <c r="H230" i="22"/>
  <c r="I230" i="22"/>
  <c r="J230" i="22" s="1"/>
  <c r="K231" i="22"/>
  <c r="E231" i="22"/>
  <c r="F231" i="22" s="1"/>
  <c r="G78" i="23"/>
  <c r="I78" i="23" s="1"/>
  <c r="D78" i="21"/>
  <c r="J78" i="21"/>
  <c r="I78" i="21"/>
  <c r="A233" i="17"/>
  <c r="K114" i="14"/>
  <c r="A230" i="15"/>
  <c r="D114" i="14"/>
  <c r="L114" i="14" s="1"/>
  <c r="I114" i="14"/>
  <c r="A229" i="14"/>
  <c r="A228" i="13"/>
  <c r="A228" i="12"/>
  <c r="E228" i="12" s="1"/>
  <c r="I142" i="26" l="1"/>
  <c r="D143" i="26" s="1"/>
  <c r="D142" i="24"/>
  <c r="G142" i="26"/>
  <c r="I154" i="25"/>
  <c r="D155" i="25" s="1"/>
  <c r="F154" i="25"/>
  <c r="H153" i="25"/>
  <c r="H231" i="22"/>
  <c r="I231" i="22"/>
  <c r="J231" i="22" s="1"/>
  <c r="K78" i="21"/>
  <c r="K78" i="23" s="1"/>
  <c r="J78" i="23"/>
  <c r="K232" i="22"/>
  <c r="E232" i="22"/>
  <c r="F232" i="22" s="1"/>
  <c r="D78" i="23"/>
  <c r="L78" i="21"/>
  <c r="I81" i="19"/>
  <c r="G82" i="19" s="1"/>
  <c r="A234" i="17"/>
  <c r="A231" i="15"/>
  <c r="A230" i="14"/>
  <c r="F115" i="14"/>
  <c r="G115" i="14"/>
  <c r="J115" i="14" s="1"/>
  <c r="A229" i="13"/>
  <c r="A229" i="12"/>
  <c r="E229" i="12" s="1"/>
  <c r="G142" i="24" l="1"/>
  <c r="I142" i="24" s="1"/>
  <c r="H142" i="26"/>
  <c r="J142" i="24" s="1"/>
  <c r="K142" i="24" s="1"/>
  <c r="F143" i="26"/>
  <c r="F143" i="24" s="1"/>
  <c r="H143" i="24" s="1"/>
  <c r="L142" i="24"/>
  <c r="F155" i="25"/>
  <c r="G154" i="25"/>
  <c r="L78" i="23"/>
  <c r="G79" i="21"/>
  <c r="F79" i="21"/>
  <c r="F79" i="23" s="1"/>
  <c r="H232" i="22"/>
  <c r="I232" i="22"/>
  <c r="J232" i="22" s="1"/>
  <c r="K233" i="22"/>
  <c r="E233" i="22"/>
  <c r="F233" i="22" s="1"/>
  <c r="F82" i="19"/>
  <c r="D82" i="19" s="1"/>
  <c r="H82" i="19" s="1"/>
  <c r="A235" i="17"/>
  <c r="K115" i="14"/>
  <c r="A232" i="15"/>
  <c r="I115" i="14"/>
  <c r="D115" i="14"/>
  <c r="L115" i="14" s="1"/>
  <c r="A231" i="14"/>
  <c r="A230" i="13"/>
  <c r="A230" i="12"/>
  <c r="E230" i="12" s="1"/>
  <c r="G143" i="26" l="1"/>
  <c r="D143" i="24"/>
  <c r="I143" i="26"/>
  <c r="D144" i="26" s="1"/>
  <c r="G155" i="25"/>
  <c r="H154" i="25"/>
  <c r="I155" i="25"/>
  <c r="D156" i="25" s="1"/>
  <c r="I233" i="22"/>
  <c r="J233" i="22" s="1"/>
  <c r="H233" i="22"/>
  <c r="K234" i="22"/>
  <c r="E234" i="22"/>
  <c r="F234" i="22" s="1"/>
  <c r="G79" i="23"/>
  <c r="I79" i="23" s="1"/>
  <c r="J79" i="21"/>
  <c r="I79" i="21"/>
  <c r="D79" i="21"/>
  <c r="A236" i="17"/>
  <c r="A233" i="15"/>
  <c r="A232" i="14"/>
  <c r="F116" i="14"/>
  <c r="G116" i="14"/>
  <c r="J116" i="14" s="1"/>
  <c r="A231" i="13"/>
  <c r="A231" i="12"/>
  <c r="E231" i="12" s="1"/>
  <c r="I144" i="26" l="1"/>
  <c r="D145" i="26" s="1"/>
  <c r="F144" i="26"/>
  <c r="F144" i="24" s="1"/>
  <c r="H144" i="24" s="1"/>
  <c r="L143" i="24"/>
  <c r="G143" i="24"/>
  <c r="I143" i="24" s="1"/>
  <c r="H143" i="26"/>
  <c r="J143" i="24" s="1"/>
  <c r="K143" i="24" s="1"/>
  <c r="I156" i="25"/>
  <c r="D157" i="25" s="1"/>
  <c r="F156" i="25"/>
  <c r="H155" i="25"/>
  <c r="D79" i="23"/>
  <c r="L79" i="21"/>
  <c r="I234" i="22"/>
  <c r="J234" i="22" s="1"/>
  <c r="H234" i="22"/>
  <c r="K235" i="22"/>
  <c r="E235" i="22"/>
  <c r="F235" i="22" s="1"/>
  <c r="K79" i="21"/>
  <c r="K79" i="23" s="1"/>
  <c r="J79" i="23"/>
  <c r="I82" i="19"/>
  <c r="G83" i="19" s="1"/>
  <c r="A237" i="17"/>
  <c r="K116" i="14"/>
  <c r="A234" i="15"/>
  <c r="I116" i="14"/>
  <c r="D116" i="14"/>
  <c r="L116" i="14" s="1"/>
  <c r="A233" i="14"/>
  <c r="A232" i="13"/>
  <c r="A232" i="12"/>
  <c r="E232" i="12" s="1"/>
  <c r="L144" i="24" l="1"/>
  <c r="F145" i="26"/>
  <c r="F145" i="24" s="1"/>
  <c r="H145" i="24" s="1"/>
  <c r="G144" i="26"/>
  <c r="D144" i="24"/>
  <c r="F157" i="25"/>
  <c r="G156" i="25"/>
  <c r="I235" i="22"/>
  <c r="J235" i="22" s="1"/>
  <c r="H235" i="22"/>
  <c r="L79" i="23"/>
  <c r="G80" i="21"/>
  <c r="F80" i="21"/>
  <c r="F80" i="23" s="1"/>
  <c r="K236" i="22"/>
  <c r="E236" i="22"/>
  <c r="F236" i="22" s="1"/>
  <c r="F83" i="19"/>
  <c r="D83" i="19" s="1"/>
  <c r="H83" i="19" s="1"/>
  <c r="A238" i="17"/>
  <c r="A235" i="15"/>
  <c r="G117" i="14"/>
  <c r="J117" i="14" s="1"/>
  <c r="F117" i="14"/>
  <c r="A234" i="14"/>
  <c r="A233" i="13"/>
  <c r="A233" i="12"/>
  <c r="E233" i="12" s="1"/>
  <c r="H144" i="26" l="1"/>
  <c r="J144" i="24" s="1"/>
  <c r="K144" i="24" s="1"/>
  <c r="G144" i="24"/>
  <c r="I144" i="24" s="1"/>
  <c r="I145" i="26"/>
  <c r="D146" i="26" s="1"/>
  <c r="D145" i="24"/>
  <c r="G145" i="26"/>
  <c r="H156" i="25"/>
  <c r="G157" i="25"/>
  <c r="I157" i="25"/>
  <c r="D158" i="25" s="1"/>
  <c r="H236" i="22"/>
  <c r="I236" i="22"/>
  <c r="J236" i="22" s="1"/>
  <c r="G80" i="23"/>
  <c r="I80" i="23" s="1"/>
  <c r="D80" i="21"/>
  <c r="I80" i="21"/>
  <c r="J80" i="21"/>
  <c r="K237" i="22"/>
  <c r="E237" i="22"/>
  <c r="F237" i="22" s="1"/>
  <c r="A239" i="17"/>
  <c r="K117" i="14"/>
  <c r="A236" i="15"/>
  <c r="A235" i="14"/>
  <c r="D117" i="14"/>
  <c r="L117" i="14" s="1"/>
  <c r="I117" i="14"/>
  <c r="A234" i="13"/>
  <c r="A234" i="12"/>
  <c r="E234" i="12" s="1"/>
  <c r="I146" i="26" l="1"/>
  <c r="D147" i="26" s="1"/>
  <c r="F146" i="26"/>
  <c r="F146" i="24" s="1"/>
  <c r="H146" i="24" s="1"/>
  <c r="L145" i="24"/>
  <c r="H145" i="26"/>
  <c r="J145" i="24" s="1"/>
  <c r="K145" i="24" s="1"/>
  <c r="G145" i="24"/>
  <c r="I145" i="24" s="1"/>
  <c r="I158" i="25"/>
  <c r="D159" i="25" s="1"/>
  <c r="F158" i="25"/>
  <c r="H157" i="25"/>
  <c r="H237" i="22"/>
  <c r="I237" i="22"/>
  <c r="J237" i="22" s="1"/>
  <c r="D80" i="23"/>
  <c r="L80" i="21"/>
  <c r="K238" i="22"/>
  <c r="E238" i="22"/>
  <c r="F238" i="22" s="1"/>
  <c r="K80" i="21"/>
  <c r="K80" i="23" s="1"/>
  <c r="J80" i="23"/>
  <c r="I83" i="19"/>
  <c r="G84" i="19" s="1"/>
  <c r="A240" i="17"/>
  <c r="A237" i="15"/>
  <c r="G118" i="14"/>
  <c r="J118" i="14" s="1"/>
  <c r="F118" i="14"/>
  <c r="A236" i="14"/>
  <c r="A235" i="13"/>
  <c r="A235" i="12"/>
  <c r="E235" i="12" s="1"/>
  <c r="F147" i="26" l="1"/>
  <c r="F147" i="24" s="1"/>
  <c r="H147" i="24" s="1"/>
  <c r="L146" i="24"/>
  <c r="D146" i="24"/>
  <c r="G146" i="26"/>
  <c r="I159" i="25"/>
  <c r="D160" i="25" s="1"/>
  <c r="F159" i="25"/>
  <c r="G158" i="25"/>
  <c r="L80" i="23"/>
  <c r="G81" i="21"/>
  <c r="F81" i="21"/>
  <c r="F81" i="23" s="1"/>
  <c r="I238" i="22"/>
  <c r="J238" i="22" s="1"/>
  <c r="H238" i="22"/>
  <c r="K239" i="22"/>
  <c r="E239" i="22"/>
  <c r="F239" i="22" s="1"/>
  <c r="F84" i="19"/>
  <c r="D84" i="19" s="1"/>
  <c r="H84" i="19" s="1"/>
  <c r="A241" i="17"/>
  <c r="K118" i="14"/>
  <c r="A238" i="15"/>
  <c r="A237" i="14"/>
  <c r="D118" i="14"/>
  <c r="L118" i="14" s="1"/>
  <c r="A236" i="13"/>
  <c r="A236" i="12"/>
  <c r="E236" i="12" s="1"/>
  <c r="I147" i="26" l="1"/>
  <c r="D148" i="26" s="1"/>
  <c r="G147" i="26"/>
  <c r="D147" i="24"/>
  <c r="G146" i="24"/>
  <c r="I146" i="24" s="1"/>
  <c r="H146" i="26"/>
  <c r="J146" i="24" s="1"/>
  <c r="K146" i="24" s="1"/>
  <c r="H158" i="25"/>
  <c r="F160" i="25"/>
  <c r="G159" i="25"/>
  <c r="H239" i="22"/>
  <c r="I239" i="22"/>
  <c r="J239" i="22" s="1"/>
  <c r="K240" i="22"/>
  <c r="E240" i="22"/>
  <c r="F240" i="22" s="1"/>
  <c r="G81" i="23"/>
  <c r="I81" i="23" s="1"/>
  <c r="J81" i="21"/>
  <c r="D81" i="21"/>
  <c r="I81" i="21"/>
  <c r="A242" i="17"/>
  <c r="I118" i="14"/>
  <c r="A239" i="15"/>
  <c r="F119" i="14"/>
  <c r="G119" i="14"/>
  <c r="J119" i="14" s="1"/>
  <c r="A238" i="14"/>
  <c r="A237" i="13"/>
  <c r="A237" i="12"/>
  <c r="E237" i="12" s="1"/>
  <c r="H147" i="26" l="1"/>
  <c r="J147" i="24" s="1"/>
  <c r="K147" i="24" s="1"/>
  <c r="G147" i="24"/>
  <c r="I147" i="24" s="1"/>
  <c r="L147" i="24"/>
  <c r="F148" i="26"/>
  <c r="F148" i="24" s="1"/>
  <c r="H148" i="24" s="1"/>
  <c r="G160" i="25"/>
  <c r="H159" i="25"/>
  <c r="I160" i="25"/>
  <c r="D161" i="25" s="1"/>
  <c r="I240" i="22"/>
  <c r="J240" i="22" s="1"/>
  <c r="H240" i="22"/>
  <c r="D81" i="23"/>
  <c r="L81" i="21"/>
  <c r="K241" i="22"/>
  <c r="E241" i="22"/>
  <c r="F241" i="22" s="1"/>
  <c r="K81" i="21"/>
  <c r="K81" i="23" s="1"/>
  <c r="J81" i="23"/>
  <c r="I84" i="19"/>
  <c r="G85" i="19" s="1"/>
  <c r="A243" i="17"/>
  <c r="K119" i="14"/>
  <c r="A240" i="15"/>
  <c r="I119" i="14"/>
  <c r="D119" i="14"/>
  <c r="L119" i="14" s="1"/>
  <c r="A239" i="14"/>
  <c r="A238" i="13"/>
  <c r="A238" i="12"/>
  <c r="E238" i="12" s="1"/>
  <c r="I148" i="26" l="1"/>
  <c r="D149" i="26" s="1"/>
  <c r="G148" i="26"/>
  <c r="D148" i="24"/>
  <c r="F161" i="25"/>
  <c r="H160" i="25"/>
  <c r="L81" i="23"/>
  <c r="G82" i="21"/>
  <c r="F82" i="21"/>
  <c r="F82" i="23" s="1"/>
  <c r="H241" i="22"/>
  <c r="I241" i="22"/>
  <c r="J241" i="22" s="1"/>
  <c r="K242" i="22"/>
  <c r="E242" i="22"/>
  <c r="F242" i="22" s="1"/>
  <c r="F85" i="19"/>
  <c r="D85" i="19" s="1"/>
  <c r="H85" i="19" s="1"/>
  <c r="A244" i="17"/>
  <c r="A241" i="15"/>
  <c r="F120" i="14"/>
  <c r="G120" i="14"/>
  <c r="J120" i="14" s="1"/>
  <c r="A240" i="14"/>
  <c r="A239" i="13"/>
  <c r="A239" i="12"/>
  <c r="E239" i="12" s="1"/>
  <c r="G148" i="24" l="1"/>
  <c r="I148" i="24" s="1"/>
  <c r="H148" i="26"/>
  <c r="J148" i="24" s="1"/>
  <c r="K148" i="24" s="1"/>
  <c r="F149" i="26"/>
  <c r="F149" i="24" s="1"/>
  <c r="H149" i="24" s="1"/>
  <c r="L148" i="24"/>
  <c r="G161" i="25"/>
  <c r="I161" i="25"/>
  <c r="D162" i="25" s="1"/>
  <c r="H242" i="22"/>
  <c r="I242" i="22"/>
  <c r="J242" i="22" s="1"/>
  <c r="K243" i="22"/>
  <c r="E243" i="22"/>
  <c r="F243" i="22" s="1"/>
  <c r="G82" i="23"/>
  <c r="I82" i="23" s="1"/>
  <c r="I82" i="21"/>
  <c r="D82" i="21"/>
  <c r="J82" i="21"/>
  <c r="A245" i="17"/>
  <c r="K120" i="14"/>
  <c r="A242" i="15"/>
  <c r="A241" i="14"/>
  <c r="I120" i="14"/>
  <c r="D120" i="14"/>
  <c r="L120" i="14" s="1"/>
  <c r="A240" i="13"/>
  <c r="A240" i="12"/>
  <c r="E240" i="12" s="1"/>
  <c r="G149" i="26" l="1"/>
  <c r="D149" i="24"/>
  <c r="I149" i="26"/>
  <c r="D150" i="26" s="1"/>
  <c r="F162" i="25"/>
  <c r="H161" i="25"/>
  <c r="K82" i="21"/>
  <c r="K82" i="23" s="1"/>
  <c r="J82" i="23"/>
  <c r="H243" i="22"/>
  <c r="I243" i="22"/>
  <c r="J243" i="22" s="1"/>
  <c r="D82" i="23"/>
  <c r="L82" i="21"/>
  <c r="K244" i="22"/>
  <c r="E244" i="22"/>
  <c r="F244" i="22" s="1"/>
  <c r="I85" i="19"/>
  <c r="G86" i="19" s="1"/>
  <c r="A246" i="17"/>
  <c r="A243" i="15"/>
  <c r="G121" i="14"/>
  <c r="J121" i="14" s="1"/>
  <c r="F121" i="14"/>
  <c r="A242" i="14"/>
  <c r="A241" i="13"/>
  <c r="A241" i="12"/>
  <c r="E241" i="12" s="1"/>
  <c r="L149" i="24" l="1"/>
  <c r="I150" i="26"/>
  <c r="D151" i="26" s="1"/>
  <c r="F150" i="26"/>
  <c r="F150" i="24" s="1"/>
  <c r="H150" i="24" s="1"/>
  <c r="H149" i="26"/>
  <c r="J149" i="24" s="1"/>
  <c r="K149" i="24" s="1"/>
  <c r="G149" i="24"/>
  <c r="I149" i="24" s="1"/>
  <c r="G162" i="25"/>
  <c r="I162" i="25"/>
  <c r="D163" i="25" s="1"/>
  <c r="I244" i="22"/>
  <c r="J244" i="22" s="1"/>
  <c r="H244" i="22"/>
  <c r="K245" i="22"/>
  <c r="E245" i="22"/>
  <c r="F245" i="22" s="1"/>
  <c r="L82" i="23"/>
  <c r="G83" i="21"/>
  <c r="F83" i="21"/>
  <c r="F83" i="23" s="1"/>
  <c r="F86" i="19"/>
  <c r="D86" i="19" s="1"/>
  <c r="H86" i="19" s="1"/>
  <c r="A247" i="17"/>
  <c r="K121" i="14"/>
  <c r="A244" i="15"/>
  <c r="A243" i="14"/>
  <c r="D121" i="14"/>
  <c r="L121" i="14" s="1"/>
  <c r="I121" i="14"/>
  <c r="A242" i="13"/>
  <c r="A242" i="12"/>
  <c r="E242" i="12" s="1"/>
  <c r="F151" i="26" l="1"/>
  <c r="F151" i="24" s="1"/>
  <c r="H151" i="24" s="1"/>
  <c r="L150" i="24"/>
  <c r="D150" i="24"/>
  <c r="G150" i="26"/>
  <c r="I163" i="25"/>
  <c r="D164" i="25" s="1"/>
  <c r="F163" i="25"/>
  <c r="H162" i="25"/>
  <c r="I245" i="22"/>
  <c r="J245" i="22" s="1"/>
  <c r="H245" i="22"/>
  <c r="K246" i="22"/>
  <c r="E246" i="22"/>
  <c r="F246" i="22" s="1"/>
  <c r="G83" i="23"/>
  <c r="I83" i="23" s="1"/>
  <c r="J83" i="21"/>
  <c r="D83" i="21"/>
  <c r="I83" i="21"/>
  <c r="A248" i="17"/>
  <c r="A245" i="15"/>
  <c r="G122" i="14"/>
  <c r="J122" i="14" s="1"/>
  <c r="F122" i="14"/>
  <c r="A244" i="14"/>
  <c r="A243" i="13"/>
  <c r="A243" i="12"/>
  <c r="E243" i="12" s="1"/>
  <c r="G150" i="24" l="1"/>
  <c r="I150" i="24" s="1"/>
  <c r="H150" i="26"/>
  <c r="J150" i="24" s="1"/>
  <c r="K150" i="24" s="1"/>
  <c r="I151" i="26"/>
  <c r="D152" i="26" s="1"/>
  <c r="G151" i="26"/>
  <c r="D151" i="24"/>
  <c r="F164" i="25"/>
  <c r="G163" i="25"/>
  <c r="H246" i="22"/>
  <c r="I246" i="22"/>
  <c r="J246" i="22" s="1"/>
  <c r="D83" i="23"/>
  <c r="L83" i="21"/>
  <c r="K247" i="22"/>
  <c r="E247" i="22"/>
  <c r="F247" i="22" s="1"/>
  <c r="K83" i="21"/>
  <c r="K83" i="23" s="1"/>
  <c r="J83" i="23"/>
  <c r="I86" i="19"/>
  <c r="G87" i="19" s="1"/>
  <c r="A249" i="17"/>
  <c r="K122" i="14"/>
  <c r="I11" i="1" s="1"/>
  <c r="A246" i="15"/>
  <c r="A245" i="14"/>
  <c r="D122" i="14"/>
  <c r="L122" i="14" s="1"/>
  <c r="I122" i="14"/>
  <c r="A244" i="13"/>
  <c r="A244" i="12"/>
  <c r="E244" i="12" s="1"/>
  <c r="G151" i="24" l="1"/>
  <c r="I151" i="24" s="1"/>
  <c r="H151" i="26"/>
  <c r="J151" i="24" s="1"/>
  <c r="K151" i="24" s="1"/>
  <c r="F152" i="26"/>
  <c r="F152" i="24" s="1"/>
  <c r="H152" i="24" s="1"/>
  <c r="L151" i="24"/>
  <c r="I164" i="25"/>
  <c r="D165" i="25" s="1"/>
  <c r="G164" i="25"/>
  <c r="H163" i="25"/>
  <c r="L83" i="23"/>
  <c r="F84" i="21"/>
  <c r="F84" i="23" s="1"/>
  <c r="G84" i="21"/>
  <c r="I247" i="22"/>
  <c r="J247" i="22" s="1"/>
  <c r="H247" i="22"/>
  <c r="K248" i="22"/>
  <c r="E248" i="22"/>
  <c r="F248" i="22" s="1"/>
  <c r="F87" i="19"/>
  <c r="D87" i="19" s="1"/>
  <c r="H87" i="19" s="1"/>
  <c r="A250" i="17"/>
  <c r="A247" i="15"/>
  <c r="F123" i="14"/>
  <c r="G123" i="14"/>
  <c r="J123" i="14" s="1"/>
  <c r="A246" i="14"/>
  <c r="A245" i="13"/>
  <c r="A245" i="12"/>
  <c r="E245" i="12" s="1"/>
  <c r="G152" i="26" l="1"/>
  <c r="D152" i="24"/>
  <c r="I152" i="26"/>
  <c r="D153" i="26" s="1"/>
  <c r="H164" i="25"/>
  <c r="F165" i="25"/>
  <c r="I248" i="22"/>
  <c r="J248" i="22" s="1"/>
  <c r="H248" i="22"/>
  <c r="K249" i="22"/>
  <c r="E249" i="22"/>
  <c r="F249" i="22" s="1"/>
  <c r="G84" i="23"/>
  <c r="I84" i="23" s="1"/>
  <c r="J84" i="21"/>
  <c r="D84" i="21"/>
  <c r="I84" i="21"/>
  <c r="A251" i="17"/>
  <c r="K123" i="14"/>
  <c r="A248" i="15"/>
  <c r="I123" i="14"/>
  <c r="D123" i="14"/>
  <c r="L123" i="14" s="1"/>
  <c r="A247" i="14"/>
  <c r="A246" i="13"/>
  <c r="A246" i="12"/>
  <c r="E246" i="12" s="1"/>
  <c r="F153" i="26" l="1"/>
  <c r="F153" i="24" s="1"/>
  <c r="H153" i="24" s="1"/>
  <c r="L152" i="24"/>
  <c r="I153" i="26"/>
  <c r="D154" i="26" s="1"/>
  <c r="G152" i="24"/>
  <c r="I152" i="24" s="1"/>
  <c r="H152" i="26"/>
  <c r="J152" i="24" s="1"/>
  <c r="K152" i="24" s="1"/>
  <c r="I165" i="25"/>
  <c r="D166" i="25" s="1"/>
  <c r="G165" i="25"/>
  <c r="H249" i="22"/>
  <c r="I249" i="22"/>
  <c r="J249" i="22" s="1"/>
  <c r="D84" i="23"/>
  <c r="L84" i="21"/>
  <c r="K250" i="22"/>
  <c r="E250" i="22"/>
  <c r="F250" i="22" s="1"/>
  <c r="K84" i="21"/>
  <c r="K84" i="23" s="1"/>
  <c r="J84" i="23"/>
  <c r="I87" i="19"/>
  <c r="G88" i="19" s="1"/>
  <c r="A252" i="17"/>
  <c r="A249" i="15"/>
  <c r="A248" i="14"/>
  <c r="F124" i="14"/>
  <c r="G124" i="14"/>
  <c r="J124" i="14" s="1"/>
  <c r="A247" i="13"/>
  <c r="A247" i="12"/>
  <c r="E247" i="12" s="1"/>
  <c r="L153" i="24" l="1"/>
  <c r="F154" i="26"/>
  <c r="F154" i="24" s="1"/>
  <c r="H154" i="24" s="1"/>
  <c r="I154" i="26"/>
  <c r="D155" i="26" s="1"/>
  <c r="D153" i="24"/>
  <c r="G153" i="26"/>
  <c r="H165" i="25"/>
  <c r="F166" i="25"/>
  <c r="L84" i="23"/>
  <c r="F85" i="21"/>
  <c r="F85" i="23" s="1"/>
  <c r="G85" i="21"/>
  <c r="H250" i="22"/>
  <c r="I250" i="22"/>
  <c r="J250" i="22" s="1"/>
  <c r="K251" i="22"/>
  <c r="E251" i="22"/>
  <c r="F251" i="22" s="1"/>
  <c r="F88" i="19"/>
  <c r="D88" i="19" s="1"/>
  <c r="H88" i="19" s="1"/>
  <c r="A253" i="17"/>
  <c r="K124" i="14"/>
  <c r="A250" i="15"/>
  <c r="I124" i="14"/>
  <c r="D124" i="14"/>
  <c r="L124" i="14" s="1"/>
  <c r="A249" i="14"/>
  <c r="A248" i="13"/>
  <c r="A248" i="12"/>
  <c r="E248" i="12" s="1"/>
  <c r="I155" i="26" l="1"/>
  <c r="D156" i="26" s="1"/>
  <c r="F155" i="26"/>
  <c r="F155" i="24" s="1"/>
  <c r="H155" i="24" s="1"/>
  <c r="L154" i="24"/>
  <c r="D154" i="24"/>
  <c r="G154" i="26"/>
  <c r="G153" i="24"/>
  <c r="I153" i="24" s="1"/>
  <c r="H153" i="26"/>
  <c r="J153" i="24" s="1"/>
  <c r="K153" i="24" s="1"/>
  <c r="G166" i="25"/>
  <c r="I166" i="25"/>
  <c r="D167" i="25" s="1"/>
  <c r="I251" i="22"/>
  <c r="J251" i="22" s="1"/>
  <c r="H251" i="22"/>
  <c r="K252" i="22"/>
  <c r="E252" i="22"/>
  <c r="F252" i="22" s="1"/>
  <c r="G85" i="23"/>
  <c r="I85" i="23" s="1"/>
  <c r="J85" i="21"/>
  <c r="I85" i="21"/>
  <c r="D85" i="21"/>
  <c r="A254" i="17"/>
  <c r="A251" i="15"/>
  <c r="G125" i="14"/>
  <c r="J125" i="14" s="1"/>
  <c r="F125" i="14"/>
  <c r="A250" i="14"/>
  <c r="A249" i="13"/>
  <c r="A249" i="12"/>
  <c r="E249" i="12" s="1"/>
  <c r="I156" i="26" l="1"/>
  <c r="D157" i="26" s="1"/>
  <c r="F156" i="26"/>
  <c r="F156" i="24" s="1"/>
  <c r="H156" i="24" s="1"/>
  <c r="L155" i="24"/>
  <c r="H154" i="26"/>
  <c r="J154" i="24" s="1"/>
  <c r="K154" i="24" s="1"/>
  <c r="G154" i="24"/>
  <c r="I154" i="24" s="1"/>
  <c r="G155" i="26"/>
  <c r="D155" i="24"/>
  <c r="I167" i="25"/>
  <c r="D168" i="25" s="1"/>
  <c r="F167" i="25"/>
  <c r="H166" i="25"/>
  <c r="D85" i="23"/>
  <c r="L85" i="21"/>
  <c r="H252" i="22"/>
  <c r="I252" i="22"/>
  <c r="J252" i="22" s="1"/>
  <c r="K253" i="22"/>
  <c r="E253" i="22"/>
  <c r="F253" i="22" s="1"/>
  <c r="J85" i="23"/>
  <c r="K85" i="21"/>
  <c r="K85" i="23" s="1"/>
  <c r="I88" i="19"/>
  <c r="G89" i="19" s="1"/>
  <c r="A255" i="17"/>
  <c r="K125" i="14"/>
  <c r="A252" i="15"/>
  <c r="A251" i="14"/>
  <c r="D125" i="14"/>
  <c r="L125" i="14" s="1"/>
  <c r="I125" i="14"/>
  <c r="A250" i="13"/>
  <c r="A250" i="12"/>
  <c r="E250" i="12" s="1"/>
  <c r="L156" i="24" l="1"/>
  <c r="F157" i="26"/>
  <c r="F157" i="24" s="1"/>
  <c r="H157" i="24" s="1"/>
  <c r="G155" i="24"/>
  <c r="I155" i="24" s="1"/>
  <c r="H155" i="26"/>
  <c r="J155" i="24" s="1"/>
  <c r="K155" i="24" s="1"/>
  <c r="G156" i="26"/>
  <c r="D156" i="24"/>
  <c r="G167" i="25"/>
  <c r="F168" i="25"/>
  <c r="I253" i="22"/>
  <c r="J253" i="22" s="1"/>
  <c r="H253" i="22"/>
  <c r="L85" i="23"/>
  <c r="G86" i="21"/>
  <c r="F86" i="21"/>
  <c r="F86" i="23" s="1"/>
  <c r="K254" i="22"/>
  <c r="E254" i="22"/>
  <c r="F254" i="22" s="1"/>
  <c r="F89" i="19"/>
  <c r="D89" i="19" s="1"/>
  <c r="H89" i="19" s="1"/>
  <c r="A256" i="17"/>
  <c r="A253" i="15"/>
  <c r="G126" i="14"/>
  <c r="J126" i="14" s="1"/>
  <c r="F126" i="14"/>
  <c r="A252" i="14"/>
  <c r="A251" i="13"/>
  <c r="A251" i="12"/>
  <c r="E251" i="12" s="1"/>
  <c r="H156" i="26" l="1"/>
  <c r="J156" i="24" s="1"/>
  <c r="K156" i="24" s="1"/>
  <c r="G156" i="24"/>
  <c r="I156" i="24" s="1"/>
  <c r="I157" i="26"/>
  <c r="D158" i="26" s="1"/>
  <c r="G157" i="26"/>
  <c r="D157" i="24"/>
  <c r="I168" i="25"/>
  <c r="D169" i="25" s="1"/>
  <c r="G168" i="25"/>
  <c r="H167" i="25"/>
  <c r="I254" i="22"/>
  <c r="J254" i="22" s="1"/>
  <c r="H254" i="22"/>
  <c r="G86" i="23"/>
  <c r="I86" i="23" s="1"/>
  <c r="J86" i="21"/>
  <c r="I86" i="21"/>
  <c r="D86" i="21"/>
  <c r="K255" i="22"/>
  <c r="E255" i="22"/>
  <c r="F255" i="22" s="1"/>
  <c r="A257" i="17"/>
  <c r="K126" i="14"/>
  <c r="A254" i="15"/>
  <c r="A253" i="14"/>
  <c r="D126" i="14"/>
  <c r="L126" i="14" s="1"/>
  <c r="A252" i="13"/>
  <c r="A252" i="12"/>
  <c r="E252" i="12" s="1"/>
  <c r="H157" i="26" l="1"/>
  <c r="J157" i="24" s="1"/>
  <c r="K157" i="24" s="1"/>
  <c r="G157" i="24"/>
  <c r="I157" i="24" s="1"/>
  <c r="F158" i="26"/>
  <c r="F158" i="24" s="1"/>
  <c r="H158" i="24" s="1"/>
  <c r="L157" i="24"/>
  <c r="H168" i="25"/>
  <c r="F169" i="25"/>
  <c r="H255" i="22"/>
  <c r="I255" i="22"/>
  <c r="J255" i="22" s="1"/>
  <c r="K86" i="21"/>
  <c r="K86" i="23" s="1"/>
  <c r="J86" i="23"/>
  <c r="K256" i="22"/>
  <c r="E256" i="22"/>
  <c r="F256" i="22" s="1"/>
  <c r="D86" i="23"/>
  <c r="L86" i="21"/>
  <c r="I89" i="19"/>
  <c r="G90" i="19" s="1"/>
  <c r="A258" i="17"/>
  <c r="I126" i="14"/>
  <c r="A255" i="15"/>
  <c r="F127" i="14"/>
  <c r="G127" i="14"/>
  <c r="J127" i="14" s="1"/>
  <c r="A254" i="14"/>
  <c r="A253" i="13"/>
  <c r="A253" i="12"/>
  <c r="E253" i="12" s="1"/>
  <c r="G158" i="26" l="1"/>
  <c r="D158" i="24"/>
  <c r="I158" i="26"/>
  <c r="D159" i="26" s="1"/>
  <c r="G169" i="25"/>
  <c r="I169" i="25"/>
  <c r="D170" i="25" s="1"/>
  <c r="L86" i="23"/>
  <c r="G87" i="21"/>
  <c r="F87" i="21"/>
  <c r="F87" i="23" s="1"/>
  <c r="I256" i="22"/>
  <c r="J256" i="22" s="1"/>
  <c r="H256" i="22"/>
  <c r="K257" i="22"/>
  <c r="E257" i="22"/>
  <c r="F257" i="22" s="1"/>
  <c r="F90" i="19"/>
  <c r="D90" i="19" s="1"/>
  <c r="H90" i="19" s="1"/>
  <c r="A259" i="17"/>
  <c r="A256" i="15"/>
  <c r="K127" i="14"/>
  <c r="I127" i="14"/>
  <c r="D127" i="14"/>
  <c r="L127" i="14" s="1"/>
  <c r="A255" i="14"/>
  <c r="A254" i="13"/>
  <c r="A254" i="12"/>
  <c r="E254" i="12" s="1"/>
  <c r="L158" i="24" l="1"/>
  <c r="F159" i="26"/>
  <c r="F159" i="24" s="1"/>
  <c r="H159" i="24" s="1"/>
  <c r="I159" i="26"/>
  <c r="D160" i="26" s="1"/>
  <c r="G158" i="24"/>
  <c r="I158" i="24" s="1"/>
  <c r="H158" i="26"/>
  <c r="J158" i="24" s="1"/>
  <c r="K158" i="24" s="1"/>
  <c r="H169" i="25"/>
  <c r="I170" i="25"/>
  <c r="D171" i="25" s="1"/>
  <c r="F170" i="25"/>
  <c r="I257" i="22"/>
  <c r="J257" i="22" s="1"/>
  <c r="H257" i="22"/>
  <c r="K258" i="22"/>
  <c r="E258" i="22"/>
  <c r="F258" i="22" s="1"/>
  <c r="G87" i="23"/>
  <c r="I87" i="23" s="1"/>
  <c r="D87" i="21"/>
  <c r="J87" i="21"/>
  <c r="I87" i="21"/>
  <c r="A260" i="17"/>
  <c r="A257" i="15"/>
  <c r="A256" i="14"/>
  <c r="F128" i="14"/>
  <c r="G128" i="14"/>
  <c r="J128" i="14" s="1"/>
  <c r="A255" i="13"/>
  <c r="A255" i="12"/>
  <c r="E255" i="12" s="1"/>
  <c r="F160" i="26" l="1"/>
  <c r="F160" i="24" s="1"/>
  <c r="H160" i="24" s="1"/>
  <c r="L159" i="24"/>
  <c r="G159" i="26"/>
  <c r="D159" i="24"/>
  <c r="I171" i="25"/>
  <c r="D172" i="25" s="1"/>
  <c r="F171" i="25"/>
  <c r="G170" i="25"/>
  <c r="H258" i="22"/>
  <c r="I258" i="22"/>
  <c r="J258" i="22" s="1"/>
  <c r="K87" i="21"/>
  <c r="K87" i="23" s="1"/>
  <c r="J87" i="23"/>
  <c r="K259" i="22"/>
  <c r="E259" i="22"/>
  <c r="F259" i="22" s="1"/>
  <c r="D87" i="23"/>
  <c r="L87" i="21"/>
  <c r="I90" i="19"/>
  <c r="G91" i="19" s="1"/>
  <c r="A261" i="17"/>
  <c r="K128" i="14"/>
  <c r="A258" i="15"/>
  <c r="I128" i="14"/>
  <c r="D128" i="14"/>
  <c r="L128" i="14" s="1"/>
  <c r="A257" i="14"/>
  <c r="A256" i="13"/>
  <c r="A256" i="12"/>
  <c r="E256" i="12" s="1"/>
  <c r="H159" i="26" l="1"/>
  <c r="J159" i="24" s="1"/>
  <c r="K159" i="24" s="1"/>
  <c r="G159" i="24"/>
  <c r="I159" i="24" s="1"/>
  <c r="I160" i="26"/>
  <c r="D161" i="26" s="1"/>
  <c r="G160" i="26"/>
  <c r="D160" i="24"/>
  <c r="H170" i="25"/>
  <c r="F172" i="25"/>
  <c r="G171" i="25"/>
  <c r="L87" i="23"/>
  <c r="F88" i="21"/>
  <c r="F88" i="23" s="1"/>
  <c r="G88" i="21"/>
  <c r="H259" i="22"/>
  <c r="I259" i="22"/>
  <c r="J259" i="22" s="1"/>
  <c r="K260" i="22"/>
  <c r="E260" i="22"/>
  <c r="F260" i="22" s="1"/>
  <c r="F91" i="19"/>
  <c r="D91" i="19" s="1"/>
  <c r="H91" i="19" s="1"/>
  <c r="A262" i="17"/>
  <c r="A259" i="15"/>
  <c r="G129" i="14"/>
  <c r="J129" i="14" s="1"/>
  <c r="F129" i="14"/>
  <c r="A258" i="14"/>
  <c r="A257" i="13"/>
  <c r="A257" i="12"/>
  <c r="E257" i="12" s="1"/>
  <c r="H160" i="26" l="1"/>
  <c r="J160" i="24" s="1"/>
  <c r="K160" i="24" s="1"/>
  <c r="G160" i="24"/>
  <c r="I160" i="24" s="1"/>
  <c r="L160" i="24"/>
  <c r="F161" i="26"/>
  <c r="F161" i="24" s="1"/>
  <c r="H161" i="24" s="1"/>
  <c r="G172" i="25"/>
  <c r="H171" i="25"/>
  <c r="I172" i="25"/>
  <c r="D173" i="25" s="1"/>
  <c r="H260" i="22"/>
  <c r="I260" i="22"/>
  <c r="J260" i="22" s="1"/>
  <c r="K261" i="22"/>
  <c r="E261" i="22"/>
  <c r="F261" i="22" s="1"/>
  <c r="G88" i="23"/>
  <c r="I88" i="23" s="1"/>
  <c r="D88" i="21"/>
  <c r="I88" i="21"/>
  <c r="J88" i="21"/>
  <c r="A263" i="17"/>
  <c r="K129" i="14"/>
  <c r="A260" i="15"/>
  <c r="A259" i="14"/>
  <c r="D129" i="14"/>
  <c r="L129" i="14" s="1"/>
  <c r="I129" i="14"/>
  <c r="A258" i="13"/>
  <c r="A258" i="12"/>
  <c r="E258" i="12" s="1"/>
  <c r="G161" i="26" l="1"/>
  <c r="D161" i="24"/>
  <c r="I161" i="26"/>
  <c r="D162" i="26" s="1"/>
  <c r="F173" i="25"/>
  <c r="H172" i="25"/>
  <c r="K88" i="21"/>
  <c r="K88" i="23" s="1"/>
  <c r="J88" i="23"/>
  <c r="I261" i="22"/>
  <c r="J261" i="22" s="1"/>
  <c r="H261" i="22"/>
  <c r="K262" i="22"/>
  <c r="E262" i="22"/>
  <c r="F262" i="22" s="1"/>
  <c r="D88" i="23"/>
  <c r="L88" i="21"/>
  <c r="I91" i="19"/>
  <c r="G92" i="19" s="1"/>
  <c r="A264" i="17"/>
  <c r="A261" i="15"/>
  <c r="G130" i="14"/>
  <c r="J130" i="14" s="1"/>
  <c r="F130" i="14"/>
  <c r="A260" i="14"/>
  <c r="A259" i="13"/>
  <c r="A259" i="12"/>
  <c r="E259" i="12" s="1"/>
  <c r="F162" i="26" l="1"/>
  <c r="F162" i="24" s="1"/>
  <c r="H162" i="24" s="1"/>
  <c r="L161" i="24"/>
  <c r="I162" i="26"/>
  <c r="D163" i="26" s="1"/>
  <c r="G161" i="24"/>
  <c r="I161" i="24" s="1"/>
  <c r="H161" i="26"/>
  <c r="J161" i="24" s="1"/>
  <c r="K161" i="24" s="1"/>
  <c r="I173" i="25"/>
  <c r="D174" i="25" s="1"/>
  <c r="G173" i="25"/>
  <c r="L88" i="23"/>
  <c r="F89" i="21"/>
  <c r="F89" i="23" s="1"/>
  <c r="G89" i="21"/>
  <c r="I262" i="22"/>
  <c r="J262" i="22" s="1"/>
  <c r="H262" i="22"/>
  <c r="K263" i="22"/>
  <c r="E263" i="22"/>
  <c r="F263" i="22" s="1"/>
  <c r="F92" i="19"/>
  <c r="D92" i="19" s="1"/>
  <c r="H92" i="19" s="1"/>
  <c r="A265" i="17"/>
  <c r="K130" i="14"/>
  <c r="A262" i="15"/>
  <c r="A261" i="14"/>
  <c r="D130" i="14"/>
  <c r="L130" i="14" s="1"/>
  <c r="I130" i="14"/>
  <c r="A260" i="13"/>
  <c r="A260" i="12"/>
  <c r="E260" i="12" s="1"/>
  <c r="F163" i="26" l="1"/>
  <c r="F163" i="24" s="1"/>
  <c r="H163" i="24" s="1"/>
  <c r="L162" i="24"/>
  <c r="G162" i="26"/>
  <c r="D162" i="24"/>
  <c r="H173" i="25"/>
  <c r="F174" i="25"/>
  <c r="H263" i="22"/>
  <c r="I263" i="22"/>
  <c r="J263" i="22" s="1"/>
  <c r="K264" i="22"/>
  <c r="E264" i="22"/>
  <c r="F264" i="22" s="1"/>
  <c r="G89" i="23"/>
  <c r="I89" i="23" s="1"/>
  <c r="D89" i="21"/>
  <c r="J89" i="21"/>
  <c r="I89" i="21"/>
  <c r="A266" i="17"/>
  <c r="A263" i="15"/>
  <c r="F131" i="14"/>
  <c r="G131" i="14"/>
  <c r="J131" i="14" s="1"/>
  <c r="A262" i="14"/>
  <c r="A261" i="13"/>
  <c r="A261" i="12"/>
  <c r="E261" i="12" s="1"/>
  <c r="H162" i="26" l="1"/>
  <c r="J162" i="24" s="1"/>
  <c r="K162" i="24" s="1"/>
  <c r="G162" i="24"/>
  <c r="I162" i="24" s="1"/>
  <c r="I163" i="26"/>
  <c r="D164" i="26" s="1"/>
  <c r="D163" i="24"/>
  <c r="G163" i="26"/>
  <c r="G174" i="25"/>
  <c r="I174" i="25"/>
  <c r="D175" i="25" s="1"/>
  <c r="I264" i="22"/>
  <c r="J264" i="22" s="1"/>
  <c r="H264" i="22"/>
  <c r="K89" i="21"/>
  <c r="K89" i="23" s="1"/>
  <c r="J89" i="23"/>
  <c r="K265" i="22"/>
  <c r="E265" i="22"/>
  <c r="F265" i="22" s="1"/>
  <c r="D89" i="23"/>
  <c r="L89" i="21"/>
  <c r="I92" i="19"/>
  <c r="G93" i="19" s="1"/>
  <c r="A267" i="17"/>
  <c r="K131" i="14"/>
  <c r="A264" i="15"/>
  <c r="I131" i="14"/>
  <c r="D131" i="14"/>
  <c r="L131" i="14" s="1"/>
  <c r="A263" i="14"/>
  <c r="A262" i="13"/>
  <c r="A262" i="12"/>
  <c r="E262" i="12" s="1"/>
  <c r="I164" i="26" l="1"/>
  <c r="D165" i="26" s="1"/>
  <c r="F164" i="26"/>
  <c r="F164" i="24" s="1"/>
  <c r="H164" i="24" s="1"/>
  <c r="L163" i="24"/>
  <c r="H163" i="26"/>
  <c r="J163" i="24" s="1"/>
  <c r="K163" i="24" s="1"/>
  <c r="G163" i="24"/>
  <c r="I163" i="24" s="1"/>
  <c r="F175" i="25"/>
  <c r="H174" i="25"/>
  <c r="L89" i="23"/>
  <c r="G90" i="21"/>
  <c r="F90" i="21"/>
  <c r="F90" i="23" s="1"/>
  <c r="I265" i="22"/>
  <c r="J265" i="22" s="1"/>
  <c r="H265" i="22"/>
  <c r="K266" i="22"/>
  <c r="E266" i="22"/>
  <c r="F266" i="22" s="1"/>
  <c r="F93" i="19"/>
  <c r="D93" i="19" s="1"/>
  <c r="H93" i="19" s="1"/>
  <c r="A268" i="17"/>
  <c r="A265" i="15"/>
  <c r="A264" i="14"/>
  <c r="F132" i="14"/>
  <c r="G132" i="14"/>
  <c r="J132" i="14" s="1"/>
  <c r="A263" i="13"/>
  <c r="A263" i="12"/>
  <c r="E263" i="12" s="1"/>
  <c r="L164" i="24" l="1"/>
  <c r="I165" i="26"/>
  <c r="D166" i="26" s="1"/>
  <c r="F165" i="26"/>
  <c r="F165" i="24" s="1"/>
  <c r="H165" i="24" s="1"/>
  <c r="G164" i="26"/>
  <c r="D164" i="24"/>
  <c r="G175" i="25"/>
  <c r="I175" i="25"/>
  <c r="D176" i="25" s="1"/>
  <c r="I266" i="22"/>
  <c r="J266" i="22" s="1"/>
  <c r="H266" i="22"/>
  <c r="K267" i="22"/>
  <c r="E267" i="22"/>
  <c r="F267" i="22" s="1"/>
  <c r="G90" i="23"/>
  <c r="I90" i="23" s="1"/>
  <c r="D90" i="21"/>
  <c r="J90" i="21"/>
  <c r="I90" i="21"/>
  <c r="A269" i="17"/>
  <c r="K132" i="14"/>
  <c r="A266" i="15"/>
  <c r="I132" i="14"/>
  <c r="D132" i="14"/>
  <c r="L132" i="14" s="1"/>
  <c r="A265" i="14"/>
  <c r="A264" i="13"/>
  <c r="A264" i="12"/>
  <c r="E264" i="12" s="1"/>
  <c r="F166" i="26" l="1"/>
  <c r="F166" i="24" s="1"/>
  <c r="H166" i="24" s="1"/>
  <c r="L165" i="24"/>
  <c r="G165" i="26"/>
  <c r="D165" i="24"/>
  <c r="G164" i="24"/>
  <c r="I164" i="24" s="1"/>
  <c r="H164" i="26"/>
  <c r="J164" i="24" s="1"/>
  <c r="K164" i="24" s="1"/>
  <c r="I176" i="25"/>
  <c r="D177" i="25" s="1"/>
  <c r="F176" i="25"/>
  <c r="H175" i="25"/>
  <c r="H267" i="22"/>
  <c r="I267" i="22"/>
  <c r="J267" i="22" s="1"/>
  <c r="K90" i="21"/>
  <c r="K90" i="23" s="1"/>
  <c r="J90" i="23"/>
  <c r="K268" i="22"/>
  <c r="E268" i="22"/>
  <c r="F268" i="22" s="1"/>
  <c r="D90" i="23"/>
  <c r="L90" i="21"/>
  <c r="I93" i="19"/>
  <c r="G94" i="19" s="1"/>
  <c r="A270" i="17"/>
  <c r="A267" i="15"/>
  <c r="G133" i="14"/>
  <c r="J133" i="14" s="1"/>
  <c r="F133" i="14"/>
  <c r="A266" i="14"/>
  <c r="A265" i="13"/>
  <c r="A265" i="12"/>
  <c r="E265" i="12" s="1"/>
  <c r="H165" i="26" l="1"/>
  <c r="J165" i="24" s="1"/>
  <c r="K165" i="24" s="1"/>
  <c r="G165" i="24"/>
  <c r="I165" i="24" s="1"/>
  <c r="I166" i="26"/>
  <c r="D167" i="26" s="1"/>
  <c r="D166" i="24"/>
  <c r="G166" i="26"/>
  <c r="I177" i="25"/>
  <c r="D178" i="25" s="1"/>
  <c r="F177" i="25"/>
  <c r="G176" i="25"/>
  <c r="L90" i="23"/>
  <c r="G91" i="21"/>
  <c r="F91" i="21"/>
  <c r="F91" i="23" s="1"/>
  <c r="H268" i="22"/>
  <c r="I268" i="22"/>
  <c r="J268" i="22" s="1"/>
  <c r="K269" i="22"/>
  <c r="E269" i="22"/>
  <c r="F269" i="22" s="1"/>
  <c r="F94" i="19"/>
  <c r="D94" i="19" s="1"/>
  <c r="H94" i="19" s="1"/>
  <c r="A271" i="17"/>
  <c r="K133" i="14"/>
  <c r="A268" i="15"/>
  <c r="A267" i="14"/>
  <c r="D133" i="14"/>
  <c r="L133" i="14" s="1"/>
  <c r="I133" i="14"/>
  <c r="A266" i="13"/>
  <c r="A266" i="12"/>
  <c r="E266" i="12" s="1"/>
  <c r="L166" i="24" l="1"/>
  <c r="F167" i="26"/>
  <c r="F167" i="24" s="1"/>
  <c r="H167" i="24" s="1"/>
  <c r="H166" i="26"/>
  <c r="J166" i="24" s="1"/>
  <c r="K166" i="24" s="1"/>
  <c r="G166" i="24"/>
  <c r="I166" i="24" s="1"/>
  <c r="H176" i="25"/>
  <c r="F178" i="25"/>
  <c r="G177" i="25"/>
  <c r="I269" i="22"/>
  <c r="J269" i="22" s="1"/>
  <c r="H269" i="22"/>
  <c r="K270" i="22"/>
  <c r="E270" i="22"/>
  <c r="F270" i="22" s="1"/>
  <c r="G91" i="23"/>
  <c r="I91" i="23" s="1"/>
  <c r="J91" i="21"/>
  <c r="I91" i="21"/>
  <c r="D91" i="21"/>
  <c r="A272" i="17"/>
  <c r="A269" i="15"/>
  <c r="G134" i="14"/>
  <c r="J134" i="14" s="1"/>
  <c r="F134" i="14"/>
  <c r="A268" i="14"/>
  <c r="A267" i="13"/>
  <c r="A267" i="12"/>
  <c r="E267" i="12" s="1"/>
  <c r="I167" i="26" l="1"/>
  <c r="D168" i="26" s="1"/>
  <c r="G167" i="26"/>
  <c r="D167" i="24"/>
  <c r="G178" i="25"/>
  <c r="H177" i="25"/>
  <c r="I178" i="25"/>
  <c r="D179" i="25" s="1"/>
  <c r="D91" i="23"/>
  <c r="L91" i="21"/>
  <c r="H270" i="22"/>
  <c r="I270" i="22"/>
  <c r="J270" i="22" s="1"/>
  <c r="K271" i="22"/>
  <c r="E271" i="22"/>
  <c r="F271" i="22" s="1"/>
  <c r="K91" i="21"/>
  <c r="K91" i="23" s="1"/>
  <c r="J91" i="23"/>
  <c r="I94" i="19"/>
  <c r="G95" i="19" s="1"/>
  <c r="A273" i="17"/>
  <c r="K134" i="14"/>
  <c r="A270" i="15"/>
  <c r="A269" i="14"/>
  <c r="D134" i="14"/>
  <c r="L134" i="14" s="1"/>
  <c r="A268" i="13"/>
  <c r="A268" i="12"/>
  <c r="E268" i="12" s="1"/>
  <c r="G167" i="24" l="1"/>
  <c r="I167" i="24" s="1"/>
  <c r="H167" i="26"/>
  <c r="J167" i="24" s="1"/>
  <c r="K167" i="24" s="1"/>
  <c r="L167" i="24"/>
  <c r="F168" i="26"/>
  <c r="F168" i="24" s="1"/>
  <c r="H168" i="24" s="1"/>
  <c r="I179" i="25"/>
  <c r="D180" i="25" s="1"/>
  <c r="F179" i="25"/>
  <c r="H178" i="25"/>
  <c r="I271" i="22"/>
  <c r="J271" i="22" s="1"/>
  <c r="H271" i="22"/>
  <c r="L91" i="23"/>
  <c r="F92" i="21"/>
  <c r="F92" i="23" s="1"/>
  <c r="G92" i="21"/>
  <c r="K272" i="22"/>
  <c r="E272" i="22"/>
  <c r="F272" i="22" s="1"/>
  <c r="F95" i="19"/>
  <c r="D95" i="19" s="1"/>
  <c r="H95" i="19" s="1"/>
  <c r="A274" i="17"/>
  <c r="I134" i="14"/>
  <c r="A271" i="15"/>
  <c r="F135" i="14"/>
  <c r="G135" i="14"/>
  <c r="J135" i="14" s="1"/>
  <c r="A270" i="14"/>
  <c r="A269" i="13"/>
  <c r="A269" i="12"/>
  <c r="E269" i="12" s="1"/>
  <c r="D168" i="24" l="1"/>
  <c r="G168" i="26"/>
  <c r="I168" i="26"/>
  <c r="D169" i="26" s="1"/>
  <c r="F180" i="25"/>
  <c r="G179" i="25"/>
  <c r="H272" i="22"/>
  <c r="I272" i="22"/>
  <c r="J272" i="22" s="1"/>
  <c r="K273" i="22"/>
  <c r="E273" i="22"/>
  <c r="F273" i="22" s="1"/>
  <c r="G92" i="23"/>
  <c r="I92" i="23" s="1"/>
  <c r="J92" i="21"/>
  <c r="D92" i="21"/>
  <c r="I92" i="21"/>
  <c r="A275" i="17"/>
  <c r="K135" i="14"/>
  <c r="A272" i="15"/>
  <c r="I135" i="14"/>
  <c r="D135" i="14"/>
  <c r="L135" i="14" s="1"/>
  <c r="A271" i="14"/>
  <c r="A270" i="13"/>
  <c r="A270" i="12"/>
  <c r="E270" i="12" s="1"/>
  <c r="L168" i="24" l="1"/>
  <c r="I169" i="26"/>
  <c r="D170" i="26" s="1"/>
  <c r="F169" i="26"/>
  <c r="F169" i="24" s="1"/>
  <c r="H169" i="24" s="1"/>
  <c r="H168" i="26"/>
  <c r="J168" i="24" s="1"/>
  <c r="K168" i="24" s="1"/>
  <c r="G168" i="24"/>
  <c r="I168" i="24" s="1"/>
  <c r="G180" i="25"/>
  <c r="H179" i="25"/>
  <c r="I180" i="25"/>
  <c r="D181" i="25" s="1"/>
  <c r="H273" i="22"/>
  <c r="I273" i="22"/>
  <c r="J273" i="22" s="1"/>
  <c r="D92" i="23"/>
  <c r="L92" i="21"/>
  <c r="K274" i="22"/>
  <c r="E274" i="22"/>
  <c r="F274" i="22" s="1"/>
  <c r="K92" i="21"/>
  <c r="K92" i="23" s="1"/>
  <c r="J92" i="23"/>
  <c r="I95" i="19"/>
  <c r="G96" i="19" s="1"/>
  <c r="A276" i="17"/>
  <c r="A273" i="15"/>
  <c r="A272" i="14"/>
  <c r="F136" i="14"/>
  <c r="G136" i="14"/>
  <c r="J136" i="14" s="1"/>
  <c r="A271" i="13"/>
  <c r="A271" i="12"/>
  <c r="E271" i="12" s="1"/>
  <c r="F170" i="26" l="1"/>
  <c r="F170" i="24" s="1"/>
  <c r="H170" i="24" s="1"/>
  <c r="L169" i="24"/>
  <c r="I170" i="26"/>
  <c r="D171" i="26" s="1"/>
  <c r="G169" i="26"/>
  <c r="D169" i="24"/>
  <c r="F181" i="25"/>
  <c r="H180" i="25"/>
  <c r="L92" i="23"/>
  <c r="G93" i="21"/>
  <c r="F93" i="21"/>
  <c r="F93" i="23" s="1"/>
  <c r="I274" i="22"/>
  <c r="J274" i="22" s="1"/>
  <c r="H274" i="22"/>
  <c r="K275" i="22"/>
  <c r="E275" i="22"/>
  <c r="F275" i="22" s="1"/>
  <c r="F96" i="19"/>
  <c r="D96" i="19" s="1"/>
  <c r="H96" i="19" s="1"/>
  <c r="A277" i="17"/>
  <c r="K136" i="14"/>
  <c r="A274" i="15"/>
  <c r="I136" i="14"/>
  <c r="D136" i="14"/>
  <c r="L136" i="14" s="1"/>
  <c r="A273" i="14"/>
  <c r="A272" i="13"/>
  <c r="A272" i="12"/>
  <c r="E272" i="12" s="1"/>
  <c r="F171" i="26" l="1"/>
  <c r="F171" i="24" s="1"/>
  <c r="H171" i="24" s="1"/>
  <c r="L170" i="24"/>
  <c r="I171" i="26"/>
  <c r="D172" i="26" s="1"/>
  <c r="G170" i="26"/>
  <c r="D170" i="24"/>
  <c r="H169" i="26"/>
  <c r="J169" i="24" s="1"/>
  <c r="K169" i="24" s="1"/>
  <c r="G169" i="24"/>
  <c r="I169" i="24" s="1"/>
  <c r="G181" i="25"/>
  <c r="I181" i="25"/>
  <c r="D182" i="25" s="1"/>
  <c r="I275" i="22"/>
  <c r="J275" i="22" s="1"/>
  <c r="H275" i="22"/>
  <c r="K276" i="22"/>
  <c r="E276" i="22"/>
  <c r="F276" i="22" s="1"/>
  <c r="G93" i="23"/>
  <c r="I93" i="23" s="1"/>
  <c r="D93" i="21"/>
  <c r="I93" i="21"/>
  <c r="J93" i="21"/>
  <c r="A278" i="17"/>
  <c r="A275" i="15"/>
  <c r="G137" i="14"/>
  <c r="J137" i="14" s="1"/>
  <c r="F137" i="14"/>
  <c r="A274" i="14"/>
  <c r="A273" i="13"/>
  <c r="A273" i="12"/>
  <c r="E273" i="12" s="1"/>
  <c r="F172" i="26" l="1"/>
  <c r="F172" i="24" s="1"/>
  <c r="H172" i="24" s="1"/>
  <c r="L171" i="24"/>
  <c r="G171" i="26"/>
  <c r="D171" i="24"/>
  <c r="H170" i="26"/>
  <c r="J170" i="24" s="1"/>
  <c r="K170" i="24" s="1"/>
  <c r="G12" i="1" s="1"/>
  <c r="G170" i="24"/>
  <c r="I170" i="24" s="1"/>
  <c r="I182" i="25"/>
  <c r="D183" i="25" s="1"/>
  <c r="F182" i="25"/>
  <c r="H181" i="25"/>
  <c r="K93" i="21"/>
  <c r="K93" i="23" s="1"/>
  <c r="J93" i="23"/>
  <c r="I276" i="22"/>
  <c r="J276" i="22" s="1"/>
  <c r="H276" i="22"/>
  <c r="K277" i="22"/>
  <c r="E277" i="22"/>
  <c r="F277" i="22" s="1"/>
  <c r="D93" i="23"/>
  <c r="L93" i="21"/>
  <c r="I96" i="19"/>
  <c r="G97" i="19" s="1"/>
  <c r="G5" i="11"/>
  <c r="A279" i="17"/>
  <c r="K137" i="14"/>
  <c r="A276" i="15"/>
  <c r="A275" i="14"/>
  <c r="D137" i="14"/>
  <c r="L137" i="14" s="1"/>
  <c r="I137" i="14"/>
  <c r="A274" i="13"/>
  <c r="A274" i="12"/>
  <c r="E274" i="12" s="1"/>
  <c r="H171" i="26" l="1"/>
  <c r="J171" i="24" s="1"/>
  <c r="K171" i="24" s="1"/>
  <c r="G171" i="24"/>
  <c r="I171" i="24" s="1"/>
  <c r="I172" i="26"/>
  <c r="D173" i="26" s="1"/>
  <c r="G172" i="26"/>
  <c r="D172" i="24"/>
  <c r="I183" i="25"/>
  <c r="D184" i="25" s="1"/>
  <c r="F183" i="25"/>
  <c r="G182" i="25"/>
  <c r="L93" i="23"/>
  <c r="G94" i="21"/>
  <c r="F94" i="21"/>
  <c r="F94" i="23" s="1"/>
  <c r="I277" i="22"/>
  <c r="J277" i="22" s="1"/>
  <c r="H277" i="22"/>
  <c r="K278" i="22"/>
  <c r="E278" i="22"/>
  <c r="F278" i="22" s="1"/>
  <c r="F97" i="19"/>
  <c r="D97" i="19" s="1"/>
  <c r="H97" i="19" s="1"/>
  <c r="A280" i="17"/>
  <c r="A277" i="15"/>
  <c r="G138" i="14"/>
  <c r="J138" i="14" s="1"/>
  <c r="F138" i="14"/>
  <c r="A276" i="14"/>
  <c r="A275" i="13"/>
  <c r="A275" i="12"/>
  <c r="E275" i="12" s="1"/>
  <c r="G172" i="24" l="1"/>
  <c r="I172" i="24" s="1"/>
  <c r="H172" i="26"/>
  <c r="J172" i="24" s="1"/>
  <c r="K172" i="24" s="1"/>
  <c r="F173" i="26"/>
  <c r="F173" i="24" s="1"/>
  <c r="H173" i="24" s="1"/>
  <c r="L172" i="24"/>
  <c r="F184" i="25"/>
  <c r="H182" i="25"/>
  <c r="G183" i="25"/>
  <c r="I278" i="22"/>
  <c r="J278" i="22" s="1"/>
  <c r="H278" i="22"/>
  <c r="K279" i="22"/>
  <c r="E279" i="22"/>
  <c r="F279" i="22" s="1"/>
  <c r="G94" i="23"/>
  <c r="I94" i="23" s="1"/>
  <c r="I94" i="21"/>
  <c r="D94" i="21"/>
  <c r="J94" i="21"/>
  <c r="A281" i="17"/>
  <c r="K138" i="14"/>
  <c r="A278" i="15"/>
  <c r="A277" i="14"/>
  <c r="D138" i="14"/>
  <c r="L138" i="14" s="1"/>
  <c r="I138" i="14"/>
  <c r="A276" i="13"/>
  <c r="A276" i="12"/>
  <c r="E276" i="12" s="1"/>
  <c r="I173" i="26" l="1"/>
  <c r="D174" i="26" s="1"/>
  <c r="G173" i="26"/>
  <c r="D173" i="24"/>
  <c r="G184" i="25"/>
  <c r="H183" i="25"/>
  <c r="I184" i="25"/>
  <c r="D185" i="25" s="1"/>
  <c r="K94" i="21"/>
  <c r="K94" i="23" s="1"/>
  <c r="J94" i="23"/>
  <c r="H279" i="22"/>
  <c r="I279" i="22"/>
  <c r="J279" i="22" s="1"/>
  <c r="D94" i="23"/>
  <c r="L94" i="21"/>
  <c r="K280" i="22"/>
  <c r="E280" i="22"/>
  <c r="F280" i="22" s="1"/>
  <c r="I97" i="19"/>
  <c r="G98" i="19" s="1"/>
  <c r="A282" i="17"/>
  <c r="A279" i="15"/>
  <c r="F139" i="14"/>
  <c r="G139" i="14"/>
  <c r="J139" i="14" s="1"/>
  <c r="A278" i="14"/>
  <c r="A277" i="13"/>
  <c r="A277" i="12"/>
  <c r="E277" i="12" s="1"/>
  <c r="G173" i="24" l="1"/>
  <c r="I173" i="24" s="1"/>
  <c r="H173" i="26"/>
  <c r="J173" i="24" s="1"/>
  <c r="K173" i="24" s="1"/>
  <c r="I174" i="26"/>
  <c r="D175" i="26" s="1"/>
  <c r="F174" i="26"/>
  <c r="F174" i="24" s="1"/>
  <c r="H174" i="24" s="1"/>
  <c r="L173" i="24"/>
  <c r="F185" i="25"/>
  <c r="H184" i="25"/>
  <c r="H280" i="22"/>
  <c r="I280" i="22"/>
  <c r="J280" i="22" s="1"/>
  <c r="K281" i="22"/>
  <c r="E281" i="22"/>
  <c r="F281" i="22" s="1"/>
  <c r="L94" i="23"/>
  <c r="G95" i="21"/>
  <c r="F95" i="21"/>
  <c r="F95" i="23" s="1"/>
  <c r="F98" i="19"/>
  <c r="D98" i="19" s="1"/>
  <c r="H98" i="19" s="1"/>
  <c r="A283" i="17"/>
  <c r="K139" i="14"/>
  <c r="A280" i="15"/>
  <c r="I139" i="14"/>
  <c r="D139" i="14"/>
  <c r="L139" i="14" s="1"/>
  <c r="A279" i="14"/>
  <c r="A278" i="13"/>
  <c r="A278" i="12"/>
  <c r="E278" i="12" s="1"/>
  <c r="G174" i="26" l="1"/>
  <c r="D174" i="24"/>
  <c r="L174" i="24"/>
  <c r="F175" i="26"/>
  <c r="F175" i="24" s="1"/>
  <c r="H175" i="24" s="1"/>
  <c r="G185" i="25"/>
  <c r="I185" i="25"/>
  <c r="D186" i="25" s="1"/>
  <c r="I281" i="22"/>
  <c r="J281" i="22" s="1"/>
  <c r="H281" i="22"/>
  <c r="K282" i="22"/>
  <c r="E282" i="22"/>
  <c r="F282" i="22" s="1"/>
  <c r="G95" i="23"/>
  <c r="I95" i="23" s="1"/>
  <c r="D95" i="21"/>
  <c r="J95" i="21"/>
  <c r="I95" i="21"/>
  <c r="A284" i="17"/>
  <c r="A281" i="15"/>
  <c r="A280" i="14"/>
  <c r="F140" i="14"/>
  <c r="G140" i="14"/>
  <c r="J140" i="14" s="1"/>
  <c r="A279" i="13"/>
  <c r="A279" i="12"/>
  <c r="E279" i="12" s="1"/>
  <c r="I175" i="26" l="1"/>
  <c r="D176" i="26" s="1"/>
  <c r="G175" i="26"/>
  <c r="D175" i="24"/>
  <c r="H174" i="26"/>
  <c r="J174" i="24" s="1"/>
  <c r="K174" i="24" s="1"/>
  <c r="G174" i="24"/>
  <c r="I174" i="24" s="1"/>
  <c r="H185" i="25"/>
  <c r="I186" i="25"/>
  <c r="D187" i="25" s="1"/>
  <c r="F186" i="25"/>
  <c r="H282" i="22"/>
  <c r="I282" i="22"/>
  <c r="J282" i="22" s="1"/>
  <c r="K95" i="21"/>
  <c r="K95" i="23" s="1"/>
  <c r="J95" i="23"/>
  <c r="K283" i="22"/>
  <c r="E283" i="22"/>
  <c r="F283" i="22" s="1"/>
  <c r="D95" i="23"/>
  <c r="L95" i="21"/>
  <c r="I98" i="19"/>
  <c r="G99" i="19" s="1"/>
  <c r="A285" i="17"/>
  <c r="K140" i="14"/>
  <c r="A282" i="15"/>
  <c r="I140" i="14"/>
  <c r="D140" i="14"/>
  <c r="L140" i="14" s="1"/>
  <c r="A281" i="14"/>
  <c r="A280" i="13"/>
  <c r="A280" i="12"/>
  <c r="E280" i="12" s="1"/>
  <c r="H175" i="26" l="1"/>
  <c r="J175" i="24" s="1"/>
  <c r="K175" i="24" s="1"/>
  <c r="G175" i="24"/>
  <c r="I175" i="24" s="1"/>
  <c r="F176" i="26"/>
  <c r="F176" i="24" s="1"/>
  <c r="H176" i="24" s="1"/>
  <c r="L175" i="24"/>
  <c r="I187" i="25"/>
  <c r="D188" i="25" s="1"/>
  <c r="F187" i="25"/>
  <c r="G186" i="25"/>
  <c r="L95" i="23"/>
  <c r="F96" i="21"/>
  <c r="F96" i="23" s="1"/>
  <c r="G96" i="21"/>
  <c r="H283" i="22"/>
  <c r="I283" i="22"/>
  <c r="J283" i="22" s="1"/>
  <c r="K284" i="22"/>
  <c r="E284" i="22"/>
  <c r="F284" i="22" s="1"/>
  <c r="F99" i="19"/>
  <c r="D99" i="19" s="1"/>
  <c r="H99" i="19" s="1"/>
  <c r="A286" i="17"/>
  <c r="A283" i="15"/>
  <c r="A282" i="14"/>
  <c r="G141" i="14"/>
  <c r="J141" i="14" s="1"/>
  <c r="F141" i="14"/>
  <c r="A281" i="13"/>
  <c r="A281" i="12"/>
  <c r="E281" i="12" s="1"/>
  <c r="I176" i="26" l="1"/>
  <c r="D177" i="26" s="1"/>
  <c r="D176" i="24"/>
  <c r="G176" i="26"/>
  <c r="I188" i="25"/>
  <c r="D189" i="25" s="1"/>
  <c r="F188" i="25"/>
  <c r="H186" i="25"/>
  <c r="G187" i="25"/>
  <c r="H284" i="22"/>
  <c r="I284" i="22"/>
  <c r="J284" i="22" s="1"/>
  <c r="K285" i="22"/>
  <c r="E285" i="22"/>
  <c r="F285" i="22" s="1"/>
  <c r="G96" i="23"/>
  <c r="I96" i="23" s="1"/>
  <c r="J96" i="21"/>
  <c r="D96" i="21"/>
  <c r="I96" i="21"/>
  <c r="A287" i="17"/>
  <c r="K141" i="14"/>
  <c r="A284" i="15"/>
  <c r="D141" i="14"/>
  <c r="L141" i="14" s="1"/>
  <c r="I141" i="14"/>
  <c r="A283" i="14"/>
  <c r="A282" i="13"/>
  <c r="A282" i="12"/>
  <c r="E282" i="12" s="1"/>
  <c r="H176" i="26" l="1"/>
  <c r="J176" i="24" s="1"/>
  <c r="K176" i="24" s="1"/>
  <c r="G176" i="24"/>
  <c r="I176" i="24" s="1"/>
  <c r="L176" i="24"/>
  <c r="F177" i="26"/>
  <c r="F177" i="24" s="1"/>
  <c r="H177" i="24" s="1"/>
  <c r="F189" i="25"/>
  <c r="H187" i="25"/>
  <c r="G188" i="25"/>
  <c r="H285" i="22"/>
  <c r="I285" i="22"/>
  <c r="J285" i="22" s="1"/>
  <c r="D96" i="23"/>
  <c r="L96" i="21"/>
  <c r="K286" i="22"/>
  <c r="E286" i="22"/>
  <c r="F286" i="22" s="1"/>
  <c r="K96" i="21"/>
  <c r="K96" i="23" s="1"/>
  <c r="J96" i="23"/>
  <c r="I99" i="19"/>
  <c r="G100" i="19" s="1"/>
  <c r="A288" i="17"/>
  <c r="A285" i="15"/>
  <c r="A284" i="14"/>
  <c r="G142" i="14"/>
  <c r="J142" i="14" s="1"/>
  <c r="F142" i="14"/>
  <c r="A283" i="13"/>
  <c r="A283" i="12"/>
  <c r="E283" i="12" s="1"/>
  <c r="I177" i="26" l="1"/>
  <c r="D178" i="26" s="1"/>
  <c r="D177" i="24"/>
  <c r="G177" i="26"/>
  <c r="H188" i="25"/>
  <c r="I189" i="25"/>
  <c r="D190" i="25" s="1"/>
  <c r="G189" i="25"/>
  <c r="L96" i="23"/>
  <c r="G97" i="21"/>
  <c r="F97" i="21"/>
  <c r="F97" i="23" s="1"/>
  <c r="I286" i="22"/>
  <c r="J286" i="22" s="1"/>
  <c r="H286" i="22"/>
  <c r="K287" i="22"/>
  <c r="E287" i="22"/>
  <c r="F287" i="22" s="1"/>
  <c r="F100" i="19"/>
  <c r="D100" i="19" s="1"/>
  <c r="H100" i="19" s="1"/>
  <c r="A289" i="17"/>
  <c r="K142" i="14"/>
  <c r="A286" i="15"/>
  <c r="D142" i="14"/>
  <c r="L142" i="14" s="1"/>
  <c r="I142" i="14"/>
  <c r="A285" i="14"/>
  <c r="A284" i="13"/>
  <c r="A284" i="12"/>
  <c r="E284" i="12" s="1"/>
  <c r="H177" i="26" l="1"/>
  <c r="J177" i="24" s="1"/>
  <c r="K177" i="24" s="1"/>
  <c r="G177" i="24"/>
  <c r="I177" i="24" s="1"/>
  <c r="F178" i="26"/>
  <c r="F178" i="24" s="1"/>
  <c r="H178" i="24" s="1"/>
  <c r="L177" i="24"/>
  <c r="H189" i="25"/>
  <c r="F190" i="25"/>
  <c r="I287" i="22"/>
  <c r="J287" i="22" s="1"/>
  <c r="H287" i="22"/>
  <c r="K288" i="22"/>
  <c r="E288" i="22"/>
  <c r="F288" i="22" s="1"/>
  <c r="G97" i="23"/>
  <c r="I97" i="23" s="1"/>
  <c r="D97" i="21"/>
  <c r="J97" i="21"/>
  <c r="I97" i="21"/>
  <c r="A290" i="17"/>
  <c r="A287" i="15"/>
  <c r="A286" i="14"/>
  <c r="F143" i="14"/>
  <c r="G143" i="14"/>
  <c r="J143" i="14" s="1"/>
  <c r="A285" i="13"/>
  <c r="A285" i="12"/>
  <c r="E285" i="12" s="1"/>
  <c r="G178" i="26" l="1"/>
  <c r="D178" i="24"/>
  <c r="I178" i="26"/>
  <c r="D179" i="26" s="1"/>
  <c r="G190" i="25"/>
  <c r="I190" i="25"/>
  <c r="D191" i="25" s="1"/>
  <c r="H288" i="22"/>
  <c r="I288" i="22"/>
  <c r="J288" i="22" s="1"/>
  <c r="J97" i="23"/>
  <c r="K97" i="21"/>
  <c r="K97" i="23" s="1"/>
  <c r="K289" i="22"/>
  <c r="E289" i="22"/>
  <c r="F289" i="22" s="1"/>
  <c r="D97" i="23"/>
  <c r="L97" i="21"/>
  <c r="I100" i="19"/>
  <c r="G101" i="19" s="1"/>
  <c r="A291" i="17"/>
  <c r="K143" i="14"/>
  <c r="A288" i="15"/>
  <c r="I143" i="14"/>
  <c r="D143" i="14"/>
  <c r="L143" i="14" s="1"/>
  <c r="A287" i="14"/>
  <c r="A286" i="13"/>
  <c r="A286" i="12"/>
  <c r="E286" i="12" s="1"/>
  <c r="L178" i="24" l="1"/>
  <c r="I179" i="26"/>
  <c r="D180" i="26" s="1"/>
  <c r="F179" i="26"/>
  <c r="F179" i="24" s="1"/>
  <c r="H179" i="24" s="1"/>
  <c r="H178" i="26"/>
  <c r="J178" i="24" s="1"/>
  <c r="K178" i="24" s="1"/>
  <c r="G178" i="24"/>
  <c r="I178" i="24" s="1"/>
  <c r="I191" i="25"/>
  <c r="D192" i="25" s="1"/>
  <c r="F191" i="25"/>
  <c r="H190" i="25"/>
  <c r="L97" i="23"/>
  <c r="F98" i="21"/>
  <c r="F98" i="23" s="1"/>
  <c r="G98" i="21"/>
  <c r="H289" i="22"/>
  <c r="I289" i="22"/>
  <c r="J289" i="22" s="1"/>
  <c r="K290" i="22"/>
  <c r="E290" i="22"/>
  <c r="F290" i="22" s="1"/>
  <c r="F101" i="19"/>
  <c r="D101" i="19" s="1"/>
  <c r="H101" i="19" s="1"/>
  <c r="A292" i="17"/>
  <c r="A289" i="15"/>
  <c r="A288" i="14"/>
  <c r="F144" i="14"/>
  <c r="G144" i="14"/>
  <c r="J144" i="14" s="1"/>
  <c r="A287" i="13"/>
  <c r="A287" i="12"/>
  <c r="E287" i="12" s="1"/>
  <c r="I180" i="26" l="1"/>
  <c r="D181" i="26" s="1"/>
  <c r="F180" i="26"/>
  <c r="F180" i="24" s="1"/>
  <c r="H180" i="24" s="1"/>
  <c r="L179" i="24"/>
  <c r="G179" i="26"/>
  <c r="D179" i="24"/>
  <c r="F192" i="25"/>
  <c r="G191" i="25"/>
  <c r="K291" i="22"/>
  <c r="E291" i="22"/>
  <c r="F291" i="22" s="1"/>
  <c r="G98" i="23"/>
  <c r="I98" i="23" s="1"/>
  <c r="J98" i="21"/>
  <c r="I98" i="21"/>
  <c r="D98" i="21"/>
  <c r="H290" i="22"/>
  <c r="I290" i="22"/>
  <c r="J290" i="22" s="1"/>
  <c r="A293" i="17"/>
  <c r="K144" i="14"/>
  <c r="A290" i="15"/>
  <c r="I144" i="14"/>
  <c r="D144" i="14"/>
  <c r="L144" i="14" s="1"/>
  <c r="A289" i="14"/>
  <c r="A288" i="13"/>
  <c r="A288" i="12"/>
  <c r="E288" i="12" s="1"/>
  <c r="F181" i="26" l="1"/>
  <c r="F181" i="24" s="1"/>
  <c r="H181" i="24" s="1"/>
  <c r="L180" i="24"/>
  <c r="G179" i="24"/>
  <c r="I179" i="24" s="1"/>
  <c r="H179" i="26"/>
  <c r="J179" i="24" s="1"/>
  <c r="K179" i="24" s="1"/>
  <c r="D180" i="24"/>
  <c r="G180" i="26"/>
  <c r="H191" i="25"/>
  <c r="I192" i="25"/>
  <c r="D193" i="25" s="1"/>
  <c r="G192" i="25"/>
  <c r="D98" i="23"/>
  <c r="L98" i="21"/>
  <c r="I291" i="22"/>
  <c r="J291" i="22" s="1"/>
  <c r="H291" i="22"/>
  <c r="K98" i="21"/>
  <c r="K98" i="23" s="1"/>
  <c r="J98" i="23"/>
  <c r="K292" i="22"/>
  <c r="E292" i="22"/>
  <c r="F292" i="22" s="1"/>
  <c r="I101" i="19"/>
  <c r="G102" i="19" s="1"/>
  <c r="A294" i="17"/>
  <c r="A291" i="15"/>
  <c r="A290" i="14"/>
  <c r="G145" i="14"/>
  <c r="J145" i="14" s="1"/>
  <c r="F145" i="14"/>
  <c r="A289" i="13"/>
  <c r="A289" i="12"/>
  <c r="E289" i="12" s="1"/>
  <c r="H180" i="26" l="1"/>
  <c r="J180" i="24" s="1"/>
  <c r="K180" i="24" s="1"/>
  <c r="G180" i="24"/>
  <c r="I180" i="24" s="1"/>
  <c r="I181" i="26"/>
  <c r="D182" i="26" s="1"/>
  <c r="G181" i="26"/>
  <c r="D181" i="24"/>
  <c r="F193" i="25"/>
  <c r="H192" i="25"/>
  <c r="I292" i="22"/>
  <c r="J292" i="22" s="1"/>
  <c r="H292" i="22"/>
  <c r="K293" i="22"/>
  <c r="E293" i="22"/>
  <c r="F293" i="22" s="1"/>
  <c r="L98" i="23"/>
  <c r="G99" i="21"/>
  <c r="F99" i="21"/>
  <c r="F99" i="23" s="1"/>
  <c r="F102" i="19"/>
  <c r="D102" i="19" s="1"/>
  <c r="H102" i="19" s="1"/>
  <c r="A295" i="17"/>
  <c r="K145" i="14"/>
  <c r="A292" i="15"/>
  <c r="D145" i="14"/>
  <c r="L145" i="14" s="1"/>
  <c r="I145" i="14"/>
  <c r="A291" i="14"/>
  <c r="A290" i="13"/>
  <c r="A290" i="12"/>
  <c r="E290" i="12" s="1"/>
  <c r="G181" i="24" l="1"/>
  <c r="I181" i="24" s="1"/>
  <c r="H181" i="26"/>
  <c r="J181" i="24" s="1"/>
  <c r="K181" i="24" s="1"/>
  <c r="I182" i="26"/>
  <c r="D183" i="26" s="1"/>
  <c r="F182" i="26"/>
  <c r="F182" i="24" s="1"/>
  <c r="H182" i="24" s="1"/>
  <c r="L181" i="24"/>
  <c r="I193" i="25"/>
  <c r="D194" i="25" s="1"/>
  <c r="G193" i="25"/>
  <c r="I293" i="22"/>
  <c r="J293" i="22" s="1"/>
  <c r="H293" i="22"/>
  <c r="K294" i="22"/>
  <c r="E294" i="22"/>
  <c r="F294" i="22" s="1"/>
  <c r="G99" i="23"/>
  <c r="I99" i="23" s="1"/>
  <c r="D99" i="21"/>
  <c r="J99" i="21"/>
  <c r="I99" i="21"/>
  <c r="A296" i="17"/>
  <c r="A293" i="15"/>
  <c r="A292" i="14"/>
  <c r="G146" i="14"/>
  <c r="J146" i="14" s="1"/>
  <c r="F146" i="14"/>
  <c r="A291" i="13"/>
  <c r="A291" i="12"/>
  <c r="E291" i="12" s="1"/>
  <c r="G182" i="26" l="1"/>
  <c r="D182" i="24"/>
  <c r="F183" i="26"/>
  <c r="F183" i="24" s="1"/>
  <c r="H183" i="24" s="1"/>
  <c r="L182" i="24"/>
  <c r="H193" i="25"/>
  <c r="F194" i="25"/>
  <c r="J99" i="23"/>
  <c r="K99" i="21"/>
  <c r="K99" i="23" s="1"/>
  <c r="K295" i="22"/>
  <c r="E295" i="22"/>
  <c r="F295" i="22" s="1"/>
  <c r="H294" i="22"/>
  <c r="I294" i="22"/>
  <c r="J294" i="22" s="1"/>
  <c r="D99" i="23"/>
  <c r="L99" i="21"/>
  <c r="I102" i="19"/>
  <c r="G103" i="19" s="1"/>
  <c r="A297" i="17"/>
  <c r="K146" i="14"/>
  <c r="A294" i="15"/>
  <c r="D146" i="14"/>
  <c r="L146" i="14" s="1"/>
  <c r="I146" i="14"/>
  <c r="A293" i="14"/>
  <c r="A292" i="13"/>
  <c r="A292" i="12"/>
  <c r="E292" i="12" s="1"/>
  <c r="G183" i="26" l="1"/>
  <c r="D183" i="24"/>
  <c r="I183" i="26"/>
  <c r="D184" i="26" s="1"/>
  <c r="G182" i="24"/>
  <c r="I182" i="24" s="1"/>
  <c r="H182" i="26"/>
  <c r="J182" i="24" s="1"/>
  <c r="K182" i="24" s="1"/>
  <c r="G194" i="25"/>
  <c r="I194" i="25"/>
  <c r="D195" i="25" s="1"/>
  <c r="H295" i="22"/>
  <c r="I295" i="22"/>
  <c r="J295" i="22" s="1"/>
  <c r="K296" i="22"/>
  <c r="E296" i="22"/>
  <c r="F296" i="22" s="1"/>
  <c r="L99" i="23"/>
  <c r="F100" i="21"/>
  <c r="F100" i="23" s="1"/>
  <c r="G100" i="21"/>
  <c r="F103" i="19"/>
  <c r="D103" i="19" s="1"/>
  <c r="H103" i="19" s="1"/>
  <c r="A298" i="17"/>
  <c r="A295" i="15"/>
  <c r="A294" i="14"/>
  <c r="F147" i="14"/>
  <c r="G147" i="14"/>
  <c r="J147" i="14" s="1"/>
  <c r="A293" i="13"/>
  <c r="A293" i="12"/>
  <c r="E293" i="12" s="1"/>
  <c r="F184" i="26" l="1"/>
  <c r="F184" i="24" s="1"/>
  <c r="H184" i="24" s="1"/>
  <c r="L183" i="24"/>
  <c r="I184" i="26"/>
  <c r="D185" i="26" s="1"/>
  <c r="G183" i="24"/>
  <c r="I183" i="24" s="1"/>
  <c r="H183" i="26"/>
  <c r="J183" i="24" s="1"/>
  <c r="K183" i="24" s="1"/>
  <c r="I195" i="25"/>
  <c r="D196" i="25" s="1"/>
  <c r="F195" i="25"/>
  <c r="H194" i="25"/>
  <c r="I296" i="22"/>
  <c r="J296" i="22" s="1"/>
  <c r="H296" i="22"/>
  <c r="G100" i="23"/>
  <c r="I100" i="23" s="1"/>
  <c r="I100" i="21"/>
  <c r="J100" i="21"/>
  <c r="D100" i="21"/>
  <c r="K297" i="22"/>
  <c r="E297" i="22"/>
  <c r="F297" i="22" s="1"/>
  <c r="A299" i="17"/>
  <c r="K147" i="14"/>
  <c r="A296" i="15"/>
  <c r="I147" i="14"/>
  <c r="D147" i="14"/>
  <c r="L147" i="14" s="1"/>
  <c r="A295" i="14"/>
  <c r="A294" i="13"/>
  <c r="A294" i="12"/>
  <c r="E294" i="12" s="1"/>
  <c r="F185" i="26" l="1"/>
  <c r="F185" i="24" s="1"/>
  <c r="H185" i="24" s="1"/>
  <c r="L184" i="24"/>
  <c r="G184" i="26"/>
  <c r="D184" i="24"/>
  <c r="I196" i="25"/>
  <c r="D197" i="25" s="1"/>
  <c r="F196" i="25"/>
  <c r="G195" i="25"/>
  <c r="H297" i="22"/>
  <c r="I297" i="22"/>
  <c r="J297" i="22" s="1"/>
  <c r="K298" i="22"/>
  <c r="E298" i="22"/>
  <c r="F298" i="22" s="1"/>
  <c r="D100" i="23"/>
  <c r="L100" i="21"/>
  <c r="K100" i="21"/>
  <c r="K100" i="23" s="1"/>
  <c r="J100" i="23"/>
  <c r="I103" i="19"/>
  <c r="G104" i="19" s="1"/>
  <c r="A300" i="17"/>
  <c r="A297" i="15"/>
  <c r="A296" i="14"/>
  <c r="F148" i="14"/>
  <c r="G148" i="14"/>
  <c r="J148" i="14" s="1"/>
  <c r="A295" i="13"/>
  <c r="A295" i="12"/>
  <c r="E295" i="12" s="1"/>
  <c r="H184" i="26" l="1"/>
  <c r="J184" i="24" s="1"/>
  <c r="K184" i="24" s="1"/>
  <c r="G184" i="24"/>
  <c r="I184" i="24" s="1"/>
  <c r="I185" i="26"/>
  <c r="D186" i="26" s="1"/>
  <c r="G185" i="26"/>
  <c r="D185" i="24"/>
  <c r="F197" i="25"/>
  <c r="H195" i="25"/>
  <c r="G196" i="25"/>
  <c r="H298" i="22"/>
  <c r="I298" i="22"/>
  <c r="J298" i="22" s="1"/>
  <c r="K299" i="22"/>
  <c r="E299" i="22"/>
  <c r="F299" i="22" s="1"/>
  <c r="L100" i="23"/>
  <c r="F101" i="21"/>
  <c r="F101" i="23" s="1"/>
  <c r="G101" i="21"/>
  <c r="F104" i="19"/>
  <c r="D104" i="19" s="1"/>
  <c r="H104" i="19" s="1"/>
  <c r="A301" i="17"/>
  <c r="K148" i="14"/>
  <c r="A298" i="15"/>
  <c r="I148" i="14"/>
  <c r="D148" i="14"/>
  <c r="L148" i="14" s="1"/>
  <c r="A297" i="14"/>
  <c r="A296" i="13"/>
  <c r="A296" i="12"/>
  <c r="E296" i="12" s="1"/>
  <c r="H185" i="26" l="1"/>
  <c r="J185" i="24" s="1"/>
  <c r="K185" i="24" s="1"/>
  <c r="G185" i="24"/>
  <c r="I185" i="24" s="1"/>
  <c r="F186" i="26"/>
  <c r="F186" i="24" s="1"/>
  <c r="H186" i="24" s="1"/>
  <c r="L185" i="24"/>
  <c r="G197" i="25"/>
  <c r="H196" i="25"/>
  <c r="I197" i="25"/>
  <c r="D198" i="25" s="1"/>
  <c r="H299" i="22"/>
  <c r="I299" i="22"/>
  <c r="J299" i="22" s="1"/>
  <c r="G101" i="23"/>
  <c r="I101" i="23" s="1"/>
  <c r="J101" i="21"/>
  <c r="I101" i="21"/>
  <c r="D101" i="21"/>
  <c r="K300" i="22"/>
  <c r="E300" i="22"/>
  <c r="F300" i="22" s="1"/>
  <c r="A302" i="17"/>
  <c r="A299" i="15"/>
  <c r="A298" i="14"/>
  <c r="G149" i="14"/>
  <c r="J149" i="14" s="1"/>
  <c r="F149" i="14"/>
  <c r="A297" i="13"/>
  <c r="A297" i="12"/>
  <c r="E297" i="12" s="1"/>
  <c r="I186" i="26" l="1"/>
  <c r="D187" i="26" s="1"/>
  <c r="G186" i="26"/>
  <c r="D186" i="24"/>
  <c r="F198" i="25"/>
  <c r="H197" i="25"/>
  <c r="H300" i="22"/>
  <c r="I300" i="22"/>
  <c r="J300" i="22" s="1"/>
  <c r="J101" i="23"/>
  <c r="K101" i="21"/>
  <c r="K101" i="23" s="1"/>
  <c r="K301" i="22"/>
  <c r="E301" i="22"/>
  <c r="F301" i="22" s="1"/>
  <c r="D101" i="23"/>
  <c r="L101" i="21"/>
  <c r="I104" i="19"/>
  <c r="G105" i="19" s="1"/>
  <c r="A303" i="17"/>
  <c r="K149" i="14"/>
  <c r="A300" i="15"/>
  <c r="D149" i="14"/>
  <c r="L149" i="14" s="1"/>
  <c r="I149" i="14"/>
  <c r="A299" i="14"/>
  <c r="A298" i="13"/>
  <c r="A298" i="12"/>
  <c r="E298" i="12" s="1"/>
  <c r="G186" i="24" l="1"/>
  <c r="I186" i="24" s="1"/>
  <c r="H186" i="26"/>
  <c r="J186" i="24" s="1"/>
  <c r="K186" i="24" s="1"/>
  <c r="L186" i="24"/>
  <c r="F187" i="26"/>
  <c r="F187" i="24" s="1"/>
  <c r="H187" i="24" s="1"/>
  <c r="G198" i="25"/>
  <c r="I198" i="25"/>
  <c r="D199" i="25" s="1"/>
  <c r="L101" i="23"/>
  <c r="F102" i="21"/>
  <c r="F102" i="23" s="1"/>
  <c r="G102" i="21"/>
  <c r="H301" i="22"/>
  <c r="I301" i="22"/>
  <c r="J301" i="22" s="1"/>
  <c r="K302" i="22"/>
  <c r="E302" i="22"/>
  <c r="F302" i="22" s="1"/>
  <c r="F105" i="19"/>
  <c r="D105" i="19" s="1"/>
  <c r="H105" i="19" s="1"/>
  <c r="A304" i="17"/>
  <c r="A301" i="15"/>
  <c r="A300" i="14"/>
  <c r="G150" i="14"/>
  <c r="J150" i="14" s="1"/>
  <c r="F150" i="14"/>
  <c r="A299" i="13"/>
  <c r="A299" i="12"/>
  <c r="E299" i="12" s="1"/>
  <c r="G187" i="26" l="1"/>
  <c r="D187" i="24"/>
  <c r="I187" i="26"/>
  <c r="D188" i="26" s="1"/>
  <c r="F199" i="25"/>
  <c r="H198" i="25"/>
  <c r="I302" i="22"/>
  <c r="J302" i="22" s="1"/>
  <c r="H302" i="22"/>
  <c r="K303" i="22"/>
  <c r="E303" i="22"/>
  <c r="F303" i="22" s="1"/>
  <c r="G102" i="23"/>
  <c r="I102" i="23" s="1"/>
  <c r="I102" i="21"/>
  <c r="J102" i="21"/>
  <c r="D102" i="21"/>
  <c r="A305" i="17"/>
  <c r="K150" i="14"/>
  <c r="A302" i="15"/>
  <c r="D150" i="14"/>
  <c r="L150" i="14" s="1"/>
  <c r="I150" i="14"/>
  <c r="A301" i="14"/>
  <c r="A300" i="13"/>
  <c r="A300" i="12"/>
  <c r="E300" i="12" s="1"/>
  <c r="I188" i="26" l="1"/>
  <c r="D189" i="26" s="1"/>
  <c r="F188" i="26"/>
  <c r="F188" i="24" s="1"/>
  <c r="H188" i="24" s="1"/>
  <c r="L187" i="24"/>
  <c r="G187" i="24"/>
  <c r="I187" i="24" s="1"/>
  <c r="H187" i="26"/>
  <c r="J187" i="24" s="1"/>
  <c r="K187" i="24" s="1"/>
  <c r="I199" i="25"/>
  <c r="D200" i="25" s="1"/>
  <c r="G199" i="25"/>
  <c r="D102" i="23"/>
  <c r="L102" i="21"/>
  <c r="I303" i="22"/>
  <c r="J303" i="22" s="1"/>
  <c r="H303" i="22"/>
  <c r="K102" i="21"/>
  <c r="K102" i="23" s="1"/>
  <c r="J102" i="23"/>
  <c r="K304" i="22"/>
  <c r="E304" i="22"/>
  <c r="F304" i="22" s="1"/>
  <c r="I105" i="19"/>
  <c r="G106" i="19" s="1"/>
  <c r="A306" i="17"/>
  <c r="A303" i="15"/>
  <c r="A302" i="14"/>
  <c r="F151" i="14"/>
  <c r="G151" i="14"/>
  <c r="J151" i="14" s="1"/>
  <c r="A301" i="13"/>
  <c r="A301" i="12"/>
  <c r="E301" i="12" s="1"/>
  <c r="L188" i="24" l="1"/>
  <c r="I189" i="26"/>
  <c r="D190" i="26" s="1"/>
  <c r="F189" i="26"/>
  <c r="F189" i="24" s="1"/>
  <c r="H189" i="24" s="1"/>
  <c r="G188" i="26"/>
  <c r="D188" i="24"/>
  <c r="H199" i="25"/>
  <c r="F200" i="25"/>
  <c r="I304" i="22"/>
  <c r="J304" i="22" s="1"/>
  <c r="H304" i="22"/>
  <c r="K305" i="22"/>
  <c r="E305" i="22"/>
  <c r="F305" i="22" s="1"/>
  <c r="L102" i="23"/>
  <c r="G103" i="21"/>
  <c r="F103" i="21"/>
  <c r="F103" i="23" s="1"/>
  <c r="F106" i="19"/>
  <c r="D106" i="19" s="1"/>
  <c r="H106" i="19" s="1"/>
  <c r="A307" i="17"/>
  <c r="K151" i="14"/>
  <c r="A304" i="15"/>
  <c r="I151" i="14"/>
  <c r="D151" i="14"/>
  <c r="L151" i="14" s="1"/>
  <c r="A303" i="14"/>
  <c r="A302" i="13"/>
  <c r="A302" i="12"/>
  <c r="E302" i="12" s="1"/>
  <c r="L189" i="24" l="1"/>
  <c r="I190" i="26"/>
  <c r="D191" i="26" s="1"/>
  <c r="F190" i="26"/>
  <c r="F190" i="24" s="1"/>
  <c r="H190" i="24" s="1"/>
  <c r="G189" i="26"/>
  <c r="D189" i="24"/>
  <c r="G188" i="24"/>
  <c r="I188" i="24" s="1"/>
  <c r="H188" i="26"/>
  <c r="J188" i="24" s="1"/>
  <c r="K188" i="24" s="1"/>
  <c r="G200" i="25"/>
  <c r="I200" i="25"/>
  <c r="D201" i="25" s="1"/>
  <c r="I305" i="22"/>
  <c r="J305" i="22" s="1"/>
  <c r="H305" i="22"/>
  <c r="K306" i="22"/>
  <c r="E306" i="22"/>
  <c r="F306" i="22" s="1"/>
  <c r="G103" i="23"/>
  <c r="I103" i="23" s="1"/>
  <c r="J103" i="21"/>
  <c r="D103" i="21"/>
  <c r="I103" i="21"/>
  <c r="A308" i="17"/>
  <c r="A305" i="15"/>
  <c r="F152" i="14"/>
  <c r="G152" i="14"/>
  <c r="J152" i="14" s="1"/>
  <c r="A304" i="14"/>
  <c r="A303" i="13"/>
  <c r="A303" i="12"/>
  <c r="E303" i="12" s="1"/>
  <c r="L190" i="24" l="1"/>
  <c r="F191" i="26"/>
  <c r="F191" i="24" s="1"/>
  <c r="H191" i="24" s="1"/>
  <c r="I191" i="26"/>
  <c r="D192" i="26" s="1"/>
  <c r="G190" i="26"/>
  <c r="D190" i="24"/>
  <c r="H189" i="26"/>
  <c r="J189" i="24" s="1"/>
  <c r="K189" i="24" s="1"/>
  <c r="G189" i="24"/>
  <c r="I189" i="24" s="1"/>
  <c r="F201" i="25"/>
  <c r="H200" i="25"/>
  <c r="H306" i="22"/>
  <c r="I306" i="22"/>
  <c r="J306" i="22" s="1"/>
  <c r="D103" i="23"/>
  <c r="L103" i="21"/>
  <c r="K307" i="22"/>
  <c r="E307" i="22"/>
  <c r="F307" i="22" s="1"/>
  <c r="J103" i="23"/>
  <c r="K103" i="21"/>
  <c r="K103" i="23" s="1"/>
  <c r="I106" i="19"/>
  <c r="G107" i="19" s="1"/>
  <c r="A309" i="17"/>
  <c r="K152" i="14"/>
  <c r="A306" i="15"/>
  <c r="I152" i="14"/>
  <c r="D152" i="14"/>
  <c r="L152" i="14" s="1"/>
  <c r="A305" i="14"/>
  <c r="A304" i="13"/>
  <c r="A304" i="12"/>
  <c r="E304" i="12" s="1"/>
  <c r="F192" i="26" l="1"/>
  <c r="F192" i="24" s="1"/>
  <c r="H192" i="24" s="1"/>
  <c r="L191" i="24"/>
  <c r="I192" i="26"/>
  <c r="D193" i="26" s="1"/>
  <c r="G191" i="26"/>
  <c r="D191" i="24"/>
  <c r="H190" i="26"/>
  <c r="J190" i="24" s="1"/>
  <c r="K190" i="24" s="1"/>
  <c r="G190" i="24"/>
  <c r="I190" i="24" s="1"/>
  <c r="I201" i="25"/>
  <c r="D202" i="25" s="1"/>
  <c r="G201" i="25"/>
  <c r="L103" i="23"/>
  <c r="G104" i="21"/>
  <c r="F104" i="21"/>
  <c r="F104" i="23" s="1"/>
  <c r="H307" i="22"/>
  <c r="I307" i="22"/>
  <c r="J307" i="22" s="1"/>
  <c r="K308" i="22"/>
  <c r="E308" i="22"/>
  <c r="F308" i="22" s="1"/>
  <c r="F107" i="19"/>
  <c r="D107" i="19" s="1"/>
  <c r="H107" i="19" s="1"/>
  <c r="A310" i="17"/>
  <c r="A307" i="15"/>
  <c r="A306" i="14"/>
  <c r="G153" i="14"/>
  <c r="J153" i="14" s="1"/>
  <c r="F153" i="14"/>
  <c r="A305" i="13"/>
  <c r="A305" i="12"/>
  <c r="E305" i="12" s="1"/>
  <c r="L192" i="24" l="1"/>
  <c r="I193" i="26"/>
  <c r="D194" i="26" s="1"/>
  <c r="F193" i="26"/>
  <c r="F193" i="24" s="1"/>
  <c r="H193" i="24" s="1"/>
  <c r="H191" i="26"/>
  <c r="J191" i="24" s="1"/>
  <c r="K191" i="24" s="1"/>
  <c r="G191" i="24"/>
  <c r="I191" i="24" s="1"/>
  <c r="G192" i="26"/>
  <c r="D192" i="24"/>
  <c r="D193" i="24"/>
  <c r="H201" i="25"/>
  <c r="I202" i="25"/>
  <c r="D203" i="25" s="1"/>
  <c r="F202" i="25"/>
  <c r="I308" i="22"/>
  <c r="J308" i="22" s="1"/>
  <c r="H308" i="22"/>
  <c r="K309" i="22"/>
  <c r="E309" i="22"/>
  <c r="F309" i="22" s="1"/>
  <c r="G104" i="23"/>
  <c r="I104" i="23" s="1"/>
  <c r="I104" i="21"/>
  <c r="J104" i="21"/>
  <c r="D104" i="21"/>
  <c r="A311" i="17"/>
  <c r="K153" i="14"/>
  <c r="A308" i="15"/>
  <c r="D153" i="14"/>
  <c r="L153" i="14" s="1"/>
  <c r="I153" i="14"/>
  <c r="A307" i="14"/>
  <c r="A306" i="13"/>
  <c r="A306" i="12"/>
  <c r="E306" i="12" s="1"/>
  <c r="G193" i="26" l="1"/>
  <c r="H193" i="26" s="1"/>
  <c r="J193" i="24" s="1"/>
  <c r="K193" i="24" s="1"/>
  <c r="H192" i="26"/>
  <c r="J192" i="24" s="1"/>
  <c r="K192" i="24" s="1"/>
  <c r="G192" i="24"/>
  <c r="I192" i="24" s="1"/>
  <c r="I203" i="25"/>
  <c r="D204" i="25" s="1"/>
  <c r="F203" i="25"/>
  <c r="G202" i="25"/>
  <c r="I194" i="26"/>
  <c r="D195" i="26" s="1"/>
  <c r="F194" i="26"/>
  <c r="F194" i="24" s="1"/>
  <c r="H194" i="24" s="1"/>
  <c r="L193" i="24"/>
  <c r="D104" i="23"/>
  <c r="L104" i="21"/>
  <c r="H309" i="22"/>
  <c r="I309" i="22"/>
  <c r="J309" i="22" s="1"/>
  <c r="K104" i="21"/>
  <c r="K104" i="23" s="1"/>
  <c r="J104" i="23"/>
  <c r="K310" i="22"/>
  <c r="E310" i="22"/>
  <c r="F310" i="22" s="1"/>
  <c r="I107" i="19"/>
  <c r="G108" i="19" s="1"/>
  <c r="A312" i="17"/>
  <c r="A309" i="15"/>
  <c r="A308" i="14"/>
  <c r="G154" i="14"/>
  <c r="J154" i="14" s="1"/>
  <c r="F154" i="14"/>
  <c r="A307" i="13"/>
  <c r="A307" i="12"/>
  <c r="E307" i="12" s="1"/>
  <c r="G193" i="24" l="1"/>
  <c r="I193" i="24" s="1"/>
  <c r="F195" i="26"/>
  <c r="F195" i="24" s="1"/>
  <c r="H195" i="24" s="1"/>
  <c r="L194" i="24"/>
  <c r="I204" i="25"/>
  <c r="D205" i="25" s="1"/>
  <c r="F204" i="25"/>
  <c r="G194" i="26"/>
  <c r="D194" i="24"/>
  <c r="H202" i="25"/>
  <c r="G203" i="25"/>
  <c r="I310" i="22"/>
  <c r="J310" i="22" s="1"/>
  <c r="H310" i="22"/>
  <c r="K311" i="22"/>
  <c r="E311" i="22"/>
  <c r="F311" i="22" s="1"/>
  <c r="L104" i="23"/>
  <c r="F105" i="21"/>
  <c r="F105" i="23" s="1"/>
  <c r="G105" i="21"/>
  <c r="F108" i="19"/>
  <c r="D108" i="19" s="1"/>
  <c r="H108" i="19" s="1"/>
  <c r="A313" i="17"/>
  <c r="K154" i="14"/>
  <c r="A310" i="15"/>
  <c r="D154" i="14"/>
  <c r="L154" i="14" s="1"/>
  <c r="I154" i="14"/>
  <c r="A309" i="14"/>
  <c r="A308" i="13"/>
  <c r="A308" i="12"/>
  <c r="E308" i="12" s="1"/>
  <c r="I205" i="25" l="1"/>
  <c r="D206" i="25" s="1"/>
  <c r="F205" i="25"/>
  <c r="G195" i="26"/>
  <c r="D195" i="24"/>
  <c r="I195" i="26"/>
  <c r="D196" i="26" s="1"/>
  <c r="H203" i="25"/>
  <c r="H194" i="26"/>
  <c r="J194" i="24" s="1"/>
  <c r="K194" i="24" s="1"/>
  <c r="G194" i="24"/>
  <c r="I194" i="24" s="1"/>
  <c r="G204" i="25"/>
  <c r="H311" i="22"/>
  <c r="I311" i="22"/>
  <c r="J311" i="22" s="1"/>
  <c r="G105" i="23"/>
  <c r="I105" i="23" s="1"/>
  <c r="I105" i="21"/>
  <c r="J105" i="21"/>
  <c r="D105" i="21"/>
  <c r="K312" i="22"/>
  <c r="E312" i="22"/>
  <c r="F312" i="22" s="1"/>
  <c r="A314" i="17"/>
  <c r="A311" i="15"/>
  <c r="A310" i="14"/>
  <c r="F155" i="14"/>
  <c r="G155" i="14"/>
  <c r="J155" i="14" s="1"/>
  <c r="A309" i="13"/>
  <c r="A309" i="12"/>
  <c r="E309" i="12" s="1"/>
  <c r="F206" i="25" l="1"/>
  <c r="H204" i="25"/>
  <c r="F196" i="26"/>
  <c r="F196" i="24" s="1"/>
  <c r="H196" i="24" s="1"/>
  <c r="L195" i="24"/>
  <c r="H195" i="26"/>
  <c r="J195" i="24" s="1"/>
  <c r="K195" i="24" s="1"/>
  <c r="G195" i="24"/>
  <c r="I195" i="24" s="1"/>
  <c r="G205" i="25"/>
  <c r="H312" i="22"/>
  <c r="I312" i="22"/>
  <c r="J312" i="22" s="1"/>
  <c r="K313" i="22"/>
  <c r="E313" i="22"/>
  <c r="F313" i="22" s="1"/>
  <c r="D105" i="23"/>
  <c r="L105" i="21"/>
  <c r="J105" i="23"/>
  <c r="K105" i="21"/>
  <c r="K105" i="23" s="1"/>
  <c r="I108" i="19"/>
  <c r="G109" i="19" s="1"/>
  <c r="A315" i="17"/>
  <c r="K155" i="14"/>
  <c r="A312" i="15"/>
  <c r="I155" i="14"/>
  <c r="D155" i="14"/>
  <c r="L155" i="14" s="1"/>
  <c r="A311" i="14"/>
  <c r="A310" i="13"/>
  <c r="A310" i="12"/>
  <c r="E310" i="12" s="1"/>
  <c r="H205" i="25" l="1"/>
  <c r="I196" i="26"/>
  <c r="D197" i="26" s="1"/>
  <c r="G196" i="26"/>
  <c r="D196" i="24"/>
  <c r="I206" i="25"/>
  <c r="D207" i="25" s="1"/>
  <c r="G206" i="25"/>
  <c r="I313" i="22"/>
  <c r="J313" i="22" s="1"/>
  <c r="H313" i="22"/>
  <c r="K314" i="22"/>
  <c r="E314" i="22"/>
  <c r="F314" i="22" s="1"/>
  <c r="L105" i="23"/>
  <c r="F106" i="21"/>
  <c r="F106" i="23" s="1"/>
  <c r="G106" i="21"/>
  <c r="F109" i="19"/>
  <c r="D109" i="19" s="1"/>
  <c r="H109" i="19" s="1"/>
  <c r="A316" i="17"/>
  <c r="A313" i="15"/>
  <c r="A312" i="14"/>
  <c r="G156" i="14"/>
  <c r="J156" i="14" s="1"/>
  <c r="F156" i="14"/>
  <c r="A311" i="13"/>
  <c r="A311" i="12"/>
  <c r="E311" i="12" s="1"/>
  <c r="H206" i="25" l="1"/>
  <c r="F197" i="26"/>
  <c r="F197" i="24" s="1"/>
  <c r="H197" i="24" s="1"/>
  <c r="L196" i="24"/>
  <c r="H196" i="26"/>
  <c r="J196" i="24" s="1"/>
  <c r="K196" i="24" s="1"/>
  <c r="G196" i="24"/>
  <c r="I196" i="24" s="1"/>
  <c r="F207" i="25"/>
  <c r="I314" i="22"/>
  <c r="J314" i="22" s="1"/>
  <c r="H314" i="22"/>
  <c r="G106" i="23"/>
  <c r="I106" i="23" s="1"/>
  <c r="I106" i="21"/>
  <c r="J106" i="21"/>
  <c r="D106" i="21"/>
  <c r="K315" i="22"/>
  <c r="E315" i="22"/>
  <c r="F315" i="22" s="1"/>
  <c r="A317" i="17"/>
  <c r="K156" i="14"/>
  <c r="A314" i="15"/>
  <c r="I156" i="14"/>
  <c r="D156" i="14"/>
  <c r="L156" i="14" s="1"/>
  <c r="A313" i="14"/>
  <c r="A312" i="13"/>
  <c r="A312" i="12"/>
  <c r="E312" i="12" s="1"/>
  <c r="G207" i="25" l="1"/>
  <c r="I197" i="26"/>
  <c r="D198" i="26" s="1"/>
  <c r="G197" i="26"/>
  <c r="D197" i="24"/>
  <c r="I207" i="25"/>
  <c r="D208" i="25" s="1"/>
  <c r="I315" i="22"/>
  <c r="J315" i="22" s="1"/>
  <c r="H315" i="22"/>
  <c r="K316" i="22"/>
  <c r="E316" i="22"/>
  <c r="F316" i="22" s="1"/>
  <c r="D106" i="23"/>
  <c r="L106" i="21"/>
  <c r="K106" i="21"/>
  <c r="K106" i="23" s="1"/>
  <c r="J106" i="23"/>
  <c r="I109" i="19"/>
  <c r="G110" i="19" s="1"/>
  <c r="A318" i="17"/>
  <c r="A315" i="15"/>
  <c r="A314" i="14"/>
  <c r="G157" i="14"/>
  <c r="J157" i="14" s="1"/>
  <c r="F157" i="14"/>
  <c r="A313" i="13"/>
  <c r="A313" i="12"/>
  <c r="E313" i="12" s="1"/>
  <c r="H197" i="26" l="1"/>
  <c r="J197" i="24" s="1"/>
  <c r="K197" i="24" s="1"/>
  <c r="G197" i="24"/>
  <c r="I197" i="24" s="1"/>
  <c r="F198" i="26"/>
  <c r="F198" i="24" s="1"/>
  <c r="H198" i="24" s="1"/>
  <c r="L197" i="24"/>
  <c r="I208" i="25"/>
  <c r="D209" i="25" s="1"/>
  <c r="F208" i="25"/>
  <c r="H207" i="25"/>
  <c r="I316" i="22"/>
  <c r="J316" i="22" s="1"/>
  <c r="H316" i="22"/>
  <c r="K317" i="22"/>
  <c r="E317" i="22"/>
  <c r="F317" i="22" s="1"/>
  <c r="L106" i="23"/>
  <c r="F107" i="21"/>
  <c r="F107" i="23" s="1"/>
  <c r="G107" i="21"/>
  <c r="F110" i="19"/>
  <c r="D110" i="19" s="1"/>
  <c r="H110" i="19" s="1"/>
  <c r="A319" i="17"/>
  <c r="K157" i="14"/>
  <c r="A316" i="15"/>
  <c r="D157" i="14"/>
  <c r="L157" i="14" s="1"/>
  <c r="I157" i="14"/>
  <c r="A315" i="14"/>
  <c r="A314" i="13"/>
  <c r="A314" i="12"/>
  <c r="E314" i="12" s="1"/>
  <c r="I209" i="25" l="1"/>
  <c r="D210" i="25" s="1"/>
  <c r="F209" i="25"/>
  <c r="I198" i="26"/>
  <c r="D199" i="26" s="1"/>
  <c r="G198" i="26"/>
  <c r="D198" i="24"/>
  <c r="G208" i="25"/>
  <c r="I317" i="22"/>
  <c r="J317" i="22" s="1"/>
  <c r="H317" i="22"/>
  <c r="G107" i="23"/>
  <c r="I107" i="23" s="1"/>
  <c r="I107" i="21"/>
  <c r="D107" i="21"/>
  <c r="J107" i="21"/>
  <c r="K318" i="22"/>
  <c r="E318" i="22"/>
  <c r="F318" i="22" s="1"/>
  <c r="A320" i="17"/>
  <c r="A317" i="15"/>
  <c r="A316" i="14"/>
  <c r="G158" i="14"/>
  <c r="J158" i="14" s="1"/>
  <c r="F158" i="14"/>
  <c r="A315" i="13"/>
  <c r="A315" i="12"/>
  <c r="E315" i="12" s="1"/>
  <c r="H208" i="25" l="1"/>
  <c r="I210" i="25"/>
  <c r="D211" i="25" s="1"/>
  <c r="F210" i="25"/>
  <c r="H198" i="26"/>
  <c r="J198" i="24" s="1"/>
  <c r="K198" i="24" s="1"/>
  <c r="G198" i="24"/>
  <c r="I198" i="24" s="1"/>
  <c r="F199" i="26"/>
  <c r="F199" i="24" s="1"/>
  <c r="H199" i="24" s="1"/>
  <c r="L198" i="24"/>
  <c r="G209" i="25"/>
  <c r="H318" i="22"/>
  <c r="I318" i="22"/>
  <c r="J318" i="22" s="1"/>
  <c r="K319" i="22"/>
  <c r="E319" i="22"/>
  <c r="F319" i="22" s="1"/>
  <c r="K107" i="21"/>
  <c r="K107" i="23" s="1"/>
  <c r="J107" i="23"/>
  <c r="D107" i="23"/>
  <c r="L107" i="21"/>
  <c r="I110" i="19"/>
  <c r="G111" i="19" s="1"/>
  <c r="A321" i="17"/>
  <c r="K158" i="14"/>
  <c r="A318" i="15"/>
  <c r="I158" i="14"/>
  <c r="D158" i="14"/>
  <c r="L158" i="14" s="1"/>
  <c r="A317" i="14"/>
  <c r="A316" i="13"/>
  <c r="A316" i="12"/>
  <c r="E316" i="12" s="1"/>
  <c r="F211" i="25" l="1"/>
  <c r="H209" i="25"/>
  <c r="G199" i="26"/>
  <c r="D199" i="24"/>
  <c r="I199" i="26"/>
  <c r="D200" i="26" s="1"/>
  <c r="G210" i="25"/>
  <c r="L107" i="23"/>
  <c r="F108" i="21"/>
  <c r="F108" i="23" s="1"/>
  <c r="G108" i="21"/>
  <c r="H319" i="22"/>
  <c r="I319" i="22"/>
  <c r="J319" i="22" s="1"/>
  <c r="K320" i="22"/>
  <c r="E320" i="22"/>
  <c r="F320" i="22" s="1"/>
  <c r="F111" i="19"/>
  <c r="D111" i="19" s="1"/>
  <c r="H111" i="19" s="1"/>
  <c r="A322" i="17"/>
  <c r="A319" i="15"/>
  <c r="A318" i="14"/>
  <c r="F159" i="14"/>
  <c r="G159" i="14"/>
  <c r="J159" i="14" s="1"/>
  <c r="A317" i="13"/>
  <c r="A317" i="12"/>
  <c r="E317" i="12" s="1"/>
  <c r="I200" i="26" l="1"/>
  <c r="D201" i="26" s="1"/>
  <c r="F200" i="26"/>
  <c r="F200" i="24" s="1"/>
  <c r="H200" i="24" s="1"/>
  <c r="L199" i="24"/>
  <c r="H199" i="26"/>
  <c r="J199" i="24" s="1"/>
  <c r="K199" i="24" s="1"/>
  <c r="G199" i="24"/>
  <c r="I199" i="24" s="1"/>
  <c r="H210" i="25"/>
  <c r="I211" i="25"/>
  <c r="D212" i="25" s="1"/>
  <c r="G211" i="25"/>
  <c r="I320" i="22"/>
  <c r="J320" i="22" s="1"/>
  <c r="H320" i="22"/>
  <c r="K321" i="22"/>
  <c r="E321" i="22"/>
  <c r="F321" i="22" s="1"/>
  <c r="G108" i="23"/>
  <c r="I108" i="23" s="1"/>
  <c r="I108" i="21"/>
  <c r="J108" i="21"/>
  <c r="D108" i="21"/>
  <c r="A323" i="17"/>
  <c r="K159" i="14"/>
  <c r="A320" i="15"/>
  <c r="I159" i="14"/>
  <c r="D159" i="14"/>
  <c r="L159" i="14" s="1"/>
  <c r="A319" i="14"/>
  <c r="A318" i="13"/>
  <c r="A318" i="12"/>
  <c r="E318" i="12" s="1"/>
  <c r="I201" i="26" l="1"/>
  <c r="D202" i="26" s="1"/>
  <c r="F201" i="26"/>
  <c r="F201" i="24" s="1"/>
  <c r="H201" i="24" s="1"/>
  <c r="L200" i="24"/>
  <c r="H211" i="25"/>
  <c r="I212" i="25"/>
  <c r="D213" i="25" s="1"/>
  <c r="F212" i="25"/>
  <c r="G200" i="26"/>
  <c r="D200" i="24"/>
  <c r="D108" i="23"/>
  <c r="L108" i="21"/>
  <c r="H321" i="22"/>
  <c r="I321" i="22"/>
  <c r="J321" i="22" s="1"/>
  <c r="K108" i="21"/>
  <c r="K108" i="23" s="1"/>
  <c r="J108" i="23"/>
  <c r="K322" i="22"/>
  <c r="E322" i="22"/>
  <c r="F322" i="22" s="1"/>
  <c r="I111" i="19"/>
  <c r="G112" i="19" s="1"/>
  <c r="A324" i="17"/>
  <c r="A321" i="15"/>
  <c r="A320" i="14"/>
  <c r="G160" i="14"/>
  <c r="J160" i="14" s="1"/>
  <c r="F160" i="14"/>
  <c r="A319" i="13"/>
  <c r="A319" i="12"/>
  <c r="E319" i="12" s="1"/>
  <c r="I213" i="25" l="1"/>
  <c r="D214" i="25" s="1"/>
  <c r="F213" i="25"/>
  <c r="H200" i="26"/>
  <c r="J200" i="24" s="1"/>
  <c r="K200" i="24" s="1"/>
  <c r="G200" i="24"/>
  <c r="I200" i="24" s="1"/>
  <c r="G212" i="25"/>
  <c r="I202" i="26"/>
  <c r="D203" i="26" s="1"/>
  <c r="F202" i="26"/>
  <c r="F202" i="24" s="1"/>
  <c r="H202" i="24" s="1"/>
  <c r="L201" i="24"/>
  <c r="G201" i="26"/>
  <c r="D201" i="24"/>
  <c r="I322" i="22"/>
  <c r="J322" i="22" s="1"/>
  <c r="H322" i="22"/>
  <c r="K323" i="22"/>
  <c r="E323" i="22"/>
  <c r="F323" i="22" s="1"/>
  <c r="L108" i="23"/>
  <c r="G109" i="21"/>
  <c r="F109" i="21"/>
  <c r="F109" i="23" s="1"/>
  <c r="F112" i="19"/>
  <c r="D112" i="19" s="1"/>
  <c r="H112" i="19" s="1"/>
  <c r="A325" i="17"/>
  <c r="K160" i="14"/>
  <c r="A322" i="15"/>
  <c r="I160" i="14"/>
  <c r="D160" i="14"/>
  <c r="L160" i="14" s="1"/>
  <c r="A321" i="14"/>
  <c r="A320" i="13"/>
  <c r="A320" i="12"/>
  <c r="E320" i="12" s="1"/>
  <c r="I203" i="26" l="1"/>
  <c r="D204" i="26" s="1"/>
  <c r="F203" i="26"/>
  <c r="F203" i="24" s="1"/>
  <c r="H203" i="24" s="1"/>
  <c r="L202" i="24"/>
  <c r="H212" i="25"/>
  <c r="I214" i="25"/>
  <c r="D215" i="25" s="1"/>
  <c r="F214" i="25"/>
  <c r="H201" i="26"/>
  <c r="J201" i="24" s="1"/>
  <c r="K201" i="24" s="1"/>
  <c r="G201" i="24"/>
  <c r="I201" i="24" s="1"/>
  <c r="G202" i="26"/>
  <c r="D202" i="24"/>
  <c r="G213" i="25"/>
  <c r="H323" i="22"/>
  <c r="I323" i="22"/>
  <c r="J323" i="22" s="1"/>
  <c r="K324" i="22"/>
  <c r="E324" i="22"/>
  <c r="F324" i="22" s="1"/>
  <c r="G109" i="23"/>
  <c r="I109" i="23" s="1"/>
  <c r="I109" i="21"/>
  <c r="J109" i="21"/>
  <c r="D109" i="21"/>
  <c r="A326" i="17"/>
  <c r="A323" i="15"/>
  <c r="A322" i="14"/>
  <c r="G161" i="14"/>
  <c r="J161" i="14" s="1"/>
  <c r="F161" i="14"/>
  <c r="A321" i="13"/>
  <c r="A321" i="12"/>
  <c r="E321" i="12" s="1"/>
  <c r="I204" i="26" l="1"/>
  <c r="D205" i="26" s="1"/>
  <c r="F204" i="26"/>
  <c r="F204" i="24" s="1"/>
  <c r="H204" i="24" s="1"/>
  <c r="L203" i="24"/>
  <c r="I215" i="25"/>
  <c r="D216" i="25" s="1"/>
  <c r="F215" i="25"/>
  <c r="H213" i="25"/>
  <c r="G214" i="25"/>
  <c r="H202" i="26"/>
  <c r="J202" i="24" s="1"/>
  <c r="K202" i="24" s="1"/>
  <c r="G202" i="24"/>
  <c r="I202" i="24" s="1"/>
  <c r="G203" i="26"/>
  <c r="D203" i="24"/>
  <c r="D109" i="23"/>
  <c r="L109" i="21"/>
  <c r="H324" i="22"/>
  <c r="I324" i="22"/>
  <c r="J324" i="22" s="1"/>
  <c r="J109" i="23"/>
  <c r="K109" i="21"/>
  <c r="K109" i="23" s="1"/>
  <c r="K325" i="22"/>
  <c r="E325" i="22"/>
  <c r="F325" i="22" s="1"/>
  <c r="I112" i="19"/>
  <c r="G113" i="19" s="1"/>
  <c r="A327" i="17"/>
  <c r="K161" i="14"/>
  <c r="A324" i="15"/>
  <c r="D161" i="14"/>
  <c r="L161" i="14" s="1"/>
  <c r="I161" i="14"/>
  <c r="A323" i="14"/>
  <c r="A322" i="13"/>
  <c r="A322" i="12"/>
  <c r="E322" i="12" s="1"/>
  <c r="I216" i="25" l="1"/>
  <c r="D217" i="25" s="1"/>
  <c r="F216" i="25"/>
  <c r="F205" i="26"/>
  <c r="F205" i="24" s="1"/>
  <c r="H205" i="24" s="1"/>
  <c r="I205" i="26"/>
  <c r="D206" i="26" s="1"/>
  <c r="L204" i="24"/>
  <c r="H203" i="26"/>
  <c r="J203" i="24" s="1"/>
  <c r="K203" i="24" s="1"/>
  <c r="G203" i="24"/>
  <c r="I203" i="24" s="1"/>
  <c r="H214" i="25"/>
  <c r="G215" i="25"/>
  <c r="G204" i="26"/>
  <c r="D204" i="24"/>
  <c r="H325" i="22"/>
  <c r="I325" i="22"/>
  <c r="J325" i="22" s="1"/>
  <c r="K326" i="22"/>
  <c r="E326" i="22"/>
  <c r="F326" i="22" s="1"/>
  <c r="L109" i="23"/>
  <c r="G110" i="21"/>
  <c r="F110" i="21"/>
  <c r="F110" i="23" s="1"/>
  <c r="F113" i="19"/>
  <c r="D113" i="19" s="1"/>
  <c r="H113" i="19" s="1"/>
  <c r="A328" i="17"/>
  <c r="A325" i="15"/>
  <c r="A324" i="14"/>
  <c r="G162" i="14"/>
  <c r="J162" i="14" s="1"/>
  <c r="F162" i="14"/>
  <c r="A323" i="13"/>
  <c r="A323" i="12"/>
  <c r="E323" i="12" s="1"/>
  <c r="F217" i="25" l="1"/>
  <c r="H204" i="26"/>
  <c r="J204" i="24" s="1"/>
  <c r="K204" i="24" s="1"/>
  <c r="G204" i="24"/>
  <c r="I204" i="24" s="1"/>
  <c r="G205" i="26"/>
  <c r="D205" i="24"/>
  <c r="F206" i="26"/>
  <c r="F206" i="24" s="1"/>
  <c r="H206" i="24" s="1"/>
  <c r="L205" i="24"/>
  <c r="H215" i="25"/>
  <c r="G216" i="25"/>
  <c r="I326" i="22"/>
  <c r="J326" i="22" s="1"/>
  <c r="H326" i="22"/>
  <c r="K327" i="22"/>
  <c r="E327" i="22"/>
  <c r="F327" i="22" s="1"/>
  <c r="G110" i="23"/>
  <c r="I110" i="23" s="1"/>
  <c r="I110" i="21"/>
  <c r="J110" i="21"/>
  <c r="D110" i="21"/>
  <c r="A329" i="17"/>
  <c r="K162" i="14"/>
  <c r="A326" i="15"/>
  <c r="I162" i="14"/>
  <c r="D162" i="14"/>
  <c r="L162" i="14" s="1"/>
  <c r="A325" i="14"/>
  <c r="A324" i="13"/>
  <c r="A324" i="12"/>
  <c r="E324" i="12" s="1"/>
  <c r="H205" i="26" l="1"/>
  <c r="J205" i="24" s="1"/>
  <c r="K205" i="24" s="1"/>
  <c r="G205" i="24"/>
  <c r="I205" i="24" s="1"/>
  <c r="H216" i="25"/>
  <c r="I206" i="26"/>
  <c r="D207" i="26" s="1"/>
  <c r="G206" i="26"/>
  <c r="D206" i="24"/>
  <c r="I217" i="25"/>
  <c r="D218" i="25" s="1"/>
  <c r="G217" i="25"/>
  <c r="D110" i="23"/>
  <c r="L110" i="21"/>
  <c r="H327" i="22"/>
  <c r="I327" i="22"/>
  <c r="J327" i="22" s="1"/>
  <c r="J110" i="23"/>
  <c r="K110" i="21"/>
  <c r="K110" i="23" s="1"/>
  <c r="K328" i="22"/>
  <c r="E328" i="22"/>
  <c r="F328" i="22" s="1"/>
  <c r="I113" i="19"/>
  <c r="G114" i="19" s="1"/>
  <c r="A330" i="17"/>
  <c r="A327" i="15"/>
  <c r="F163" i="14"/>
  <c r="G163" i="14"/>
  <c r="J163" i="14" s="1"/>
  <c r="A326" i="14"/>
  <c r="A325" i="13"/>
  <c r="A325" i="12"/>
  <c r="E325" i="12" s="1"/>
  <c r="I218" i="25" l="1"/>
  <c r="D219" i="25" s="1"/>
  <c r="F218" i="25"/>
  <c r="H206" i="26"/>
  <c r="J206" i="24" s="1"/>
  <c r="K206" i="24" s="1"/>
  <c r="G206" i="24"/>
  <c r="I206" i="24" s="1"/>
  <c r="H217" i="25"/>
  <c r="F207" i="26"/>
  <c r="F207" i="24" s="1"/>
  <c r="H207" i="24" s="1"/>
  <c r="I207" i="26"/>
  <c r="D208" i="26" s="1"/>
  <c r="L206" i="24"/>
  <c r="H328" i="22"/>
  <c r="I328" i="22"/>
  <c r="J328" i="22" s="1"/>
  <c r="K329" i="22"/>
  <c r="E329" i="22"/>
  <c r="F329" i="22" s="1"/>
  <c r="L110" i="23"/>
  <c r="G111" i="21"/>
  <c r="F111" i="21"/>
  <c r="F111" i="23" s="1"/>
  <c r="F114" i="19"/>
  <c r="D114" i="19" s="1"/>
  <c r="H114" i="19" s="1"/>
  <c r="A331" i="17"/>
  <c r="K163" i="14"/>
  <c r="A328" i="15"/>
  <c r="A327" i="14"/>
  <c r="I163" i="14"/>
  <c r="D163" i="14"/>
  <c r="L163" i="14" s="1"/>
  <c r="A326" i="13"/>
  <c r="A326" i="12"/>
  <c r="E326" i="12" s="1"/>
  <c r="I219" i="25" l="1"/>
  <c r="D220" i="25" s="1"/>
  <c r="F219" i="25"/>
  <c r="G207" i="26"/>
  <c r="D207" i="24"/>
  <c r="I208" i="26"/>
  <c r="D209" i="26" s="1"/>
  <c r="F208" i="26"/>
  <c r="F208" i="24" s="1"/>
  <c r="H208" i="24" s="1"/>
  <c r="L207" i="24"/>
  <c r="G218" i="25"/>
  <c r="I329" i="22"/>
  <c r="J329" i="22" s="1"/>
  <c r="H329" i="22"/>
  <c r="K330" i="22"/>
  <c r="E330" i="22"/>
  <c r="F330" i="22" s="1"/>
  <c r="G111" i="23"/>
  <c r="I111" i="23" s="1"/>
  <c r="J111" i="21"/>
  <c r="I111" i="21"/>
  <c r="D111" i="21"/>
  <c r="A332" i="17"/>
  <c r="A329" i="15"/>
  <c r="G164" i="14"/>
  <c r="J164" i="14" s="1"/>
  <c r="F164" i="14"/>
  <c r="A328" i="14"/>
  <c r="A327" i="13"/>
  <c r="A327" i="12"/>
  <c r="E327" i="12" s="1"/>
  <c r="I220" i="25" l="1"/>
  <c r="D221" i="25" s="1"/>
  <c r="F220" i="25"/>
  <c r="H218" i="25"/>
  <c r="G208" i="26"/>
  <c r="D208" i="24"/>
  <c r="F209" i="26"/>
  <c r="F209" i="24" s="1"/>
  <c r="H209" i="24" s="1"/>
  <c r="L208" i="24"/>
  <c r="H207" i="26"/>
  <c r="J207" i="24" s="1"/>
  <c r="K207" i="24" s="1"/>
  <c r="G207" i="24"/>
  <c r="I207" i="24" s="1"/>
  <c r="G219" i="25"/>
  <c r="D111" i="23"/>
  <c r="L111" i="21"/>
  <c r="H330" i="22"/>
  <c r="I330" i="22"/>
  <c r="J330" i="22" s="1"/>
  <c r="K331" i="22"/>
  <c r="E331" i="22"/>
  <c r="F331" i="22" s="1"/>
  <c r="K111" i="21"/>
  <c r="K111" i="23" s="1"/>
  <c r="J111" i="23"/>
  <c r="I114" i="19"/>
  <c r="G115" i="19" s="1"/>
  <c r="A333" i="17"/>
  <c r="K164" i="14"/>
  <c r="A330" i="15"/>
  <c r="A329" i="14"/>
  <c r="I164" i="14"/>
  <c r="D164" i="14"/>
  <c r="L164" i="14" s="1"/>
  <c r="A328" i="13"/>
  <c r="A328" i="12"/>
  <c r="E328" i="12" s="1"/>
  <c r="H208" i="26" l="1"/>
  <c r="J208" i="24" s="1"/>
  <c r="K208" i="24" s="1"/>
  <c r="G208" i="24"/>
  <c r="I208" i="24" s="1"/>
  <c r="F221" i="25"/>
  <c r="H219" i="25"/>
  <c r="I209" i="26"/>
  <c r="D210" i="26" s="1"/>
  <c r="G209" i="26"/>
  <c r="D209" i="24"/>
  <c r="G220" i="25"/>
  <c r="I331" i="22"/>
  <c r="J331" i="22" s="1"/>
  <c r="H331" i="22"/>
  <c r="L111" i="23"/>
  <c r="G112" i="21"/>
  <c r="F112" i="21"/>
  <c r="F112" i="23" s="1"/>
  <c r="K332" i="22"/>
  <c r="E332" i="22"/>
  <c r="F332" i="22" s="1"/>
  <c r="F115" i="19"/>
  <c r="D115" i="19" s="1"/>
  <c r="H115" i="19" s="1"/>
  <c r="A334" i="17"/>
  <c r="A331" i="15"/>
  <c r="G165" i="14"/>
  <c r="J165" i="14" s="1"/>
  <c r="F165" i="14"/>
  <c r="A330" i="14"/>
  <c r="A329" i="13"/>
  <c r="A329" i="12"/>
  <c r="E329" i="12" s="1"/>
  <c r="H220" i="25" l="1"/>
  <c r="G221" i="25"/>
  <c r="H209" i="26"/>
  <c r="J209" i="24" s="1"/>
  <c r="K209" i="24" s="1"/>
  <c r="G209" i="24"/>
  <c r="I209" i="24" s="1"/>
  <c r="F210" i="26"/>
  <c r="F210" i="24" s="1"/>
  <c r="H210" i="24" s="1"/>
  <c r="L209" i="24"/>
  <c r="I221" i="25"/>
  <c r="D222" i="25" s="1"/>
  <c r="H332" i="22"/>
  <c r="I332" i="22"/>
  <c r="J332" i="22" s="1"/>
  <c r="G112" i="23"/>
  <c r="I112" i="23" s="1"/>
  <c r="I112" i="21"/>
  <c r="J112" i="21"/>
  <c r="D112" i="21"/>
  <c r="K333" i="22"/>
  <c r="E333" i="22"/>
  <c r="F333" i="22" s="1"/>
  <c r="A335" i="17"/>
  <c r="K165" i="14"/>
  <c r="A332" i="15"/>
  <c r="A331" i="14"/>
  <c r="D165" i="14"/>
  <c r="L165" i="14" s="1"/>
  <c r="I165" i="14"/>
  <c r="A330" i="13"/>
  <c r="A330" i="12"/>
  <c r="E330" i="12" s="1"/>
  <c r="I210" i="26" l="1"/>
  <c r="D211" i="26" s="1"/>
  <c r="G210" i="26"/>
  <c r="D210" i="24"/>
  <c r="H221" i="25"/>
  <c r="I222" i="25"/>
  <c r="D223" i="25" s="1"/>
  <c r="F222" i="25"/>
  <c r="H333" i="22"/>
  <c r="I333" i="22"/>
  <c r="J333" i="22" s="1"/>
  <c r="K334" i="22"/>
  <c r="E334" i="22"/>
  <c r="F334" i="22" s="1"/>
  <c r="D112" i="23"/>
  <c r="L112" i="21"/>
  <c r="K112" i="21"/>
  <c r="K112" i="23" s="1"/>
  <c r="J112" i="23"/>
  <c r="I115" i="19"/>
  <c r="G116" i="19" s="1"/>
  <c r="A336" i="17"/>
  <c r="A333" i="15"/>
  <c r="G166" i="14"/>
  <c r="J166" i="14" s="1"/>
  <c r="F166" i="14"/>
  <c r="A332" i="14"/>
  <c r="A331" i="13"/>
  <c r="A331" i="12"/>
  <c r="E331" i="12" s="1"/>
  <c r="I223" i="25" l="1"/>
  <c r="D224" i="25" s="1"/>
  <c r="F223" i="25"/>
  <c r="G222" i="25"/>
  <c r="H210" i="26"/>
  <c r="J210" i="24" s="1"/>
  <c r="K210" i="24" s="1"/>
  <c r="G210" i="24"/>
  <c r="I210" i="24" s="1"/>
  <c r="I211" i="26"/>
  <c r="D212" i="26" s="1"/>
  <c r="F211" i="26"/>
  <c r="F211" i="24" s="1"/>
  <c r="H211" i="24" s="1"/>
  <c r="L210" i="24"/>
  <c r="I334" i="22"/>
  <c r="J334" i="22" s="1"/>
  <c r="H334" i="22"/>
  <c r="K335" i="22"/>
  <c r="E335" i="22"/>
  <c r="F335" i="22" s="1"/>
  <c r="L112" i="23"/>
  <c r="G113" i="21"/>
  <c r="F113" i="21"/>
  <c r="F113" i="23" s="1"/>
  <c r="F116" i="19"/>
  <c r="D116" i="19" s="1"/>
  <c r="H116" i="19" s="1"/>
  <c r="A337" i="17"/>
  <c r="K166" i="14"/>
  <c r="A334" i="15"/>
  <c r="A333" i="14"/>
  <c r="I166" i="14"/>
  <c r="D166" i="14"/>
  <c r="L166" i="14" s="1"/>
  <c r="A332" i="13"/>
  <c r="A332" i="12"/>
  <c r="E332" i="12" s="1"/>
  <c r="I212" i="26" l="1"/>
  <c r="D213" i="26" s="1"/>
  <c r="F212" i="26"/>
  <c r="F212" i="24" s="1"/>
  <c r="H212" i="24" s="1"/>
  <c r="L211" i="24"/>
  <c r="F224" i="25"/>
  <c r="I224" i="25"/>
  <c r="D225" i="25" s="1"/>
  <c r="G211" i="26"/>
  <c r="D211" i="24"/>
  <c r="H222" i="25"/>
  <c r="G223" i="25"/>
  <c r="I335" i="22"/>
  <c r="J335" i="22" s="1"/>
  <c r="H335" i="22"/>
  <c r="K336" i="22"/>
  <c r="E336" i="22"/>
  <c r="F336" i="22" s="1"/>
  <c r="G113" i="23"/>
  <c r="I113" i="23" s="1"/>
  <c r="J113" i="21"/>
  <c r="D113" i="21"/>
  <c r="I113" i="21"/>
  <c r="A338" i="17"/>
  <c r="A335" i="15"/>
  <c r="F167" i="14"/>
  <c r="G167" i="14"/>
  <c r="J167" i="14" s="1"/>
  <c r="A334" i="14"/>
  <c r="A333" i="13"/>
  <c r="A333" i="12"/>
  <c r="E333" i="12" s="1"/>
  <c r="I225" i="25" l="1"/>
  <c r="D226" i="25" s="1"/>
  <c r="F225" i="25"/>
  <c r="F213" i="26"/>
  <c r="F213" i="24" s="1"/>
  <c r="H213" i="24" s="1"/>
  <c r="I213" i="26"/>
  <c r="D214" i="26" s="1"/>
  <c r="L212" i="24"/>
  <c r="G224" i="25"/>
  <c r="H223" i="25"/>
  <c r="H211" i="26"/>
  <c r="J211" i="24" s="1"/>
  <c r="K211" i="24" s="1"/>
  <c r="G211" i="24"/>
  <c r="I211" i="24" s="1"/>
  <c r="G212" i="26"/>
  <c r="D212" i="24"/>
  <c r="I336" i="22"/>
  <c r="J336" i="22" s="1"/>
  <c r="H336" i="22"/>
  <c r="D113" i="23"/>
  <c r="L113" i="21"/>
  <c r="K337" i="22"/>
  <c r="E337" i="22"/>
  <c r="F337" i="22" s="1"/>
  <c r="K113" i="21"/>
  <c r="K113" i="23" s="1"/>
  <c r="J113" i="23"/>
  <c r="I116" i="19"/>
  <c r="G117" i="19" s="1"/>
  <c r="A339" i="17"/>
  <c r="K167" i="14"/>
  <c r="A336" i="15"/>
  <c r="A335" i="14"/>
  <c r="I167" i="14"/>
  <c r="D167" i="14"/>
  <c r="L167" i="14" s="1"/>
  <c r="A334" i="13"/>
  <c r="A334" i="12"/>
  <c r="E334" i="12" s="1"/>
  <c r="F214" i="26" l="1"/>
  <c r="F214" i="24" s="1"/>
  <c r="H214" i="24" s="1"/>
  <c r="L213" i="24"/>
  <c r="F226" i="25"/>
  <c r="H212" i="26"/>
  <c r="J212" i="24" s="1"/>
  <c r="K212" i="24" s="1"/>
  <c r="G212" i="24"/>
  <c r="I212" i="24" s="1"/>
  <c r="G213" i="26"/>
  <c r="D213" i="24"/>
  <c r="H224" i="25"/>
  <c r="G225" i="25"/>
  <c r="L113" i="23"/>
  <c r="G114" i="21"/>
  <c r="F114" i="21"/>
  <c r="F114" i="23" s="1"/>
  <c r="I337" i="22"/>
  <c r="J337" i="22" s="1"/>
  <c r="H337" i="22"/>
  <c r="K338" i="22"/>
  <c r="E338" i="22"/>
  <c r="F338" i="22" s="1"/>
  <c r="F117" i="19"/>
  <c r="D117" i="19" s="1"/>
  <c r="H117" i="19" s="1"/>
  <c r="A340" i="17"/>
  <c r="A337" i="15"/>
  <c r="G168" i="14"/>
  <c r="J168" i="14" s="1"/>
  <c r="F168" i="14"/>
  <c r="A336" i="14"/>
  <c r="A335" i="13"/>
  <c r="A335" i="12"/>
  <c r="E335" i="12" s="1"/>
  <c r="H225" i="25" l="1"/>
  <c r="H213" i="26"/>
  <c r="J213" i="24" s="1"/>
  <c r="K213" i="24" s="1"/>
  <c r="G213" i="24"/>
  <c r="I213" i="24" s="1"/>
  <c r="G226" i="25"/>
  <c r="I226" i="25"/>
  <c r="D227" i="25" s="1"/>
  <c r="G214" i="26"/>
  <c r="D214" i="24"/>
  <c r="I214" i="26"/>
  <c r="D215" i="26" s="1"/>
  <c r="I338" i="22"/>
  <c r="J338" i="22" s="1"/>
  <c r="H338" i="22"/>
  <c r="K339" i="22"/>
  <c r="E339" i="22"/>
  <c r="F339" i="22" s="1"/>
  <c r="G114" i="23"/>
  <c r="I114" i="23" s="1"/>
  <c r="I114" i="21"/>
  <c r="D114" i="21"/>
  <c r="J114" i="21"/>
  <c r="A341" i="17"/>
  <c r="K168" i="14"/>
  <c r="A338" i="15"/>
  <c r="A337" i="14"/>
  <c r="I168" i="14"/>
  <c r="D168" i="14"/>
  <c r="L168" i="14" s="1"/>
  <c r="A336" i="13"/>
  <c r="A336" i="12"/>
  <c r="E336" i="12" s="1"/>
  <c r="H214" i="26" l="1"/>
  <c r="J214" i="24" s="1"/>
  <c r="K214" i="24" s="1"/>
  <c r="G214" i="24"/>
  <c r="I214" i="24" s="1"/>
  <c r="I227" i="25"/>
  <c r="D228" i="25" s="1"/>
  <c r="F227" i="25"/>
  <c r="F215" i="26"/>
  <c r="F215" i="24" s="1"/>
  <c r="H215" i="24" s="1"/>
  <c r="I215" i="26"/>
  <c r="D216" i="26" s="1"/>
  <c r="L214" i="24"/>
  <c r="H226" i="25"/>
  <c r="K114" i="21"/>
  <c r="K114" i="23" s="1"/>
  <c r="J114" i="23"/>
  <c r="H339" i="22"/>
  <c r="I339" i="22"/>
  <c r="J339" i="22" s="1"/>
  <c r="D114" i="23"/>
  <c r="L114" i="21"/>
  <c r="K340" i="22"/>
  <c r="E340" i="22"/>
  <c r="F340" i="22" s="1"/>
  <c r="I117" i="19"/>
  <c r="G118" i="19" s="1"/>
  <c r="A342" i="17"/>
  <c r="A339" i="15"/>
  <c r="F169" i="14"/>
  <c r="G169" i="14"/>
  <c r="J169" i="14" s="1"/>
  <c r="A338" i="14"/>
  <c r="A337" i="13"/>
  <c r="A337" i="12"/>
  <c r="E337" i="12" s="1"/>
  <c r="I216" i="26" l="1"/>
  <c r="D217" i="26" s="1"/>
  <c r="F216" i="26"/>
  <c r="F216" i="24" s="1"/>
  <c r="H216" i="24" s="1"/>
  <c r="L215" i="24"/>
  <c r="I228" i="25"/>
  <c r="D229" i="25" s="1"/>
  <c r="F228" i="25"/>
  <c r="G227" i="25"/>
  <c r="G215" i="26"/>
  <c r="D215" i="24"/>
  <c r="H340" i="22"/>
  <c r="I340" i="22"/>
  <c r="J340" i="22" s="1"/>
  <c r="K341" i="22"/>
  <c r="E341" i="22"/>
  <c r="F341" i="22" s="1"/>
  <c r="L114" i="23"/>
  <c r="G115" i="21"/>
  <c r="F115" i="21"/>
  <c r="F115" i="23" s="1"/>
  <c r="F118" i="19"/>
  <c r="D118" i="19" s="1"/>
  <c r="H118" i="19" s="1"/>
  <c r="A343" i="17"/>
  <c r="K169" i="14"/>
  <c r="A340" i="15"/>
  <c r="A339" i="14"/>
  <c r="I169" i="14"/>
  <c r="D169" i="14"/>
  <c r="L169" i="14" s="1"/>
  <c r="A338" i="13"/>
  <c r="A338" i="12"/>
  <c r="E338" i="12" s="1"/>
  <c r="H215" i="26" l="1"/>
  <c r="J215" i="24" s="1"/>
  <c r="K215" i="24" s="1"/>
  <c r="G215" i="24"/>
  <c r="I215" i="24" s="1"/>
  <c r="F217" i="26"/>
  <c r="F217" i="24" s="1"/>
  <c r="H217" i="24" s="1"/>
  <c r="I217" i="26"/>
  <c r="D218" i="26" s="1"/>
  <c r="L216" i="24"/>
  <c r="I229" i="25"/>
  <c r="D230" i="25" s="1"/>
  <c r="F229" i="25"/>
  <c r="H227" i="25"/>
  <c r="G228" i="25"/>
  <c r="G216" i="26"/>
  <c r="D216" i="24"/>
  <c r="I341" i="22"/>
  <c r="J341" i="22" s="1"/>
  <c r="H341" i="22"/>
  <c r="K342" i="22"/>
  <c r="E342" i="22"/>
  <c r="F342" i="22" s="1"/>
  <c r="G115" i="23"/>
  <c r="I115" i="23" s="1"/>
  <c r="D115" i="21"/>
  <c r="J115" i="21"/>
  <c r="I115" i="21"/>
  <c r="A344" i="17"/>
  <c r="A341" i="15"/>
  <c r="G170" i="14"/>
  <c r="J170" i="14" s="1"/>
  <c r="F170" i="14"/>
  <c r="A340" i="14"/>
  <c r="A339" i="13"/>
  <c r="A339" i="12"/>
  <c r="E339" i="12" s="1"/>
  <c r="G229" i="25" l="1"/>
  <c r="G217" i="26"/>
  <c r="D217" i="24"/>
  <c r="I230" i="25"/>
  <c r="D231" i="25" s="1"/>
  <c r="F230" i="25"/>
  <c r="H216" i="26"/>
  <c r="J216" i="24" s="1"/>
  <c r="K216" i="24" s="1"/>
  <c r="G216" i="24"/>
  <c r="I216" i="24" s="1"/>
  <c r="H228" i="25"/>
  <c r="F218" i="26"/>
  <c r="F218" i="24" s="1"/>
  <c r="H218" i="24" s="1"/>
  <c r="I218" i="26"/>
  <c r="D219" i="26" s="1"/>
  <c r="L217" i="24"/>
  <c r="H342" i="22"/>
  <c r="I342" i="22"/>
  <c r="J342" i="22" s="1"/>
  <c r="K115" i="21"/>
  <c r="K115" i="23" s="1"/>
  <c r="J115" i="23"/>
  <c r="K343" i="22"/>
  <c r="E343" i="22"/>
  <c r="F343" i="22" s="1"/>
  <c r="D115" i="23"/>
  <c r="L115" i="21"/>
  <c r="I118" i="19"/>
  <c r="G119" i="19" s="1"/>
  <c r="A345" i="17"/>
  <c r="K170" i="14"/>
  <c r="A342" i="15"/>
  <c r="A341" i="14"/>
  <c r="D170" i="14"/>
  <c r="L170" i="14" s="1"/>
  <c r="A340" i="13"/>
  <c r="A340" i="12"/>
  <c r="E340" i="12" s="1"/>
  <c r="I231" i="25" l="1"/>
  <c r="D232" i="25" s="1"/>
  <c r="F231" i="25"/>
  <c r="G218" i="26"/>
  <c r="D218" i="24"/>
  <c r="H217" i="26"/>
  <c r="J217" i="24" s="1"/>
  <c r="K217" i="24" s="1"/>
  <c r="G217" i="24"/>
  <c r="I217" i="24" s="1"/>
  <c r="I219" i="26"/>
  <c r="D220" i="26" s="1"/>
  <c r="F219" i="26"/>
  <c r="F219" i="24" s="1"/>
  <c r="H219" i="24" s="1"/>
  <c r="L218" i="24"/>
  <c r="G230" i="25"/>
  <c r="H229" i="25"/>
  <c r="L115" i="23"/>
  <c r="F116" i="21"/>
  <c r="F116" i="23" s="1"/>
  <c r="G116" i="21"/>
  <c r="I343" i="22"/>
  <c r="J343" i="22" s="1"/>
  <c r="H343" i="22"/>
  <c r="K344" i="22"/>
  <c r="E344" i="22"/>
  <c r="F344" i="22" s="1"/>
  <c r="F119" i="19"/>
  <c r="D119" i="19" s="1"/>
  <c r="H119" i="19" s="1"/>
  <c r="A346" i="17"/>
  <c r="I170" i="14"/>
  <c r="A343" i="15"/>
  <c r="G171" i="14"/>
  <c r="J171" i="14" s="1"/>
  <c r="F171" i="14"/>
  <c r="A342" i="14"/>
  <c r="A341" i="13"/>
  <c r="A341" i="12"/>
  <c r="E341" i="12" s="1"/>
  <c r="I220" i="26" l="1"/>
  <c r="D221" i="26" s="1"/>
  <c r="F220" i="26"/>
  <c r="F220" i="24" s="1"/>
  <c r="H220" i="24" s="1"/>
  <c r="L219" i="24"/>
  <c r="F232" i="25"/>
  <c r="H230" i="25"/>
  <c r="G219" i="26"/>
  <c r="D219" i="24"/>
  <c r="H218" i="26"/>
  <c r="J218" i="24" s="1"/>
  <c r="K218" i="24" s="1"/>
  <c r="G218" i="24"/>
  <c r="I218" i="24" s="1"/>
  <c r="G231" i="25"/>
  <c r="H344" i="22"/>
  <c r="I344" i="22"/>
  <c r="J344" i="22" s="1"/>
  <c r="K345" i="22"/>
  <c r="E345" i="22"/>
  <c r="F345" i="22" s="1"/>
  <c r="G116" i="23"/>
  <c r="I116" i="23" s="1"/>
  <c r="J116" i="21"/>
  <c r="D116" i="21"/>
  <c r="I116" i="21"/>
  <c r="A347" i="17"/>
  <c r="K171" i="14"/>
  <c r="A344" i="15"/>
  <c r="A343" i="14"/>
  <c r="D171" i="14"/>
  <c r="L171" i="14" s="1"/>
  <c r="I171" i="14"/>
  <c r="A342" i="13"/>
  <c r="A342" i="12"/>
  <c r="E342" i="12" s="1"/>
  <c r="F221" i="26" l="1"/>
  <c r="F221" i="24" s="1"/>
  <c r="H221" i="24" s="1"/>
  <c r="L220" i="24"/>
  <c r="H231" i="25"/>
  <c r="H219" i="26"/>
  <c r="J219" i="24" s="1"/>
  <c r="K219" i="24" s="1"/>
  <c r="G219" i="24"/>
  <c r="I219" i="24" s="1"/>
  <c r="I232" i="25"/>
  <c r="D233" i="25" s="1"/>
  <c r="G232" i="25"/>
  <c r="G220" i="26"/>
  <c r="D220" i="24"/>
  <c r="H345" i="22"/>
  <c r="I345" i="22"/>
  <c r="J345" i="22" s="1"/>
  <c r="D116" i="23"/>
  <c r="L116" i="21"/>
  <c r="K346" i="22"/>
  <c r="E346" i="22"/>
  <c r="F346" i="22" s="1"/>
  <c r="K116" i="21"/>
  <c r="K116" i="23" s="1"/>
  <c r="J116" i="23"/>
  <c r="I119" i="19"/>
  <c r="G120" i="19" s="1"/>
  <c r="A348" i="17"/>
  <c r="A345" i="15"/>
  <c r="G172" i="14"/>
  <c r="J172" i="14" s="1"/>
  <c r="F172" i="14"/>
  <c r="A344" i="14"/>
  <c r="A343" i="13"/>
  <c r="A343" i="12"/>
  <c r="E343" i="12" s="1"/>
  <c r="H220" i="26" l="1"/>
  <c r="J220" i="24" s="1"/>
  <c r="K220" i="24" s="1"/>
  <c r="G220" i="24"/>
  <c r="I220" i="24" s="1"/>
  <c r="H232" i="25"/>
  <c r="G221" i="26"/>
  <c r="D221" i="24"/>
  <c r="F233" i="25"/>
  <c r="I221" i="26"/>
  <c r="D222" i="26" s="1"/>
  <c r="L116" i="23"/>
  <c r="G117" i="21"/>
  <c r="F117" i="21"/>
  <c r="F117" i="23" s="1"/>
  <c r="I346" i="22"/>
  <c r="J346" i="22" s="1"/>
  <c r="H346" i="22"/>
  <c r="K347" i="22"/>
  <c r="E347" i="22"/>
  <c r="F347" i="22" s="1"/>
  <c r="F120" i="19"/>
  <c r="D120" i="19" s="1"/>
  <c r="H120" i="19" s="1"/>
  <c r="A349" i="17"/>
  <c r="K172" i="14"/>
  <c r="A346" i="15"/>
  <c r="A345" i="14"/>
  <c r="I172" i="14"/>
  <c r="D172" i="14"/>
  <c r="L172" i="14" s="1"/>
  <c r="A344" i="13"/>
  <c r="A344" i="12"/>
  <c r="E344" i="12" s="1"/>
  <c r="I222" i="26" l="1"/>
  <c r="D223" i="26" s="1"/>
  <c r="F222" i="26"/>
  <c r="F222" i="24" s="1"/>
  <c r="H222" i="24" s="1"/>
  <c r="L221" i="24"/>
  <c r="G233" i="25"/>
  <c r="I233" i="25"/>
  <c r="D234" i="25" s="1"/>
  <c r="H221" i="26"/>
  <c r="J221" i="24" s="1"/>
  <c r="K221" i="24" s="1"/>
  <c r="G221" i="24"/>
  <c r="I221" i="24" s="1"/>
  <c r="I347" i="22"/>
  <c r="J347" i="22" s="1"/>
  <c r="H347" i="22"/>
  <c r="K348" i="22"/>
  <c r="E348" i="22"/>
  <c r="F348" i="22" s="1"/>
  <c r="G117" i="23"/>
  <c r="I117" i="23" s="1"/>
  <c r="J117" i="21"/>
  <c r="D117" i="21"/>
  <c r="I117" i="21"/>
  <c r="A350" i="17"/>
  <c r="A347" i="15"/>
  <c r="F173" i="14"/>
  <c r="G173" i="14"/>
  <c r="J173" i="14" s="1"/>
  <c r="A346" i="14"/>
  <c r="A345" i="13"/>
  <c r="A345" i="12"/>
  <c r="E345" i="12" s="1"/>
  <c r="F234" i="25" l="1"/>
  <c r="F223" i="26"/>
  <c r="F223" i="24" s="1"/>
  <c r="H223" i="24" s="1"/>
  <c r="L222" i="24"/>
  <c r="H233" i="25"/>
  <c r="G222" i="26"/>
  <c r="D222" i="24"/>
  <c r="I348" i="22"/>
  <c r="J348" i="22" s="1"/>
  <c r="H348" i="22"/>
  <c r="D117" i="23"/>
  <c r="L117" i="21"/>
  <c r="K349" i="22"/>
  <c r="E349" i="22"/>
  <c r="F349" i="22" s="1"/>
  <c r="K117" i="21"/>
  <c r="K117" i="23" s="1"/>
  <c r="J117" i="23"/>
  <c r="I120" i="19"/>
  <c r="G121" i="19" s="1"/>
  <c r="A351" i="17"/>
  <c r="K173" i="14"/>
  <c r="A348" i="15"/>
  <c r="A347" i="14"/>
  <c r="D173" i="14"/>
  <c r="L173" i="14" s="1"/>
  <c r="I173" i="14"/>
  <c r="A346" i="13"/>
  <c r="A346" i="12"/>
  <c r="E346" i="12" s="1"/>
  <c r="G223" i="26" l="1"/>
  <c r="D223" i="24"/>
  <c r="H222" i="26"/>
  <c r="J222" i="24" s="1"/>
  <c r="K222" i="24" s="1"/>
  <c r="G222" i="24"/>
  <c r="I222" i="24" s="1"/>
  <c r="I223" i="26"/>
  <c r="D224" i="26" s="1"/>
  <c r="I234" i="25"/>
  <c r="D235" i="25" s="1"/>
  <c r="G234" i="25"/>
  <c r="L117" i="23"/>
  <c r="G118" i="21"/>
  <c r="F118" i="21"/>
  <c r="F118" i="23" s="1"/>
  <c r="I349" i="22"/>
  <c r="J349" i="22" s="1"/>
  <c r="H349" i="22"/>
  <c r="K350" i="22"/>
  <c r="E350" i="22"/>
  <c r="F350" i="22" s="1"/>
  <c r="F121" i="19"/>
  <c r="D121" i="19" s="1"/>
  <c r="H121" i="19" s="1"/>
  <c r="A352" i="17"/>
  <c r="A349" i="15"/>
  <c r="G174" i="14"/>
  <c r="J174" i="14" s="1"/>
  <c r="F174" i="14"/>
  <c r="A348" i="14"/>
  <c r="A347" i="13"/>
  <c r="A347" i="12"/>
  <c r="E347" i="12" s="1"/>
  <c r="H234" i="25" l="1"/>
  <c r="F235" i="25"/>
  <c r="F224" i="26"/>
  <c r="F224" i="24" s="1"/>
  <c r="H224" i="24" s="1"/>
  <c r="L223" i="24"/>
  <c r="H223" i="26"/>
  <c r="J223" i="24" s="1"/>
  <c r="K223" i="24" s="1"/>
  <c r="G223" i="24"/>
  <c r="I223" i="24" s="1"/>
  <c r="I350" i="22"/>
  <c r="J350" i="22" s="1"/>
  <c r="H350" i="22"/>
  <c r="K351" i="22"/>
  <c r="E351" i="22"/>
  <c r="F351" i="22" s="1"/>
  <c r="G118" i="23"/>
  <c r="I118" i="23" s="1"/>
  <c r="I118" i="21"/>
  <c r="D118" i="21"/>
  <c r="J118" i="21"/>
  <c r="A353" i="17"/>
  <c r="K174" i="14"/>
  <c r="A350" i="15"/>
  <c r="A349" i="14"/>
  <c r="I174" i="14"/>
  <c r="D174" i="14"/>
  <c r="L174" i="14" s="1"/>
  <c r="A348" i="13"/>
  <c r="A348" i="12"/>
  <c r="E348" i="12" s="1"/>
  <c r="G224" i="26" l="1"/>
  <c r="D224" i="24"/>
  <c r="G235" i="25"/>
  <c r="I224" i="26"/>
  <c r="D225" i="26" s="1"/>
  <c r="I235" i="25"/>
  <c r="D236" i="25" s="1"/>
  <c r="K118" i="21"/>
  <c r="K118" i="23" s="1"/>
  <c r="J118" i="23"/>
  <c r="H351" i="22"/>
  <c r="I351" i="22"/>
  <c r="J351" i="22" s="1"/>
  <c r="D118" i="23"/>
  <c r="L118" i="21"/>
  <c r="K352" i="22"/>
  <c r="E352" i="22"/>
  <c r="F352" i="22" s="1"/>
  <c r="I121" i="19"/>
  <c r="G122" i="19" s="1"/>
  <c r="A354" i="17"/>
  <c r="A351" i="15"/>
  <c r="F175" i="14"/>
  <c r="G175" i="14"/>
  <c r="J175" i="14" s="1"/>
  <c r="A350" i="14"/>
  <c r="A349" i="13"/>
  <c r="A349" i="12"/>
  <c r="E349" i="12" s="1"/>
  <c r="H235" i="25" l="1"/>
  <c r="F236" i="25"/>
  <c r="F225" i="26"/>
  <c r="F225" i="24" s="1"/>
  <c r="H225" i="24" s="1"/>
  <c r="L224" i="24"/>
  <c r="H224" i="26"/>
  <c r="J224" i="24" s="1"/>
  <c r="K224" i="24" s="1"/>
  <c r="G224" i="24"/>
  <c r="I224" i="24" s="1"/>
  <c r="H352" i="22"/>
  <c r="I352" i="22"/>
  <c r="J352" i="22" s="1"/>
  <c r="K353" i="22"/>
  <c r="E353" i="22"/>
  <c r="F353" i="22" s="1"/>
  <c r="L118" i="23"/>
  <c r="G119" i="21"/>
  <c r="F119" i="21"/>
  <c r="F119" i="23" s="1"/>
  <c r="F122" i="19"/>
  <c r="D122" i="19" s="1"/>
  <c r="H122" i="19" s="1"/>
  <c r="A355" i="17"/>
  <c r="A352" i="15"/>
  <c r="K175" i="14"/>
  <c r="A351" i="14"/>
  <c r="D175" i="14"/>
  <c r="L175" i="14" s="1"/>
  <c r="I175" i="14"/>
  <c r="A350" i="13"/>
  <c r="A350" i="12"/>
  <c r="E350" i="12" s="1"/>
  <c r="G225" i="26" l="1"/>
  <c r="D225" i="24"/>
  <c r="I225" i="26"/>
  <c r="D226" i="26" s="1"/>
  <c r="G236" i="25"/>
  <c r="I236" i="25"/>
  <c r="D237" i="25" s="1"/>
  <c r="I353" i="22"/>
  <c r="J353" i="22" s="1"/>
  <c r="H353" i="22"/>
  <c r="K354" i="22"/>
  <c r="E354" i="22"/>
  <c r="F354" i="22" s="1"/>
  <c r="G119" i="23"/>
  <c r="I119" i="23" s="1"/>
  <c r="I119" i="21"/>
  <c r="D119" i="21"/>
  <c r="J119" i="21"/>
  <c r="A356" i="17"/>
  <c r="A353" i="15"/>
  <c r="G176" i="14"/>
  <c r="J176" i="14" s="1"/>
  <c r="F176" i="14"/>
  <c r="A352" i="14"/>
  <c r="A351" i="13"/>
  <c r="A351" i="12"/>
  <c r="E351" i="12" s="1"/>
  <c r="H236" i="25" l="1"/>
  <c r="F226" i="26"/>
  <c r="F226" i="24" s="1"/>
  <c r="H226" i="24" s="1"/>
  <c r="L225" i="24"/>
  <c r="F237" i="25"/>
  <c r="H225" i="26"/>
  <c r="J225" i="24" s="1"/>
  <c r="K225" i="24" s="1"/>
  <c r="G225" i="24"/>
  <c r="I225" i="24" s="1"/>
  <c r="K119" i="21"/>
  <c r="K119" i="23" s="1"/>
  <c r="J119" i="23"/>
  <c r="H354" i="22"/>
  <c r="I354" i="22"/>
  <c r="J354" i="22" s="1"/>
  <c r="D119" i="23"/>
  <c r="L119" i="21"/>
  <c r="K355" i="22"/>
  <c r="E355" i="22"/>
  <c r="F355" i="22" s="1"/>
  <c r="I122" i="19"/>
  <c r="G123" i="19" s="1"/>
  <c r="A357" i="17"/>
  <c r="K176" i="14"/>
  <c r="A354" i="15"/>
  <c r="A353" i="14"/>
  <c r="I176" i="14"/>
  <c r="D176" i="14"/>
  <c r="L176" i="14" s="1"/>
  <c r="A352" i="13"/>
  <c r="A352" i="12"/>
  <c r="E352" i="12" s="1"/>
  <c r="G237" i="25" l="1"/>
  <c r="G226" i="26"/>
  <c r="D226" i="24"/>
  <c r="I237" i="25"/>
  <c r="D238" i="25" s="1"/>
  <c r="I226" i="26"/>
  <c r="D227" i="26" s="1"/>
  <c r="I355" i="22"/>
  <c r="J355" i="22" s="1"/>
  <c r="H355" i="22"/>
  <c r="K356" i="22"/>
  <c r="E356" i="22"/>
  <c r="F356" i="22" s="1"/>
  <c r="L119" i="23"/>
  <c r="G120" i="21"/>
  <c r="F120" i="21"/>
  <c r="F120" i="23" s="1"/>
  <c r="F123" i="19"/>
  <c r="D123" i="19" s="1"/>
  <c r="H123" i="19" s="1"/>
  <c r="A358" i="17"/>
  <c r="A355" i="15"/>
  <c r="F177" i="14"/>
  <c r="G177" i="14"/>
  <c r="J177" i="14" s="1"/>
  <c r="A354" i="14"/>
  <c r="A353" i="13"/>
  <c r="A353" i="12"/>
  <c r="E353" i="12" s="1"/>
  <c r="H226" i="26" l="1"/>
  <c r="J226" i="24" s="1"/>
  <c r="K226" i="24" s="1"/>
  <c r="G226" i="24"/>
  <c r="I226" i="24" s="1"/>
  <c r="I227" i="26"/>
  <c r="D228" i="26" s="1"/>
  <c r="F227" i="26"/>
  <c r="F227" i="24" s="1"/>
  <c r="H227" i="24" s="1"/>
  <c r="L226" i="24"/>
  <c r="I238" i="25"/>
  <c r="D239" i="25" s="1"/>
  <c r="F238" i="25"/>
  <c r="H237" i="25"/>
  <c r="H356" i="22"/>
  <c r="I356" i="22"/>
  <c r="J356" i="22" s="1"/>
  <c r="K357" i="22"/>
  <c r="E357" i="22"/>
  <c r="F357" i="22" s="1"/>
  <c r="G120" i="23"/>
  <c r="I120" i="23" s="1"/>
  <c r="I120" i="21"/>
  <c r="J120" i="21"/>
  <c r="D120" i="21"/>
  <c r="A359" i="17"/>
  <c r="K177" i="14"/>
  <c r="A356" i="15"/>
  <c r="A355" i="14"/>
  <c r="D177" i="14"/>
  <c r="L177" i="14" s="1"/>
  <c r="I177" i="14"/>
  <c r="A354" i="13"/>
  <c r="A354" i="12"/>
  <c r="E354" i="12" s="1"/>
  <c r="G238" i="25" l="1"/>
  <c r="G227" i="26"/>
  <c r="D227" i="24"/>
  <c r="F239" i="25"/>
  <c r="F228" i="26"/>
  <c r="F228" i="24" s="1"/>
  <c r="H228" i="24" s="1"/>
  <c r="I228" i="26"/>
  <c r="D229" i="26" s="1"/>
  <c r="L227" i="24"/>
  <c r="D120" i="23"/>
  <c r="L120" i="21"/>
  <c r="H357" i="22"/>
  <c r="I357" i="22"/>
  <c r="J357" i="22" s="1"/>
  <c r="K120" i="21"/>
  <c r="K120" i="23" s="1"/>
  <c r="J120" i="23"/>
  <c r="K358" i="22"/>
  <c r="E358" i="22"/>
  <c r="F358" i="22" s="1"/>
  <c r="I123" i="19"/>
  <c r="G124" i="19" s="1"/>
  <c r="A360" i="17"/>
  <c r="A357" i="15"/>
  <c r="G178" i="14"/>
  <c r="J178" i="14" s="1"/>
  <c r="F178" i="14"/>
  <c r="A356" i="14"/>
  <c r="A355" i="13"/>
  <c r="A355" i="12"/>
  <c r="E355" i="12" s="1"/>
  <c r="I229" i="26" l="1"/>
  <c r="D230" i="26" s="1"/>
  <c r="F229" i="26"/>
  <c r="F229" i="24" s="1"/>
  <c r="H229" i="24" s="1"/>
  <c r="L228" i="24"/>
  <c r="G239" i="25"/>
  <c r="H227" i="26"/>
  <c r="J227" i="24" s="1"/>
  <c r="K227" i="24" s="1"/>
  <c r="G227" i="24"/>
  <c r="I227" i="24" s="1"/>
  <c r="G228" i="26"/>
  <c r="D228" i="24"/>
  <c r="I239" i="25"/>
  <c r="D240" i="25" s="1"/>
  <c r="H238" i="25"/>
  <c r="I358" i="22"/>
  <c r="J358" i="22" s="1"/>
  <c r="H358" i="22"/>
  <c r="K359" i="22"/>
  <c r="E359" i="22"/>
  <c r="F359" i="22" s="1"/>
  <c r="L120" i="23"/>
  <c r="G121" i="21"/>
  <c r="F121" i="21"/>
  <c r="F121" i="23" s="1"/>
  <c r="F124" i="19"/>
  <c r="D124" i="19" s="1"/>
  <c r="H124" i="19" s="1"/>
  <c r="A361" i="17"/>
  <c r="K178" i="14"/>
  <c r="A358" i="15"/>
  <c r="A357" i="14"/>
  <c r="I178" i="14"/>
  <c r="D178" i="14"/>
  <c r="L178" i="14" s="1"/>
  <c r="A356" i="13"/>
  <c r="A356" i="12"/>
  <c r="E356" i="12" s="1"/>
  <c r="I230" i="26" l="1"/>
  <c r="D231" i="26" s="1"/>
  <c r="F230" i="26"/>
  <c r="F230" i="24" s="1"/>
  <c r="H230" i="24" s="1"/>
  <c r="L229" i="24"/>
  <c r="I240" i="25"/>
  <c r="D241" i="25" s="1"/>
  <c r="F240" i="25"/>
  <c r="H228" i="26"/>
  <c r="J228" i="24" s="1"/>
  <c r="K228" i="24" s="1"/>
  <c r="G228" i="24"/>
  <c r="I228" i="24" s="1"/>
  <c r="H239" i="25"/>
  <c r="G229" i="26"/>
  <c r="D229" i="24"/>
  <c r="I359" i="22"/>
  <c r="J359" i="22" s="1"/>
  <c r="H359" i="22"/>
  <c r="K360" i="22"/>
  <c r="E360" i="22"/>
  <c r="F360" i="22" s="1"/>
  <c r="G121" i="23"/>
  <c r="I121" i="23" s="1"/>
  <c r="J121" i="21"/>
  <c r="I121" i="21"/>
  <c r="D121" i="21"/>
  <c r="A359" i="15"/>
  <c r="F179" i="14"/>
  <c r="G179" i="14"/>
  <c r="J179" i="14" s="1"/>
  <c r="A358" i="14"/>
  <c r="A357" i="13"/>
  <c r="A357" i="12"/>
  <c r="E357" i="12" s="1"/>
  <c r="I241" i="25" l="1"/>
  <c r="D242" i="25" s="1"/>
  <c r="F241" i="25"/>
  <c r="F231" i="26"/>
  <c r="F231" i="24" s="1"/>
  <c r="H231" i="24" s="1"/>
  <c r="I231" i="26"/>
  <c r="D232" i="26" s="1"/>
  <c r="L230" i="24"/>
  <c r="H229" i="26"/>
  <c r="J229" i="24" s="1"/>
  <c r="K229" i="24" s="1"/>
  <c r="G229" i="24"/>
  <c r="I229" i="24" s="1"/>
  <c r="G240" i="25"/>
  <c r="G230" i="26"/>
  <c r="D230" i="24"/>
  <c r="D121" i="23"/>
  <c r="L121" i="21"/>
  <c r="I360" i="22"/>
  <c r="J360" i="22" s="1"/>
  <c r="H360" i="22"/>
  <c r="K361" i="22"/>
  <c r="E361" i="22"/>
  <c r="F361" i="22" s="1"/>
  <c r="K121" i="21"/>
  <c r="K121" i="23" s="1"/>
  <c r="J121" i="23"/>
  <c r="I124" i="19"/>
  <c r="G125" i="19" s="1"/>
  <c r="K179" i="14"/>
  <c r="A360" i="15"/>
  <c r="A359" i="14"/>
  <c r="D179" i="14"/>
  <c r="L179" i="14" s="1"/>
  <c r="I179" i="14"/>
  <c r="A358" i="13"/>
  <c r="A358" i="12"/>
  <c r="E358" i="12" s="1"/>
  <c r="I242" i="25" l="1"/>
  <c r="D243" i="25" s="1"/>
  <c r="F242" i="25"/>
  <c r="H240" i="25"/>
  <c r="G231" i="26"/>
  <c r="D231" i="24"/>
  <c r="I232" i="26"/>
  <c r="D233" i="26" s="1"/>
  <c r="F232" i="26"/>
  <c r="F232" i="24" s="1"/>
  <c r="H232" i="24" s="1"/>
  <c r="L231" i="24"/>
  <c r="H230" i="26"/>
  <c r="J230" i="24" s="1"/>
  <c r="K230" i="24" s="1"/>
  <c r="G230" i="24"/>
  <c r="I230" i="24" s="1"/>
  <c r="G241" i="25"/>
  <c r="I361" i="22"/>
  <c r="J361" i="22" s="1"/>
  <c r="H361" i="22"/>
  <c r="L121" i="23"/>
  <c r="G122" i="21"/>
  <c r="F122" i="21"/>
  <c r="F122" i="23" s="1"/>
  <c r="F125" i="19"/>
  <c r="D125" i="19" s="1"/>
  <c r="H125" i="19" s="1"/>
  <c r="A361" i="15"/>
  <c r="G180" i="14"/>
  <c r="J180" i="14" s="1"/>
  <c r="F180" i="14"/>
  <c r="A360" i="14"/>
  <c r="A359" i="13"/>
  <c r="A359" i="12"/>
  <c r="E359" i="12" s="1"/>
  <c r="H241" i="25" l="1"/>
  <c r="F233" i="26"/>
  <c r="F233" i="24" s="1"/>
  <c r="H233" i="24" s="1"/>
  <c r="L232" i="24"/>
  <c r="H231" i="26"/>
  <c r="J231" i="24" s="1"/>
  <c r="K231" i="24" s="1"/>
  <c r="G231" i="24"/>
  <c r="I231" i="24" s="1"/>
  <c r="I243" i="25"/>
  <c r="D244" i="25" s="1"/>
  <c r="F243" i="25"/>
  <c r="G232" i="26"/>
  <c r="D232" i="24"/>
  <c r="G242" i="25"/>
  <c r="G122" i="23"/>
  <c r="I122" i="23" s="1"/>
  <c r="J122" i="21"/>
  <c r="I122" i="21"/>
  <c r="D122" i="21"/>
  <c r="K180" i="14"/>
  <c r="A361" i="14"/>
  <c r="I180" i="14"/>
  <c r="D180" i="14"/>
  <c r="L180" i="14" s="1"/>
  <c r="A360" i="13"/>
  <c r="A360" i="12"/>
  <c r="E360" i="12" s="1"/>
  <c r="H242" i="25" l="1"/>
  <c r="F244" i="25"/>
  <c r="G233" i="26"/>
  <c r="D233" i="24"/>
  <c r="H232" i="26"/>
  <c r="J232" i="24" s="1"/>
  <c r="K232" i="24" s="1"/>
  <c r="G232" i="24"/>
  <c r="I232" i="24" s="1"/>
  <c r="G243" i="25"/>
  <c r="I233" i="26"/>
  <c r="D234" i="26" s="1"/>
  <c r="K122" i="21"/>
  <c r="K122" i="23" s="1"/>
  <c r="J11" i="1" s="1"/>
  <c r="J122" i="23"/>
  <c r="D122" i="23"/>
  <c r="L122" i="21"/>
  <c r="I125" i="19"/>
  <c r="G126" i="19" s="1"/>
  <c r="F181" i="14"/>
  <c r="G181" i="14"/>
  <c r="J181" i="14" s="1"/>
  <c r="A361" i="13"/>
  <c r="A361" i="12"/>
  <c r="E361" i="12" s="1"/>
  <c r="I244" i="25" l="1"/>
  <c r="D245" i="25" s="1"/>
  <c r="G244" i="25"/>
  <c r="F234" i="26"/>
  <c r="F234" i="24" s="1"/>
  <c r="H234" i="24" s="1"/>
  <c r="L233" i="24"/>
  <c r="H243" i="25"/>
  <c r="H233" i="26"/>
  <c r="J233" i="24" s="1"/>
  <c r="K233" i="24" s="1"/>
  <c r="G233" i="24"/>
  <c r="I233" i="24" s="1"/>
  <c r="L122" i="23"/>
  <c r="G123" i="21"/>
  <c r="F123" i="21"/>
  <c r="F123" i="23" s="1"/>
  <c r="F126" i="19"/>
  <c r="D126" i="19" s="1"/>
  <c r="H126" i="19" s="1"/>
  <c r="K181" i="14"/>
  <c r="D181" i="14"/>
  <c r="L181" i="14" s="1"/>
  <c r="I181" i="14"/>
  <c r="G234" i="26" l="1"/>
  <c r="D234" i="24"/>
  <c r="I234" i="26"/>
  <c r="D235" i="26" s="1"/>
  <c r="H244" i="25"/>
  <c r="I245" i="25"/>
  <c r="D246" i="25" s="1"/>
  <c r="F245" i="25"/>
  <c r="G123" i="23"/>
  <c r="I123" i="23" s="1"/>
  <c r="I123" i="21"/>
  <c r="D123" i="21"/>
  <c r="J123" i="21"/>
  <c r="G182" i="14"/>
  <c r="J182" i="14" s="1"/>
  <c r="F182" i="14"/>
  <c r="I246" i="25" l="1"/>
  <c r="D247" i="25" s="1"/>
  <c r="F246" i="25"/>
  <c r="F235" i="26"/>
  <c r="F235" i="24" s="1"/>
  <c r="H235" i="24" s="1"/>
  <c r="I235" i="26"/>
  <c r="D236" i="26" s="1"/>
  <c r="L234" i="24"/>
  <c r="G245" i="25"/>
  <c r="H234" i="26"/>
  <c r="J234" i="24" s="1"/>
  <c r="K234" i="24" s="1"/>
  <c r="G234" i="24"/>
  <c r="I234" i="24" s="1"/>
  <c r="K123" i="21"/>
  <c r="K123" i="23" s="1"/>
  <c r="J123" i="23"/>
  <c r="D123" i="23"/>
  <c r="L123" i="21"/>
  <c r="I126" i="19"/>
  <c r="G127" i="19" s="1"/>
  <c r="D2" i="18"/>
  <c r="I2" i="12"/>
  <c r="G3" i="12" s="1"/>
  <c r="F2" i="11"/>
  <c r="K182" i="14"/>
  <c r="I12" i="1" s="1"/>
  <c r="I182" i="14"/>
  <c r="D182" i="14"/>
  <c r="L182" i="14" s="1"/>
  <c r="L2" i="18" l="1"/>
  <c r="F236" i="26"/>
  <c r="F236" i="24" s="1"/>
  <c r="H236" i="24" s="1"/>
  <c r="I236" i="26"/>
  <c r="D237" i="26" s="1"/>
  <c r="L235" i="24"/>
  <c r="I247" i="25"/>
  <c r="D248" i="25" s="1"/>
  <c r="F247" i="25"/>
  <c r="G235" i="26"/>
  <c r="D235" i="24"/>
  <c r="H245" i="25"/>
  <c r="G246" i="25"/>
  <c r="L123" i="23"/>
  <c r="G124" i="21"/>
  <c r="F124" i="21"/>
  <c r="F124" i="23" s="1"/>
  <c r="J2" i="12"/>
  <c r="F127" i="19"/>
  <c r="D127" i="19" s="1"/>
  <c r="H127" i="19" s="1"/>
  <c r="F3" i="12"/>
  <c r="F3" i="18" s="1"/>
  <c r="H3" i="18" s="1"/>
  <c r="F183" i="14"/>
  <c r="G183" i="14"/>
  <c r="J183" i="14" s="1"/>
  <c r="D3" i="12" l="1"/>
  <c r="H3" i="12" s="1"/>
  <c r="I248" i="25"/>
  <c r="D249" i="25" s="1"/>
  <c r="F248" i="25"/>
  <c r="G236" i="26"/>
  <c r="D236" i="24"/>
  <c r="F237" i="26"/>
  <c r="F237" i="24" s="1"/>
  <c r="H237" i="24" s="1"/>
  <c r="L236" i="24"/>
  <c r="H246" i="25"/>
  <c r="H235" i="26"/>
  <c r="J235" i="24" s="1"/>
  <c r="K235" i="24" s="1"/>
  <c r="G235" i="24"/>
  <c r="I235" i="24" s="1"/>
  <c r="G247" i="25"/>
  <c r="G124" i="23"/>
  <c r="I124" i="23" s="1"/>
  <c r="I124" i="21"/>
  <c r="D124" i="21"/>
  <c r="J124" i="21"/>
  <c r="K183" i="14"/>
  <c r="D183" i="14"/>
  <c r="L183" i="14" s="1"/>
  <c r="I183" i="14"/>
  <c r="D3" i="18" l="1"/>
  <c r="G3" i="18"/>
  <c r="I3" i="18" s="1"/>
  <c r="G237" i="26"/>
  <c r="D237" i="24"/>
  <c r="H247" i="25"/>
  <c r="I237" i="26"/>
  <c r="D238" i="26" s="1"/>
  <c r="I249" i="25"/>
  <c r="D250" i="25" s="1"/>
  <c r="F249" i="25"/>
  <c r="H236" i="26"/>
  <c r="J236" i="24" s="1"/>
  <c r="K236" i="24" s="1"/>
  <c r="G236" i="24"/>
  <c r="I236" i="24" s="1"/>
  <c r="G248" i="25"/>
  <c r="K124" i="21"/>
  <c r="K124" i="23" s="1"/>
  <c r="J124" i="23"/>
  <c r="D124" i="23"/>
  <c r="L124" i="21"/>
  <c r="I127" i="19"/>
  <c r="G128" i="19" s="1"/>
  <c r="G184" i="14"/>
  <c r="J184" i="14" s="1"/>
  <c r="F184" i="14"/>
  <c r="H248" i="25" l="1"/>
  <c r="F250" i="25"/>
  <c r="I250" i="25"/>
  <c r="D251" i="25" s="1"/>
  <c r="G249" i="25"/>
  <c r="F238" i="26"/>
  <c r="F238" i="24" s="1"/>
  <c r="H238" i="24" s="1"/>
  <c r="I238" i="26"/>
  <c r="D239" i="26" s="1"/>
  <c r="L237" i="24"/>
  <c r="H237" i="26"/>
  <c r="J237" i="24" s="1"/>
  <c r="K237" i="24" s="1"/>
  <c r="G237" i="24"/>
  <c r="I237" i="24" s="1"/>
  <c r="L124" i="23"/>
  <c r="G125" i="21"/>
  <c r="F125" i="21"/>
  <c r="F125" i="23" s="1"/>
  <c r="F128" i="19"/>
  <c r="D128" i="19" s="1"/>
  <c r="H128" i="19" s="1"/>
  <c r="K184" i="14"/>
  <c r="I184" i="14"/>
  <c r="D184" i="14"/>
  <c r="L184" i="14" s="1"/>
  <c r="F251" i="25" l="1"/>
  <c r="G238" i="26"/>
  <c r="D238" i="24"/>
  <c r="H249" i="25"/>
  <c r="F239" i="26"/>
  <c r="F239" i="24" s="1"/>
  <c r="H239" i="24" s="1"/>
  <c r="L238" i="24"/>
  <c r="G250" i="25"/>
  <c r="G125" i="23"/>
  <c r="I125" i="23" s="1"/>
  <c r="D125" i="21"/>
  <c r="I125" i="21"/>
  <c r="J125" i="21"/>
  <c r="F185" i="14"/>
  <c r="G185" i="14"/>
  <c r="J185" i="14" s="1"/>
  <c r="H250" i="25" l="1"/>
  <c r="G239" i="26"/>
  <c r="D239" i="24"/>
  <c r="H238" i="26"/>
  <c r="J238" i="24" s="1"/>
  <c r="K238" i="24" s="1"/>
  <c r="G238" i="24"/>
  <c r="I238" i="24" s="1"/>
  <c r="I239" i="26"/>
  <c r="D240" i="26" s="1"/>
  <c r="I251" i="25"/>
  <c r="D252" i="25" s="1"/>
  <c r="G251" i="25"/>
  <c r="K125" i="21"/>
  <c r="K125" i="23" s="1"/>
  <c r="J125" i="23"/>
  <c r="D125" i="23"/>
  <c r="L125" i="21"/>
  <c r="I128" i="19"/>
  <c r="G129" i="19" s="1"/>
  <c r="K185" i="14"/>
  <c r="D185" i="14"/>
  <c r="L185" i="14" s="1"/>
  <c r="I185" i="14"/>
  <c r="I252" i="25" l="1"/>
  <c r="D253" i="25" s="1"/>
  <c r="F252" i="25"/>
  <c r="F240" i="26"/>
  <c r="F240" i="24" s="1"/>
  <c r="H240" i="24" s="1"/>
  <c r="L239" i="24"/>
  <c r="H239" i="26"/>
  <c r="J239" i="24" s="1"/>
  <c r="K239" i="24" s="1"/>
  <c r="G239" i="24"/>
  <c r="I239" i="24" s="1"/>
  <c r="H251" i="25"/>
  <c r="L125" i="23"/>
  <c r="G126" i="21"/>
  <c r="F126" i="21"/>
  <c r="F126" i="23" s="1"/>
  <c r="F129" i="19"/>
  <c r="D129" i="19" s="1"/>
  <c r="H129" i="19" s="1"/>
  <c r="G186" i="14"/>
  <c r="J186" i="14" s="1"/>
  <c r="F186" i="14"/>
  <c r="I253" i="25" l="1"/>
  <c r="D254" i="25" s="1"/>
  <c r="F253" i="25"/>
  <c r="I240" i="26"/>
  <c r="D241" i="26" s="1"/>
  <c r="G240" i="26"/>
  <c r="D240" i="24"/>
  <c r="G252" i="25"/>
  <c r="G126" i="23"/>
  <c r="I126" i="23" s="1"/>
  <c r="J126" i="21"/>
  <c r="I126" i="21"/>
  <c r="D126" i="21"/>
  <c r="K186" i="14"/>
  <c r="I186" i="14"/>
  <c r="D186" i="14"/>
  <c r="L186" i="14" s="1"/>
  <c r="F254" i="25" l="1"/>
  <c r="H252" i="25"/>
  <c r="H240" i="26"/>
  <c r="J240" i="24" s="1"/>
  <c r="K240" i="24" s="1"/>
  <c r="G240" i="24"/>
  <c r="I240" i="24" s="1"/>
  <c r="F241" i="26"/>
  <c r="F241" i="24" s="1"/>
  <c r="H241" i="24" s="1"/>
  <c r="L240" i="24"/>
  <c r="G253" i="25"/>
  <c r="D126" i="23"/>
  <c r="L126" i="21"/>
  <c r="K126" i="21"/>
  <c r="K126" i="23" s="1"/>
  <c r="J126" i="23"/>
  <c r="I129" i="19"/>
  <c r="G130" i="19" s="1"/>
  <c r="F187" i="14"/>
  <c r="G187" i="14"/>
  <c r="J187" i="14" s="1"/>
  <c r="I241" i="26" l="1"/>
  <c r="D242" i="26" s="1"/>
  <c r="G241" i="26"/>
  <c r="D241" i="24"/>
  <c r="H253" i="25"/>
  <c r="I254" i="25"/>
  <c r="D255" i="25" s="1"/>
  <c r="G254" i="25"/>
  <c r="L126" i="23"/>
  <c r="F127" i="21"/>
  <c r="F127" i="23" s="1"/>
  <c r="G127" i="21"/>
  <c r="F130" i="19"/>
  <c r="D130" i="19" s="1"/>
  <c r="H130" i="19" s="1"/>
  <c r="K187" i="14"/>
  <c r="D187" i="14"/>
  <c r="L187" i="14" s="1"/>
  <c r="I187" i="14"/>
  <c r="H254" i="25" l="1"/>
  <c r="F255" i="25"/>
  <c r="H241" i="26"/>
  <c r="J241" i="24" s="1"/>
  <c r="K241" i="24" s="1"/>
  <c r="G241" i="24"/>
  <c r="I241" i="24" s="1"/>
  <c r="F242" i="26"/>
  <c r="F242" i="24" s="1"/>
  <c r="H242" i="24" s="1"/>
  <c r="L241" i="24"/>
  <c r="G127" i="23"/>
  <c r="I127" i="23" s="1"/>
  <c r="J127" i="21"/>
  <c r="I127" i="21"/>
  <c r="D127" i="21"/>
  <c r="G188" i="14"/>
  <c r="J188" i="14" s="1"/>
  <c r="F188" i="14"/>
  <c r="G255" i="25" l="1"/>
  <c r="I242" i="26"/>
  <c r="D243" i="26" s="1"/>
  <c r="G242" i="26"/>
  <c r="D242" i="24"/>
  <c r="I255" i="25"/>
  <c r="D256" i="25" s="1"/>
  <c r="D127" i="23"/>
  <c r="L127" i="21"/>
  <c r="K127" i="21"/>
  <c r="K127" i="23" s="1"/>
  <c r="J127" i="23"/>
  <c r="I130" i="19"/>
  <c r="G131" i="19" s="1"/>
  <c r="K188" i="14"/>
  <c r="I188" i="14"/>
  <c r="D188" i="14"/>
  <c r="L188" i="14" s="1"/>
  <c r="H242" i="26" l="1"/>
  <c r="J242" i="24" s="1"/>
  <c r="K242" i="24" s="1"/>
  <c r="G13" i="1" s="1"/>
  <c r="G242" i="24"/>
  <c r="I242" i="24" s="1"/>
  <c r="F243" i="26"/>
  <c r="F243" i="24" s="1"/>
  <c r="H243" i="24" s="1"/>
  <c r="L242" i="24"/>
  <c r="I256" i="25"/>
  <c r="D257" i="25" s="1"/>
  <c r="F256" i="25"/>
  <c r="H255" i="25"/>
  <c r="L127" i="23"/>
  <c r="G128" i="21"/>
  <c r="F128" i="21"/>
  <c r="F128" i="23" s="1"/>
  <c r="F131" i="19"/>
  <c r="D131" i="19" s="1"/>
  <c r="H131" i="19" s="1"/>
  <c r="F189" i="14"/>
  <c r="G189" i="14"/>
  <c r="J189" i="14" s="1"/>
  <c r="I257" i="25" l="1"/>
  <c r="D258" i="25" s="1"/>
  <c r="F257" i="25"/>
  <c r="I243" i="26"/>
  <c r="D244" i="26" s="1"/>
  <c r="G243" i="26"/>
  <c r="D243" i="24"/>
  <c r="G256" i="25"/>
  <c r="G128" i="23"/>
  <c r="I128" i="23" s="1"/>
  <c r="I128" i="21"/>
  <c r="J128" i="21"/>
  <c r="D128" i="21"/>
  <c r="K189" i="14"/>
  <c r="D189" i="14"/>
  <c r="L189" i="14" s="1"/>
  <c r="I189" i="14"/>
  <c r="H256" i="25" l="1"/>
  <c r="I258" i="25"/>
  <c r="D259" i="25" s="1"/>
  <c r="F258" i="25"/>
  <c r="H243" i="26"/>
  <c r="J243" i="24" s="1"/>
  <c r="K243" i="24" s="1"/>
  <c r="G243" i="24"/>
  <c r="I243" i="24" s="1"/>
  <c r="I244" i="26"/>
  <c r="D245" i="26" s="1"/>
  <c r="F244" i="26"/>
  <c r="F244" i="24" s="1"/>
  <c r="H244" i="24" s="1"/>
  <c r="L243" i="24"/>
  <c r="G257" i="25"/>
  <c r="D128" i="23"/>
  <c r="L128" i="21"/>
  <c r="K128" i="21"/>
  <c r="K128" i="23" s="1"/>
  <c r="J128" i="23"/>
  <c r="I131" i="19"/>
  <c r="G132" i="19" s="1"/>
  <c r="G190" i="14"/>
  <c r="J190" i="14" s="1"/>
  <c r="F190" i="14"/>
  <c r="I245" i="26" l="1"/>
  <c r="D246" i="26" s="1"/>
  <c r="F245" i="26"/>
  <c r="F245" i="24" s="1"/>
  <c r="H245" i="24" s="1"/>
  <c r="L244" i="24"/>
  <c r="H257" i="25"/>
  <c r="I259" i="25"/>
  <c r="D260" i="25" s="1"/>
  <c r="F259" i="25"/>
  <c r="G244" i="26"/>
  <c r="D244" i="24"/>
  <c r="G258" i="25"/>
  <c r="L128" i="23"/>
  <c r="G129" i="21"/>
  <c r="F129" i="21"/>
  <c r="F129" i="23" s="1"/>
  <c r="F132" i="19"/>
  <c r="D132" i="19" s="1"/>
  <c r="H132" i="19" s="1"/>
  <c r="K190" i="14"/>
  <c r="I190" i="14"/>
  <c r="D190" i="14"/>
  <c r="L190" i="14" s="1"/>
  <c r="I246" i="26" l="1"/>
  <c r="D247" i="26" s="1"/>
  <c r="F246" i="26"/>
  <c r="F246" i="24" s="1"/>
  <c r="H246" i="24" s="1"/>
  <c r="L245" i="24"/>
  <c r="H244" i="26"/>
  <c r="J244" i="24" s="1"/>
  <c r="K244" i="24" s="1"/>
  <c r="G244" i="24"/>
  <c r="I244" i="24" s="1"/>
  <c r="G259" i="25"/>
  <c r="H258" i="25"/>
  <c r="I260" i="25"/>
  <c r="D261" i="25" s="1"/>
  <c r="F260" i="25"/>
  <c r="G245" i="26"/>
  <c r="D245" i="24"/>
  <c r="G129" i="23"/>
  <c r="I129" i="23" s="1"/>
  <c r="J129" i="21"/>
  <c r="D129" i="21"/>
  <c r="I129" i="21"/>
  <c r="F191" i="14"/>
  <c r="G191" i="14"/>
  <c r="J191" i="14" s="1"/>
  <c r="I247" i="26" l="1"/>
  <c r="D248" i="26" s="1"/>
  <c r="F247" i="26"/>
  <c r="F247" i="24" s="1"/>
  <c r="H247" i="24" s="1"/>
  <c r="L246" i="24"/>
  <c r="H245" i="26"/>
  <c r="J245" i="24" s="1"/>
  <c r="K245" i="24" s="1"/>
  <c r="G245" i="24"/>
  <c r="I245" i="24" s="1"/>
  <c r="G260" i="25"/>
  <c r="H259" i="25"/>
  <c r="F261" i="25"/>
  <c r="G246" i="26"/>
  <c r="D246" i="24"/>
  <c r="D129" i="23"/>
  <c r="L129" i="21"/>
  <c r="K129" i="21"/>
  <c r="K129" i="23" s="1"/>
  <c r="J129" i="23"/>
  <c r="I132" i="19"/>
  <c r="G133" i="19" s="1"/>
  <c r="K191" i="14"/>
  <c r="D191" i="14"/>
  <c r="L191" i="14" s="1"/>
  <c r="I191" i="14"/>
  <c r="H246" i="26" l="1"/>
  <c r="J246" i="24" s="1"/>
  <c r="K246" i="24" s="1"/>
  <c r="G246" i="24"/>
  <c r="I246" i="24" s="1"/>
  <c r="G261" i="25"/>
  <c r="H260" i="25"/>
  <c r="F248" i="26"/>
  <c r="F248" i="24" s="1"/>
  <c r="H248" i="24" s="1"/>
  <c r="L247" i="24"/>
  <c r="I261" i="25"/>
  <c r="D262" i="25" s="1"/>
  <c r="G247" i="26"/>
  <c r="D247" i="24"/>
  <c r="L129" i="23"/>
  <c r="G130" i="21"/>
  <c r="F130" i="21"/>
  <c r="F130" i="23" s="1"/>
  <c r="F133" i="19"/>
  <c r="D133" i="19" s="1"/>
  <c r="H133" i="19" s="1"/>
  <c r="G192" i="14"/>
  <c r="J192" i="14" s="1"/>
  <c r="F192" i="14"/>
  <c r="H247" i="26" l="1"/>
  <c r="J247" i="24" s="1"/>
  <c r="K247" i="24" s="1"/>
  <c r="G247" i="24"/>
  <c r="I247" i="24" s="1"/>
  <c r="F262" i="25"/>
  <c r="G248" i="26"/>
  <c r="D248" i="24"/>
  <c r="H261" i="25"/>
  <c r="I248" i="26"/>
  <c r="D249" i="26" s="1"/>
  <c r="G130" i="23"/>
  <c r="I130" i="23" s="1"/>
  <c r="I130" i="21"/>
  <c r="D130" i="21"/>
  <c r="J130" i="21"/>
  <c r="K192" i="14"/>
  <c r="I192" i="14"/>
  <c r="D192" i="14"/>
  <c r="L192" i="14" s="1"/>
  <c r="I249" i="26" l="1"/>
  <c r="D250" i="26" s="1"/>
  <c r="F249" i="26"/>
  <c r="F249" i="24" s="1"/>
  <c r="H249" i="24" s="1"/>
  <c r="L248" i="24"/>
  <c r="H248" i="26"/>
  <c r="J248" i="24" s="1"/>
  <c r="K248" i="24" s="1"/>
  <c r="G248" i="24"/>
  <c r="I248" i="24" s="1"/>
  <c r="G262" i="25"/>
  <c r="I262" i="25"/>
  <c r="D263" i="25" s="1"/>
  <c r="K130" i="21"/>
  <c r="K130" i="23" s="1"/>
  <c r="J130" i="23"/>
  <c r="D130" i="23"/>
  <c r="L130" i="21"/>
  <c r="I133" i="19"/>
  <c r="G134" i="19" s="1"/>
  <c r="F193" i="14"/>
  <c r="G193" i="14"/>
  <c r="J193" i="14" s="1"/>
  <c r="F250" i="26" l="1"/>
  <c r="F250" i="24" s="1"/>
  <c r="H250" i="24" s="1"/>
  <c r="L249" i="24"/>
  <c r="H262" i="25"/>
  <c r="F263" i="25"/>
  <c r="G249" i="26"/>
  <c r="D249" i="24"/>
  <c r="L130" i="23"/>
  <c r="F131" i="21"/>
  <c r="F131" i="23" s="1"/>
  <c r="G131" i="21"/>
  <c r="F134" i="19"/>
  <c r="D134" i="19" s="1"/>
  <c r="H134" i="19" s="1"/>
  <c r="K193" i="14"/>
  <c r="D193" i="14"/>
  <c r="L193" i="14" s="1"/>
  <c r="I193" i="14"/>
  <c r="H249" i="26" l="1"/>
  <c r="J249" i="24" s="1"/>
  <c r="K249" i="24" s="1"/>
  <c r="G249" i="24"/>
  <c r="I249" i="24" s="1"/>
  <c r="G250" i="26"/>
  <c r="D250" i="24"/>
  <c r="I263" i="25"/>
  <c r="D264" i="25" s="1"/>
  <c r="G263" i="25"/>
  <c r="I250" i="26"/>
  <c r="D251" i="26" s="1"/>
  <c r="G131" i="23"/>
  <c r="I131" i="23" s="1"/>
  <c r="I131" i="21"/>
  <c r="D131" i="21"/>
  <c r="J131" i="21"/>
  <c r="G194" i="14"/>
  <c r="J194" i="14" s="1"/>
  <c r="F194" i="14"/>
  <c r="H250" i="26" l="1"/>
  <c r="J250" i="24" s="1"/>
  <c r="K250" i="24" s="1"/>
  <c r="G250" i="24"/>
  <c r="I250" i="24" s="1"/>
  <c r="F251" i="26"/>
  <c r="F251" i="24" s="1"/>
  <c r="H251" i="24" s="1"/>
  <c r="L250" i="24"/>
  <c r="H263" i="25"/>
  <c r="I264" i="25"/>
  <c r="D265" i="25" s="1"/>
  <c r="F264" i="25"/>
  <c r="D131" i="23"/>
  <c r="L131" i="21"/>
  <c r="K131" i="21"/>
  <c r="K131" i="23" s="1"/>
  <c r="J131" i="23"/>
  <c r="I134" i="19"/>
  <c r="G135" i="19" s="1"/>
  <c r="K194" i="14"/>
  <c r="I194" i="14"/>
  <c r="D194" i="14"/>
  <c r="L194" i="14" s="1"/>
  <c r="I265" i="25" l="1"/>
  <c r="D266" i="25" s="1"/>
  <c r="F265" i="25"/>
  <c r="G251" i="26"/>
  <c r="D251" i="24"/>
  <c r="G264" i="25"/>
  <c r="I251" i="26"/>
  <c r="D252" i="26" s="1"/>
  <c r="L131" i="23"/>
  <c r="F132" i="21"/>
  <c r="F132" i="23" s="1"/>
  <c r="G132" i="21"/>
  <c r="F135" i="19"/>
  <c r="D135" i="19" s="1"/>
  <c r="H135" i="19" s="1"/>
  <c r="F195" i="14"/>
  <c r="G195" i="14"/>
  <c r="J195" i="14" s="1"/>
  <c r="H264" i="25" l="1"/>
  <c r="F266" i="25"/>
  <c r="I252" i="26"/>
  <c r="D253" i="26" s="1"/>
  <c r="F252" i="26"/>
  <c r="F252" i="24" s="1"/>
  <c r="H252" i="24" s="1"/>
  <c r="L251" i="24"/>
  <c r="H251" i="26"/>
  <c r="J251" i="24" s="1"/>
  <c r="K251" i="24" s="1"/>
  <c r="G251" i="24"/>
  <c r="I251" i="24" s="1"/>
  <c r="G265" i="25"/>
  <c r="G132" i="23"/>
  <c r="I132" i="23" s="1"/>
  <c r="D132" i="21"/>
  <c r="I132" i="21"/>
  <c r="J132" i="21"/>
  <c r="K195" i="14"/>
  <c r="D195" i="14"/>
  <c r="L195" i="14" s="1"/>
  <c r="I195" i="14"/>
  <c r="F253" i="26" l="1"/>
  <c r="F253" i="24" s="1"/>
  <c r="H253" i="24" s="1"/>
  <c r="L252" i="24"/>
  <c r="G252" i="26"/>
  <c r="D252" i="24"/>
  <c r="G266" i="25"/>
  <c r="H265" i="25"/>
  <c r="I266" i="25"/>
  <c r="D267" i="25" s="1"/>
  <c r="K132" i="21"/>
  <c r="K132" i="23" s="1"/>
  <c r="J132" i="23"/>
  <c r="D132" i="23"/>
  <c r="L132" i="21"/>
  <c r="I135" i="19"/>
  <c r="G136" i="19" s="1"/>
  <c r="G196" i="14"/>
  <c r="J196" i="14" s="1"/>
  <c r="F196" i="14"/>
  <c r="H252" i="26" l="1"/>
  <c r="J252" i="24" s="1"/>
  <c r="K252" i="24" s="1"/>
  <c r="G252" i="24"/>
  <c r="I252" i="24" s="1"/>
  <c r="I267" i="25"/>
  <c r="D268" i="25" s="1"/>
  <c r="F267" i="25"/>
  <c r="H266" i="25"/>
  <c r="I253" i="26"/>
  <c r="D254" i="26" s="1"/>
  <c r="G253" i="26"/>
  <c r="D253" i="24"/>
  <c r="L132" i="23"/>
  <c r="F133" i="21"/>
  <c r="F133" i="23" s="1"/>
  <c r="G133" i="21"/>
  <c r="F136" i="19"/>
  <c r="D136" i="19" s="1"/>
  <c r="H136" i="19" s="1"/>
  <c r="K196" i="14"/>
  <c r="I196" i="14"/>
  <c r="D196" i="14"/>
  <c r="L196" i="14" s="1"/>
  <c r="G267" i="25" l="1"/>
  <c r="H253" i="26"/>
  <c r="J253" i="24" s="1"/>
  <c r="K253" i="24" s="1"/>
  <c r="G253" i="24"/>
  <c r="I253" i="24" s="1"/>
  <c r="I254" i="26"/>
  <c r="D255" i="26" s="1"/>
  <c r="F254" i="26"/>
  <c r="F254" i="24" s="1"/>
  <c r="H254" i="24" s="1"/>
  <c r="L253" i="24"/>
  <c r="I268" i="25"/>
  <c r="D269" i="25" s="1"/>
  <c r="F268" i="25"/>
  <c r="G133" i="23"/>
  <c r="I133" i="23" s="1"/>
  <c r="D133" i="21"/>
  <c r="I133" i="21"/>
  <c r="J133" i="21"/>
  <c r="F197" i="14"/>
  <c r="G197" i="14"/>
  <c r="J197" i="14" s="1"/>
  <c r="I269" i="25" l="1"/>
  <c r="D270" i="25" s="1"/>
  <c r="F269" i="25"/>
  <c r="I255" i="26"/>
  <c r="D256" i="26" s="1"/>
  <c r="F255" i="26"/>
  <c r="F255" i="24" s="1"/>
  <c r="H255" i="24" s="1"/>
  <c r="L254" i="24"/>
  <c r="G268" i="25"/>
  <c r="G254" i="26"/>
  <c r="D254" i="24"/>
  <c r="H267" i="25"/>
  <c r="K133" i="21"/>
  <c r="K133" i="23" s="1"/>
  <c r="J133" i="23"/>
  <c r="D133" i="23"/>
  <c r="L133" i="21"/>
  <c r="I136" i="19"/>
  <c r="G137" i="19" s="1"/>
  <c r="K197" i="14"/>
  <c r="D197" i="14"/>
  <c r="L197" i="14" s="1"/>
  <c r="I197" i="14"/>
  <c r="H254" i="26" l="1"/>
  <c r="J254" i="24" s="1"/>
  <c r="K254" i="24" s="1"/>
  <c r="G254" i="24"/>
  <c r="I254" i="24" s="1"/>
  <c r="F256" i="26"/>
  <c r="F256" i="24" s="1"/>
  <c r="H256" i="24" s="1"/>
  <c r="L255" i="24"/>
  <c r="I270" i="25"/>
  <c r="D271" i="25" s="1"/>
  <c r="F270" i="25"/>
  <c r="H268" i="25"/>
  <c r="G255" i="26"/>
  <c r="D255" i="24"/>
  <c r="G269" i="25"/>
  <c r="L133" i="23"/>
  <c r="G134" i="21"/>
  <c r="F134" i="21"/>
  <c r="F134" i="23" s="1"/>
  <c r="F137" i="19"/>
  <c r="D137" i="19" s="1"/>
  <c r="H137" i="19" s="1"/>
  <c r="G198" i="14"/>
  <c r="J198" i="14" s="1"/>
  <c r="F198" i="14"/>
  <c r="H255" i="26" l="1"/>
  <c r="J255" i="24" s="1"/>
  <c r="K255" i="24" s="1"/>
  <c r="G255" i="24"/>
  <c r="I255" i="24" s="1"/>
  <c r="F271" i="25"/>
  <c r="I256" i="26"/>
  <c r="D257" i="26" s="1"/>
  <c r="G256" i="26"/>
  <c r="D256" i="24"/>
  <c r="H269" i="25"/>
  <c r="G270" i="25"/>
  <c r="G134" i="23"/>
  <c r="I134" i="23" s="1"/>
  <c r="I134" i="21"/>
  <c r="D134" i="21"/>
  <c r="J134" i="21"/>
  <c r="K198" i="14"/>
  <c r="I198" i="14"/>
  <c r="D198" i="14"/>
  <c r="L198" i="14" s="1"/>
  <c r="H270" i="25" l="1"/>
  <c r="H256" i="26"/>
  <c r="J256" i="24" s="1"/>
  <c r="K256" i="24" s="1"/>
  <c r="G256" i="24"/>
  <c r="I256" i="24" s="1"/>
  <c r="F257" i="26"/>
  <c r="F257" i="24" s="1"/>
  <c r="H257" i="24" s="1"/>
  <c r="L256" i="24"/>
  <c r="G271" i="25"/>
  <c r="I271" i="25"/>
  <c r="D272" i="25" s="1"/>
  <c r="D134" i="23"/>
  <c r="L134" i="21"/>
  <c r="K134" i="21"/>
  <c r="K134" i="23" s="1"/>
  <c r="J134" i="23"/>
  <c r="I137" i="19"/>
  <c r="G138" i="19" s="1"/>
  <c r="F199" i="14"/>
  <c r="G199" i="14"/>
  <c r="J199" i="14" s="1"/>
  <c r="H271" i="25" l="1"/>
  <c r="I272" i="25"/>
  <c r="D273" i="25" s="1"/>
  <c r="F272" i="25"/>
  <c r="I257" i="26"/>
  <c r="D258" i="26" s="1"/>
  <c r="G257" i="26"/>
  <c r="D257" i="24"/>
  <c r="L134" i="23"/>
  <c r="G135" i="21"/>
  <c r="F135" i="21"/>
  <c r="F135" i="23" s="1"/>
  <c r="F138" i="19"/>
  <c r="D138" i="19" s="1"/>
  <c r="H138" i="19" s="1"/>
  <c r="K199" i="14"/>
  <c r="D199" i="14"/>
  <c r="L199" i="14" s="1"/>
  <c r="I199" i="14"/>
  <c r="H257" i="26" l="1"/>
  <c r="J257" i="24" s="1"/>
  <c r="K257" i="24" s="1"/>
  <c r="G257" i="24"/>
  <c r="I257" i="24" s="1"/>
  <c r="F273" i="25"/>
  <c r="F258" i="26"/>
  <c r="F258" i="24" s="1"/>
  <c r="H258" i="24" s="1"/>
  <c r="L257" i="24"/>
  <c r="G272" i="25"/>
  <c r="G135" i="23"/>
  <c r="I135" i="23" s="1"/>
  <c r="J135" i="21"/>
  <c r="I135" i="21"/>
  <c r="D135" i="21"/>
  <c r="G200" i="14"/>
  <c r="J200" i="14" s="1"/>
  <c r="F200" i="14"/>
  <c r="I258" i="26" l="1"/>
  <c r="D259" i="26" s="1"/>
  <c r="G258" i="26"/>
  <c r="D258" i="24"/>
  <c r="G273" i="25"/>
  <c r="H272" i="25"/>
  <c r="I273" i="25"/>
  <c r="D274" i="25" s="1"/>
  <c r="D135" i="23"/>
  <c r="L135" i="21"/>
  <c r="K135" i="21"/>
  <c r="K135" i="23" s="1"/>
  <c r="J135" i="23"/>
  <c r="I138" i="19"/>
  <c r="G139" i="19" s="1"/>
  <c r="K200" i="14"/>
  <c r="I200" i="14"/>
  <c r="D200" i="14"/>
  <c r="L200" i="14" s="1"/>
  <c r="I274" i="25" l="1"/>
  <c r="D275" i="25" s="1"/>
  <c r="F274" i="25"/>
  <c r="H273" i="25"/>
  <c r="H258" i="26"/>
  <c r="J258" i="24" s="1"/>
  <c r="K258" i="24" s="1"/>
  <c r="G258" i="24"/>
  <c r="I258" i="24" s="1"/>
  <c r="F259" i="26"/>
  <c r="F259" i="24" s="1"/>
  <c r="H259" i="24" s="1"/>
  <c r="L258" i="24"/>
  <c r="L135" i="23"/>
  <c r="F136" i="21"/>
  <c r="F136" i="23" s="1"/>
  <c r="G136" i="21"/>
  <c r="F139" i="19"/>
  <c r="D139" i="19" s="1"/>
  <c r="H139" i="19" s="1"/>
  <c r="F201" i="14"/>
  <c r="G201" i="14"/>
  <c r="J201" i="14" s="1"/>
  <c r="I275" i="25" l="1"/>
  <c r="D276" i="25" s="1"/>
  <c r="F275" i="25"/>
  <c r="I259" i="26"/>
  <c r="D260" i="26" s="1"/>
  <c r="G259" i="26"/>
  <c r="D259" i="24"/>
  <c r="G274" i="25"/>
  <c r="G136" i="23"/>
  <c r="I136" i="23" s="1"/>
  <c r="D136" i="21"/>
  <c r="I136" i="21"/>
  <c r="J136" i="21"/>
  <c r="K201" i="14"/>
  <c r="D201" i="14"/>
  <c r="L201" i="14" s="1"/>
  <c r="I201" i="14"/>
  <c r="H274" i="25" l="1"/>
  <c r="F276" i="25"/>
  <c r="H259" i="26"/>
  <c r="J259" i="24" s="1"/>
  <c r="K259" i="24" s="1"/>
  <c r="G259" i="24"/>
  <c r="I259" i="24" s="1"/>
  <c r="F260" i="26"/>
  <c r="F260" i="24" s="1"/>
  <c r="H260" i="24" s="1"/>
  <c r="L259" i="24"/>
  <c r="G275" i="25"/>
  <c r="J136" i="23"/>
  <c r="K136" i="21"/>
  <c r="K136" i="23" s="1"/>
  <c r="D136" i="23"/>
  <c r="L136" i="21"/>
  <c r="I139" i="19"/>
  <c r="G140" i="19" s="1"/>
  <c r="G202" i="14"/>
  <c r="J202" i="14" s="1"/>
  <c r="F202" i="14"/>
  <c r="H275" i="25" l="1"/>
  <c r="G276" i="25"/>
  <c r="I260" i="26"/>
  <c r="D261" i="26" s="1"/>
  <c r="G260" i="26"/>
  <c r="D260" i="24"/>
  <c r="I276" i="25"/>
  <c r="D277" i="25" s="1"/>
  <c r="L136" i="23"/>
  <c r="G137" i="21"/>
  <c r="F137" i="21"/>
  <c r="F137" i="23" s="1"/>
  <c r="F140" i="19"/>
  <c r="D140" i="19" s="1"/>
  <c r="H140" i="19" s="1"/>
  <c r="K202" i="14"/>
  <c r="I202" i="14"/>
  <c r="D202" i="14"/>
  <c r="L202" i="14" s="1"/>
  <c r="F277" i="25" l="1"/>
  <c r="H276" i="25"/>
  <c r="H260" i="26"/>
  <c r="J260" i="24" s="1"/>
  <c r="K260" i="24" s="1"/>
  <c r="G260" i="24"/>
  <c r="I260" i="24" s="1"/>
  <c r="F261" i="26"/>
  <c r="F261" i="24" s="1"/>
  <c r="H261" i="24" s="1"/>
  <c r="L260" i="24"/>
  <c r="G137" i="23"/>
  <c r="I137" i="23" s="1"/>
  <c r="D137" i="21"/>
  <c r="J137" i="21"/>
  <c r="I137" i="21"/>
  <c r="F203" i="14"/>
  <c r="G203" i="14"/>
  <c r="J203" i="14" s="1"/>
  <c r="I261" i="26" l="1"/>
  <c r="D262" i="26" s="1"/>
  <c r="G261" i="26"/>
  <c r="D261" i="24"/>
  <c r="I277" i="25"/>
  <c r="D278" i="25" s="1"/>
  <c r="G277" i="25"/>
  <c r="K137" i="21"/>
  <c r="K137" i="23" s="1"/>
  <c r="J137" i="23"/>
  <c r="D137" i="23"/>
  <c r="L137" i="21"/>
  <c r="I140" i="19"/>
  <c r="G141" i="19" s="1"/>
  <c r="K203" i="14"/>
  <c r="D203" i="14"/>
  <c r="L203" i="14" s="1"/>
  <c r="I203" i="14"/>
  <c r="I278" i="25" l="1"/>
  <c r="D279" i="25" s="1"/>
  <c r="F278" i="25"/>
  <c r="H261" i="26"/>
  <c r="J261" i="24" s="1"/>
  <c r="K261" i="24" s="1"/>
  <c r="G261" i="24"/>
  <c r="I261" i="24" s="1"/>
  <c r="H277" i="25"/>
  <c r="F262" i="26"/>
  <c r="F262" i="24" s="1"/>
  <c r="H262" i="24" s="1"/>
  <c r="I262" i="26"/>
  <c r="D263" i="26" s="1"/>
  <c r="L261" i="24"/>
  <c r="L137" i="23"/>
  <c r="F138" i="21"/>
  <c r="F138" i="23" s="1"/>
  <c r="G138" i="21"/>
  <c r="F141" i="19"/>
  <c r="D141" i="19" s="1"/>
  <c r="H141" i="19" s="1"/>
  <c r="G204" i="14"/>
  <c r="J204" i="14" s="1"/>
  <c r="F204" i="14"/>
  <c r="F279" i="25" l="1"/>
  <c r="G262" i="26"/>
  <c r="D262" i="24"/>
  <c r="I263" i="26"/>
  <c r="D264" i="26" s="1"/>
  <c r="F263" i="26"/>
  <c r="F263" i="24" s="1"/>
  <c r="H263" i="24" s="1"/>
  <c r="L262" i="24"/>
  <c r="G278" i="25"/>
  <c r="G138" i="23"/>
  <c r="I138" i="23" s="1"/>
  <c r="I138" i="21"/>
  <c r="J138" i="21"/>
  <c r="D138" i="21"/>
  <c r="K204" i="14"/>
  <c r="I204" i="14"/>
  <c r="D204" i="14"/>
  <c r="L204" i="14" s="1"/>
  <c r="I264" i="26" l="1"/>
  <c r="D265" i="26" s="1"/>
  <c r="F264" i="26"/>
  <c r="F264" i="24" s="1"/>
  <c r="H264" i="24" s="1"/>
  <c r="L263" i="24"/>
  <c r="H262" i="26"/>
  <c r="J262" i="24" s="1"/>
  <c r="K262" i="24" s="1"/>
  <c r="G262" i="24"/>
  <c r="I262" i="24" s="1"/>
  <c r="H278" i="25"/>
  <c r="G263" i="26"/>
  <c r="D263" i="24"/>
  <c r="I279" i="25"/>
  <c r="D280" i="25" s="1"/>
  <c r="G279" i="25"/>
  <c r="D138" i="23"/>
  <c r="L138" i="21"/>
  <c r="K138" i="21"/>
  <c r="K138" i="23" s="1"/>
  <c r="J138" i="23"/>
  <c r="I141" i="19"/>
  <c r="G142" i="19" s="1"/>
  <c r="F205" i="14"/>
  <c r="G205" i="14"/>
  <c r="J205" i="14" s="1"/>
  <c r="H279" i="25" l="1"/>
  <c r="F280" i="25"/>
  <c r="F265" i="26"/>
  <c r="F265" i="24" s="1"/>
  <c r="H265" i="24" s="1"/>
  <c r="L264" i="24"/>
  <c r="H263" i="26"/>
  <c r="J263" i="24" s="1"/>
  <c r="K263" i="24" s="1"/>
  <c r="G263" i="24"/>
  <c r="I263" i="24" s="1"/>
  <c r="G264" i="26"/>
  <c r="D264" i="24"/>
  <c r="L138" i="23"/>
  <c r="G139" i="21"/>
  <c r="F139" i="21"/>
  <c r="F139" i="23" s="1"/>
  <c r="F142" i="19"/>
  <c r="D142" i="19" s="1"/>
  <c r="H142" i="19" s="1"/>
  <c r="K205" i="14"/>
  <c r="D205" i="14"/>
  <c r="L205" i="14" s="1"/>
  <c r="I205" i="14"/>
  <c r="H264" i="26" l="1"/>
  <c r="J264" i="24" s="1"/>
  <c r="K264" i="24" s="1"/>
  <c r="G264" i="24"/>
  <c r="I264" i="24" s="1"/>
  <c r="I265" i="26"/>
  <c r="D266" i="26" s="1"/>
  <c r="G265" i="26"/>
  <c r="D265" i="24"/>
  <c r="G280" i="25"/>
  <c r="I280" i="25"/>
  <c r="D281" i="25" s="1"/>
  <c r="G139" i="23"/>
  <c r="I139" i="23" s="1"/>
  <c r="D139" i="21"/>
  <c r="J139" i="21"/>
  <c r="I139" i="21"/>
  <c r="G206" i="14"/>
  <c r="J206" i="14" s="1"/>
  <c r="F206" i="14"/>
  <c r="I281" i="25" l="1"/>
  <c r="D282" i="25" s="1"/>
  <c r="F281" i="25"/>
  <c r="H265" i="26"/>
  <c r="J265" i="24" s="1"/>
  <c r="G265" i="24"/>
  <c r="I265" i="24" s="1"/>
  <c r="F266" i="26"/>
  <c r="F266" i="24" s="1"/>
  <c r="H266" i="24" s="1"/>
  <c r="L265" i="24"/>
  <c r="H280" i="25"/>
  <c r="K139" i="21"/>
  <c r="K139" i="23" s="1"/>
  <c r="J139" i="23"/>
  <c r="D139" i="23"/>
  <c r="L139" i="21"/>
  <c r="I142" i="19"/>
  <c r="G143" i="19" s="1"/>
  <c r="K206" i="14"/>
  <c r="I206" i="14"/>
  <c r="D206" i="14"/>
  <c r="L206" i="14" s="1"/>
  <c r="I266" i="26" l="1"/>
  <c r="D267" i="26" s="1"/>
  <c r="G266" i="26"/>
  <c r="D266" i="24"/>
  <c r="F282" i="25"/>
  <c r="K265" i="24"/>
  <c r="G281" i="25"/>
  <c r="L139" i="23"/>
  <c r="G140" i="21"/>
  <c r="F140" i="21"/>
  <c r="F140" i="23" s="1"/>
  <c r="F143" i="19"/>
  <c r="D143" i="19" s="1"/>
  <c r="H143" i="19" s="1"/>
  <c r="F207" i="14"/>
  <c r="G207" i="14"/>
  <c r="J207" i="14" s="1"/>
  <c r="G282" i="25" l="1"/>
  <c r="H281" i="25"/>
  <c r="I282" i="25"/>
  <c r="D283" i="25" s="1"/>
  <c r="H266" i="26"/>
  <c r="J266" i="24" s="1"/>
  <c r="G266" i="24"/>
  <c r="I266" i="24" s="1"/>
  <c r="F267" i="26"/>
  <c r="F267" i="24" s="1"/>
  <c r="H267" i="24" s="1"/>
  <c r="L266" i="24"/>
  <c r="G140" i="23"/>
  <c r="I140" i="23" s="1"/>
  <c r="J140" i="21"/>
  <c r="I140" i="21"/>
  <c r="D140" i="21"/>
  <c r="K207" i="14"/>
  <c r="D207" i="14"/>
  <c r="L207" i="14" s="1"/>
  <c r="I207" i="14"/>
  <c r="I267" i="26" l="1"/>
  <c r="D268" i="26" s="1"/>
  <c r="G267" i="26"/>
  <c r="D267" i="24"/>
  <c r="K266" i="24"/>
  <c r="I283" i="25"/>
  <c r="D284" i="25" s="1"/>
  <c r="F283" i="25"/>
  <c r="H282" i="25"/>
  <c r="D140" i="23"/>
  <c r="L140" i="21"/>
  <c r="J140" i="23"/>
  <c r="K140" i="21"/>
  <c r="K140" i="23" s="1"/>
  <c r="I143" i="19"/>
  <c r="G144" i="19" s="1"/>
  <c r="G208" i="14"/>
  <c r="J208" i="14" s="1"/>
  <c r="F208" i="14"/>
  <c r="I284" i="25" l="1"/>
  <c r="D285" i="25" s="1"/>
  <c r="F284" i="25"/>
  <c r="G283" i="25"/>
  <c r="H267" i="26"/>
  <c r="J267" i="24" s="1"/>
  <c r="G267" i="24"/>
  <c r="I267" i="24" s="1"/>
  <c r="F268" i="26"/>
  <c r="F268" i="24" s="1"/>
  <c r="H268" i="24" s="1"/>
  <c r="L267" i="24"/>
  <c r="L140" i="23"/>
  <c r="F141" i="21"/>
  <c r="F141" i="23" s="1"/>
  <c r="G141" i="21"/>
  <c r="F144" i="19"/>
  <c r="D144" i="19" s="1"/>
  <c r="H144" i="19" s="1"/>
  <c r="K208" i="14"/>
  <c r="I208" i="14"/>
  <c r="D208" i="14"/>
  <c r="L208" i="14" s="1"/>
  <c r="K267" i="24" l="1"/>
  <c r="F285" i="25"/>
  <c r="I268" i="26"/>
  <c r="D269" i="26" s="1"/>
  <c r="G268" i="26"/>
  <c r="D268" i="24"/>
  <c r="H283" i="25"/>
  <c r="G284" i="25"/>
  <c r="G141" i="23"/>
  <c r="I141" i="23" s="1"/>
  <c r="J141" i="21"/>
  <c r="D141" i="21"/>
  <c r="I141" i="21"/>
  <c r="F209" i="14"/>
  <c r="G209" i="14"/>
  <c r="J209" i="14" s="1"/>
  <c r="H268" i="26" l="1"/>
  <c r="J268" i="24" s="1"/>
  <c r="G268" i="24"/>
  <c r="I268" i="24" s="1"/>
  <c r="H284" i="25"/>
  <c r="I269" i="26"/>
  <c r="D270" i="26" s="1"/>
  <c r="F269" i="26"/>
  <c r="F269" i="24" s="1"/>
  <c r="H269" i="24" s="1"/>
  <c r="L268" i="24"/>
  <c r="G285" i="25"/>
  <c r="I285" i="25"/>
  <c r="D286" i="25" s="1"/>
  <c r="D141" i="23"/>
  <c r="L141" i="21"/>
  <c r="K141" i="21"/>
  <c r="K141" i="23" s="1"/>
  <c r="J141" i="23"/>
  <c r="I144" i="19"/>
  <c r="G145" i="19" s="1"/>
  <c r="K209" i="14"/>
  <c r="D209" i="14"/>
  <c r="L209" i="14" s="1"/>
  <c r="I209" i="14"/>
  <c r="F270" i="26" l="1"/>
  <c r="F270" i="24" s="1"/>
  <c r="H270" i="24" s="1"/>
  <c r="L269" i="24"/>
  <c r="I286" i="25"/>
  <c r="D287" i="25" s="1"/>
  <c r="F286" i="25"/>
  <c r="H285" i="25"/>
  <c r="G269" i="26"/>
  <c r="D269" i="24"/>
  <c r="K268" i="24"/>
  <c r="L141" i="23"/>
  <c r="G142" i="21"/>
  <c r="F142" i="21"/>
  <c r="F142" i="23" s="1"/>
  <c r="F145" i="19"/>
  <c r="D145" i="19" s="1"/>
  <c r="H145" i="19" s="1"/>
  <c r="G210" i="14"/>
  <c r="J210" i="14" s="1"/>
  <c r="F210" i="14"/>
  <c r="H269" i="26" l="1"/>
  <c r="J269" i="24" s="1"/>
  <c r="G269" i="24"/>
  <c r="I269" i="24" s="1"/>
  <c r="F287" i="25"/>
  <c r="G270" i="26"/>
  <c r="D270" i="24"/>
  <c r="G286" i="25"/>
  <c r="I270" i="26"/>
  <c r="D271" i="26" s="1"/>
  <c r="G142" i="23"/>
  <c r="I142" i="23" s="1"/>
  <c r="I142" i="21"/>
  <c r="D142" i="21"/>
  <c r="J142" i="21"/>
  <c r="K210" i="14"/>
  <c r="I210" i="14"/>
  <c r="D210" i="14"/>
  <c r="L210" i="14" s="1"/>
  <c r="F271" i="26" l="1"/>
  <c r="F271" i="24" s="1"/>
  <c r="H271" i="24" s="1"/>
  <c r="L270" i="24"/>
  <c r="H270" i="26"/>
  <c r="J270" i="24" s="1"/>
  <c r="K270" i="24" s="1"/>
  <c r="G270" i="24"/>
  <c r="I270" i="24" s="1"/>
  <c r="G287" i="25"/>
  <c r="H286" i="25"/>
  <c r="I287" i="25"/>
  <c r="D288" i="25" s="1"/>
  <c r="K269" i="24"/>
  <c r="D142" i="23"/>
  <c r="L142" i="21"/>
  <c r="K142" i="21"/>
  <c r="K142" i="23" s="1"/>
  <c r="J142" i="23"/>
  <c r="I145" i="19"/>
  <c r="G146" i="19" s="1"/>
  <c r="F211" i="14"/>
  <c r="G211" i="14"/>
  <c r="J211" i="14" s="1"/>
  <c r="I288" i="25" l="1"/>
  <c r="D289" i="25" s="1"/>
  <c r="F288" i="25"/>
  <c r="H287" i="25"/>
  <c r="I271" i="26"/>
  <c r="D272" i="26" s="1"/>
  <c r="G271" i="26"/>
  <c r="D271" i="24"/>
  <c r="L142" i="23"/>
  <c r="G143" i="21"/>
  <c r="F143" i="21"/>
  <c r="F143" i="23" s="1"/>
  <c r="F146" i="19"/>
  <c r="D146" i="19" s="1"/>
  <c r="H146" i="19" s="1"/>
  <c r="K211" i="14"/>
  <c r="D211" i="14"/>
  <c r="L211" i="14" s="1"/>
  <c r="I211" i="14"/>
  <c r="H271" i="26" l="1"/>
  <c r="J271" i="24" s="1"/>
  <c r="K271" i="24" s="1"/>
  <c r="G271" i="24"/>
  <c r="I271" i="24" s="1"/>
  <c r="F272" i="26"/>
  <c r="F272" i="24" s="1"/>
  <c r="H272" i="24" s="1"/>
  <c r="L271" i="24"/>
  <c r="F289" i="25"/>
  <c r="G288" i="25"/>
  <c r="G143" i="23"/>
  <c r="I143" i="23" s="1"/>
  <c r="I143" i="21"/>
  <c r="D143" i="21"/>
  <c r="J143" i="21"/>
  <c r="G212" i="14"/>
  <c r="J212" i="14" s="1"/>
  <c r="F212" i="14"/>
  <c r="I289" i="25" l="1"/>
  <c r="D290" i="25" s="1"/>
  <c r="G289" i="25"/>
  <c r="G272" i="26"/>
  <c r="D272" i="24"/>
  <c r="H288" i="25"/>
  <c r="I272" i="26"/>
  <c r="D273" i="26" s="1"/>
  <c r="K143" i="21"/>
  <c r="K143" i="23" s="1"/>
  <c r="J143" i="23"/>
  <c r="D143" i="23"/>
  <c r="L143" i="21"/>
  <c r="I146" i="19"/>
  <c r="G147" i="19" s="1"/>
  <c r="K212" i="14"/>
  <c r="I212" i="14"/>
  <c r="D212" i="14"/>
  <c r="L212" i="14" s="1"/>
  <c r="H272" i="26" l="1"/>
  <c r="J272" i="24" s="1"/>
  <c r="K272" i="24" s="1"/>
  <c r="G272" i="24"/>
  <c r="I272" i="24" s="1"/>
  <c r="F273" i="26"/>
  <c r="F273" i="24" s="1"/>
  <c r="H273" i="24" s="1"/>
  <c r="L272" i="24"/>
  <c r="H289" i="25"/>
  <c r="F290" i="25"/>
  <c r="I290" i="25"/>
  <c r="D291" i="25" s="1"/>
  <c r="L143" i="23"/>
  <c r="G144" i="21"/>
  <c r="F144" i="21"/>
  <c r="F144" i="23" s="1"/>
  <c r="F147" i="19"/>
  <c r="D147" i="19" s="1"/>
  <c r="H147" i="19" s="1"/>
  <c r="F213" i="14"/>
  <c r="G213" i="14"/>
  <c r="J213" i="14" s="1"/>
  <c r="G273" i="26" l="1"/>
  <c r="D273" i="24"/>
  <c r="G290" i="25"/>
  <c r="I273" i="26"/>
  <c r="D274" i="26" s="1"/>
  <c r="I291" i="25"/>
  <c r="D292" i="25" s="1"/>
  <c r="F291" i="25"/>
  <c r="G144" i="23"/>
  <c r="I144" i="23" s="1"/>
  <c r="I144" i="21"/>
  <c r="D144" i="21"/>
  <c r="J144" i="21"/>
  <c r="K213" i="14"/>
  <c r="D213" i="14"/>
  <c r="L213" i="14" s="1"/>
  <c r="I213" i="14"/>
  <c r="I292" i="25" l="1"/>
  <c r="D293" i="25" s="1"/>
  <c r="F292" i="25"/>
  <c r="H290" i="25"/>
  <c r="G291" i="25"/>
  <c r="F274" i="26"/>
  <c r="F274" i="24" s="1"/>
  <c r="H274" i="24" s="1"/>
  <c r="L273" i="24"/>
  <c r="H273" i="26"/>
  <c r="J273" i="24" s="1"/>
  <c r="K273" i="24" s="1"/>
  <c r="G273" i="24"/>
  <c r="I273" i="24" s="1"/>
  <c r="D144" i="23"/>
  <c r="L144" i="21"/>
  <c r="K144" i="21"/>
  <c r="K144" i="23" s="1"/>
  <c r="J144" i="23"/>
  <c r="I147" i="19"/>
  <c r="G148" i="19" s="1"/>
  <c r="G214" i="14"/>
  <c r="J214" i="14" s="1"/>
  <c r="F214" i="14"/>
  <c r="H291" i="25" l="1"/>
  <c r="F293" i="25"/>
  <c r="I274" i="26"/>
  <c r="D275" i="26" s="1"/>
  <c r="G274" i="26"/>
  <c r="D274" i="24"/>
  <c r="G292" i="25"/>
  <c r="L144" i="23"/>
  <c r="G145" i="21"/>
  <c r="F145" i="21"/>
  <c r="F145" i="23" s="1"/>
  <c r="F148" i="19"/>
  <c r="D148" i="19" s="1"/>
  <c r="H148" i="19" s="1"/>
  <c r="K214" i="14"/>
  <c r="I214" i="14"/>
  <c r="D214" i="14"/>
  <c r="L214" i="14" s="1"/>
  <c r="H274" i="26" l="1"/>
  <c r="J274" i="24" s="1"/>
  <c r="K274" i="24" s="1"/>
  <c r="G274" i="24"/>
  <c r="I274" i="24" s="1"/>
  <c r="F275" i="26"/>
  <c r="F275" i="24" s="1"/>
  <c r="H275" i="24" s="1"/>
  <c r="L274" i="24"/>
  <c r="G293" i="25"/>
  <c r="H292" i="25"/>
  <c r="I293" i="25"/>
  <c r="D294" i="25" s="1"/>
  <c r="G145" i="23"/>
  <c r="I145" i="23" s="1"/>
  <c r="J145" i="21"/>
  <c r="I145" i="21"/>
  <c r="D145" i="21"/>
  <c r="F215" i="14"/>
  <c r="G215" i="14"/>
  <c r="J215" i="14" s="1"/>
  <c r="I275" i="26" l="1"/>
  <c r="D276" i="26" s="1"/>
  <c r="G275" i="26"/>
  <c r="D275" i="24"/>
  <c r="F294" i="25"/>
  <c r="H293" i="25"/>
  <c r="D145" i="23"/>
  <c r="L145" i="21"/>
  <c r="J145" i="23"/>
  <c r="K145" i="21"/>
  <c r="K145" i="23" s="1"/>
  <c r="I148" i="19"/>
  <c r="G149" i="19" s="1"/>
  <c r="K215" i="14"/>
  <c r="D215" i="14"/>
  <c r="L215" i="14" s="1"/>
  <c r="I215" i="14"/>
  <c r="G294" i="25" l="1"/>
  <c r="I294" i="25"/>
  <c r="D295" i="25" s="1"/>
  <c r="H275" i="26"/>
  <c r="J275" i="24" s="1"/>
  <c r="K275" i="24" s="1"/>
  <c r="G275" i="24"/>
  <c r="I275" i="24" s="1"/>
  <c r="F276" i="26"/>
  <c r="F276" i="24" s="1"/>
  <c r="H276" i="24" s="1"/>
  <c r="L275" i="24"/>
  <c r="L145" i="23"/>
  <c r="G146" i="21"/>
  <c r="F146" i="21"/>
  <c r="F146" i="23" s="1"/>
  <c r="F149" i="19"/>
  <c r="D149" i="19" s="1"/>
  <c r="H149" i="19" s="1"/>
  <c r="G216" i="14"/>
  <c r="J216" i="14" s="1"/>
  <c r="F216" i="14"/>
  <c r="I295" i="25" l="1"/>
  <c r="D296" i="25" s="1"/>
  <c r="F295" i="25"/>
  <c r="I276" i="26"/>
  <c r="D277" i="26" s="1"/>
  <c r="G276" i="26"/>
  <c r="D276" i="24"/>
  <c r="H294" i="25"/>
  <c r="G146" i="23"/>
  <c r="I146" i="23" s="1"/>
  <c r="J146" i="21"/>
  <c r="I146" i="21"/>
  <c r="D146" i="21"/>
  <c r="K216" i="14"/>
  <c r="I216" i="14"/>
  <c r="D216" i="14"/>
  <c r="L216" i="14" s="1"/>
  <c r="I296" i="25" l="1"/>
  <c r="D297" i="25" s="1"/>
  <c r="F296" i="25"/>
  <c r="H276" i="26"/>
  <c r="J276" i="24" s="1"/>
  <c r="K276" i="24" s="1"/>
  <c r="G276" i="24"/>
  <c r="I276" i="24" s="1"/>
  <c r="I277" i="26"/>
  <c r="D278" i="26" s="1"/>
  <c r="F277" i="26"/>
  <c r="F277" i="24" s="1"/>
  <c r="H277" i="24" s="1"/>
  <c r="L276" i="24"/>
  <c r="G295" i="25"/>
  <c r="D146" i="23"/>
  <c r="L146" i="21"/>
  <c r="K146" i="21"/>
  <c r="K146" i="23" s="1"/>
  <c r="J146" i="23"/>
  <c r="I149" i="19"/>
  <c r="G150" i="19" s="1"/>
  <c r="F217" i="14"/>
  <c r="G217" i="14"/>
  <c r="J217" i="14" s="1"/>
  <c r="H295" i="25" l="1"/>
  <c r="G277" i="26"/>
  <c r="D277" i="24"/>
  <c r="I297" i="25"/>
  <c r="D298" i="25" s="1"/>
  <c r="F297" i="25"/>
  <c r="I278" i="26"/>
  <c r="D279" i="26" s="1"/>
  <c r="F278" i="26"/>
  <c r="F278" i="24" s="1"/>
  <c r="H278" i="24" s="1"/>
  <c r="L277" i="24"/>
  <c r="G296" i="25"/>
  <c r="L146" i="23"/>
  <c r="G147" i="21"/>
  <c r="F147" i="21"/>
  <c r="F147" i="23" s="1"/>
  <c r="F150" i="19"/>
  <c r="D150" i="19" s="1"/>
  <c r="H150" i="19" s="1"/>
  <c r="K217" i="14"/>
  <c r="D217" i="14"/>
  <c r="L217" i="14" s="1"/>
  <c r="I217" i="14"/>
  <c r="F279" i="26" l="1"/>
  <c r="F279" i="24" s="1"/>
  <c r="H279" i="24" s="1"/>
  <c r="L278" i="24"/>
  <c r="I298" i="25"/>
  <c r="D299" i="25" s="1"/>
  <c r="F298" i="25"/>
  <c r="H277" i="26"/>
  <c r="J277" i="24" s="1"/>
  <c r="K277" i="24" s="1"/>
  <c r="G277" i="24"/>
  <c r="I277" i="24" s="1"/>
  <c r="H296" i="25"/>
  <c r="G278" i="26"/>
  <c r="D278" i="24"/>
  <c r="G297" i="25"/>
  <c r="G147" i="23"/>
  <c r="I147" i="23" s="1"/>
  <c r="J147" i="21"/>
  <c r="I147" i="21"/>
  <c r="D147" i="21"/>
  <c r="G218" i="14"/>
  <c r="J218" i="14" s="1"/>
  <c r="F218" i="14"/>
  <c r="G298" i="25" l="1"/>
  <c r="H278" i="26"/>
  <c r="J278" i="24" s="1"/>
  <c r="K278" i="24" s="1"/>
  <c r="G278" i="24"/>
  <c r="I278" i="24" s="1"/>
  <c r="F299" i="25"/>
  <c r="H297" i="25"/>
  <c r="I279" i="26"/>
  <c r="D280" i="26" s="1"/>
  <c r="G279" i="26"/>
  <c r="D279" i="24"/>
  <c r="D147" i="23"/>
  <c r="L147" i="21"/>
  <c r="K147" i="21"/>
  <c r="K147" i="23" s="1"/>
  <c r="J147" i="23"/>
  <c r="I150" i="19"/>
  <c r="G151" i="19" s="1"/>
  <c r="K218" i="14"/>
  <c r="I218" i="14"/>
  <c r="D218" i="14"/>
  <c r="L218" i="14" s="1"/>
  <c r="H279" i="26" l="1"/>
  <c r="J279" i="24" s="1"/>
  <c r="K279" i="24" s="1"/>
  <c r="G279" i="24"/>
  <c r="I279" i="24" s="1"/>
  <c r="F280" i="26"/>
  <c r="F280" i="24" s="1"/>
  <c r="H280" i="24" s="1"/>
  <c r="L279" i="24"/>
  <c r="I299" i="25"/>
  <c r="D300" i="25" s="1"/>
  <c r="G299" i="25"/>
  <c r="H298" i="25"/>
  <c r="L147" i="23"/>
  <c r="G148" i="21"/>
  <c r="F148" i="21"/>
  <c r="F148" i="23" s="1"/>
  <c r="F151" i="19"/>
  <c r="D151" i="19" s="1"/>
  <c r="H151" i="19" s="1"/>
  <c r="F219" i="14"/>
  <c r="G219" i="14"/>
  <c r="J219" i="14" s="1"/>
  <c r="I280" i="26" l="1"/>
  <c r="D281" i="26" s="1"/>
  <c r="G280" i="26"/>
  <c r="D280" i="24"/>
  <c r="H299" i="25"/>
  <c r="F300" i="25"/>
  <c r="G148" i="23"/>
  <c r="I148" i="23" s="1"/>
  <c r="I148" i="21"/>
  <c r="J148" i="21"/>
  <c r="D148" i="21"/>
  <c r="K219" i="14"/>
  <c r="I219" i="14"/>
  <c r="D219" i="14"/>
  <c r="L219" i="14" s="1"/>
  <c r="H280" i="26" l="1"/>
  <c r="J280" i="24" s="1"/>
  <c r="K280" i="24" s="1"/>
  <c r="G280" i="24"/>
  <c r="I280" i="24" s="1"/>
  <c r="I300" i="25"/>
  <c r="D301" i="25" s="1"/>
  <c r="G300" i="25"/>
  <c r="F281" i="26"/>
  <c r="F281" i="24" s="1"/>
  <c r="H281" i="24" s="1"/>
  <c r="L280" i="24"/>
  <c r="D148" i="23"/>
  <c r="L148" i="21"/>
  <c r="K148" i="21"/>
  <c r="K148" i="23" s="1"/>
  <c r="J148" i="23"/>
  <c r="I151" i="19"/>
  <c r="G152" i="19" s="1"/>
  <c r="G220" i="14"/>
  <c r="J220" i="14" s="1"/>
  <c r="F220" i="14"/>
  <c r="H300" i="25" l="1"/>
  <c r="F301" i="25"/>
  <c r="I281" i="26"/>
  <c r="D282" i="26" s="1"/>
  <c r="G281" i="26"/>
  <c r="D281" i="24"/>
  <c r="L148" i="23"/>
  <c r="G149" i="21"/>
  <c r="F149" i="21"/>
  <c r="F149" i="23" s="1"/>
  <c r="F152" i="19"/>
  <c r="D152" i="19" s="1"/>
  <c r="H152" i="19" s="1"/>
  <c r="K220" i="14"/>
  <c r="I220" i="14"/>
  <c r="D220" i="14"/>
  <c r="L220" i="14" s="1"/>
  <c r="H281" i="26" l="1"/>
  <c r="J281" i="24" s="1"/>
  <c r="K281" i="24" s="1"/>
  <c r="G281" i="24"/>
  <c r="I281" i="24" s="1"/>
  <c r="I282" i="26"/>
  <c r="D283" i="26" s="1"/>
  <c r="F282" i="26"/>
  <c r="F282" i="24" s="1"/>
  <c r="H282" i="24" s="1"/>
  <c r="L281" i="24"/>
  <c r="G301" i="25"/>
  <c r="I301" i="25"/>
  <c r="D302" i="25" s="1"/>
  <c r="G149" i="23"/>
  <c r="I149" i="23" s="1"/>
  <c r="J149" i="21"/>
  <c r="D149" i="21"/>
  <c r="I149" i="21"/>
  <c r="G221" i="14"/>
  <c r="J221" i="14" s="1"/>
  <c r="F221" i="14"/>
  <c r="H301" i="25" l="1"/>
  <c r="G282" i="26"/>
  <c r="D282" i="24"/>
  <c r="I302" i="25"/>
  <c r="D303" i="25" s="1"/>
  <c r="F302" i="25"/>
  <c r="I283" i="26"/>
  <c r="D284" i="26" s="1"/>
  <c r="F283" i="26"/>
  <c r="F283" i="24" s="1"/>
  <c r="H283" i="24" s="1"/>
  <c r="L282" i="24"/>
  <c r="D149" i="23"/>
  <c r="L149" i="21"/>
  <c r="J149" i="23"/>
  <c r="K149" i="21"/>
  <c r="K149" i="23" s="1"/>
  <c r="I152" i="19"/>
  <c r="G153" i="19" s="1"/>
  <c r="K221" i="14"/>
  <c r="D221" i="14"/>
  <c r="L221" i="14" s="1"/>
  <c r="I221" i="14"/>
  <c r="F284" i="26" l="1"/>
  <c r="F284" i="24" s="1"/>
  <c r="H284" i="24" s="1"/>
  <c r="L283" i="24"/>
  <c r="I303" i="25"/>
  <c r="D304" i="25" s="1"/>
  <c r="F303" i="25"/>
  <c r="H282" i="26"/>
  <c r="J282" i="24" s="1"/>
  <c r="K282" i="24" s="1"/>
  <c r="G282" i="24"/>
  <c r="I282" i="24" s="1"/>
  <c r="G283" i="26"/>
  <c r="D283" i="24"/>
  <c r="G302" i="25"/>
  <c r="L149" i="23"/>
  <c r="F150" i="21"/>
  <c r="F150" i="23" s="1"/>
  <c r="G150" i="21"/>
  <c r="F153" i="19"/>
  <c r="D153" i="19" s="1"/>
  <c r="H153" i="19" s="1"/>
  <c r="G222" i="14"/>
  <c r="J222" i="14" s="1"/>
  <c r="F222" i="14"/>
  <c r="H283" i="26" l="1"/>
  <c r="J283" i="24" s="1"/>
  <c r="K283" i="24" s="1"/>
  <c r="G283" i="24"/>
  <c r="I283" i="24" s="1"/>
  <c r="F304" i="25"/>
  <c r="G284" i="26"/>
  <c r="D284" i="24"/>
  <c r="H302" i="25"/>
  <c r="G303" i="25"/>
  <c r="I284" i="26"/>
  <c r="D285" i="26" s="1"/>
  <c r="G150" i="23"/>
  <c r="I150" i="23" s="1"/>
  <c r="J150" i="21"/>
  <c r="I150" i="21"/>
  <c r="D150" i="21"/>
  <c r="K222" i="14"/>
  <c r="I222" i="14"/>
  <c r="D222" i="14"/>
  <c r="L222" i="14" s="1"/>
  <c r="H303" i="25" l="1"/>
  <c r="H284" i="26"/>
  <c r="J284" i="24" s="1"/>
  <c r="K284" i="24" s="1"/>
  <c r="G284" i="24"/>
  <c r="I284" i="24" s="1"/>
  <c r="G304" i="25"/>
  <c r="F285" i="26"/>
  <c r="F285" i="24" s="1"/>
  <c r="H285" i="24" s="1"/>
  <c r="L284" i="24"/>
  <c r="I304" i="25"/>
  <c r="D305" i="25" s="1"/>
  <c r="D150" i="23"/>
  <c r="L150" i="21"/>
  <c r="J150" i="23"/>
  <c r="K150" i="21"/>
  <c r="K150" i="23" s="1"/>
  <c r="I153" i="19"/>
  <c r="G154" i="19" s="1"/>
  <c r="F223" i="14"/>
  <c r="G223" i="14"/>
  <c r="J223" i="14" s="1"/>
  <c r="I305" i="25" l="1"/>
  <c r="D306" i="25" s="1"/>
  <c r="F305" i="25"/>
  <c r="G285" i="26"/>
  <c r="D285" i="24"/>
  <c r="I285" i="26"/>
  <c r="D286" i="26" s="1"/>
  <c r="H304" i="25"/>
  <c r="L150" i="23"/>
  <c r="G151" i="21"/>
  <c r="F151" i="21"/>
  <c r="F151" i="23" s="1"/>
  <c r="F154" i="19"/>
  <c r="D154" i="19" s="1"/>
  <c r="H154" i="19" s="1"/>
  <c r="K223" i="14"/>
  <c r="I223" i="14"/>
  <c r="D223" i="14"/>
  <c r="L223" i="14" s="1"/>
  <c r="I286" i="26" l="1"/>
  <c r="D287" i="26" s="1"/>
  <c r="F286" i="26"/>
  <c r="F286" i="24" s="1"/>
  <c r="H286" i="24" s="1"/>
  <c r="L285" i="24"/>
  <c r="F306" i="25"/>
  <c r="I306" i="25"/>
  <c r="D307" i="25" s="1"/>
  <c r="H285" i="26"/>
  <c r="J285" i="24" s="1"/>
  <c r="K285" i="24" s="1"/>
  <c r="G285" i="24"/>
  <c r="I285" i="24" s="1"/>
  <c r="G305" i="25"/>
  <c r="G151" i="23"/>
  <c r="I151" i="23" s="1"/>
  <c r="I151" i="21"/>
  <c r="J151" i="21"/>
  <c r="D151" i="21"/>
  <c r="G224" i="14"/>
  <c r="J224" i="14" s="1"/>
  <c r="F224" i="14"/>
  <c r="H305" i="25" l="1"/>
  <c r="G306" i="25"/>
  <c r="I287" i="26"/>
  <c r="D288" i="26" s="1"/>
  <c r="F287" i="26"/>
  <c r="F287" i="24" s="1"/>
  <c r="H287" i="24" s="1"/>
  <c r="L286" i="24"/>
  <c r="F307" i="25"/>
  <c r="I307" i="25"/>
  <c r="D308" i="25" s="1"/>
  <c r="G286" i="26"/>
  <c r="D286" i="24"/>
  <c r="D151" i="23"/>
  <c r="L151" i="21"/>
  <c r="K151" i="21"/>
  <c r="K151" i="23" s="1"/>
  <c r="J151" i="23"/>
  <c r="I154" i="19"/>
  <c r="G155" i="19" s="1"/>
  <c r="K224" i="14"/>
  <c r="I224" i="14"/>
  <c r="D224" i="14"/>
  <c r="L224" i="14" s="1"/>
  <c r="G307" i="25" l="1"/>
  <c r="F288" i="26"/>
  <c r="F288" i="24" s="1"/>
  <c r="H288" i="24" s="1"/>
  <c r="L287" i="24"/>
  <c r="H306" i="25"/>
  <c r="I308" i="25"/>
  <c r="D309" i="25" s="1"/>
  <c r="F308" i="25"/>
  <c r="H286" i="26"/>
  <c r="J286" i="24" s="1"/>
  <c r="K286" i="24" s="1"/>
  <c r="G286" i="24"/>
  <c r="I286" i="24" s="1"/>
  <c r="G287" i="26"/>
  <c r="D287" i="24"/>
  <c r="L151" i="23"/>
  <c r="F152" i="21"/>
  <c r="F152" i="23" s="1"/>
  <c r="G152" i="21"/>
  <c r="F155" i="19"/>
  <c r="D155" i="19" s="1"/>
  <c r="H155" i="19" s="1"/>
  <c r="G225" i="14"/>
  <c r="J225" i="14" s="1"/>
  <c r="F225" i="14"/>
  <c r="F309" i="25" l="1"/>
  <c r="I288" i="26"/>
  <c r="D289" i="26" s="1"/>
  <c r="G288" i="26"/>
  <c r="D288" i="24"/>
  <c r="H287" i="26"/>
  <c r="J287" i="24" s="1"/>
  <c r="K287" i="24" s="1"/>
  <c r="G287" i="24"/>
  <c r="I287" i="24" s="1"/>
  <c r="G308" i="25"/>
  <c r="H307" i="25"/>
  <c r="G152" i="23"/>
  <c r="I152" i="23" s="1"/>
  <c r="I152" i="21"/>
  <c r="D152" i="21"/>
  <c r="J152" i="21"/>
  <c r="K225" i="14"/>
  <c r="D225" i="14"/>
  <c r="L225" i="14" s="1"/>
  <c r="I225" i="14"/>
  <c r="F289" i="26" l="1"/>
  <c r="F289" i="24" s="1"/>
  <c r="H289" i="24" s="1"/>
  <c r="L288" i="24"/>
  <c r="I309" i="25"/>
  <c r="D310" i="25" s="1"/>
  <c r="G309" i="25"/>
  <c r="H308" i="25"/>
  <c r="H288" i="26"/>
  <c r="J288" i="24" s="1"/>
  <c r="K288" i="24" s="1"/>
  <c r="G288" i="24"/>
  <c r="I288" i="24" s="1"/>
  <c r="K152" i="21"/>
  <c r="K152" i="23" s="1"/>
  <c r="J152" i="23"/>
  <c r="D152" i="23"/>
  <c r="L152" i="21"/>
  <c r="I155" i="19"/>
  <c r="G156" i="19" s="1"/>
  <c r="G226" i="14"/>
  <c r="J226" i="14" s="1"/>
  <c r="F226" i="14"/>
  <c r="F310" i="25" l="1"/>
  <c r="H309" i="25"/>
  <c r="I289" i="26"/>
  <c r="D290" i="26" s="1"/>
  <c r="G289" i="26"/>
  <c r="D289" i="24"/>
  <c r="L152" i="23"/>
  <c r="G153" i="21"/>
  <c r="F153" i="21"/>
  <c r="F153" i="23" s="1"/>
  <c r="F156" i="19"/>
  <c r="D156" i="19" s="1"/>
  <c r="H156" i="19" s="1"/>
  <c r="K226" i="14"/>
  <c r="I226" i="14"/>
  <c r="D226" i="14"/>
  <c r="L226" i="14" s="1"/>
  <c r="H289" i="26" l="1"/>
  <c r="J289" i="24" s="1"/>
  <c r="K289" i="24" s="1"/>
  <c r="G289" i="24"/>
  <c r="I289" i="24" s="1"/>
  <c r="F290" i="26"/>
  <c r="F290" i="24" s="1"/>
  <c r="H290" i="24" s="1"/>
  <c r="L289" i="24"/>
  <c r="I310" i="25"/>
  <c r="D311" i="25" s="1"/>
  <c r="G310" i="25"/>
  <c r="J153" i="21"/>
  <c r="D153" i="21"/>
  <c r="I153" i="21"/>
  <c r="G153" i="23"/>
  <c r="I153" i="23" s="1"/>
  <c r="F227" i="14"/>
  <c r="G227" i="14"/>
  <c r="J227" i="14" s="1"/>
  <c r="H310" i="25" l="1"/>
  <c r="I290" i="26"/>
  <c r="D291" i="26" s="1"/>
  <c r="G290" i="26"/>
  <c r="D290" i="24"/>
  <c r="F311" i="25"/>
  <c r="D153" i="23"/>
  <c r="L153" i="21"/>
  <c r="K153" i="21"/>
  <c r="K153" i="23" s="1"/>
  <c r="J153" i="23"/>
  <c r="I156" i="19"/>
  <c r="G157" i="19" s="1"/>
  <c r="K227" i="14"/>
  <c r="D227" i="14"/>
  <c r="L227" i="14" s="1"/>
  <c r="H290" i="26" l="1"/>
  <c r="J290" i="24" s="1"/>
  <c r="K290" i="24" s="1"/>
  <c r="G290" i="24"/>
  <c r="I290" i="24" s="1"/>
  <c r="F291" i="26"/>
  <c r="F291" i="24" s="1"/>
  <c r="H291" i="24" s="1"/>
  <c r="L290" i="24"/>
  <c r="I311" i="25"/>
  <c r="D312" i="25" s="1"/>
  <c r="G311" i="25"/>
  <c r="L153" i="23"/>
  <c r="G154" i="21"/>
  <c r="F154" i="21"/>
  <c r="F154" i="23" s="1"/>
  <c r="F157" i="19"/>
  <c r="D157" i="19" s="1"/>
  <c r="H157" i="19" s="1"/>
  <c r="I227" i="14"/>
  <c r="G228" i="14"/>
  <c r="J228" i="14" s="1"/>
  <c r="F228" i="14"/>
  <c r="H311" i="25" l="1"/>
  <c r="I291" i="26"/>
  <c r="D292" i="26" s="1"/>
  <c r="G291" i="26"/>
  <c r="D291" i="24"/>
  <c r="F312" i="25"/>
  <c r="G154" i="23"/>
  <c r="I154" i="23" s="1"/>
  <c r="J154" i="21"/>
  <c r="D154" i="21"/>
  <c r="I154" i="21"/>
  <c r="K228" i="14"/>
  <c r="I228" i="14"/>
  <c r="D228" i="14"/>
  <c r="L228" i="14" s="1"/>
  <c r="H291" i="26" l="1"/>
  <c r="J291" i="24" s="1"/>
  <c r="K291" i="24" s="1"/>
  <c r="G291" i="24"/>
  <c r="I291" i="24" s="1"/>
  <c r="F292" i="26"/>
  <c r="F292" i="24" s="1"/>
  <c r="H292" i="24" s="1"/>
  <c r="I292" i="26"/>
  <c r="D293" i="26" s="1"/>
  <c r="L291" i="24"/>
  <c r="I312" i="25"/>
  <c r="D313" i="25" s="1"/>
  <c r="G312" i="25"/>
  <c r="D154" i="23"/>
  <c r="L154" i="21"/>
  <c r="J154" i="23"/>
  <c r="K154" i="21"/>
  <c r="K154" i="23" s="1"/>
  <c r="I157" i="19"/>
  <c r="G158" i="19" s="1"/>
  <c r="G229" i="14"/>
  <c r="J229" i="14" s="1"/>
  <c r="F229" i="14"/>
  <c r="H312" i="25" l="1"/>
  <c r="F293" i="26"/>
  <c r="F293" i="24" s="1"/>
  <c r="H293" i="24" s="1"/>
  <c r="I293" i="26"/>
  <c r="D294" i="26" s="1"/>
  <c r="L292" i="24"/>
  <c r="F313" i="25"/>
  <c r="G292" i="26"/>
  <c r="D292" i="24"/>
  <c r="L154" i="23"/>
  <c r="G155" i="21"/>
  <c r="F155" i="21"/>
  <c r="F155" i="23" s="1"/>
  <c r="F158" i="19"/>
  <c r="D158" i="19" s="1"/>
  <c r="H158" i="19" s="1"/>
  <c r="K229" i="14"/>
  <c r="D229" i="14"/>
  <c r="L229" i="14" s="1"/>
  <c r="I229" i="14"/>
  <c r="F294" i="26" l="1"/>
  <c r="F294" i="24" s="1"/>
  <c r="H294" i="24" s="1"/>
  <c r="L293" i="24"/>
  <c r="I313" i="25"/>
  <c r="D314" i="25" s="1"/>
  <c r="G313" i="25"/>
  <c r="H292" i="26"/>
  <c r="J292" i="24" s="1"/>
  <c r="K292" i="24" s="1"/>
  <c r="G292" i="24"/>
  <c r="I292" i="24" s="1"/>
  <c r="G293" i="26"/>
  <c r="D293" i="24"/>
  <c r="G155" i="23"/>
  <c r="I155" i="23" s="1"/>
  <c r="I155" i="21"/>
  <c r="J155" i="21"/>
  <c r="D155" i="21"/>
  <c r="G230" i="14"/>
  <c r="J230" i="14" s="1"/>
  <c r="F230" i="14"/>
  <c r="H293" i="26" l="1"/>
  <c r="J293" i="24" s="1"/>
  <c r="K293" i="24" s="1"/>
  <c r="G293" i="24"/>
  <c r="I293" i="24" s="1"/>
  <c r="H313" i="25"/>
  <c r="G294" i="26"/>
  <c r="D294" i="24"/>
  <c r="F314" i="25"/>
  <c r="I294" i="26"/>
  <c r="D295" i="26" s="1"/>
  <c r="K155" i="21"/>
  <c r="K155" i="23" s="1"/>
  <c r="J155" i="23"/>
  <c r="D155" i="23"/>
  <c r="L155" i="21"/>
  <c r="I158" i="19"/>
  <c r="G159" i="19" s="1"/>
  <c r="K230" i="14"/>
  <c r="I230" i="14"/>
  <c r="D230" i="14"/>
  <c r="L230" i="14" s="1"/>
  <c r="G314" i="25" l="1"/>
  <c r="I295" i="26"/>
  <c r="D296" i="26" s="1"/>
  <c r="F295" i="26"/>
  <c r="F295" i="24" s="1"/>
  <c r="H295" i="24" s="1"/>
  <c r="L294" i="24"/>
  <c r="I314" i="25"/>
  <c r="D315" i="25" s="1"/>
  <c r="H294" i="26"/>
  <c r="J294" i="24" s="1"/>
  <c r="K294" i="24" s="1"/>
  <c r="G294" i="24"/>
  <c r="I294" i="24" s="1"/>
  <c r="F156" i="21"/>
  <c r="F156" i="23" s="1"/>
  <c r="L155" i="23"/>
  <c r="G156" i="21"/>
  <c r="F159" i="19"/>
  <c r="D159" i="19" s="1"/>
  <c r="H159" i="19" s="1"/>
  <c r="F231" i="14"/>
  <c r="G231" i="14"/>
  <c r="J231" i="14" s="1"/>
  <c r="F315" i="25" l="1"/>
  <c r="G295" i="26"/>
  <c r="D295" i="24"/>
  <c r="F296" i="26"/>
  <c r="F296" i="24" s="1"/>
  <c r="H296" i="24" s="1"/>
  <c r="L295" i="24"/>
  <c r="H314" i="25"/>
  <c r="J156" i="21"/>
  <c r="I156" i="21"/>
  <c r="D156" i="21"/>
  <c r="G156" i="23"/>
  <c r="I156" i="23" s="1"/>
  <c r="K231" i="14"/>
  <c r="I231" i="14"/>
  <c r="D231" i="14"/>
  <c r="L231" i="14" s="1"/>
  <c r="G296" i="26" l="1"/>
  <c r="D296" i="24"/>
  <c r="I296" i="26"/>
  <c r="D297" i="26" s="1"/>
  <c r="G315" i="25"/>
  <c r="I315" i="25"/>
  <c r="D316" i="25" s="1"/>
  <c r="H295" i="26"/>
  <c r="J295" i="24" s="1"/>
  <c r="K295" i="24" s="1"/>
  <c r="G295" i="24"/>
  <c r="I295" i="24" s="1"/>
  <c r="D156" i="23"/>
  <c r="L156" i="21"/>
  <c r="K156" i="21"/>
  <c r="K156" i="23" s="1"/>
  <c r="J156" i="23"/>
  <c r="I159" i="19"/>
  <c r="G160" i="19" s="1"/>
  <c r="G232" i="14"/>
  <c r="J232" i="14" s="1"/>
  <c r="F232" i="14"/>
  <c r="H315" i="25" l="1"/>
  <c r="F297" i="26"/>
  <c r="F297" i="24" s="1"/>
  <c r="H297" i="24" s="1"/>
  <c r="L296" i="24"/>
  <c r="I316" i="25"/>
  <c r="D317" i="25" s="1"/>
  <c r="F316" i="25"/>
  <c r="H296" i="26"/>
  <c r="J296" i="24" s="1"/>
  <c r="K296" i="24" s="1"/>
  <c r="G296" i="24"/>
  <c r="I296" i="24" s="1"/>
  <c r="L156" i="23"/>
  <c r="F157" i="21"/>
  <c r="F157" i="23" s="1"/>
  <c r="G157" i="21"/>
  <c r="F160" i="19"/>
  <c r="D160" i="19" s="1"/>
  <c r="H160" i="19" s="1"/>
  <c r="K232" i="14"/>
  <c r="I232" i="14"/>
  <c r="D232" i="14"/>
  <c r="L232" i="14" s="1"/>
  <c r="G316" i="25" l="1"/>
  <c r="I297" i="26"/>
  <c r="D298" i="26" s="1"/>
  <c r="G297" i="26"/>
  <c r="D297" i="24"/>
  <c r="I317" i="25"/>
  <c r="D318" i="25" s="1"/>
  <c r="F317" i="25"/>
  <c r="G157" i="23"/>
  <c r="I157" i="23" s="1"/>
  <c r="I157" i="21"/>
  <c r="J157" i="21"/>
  <c r="D157" i="21"/>
  <c r="G233" i="14"/>
  <c r="J233" i="14" s="1"/>
  <c r="F233" i="14"/>
  <c r="F318" i="25" l="1"/>
  <c r="I318" i="25"/>
  <c r="D319" i="25" s="1"/>
  <c r="H297" i="26"/>
  <c r="J297" i="24" s="1"/>
  <c r="K297" i="24" s="1"/>
  <c r="G297" i="24"/>
  <c r="I297" i="24" s="1"/>
  <c r="F298" i="26"/>
  <c r="F298" i="24" s="1"/>
  <c r="H298" i="24" s="1"/>
  <c r="L297" i="24"/>
  <c r="G317" i="25"/>
  <c r="H316" i="25"/>
  <c r="D157" i="23"/>
  <c r="L157" i="21"/>
  <c r="K157" i="21"/>
  <c r="K157" i="23" s="1"/>
  <c r="J157" i="23"/>
  <c r="I160" i="19"/>
  <c r="G161" i="19" s="1"/>
  <c r="K233" i="14"/>
  <c r="D233" i="14"/>
  <c r="L233" i="14" s="1"/>
  <c r="I233" i="14"/>
  <c r="F319" i="25" l="1"/>
  <c r="I298" i="26"/>
  <c r="D299" i="26" s="1"/>
  <c r="G298" i="26"/>
  <c r="D298" i="24"/>
  <c r="H317" i="25"/>
  <c r="G318" i="25"/>
  <c r="F158" i="21"/>
  <c r="F158" i="23" s="1"/>
  <c r="G158" i="21"/>
  <c r="L157" i="23"/>
  <c r="F161" i="19"/>
  <c r="D161" i="19" s="1"/>
  <c r="H161" i="19" s="1"/>
  <c r="G234" i="14"/>
  <c r="J234" i="14" s="1"/>
  <c r="F234" i="14"/>
  <c r="H318" i="25" l="1"/>
  <c r="H298" i="26"/>
  <c r="J298" i="24" s="1"/>
  <c r="K298" i="24" s="1"/>
  <c r="G298" i="24"/>
  <c r="I298" i="24" s="1"/>
  <c r="G319" i="25"/>
  <c r="F299" i="26"/>
  <c r="F299" i="24" s="1"/>
  <c r="H299" i="24" s="1"/>
  <c r="L298" i="24"/>
  <c r="I319" i="25"/>
  <c r="D320" i="25" s="1"/>
  <c r="J158" i="21"/>
  <c r="D158" i="21"/>
  <c r="I158" i="21"/>
  <c r="G158" i="23"/>
  <c r="I158" i="23" s="1"/>
  <c r="K234" i="14"/>
  <c r="D234" i="14"/>
  <c r="L234" i="14" s="1"/>
  <c r="I234" i="14"/>
  <c r="I299" i="26" l="1"/>
  <c r="D300" i="26" s="1"/>
  <c r="G299" i="26"/>
  <c r="D299" i="24"/>
  <c r="F320" i="25"/>
  <c r="H319" i="25"/>
  <c r="D158" i="23"/>
  <c r="L158" i="21"/>
  <c r="K158" i="21"/>
  <c r="K158" i="23" s="1"/>
  <c r="J158" i="23"/>
  <c r="I161" i="19"/>
  <c r="G162" i="19" s="1"/>
  <c r="G235" i="14"/>
  <c r="J235" i="14" s="1"/>
  <c r="F235" i="14"/>
  <c r="G320" i="25" l="1"/>
  <c r="I320" i="25"/>
  <c r="D321" i="25" s="1"/>
  <c r="H299" i="26"/>
  <c r="J299" i="24" s="1"/>
  <c r="K299" i="24" s="1"/>
  <c r="G299" i="24"/>
  <c r="I299" i="24" s="1"/>
  <c r="F300" i="26"/>
  <c r="F300" i="24" s="1"/>
  <c r="H300" i="24" s="1"/>
  <c r="L299" i="24"/>
  <c r="G159" i="21"/>
  <c r="F159" i="21"/>
  <c r="F159" i="23" s="1"/>
  <c r="L158" i="23"/>
  <c r="F162" i="19"/>
  <c r="D162" i="19" s="1"/>
  <c r="H162" i="19" s="1"/>
  <c r="K235" i="14"/>
  <c r="I235" i="14"/>
  <c r="D235" i="14"/>
  <c r="L235" i="14" s="1"/>
  <c r="I321" i="25" l="1"/>
  <c r="D322" i="25" s="1"/>
  <c r="F321" i="25"/>
  <c r="I300" i="26"/>
  <c r="D301" i="26" s="1"/>
  <c r="G300" i="26"/>
  <c r="D300" i="24"/>
  <c r="H320" i="25"/>
  <c r="G159" i="23"/>
  <c r="I159" i="23" s="1"/>
  <c r="J159" i="21"/>
  <c r="D159" i="21"/>
  <c r="I159" i="21"/>
  <c r="F236" i="14"/>
  <c r="G236" i="14"/>
  <c r="J236" i="14" s="1"/>
  <c r="F322" i="25" l="1"/>
  <c r="H300" i="26"/>
  <c r="J300" i="24" s="1"/>
  <c r="K300" i="24" s="1"/>
  <c r="G300" i="24"/>
  <c r="I300" i="24" s="1"/>
  <c r="F301" i="26"/>
  <c r="F301" i="24" s="1"/>
  <c r="H301" i="24" s="1"/>
  <c r="L300" i="24"/>
  <c r="G321" i="25"/>
  <c r="D159" i="23"/>
  <c r="L159" i="21"/>
  <c r="K159" i="21"/>
  <c r="K159" i="23" s="1"/>
  <c r="J159" i="23"/>
  <c r="I162" i="19"/>
  <c r="G163" i="19" s="1"/>
  <c r="K236" i="14"/>
  <c r="D236" i="14"/>
  <c r="L236" i="14" s="1"/>
  <c r="I236" i="14"/>
  <c r="I301" i="26" l="1"/>
  <c r="D302" i="26" s="1"/>
  <c r="G301" i="26"/>
  <c r="D301" i="24"/>
  <c r="G322" i="25"/>
  <c r="H321" i="25"/>
  <c r="I322" i="25"/>
  <c r="D323" i="25" s="1"/>
  <c r="L159" i="23"/>
  <c r="G160" i="21"/>
  <c r="F160" i="21"/>
  <c r="F160" i="23" s="1"/>
  <c r="F163" i="19"/>
  <c r="D163" i="19" s="1"/>
  <c r="H163" i="19" s="1"/>
  <c r="G237" i="14"/>
  <c r="J237" i="14" s="1"/>
  <c r="F237" i="14"/>
  <c r="I323" i="25" l="1"/>
  <c r="D324" i="25" s="1"/>
  <c r="F323" i="25"/>
  <c r="H301" i="26"/>
  <c r="J301" i="24" s="1"/>
  <c r="K301" i="24" s="1"/>
  <c r="G301" i="24"/>
  <c r="I301" i="24" s="1"/>
  <c r="H322" i="25"/>
  <c r="F302" i="26"/>
  <c r="F302" i="24" s="1"/>
  <c r="H302" i="24" s="1"/>
  <c r="L301" i="24"/>
  <c r="G160" i="23"/>
  <c r="I160" i="23" s="1"/>
  <c r="D160" i="21"/>
  <c r="I160" i="21"/>
  <c r="J160" i="21"/>
  <c r="K237" i="14"/>
  <c r="I237" i="14"/>
  <c r="D237" i="14"/>
  <c r="L237" i="14" s="1"/>
  <c r="F324" i="25" l="1"/>
  <c r="I324" i="25"/>
  <c r="D325" i="25" s="1"/>
  <c r="I302" i="26"/>
  <c r="D303" i="26" s="1"/>
  <c r="G302" i="26"/>
  <c r="D302" i="24"/>
  <c r="G323" i="25"/>
  <c r="K160" i="21"/>
  <c r="K160" i="23" s="1"/>
  <c r="J160" i="23"/>
  <c r="D160" i="23"/>
  <c r="L160" i="21"/>
  <c r="I163" i="19"/>
  <c r="G164" i="19" s="1"/>
  <c r="F238" i="14"/>
  <c r="G238" i="14"/>
  <c r="J238" i="14" s="1"/>
  <c r="F325" i="25" l="1"/>
  <c r="H323" i="25"/>
  <c r="H302" i="26"/>
  <c r="J302" i="24" s="1"/>
  <c r="K302" i="24" s="1"/>
  <c r="G14" i="1" s="1"/>
  <c r="G302" i="24"/>
  <c r="I302" i="24" s="1"/>
  <c r="G324" i="25"/>
  <c r="F303" i="26"/>
  <c r="F303" i="24" s="1"/>
  <c r="H303" i="24" s="1"/>
  <c r="L302" i="24"/>
  <c r="L160" i="23"/>
  <c r="G161" i="21"/>
  <c r="F161" i="21"/>
  <c r="F161" i="23" s="1"/>
  <c r="F164" i="19"/>
  <c r="D164" i="19" s="1"/>
  <c r="H164" i="19" s="1"/>
  <c r="K238" i="14"/>
  <c r="D238" i="14"/>
  <c r="L238" i="14" s="1"/>
  <c r="I238" i="14"/>
  <c r="G325" i="25" l="1"/>
  <c r="G303" i="26"/>
  <c r="D303" i="24"/>
  <c r="I303" i="26"/>
  <c r="D304" i="26" s="1"/>
  <c r="H324" i="25"/>
  <c r="I325" i="25"/>
  <c r="D326" i="25" s="1"/>
  <c r="G161" i="23"/>
  <c r="I161" i="23" s="1"/>
  <c r="J161" i="21"/>
  <c r="D161" i="21"/>
  <c r="I161" i="21"/>
  <c r="G239" i="14"/>
  <c r="J239" i="14" s="1"/>
  <c r="F239" i="14"/>
  <c r="H303" i="26" l="1"/>
  <c r="J303" i="24" s="1"/>
  <c r="K303" i="24" s="1"/>
  <c r="G303" i="24"/>
  <c r="I303" i="24" s="1"/>
  <c r="F326" i="25"/>
  <c r="F304" i="26"/>
  <c r="F304" i="24" s="1"/>
  <c r="H304" i="24" s="1"/>
  <c r="L303" i="24"/>
  <c r="H325" i="25"/>
  <c r="D161" i="23"/>
  <c r="L161" i="21"/>
  <c r="K161" i="21"/>
  <c r="K161" i="23" s="1"/>
  <c r="J161" i="23"/>
  <c r="I164" i="19"/>
  <c r="G165" i="19" s="1"/>
  <c r="K239" i="14"/>
  <c r="I239" i="14"/>
  <c r="D239" i="14"/>
  <c r="L239" i="14" s="1"/>
  <c r="G326" i="25" l="1"/>
  <c r="G304" i="26"/>
  <c r="D304" i="24"/>
  <c r="I304" i="26"/>
  <c r="D305" i="26" s="1"/>
  <c r="I326" i="25"/>
  <c r="D327" i="25" s="1"/>
  <c r="F162" i="21"/>
  <c r="F162" i="23" s="1"/>
  <c r="G162" i="21"/>
  <c r="L161" i="23"/>
  <c r="F165" i="19"/>
  <c r="D165" i="19" s="1"/>
  <c r="H165" i="19" s="1"/>
  <c r="F240" i="14"/>
  <c r="G240" i="14"/>
  <c r="J240" i="14" s="1"/>
  <c r="H304" i="26" l="1"/>
  <c r="J304" i="24" s="1"/>
  <c r="K304" i="24" s="1"/>
  <c r="G304" i="24"/>
  <c r="I304" i="24" s="1"/>
  <c r="I327" i="25"/>
  <c r="D328" i="25" s="1"/>
  <c r="F327" i="25"/>
  <c r="F305" i="26"/>
  <c r="F305" i="24" s="1"/>
  <c r="H305" i="24" s="1"/>
  <c r="L304" i="24"/>
  <c r="H326" i="25"/>
  <c r="D162" i="21"/>
  <c r="J162" i="21"/>
  <c r="I162" i="21"/>
  <c r="G162" i="23"/>
  <c r="I162" i="23" s="1"/>
  <c r="K240" i="14"/>
  <c r="D240" i="14"/>
  <c r="L240" i="14" s="1"/>
  <c r="I240" i="14"/>
  <c r="I328" i="25" l="1"/>
  <c r="D329" i="25" s="1"/>
  <c r="F328" i="25"/>
  <c r="I305" i="26"/>
  <c r="D306" i="26" s="1"/>
  <c r="G305" i="26"/>
  <c r="D305" i="24"/>
  <c r="G327" i="25"/>
  <c r="J162" i="23"/>
  <c r="K162" i="21"/>
  <c r="K162" i="23" s="1"/>
  <c r="D162" i="23"/>
  <c r="L162" i="21"/>
  <c r="I165" i="19"/>
  <c r="G166" i="19" s="1"/>
  <c r="G241" i="14"/>
  <c r="J241" i="14" s="1"/>
  <c r="F241" i="14"/>
  <c r="H327" i="25" l="1"/>
  <c r="F329" i="25"/>
  <c r="H305" i="26"/>
  <c r="J305" i="24" s="1"/>
  <c r="K305" i="24" s="1"/>
  <c r="G305" i="24"/>
  <c r="I305" i="24" s="1"/>
  <c r="F306" i="26"/>
  <c r="F306" i="24" s="1"/>
  <c r="H306" i="24" s="1"/>
  <c r="L305" i="24"/>
  <c r="G328" i="25"/>
  <c r="G163" i="21"/>
  <c r="F163" i="21"/>
  <c r="F163" i="23" s="1"/>
  <c r="L162" i="23"/>
  <c r="F166" i="19"/>
  <c r="D166" i="19" s="1"/>
  <c r="H166" i="19" s="1"/>
  <c r="K241" i="14"/>
  <c r="I241" i="14"/>
  <c r="D241" i="14"/>
  <c r="L241" i="14" s="1"/>
  <c r="H328" i="25" l="1"/>
  <c r="G329" i="25"/>
  <c r="I306" i="26"/>
  <c r="D307" i="26" s="1"/>
  <c r="G306" i="26"/>
  <c r="D306" i="24"/>
  <c r="I329" i="25"/>
  <c r="D330" i="25" s="1"/>
  <c r="J163" i="21"/>
  <c r="D163" i="21"/>
  <c r="I163" i="21"/>
  <c r="G163" i="23"/>
  <c r="I163" i="23" s="1"/>
  <c r="F242" i="14"/>
  <c r="G242" i="14"/>
  <c r="J242" i="14" s="1"/>
  <c r="I330" i="25" l="1"/>
  <c r="D331" i="25" s="1"/>
  <c r="F330" i="25"/>
  <c r="H329" i="25"/>
  <c r="H306" i="26"/>
  <c r="J306" i="24" s="1"/>
  <c r="K306" i="24" s="1"/>
  <c r="G306" i="24"/>
  <c r="I306" i="24" s="1"/>
  <c r="F307" i="26"/>
  <c r="F307" i="24" s="1"/>
  <c r="H307" i="24" s="1"/>
  <c r="L306" i="24"/>
  <c r="D163" i="23"/>
  <c r="L163" i="21"/>
  <c r="K163" i="21"/>
  <c r="K163" i="23" s="1"/>
  <c r="J163" i="23"/>
  <c r="I166" i="19"/>
  <c r="G167" i="19" s="1"/>
  <c r="K242" i="14"/>
  <c r="I13" i="1" s="1"/>
  <c r="D242" i="14"/>
  <c r="L242" i="14" s="1"/>
  <c r="I242" i="14"/>
  <c r="I331" i="25" l="1"/>
  <c r="D332" i="25" s="1"/>
  <c r="F331" i="25"/>
  <c r="I307" i="26"/>
  <c r="D308" i="26" s="1"/>
  <c r="G307" i="26"/>
  <c r="D307" i="24"/>
  <c r="G330" i="25"/>
  <c r="L163" i="23"/>
  <c r="G164" i="21"/>
  <c r="F164" i="21"/>
  <c r="F164" i="23" s="1"/>
  <c r="F167" i="19"/>
  <c r="D167" i="19" s="1"/>
  <c r="H167" i="19" s="1"/>
  <c r="G243" i="14"/>
  <c r="J243" i="14" s="1"/>
  <c r="F243" i="14"/>
  <c r="H307" i="26" l="1"/>
  <c r="J307" i="24" s="1"/>
  <c r="K307" i="24" s="1"/>
  <c r="G307" i="24"/>
  <c r="I307" i="24" s="1"/>
  <c r="H330" i="25"/>
  <c r="I332" i="25"/>
  <c r="D333" i="25" s="1"/>
  <c r="F332" i="25"/>
  <c r="F308" i="26"/>
  <c r="F308" i="24" s="1"/>
  <c r="H308" i="24" s="1"/>
  <c r="L307" i="24"/>
  <c r="G331" i="25"/>
  <c r="G164" i="23"/>
  <c r="I164" i="23" s="1"/>
  <c r="D164" i="21"/>
  <c r="J164" i="21"/>
  <c r="I164" i="21"/>
  <c r="K243" i="14"/>
  <c r="I243" i="14"/>
  <c r="D243" i="14"/>
  <c r="L243" i="14" s="1"/>
  <c r="H331" i="25" l="1"/>
  <c r="I308" i="26"/>
  <c r="D309" i="26" s="1"/>
  <c r="G308" i="26"/>
  <c r="D308" i="24"/>
  <c r="G332" i="25"/>
  <c r="F333" i="25"/>
  <c r="K164" i="21"/>
  <c r="K164" i="23" s="1"/>
  <c r="J164" i="23"/>
  <c r="D164" i="23"/>
  <c r="L164" i="21"/>
  <c r="I167" i="19"/>
  <c r="G168" i="19" s="1"/>
  <c r="F244" i="14"/>
  <c r="G244" i="14"/>
  <c r="J244" i="14" s="1"/>
  <c r="I309" i="26" l="1"/>
  <c r="D310" i="26" s="1"/>
  <c r="F309" i="26"/>
  <c r="F309" i="24" s="1"/>
  <c r="H309" i="24" s="1"/>
  <c r="L308" i="24"/>
  <c r="G333" i="25"/>
  <c r="H332" i="25"/>
  <c r="H308" i="26"/>
  <c r="J308" i="24" s="1"/>
  <c r="K308" i="24" s="1"/>
  <c r="G308" i="24"/>
  <c r="I308" i="24" s="1"/>
  <c r="I333" i="25"/>
  <c r="D334" i="25" s="1"/>
  <c r="L164" i="23"/>
  <c r="G165" i="21"/>
  <c r="F165" i="21"/>
  <c r="F165" i="23" s="1"/>
  <c r="F168" i="19"/>
  <c r="D168" i="19" s="1"/>
  <c r="H168" i="19" s="1"/>
  <c r="K244" i="14"/>
  <c r="D244" i="14"/>
  <c r="L244" i="14" s="1"/>
  <c r="I244" i="14"/>
  <c r="F334" i="25" l="1"/>
  <c r="I310" i="26"/>
  <c r="D311" i="26" s="1"/>
  <c r="F310" i="26"/>
  <c r="F310" i="24" s="1"/>
  <c r="H310" i="24" s="1"/>
  <c r="L309" i="24"/>
  <c r="H333" i="25"/>
  <c r="G309" i="26"/>
  <c r="D309" i="24"/>
  <c r="G165" i="23"/>
  <c r="I165" i="23" s="1"/>
  <c r="I165" i="21"/>
  <c r="D165" i="21"/>
  <c r="J165" i="21"/>
  <c r="G245" i="14"/>
  <c r="J245" i="14" s="1"/>
  <c r="F245" i="14"/>
  <c r="F311" i="26" l="1"/>
  <c r="F311" i="24" s="1"/>
  <c r="H311" i="24" s="1"/>
  <c r="L310" i="24"/>
  <c r="G334" i="25"/>
  <c r="I334" i="25"/>
  <c r="D335" i="25" s="1"/>
  <c r="H309" i="26"/>
  <c r="J309" i="24" s="1"/>
  <c r="K309" i="24" s="1"/>
  <c r="G309" i="24"/>
  <c r="I309" i="24" s="1"/>
  <c r="G310" i="26"/>
  <c r="D310" i="24"/>
  <c r="D165" i="23"/>
  <c r="L165" i="21"/>
  <c r="K165" i="21"/>
  <c r="K165" i="23" s="1"/>
  <c r="J165" i="23"/>
  <c r="I168" i="19"/>
  <c r="G169" i="19" s="1"/>
  <c r="K245" i="14"/>
  <c r="I245" i="14"/>
  <c r="D245" i="14"/>
  <c r="L245" i="14" s="1"/>
  <c r="H334" i="25" l="1"/>
  <c r="I335" i="25"/>
  <c r="D336" i="25" s="1"/>
  <c r="F335" i="25"/>
  <c r="H310" i="26"/>
  <c r="J310" i="24" s="1"/>
  <c r="K310" i="24" s="1"/>
  <c r="G310" i="24"/>
  <c r="I310" i="24" s="1"/>
  <c r="I311" i="26"/>
  <c r="D312" i="26" s="1"/>
  <c r="G311" i="26"/>
  <c r="D311" i="24"/>
  <c r="L165" i="23"/>
  <c r="G166" i="21"/>
  <c r="F166" i="21"/>
  <c r="F166" i="23" s="1"/>
  <c r="F169" i="19"/>
  <c r="D169" i="19" s="1"/>
  <c r="H169" i="19" s="1"/>
  <c r="F246" i="14"/>
  <c r="G246" i="14"/>
  <c r="J246" i="14" s="1"/>
  <c r="I336" i="25" l="1"/>
  <c r="D337" i="25" s="1"/>
  <c r="F336" i="25"/>
  <c r="H311" i="26"/>
  <c r="J311" i="24" s="1"/>
  <c r="K311" i="24" s="1"/>
  <c r="G311" i="24"/>
  <c r="I311" i="24" s="1"/>
  <c r="G335" i="25"/>
  <c r="I312" i="26"/>
  <c r="D313" i="26" s="1"/>
  <c r="F312" i="26"/>
  <c r="F312" i="24" s="1"/>
  <c r="H312" i="24" s="1"/>
  <c r="L311" i="24"/>
  <c r="G166" i="23"/>
  <c r="I166" i="23" s="1"/>
  <c r="J166" i="21"/>
  <c r="D166" i="21"/>
  <c r="I166" i="21"/>
  <c r="K246" i="14"/>
  <c r="D246" i="14"/>
  <c r="L246" i="14" s="1"/>
  <c r="I246" i="14"/>
  <c r="I313" i="26" l="1"/>
  <c r="D314" i="26" s="1"/>
  <c r="F313" i="26"/>
  <c r="F313" i="24" s="1"/>
  <c r="H313" i="24" s="1"/>
  <c r="L312" i="24"/>
  <c r="H335" i="25"/>
  <c r="F337" i="25"/>
  <c r="G312" i="26"/>
  <c r="D312" i="24"/>
  <c r="G336" i="25"/>
  <c r="D166" i="23"/>
  <c r="L166" i="21"/>
  <c r="J166" i="23"/>
  <c r="K166" i="21"/>
  <c r="K166" i="23" s="1"/>
  <c r="I169" i="19"/>
  <c r="G170" i="19" s="1"/>
  <c r="G247" i="14"/>
  <c r="J247" i="14" s="1"/>
  <c r="F247" i="14"/>
  <c r="F314" i="26" l="1"/>
  <c r="F314" i="24" s="1"/>
  <c r="H314" i="24" s="1"/>
  <c r="L313" i="24"/>
  <c r="G337" i="25"/>
  <c r="H312" i="26"/>
  <c r="J312" i="24" s="1"/>
  <c r="K312" i="24" s="1"/>
  <c r="G312" i="24"/>
  <c r="I312" i="24" s="1"/>
  <c r="I337" i="25"/>
  <c r="D338" i="25" s="1"/>
  <c r="H336" i="25"/>
  <c r="G313" i="26"/>
  <c r="D313" i="24"/>
  <c r="L166" i="23"/>
  <c r="G167" i="21"/>
  <c r="F167" i="21"/>
  <c r="F167" i="23" s="1"/>
  <c r="F170" i="19"/>
  <c r="D170" i="19" s="1"/>
  <c r="H170" i="19" s="1"/>
  <c r="K247" i="14"/>
  <c r="I247" i="14"/>
  <c r="D247" i="14"/>
  <c r="L247" i="14" s="1"/>
  <c r="I338" i="25" l="1"/>
  <c r="D339" i="25" s="1"/>
  <c r="F338" i="25"/>
  <c r="G314" i="26"/>
  <c r="D314" i="24"/>
  <c r="H313" i="26"/>
  <c r="J313" i="24" s="1"/>
  <c r="K313" i="24" s="1"/>
  <c r="G313" i="24"/>
  <c r="I313" i="24" s="1"/>
  <c r="H337" i="25"/>
  <c r="I314" i="26"/>
  <c r="D315" i="26" s="1"/>
  <c r="G167" i="23"/>
  <c r="I167" i="23" s="1"/>
  <c r="J167" i="21"/>
  <c r="D167" i="21"/>
  <c r="I167" i="21"/>
  <c r="F248" i="14"/>
  <c r="G248" i="14"/>
  <c r="J248" i="14" s="1"/>
  <c r="F315" i="26" l="1"/>
  <c r="F315" i="24" s="1"/>
  <c r="H315" i="24" s="1"/>
  <c r="L314" i="24"/>
  <c r="F339" i="25"/>
  <c r="I339" i="25"/>
  <c r="D340" i="25" s="1"/>
  <c r="H314" i="26"/>
  <c r="J314" i="24" s="1"/>
  <c r="K314" i="24" s="1"/>
  <c r="G314" i="24"/>
  <c r="I314" i="24" s="1"/>
  <c r="G338" i="25"/>
  <c r="D167" i="23"/>
  <c r="L167" i="21"/>
  <c r="K167" i="21"/>
  <c r="K167" i="23" s="1"/>
  <c r="J167" i="23"/>
  <c r="I170" i="19"/>
  <c r="G171" i="19" s="1"/>
  <c r="K248" i="14"/>
  <c r="D248" i="14"/>
  <c r="L248" i="14" s="1"/>
  <c r="I248" i="14"/>
  <c r="H338" i="25" l="1"/>
  <c r="F340" i="25"/>
  <c r="I340" i="25"/>
  <c r="D341" i="25" s="1"/>
  <c r="G339" i="25"/>
  <c r="G315" i="26"/>
  <c r="D315" i="24"/>
  <c r="I315" i="26"/>
  <c r="D316" i="26" s="1"/>
  <c r="L167" i="23"/>
  <c r="G168" i="21"/>
  <c r="F168" i="21"/>
  <c r="F168" i="23" s="1"/>
  <c r="F171" i="19"/>
  <c r="D171" i="19" s="1"/>
  <c r="H171" i="19" s="1"/>
  <c r="G249" i="14"/>
  <c r="J249" i="14" s="1"/>
  <c r="F249" i="14"/>
  <c r="F341" i="25" l="1"/>
  <c r="I316" i="26"/>
  <c r="D317" i="26" s="1"/>
  <c r="F316" i="26"/>
  <c r="F316" i="24" s="1"/>
  <c r="H316" i="24" s="1"/>
  <c r="L315" i="24"/>
  <c r="H339" i="25"/>
  <c r="H315" i="26"/>
  <c r="J315" i="24" s="1"/>
  <c r="K315" i="24" s="1"/>
  <c r="G315" i="24"/>
  <c r="I315" i="24" s="1"/>
  <c r="G340" i="25"/>
  <c r="G168" i="23"/>
  <c r="I168" i="23" s="1"/>
  <c r="I168" i="21"/>
  <c r="D168" i="21"/>
  <c r="J168" i="21"/>
  <c r="K249" i="14"/>
  <c r="I249" i="14"/>
  <c r="D249" i="14"/>
  <c r="L249" i="14" s="1"/>
  <c r="I317" i="26" l="1"/>
  <c r="D318" i="26" s="1"/>
  <c r="F317" i="26"/>
  <c r="F317" i="24" s="1"/>
  <c r="H317" i="24" s="1"/>
  <c r="L316" i="24"/>
  <c r="G341" i="25"/>
  <c r="H340" i="25"/>
  <c r="G316" i="26"/>
  <c r="D316" i="24"/>
  <c r="I341" i="25"/>
  <c r="D342" i="25" s="1"/>
  <c r="K168" i="21"/>
  <c r="K168" i="23" s="1"/>
  <c r="J168" i="23"/>
  <c r="D168" i="23"/>
  <c r="L168" i="21"/>
  <c r="I171" i="19"/>
  <c r="G172" i="19" s="1"/>
  <c r="F250" i="14"/>
  <c r="G250" i="14"/>
  <c r="J250" i="14" s="1"/>
  <c r="F318" i="26" l="1"/>
  <c r="F318" i="24" s="1"/>
  <c r="H318" i="24" s="1"/>
  <c r="L317" i="24"/>
  <c r="H316" i="26"/>
  <c r="J316" i="24" s="1"/>
  <c r="K316" i="24" s="1"/>
  <c r="G316" i="24"/>
  <c r="I316" i="24" s="1"/>
  <c r="I342" i="25"/>
  <c r="D343" i="25" s="1"/>
  <c r="F342" i="25"/>
  <c r="H341" i="25"/>
  <c r="G317" i="26"/>
  <c r="D317" i="24"/>
  <c r="G169" i="21"/>
  <c r="F169" i="21"/>
  <c r="F169" i="23" s="1"/>
  <c r="L168" i="23"/>
  <c r="F172" i="19"/>
  <c r="D172" i="19" s="1"/>
  <c r="H172" i="19" s="1"/>
  <c r="K250" i="14"/>
  <c r="D250" i="14"/>
  <c r="L250" i="14" s="1"/>
  <c r="I250" i="14"/>
  <c r="H317" i="26" l="1"/>
  <c r="J317" i="24" s="1"/>
  <c r="K317" i="24" s="1"/>
  <c r="G317" i="24"/>
  <c r="I317" i="24" s="1"/>
  <c r="I343" i="25"/>
  <c r="D344" i="25" s="1"/>
  <c r="F343" i="25"/>
  <c r="G342" i="25"/>
  <c r="I318" i="26"/>
  <c r="D319" i="26" s="1"/>
  <c r="G318" i="26"/>
  <c r="D318" i="24"/>
  <c r="G169" i="23"/>
  <c r="I169" i="23" s="1"/>
  <c r="D169" i="21"/>
  <c r="I169" i="21"/>
  <c r="J169" i="21"/>
  <c r="G251" i="14"/>
  <c r="J251" i="14" s="1"/>
  <c r="F251" i="14"/>
  <c r="H342" i="25" l="1"/>
  <c r="G343" i="25"/>
  <c r="H318" i="26"/>
  <c r="J318" i="24" s="1"/>
  <c r="K318" i="24" s="1"/>
  <c r="G318" i="24"/>
  <c r="I318" i="24" s="1"/>
  <c r="F319" i="26"/>
  <c r="F319" i="24" s="1"/>
  <c r="H319" i="24" s="1"/>
  <c r="L318" i="24"/>
  <c r="I344" i="25"/>
  <c r="D345" i="25" s="1"/>
  <c r="F344" i="25"/>
  <c r="K169" i="21"/>
  <c r="K169" i="23" s="1"/>
  <c r="J169" i="23"/>
  <c r="D169" i="23"/>
  <c r="L169" i="21"/>
  <c r="I172" i="19"/>
  <c r="G173" i="19" s="1"/>
  <c r="K251" i="14"/>
  <c r="I251" i="14"/>
  <c r="D251" i="14"/>
  <c r="L251" i="14" s="1"/>
  <c r="G319" i="26" l="1"/>
  <c r="D319" i="24"/>
  <c r="G344" i="25"/>
  <c r="I319" i="26"/>
  <c r="D320" i="26" s="1"/>
  <c r="H343" i="25"/>
  <c r="F345" i="25"/>
  <c r="L169" i="23"/>
  <c r="F170" i="21"/>
  <c r="F170" i="23" s="1"/>
  <c r="G170" i="21"/>
  <c r="F173" i="19"/>
  <c r="D173" i="19" s="1"/>
  <c r="H173" i="19" s="1"/>
  <c r="F252" i="14"/>
  <c r="G252" i="14"/>
  <c r="J252" i="14" s="1"/>
  <c r="G345" i="25" l="1"/>
  <c r="H344" i="25"/>
  <c r="I345" i="25"/>
  <c r="D346" i="25" s="1"/>
  <c r="I320" i="26"/>
  <c r="D321" i="26" s="1"/>
  <c r="F320" i="26"/>
  <c r="F320" i="24" s="1"/>
  <c r="H320" i="24" s="1"/>
  <c r="L319" i="24"/>
  <c r="H319" i="26"/>
  <c r="J319" i="24" s="1"/>
  <c r="K319" i="24" s="1"/>
  <c r="G319" i="24"/>
  <c r="I319" i="24" s="1"/>
  <c r="G170" i="23"/>
  <c r="I170" i="23" s="1"/>
  <c r="D170" i="21"/>
  <c r="I170" i="21"/>
  <c r="J170" i="21"/>
  <c r="K252" i="14"/>
  <c r="D252" i="14"/>
  <c r="L252" i="14" s="1"/>
  <c r="I252" i="14"/>
  <c r="I321" i="26" l="1"/>
  <c r="D322" i="26" s="1"/>
  <c r="F321" i="26"/>
  <c r="F321" i="24" s="1"/>
  <c r="H321" i="24" s="1"/>
  <c r="L320" i="24"/>
  <c r="G320" i="26"/>
  <c r="D320" i="24"/>
  <c r="F346" i="25"/>
  <c r="H345" i="25"/>
  <c r="D170" i="23"/>
  <c r="L170" i="21"/>
  <c r="K170" i="21"/>
  <c r="K170" i="23" s="1"/>
  <c r="J12" i="1" s="1"/>
  <c r="J170" i="23"/>
  <c r="I173" i="19"/>
  <c r="G174" i="19" s="1"/>
  <c r="G253" i="14"/>
  <c r="J253" i="14" s="1"/>
  <c r="F253" i="14"/>
  <c r="F322" i="26" l="1"/>
  <c r="F322" i="24" s="1"/>
  <c r="H322" i="24" s="1"/>
  <c r="L321" i="24"/>
  <c r="G346" i="25"/>
  <c r="I346" i="25"/>
  <c r="D347" i="25" s="1"/>
  <c r="H320" i="26"/>
  <c r="J320" i="24" s="1"/>
  <c r="K320" i="24" s="1"/>
  <c r="G320" i="24"/>
  <c r="I320" i="24" s="1"/>
  <c r="G321" i="26"/>
  <c r="D321" i="24"/>
  <c r="L170" i="23"/>
  <c r="F171" i="21"/>
  <c r="F171" i="23" s="1"/>
  <c r="G171" i="21"/>
  <c r="F174" i="19"/>
  <c r="D174" i="19" s="1"/>
  <c r="H174" i="19" s="1"/>
  <c r="K253" i="14"/>
  <c r="I253" i="14"/>
  <c r="D253" i="14"/>
  <c r="L253" i="14" s="1"/>
  <c r="F347" i="25" l="1"/>
  <c r="G322" i="26"/>
  <c r="D322" i="24"/>
  <c r="H321" i="26"/>
  <c r="J321" i="24" s="1"/>
  <c r="K321" i="24" s="1"/>
  <c r="G321" i="24"/>
  <c r="I321" i="24" s="1"/>
  <c r="I322" i="26"/>
  <c r="D323" i="26" s="1"/>
  <c r="H346" i="25"/>
  <c r="D171" i="21"/>
  <c r="J171" i="21"/>
  <c r="I171" i="21"/>
  <c r="G171" i="23"/>
  <c r="I171" i="23" s="1"/>
  <c r="F254" i="14"/>
  <c r="G254" i="14"/>
  <c r="J254" i="14" s="1"/>
  <c r="G347" i="25" l="1"/>
  <c r="I347" i="25"/>
  <c r="D348" i="25" s="1"/>
  <c r="F323" i="26"/>
  <c r="F323" i="24" s="1"/>
  <c r="H323" i="24" s="1"/>
  <c r="L322" i="24"/>
  <c r="H322" i="26"/>
  <c r="J322" i="24" s="1"/>
  <c r="K322" i="24" s="1"/>
  <c r="G322" i="24"/>
  <c r="I322" i="24" s="1"/>
  <c r="J171" i="23"/>
  <c r="K171" i="21"/>
  <c r="K171" i="23" s="1"/>
  <c r="D171" i="23"/>
  <c r="L171" i="21"/>
  <c r="I174" i="19"/>
  <c r="G175" i="19" s="1"/>
  <c r="K254" i="14"/>
  <c r="D254" i="14"/>
  <c r="L254" i="14" s="1"/>
  <c r="I254" i="14"/>
  <c r="G323" i="26" l="1"/>
  <c r="D323" i="24"/>
  <c r="I348" i="25"/>
  <c r="D349" i="25" s="1"/>
  <c r="F348" i="25"/>
  <c r="I323" i="26"/>
  <c r="D324" i="26" s="1"/>
  <c r="H347" i="25"/>
  <c r="L171" i="23"/>
  <c r="G172" i="21"/>
  <c r="F172" i="21"/>
  <c r="F172" i="23" s="1"/>
  <c r="F175" i="19"/>
  <c r="D175" i="19" s="1"/>
  <c r="H175" i="19" s="1"/>
  <c r="G255" i="14"/>
  <c r="J255" i="14" s="1"/>
  <c r="F255" i="14"/>
  <c r="G348" i="25" l="1"/>
  <c r="I324" i="26"/>
  <c r="D325" i="26" s="1"/>
  <c r="F324" i="26"/>
  <c r="F324" i="24" s="1"/>
  <c r="H324" i="24" s="1"/>
  <c r="L323" i="24"/>
  <c r="F349" i="25"/>
  <c r="H323" i="26"/>
  <c r="J323" i="24" s="1"/>
  <c r="K323" i="24" s="1"/>
  <c r="G323" i="24"/>
  <c r="I323" i="24" s="1"/>
  <c r="G172" i="23"/>
  <c r="I172" i="23" s="1"/>
  <c r="D172" i="21"/>
  <c r="J172" i="21"/>
  <c r="I172" i="21"/>
  <c r="K255" i="14"/>
  <c r="I255" i="14"/>
  <c r="D255" i="14"/>
  <c r="L255" i="14" s="1"/>
  <c r="I325" i="26" l="1"/>
  <c r="D326" i="26" s="1"/>
  <c r="F325" i="26"/>
  <c r="F325" i="24" s="1"/>
  <c r="H325" i="24" s="1"/>
  <c r="L324" i="24"/>
  <c r="G349" i="25"/>
  <c r="G324" i="26"/>
  <c r="D324" i="24"/>
  <c r="I349" i="25"/>
  <c r="D350" i="25" s="1"/>
  <c r="H348" i="25"/>
  <c r="K172" i="21"/>
  <c r="K172" i="23" s="1"/>
  <c r="J172" i="23"/>
  <c r="D172" i="23"/>
  <c r="L172" i="21"/>
  <c r="I175" i="19"/>
  <c r="G176" i="19" s="1"/>
  <c r="F256" i="14"/>
  <c r="G256" i="14"/>
  <c r="J256" i="14" s="1"/>
  <c r="H324" i="26" l="1"/>
  <c r="J324" i="24" s="1"/>
  <c r="K324" i="24" s="1"/>
  <c r="G324" i="24"/>
  <c r="I324" i="24" s="1"/>
  <c r="I326" i="26"/>
  <c r="D327" i="26" s="1"/>
  <c r="F326" i="26"/>
  <c r="F326" i="24" s="1"/>
  <c r="H326" i="24" s="1"/>
  <c r="L325" i="24"/>
  <c r="I350" i="25"/>
  <c r="D351" i="25" s="1"/>
  <c r="F350" i="25"/>
  <c r="H349" i="25"/>
  <c r="G325" i="26"/>
  <c r="D325" i="24"/>
  <c r="L172" i="23"/>
  <c r="G173" i="21"/>
  <c r="F173" i="21"/>
  <c r="F173" i="23" s="1"/>
  <c r="F176" i="19"/>
  <c r="D176" i="19" s="1"/>
  <c r="H176" i="19" s="1"/>
  <c r="K256" i="14"/>
  <c r="D256" i="14"/>
  <c r="L256" i="14" s="1"/>
  <c r="I256" i="14"/>
  <c r="G350" i="25" l="1"/>
  <c r="G326" i="26"/>
  <c r="D326" i="24"/>
  <c r="H325" i="26"/>
  <c r="J325" i="24" s="1"/>
  <c r="K325" i="24" s="1"/>
  <c r="G325" i="24"/>
  <c r="I325" i="24" s="1"/>
  <c r="I351" i="25"/>
  <c r="D352" i="25" s="1"/>
  <c r="F351" i="25"/>
  <c r="F327" i="26"/>
  <c r="F327" i="24" s="1"/>
  <c r="H327" i="24" s="1"/>
  <c r="L326" i="24"/>
  <c r="G173" i="23"/>
  <c r="I173" i="23" s="1"/>
  <c r="J173" i="21"/>
  <c r="D173" i="21"/>
  <c r="I173" i="21"/>
  <c r="G257" i="14"/>
  <c r="J257" i="14" s="1"/>
  <c r="F257" i="14"/>
  <c r="I352" i="25" l="1"/>
  <c r="D353" i="25" s="1"/>
  <c r="F352" i="25"/>
  <c r="G327" i="26"/>
  <c r="D327" i="24"/>
  <c r="H326" i="26"/>
  <c r="J326" i="24" s="1"/>
  <c r="K326" i="24" s="1"/>
  <c r="G326" i="24"/>
  <c r="I326" i="24" s="1"/>
  <c r="G351" i="25"/>
  <c r="I327" i="26"/>
  <c r="D328" i="26" s="1"/>
  <c r="H350" i="25"/>
  <c r="D173" i="23"/>
  <c r="L173" i="21"/>
  <c r="K173" i="21"/>
  <c r="K173" i="23" s="1"/>
  <c r="J173" i="23"/>
  <c r="I176" i="19"/>
  <c r="G177" i="19" s="1"/>
  <c r="K257" i="14"/>
  <c r="I257" i="14"/>
  <c r="D257" i="14"/>
  <c r="L257" i="14" s="1"/>
  <c r="F353" i="25" l="1"/>
  <c r="I353" i="25"/>
  <c r="D354" i="25" s="1"/>
  <c r="I328" i="26"/>
  <c r="D329" i="26" s="1"/>
  <c r="F328" i="26"/>
  <c r="F328" i="24" s="1"/>
  <c r="H328" i="24" s="1"/>
  <c r="L327" i="24"/>
  <c r="H351" i="25"/>
  <c r="H327" i="26"/>
  <c r="J327" i="24" s="1"/>
  <c r="K327" i="24" s="1"/>
  <c r="G327" i="24"/>
  <c r="I327" i="24" s="1"/>
  <c r="G352" i="25"/>
  <c r="L173" i="23"/>
  <c r="G174" i="21"/>
  <c r="F174" i="21"/>
  <c r="F174" i="23" s="1"/>
  <c r="F177" i="19"/>
  <c r="D177" i="19" s="1"/>
  <c r="H177" i="19" s="1"/>
  <c r="F258" i="14"/>
  <c r="G258" i="14"/>
  <c r="J258" i="14" s="1"/>
  <c r="I354" i="25" l="1"/>
  <c r="D355" i="25" s="1"/>
  <c r="F354" i="25"/>
  <c r="I329" i="26"/>
  <c r="D330" i="26" s="1"/>
  <c r="F329" i="26"/>
  <c r="F329" i="24" s="1"/>
  <c r="H329" i="24" s="1"/>
  <c r="L328" i="24"/>
  <c r="G353" i="25"/>
  <c r="H352" i="25"/>
  <c r="G328" i="26"/>
  <c r="D328" i="24"/>
  <c r="G174" i="23"/>
  <c r="I174" i="23" s="1"/>
  <c r="J174" i="21"/>
  <c r="D174" i="21"/>
  <c r="I174" i="21"/>
  <c r="K258" i="14"/>
  <c r="D258" i="14"/>
  <c r="L258" i="14" s="1"/>
  <c r="I258" i="14"/>
  <c r="F330" i="26" l="1"/>
  <c r="F330" i="24" s="1"/>
  <c r="H330" i="24" s="1"/>
  <c r="L329" i="24"/>
  <c r="I355" i="25"/>
  <c r="D356" i="25" s="1"/>
  <c r="F355" i="25"/>
  <c r="H328" i="26"/>
  <c r="J328" i="24" s="1"/>
  <c r="K328" i="24" s="1"/>
  <c r="G328" i="24"/>
  <c r="I328" i="24" s="1"/>
  <c r="H353" i="25"/>
  <c r="G329" i="26"/>
  <c r="D329" i="24"/>
  <c r="G354" i="25"/>
  <c r="D174" i="23"/>
  <c r="L174" i="21"/>
  <c r="J174" i="23"/>
  <c r="K174" i="21"/>
  <c r="K174" i="23" s="1"/>
  <c r="I177" i="19"/>
  <c r="G178" i="19" s="1"/>
  <c r="G259" i="14"/>
  <c r="J259" i="14" s="1"/>
  <c r="F259" i="14"/>
  <c r="I356" i="25" l="1"/>
  <c r="D357" i="25" s="1"/>
  <c r="F356" i="25"/>
  <c r="H354" i="25"/>
  <c r="G330" i="26"/>
  <c r="D330" i="24"/>
  <c r="I330" i="26"/>
  <c r="D331" i="26" s="1"/>
  <c r="H329" i="26"/>
  <c r="J329" i="24" s="1"/>
  <c r="K329" i="24" s="1"/>
  <c r="G329" i="24"/>
  <c r="I329" i="24" s="1"/>
  <c r="G355" i="25"/>
  <c r="L174" i="23"/>
  <c r="F175" i="21"/>
  <c r="F175" i="23" s="1"/>
  <c r="G175" i="21"/>
  <c r="F178" i="19"/>
  <c r="D178" i="19" s="1"/>
  <c r="H178" i="19" s="1"/>
  <c r="K259" i="14"/>
  <c r="I259" i="14"/>
  <c r="D259" i="14"/>
  <c r="L259" i="14" s="1"/>
  <c r="H355" i="25" l="1"/>
  <c r="H330" i="26"/>
  <c r="J330" i="24" s="1"/>
  <c r="K330" i="24" s="1"/>
  <c r="G330" i="24"/>
  <c r="I330" i="24" s="1"/>
  <c r="I357" i="25"/>
  <c r="D358" i="25" s="1"/>
  <c r="F357" i="25"/>
  <c r="F331" i="26"/>
  <c r="F331" i="24" s="1"/>
  <c r="H331" i="24" s="1"/>
  <c r="L330" i="24"/>
  <c r="G356" i="25"/>
  <c r="J175" i="21"/>
  <c r="D175" i="21"/>
  <c r="G175" i="23"/>
  <c r="I175" i="23" s="1"/>
  <c r="I175" i="21"/>
  <c r="F260" i="14"/>
  <c r="G260" i="14"/>
  <c r="J260" i="14" s="1"/>
  <c r="H356" i="25" l="1"/>
  <c r="F358" i="25"/>
  <c r="I331" i="26"/>
  <c r="D332" i="26" s="1"/>
  <c r="G331" i="26"/>
  <c r="D331" i="24"/>
  <c r="G357" i="25"/>
  <c r="D175" i="23"/>
  <c r="L175" i="21"/>
  <c r="J175" i="23"/>
  <c r="K175" i="21"/>
  <c r="K175" i="23" s="1"/>
  <c r="I178" i="19"/>
  <c r="G179" i="19" s="1"/>
  <c r="K260" i="14"/>
  <c r="D260" i="14"/>
  <c r="L260" i="14" s="1"/>
  <c r="I260" i="14"/>
  <c r="H331" i="26" l="1"/>
  <c r="J331" i="24" s="1"/>
  <c r="K331" i="24" s="1"/>
  <c r="G331" i="24"/>
  <c r="I331" i="24" s="1"/>
  <c r="F332" i="26"/>
  <c r="F332" i="24" s="1"/>
  <c r="H332" i="24" s="1"/>
  <c r="L331" i="24"/>
  <c r="G358" i="25"/>
  <c r="H357" i="25"/>
  <c r="I358" i="25"/>
  <c r="D359" i="25" s="1"/>
  <c r="F176" i="21"/>
  <c r="F176" i="23" s="1"/>
  <c r="L175" i="23"/>
  <c r="G176" i="21"/>
  <c r="F179" i="19"/>
  <c r="D179" i="19" s="1"/>
  <c r="H179" i="19" s="1"/>
  <c r="G261" i="14"/>
  <c r="J261" i="14" s="1"/>
  <c r="F261" i="14"/>
  <c r="I332" i="26" l="1"/>
  <c r="D333" i="26" s="1"/>
  <c r="G332" i="26"/>
  <c r="D332" i="24"/>
  <c r="F359" i="25"/>
  <c r="H358" i="25"/>
  <c r="G176" i="23"/>
  <c r="I176" i="23" s="1"/>
  <c r="I176" i="21"/>
  <c r="J176" i="21"/>
  <c r="D176" i="21"/>
  <c r="K261" i="14"/>
  <c r="I261" i="14"/>
  <c r="D261" i="14"/>
  <c r="L261" i="14" s="1"/>
  <c r="G359" i="25" l="1"/>
  <c r="I359" i="25"/>
  <c r="D360" i="25" s="1"/>
  <c r="H332" i="26"/>
  <c r="J332" i="24" s="1"/>
  <c r="K332" i="24" s="1"/>
  <c r="G332" i="24"/>
  <c r="I332" i="24" s="1"/>
  <c r="I333" i="26"/>
  <c r="D334" i="26" s="1"/>
  <c r="F333" i="26"/>
  <c r="F333" i="24" s="1"/>
  <c r="H333" i="24" s="1"/>
  <c r="L332" i="24"/>
  <c r="D176" i="23"/>
  <c r="L176" i="21"/>
  <c r="K176" i="21"/>
  <c r="K176" i="23" s="1"/>
  <c r="J176" i="23"/>
  <c r="I179" i="19"/>
  <c r="G180" i="19" s="1"/>
  <c r="F262" i="14"/>
  <c r="G262" i="14"/>
  <c r="J262" i="14" s="1"/>
  <c r="G333" i="26" l="1"/>
  <c r="D333" i="24"/>
  <c r="F360" i="25"/>
  <c r="F334" i="26"/>
  <c r="F334" i="24" s="1"/>
  <c r="H334" i="24" s="1"/>
  <c r="L333" i="24"/>
  <c r="H359" i="25"/>
  <c r="G177" i="21"/>
  <c r="F177" i="21"/>
  <c r="F177" i="23" s="1"/>
  <c r="L176" i="23"/>
  <c r="F180" i="19"/>
  <c r="D180" i="19" s="1"/>
  <c r="H180" i="19" s="1"/>
  <c r="K262" i="14"/>
  <c r="D262" i="14"/>
  <c r="L262" i="14" s="1"/>
  <c r="I262" i="14"/>
  <c r="G360" i="25" l="1"/>
  <c r="G334" i="26"/>
  <c r="D334" i="24"/>
  <c r="I360" i="25"/>
  <c r="D361" i="25" s="1"/>
  <c r="I334" i="26"/>
  <c r="D335" i="26" s="1"/>
  <c r="H333" i="26"/>
  <c r="J333" i="24" s="1"/>
  <c r="K333" i="24" s="1"/>
  <c r="G333" i="24"/>
  <c r="I333" i="24" s="1"/>
  <c r="G177" i="23"/>
  <c r="I177" i="23" s="1"/>
  <c r="I177" i="21"/>
  <c r="J177" i="21"/>
  <c r="D177" i="21"/>
  <c r="G263" i="14"/>
  <c r="J263" i="14" s="1"/>
  <c r="F263" i="14"/>
  <c r="H334" i="26" l="1"/>
  <c r="J334" i="24" s="1"/>
  <c r="K334" i="24" s="1"/>
  <c r="G334" i="24"/>
  <c r="I334" i="24" s="1"/>
  <c r="I335" i="26"/>
  <c r="D336" i="26" s="1"/>
  <c r="F335" i="26"/>
  <c r="F335" i="24" s="1"/>
  <c r="H335" i="24" s="1"/>
  <c r="L334" i="24"/>
  <c r="F361" i="25"/>
  <c r="H360" i="25"/>
  <c r="D177" i="23"/>
  <c r="L177" i="21"/>
  <c r="K177" i="21"/>
  <c r="K177" i="23" s="1"/>
  <c r="J177" i="23"/>
  <c r="I180" i="19"/>
  <c r="G181" i="19" s="1"/>
  <c r="K263" i="14"/>
  <c r="I263" i="14"/>
  <c r="D263" i="14"/>
  <c r="L263" i="14" s="1"/>
  <c r="G361" i="25" l="1"/>
  <c r="G335" i="26"/>
  <c r="D335" i="24"/>
  <c r="I361" i="25"/>
  <c r="I336" i="26"/>
  <c r="D337" i="26" s="1"/>
  <c r="F336" i="26"/>
  <c r="F336" i="24" s="1"/>
  <c r="H336" i="24" s="1"/>
  <c r="L335" i="24"/>
  <c r="L177" i="23"/>
  <c r="F178" i="21"/>
  <c r="F178" i="23" s="1"/>
  <c r="G178" i="21"/>
  <c r="F181" i="19"/>
  <c r="D181" i="19" s="1"/>
  <c r="H181" i="19" s="1"/>
  <c r="F264" i="14"/>
  <c r="G264" i="14"/>
  <c r="J264" i="14" s="1"/>
  <c r="I337" i="26" l="1"/>
  <c r="D338" i="26" s="1"/>
  <c r="F337" i="26"/>
  <c r="F337" i="24" s="1"/>
  <c r="H337" i="24" s="1"/>
  <c r="L336" i="24"/>
  <c r="H335" i="26"/>
  <c r="J335" i="24" s="1"/>
  <c r="K335" i="24" s="1"/>
  <c r="G335" i="24"/>
  <c r="I335" i="24" s="1"/>
  <c r="G336" i="26"/>
  <c r="D336" i="24"/>
  <c r="H361" i="25"/>
  <c r="G178" i="23"/>
  <c r="I178" i="23" s="1"/>
  <c r="J178" i="21"/>
  <c r="I178" i="21"/>
  <c r="D178" i="21"/>
  <c r="K264" i="14"/>
  <c r="D264" i="14"/>
  <c r="L264" i="14" s="1"/>
  <c r="I264" i="14"/>
  <c r="F338" i="26" l="1"/>
  <c r="F338" i="24" s="1"/>
  <c r="H338" i="24" s="1"/>
  <c r="L337" i="24"/>
  <c r="H336" i="26"/>
  <c r="J336" i="24" s="1"/>
  <c r="K336" i="24" s="1"/>
  <c r="G336" i="24"/>
  <c r="I336" i="24" s="1"/>
  <c r="G337" i="26"/>
  <c r="D337" i="24"/>
  <c r="K178" i="21"/>
  <c r="K178" i="23" s="1"/>
  <c r="J178" i="23"/>
  <c r="D178" i="23"/>
  <c r="L178" i="21"/>
  <c r="I181" i="19"/>
  <c r="G182" i="19" s="1"/>
  <c r="G265" i="14"/>
  <c r="J265" i="14" s="1"/>
  <c r="F265" i="14"/>
  <c r="H337" i="26" l="1"/>
  <c r="J337" i="24" s="1"/>
  <c r="K337" i="24" s="1"/>
  <c r="G337" i="24"/>
  <c r="I337" i="24" s="1"/>
  <c r="I338" i="26"/>
  <c r="D339" i="26" s="1"/>
  <c r="G338" i="26"/>
  <c r="D338" i="24"/>
  <c r="L178" i="23"/>
  <c r="G179" i="21"/>
  <c r="F179" i="21"/>
  <c r="F179" i="23" s="1"/>
  <c r="F182" i="19"/>
  <c r="D182" i="19" s="1"/>
  <c r="H182" i="19" s="1"/>
  <c r="K265" i="14"/>
  <c r="I265" i="14"/>
  <c r="D265" i="14"/>
  <c r="L265" i="14" s="1"/>
  <c r="H338" i="26" l="1"/>
  <c r="J338" i="24" s="1"/>
  <c r="K338" i="24" s="1"/>
  <c r="G338" i="24"/>
  <c r="I338" i="24" s="1"/>
  <c r="F339" i="26"/>
  <c r="F339" i="24" s="1"/>
  <c r="H339" i="24" s="1"/>
  <c r="L338" i="24"/>
  <c r="G179" i="23"/>
  <c r="I179" i="23" s="1"/>
  <c r="D179" i="21"/>
  <c r="I179" i="21"/>
  <c r="J179" i="21"/>
  <c r="F266" i="14"/>
  <c r="G266" i="14"/>
  <c r="J266" i="14" s="1"/>
  <c r="I339" i="26" l="1"/>
  <c r="D340" i="26" s="1"/>
  <c r="G339" i="26"/>
  <c r="D339" i="24"/>
  <c r="K179" i="21"/>
  <c r="K179" i="23" s="1"/>
  <c r="J179" i="23"/>
  <c r="D179" i="23"/>
  <c r="L179" i="21"/>
  <c r="I182" i="19"/>
  <c r="G183" i="19" s="1"/>
  <c r="K266" i="14"/>
  <c r="D266" i="14"/>
  <c r="L266" i="14" s="1"/>
  <c r="I266" i="14"/>
  <c r="H339" i="26" l="1"/>
  <c r="J339" i="24" s="1"/>
  <c r="K339" i="24" s="1"/>
  <c r="G339" i="24"/>
  <c r="I339" i="24" s="1"/>
  <c r="F340" i="26"/>
  <c r="F340" i="24" s="1"/>
  <c r="H340" i="24" s="1"/>
  <c r="L339" i="24"/>
  <c r="L179" i="23"/>
  <c r="F180" i="21"/>
  <c r="F180" i="23" s="1"/>
  <c r="G180" i="21"/>
  <c r="F183" i="19"/>
  <c r="D183" i="19" s="1"/>
  <c r="H183" i="19" s="1"/>
  <c r="G267" i="14"/>
  <c r="J267" i="14" s="1"/>
  <c r="F267" i="14"/>
  <c r="G340" i="26" l="1"/>
  <c r="D340" i="24"/>
  <c r="I340" i="26"/>
  <c r="D341" i="26" s="1"/>
  <c r="G180" i="23"/>
  <c r="I180" i="23" s="1"/>
  <c r="I180" i="21"/>
  <c r="D180" i="21"/>
  <c r="J180" i="21"/>
  <c r="K267" i="14"/>
  <c r="I267" i="14"/>
  <c r="D267" i="14"/>
  <c r="L267" i="14" s="1"/>
  <c r="F341" i="26" l="1"/>
  <c r="F341" i="24" s="1"/>
  <c r="H341" i="24" s="1"/>
  <c r="L340" i="24"/>
  <c r="H340" i="26"/>
  <c r="J340" i="24" s="1"/>
  <c r="K340" i="24" s="1"/>
  <c r="G340" i="24"/>
  <c r="I340" i="24" s="1"/>
  <c r="K180" i="21"/>
  <c r="K180" i="23" s="1"/>
  <c r="J180" i="23"/>
  <c r="D180" i="23"/>
  <c r="L180" i="21"/>
  <c r="I183" i="19"/>
  <c r="G184" i="19" s="1"/>
  <c r="F268" i="14"/>
  <c r="G268" i="14"/>
  <c r="J268" i="14" s="1"/>
  <c r="G341" i="26" l="1"/>
  <c r="D341" i="24"/>
  <c r="I341" i="26"/>
  <c r="D342" i="26" s="1"/>
  <c r="G181" i="21"/>
  <c r="F181" i="21"/>
  <c r="F181" i="23" s="1"/>
  <c r="L180" i="23"/>
  <c r="F184" i="19"/>
  <c r="D184" i="19" s="1"/>
  <c r="H184" i="19" s="1"/>
  <c r="K268" i="14"/>
  <c r="D268" i="14"/>
  <c r="L268" i="14" s="1"/>
  <c r="I268" i="14"/>
  <c r="F342" i="26" l="1"/>
  <c r="F342" i="24" s="1"/>
  <c r="H342" i="24" s="1"/>
  <c r="L341" i="24"/>
  <c r="H341" i="26"/>
  <c r="J341" i="24" s="1"/>
  <c r="K341" i="24" s="1"/>
  <c r="G341" i="24"/>
  <c r="I341" i="24" s="1"/>
  <c r="G181" i="23"/>
  <c r="I181" i="23" s="1"/>
  <c r="J181" i="21"/>
  <c r="I181" i="21"/>
  <c r="D181" i="21"/>
  <c r="G269" i="14"/>
  <c r="J269" i="14" s="1"/>
  <c r="F269" i="14"/>
  <c r="I342" i="26" l="1"/>
  <c r="D343" i="26" s="1"/>
  <c r="G342" i="26"/>
  <c r="D342" i="24"/>
  <c r="D181" i="23"/>
  <c r="L181" i="21"/>
  <c r="K181" i="21"/>
  <c r="K181" i="23" s="1"/>
  <c r="J181" i="23"/>
  <c r="I184" i="19"/>
  <c r="G185" i="19" s="1"/>
  <c r="K269" i="14"/>
  <c r="I269" i="14"/>
  <c r="D269" i="14"/>
  <c r="L269" i="14" s="1"/>
  <c r="H342" i="26" l="1"/>
  <c r="J342" i="24" s="1"/>
  <c r="K342" i="24" s="1"/>
  <c r="G342" i="24"/>
  <c r="I342" i="24" s="1"/>
  <c r="F343" i="26"/>
  <c r="F343" i="24" s="1"/>
  <c r="H343" i="24" s="1"/>
  <c r="L342" i="24"/>
  <c r="L181" i="23"/>
  <c r="F182" i="21"/>
  <c r="F182" i="23" s="1"/>
  <c r="G182" i="21"/>
  <c r="F185" i="19"/>
  <c r="D185" i="19" s="1"/>
  <c r="H185" i="19" s="1"/>
  <c r="F270" i="14"/>
  <c r="G270" i="14"/>
  <c r="J270" i="14" s="1"/>
  <c r="G343" i="26" l="1"/>
  <c r="D343" i="24"/>
  <c r="I343" i="26"/>
  <c r="D344" i="26" s="1"/>
  <c r="G182" i="23"/>
  <c r="I182" i="23" s="1"/>
  <c r="J182" i="21"/>
  <c r="I182" i="21"/>
  <c r="D182" i="21"/>
  <c r="K270" i="14"/>
  <c r="D270" i="14"/>
  <c r="L270" i="14" s="1"/>
  <c r="I270" i="14"/>
  <c r="F344" i="26" l="1"/>
  <c r="F344" i="24" s="1"/>
  <c r="H344" i="24" s="1"/>
  <c r="L343" i="24"/>
  <c r="H343" i="26"/>
  <c r="J343" i="24" s="1"/>
  <c r="K343" i="24" s="1"/>
  <c r="G343" i="24"/>
  <c r="I343" i="24" s="1"/>
  <c r="D182" i="23"/>
  <c r="L182" i="21"/>
  <c r="K182" i="21"/>
  <c r="K182" i="23" s="1"/>
  <c r="J182" i="23"/>
  <c r="I185" i="19"/>
  <c r="G186" i="19" s="1"/>
  <c r="G271" i="14"/>
  <c r="J271" i="14" s="1"/>
  <c r="F271" i="14"/>
  <c r="G344" i="26" l="1"/>
  <c r="D344" i="24"/>
  <c r="I344" i="26"/>
  <c r="D345" i="26" s="1"/>
  <c r="L182" i="23"/>
  <c r="F183" i="21"/>
  <c r="F183" i="23" s="1"/>
  <c r="G183" i="21"/>
  <c r="F186" i="19"/>
  <c r="D186" i="19" s="1"/>
  <c r="H186" i="19" s="1"/>
  <c r="K271" i="14"/>
  <c r="I271" i="14"/>
  <c r="D271" i="14"/>
  <c r="L271" i="14" s="1"/>
  <c r="F345" i="26" l="1"/>
  <c r="F345" i="24" s="1"/>
  <c r="H345" i="24" s="1"/>
  <c r="L344" i="24"/>
  <c r="H344" i="26"/>
  <c r="J344" i="24" s="1"/>
  <c r="K344" i="24" s="1"/>
  <c r="G344" i="24"/>
  <c r="I344" i="24" s="1"/>
  <c r="G183" i="23"/>
  <c r="I183" i="23" s="1"/>
  <c r="D183" i="21"/>
  <c r="J183" i="21"/>
  <c r="I183" i="21"/>
  <c r="F272" i="14"/>
  <c r="G272" i="14"/>
  <c r="J272" i="14" s="1"/>
  <c r="I345" i="26" l="1"/>
  <c r="D346" i="26" s="1"/>
  <c r="G345" i="26"/>
  <c r="D345" i="24"/>
  <c r="K183" i="21"/>
  <c r="K183" i="23" s="1"/>
  <c r="J183" i="23"/>
  <c r="D183" i="23"/>
  <c r="L183" i="21"/>
  <c r="I186" i="19"/>
  <c r="G187" i="19" s="1"/>
  <c r="K272" i="14"/>
  <c r="D272" i="14"/>
  <c r="L272" i="14" s="1"/>
  <c r="I272" i="14"/>
  <c r="H345" i="26" l="1"/>
  <c r="J345" i="24" s="1"/>
  <c r="K345" i="24" s="1"/>
  <c r="G345" i="24"/>
  <c r="I345" i="24" s="1"/>
  <c r="F346" i="26"/>
  <c r="F346" i="24" s="1"/>
  <c r="H346" i="24" s="1"/>
  <c r="L345" i="24"/>
  <c r="L183" i="23"/>
  <c r="G184" i="21"/>
  <c r="F184" i="21"/>
  <c r="F184" i="23" s="1"/>
  <c r="F187" i="19"/>
  <c r="D187" i="19" s="1"/>
  <c r="H187" i="19" s="1"/>
  <c r="G273" i="14"/>
  <c r="J273" i="14" s="1"/>
  <c r="F273" i="14"/>
  <c r="G346" i="26" l="1"/>
  <c r="D346" i="24"/>
  <c r="I346" i="26"/>
  <c r="D347" i="26" s="1"/>
  <c r="G184" i="23"/>
  <c r="I184" i="23" s="1"/>
  <c r="D184" i="21"/>
  <c r="J184" i="21"/>
  <c r="I184" i="21"/>
  <c r="K273" i="14"/>
  <c r="I273" i="14"/>
  <c r="D273" i="14"/>
  <c r="L273" i="14" s="1"/>
  <c r="I347" i="26" l="1"/>
  <c r="D348" i="26" s="1"/>
  <c r="F347" i="26"/>
  <c r="F347" i="24" s="1"/>
  <c r="H347" i="24" s="1"/>
  <c r="L346" i="24"/>
  <c r="H346" i="26"/>
  <c r="J346" i="24" s="1"/>
  <c r="K346" i="24" s="1"/>
  <c r="G346" i="24"/>
  <c r="I346" i="24" s="1"/>
  <c r="K184" i="21"/>
  <c r="K184" i="23" s="1"/>
  <c r="J184" i="23"/>
  <c r="D184" i="23"/>
  <c r="L184" i="21"/>
  <c r="I187" i="19"/>
  <c r="G188" i="19" s="1"/>
  <c r="F274" i="14"/>
  <c r="G274" i="14"/>
  <c r="J274" i="14" s="1"/>
  <c r="I348" i="26" l="1"/>
  <c r="D349" i="26" s="1"/>
  <c r="F348" i="26"/>
  <c r="F348" i="24" s="1"/>
  <c r="H348" i="24" s="1"/>
  <c r="L347" i="24"/>
  <c r="G347" i="26"/>
  <c r="D347" i="24"/>
  <c r="L184" i="23"/>
  <c r="G185" i="21"/>
  <c r="F185" i="21"/>
  <c r="F185" i="23" s="1"/>
  <c r="F188" i="19"/>
  <c r="D188" i="19" s="1"/>
  <c r="H188" i="19" s="1"/>
  <c r="K274" i="14"/>
  <c r="D274" i="14"/>
  <c r="L274" i="14" s="1"/>
  <c r="I274" i="14"/>
  <c r="F349" i="26" l="1"/>
  <c r="F349" i="24" s="1"/>
  <c r="H349" i="24" s="1"/>
  <c r="L348" i="24"/>
  <c r="H347" i="26"/>
  <c r="J347" i="24" s="1"/>
  <c r="K347" i="24" s="1"/>
  <c r="G347" i="24"/>
  <c r="I347" i="24" s="1"/>
  <c r="G348" i="26"/>
  <c r="D348" i="24"/>
  <c r="G185" i="23"/>
  <c r="I185" i="23" s="1"/>
  <c r="J185" i="21"/>
  <c r="I185" i="21"/>
  <c r="D185" i="21"/>
  <c r="G275" i="14"/>
  <c r="J275" i="14" s="1"/>
  <c r="F275" i="14"/>
  <c r="H348" i="26" l="1"/>
  <c r="J348" i="24" s="1"/>
  <c r="K348" i="24" s="1"/>
  <c r="G348" i="24"/>
  <c r="I348" i="24" s="1"/>
  <c r="G349" i="26"/>
  <c r="D349" i="24"/>
  <c r="I349" i="26"/>
  <c r="D350" i="26" s="1"/>
  <c r="D185" i="23"/>
  <c r="L185" i="21"/>
  <c r="K185" i="21"/>
  <c r="K185" i="23" s="1"/>
  <c r="J185" i="23"/>
  <c r="I188" i="19"/>
  <c r="G189" i="19" s="1"/>
  <c r="K275" i="14"/>
  <c r="I275" i="14"/>
  <c r="D275" i="14"/>
  <c r="L275" i="14" s="1"/>
  <c r="H349" i="26" l="1"/>
  <c r="J349" i="24" s="1"/>
  <c r="K349" i="24" s="1"/>
  <c r="G349" i="24"/>
  <c r="I349" i="24" s="1"/>
  <c r="I350" i="26"/>
  <c r="D351" i="26" s="1"/>
  <c r="F350" i="26"/>
  <c r="F350" i="24" s="1"/>
  <c r="H350" i="24" s="1"/>
  <c r="L349" i="24"/>
  <c r="L185" i="23"/>
  <c r="F186" i="21"/>
  <c r="F186" i="23" s="1"/>
  <c r="G186" i="21"/>
  <c r="F189" i="19"/>
  <c r="D189" i="19" s="1"/>
  <c r="H189" i="19" s="1"/>
  <c r="F276" i="14"/>
  <c r="G276" i="14"/>
  <c r="J276" i="14" s="1"/>
  <c r="G350" i="26" l="1"/>
  <c r="D350" i="24"/>
  <c r="F351" i="26"/>
  <c r="F351" i="24" s="1"/>
  <c r="H351" i="24" s="1"/>
  <c r="L350" i="24"/>
  <c r="G186" i="23"/>
  <c r="I186" i="23" s="1"/>
  <c r="I186" i="21"/>
  <c r="J186" i="21"/>
  <c r="D186" i="21"/>
  <c r="K276" i="14"/>
  <c r="D276" i="14"/>
  <c r="L276" i="14" s="1"/>
  <c r="I276" i="14"/>
  <c r="I351" i="26" l="1"/>
  <c r="D352" i="26" s="1"/>
  <c r="G351" i="26"/>
  <c r="D351" i="24"/>
  <c r="H350" i="26"/>
  <c r="J350" i="24" s="1"/>
  <c r="K350" i="24" s="1"/>
  <c r="G350" i="24"/>
  <c r="I350" i="24" s="1"/>
  <c r="K186" i="21"/>
  <c r="K186" i="23" s="1"/>
  <c r="J186" i="23"/>
  <c r="D186" i="23"/>
  <c r="L186" i="21"/>
  <c r="I189" i="19"/>
  <c r="G190" i="19" s="1"/>
  <c r="G277" i="14"/>
  <c r="J277" i="14" s="1"/>
  <c r="F277" i="14"/>
  <c r="H351" i="26" l="1"/>
  <c r="J351" i="24" s="1"/>
  <c r="K351" i="24" s="1"/>
  <c r="G351" i="24"/>
  <c r="I351" i="24" s="1"/>
  <c r="F352" i="26"/>
  <c r="F352" i="24" s="1"/>
  <c r="H352" i="24" s="1"/>
  <c r="L351" i="24"/>
  <c r="L186" i="23"/>
  <c r="F187" i="21"/>
  <c r="F187" i="23" s="1"/>
  <c r="G187" i="21"/>
  <c r="F190" i="19"/>
  <c r="D190" i="19" s="1"/>
  <c r="H190" i="19" s="1"/>
  <c r="K277" i="14"/>
  <c r="I277" i="14"/>
  <c r="D277" i="14"/>
  <c r="L277" i="14" s="1"/>
  <c r="G352" i="26" l="1"/>
  <c r="D352" i="24"/>
  <c r="I352" i="26"/>
  <c r="D353" i="26" s="1"/>
  <c r="G187" i="23"/>
  <c r="I187" i="23" s="1"/>
  <c r="J187" i="21"/>
  <c r="D187" i="21"/>
  <c r="I187" i="21"/>
  <c r="F278" i="14"/>
  <c r="G278" i="14"/>
  <c r="J278" i="14" s="1"/>
  <c r="F353" i="26" l="1"/>
  <c r="F353" i="24" s="1"/>
  <c r="H353" i="24" s="1"/>
  <c r="I353" i="26"/>
  <c r="D354" i="26" s="1"/>
  <c r="L352" i="24"/>
  <c r="H352" i="26"/>
  <c r="J352" i="24" s="1"/>
  <c r="K352" i="24" s="1"/>
  <c r="G352" i="24"/>
  <c r="I352" i="24" s="1"/>
  <c r="D187" i="23"/>
  <c r="L187" i="21"/>
  <c r="K187" i="21"/>
  <c r="K187" i="23" s="1"/>
  <c r="J187" i="23"/>
  <c r="I190" i="19"/>
  <c r="G191" i="19" s="1"/>
  <c r="K278" i="14"/>
  <c r="D278" i="14"/>
  <c r="L278" i="14" s="1"/>
  <c r="I278" i="14"/>
  <c r="I354" i="26" l="1"/>
  <c r="D355" i="26" s="1"/>
  <c r="F354" i="26"/>
  <c r="F354" i="24" s="1"/>
  <c r="H354" i="24" s="1"/>
  <c r="L353" i="24"/>
  <c r="G353" i="26"/>
  <c r="D353" i="24"/>
  <c r="L187" i="23"/>
  <c r="G188" i="21"/>
  <c r="F188" i="21"/>
  <c r="F188" i="23" s="1"/>
  <c r="F191" i="19"/>
  <c r="D191" i="19" s="1"/>
  <c r="H191" i="19" s="1"/>
  <c r="G279" i="14"/>
  <c r="J279" i="14" s="1"/>
  <c r="F279" i="14"/>
  <c r="F355" i="26" l="1"/>
  <c r="F355" i="24" s="1"/>
  <c r="H355" i="24" s="1"/>
  <c r="L354" i="24"/>
  <c r="H353" i="26"/>
  <c r="J353" i="24" s="1"/>
  <c r="K353" i="24" s="1"/>
  <c r="G353" i="24"/>
  <c r="I353" i="24" s="1"/>
  <c r="G354" i="26"/>
  <c r="D354" i="24"/>
  <c r="G188" i="23"/>
  <c r="I188" i="23" s="1"/>
  <c r="D188" i="21"/>
  <c r="J188" i="21"/>
  <c r="I188" i="21"/>
  <c r="K279" i="14"/>
  <c r="I279" i="14"/>
  <c r="D279" i="14"/>
  <c r="L279" i="14" s="1"/>
  <c r="G355" i="26" l="1"/>
  <c r="D355" i="24"/>
  <c r="H354" i="26"/>
  <c r="J354" i="24" s="1"/>
  <c r="K354" i="24" s="1"/>
  <c r="G354" i="24"/>
  <c r="I354" i="24" s="1"/>
  <c r="I355" i="26"/>
  <c r="D356" i="26" s="1"/>
  <c r="K188" i="21"/>
  <c r="K188" i="23" s="1"/>
  <c r="J188" i="23"/>
  <c r="D188" i="23"/>
  <c r="L188" i="21"/>
  <c r="I191" i="19"/>
  <c r="G192" i="19" s="1"/>
  <c r="F280" i="14"/>
  <c r="G280" i="14"/>
  <c r="J280" i="14" s="1"/>
  <c r="I356" i="26" l="1"/>
  <c r="D357" i="26" s="1"/>
  <c r="F356" i="26"/>
  <c r="F356" i="24" s="1"/>
  <c r="H356" i="24" s="1"/>
  <c r="L355" i="24"/>
  <c r="H355" i="26"/>
  <c r="J355" i="24" s="1"/>
  <c r="K355" i="24" s="1"/>
  <c r="G355" i="24"/>
  <c r="I355" i="24" s="1"/>
  <c r="L188" i="23"/>
  <c r="G189" i="21"/>
  <c r="F189" i="21"/>
  <c r="F189" i="23" s="1"/>
  <c r="F192" i="19"/>
  <c r="D192" i="19" s="1"/>
  <c r="H192" i="19" s="1"/>
  <c r="K280" i="14"/>
  <c r="D280" i="14"/>
  <c r="L280" i="14" s="1"/>
  <c r="I280" i="14"/>
  <c r="I357" i="26" l="1"/>
  <c r="D358" i="26" s="1"/>
  <c r="F357" i="26"/>
  <c r="F357" i="24" s="1"/>
  <c r="H357" i="24" s="1"/>
  <c r="L356" i="24"/>
  <c r="G356" i="26"/>
  <c r="D356" i="24"/>
  <c r="J189" i="21"/>
  <c r="D189" i="21"/>
  <c r="I189" i="21"/>
  <c r="G189" i="23"/>
  <c r="I189" i="23" s="1"/>
  <c r="G281" i="14"/>
  <c r="J281" i="14" s="1"/>
  <c r="F281" i="14"/>
  <c r="I358" i="26" l="1"/>
  <c r="D359" i="26" s="1"/>
  <c r="F358" i="26"/>
  <c r="F358" i="24" s="1"/>
  <c r="H358" i="24" s="1"/>
  <c r="L357" i="24"/>
  <c r="H356" i="26"/>
  <c r="J356" i="24" s="1"/>
  <c r="K356" i="24" s="1"/>
  <c r="G356" i="24"/>
  <c r="I356" i="24" s="1"/>
  <c r="G357" i="26"/>
  <c r="D357" i="24"/>
  <c r="D189" i="23"/>
  <c r="L189" i="21"/>
  <c r="K189" i="21"/>
  <c r="K189" i="23" s="1"/>
  <c r="J189" i="23"/>
  <c r="I192" i="19"/>
  <c r="G193" i="19" s="1"/>
  <c r="K281" i="14"/>
  <c r="I281" i="14"/>
  <c r="D281" i="14"/>
  <c r="L281" i="14" s="1"/>
  <c r="H357" i="26" l="1"/>
  <c r="J357" i="24" s="1"/>
  <c r="K357" i="24" s="1"/>
  <c r="G357" i="24"/>
  <c r="I357" i="24" s="1"/>
  <c r="F359" i="26"/>
  <c r="F359" i="24" s="1"/>
  <c r="H359" i="24" s="1"/>
  <c r="L358" i="24"/>
  <c r="G358" i="26"/>
  <c r="D358" i="24"/>
  <c r="L189" i="23"/>
  <c r="F190" i="21"/>
  <c r="F190" i="23" s="1"/>
  <c r="G190" i="21"/>
  <c r="F193" i="19"/>
  <c r="D193" i="19" s="1"/>
  <c r="H193" i="19" s="1"/>
  <c r="F282" i="14"/>
  <c r="G282" i="14"/>
  <c r="J282" i="14" s="1"/>
  <c r="G359" i="26" l="1"/>
  <c r="D359" i="24"/>
  <c r="H358" i="26"/>
  <c r="J358" i="24" s="1"/>
  <c r="K358" i="24" s="1"/>
  <c r="G358" i="24"/>
  <c r="I358" i="24" s="1"/>
  <c r="I359" i="26"/>
  <c r="D360" i="26" s="1"/>
  <c r="D190" i="21"/>
  <c r="G190" i="23"/>
  <c r="I190" i="23" s="1"/>
  <c r="J190" i="21"/>
  <c r="I190" i="21"/>
  <c r="K282" i="14"/>
  <c r="D282" i="14"/>
  <c r="L282" i="14" s="1"/>
  <c r="I282" i="14"/>
  <c r="F360" i="26" l="1"/>
  <c r="F360" i="24" s="1"/>
  <c r="H360" i="24" s="1"/>
  <c r="L359" i="24"/>
  <c r="H359" i="26"/>
  <c r="J359" i="24" s="1"/>
  <c r="K359" i="24" s="1"/>
  <c r="G359" i="24"/>
  <c r="I359" i="24" s="1"/>
  <c r="K190" i="21"/>
  <c r="K190" i="23" s="1"/>
  <c r="J190" i="23"/>
  <c r="D190" i="23"/>
  <c r="L190" i="21"/>
  <c r="I193" i="19"/>
  <c r="G194" i="19" s="1"/>
  <c r="G283" i="14"/>
  <c r="J283" i="14" s="1"/>
  <c r="F283" i="14"/>
  <c r="G360" i="26" l="1"/>
  <c r="D360" i="24"/>
  <c r="I360" i="26"/>
  <c r="D361" i="26" s="1"/>
  <c r="L190" i="23"/>
  <c r="G191" i="21"/>
  <c r="F191" i="21"/>
  <c r="F191" i="23" s="1"/>
  <c r="F194" i="19"/>
  <c r="D194" i="19" s="1"/>
  <c r="H194" i="19" s="1"/>
  <c r="K283" i="14"/>
  <c r="I283" i="14"/>
  <c r="D283" i="14"/>
  <c r="L283" i="14" s="1"/>
  <c r="I361" i="26" l="1"/>
  <c r="L361" i="24" s="1"/>
  <c r="G6" i="1" s="1"/>
  <c r="F361" i="26"/>
  <c r="F361" i="24" s="1"/>
  <c r="L360" i="24"/>
  <c r="H360" i="26"/>
  <c r="J360" i="24" s="1"/>
  <c r="K360" i="24" s="1"/>
  <c r="G360" i="24"/>
  <c r="I360" i="24" s="1"/>
  <c r="G191" i="23"/>
  <c r="I191" i="23" s="1"/>
  <c r="J191" i="21"/>
  <c r="D191" i="21"/>
  <c r="I191" i="21"/>
  <c r="F284" i="14"/>
  <c r="G284" i="14"/>
  <c r="J284" i="14" s="1"/>
  <c r="G4" i="1" l="1"/>
  <c r="H361" i="24"/>
  <c r="G361" i="26"/>
  <c r="D361" i="24"/>
  <c r="D191" i="23"/>
  <c r="L191" i="21"/>
  <c r="K191" i="21"/>
  <c r="K191" i="23" s="1"/>
  <c r="J191" i="23"/>
  <c r="I194" i="19"/>
  <c r="G195" i="19" s="1"/>
  <c r="K284" i="14"/>
  <c r="D284" i="14"/>
  <c r="L284" i="14" s="1"/>
  <c r="I284" i="14"/>
  <c r="H361" i="26" l="1"/>
  <c r="J361" i="24" s="1"/>
  <c r="G361" i="24"/>
  <c r="I361" i="24" s="1"/>
  <c r="L191" i="23"/>
  <c r="F192" i="21"/>
  <c r="F192" i="23" s="1"/>
  <c r="G192" i="21"/>
  <c r="F195" i="19"/>
  <c r="D195" i="19" s="1"/>
  <c r="H195" i="19" s="1"/>
  <c r="G285" i="14"/>
  <c r="J285" i="14" s="1"/>
  <c r="F285" i="14"/>
  <c r="K361" i="24" l="1"/>
  <c r="G15" i="1" s="1"/>
  <c r="G3" i="1"/>
  <c r="I192" i="21"/>
  <c r="D192" i="21"/>
  <c r="G192" i="23"/>
  <c r="I192" i="23" s="1"/>
  <c r="J192" i="21"/>
  <c r="K285" i="14"/>
  <c r="I285" i="14"/>
  <c r="D285" i="14"/>
  <c r="L285" i="14" s="1"/>
  <c r="K192" i="21" l="1"/>
  <c r="K192" i="23" s="1"/>
  <c r="J192" i="23"/>
  <c r="D192" i="23"/>
  <c r="L192" i="21"/>
  <c r="I195" i="19"/>
  <c r="G196" i="19" s="1"/>
  <c r="F286" i="14"/>
  <c r="G286" i="14"/>
  <c r="J286" i="14" s="1"/>
  <c r="L192" i="23" l="1"/>
  <c r="G193" i="21"/>
  <c r="F193" i="21"/>
  <c r="F193" i="23" s="1"/>
  <c r="F196" i="19"/>
  <c r="D196" i="19" s="1"/>
  <c r="H196" i="19" s="1"/>
  <c r="K286" i="14"/>
  <c r="D286" i="14"/>
  <c r="L286" i="14" s="1"/>
  <c r="I286" i="14"/>
  <c r="I193" i="21" l="1"/>
  <c r="G193" i="23"/>
  <c r="I193" i="23" s="1"/>
  <c r="D193" i="21"/>
  <c r="J193" i="21"/>
  <c r="G287" i="14"/>
  <c r="J287" i="14" s="1"/>
  <c r="F287" i="14"/>
  <c r="K193" i="21" l="1"/>
  <c r="K193" i="23" s="1"/>
  <c r="J193" i="23"/>
  <c r="D193" i="23"/>
  <c r="L193" i="21"/>
  <c r="I196" i="19"/>
  <c r="G197" i="19" s="1"/>
  <c r="K287" i="14"/>
  <c r="I287" i="14"/>
  <c r="D287" i="14"/>
  <c r="L287" i="14" s="1"/>
  <c r="L193" i="23" l="1"/>
  <c r="G194" i="21"/>
  <c r="F194" i="21"/>
  <c r="F194" i="23" s="1"/>
  <c r="F197" i="19"/>
  <c r="D197" i="19" s="1"/>
  <c r="H197" i="19" s="1"/>
  <c r="F288" i="14"/>
  <c r="G288" i="14"/>
  <c r="J288" i="14" s="1"/>
  <c r="G194" i="23" l="1"/>
  <c r="I194" i="23" s="1"/>
  <c r="I194" i="21"/>
  <c r="J194" i="21"/>
  <c r="D194" i="21"/>
  <c r="K288" i="14"/>
  <c r="I288" i="14"/>
  <c r="D288" i="14"/>
  <c r="L288" i="14" s="1"/>
  <c r="J194" i="23" l="1"/>
  <c r="K194" i="21"/>
  <c r="K194" i="23" s="1"/>
  <c r="D194" i="23"/>
  <c r="L194" i="21"/>
  <c r="I197" i="19"/>
  <c r="G198" i="19" s="1"/>
  <c r="G289" i="14"/>
  <c r="J289" i="14" s="1"/>
  <c r="F289" i="14"/>
  <c r="L194" i="23" l="1"/>
  <c r="G195" i="21"/>
  <c r="F195" i="21"/>
  <c r="F195" i="23" s="1"/>
  <c r="F198" i="19"/>
  <c r="D198" i="19" s="1"/>
  <c r="H198" i="19" s="1"/>
  <c r="K289" i="14"/>
  <c r="I289" i="14"/>
  <c r="D289" i="14"/>
  <c r="L289" i="14" s="1"/>
  <c r="I195" i="21" l="1"/>
  <c r="J195" i="21"/>
  <c r="D195" i="21"/>
  <c r="G195" i="23"/>
  <c r="I195" i="23" s="1"/>
  <c r="G290" i="14"/>
  <c r="J290" i="14" s="1"/>
  <c r="F290" i="14"/>
  <c r="D195" i="23" l="1"/>
  <c r="L195" i="21"/>
  <c r="K195" i="21"/>
  <c r="K195" i="23" s="1"/>
  <c r="J195" i="23"/>
  <c r="I198" i="19"/>
  <c r="G199" i="19" s="1"/>
  <c r="K290" i="14"/>
  <c r="D290" i="14"/>
  <c r="L290" i="14" s="1"/>
  <c r="I290" i="14"/>
  <c r="L195" i="23" l="1"/>
  <c r="F196" i="21"/>
  <c r="F196" i="23" s="1"/>
  <c r="G196" i="21"/>
  <c r="F199" i="19"/>
  <c r="D199" i="19" s="1"/>
  <c r="H199" i="19" s="1"/>
  <c r="G291" i="14"/>
  <c r="J291" i="14" s="1"/>
  <c r="F291" i="14"/>
  <c r="G196" i="23" l="1"/>
  <c r="I196" i="23" s="1"/>
  <c r="I196" i="21"/>
  <c r="D196" i="21"/>
  <c r="J196" i="21"/>
  <c r="K291" i="14"/>
  <c r="I291" i="14"/>
  <c r="D291" i="14"/>
  <c r="L291" i="14" s="1"/>
  <c r="K196" i="21" l="1"/>
  <c r="K196" i="23" s="1"/>
  <c r="J196" i="23"/>
  <c r="D196" i="23"/>
  <c r="L196" i="21"/>
  <c r="I199" i="19"/>
  <c r="G200" i="19" s="1"/>
  <c r="F292" i="14"/>
  <c r="G292" i="14"/>
  <c r="J292" i="14" s="1"/>
  <c r="L196" i="23" l="1"/>
  <c r="F197" i="21"/>
  <c r="F197" i="23" s="1"/>
  <c r="G197" i="21"/>
  <c r="F200" i="19"/>
  <c r="K292" i="14"/>
  <c r="I292" i="14"/>
  <c r="D292" i="14"/>
  <c r="L292" i="14" s="1"/>
  <c r="D200" i="19" l="1"/>
  <c r="H200" i="19" s="1"/>
  <c r="G197" i="23"/>
  <c r="I197" i="23" s="1"/>
  <c r="D197" i="21"/>
  <c r="I197" i="21"/>
  <c r="J197" i="21"/>
  <c r="G293" i="14"/>
  <c r="J293" i="14" s="1"/>
  <c r="F293" i="14"/>
  <c r="K197" i="21" l="1"/>
  <c r="K197" i="23" s="1"/>
  <c r="J197" i="23"/>
  <c r="D197" i="23"/>
  <c r="L197" i="21"/>
  <c r="I200" i="19"/>
  <c r="G201" i="19" s="1"/>
  <c r="K293" i="14"/>
  <c r="I293" i="14"/>
  <c r="D293" i="14"/>
  <c r="L293" i="14" s="1"/>
  <c r="L197" i="23" l="1"/>
  <c r="G198" i="21"/>
  <c r="F198" i="21"/>
  <c r="F198" i="23" s="1"/>
  <c r="F201" i="19"/>
  <c r="G294" i="14"/>
  <c r="J294" i="14" s="1"/>
  <c r="F294" i="14"/>
  <c r="D201" i="19" l="1"/>
  <c r="H201" i="19" s="1"/>
  <c r="G198" i="23"/>
  <c r="I198" i="23" s="1"/>
  <c r="I198" i="21"/>
  <c r="J198" i="21"/>
  <c r="D198" i="21"/>
  <c r="K294" i="14"/>
  <c r="D294" i="14"/>
  <c r="L294" i="14" s="1"/>
  <c r="I294" i="14"/>
  <c r="D198" i="23" l="1"/>
  <c r="L198" i="21"/>
  <c r="K198" i="21"/>
  <c r="K198" i="23" s="1"/>
  <c r="J198" i="23"/>
  <c r="I201" i="19"/>
  <c r="G202" i="19" s="1"/>
  <c r="G295" i="14"/>
  <c r="J295" i="14" s="1"/>
  <c r="F295" i="14"/>
  <c r="L198" i="23" l="1"/>
  <c r="F199" i="21"/>
  <c r="F199" i="23" s="1"/>
  <c r="G199" i="21"/>
  <c r="F202" i="19"/>
  <c r="K295" i="14"/>
  <c r="I295" i="14"/>
  <c r="D295" i="14"/>
  <c r="L295" i="14" s="1"/>
  <c r="D202" i="19" l="1"/>
  <c r="H202" i="19" s="1"/>
  <c r="G199" i="23"/>
  <c r="I199" i="23" s="1"/>
  <c r="J199" i="21"/>
  <c r="D199" i="21"/>
  <c r="I199" i="21"/>
  <c r="F296" i="14"/>
  <c r="G296" i="14"/>
  <c r="J296" i="14" s="1"/>
  <c r="D199" i="23" l="1"/>
  <c r="L199" i="21"/>
  <c r="K199" i="21"/>
  <c r="K199" i="23" s="1"/>
  <c r="J199" i="23"/>
  <c r="I202" i="19"/>
  <c r="G203" i="19" s="1"/>
  <c r="K296" i="14"/>
  <c r="I296" i="14"/>
  <c r="D296" i="14"/>
  <c r="L296" i="14" s="1"/>
  <c r="L199" i="23" l="1"/>
  <c r="G200" i="21"/>
  <c r="F200" i="21"/>
  <c r="F200" i="23" s="1"/>
  <c r="F203" i="19"/>
  <c r="G297" i="14"/>
  <c r="J297" i="14" s="1"/>
  <c r="F297" i="14"/>
  <c r="D203" i="19" l="1"/>
  <c r="H203" i="19" s="1"/>
  <c r="G200" i="23"/>
  <c r="I200" i="23" s="1"/>
  <c r="J200" i="21"/>
  <c r="I200" i="21"/>
  <c r="D200" i="21"/>
  <c r="K297" i="14"/>
  <c r="I297" i="14"/>
  <c r="D297" i="14"/>
  <c r="L297" i="14" s="1"/>
  <c r="D200" i="23" l="1"/>
  <c r="L200" i="21"/>
  <c r="K200" i="21"/>
  <c r="K200" i="23" s="1"/>
  <c r="J200" i="23"/>
  <c r="I203" i="19"/>
  <c r="G204" i="19" s="1"/>
  <c r="G298" i="14"/>
  <c r="J298" i="14" s="1"/>
  <c r="F298" i="14"/>
  <c r="L200" i="23" l="1"/>
  <c r="G201" i="21"/>
  <c r="F201" i="21"/>
  <c r="F201" i="23" s="1"/>
  <c r="F204" i="19"/>
  <c r="K298" i="14"/>
  <c r="I298" i="14"/>
  <c r="D298" i="14"/>
  <c r="L298" i="14" s="1"/>
  <c r="D204" i="19" l="1"/>
  <c r="H204" i="19" s="1"/>
  <c r="G201" i="23"/>
  <c r="I201" i="23" s="1"/>
  <c r="I201" i="21"/>
  <c r="D201" i="21"/>
  <c r="J201" i="21"/>
  <c r="F299" i="14"/>
  <c r="G299" i="14"/>
  <c r="J299" i="14" s="1"/>
  <c r="K201" i="21" l="1"/>
  <c r="K201" i="23" s="1"/>
  <c r="J201" i="23"/>
  <c r="D201" i="23"/>
  <c r="L201" i="21"/>
  <c r="I204" i="19"/>
  <c r="G205" i="19" s="1"/>
  <c r="K299" i="14"/>
  <c r="D299" i="14"/>
  <c r="L299" i="14" s="1"/>
  <c r="I299" i="14"/>
  <c r="G202" i="21" l="1"/>
  <c r="F202" i="21"/>
  <c r="F202" i="23" s="1"/>
  <c r="L201" i="23"/>
  <c r="F205" i="19"/>
  <c r="G300" i="14"/>
  <c r="J300" i="14" s="1"/>
  <c r="F300" i="14"/>
  <c r="D205" i="19" l="1"/>
  <c r="H205" i="19" s="1"/>
  <c r="G202" i="23"/>
  <c r="I202" i="23" s="1"/>
  <c r="J202" i="21"/>
  <c r="D202" i="21"/>
  <c r="I202" i="21"/>
  <c r="K300" i="14"/>
  <c r="I300" i="14"/>
  <c r="D300" i="14"/>
  <c r="L300" i="14" s="1"/>
  <c r="D202" i="23" l="1"/>
  <c r="L202" i="21"/>
  <c r="J202" i="23"/>
  <c r="K202" i="21"/>
  <c r="K202" i="23" s="1"/>
  <c r="I205" i="19"/>
  <c r="G206" i="19" s="1"/>
  <c r="F301" i="14"/>
  <c r="G301" i="14"/>
  <c r="J301" i="14" s="1"/>
  <c r="L202" i="23" l="1"/>
  <c r="F203" i="21"/>
  <c r="F203" i="23" s="1"/>
  <c r="G203" i="21"/>
  <c r="F206" i="19"/>
  <c r="K301" i="14"/>
  <c r="D301" i="14"/>
  <c r="L301" i="14" s="1"/>
  <c r="I301" i="14"/>
  <c r="D206" i="19" l="1"/>
  <c r="H206" i="19" s="1"/>
  <c r="D203" i="21"/>
  <c r="G203" i="23"/>
  <c r="I203" i="23" s="1"/>
  <c r="I203" i="21"/>
  <c r="J203" i="21"/>
  <c r="G302" i="14"/>
  <c r="J302" i="14" s="1"/>
  <c r="F302" i="14"/>
  <c r="K203" i="21" l="1"/>
  <c r="K203" i="23" s="1"/>
  <c r="J203" i="23"/>
  <c r="D203" i="23"/>
  <c r="L203" i="21"/>
  <c r="I206" i="19"/>
  <c r="G207" i="19" s="1"/>
  <c r="K302" i="14"/>
  <c r="I14" i="1" s="1"/>
  <c r="I302" i="14"/>
  <c r="D302" i="14"/>
  <c r="L302" i="14" s="1"/>
  <c r="L203" i="23" l="1"/>
  <c r="F204" i="21"/>
  <c r="F204" i="23" s="1"/>
  <c r="G204" i="21"/>
  <c r="F207" i="19"/>
  <c r="F303" i="14"/>
  <c r="G303" i="14"/>
  <c r="J303" i="14" s="1"/>
  <c r="D207" i="19" l="1"/>
  <c r="H207" i="19" s="1"/>
  <c r="J204" i="21"/>
  <c r="D204" i="21"/>
  <c r="I204" i="21"/>
  <c r="G204" i="23"/>
  <c r="I204" i="23" s="1"/>
  <c r="K303" i="14"/>
  <c r="D303" i="14"/>
  <c r="L303" i="14" s="1"/>
  <c r="I303" i="14"/>
  <c r="D204" i="23" l="1"/>
  <c r="L204" i="21"/>
  <c r="J204" i="23"/>
  <c r="K204" i="21"/>
  <c r="K204" i="23" s="1"/>
  <c r="I207" i="19"/>
  <c r="G208" i="19" s="1"/>
  <c r="G304" i="14"/>
  <c r="J304" i="14" s="1"/>
  <c r="F304" i="14"/>
  <c r="L204" i="23" l="1"/>
  <c r="G205" i="21"/>
  <c r="F205" i="21"/>
  <c r="F205" i="23" s="1"/>
  <c r="F208" i="19"/>
  <c r="K304" i="14"/>
  <c r="I304" i="14"/>
  <c r="D304" i="14"/>
  <c r="L304" i="14" s="1"/>
  <c r="D208" i="19" l="1"/>
  <c r="H208" i="19" s="1"/>
  <c r="G205" i="23"/>
  <c r="I205" i="23" s="1"/>
  <c r="J205" i="21"/>
  <c r="D205" i="21"/>
  <c r="I205" i="21"/>
  <c r="F305" i="14"/>
  <c r="G305" i="14"/>
  <c r="J305" i="14" s="1"/>
  <c r="D205" i="23" l="1"/>
  <c r="L205" i="21"/>
  <c r="K205" i="21"/>
  <c r="K205" i="23" s="1"/>
  <c r="J205" i="23"/>
  <c r="I208" i="19"/>
  <c r="G209" i="19" s="1"/>
  <c r="K305" i="14"/>
  <c r="D305" i="14"/>
  <c r="L305" i="14" s="1"/>
  <c r="I305" i="14"/>
  <c r="L205" i="23" l="1"/>
  <c r="G206" i="21"/>
  <c r="F206" i="21"/>
  <c r="F206" i="23" s="1"/>
  <c r="F209" i="19"/>
  <c r="G306" i="14"/>
  <c r="J306" i="14" s="1"/>
  <c r="F306" i="14"/>
  <c r="D209" i="19" l="1"/>
  <c r="H209" i="19" s="1"/>
  <c r="G206" i="23"/>
  <c r="I206" i="23" s="1"/>
  <c r="J206" i="21"/>
  <c r="I206" i="21"/>
  <c r="D206" i="21"/>
  <c r="K306" i="14"/>
  <c r="I306" i="14"/>
  <c r="D306" i="14"/>
  <c r="L306" i="14" s="1"/>
  <c r="D206" i="23" l="1"/>
  <c r="L206" i="21"/>
  <c r="K206" i="21"/>
  <c r="K206" i="23" s="1"/>
  <c r="J206" i="23"/>
  <c r="I209" i="19"/>
  <c r="G210" i="19" s="1"/>
  <c r="F307" i="14"/>
  <c r="G307" i="14"/>
  <c r="J307" i="14" s="1"/>
  <c r="L206" i="23" l="1"/>
  <c r="F207" i="21"/>
  <c r="F207" i="23" s="1"/>
  <c r="G207" i="21"/>
  <c r="F210" i="19"/>
  <c r="K307" i="14"/>
  <c r="D307" i="14"/>
  <c r="L307" i="14" s="1"/>
  <c r="I307" i="14"/>
  <c r="D210" i="19" l="1"/>
  <c r="H210" i="19" s="1"/>
  <c r="G207" i="23"/>
  <c r="I207" i="23" s="1"/>
  <c r="J207" i="21"/>
  <c r="I207" i="21"/>
  <c r="D207" i="21"/>
  <c r="G308" i="14"/>
  <c r="J308" i="14" s="1"/>
  <c r="F308" i="14"/>
  <c r="D207" i="23" l="1"/>
  <c r="L207" i="21"/>
  <c r="J207" i="23"/>
  <c r="K207" i="21"/>
  <c r="K207" i="23" s="1"/>
  <c r="I210" i="19"/>
  <c r="G211" i="19" s="1"/>
  <c r="K308" i="14"/>
  <c r="I308" i="14"/>
  <c r="D308" i="14"/>
  <c r="L308" i="14" s="1"/>
  <c r="L207" i="23" l="1"/>
  <c r="F208" i="21"/>
  <c r="F208" i="23" s="1"/>
  <c r="G208" i="21"/>
  <c r="F211" i="19"/>
  <c r="F309" i="14"/>
  <c r="G309" i="14"/>
  <c r="J309" i="14" s="1"/>
  <c r="D211" i="19" l="1"/>
  <c r="H211" i="19" s="1"/>
  <c r="I208" i="21"/>
  <c r="J208" i="21"/>
  <c r="D208" i="21"/>
  <c r="G208" i="23"/>
  <c r="I208" i="23" s="1"/>
  <c r="K309" i="14"/>
  <c r="D309" i="14"/>
  <c r="L309" i="14" s="1"/>
  <c r="I309" i="14"/>
  <c r="D208" i="23" l="1"/>
  <c r="L208" i="21"/>
  <c r="K208" i="21"/>
  <c r="K208" i="23" s="1"/>
  <c r="J208" i="23"/>
  <c r="I211" i="19"/>
  <c r="G212" i="19" s="1"/>
  <c r="G310" i="14"/>
  <c r="J310" i="14" s="1"/>
  <c r="F310" i="14"/>
  <c r="L208" i="23" l="1"/>
  <c r="F209" i="21"/>
  <c r="F209" i="23" s="1"/>
  <c r="G209" i="21"/>
  <c r="F212" i="19"/>
  <c r="K310" i="14"/>
  <c r="I310" i="14"/>
  <c r="D310" i="14"/>
  <c r="L310" i="14" s="1"/>
  <c r="D212" i="19" l="1"/>
  <c r="H212" i="19" s="1"/>
  <c r="D209" i="21"/>
  <c r="G209" i="23"/>
  <c r="I209" i="23" s="1"/>
  <c r="I209" i="21"/>
  <c r="J209" i="21"/>
  <c r="F311" i="14"/>
  <c r="G311" i="14"/>
  <c r="J311" i="14" s="1"/>
  <c r="K209" i="21" l="1"/>
  <c r="K209" i="23" s="1"/>
  <c r="J209" i="23"/>
  <c r="D209" i="23"/>
  <c r="L209" i="21"/>
  <c r="I212" i="19"/>
  <c r="G213" i="19" s="1"/>
  <c r="K311" i="14"/>
  <c r="D311" i="14"/>
  <c r="L311" i="14" s="1"/>
  <c r="I311" i="14"/>
  <c r="L209" i="23" l="1"/>
  <c r="F210" i="21"/>
  <c r="F210" i="23" s="1"/>
  <c r="G210" i="21"/>
  <c r="F213" i="19"/>
  <c r="G312" i="14"/>
  <c r="J312" i="14" s="1"/>
  <c r="F312" i="14"/>
  <c r="D213" i="19" l="1"/>
  <c r="H213" i="19" s="1"/>
  <c r="G210" i="23"/>
  <c r="I210" i="23" s="1"/>
  <c r="J210" i="21"/>
  <c r="D210" i="21"/>
  <c r="I210" i="21"/>
  <c r="K312" i="14"/>
  <c r="I312" i="14"/>
  <c r="D312" i="14"/>
  <c r="L312" i="14" s="1"/>
  <c r="D210" i="23" l="1"/>
  <c r="L210" i="21"/>
  <c r="J210" i="23"/>
  <c r="K210" i="21"/>
  <c r="K210" i="23" s="1"/>
  <c r="I213" i="19"/>
  <c r="G214" i="19" s="1"/>
  <c r="F313" i="14"/>
  <c r="G313" i="14"/>
  <c r="J313" i="14" s="1"/>
  <c r="L210" i="23" l="1"/>
  <c r="F211" i="21"/>
  <c r="F211" i="23" s="1"/>
  <c r="G211" i="21"/>
  <c r="F214" i="19"/>
  <c r="K313" i="14"/>
  <c r="D313" i="14"/>
  <c r="L313" i="14" s="1"/>
  <c r="I313" i="14"/>
  <c r="D214" i="19" l="1"/>
  <c r="H214" i="19" s="1"/>
  <c r="G211" i="23"/>
  <c r="I211" i="23" s="1"/>
  <c r="I211" i="21"/>
  <c r="J211" i="21"/>
  <c r="D211" i="21"/>
  <c r="G314" i="14"/>
  <c r="J314" i="14" s="1"/>
  <c r="F314" i="14"/>
  <c r="D211" i="23" l="1"/>
  <c r="L211" i="21"/>
  <c r="K211" i="21"/>
  <c r="K211" i="23" s="1"/>
  <c r="J211" i="23"/>
  <c r="I214" i="19"/>
  <c r="G215" i="19" s="1"/>
  <c r="K314" i="14"/>
  <c r="I314" i="14"/>
  <c r="D314" i="14"/>
  <c r="L314" i="14" s="1"/>
  <c r="F212" i="21" l="1"/>
  <c r="F212" i="23" s="1"/>
  <c r="L211" i="23"/>
  <c r="G212" i="21"/>
  <c r="F215" i="19"/>
  <c r="F315" i="14"/>
  <c r="G315" i="14"/>
  <c r="J315" i="14" s="1"/>
  <c r="D215" i="19" l="1"/>
  <c r="H215" i="19" s="1"/>
  <c r="G212" i="23"/>
  <c r="I212" i="23" s="1"/>
  <c r="D212" i="21"/>
  <c r="I212" i="21"/>
  <c r="J212" i="21"/>
  <c r="K315" i="14"/>
  <c r="D315" i="14"/>
  <c r="L315" i="14" s="1"/>
  <c r="I315" i="14"/>
  <c r="J212" i="23" l="1"/>
  <c r="K212" i="21"/>
  <c r="K212" i="23" s="1"/>
  <c r="D212" i="23"/>
  <c r="L212" i="21"/>
  <c r="I215" i="19"/>
  <c r="G216" i="19" s="1"/>
  <c r="G316" i="14"/>
  <c r="J316" i="14" s="1"/>
  <c r="F316" i="14"/>
  <c r="G213" i="21" l="1"/>
  <c r="F213" i="21"/>
  <c r="F213" i="23" s="1"/>
  <c r="L212" i="23"/>
  <c r="F216" i="19"/>
  <c r="K316" i="14"/>
  <c r="I316" i="14"/>
  <c r="D316" i="14"/>
  <c r="L316" i="14" s="1"/>
  <c r="D216" i="19" l="1"/>
  <c r="H216" i="19" s="1"/>
  <c r="G213" i="23"/>
  <c r="I213" i="23" s="1"/>
  <c r="I213" i="21"/>
  <c r="J213" i="21"/>
  <c r="D213" i="21"/>
  <c r="F317" i="14"/>
  <c r="G317" i="14"/>
  <c r="J317" i="14" s="1"/>
  <c r="D213" i="23" l="1"/>
  <c r="L213" i="21"/>
  <c r="K213" i="21"/>
  <c r="K213" i="23" s="1"/>
  <c r="J213" i="23"/>
  <c r="I216" i="19"/>
  <c r="G217" i="19" s="1"/>
  <c r="K317" i="14"/>
  <c r="D317" i="14"/>
  <c r="L317" i="14" s="1"/>
  <c r="I317" i="14"/>
  <c r="L213" i="23" l="1"/>
  <c r="G214" i="21"/>
  <c r="F214" i="21"/>
  <c r="F214" i="23" s="1"/>
  <c r="F217" i="19"/>
  <c r="G318" i="14"/>
  <c r="J318" i="14" s="1"/>
  <c r="F318" i="14"/>
  <c r="D217" i="19" l="1"/>
  <c r="H217" i="19" s="1"/>
  <c r="G214" i="23"/>
  <c r="I214" i="23" s="1"/>
  <c r="J214" i="21"/>
  <c r="D214" i="21"/>
  <c r="I214" i="21"/>
  <c r="K318" i="14"/>
  <c r="I318" i="14"/>
  <c r="D318" i="14"/>
  <c r="L318" i="14" s="1"/>
  <c r="D214" i="23" l="1"/>
  <c r="L214" i="21"/>
  <c r="K214" i="21"/>
  <c r="K214" i="23" s="1"/>
  <c r="J214" i="23"/>
  <c r="I217" i="19"/>
  <c r="G218" i="19" s="1"/>
  <c r="G319" i="14"/>
  <c r="J319" i="14" s="1"/>
  <c r="F319" i="14"/>
  <c r="L214" i="23" l="1"/>
  <c r="F215" i="21"/>
  <c r="F215" i="23" s="1"/>
  <c r="G215" i="21"/>
  <c r="F218" i="19"/>
  <c r="K319" i="14"/>
  <c r="I319" i="14"/>
  <c r="D319" i="14"/>
  <c r="L319" i="14" s="1"/>
  <c r="D218" i="19" l="1"/>
  <c r="H218" i="19" s="1"/>
  <c r="G215" i="23"/>
  <c r="I215" i="23" s="1"/>
  <c r="J215" i="21"/>
  <c r="D215" i="21"/>
  <c r="I215" i="21"/>
  <c r="G320" i="14"/>
  <c r="J320" i="14" s="1"/>
  <c r="F320" i="14"/>
  <c r="D215" i="23" l="1"/>
  <c r="L215" i="21"/>
  <c r="K215" i="21"/>
  <c r="K215" i="23" s="1"/>
  <c r="J215" i="23"/>
  <c r="I218" i="19"/>
  <c r="G219" i="19" s="1"/>
  <c r="K320" i="14"/>
  <c r="D320" i="14"/>
  <c r="L320" i="14" s="1"/>
  <c r="I320" i="14"/>
  <c r="F216" i="21" l="1"/>
  <c r="F216" i="23" s="1"/>
  <c r="L215" i="23"/>
  <c r="G216" i="21"/>
  <c r="F219" i="19"/>
  <c r="F321" i="14"/>
  <c r="G321" i="14"/>
  <c r="J321" i="14" s="1"/>
  <c r="D219" i="19" l="1"/>
  <c r="H219" i="19" s="1"/>
  <c r="G216" i="23"/>
  <c r="I216" i="23" s="1"/>
  <c r="D216" i="21"/>
  <c r="I216" i="21"/>
  <c r="J216" i="21"/>
  <c r="K321" i="14"/>
  <c r="I321" i="14"/>
  <c r="D321" i="14"/>
  <c r="L321" i="14" s="1"/>
  <c r="J216" i="23" l="1"/>
  <c r="K216" i="21"/>
  <c r="K216" i="23" s="1"/>
  <c r="D216" i="23"/>
  <c r="L216" i="21"/>
  <c r="I219" i="19"/>
  <c r="G220" i="19" s="1"/>
  <c r="F322" i="14"/>
  <c r="G322" i="14"/>
  <c r="J322" i="14" s="1"/>
  <c r="L216" i="23" l="1"/>
  <c r="G217" i="21"/>
  <c r="F217" i="21"/>
  <c r="F217" i="23" s="1"/>
  <c r="F220" i="19"/>
  <c r="K322" i="14"/>
  <c r="I322" i="14"/>
  <c r="D322" i="14"/>
  <c r="L322" i="14" s="1"/>
  <c r="D220" i="19" l="1"/>
  <c r="H220" i="19" s="1"/>
  <c r="G217" i="23"/>
  <c r="I217" i="23" s="1"/>
  <c r="D217" i="21"/>
  <c r="J217" i="21"/>
  <c r="I217" i="21"/>
  <c r="G323" i="14"/>
  <c r="J323" i="14" s="1"/>
  <c r="F323" i="14"/>
  <c r="K217" i="21" l="1"/>
  <c r="K217" i="23" s="1"/>
  <c r="J217" i="23"/>
  <c r="D217" i="23"/>
  <c r="L217" i="21"/>
  <c r="I220" i="19"/>
  <c r="G221" i="19" s="1"/>
  <c r="K323" i="14"/>
  <c r="D323" i="14"/>
  <c r="L323" i="14" s="1"/>
  <c r="I323" i="14"/>
  <c r="L217" i="23" l="1"/>
  <c r="G218" i="21"/>
  <c r="F218" i="21"/>
  <c r="F218" i="23" s="1"/>
  <c r="F221" i="19"/>
  <c r="G324" i="14"/>
  <c r="J324" i="14" s="1"/>
  <c r="F324" i="14"/>
  <c r="D221" i="19" l="1"/>
  <c r="H221" i="19" s="1"/>
  <c r="G218" i="23"/>
  <c r="I218" i="23" s="1"/>
  <c r="I218" i="21"/>
  <c r="J218" i="21"/>
  <c r="D218" i="21"/>
  <c r="K324" i="14"/>
  <c r="D324" i="14"/>
  <c r="L324" i="14" s="1"/>
  <c r="I324" i="14"/>
  <c r="J218" i="23" l="1"/>
  <c r="K218" i="21"/>
  <c r="K218" i="23" s="1"/>
  <c r="D218" i="23"/>
  <c r="L218" i="21"/>
  <c r="I221" i="19"/>
  <c r="G222" i="19" s="1"/>
  <c r="F325" i="14"/>
  <c r="G325" i="14"/>
  <c r="J325" i="14" s="1"/>
  <c r="L218" i="23" l="1"/>
  <c r="G219" i="21"/>
  <c r="F219" i="21"/>
  <c r="F219" i="23" s="1"/>
  <c r="F222" i="19"/>
  <c r="K325" i="14"/>
  <c r="I325" i="14"/>
  <c r="D325" i="14"/>
  <c r="L325" i="14" s="1"/>
  <c r="D222" i="19" l="1"/>
  <c r="H222" i="19" s="1"/>
  <c r="G219" i="23"/>
  <c r="I219" i="23" s="1"/>
  <c r="J219" i="21"/>
  <c r="D219" i="21"/>
  <c r="I219" i="21"/>
  <c r="F326" i="14"/>
  <c r="G326" i="14"/>
  <c r="J326" i="14" s="1"/>
  <c r="D219" i="23" l="1"/>
  <c r="L219" i="21"/>
  <c r="K219" i="21"/>
  <c r="K219" i="23" s="1"/>
  <c r="J219" i="23"/>
  <c r="I222" i="19"/>
  <c r="G223" i="19" s="1"/>
  <c r="K326" i="14"/>
  <c r="I326" i="14"/>
  <c r="D326" i="14"/>
  <c r="L326" i="14" s="1"/>
  <c r="F220" i="21" l="1"/>
  <c r="F220" i="23" s="1"/>
  <c r="L219" i="23"/>
  <c r="G220" i="21"/>
  <c r="F223" i="19"/>
  <c r="G327" i="14"/>
  <c r="J327" i="14" s="1"/>
  <c r="F327" i="14"/>
  <c r="D223" i="19" l="1"/>
  <c r="H223" i="19" s="1"/>
  <c r="G220" i="23"/>
  <c r="I220" i="23" s="1"/>
  <c r="I220" i="21"/>
  <c r="J220" i="21"/>
  <c r="D220" i="21"/>
  <c r="K327" i="14"/>
  <c r="D327" i="14"/>
  <c r="L327" i="14" s="1"/>
  <c r="I327" i="14"/>
  <c r="K220" i="21" l="1"/>
  <c r="K220" i="23" s="1"/>
  <c r="J220" i="23"/>
  <c r="D220" i="23"/>
  <c r="L220" i="21"/>
  <c r="I223" i="19"/>
  <c r="G224" i="19" s="1"/>
  <c r="G328" i="14"/>
  <c r="J328" i="14" s="1"/>
  <c r="F328" i="14"/>
  <c r="F221" i="21" l="1"/>
  <c r="F221" i="23" s="1"/>
  <c r="L220" i="23"/>
  <c r="G221" i="21"/>
  <c r="F224" i="19"/>
  <c r="K328" i="14"/>
  <c r="D328" i="14"/>
  <c r="L328" i="14" s="1"/>
  <c r="I328" i="14"/>
  <c r="D224" i="19" l="1"/>
  <c r="H224" i="19" s="1"/>
  <c r="G221" i="23"/>
  <c r="I221" i="23" s="1"/>
  <c r="I221" i="21"/>
  <c r="D221" i="21"/>
  <c r="J221" i="21"/>
  <c r="F329" i="14"/>
  <c r="G329" i="14"/>
  <c r="J329" i="14" s="1"/>
  <c r="D221" i="23" l="1"/>
  <c r="L221" i="21"/>
  <c r="K221" i="21"/>
  <c r="K221" i="23" s="1"/>
  <c r="J221" i="23"/>
  <c r="I224" i="19"/>
  <c r="G225" i="19" s="1"/>
  <c r="K329" i="14"/>
  <c r="I329" i="14"/>
  <c r="D329" i="14"/>
  <c r="L329" i="14" s="1"/>
  <c r="L221" i="23" l="1"/>
  <c r="G222" i="21"/>
  <c r="F222" i="21"/>
  <c r="F222" i="23" s="1"/>
  <c r="F225" i="19"/>
  <c r="F330" i="14"/>
  <c r="G330" i="14"/>
  <c r="J330" i="14" s="1"/>
  <c r="D225" i="19" l="1"/>
  <c r="H225" i="19" s="1"/>
  <c r="G222" i="23"/>
  <c r="I222" i="23" s="1"/>
  <c r="D222" i="21"/>
  <c r="J222" i="21"/>
  <c r="I222" i="21"/>
  <c r="K330" i="14"/>
  <c r="I330" i="14"/>
  <c r="D330" i="14"/>
  <c r="L330" i="14" s="1"/>
  <c r="K222" i="21" l="1"/>
  <c r="K222" i="23" s="1"/>
  <c r="J222" i="23"/>
  <c r="D222" i="23"/>
  <c r="L222" i="21"/>
  <c r="I225" i="19"/>
  <c r="G226" i="19" s="1"/>
  <c r="G331" i="14"/>
  <c r="J331" i="14" s="1"/>
  <c r="F331" i="14"/>
  <c r="L222" i="23" l="1"/>
  <c r="G223" i="21"/>
  <c r="F223" i="21"/>
  <c r="F223" i="23" s="1"/>
  <c r="F226" i="19"/>
  <c r="K331" i="14"/>
  <c r="D331" i="14"/>
  <c r="L331" i="14" s="1"/>
  <c r="I331" i="14"/>
  <c r="D226" i="19" l="1"/>
  <c r="H226" i="19" s="1"/>
  <c r="G223" i="23"/>
  <c r="I223" i="23" s="1"/>
  <c r="J223" i="21"/>
  <c r="I223" i="21"/>
  <c r="D223" i="21"/>
  <c r="G332" i="14"/>
  <c r="J332" i="14" s="1"/>
  <c r="F332" i="14"/>
  <c r="D223" i="23" l="1"/>
  <c r="L223" i="21"/>
  <c r="K223" i="21"/>
  <c r="K223" i="23" s="1"/>
  <c r="J223" i="23"/>
  <c r="I226" i="19"/>
  <c r="G227" i="19" s="1"/>
  <c r="K332" i="14"/>
  <c r="D332" i="14"/>
  <c r="L332" i="14" s="1"/>
  <c r="I332" i="14"/>
  <c r="L223" i="23" l="1"/>
  <c r="F224" i="21"/>
  <c r="F224" i="23" s="1"/>
  <c r="G224" i="21"/>
  <c r="F227" i="19"/>
  <c r="F333" i="14"/>
  <c r="G333" i="14"/>
  <c r="J333" i="14" s="1"/>
  <c r="D227" i="19" l="1"/>
  <c r="H227" i="19" s="1"/>
  <c r="G224" i="23"/>
  <c r="I224" i="23" s="1"/>
  <c r="D224" i="21"/>
  <c r="I224" i="21"/>
  <c r="J224" i="21"/>
  <c r="K333" i="14"/>
  <c r="I333" i="14"/>
  <c r="D333" i="14"/>
  <c r="L333" i="14" s="1"/>
  <c r="K224" i="21" l="1"/>
  <c r="K224" i="23" s="1"/>
  <c r="J224" i="23"/>
  <c r="D224" i="23"/>
  <c r="L224" i="21"/>
  <c r="I227" i="19"/>
  <c r="G228" i="19" s="1"/>
  <c r="F334" i="14"/>
  <c r="G334" i="14"/>
  <c r="J334" i="14" s="1"/>
  <c r="L224" i="23" l="1"/>
  <c r="F225" i="21"/>
  <c r="F225" i="23" s="1"/>
  <c r="G225" i="21"/>
  <c r="F228" i="19"/>
  <c r="K334" i="14"/>
  <c r="I334" i="14"/>
  <c r="D334" i="14"/>
  <c r="L334" i="14" s="1"/>
  <c r="D228" i="19" l="1"/>
  <c r="H228" i="19" s="1"/>
  <c r="G225" i="23"/>
  <c r="I225" i="23" s="1"/>
  <c r="J225" i="21"/>
  <c r="D225" i="21"/>
  <c r="I225" i="21"/>
  <c r="G335" i="14"/>
  <c r="J335" i="14" s="1"/>
  <c r="F335" i="14"/>
  <c r="D225" i="23" l="1"/>
  <c r="L225" i="21"/>
  <c r="K225" i="21"/>
  <c r="K225" i="23" s="1"/>
  <c r="J225" i="23"/>
  <c r="I228" i="19"/>
  <c r="G229" i="19" s="1"/>
  <c r="K335" i="14"/>
  <c r="D335" i="14"/>
  <c r="L335" i="14" s="1"/>
  <c r="I335" i="14"/>
  <c r="L225" i="23" l="1"/>
  <c r="F226" i="21"/>
  <c r="F226" i="23" s="1"/>
  <c r="G226" i="21"/>
  <c r="F229" i="19"/>
  <c r="G336" i="14"/>
  <c r="J336" i="14" s="1"/>
  <c r="F336" i="14"/>
  <c r="D229" i="19" l="1"/>
  <c r="H229" i="19" s="1"/>
  <c r="G226" i="23"/>
  <c r="I226" i="23" s="1"/>
  <c r="J226" i="21"/>
  <c r="I226" i="21"/>
  <c r="D226" i="21"/>
  <c r="K336" i="14"/>
  <c r="D336" i="14"/>
  <c r="L336" i="14" s="1"/>
  <c r="I336" i="14"/>
  <c r="D226" i="23" l="1"/>
  <c r="L226" i="21"/>
  <c r="K226" i="21"/>
  <c r="K226" i="23" s="1"/>
  <c r="J226" i="23"/>
  <c r="I229" i="19"/>
  <c r="G230" i="19" s="1"/>
  <c r="F337" i="14"/>
  <c r="G337" i="14"/>
  <c r="J337" i="14" s="1"/>
  <c r="L226" i="23" l="1"/>
  <c r="G227" i="21"/>
  <c r="F227" i="21"/>
  <c r="F227" i="23" s="1"/>
  <c r="F230" i="19"/>
  <c r="K337" i="14"/>
  <c r="I337" i="14"/>
  <c r="D337" i="14"/>
  <c r="L337" i="14" s="1"/>
  <c r="D230" i="19" l="1"/>
  <c r="H230" i="19" s="1"/>
  <c r="G227" i="23"/>
  <c r="I227" i="23" s="1"/>
  <c r="D227" i="21"/>
  <c r="J227" i="21"/>
  <c r="I227" i="21"/>
  <c r="F338" i="14"/>
  <c r="G338" i="14"/>
  <c r="J338" i="14" s="1"/>
  <c r="K227" i="21" l="1"/>
  <c r="K227" i="23" s="1"/>
  <c r="J227" i="23"/>
  <c r="D227" i="23"/>
  <c r="L227" i="21"/>
  <c r="I230" i="19"/>
  <c r="G231" i="19" s="1"/>
  <c r="K338" i="14"/>
  <c r="I338" i="14"/>
  <c r="D338" i="14"/>
  <c r="L338" i="14" s="1"/>
  <c r="L227" i="23" l="1"/>
  <c r="F228" i="21"/>
  <c r="F228" i="23" s="1"/>
  <c r="G228" i="21"/>
  <c r="F231" i="19"/>
  <c r="G339" i="14"/>
  <c r="J339" i="14" s="1"/>
  <c r="F339" i="14"/>
  <c r="D231" i="19" l="1"/>
  <c r="H231" i="19" s="1"/>
  <c r="G228" i="23"/>
  <c r="I228" i="23" s="1"/>
  <c r="I228" i="21"/>
  <c r="J228" i="21"/>
  <c r="D228" i="21"/>
  <c r="K339" i="14"/>
  <c r="D339" i="14"/>
  <c r="L339" i="14" s="1"/>
  <c r="I339" i="14"/>
  <c r="J228" i="23" l="1"/>
  <c r="K228" i="21"/>
  <c r="K228" i="23" s="1"/>
  <c r="D228" i="23"/>
  <c r="L228" i="21"/>
  <c r="I231" i="19"/>
  <c r="G232" i="19" s="1"/>
  <c r="G340" i="14"/>
  <c r="J340" i="14" s="1"/>
  <c r="F340" i="14"/>
  <c r="L228" i="23" l="1"/>
  <c r="G229" i="21"/>
  <c r="F229" i="21"/>
  <c r="F229" i="23" s="1"/>
  <c r="F232" i="19"/>
  <c r="K340" i="14"/>
  <c r="D340" i="14"/>
  <c r="L340" i="14" s="1"/>
  <c r="I340" i="14"/>
  <c r="D232" i="19" l="1"/>
  <c r="H232" i="19" s="1"/>
  <c r="G229" i="23"/>
  <c r="I229" i="23" s="1"/>
  <c r="J229" i="21"/>
  <c r="D229" i="21"/>
  <c r="I229" i="21"/>
  <c r="F341" i="14"/>
  <c r="G341" i="14"/>
  <c r="J341" i="14" s="1"/>
  <c r="D229" i="23" l="1"/>
  <c r="L229" i="21"/>
  <c r="J229" i="23"/>
  <c r="K229" i="21"/>
  <c r="K229" i="23" s="1"/>
  <c r="I232" i="19"/>
  <c r="G233" i="19" s="1"/>
  <c r="K341" i="14"/>
  <c r="I341" i="14"/>
  <c r="D341" i="14"/>
  <c r="L341" i="14" s="1"/>
  <c r="L229" i="23" l="1"/>
  <c r="G230" i="21"/>
  <c r="F230" i="21"/>
  <c r="F230" i="23" s="1"/>
  <c r="F233" i="19"/>
  <c r="F342" i="14"/>
  <c r="G342" i="14"/>
  <c r="J342" i="14" s="1"/>
  <c r="D233" i="19" l="1"/>
  <c r="H233" i="19" s="1"/>
  <c r="G230" i="23"/>
  <c r="I230" i="23" s="1"/>
  <c r="J230" i="21"/>
  <c r="D230" i="21"/>
  <c r="I230" i="21"/>
  <c r="K342" i="14"/>
  <c r="I342" i="14"/>
  <c r="D342" i="14"/>
  <c r="L342" i="14" s="1"/>
  <c r="D230" i="23" l="1"/>
  <c r="L230" i="21"/>
  <c r="J230" i="23"/>
  <c r="K230" i="21"/>
  <c r="K230" i="23" s="1"/>
  <c r="I233" i="19"/>
  <c r="G234" i="19" s="1"/>
  <c r="G343" i="14"/>
  <c r="J343" i="14" s="1"/>
  <c r="F343" i="14"/>
  <c r="L230" i="23" l="1"/>
  <c r="G231" i="21"/>
  <c r="F231" i="21"/>
  <c r="F231" i="23" s="1"/>
  <c r="F234" i="19"/>
  <c r="K343" i="14"/>
  <c r="D343" i="14"/>
  <c r="L343" i="14" s="1"/>
  <c r="I343" i="14"/>
  <c r="D234" i="19" l="1"/>
  <c r="H234" i="19" s="1"/>
  <c r="G231" i="23"/>
  <c r="I231" i="23" s="1"/>
  <c r="J231" i="21"/>
  <c r="D231" i="21"/>
  <c r="I231" i="21"/>
  <c r="G344" i="14"/>
  <c r="J344" i="14" s="1"/>
  <c r="F344" i="14"/>
  <c r="D231" i="23" l="1"/>
  <c r="L231" i="21"/>
  <c r="K231" i="21"/>
  <c r="K231" i="23" s="1"/>
  <c r="J231" i="23"/>
  <c r="I234" i="19"/>
  <c r="G235" i="19" s="1"/>
  <c r="K344" i="14"/>
  <c r="D344" i="14"/>
  <c r="L344" i="14" s="1"/>
  <c r="I344" i="14"/>
  <c r="F232" i="21" l="1"/>
  <c r="F232" i="23" s="1"/>
  <c r="L231" i="23"/>
  <c r="G232" i="21"/>
  <c r="F235" i="19"/>
  <c r="F345" i="14"/>
  <c r="G345" i="14"/>
  <c r="J345" i="14" s="1"/>
  <c r="D235" i="19" l="1"/>
  <c r="H235" i="19" s="1"/>
  <c r="G232" i="23"/>
  <c r="I232" i="23" s="1"/>
  <c r="J232" i="21"/>
  <c r="D232" i="21"/>
  <c r="I232" i="21"/>
  <c r="K345" i="14"/>
  <c r="I345" i="14"/>
  <c r="D345" i="14"/>
  <c r="L345" i="14" s="1"/>
  <c r="D232" i="23" l="1"/>
  <c r="L232" i="21"/>
  <c r="K232" i="21"/>
  <c r="K232" i="23" s="1"/>
  <c r="J232" i="23"/>
  <c r="I235" i="19"/>
  <c r="G236" i="19" s="1"/>
  <c r="F346" i="14"/>
  <c r="G346" i="14"/>
  <c r="J346" i="14" s="1"/>
  <c r="L232" i="23" l="1"/>
  <c r="G233" i="21"/>
  <c r="F233" i="21"/>
  <c r="F233" i="23" s="1"/>
  <c r="F236" i="19"/>
  <c r="K346" i="14"/>
  <c r="I346" i="14"/>
  <c r="D346" i="14"/>
  <c r="L346" i="14" s="1"/>
  <c r="D236" i="19" l="1"/>
  <c r="H236" i="19" s="1"/>
  <c r="G233" i="23"/>
  <c r="I233" i="23" s="1"/>
  <c r="I233" i="21"/>
  <c r="D233" i="21"/>
  <c r="J233" i="21"/>
  <c r="G347" i="14"/>
  <c r="J347" i="14" s="1"/>
  <c r="F347" i="14"/>
  <c r="K233" i="21" l="1"/>
  <c r="K233" i="23" s="1"/>
  <c r="J233" i="23"/>
  <c r="D233" i="23"/>
  <c r="L233" i="21"/>
  <c r="I236" i="19"/>
  <c r="G237" i="19" s="1"/>
  <c r="K347" i="14"/>
  <c r="D347" i="14"/>
  <c r="L347" i="14" s="1"/>
  <c r="I347" i="14"/>
  <c r="L233" i="23" l="1"/>
  <c r="G234" i="21"/>
  <c r="F234" i="21"/>
  <c r="F234" i="23" s="1"/>
  <c r="F237" i="19"/>
  <c r="G348" i="14"/>
  <c r="J348" i="14" s="1"/>
  <c r="F348" i="14"/>
  <c r="D237" i="19" l="1"/>
  <c r="H237" i="19" s="1"/>
  <c r="G234" i="23"/>
  <c r="I234" i="23" s="1"/>
  <c r="D234" i="21"/>
  <c r="J234" i="21"/>
  <c r="I234" i="21"/>
  <c r="K348" i="14"/>
  <c r="D348" i="14"/>
  <c r="L348" i="14" s="1"/>
  <c r="I348" i="14"/>
  <c r="K234" i="21" l="1"/>
  <c r="K234" i="23" s="1"/>
  <c r="J234" i="23"/>
  <c r="D234" i="23"/>
  <c r="L234" i="21"/>
  <c r="I237" i="19"/>
  <c r="G238" i="19" s="1"/>
  <c r="F349" i="14"/>
  <c r="G349" i="14"/>
  <c r="J349" i="14" s="1"/>
  <c r="L234" i="23" l="1"/>
  <c r="F235" i="21"/>
  <c r="F235" i="23" s="1"/>
  <c r="G235" i="21"/>
  <c r="F238" i="19"/>
  <c r="K349" i="14"/>
  <c r="I349" i="14"/>
  <c r="D349" i="14"/>
  <c r="L349" i="14" s="1"/>
  <c r="D238" i="19" l="1"/>
  <c r="H238" i="19" s="1"/>
  <c r="G235" i="23"/>
  <c r="I235" i="23" s="1"/>
  <c r="D235" i="21"/>
  <c r="I235" i="21"/>
  <c r="J235" i="21"/>
  <c r="F350" i="14"/>
  <c r="G350" i="14"/>
  <c r="J350" i="14" s="1"/>
  <c r="K235" i="21" l="1"/>
  <c r="K235" i="23" s="1"/>
  <c r="J235" i="23"/>
  <c r="D235" i="23"/>
  <c r="L235" i="21"/>
  <c r="I238" i="19"/>
  <c r="G239" i="19" s="1"/>
  <c r="K350" i="14"/>
  <c r="I350" i="14"/>
  <c r="D350" i="14"/>
  <c r="L350" i="14" s="1"/>
  <c r="L235" i="23" l="1"/>
  <c r="F236" i="21"/>
  <c r="F236" i="23" s="1"/>
  <c r="G236" i="21"/>
  <c r="F239" i="19"/>
  <c r="G351" i="14"/>
  <c r="J351" i="14" s="1"/>
  <c r="F351" i="14"/>
  <c r="D239" i="19" l="1"/>
  <c r="H239" i="19" s="1"/>
  <c r="G236" i="23"/>
  <c r="I236" i="23" s="1"/>
  <c r="J236" i="21"/>
  <c r="I236" i="21"/>
  <c r="D236" i="21"/>
  <c r="K351" i="14"/>
  <c r="D351" i="14"/>
  <c r="L351" i="14" s="1"/>
  <c r="I351" i="14"/>
  <c r="D236" i="23" l="1"/>
  <c r="L236" i="21"/>
  <c r="K236" i="21"/>
  <c r="K236" i="23" s="1"/>
  <c r="J236" i="23"/>
  <c r="I239" i="19"/>
  <c r="G240" i="19" s="1"/>
  <c r="G352" i="14"/>
  <c r="J352" i="14" s="1"/>
  <c r="F352" i="14"/>
  <c r="L236" i="23" l="1"/>
  <c r="F237" i="21"/>
  <c r="F237" i="23" s="1"/>
  <c r="G237" i="21"/>
  <c r="F240" i="19"/>
  <c r="K352" i="14"/>
  <c r="D352" i="14"/>
  <c r="L352" i="14" s="1"/>
  <c r="I352" i="14"/>
  <c r="D240" i="19" l="1"/>
  <c r="H240" i="19" s="1"/>
  <c r="G237" i="23"/>
  <c r="I237" i="23" s="1"/>
  <c r="I237" i="21"/>
  <c r="J237" i="21"/>
  <c r="D237" i="21"/>
  <c r="F353" i="14"/>
  <c r="G353" i="14"/>
  <c r="J353" i="14" s="1"/>
  <c r="K237" i="21" l="1"/>
  <c r="K237" i="23" s="1"/>
  <c r="J237" i="23"/>
  <c r="D237" i="23"/>
  <c r="L237" i="21"/>
  <c r="I240" i="19"/>
  <c r="G241" i="19" s="1"/>
  <c r="K353" i="14"/>
  <c r="I353" i="14"/>
  <c r="D353" i="14"/>
  <c r="L353" i="14" s="1"/>
  <c r="L237" i="23" l="1"/>
  <c r="G238" i="21"/>
  <c r="F238" i="21"/>
  <c r="F238" i="23" s="1"/>
  <c r="F241" i="19"/>
  <c r="D241" i="19" s="1"/>
  <c r="F354" i="14"/>
  <c r="G354" i="14"/>
  <c r="J354" i="14" s="1"/>
  <c r="H241" i="19" l="1"/>
  <c r="G238" i="23"/>
  <c r="I238" i="23" s="1"/>
  <c r="J238" i="21"/>
  <c r="I238" i="21"/>
  <c r="D238" i="21"/>
  <c r="K354" i="14"/>
  <c r="I354" i="14"/>
  <c r="D354" i="14"/>
  <c r="L354" i="14" s="1"/>
  <c r="D238" i="23" l="1"/>
  <c r="L238" i="21"/>
  <c r="K238" i="21"/>
  <c r="K238" i="23" s="1"/>
  <c r="J238" i="23"/>
  <c r="I241" i="19"/>
  <c r="G242" i="19" s="1"/>
  <c r="G355" i="14"/>
  <c r="J355" i="14" s="1"/>
  <c r="F355" i="14"/>
  <c r="L238" i="23" l="1"/>
  <c r="F239" i="21"/>
  <c r="F239" i="23" s="1"/>
  <c r="G239" i="21"/>
  <c r="F242" i="19"/>
  <c r="K355" i="14"/>
  <c r="D355" i="14"/>
  <c r="L355" i="14" s="1"/>
  <c r="I355" i="14"/>
  <c r="D242" i="19" l="1"/>
  <c r="H242" i="19" s="1"/>
  <c r="G239" i="23"/>
  <c r="I239" i="23" s="1"/>
  <c r="I239" i="21"/>
  <c r="J239" i="21"/>
  <c r="D239" i="21"/>
  <c r="G356" i="14"/>
  <c r="J356" i="14" s="1"/>
  <c r="F356" i="14"/>
  <c r="K239" i="21" l="1"/>
  <c r="K239" i="23" s="1"/>
  <c r="J239" i="23"/>
  <c r="D239" i="23"/>
  <c r="L239" i="21"/>
  <c r="I242" i="19"/>
  <c r="G243" i="19" s="1"/>
  <c r="K356" i="14"/>
  <c r="D356" i="14"/>
  <c r="L356" i="14" s="1"/>
  <c r="I356" i="14"/>
  <c r="L239" i="23" l="1"/>
  <c r="F240" i="21"/>
  <c r="F240" i="23" s="1"/>
  <c r="G240" i="21"/>
  <c r="F243" i="19"/>
  <c r="F357" i="14"/>
  <c r="G357" i="14"/>
  <c r="J357" i="14" s="1"/>
  <c r="D243" i="19" l="1"/>
  <c r="H243" i="19" s="1"/>
  <c r="G240" i="23"/>
  <c r="I240" i="23" s="1"/>
  <c r="I240" i="21"/>
  <c r="J240" i="21"/>
  <c r="D240" i="21"/>
  <c r="K357" i="14"/>
  <c r="I357" i="14"/>
  <c r="D357" i="14"/>
  <c r="L357" i="14" s="1"/>
  <c r="K240" i="21" l="1"/>
  <c r="K240" i="23" s="1"/>
  <c r="J240" i="23"/>
  <c r="D240" i="23"/>
  <c r="L240" i="21"/>
  <c r="I243" i="19"/>
  <c r="G244" i="19" s="1"/>
  <c r="F358" i="14"/>
  <c r="G358" i="14"/>
  <c r="J358" i="14" s="1"/>
  <c r="L240" i="23" l="1"/>
  <c r="G241" i="21"/>
  <c r="F241" i="21"/>
  <c r="F241" i="23" s="1"/>
  <c r="F244" i="19"/>
  <c r="K358" i="14"/>
  <c r="I358" i="14"/>
  <c r="D358" i="14"/>
  <c r="L358" i="14" s="1"/>
  <c r="D244" i="19" l="1"/>
  <c r="H244" i="19" s="1"/>
  <c r="G241" i="23"/>
  <c r="I241" i="23" s="1"/>
  <c r="J241" i="21"/>
  <c r="D241" i="21"/>
  <c r="I241" i="21"/>
  <c r="G359" i="14"/>
  <c r="J359" i="14" s="1"/>
  <c r="F359" i="14"/>
  <c r="D241" i="23" l="1"/>
  <c r="L241" i="21"/>
  <c r="K241" i="21"/>
  <c r="K241" i="23" s="1"/>
  <c r="J241" i="23"/>
  <c r="I244" i="19"/>
  <c r="G245" i="19" s="1"/>
  <c r="K359" i="14"/>
  <c r="D359" i="14"/>
  <c r="L359" i="14" s="1"/>
  <c r="I359" i="14"/>
  <c r="L241" i="23" l="1"/>
  <c r="F242" i="21"/>
  <c r="F242" i="23" s="1"/>
  <c r="G242" i="21"/>
  <c r="F245" i="19"/>
  <c r="G360" i="14"/>
  <c r="J360" i="14" s="1"/>
  <c r="F360" i="14"/>
  <c r="D245" i="19" l="1"/>
  <c r="H245" i="19" s="1"/>
  <c r="G242" i="23"/>
  <c r="I242" i="23" s="1"/>
  <c r="D242" i="21"/>
  <c r="J242" i="21"/>
  <c r="I242" i="21"/>
  <c r="K360" i="14"/>
  <c r="D360" i="14"/>
  <c r="L360" i="14" s="1"/>
  <c r="I360" i="14"/>
  <c r="K242" i="21" l="1"/>
  <c r="K242" i="23" s="1"/>
  <c r="J13" i="1" s="1"/>
  <c r="J242" i="23"/>
  <c r="D242" i="23"/>
  <c r="L242" i="21"/>
  <c r="I245" i="19"/>
  <c r="G246" i="19" s="1"/>
  <c r="F361" i="14"/>
  <c r="G361" i="14"/>
  <c r="J361" i="14" s="1"/>
  <c r="I3" i="1" s="1"/>
  <c r="L242" i="23" l="1"/>
  <c r="F243" i="21"/>
  <c r="F243" i="23" s="1"/>
  <c r="G243" i="21"/>
  <c r="F246" i="19"/>
  <c r="I4" i="1"/>
  <c r="I5" i="1" s="1"/>
  <c r="K361" i="14"/>
  <c r="I15" i="1" s="1"/>
  <c r="I361" i="14"/>
  <c r="D361" i="14"/>
  <c r="L361" i="14" s="1"/>
  <c r="I6" i="1" s="1"/>
  <c r="D246" i="19" l="1"/>
  <c r="H246" i="19" s="1"/>
  <c r="G243" i="23"/>
  <c r="I243" i="23" s="1"/>
  <c r="J243" i="21"/>
  <c r="D243" i="21"/>
  <c r="I243" i="21"/>
  <c r="F301" i="11"/>
  <c r="D243" i="23" l="1"/>
  <c r="L243" i="21"/>
  <c r="K243" i="21"/>
  <c r="K243" i="23" s="1"/>
  <c r="J243" i="23"/>
  <c r="I246" i="19"/>
  <c r="G247" i="19" s="1"/>
  <c r="F302" i="11"/>
  <c r="L243" i="23" l="1"/>
  <c r="G244" i="21"/>
  <c r="F244" i="21"/>
  <c r="F244" i="23" s="1"/>
  <c r="F247" i="19"/>
  <c r="F304" i="11"/>
  <c r="D247" i="19" l="1"/>
  <c r="H247" i="19" s="1"/>
  <c r="G244" i="23"/>
  <c r="I244" i="23" s="1"/>
  <c r="D244" i="21"/>
  <c r="I244" i="21"/>
  <c r="J244" i="21"/>
  <c r="F305" i="11"/>
  <c r="J244" i="23" l="1"/>
  <c r="K244" i="21"/>
  <c r="K244" i="23" s="1"/>
  <c r="D244" i="23"/>
  <c r="L244" i="21"/>
  <c r="I247" i="19"/>
  <c r="G248" i="19" s="1"/>
  <c r="F306" i="11"/>
  <c r="L244" i="23" l="1"/>
  <c r="F245" i="21"/>
  <c r="F245" i="23" s="1"/>
  <c r="G245" i="21"/>
  <c r="F248" i="19"/>
  <c r="F307" i="11"/>
  <c r="D248" i="19" l="1"/>
  <c r="H248" i="19" s="1"/>
  <c r="G245" i="23"/>
  <c r="I245" i="23" s="1"/>
  <c r="D245" i="21"/>
  <c r="I245" i="21"/>
  <c r="J245" i="21"/>
  <c r="F308" i="11"/>
  <c r="K245" i="21" l="1"/>
  <c r="K245" i="23" s="1"/>
  <c r="J245" i="23"/>
  <c r="D245" i="23"/>
  <c r="L245" i="21"/>
  <c r="I248" i="19"/>
  <c r="G249" i="19" s="1"/>
  <c r="F309" i="11"/>
  <c r="L245" i="23" l="1"/>
  <c r="G246" i="21"/>
  <c r="F246" i="21"/>
  <c r="F246" i="23" s="1"/>
  <c r="F249" i="19"/>
  <c r="F310" i="11"/>
  <c r="D249" i="19" l="1"/>
  <c r="H249" i="19" s="1"/>
  <c r="G246" i="23"/>
  <c r="I246" i="23" s="1"/>
  <c r="J246" i="21"/>
  <c r="D246" i="21"/>
  <c r="I246" i="21"/>
  <c r="F311" i="11"/>
  <c r="D246" i="23" l="1"/>
  <c r="L246" i="21"/>
  <c r="K246" i="21"/>
  <c r="K246" i="23" s="1"/>
  <c r="J246" i="23"/>
  <c r="I249" i="19"/>
  <c r="G250" i="19" s="1"/>
  <c r="F312" i="11"/>
  <c r="L246" i="23" l="1"/>
  <c r="F247" i="21"/>
  <c r="F247" i="23" s="1"/>
  <c r="G247" i="21"/>
  <c r="F250" i="19"/>
  <c r="F313" i="11"/>
  <c r="D250" i="19" l="1"/>
  <c r="H250" i="19" s="1"/>
  <c r="G247" i="23"/>
  <c r="I247" i="23" s="1"/>
  <c r="J247" i="21"/>
  <c r="D247" i="21"/>
  <c r="I247" i="21"/>
  <c r="F314" i="11"/>
  <c r="K247" i="21" l="1"/>
  <c r="K247" i="23" s="1"/>
  <c r="J247" i="23"/>
  <c r="D247" i="23"/>
  <c r="L247" i="21"/>
  <c r="I250" i="19"/>
  <c r="G251" i="19" s="1"/>
  <c r="F316" i="11"/>
  <c r="L247" i="23" l="1"/>
  <c r="G248" i="21"/>
  <c r="F248" i="21"/>
  <c r="F248" i="23" s="1"/>
  <c r="F251" i="19"/>
  <c r="F317" i="11"/>
  <c r="D251" i="19" l="1"/>
  <c r="H251" i="19" s="1"/>
  <c r="G248" i="23"/>
  <c r="I248" i="23" s="1"/>
  <c r="J248" i="21"/>
  <c r="I248" i="21"/>
  <c r="D248" i="21"/>
  <c r="F318" i="11"/>
  <c r="D248" i="23" l="1"/>
  <c r="L248" i="21"/>
  <c r="J248" i="23"/>
  <c r="K248" i="21"/>
  <c r="K248" i="23" s="1"/>
  <c r="I251" i="19"/>
  <c r="G252" i="19" s="1"/>
  <c r="F319" i="11"/>
  <c r="L248" i="23" l="1"/>
  <c r="G249" i="21"/>
  <c r="F249" i="21"/>
  <c r="F249" i="23" s="1"/>
  <c r="F252" i="19"/>
  <c r="F320" i="11"/>
  <c r="D252" i="19" l="1"/>
  <c r="H252" i="19" s="1"/>
  <c r="G249" i="23"/>
  <c r="I249" i="23" s="1"/>
  <c r="D249" i="21"/>
  <c r="J249" i="21"/>
  <c r="I249" i="21"/>
  <c r="F321" i="11"/>
  <c r="K249" i="21" l="1"/>
  <c r="K249" i="23" s="1"/>
  <c r="J249" i="23"/>
  <c r="D249" i="23"/>
  <c r="L249" i="21"/>
  <c r="I252" i="19"/>
  <c r="G253" i="19" s="1"/>
  <c r="F322" i="11"/>
  <c r="L249" i="23" l="1"/>
  <c r="G250" i="21"/>
  <c r="F250" i="21"/>
  <c r="F250" i="23" s="1"/>
  <c r="F253" i="19"/>
  <c r="F323" i="11"/>
  <c r="D253" i="19" l="1"/>
  <c r="H253" i="19" s="1"/>
  <c r="G250" i="23"/>
  <c r="I250" i="23" s="1"/>
  <c r="D250" i="21"/>
  <c r="J250" i="21"/>
  <c r="I250" i="21"/>
  <c r="F324" i="11"/>
  <c r="J250" i="23" l="1"/>
  <c r="K250" i="21"/>
  <c r="K250" i="23" s="1"/>
  <c r="D250" i="23"/>
  <c r="L250" i="21"/>
  <c r="I253" i="19"/>
  <c r="G254" i="19" s="1"/>
  <c r="F325" i="11"/>
  <c r="L250" i="23" l="1"/>
  <c r="G251" i="21"/>
  <c r="F251" i="21"/>
  <c r="F251" i="23" s="1"/>
  <c r="F254" i="19"/>
  <c r="F326" i="11"/>
  <c r="D254" i="19" l="1"/>
  <c r="H254" i="19" s="1"/>
  <c r="G251" i="23"/>
  <c r="I251" i="23" s="1"/>
  <c r="D251" i="21"/>
  <c r="J251" i="21"/>
  <c r="I251" i="21"/>
  <c r="F328" i="11"/>
  <c r="K251" i="21" l="1"/>
  <c r="K251" i="23" s="1"/>
  <c r="J251" i="23"/>
  <c r="D251" i="23"/>
  <c r="L251" i="21"/>
  <c r="I254" i="19"/>
  <c r="G255" i="19" s="1"/>
  <c r="F329" i="11"/>
  <c r="L251" i="23" l="1"/>
  <c r="F252" i="21"/>
  <c r="F252" i="23" s="1"/>
  <c r="G252" i="21"/>
  <c r="F255" i="19"/>
  <c r="F330" i="11"/>
  <c r="D255" i="19" l="1"/>
  <c r="H255" i="19" s="1"/>
  <c r="G252" i="23"/>
  <c r="I252" i="23" s="1"/>
  <c r="I252" i="21"/>
  <c r="J252" i="21"/>
  <c r="D252" i="21"/>
  <c r="F331" i="11"/>
  <c r="D252" i="23" l="1"/>
  <c r="L252" i="21"/>
  <c r="K252" i="21"/>
  <c r="K252" i="23" s="1"/>
  <c r="J252" i="23"/>
  <c r="I255" i="19"/>
  <c r="G256" i="19" s="1"/>
  <c r="F332" i="11"/>
  <c r="L252" i="23" l="1"/>
  <c r="G253" i="21"/>
  <c r="F253" i="21"/>
  <c r="F253" i="23" s="1"/>
  <c r="F256" i="19"/>
  <c r="F333" i="11"/>
  <c r="D256" i="19" l="1"/>
  <c r="H256" i="19" s="1"/>
  <c r="G253" i="23"/>
  <c r="I253" i="23" s="1"/>
  <c r="I253" i="21"/>
  <c r="D253" i="21"/>
  <c r="J253" i="21"/>
  <c r="F334" i="11"/>
  <c r="D253" i="23" l="1"/>
  <c r="L253" i="21"/>
  <c r="K253" i="21"/>
  <c r="K253" i="23" s="1"/>
  <c r="J253" i="23"/>
  <c r="I256" i="19"/>
  <c r="G257" i="19" s="1"/>
  <c r="F335" i="11"/>
  <c r="L253" i="23" l="1"/>
  <c r="F254" i="21"/>
  <c r="F254" i="23" s="1"/>
  <c r="G254" i="21"/>
  <c r="F257" i="19"/>
  <c r="F336" i="11"/>
  <c r="D257" i="19" l="1"/>
  <c r="H257" i="19" s="1"/>
  <c r="G254" i="23"/>
  <c r="I254" i="23" s="1"/>
  <c r="I254" i="21"/>
  <c r="D254" i="21"/>
  <c r="J254" i="21"/>
  <c r="F337" i="11"/>
  <c r="D254" i="23" l="1"/>
  <c r="L254" i="21"/>
  <c r="K254" i="21"/>
  <c r="K254" i="23" s="1"/>
  <c r="J254" i="23"/>
  <c r="I257" i="19"/>
  <c r="G258" i="19" s="1"/>
  <c r="F338" i="11"/>
  <c r="L254" i="23" l="1"/>
  <c r="G255" i="21"/>
  <c r="F255" i="21"/>
  <c r="F255" i="23" s="1"/>
  <c r="F258" i="19"/>
  <c r="F340" i="11"/>
  <c r="D258" i="19" l="1"/>
  <c r="H258" i="19" s="1"/>
  <c r="G255" i="23"/>
  <c r="I255" i="23" s="1"/>
  <c r="I255" i="21"/>
  <c r="J255" i="21"/>
  <c r="D255" i="21"/>
  <c r="F341" i="11"/>
  <c r="D255" i="23" l="1"/>
  <c r="L255" i="21"/>
  <c r="J255" i="23"/>
  <c r="K255" i="21"/>
  <c r="K255" i="23" s="1"/>
  <c r="I258" i="19"/>
  <c r="G259" i="19" s="1"/>
  <c r="F342" i="11"/>
  <c r="L255" i="23" l="1"/>
  <c r="F256" i="21"/>
  <c r="F256" i="23" s="1"/>
  <c r="G256" i="21"/>
  <c r="F259" i="19"/>
  <c r="F343" i="11"/>
  <c r="D259" i="19" l="1"/>
  <c r="H259" i="19" s="1"/>
  <c r="G256" i="23"/>
  <c r="I256" i="23" s="1"/>
  <c r="I256" i="21"/>
  <c r="D256" i="21"/>
  <c r="J256" i="21"/>
  <c r="F344" i="11"/>
  <c r="D256" i="23" l="1"/>
  <c r="L256" i="21"/>
  <c r="J256" i="23"/>
  <c r="K256" i="21"/>
  <c r="K256" i="23" s="1"/>
  <c r="I259" i="19"/>
  <c r="G260" i="19" s="1"/>
  <c r="F345" i="11"/>
  <c r="L256" i="23" l="1"/>
  <c r="F257" i="21"/>
  <c r="F257" i="23" s="1"/>
  <c r="G257" i="21"/>
  <c r="F260" i="19"/>
  <c r="F346" i="11"/>
  <c r="D260" i="19" l="1"/>
  <c r="H260" i="19" s="1"/>
  <c r="G257" i="23"/>
  <c r="I257" i="23" s="1"/>
  <c r="J257" i="21"/>
  <c r="I257" i="21"/>
  <c r="D257" i="21"/>
  <c r="F347" i="11"/>
  <c r="D257" i="23" l="1"/>
  <c r="L257" i="21"/>
  <c r="K257" i="21"/>
  <c r="K257" i="23" s="1"/>
  <c r="J257" i="23"/>
  <c r="I260" i="19"/>
  <c r="G261" i="19" s="1"/>
  <c r="F348" i="11"/>
  <c r="L257" i="23" l="1"/>
  <c r="F258" i="21"/>
  <c r="F258" i="23" s="1"/>
  <c r="G258" i="21"/>
  <c r="F261" i="19"/>
  <c r="F349" i="11"/>
  <c r="D261" i="19" l="1"/>
  <c r="H261" i="19" s="1"/>
  <c r="G258" i="23"/>
  <c r="I258" i="23" s="1"/>
  <c r="I258" i="21"/>
  <c r="J258" i="21"/>
  <c r="D258" i="21"/>
  <c r="F350" i="11"/>
  <c r="D258" i="23" l="1"/>
  <c r="L258" i="21"/>
  <c r="J258" i="23"/>
  <c r="K258" i="21"/>
  <c r="K258" i="23" s="1"/>
  <c r="I261" i="19"/>
  <c r="G262" i="19" s="1"/>
  <c r="F352" i="11"/>
  <c r="L258" i="23" l="1"/>
  <c r="G259" i="21"/>
  <c r="F259" i="21"/>
  <c r="F259" i="23" s="1"/>
  <c r="F262" i="19"/>
  <c r="D262" i="19" s="1"/>
  <c r="F353" i="11"/>
  <c r="H262" i="19" l="1"/>
  <c r="G259" i="23"/>
  <c r="I259" i="23" s="1"/>
  <c r="J259" i="21"/>
  <c r="I259" i="21"/>
  <c r="D259" i="21"/>
  <c r="F354" i="11"/>
  <c r="D259" i="23" l="1"/>
  <c r="L259" i="21"/>
  <c r="K259" i="21"/>
  <c r="K259" i="23" s="1"/>
  <c r="J259" i="23"/>
  <c r="I262" i="19"/>
  <c r="G263" i="19" s="1"/>
  <c r="F355" i="11"/>
  <c r="L259" i="23" l="1"/>
  <c r="F260" i="21"/>
  <c r="F260" i="23" s="1"/>
  <c r="G260" i="21"/>
  <c r="F263" i="19"/>
  <c r="F356" i="11"/>
  <c r="D263" i="19" l="1"/>
  <c r="H263" i="19" s="1"/>
  <c r="G260" i="23"/>
  <c r="I260" i="23" s="1"/>
  <c r="D260" i="21"/>
  <c r="J260" i="21"/>
  <c r="I260" i="21"/>
  <c r="F357" i="11"/>
  <c r="K260" i="21" l="1"/>
  <c r="K260" i="23" s="1"/>
  <c r="J260" i="23"/>
  <c r="D260" i="23"/>
  <c r="L260" i="21"/>
  <c r="I263" i="19"/>
  <c r="G264" i="19" s="1"/>
  <c r="F358" i="11"/>
  <c r="L260" i="23" l="1"/>
  <c r="G261" i="21"/>
  <c r="F261" i="21"/>
  <c r="F261" i="23" s="1"/>
  <c r="F264" i="19"/>
  <c r="F359" i="11"/>
  <c r="D264" i="19" l="1"/>
  <c r="H264" i="19" s="1"/>
  <c r="G261" i="23"/>
  <c r="I261" i="23" s="1"/>
  <c r="D261" i="21"/>
  <c r="I261" i="21"/>
  <c r="J261" i="21"/>
  <c r="F360" i="11"/>
  <c r="D261" i="23" l="1"/>
  <c r="L261" i="21"/>
  <c r="J261" i="23"/>
  <c r="K261" i="21"/>
  <c r="K261" i="23" s="1"/>
  <c r="I264" i="19"/>
  <c r="G265" i="19" s="1"/>
  <c r="G3" i="3"/>
  <c r="L261" i="23" l="1"/>
  <c r="F262" i="21"/>
  <c r="F262" i="23" s="1"/>
  <c r="G262" i="21"/>
  <c r="F265" i="19"/>
  <c r="I3" i="3"/>
  <c r="D265" i="19" l="1"/>
  <c r="H265" i="19" s="1"/>
  <c r="G262" i="23"/>
  <c r="I262" i="23" s="1"/>
  <c r="D262" i="21"/>
  <c r="I262" i="21"/>
  <c r="J262" i="21"/>
  <c r="F303" i="11"/>
  <c r="J262" i="23" l="1"/>
  <c r="K262" i="21"/>
  <c r="K262" i="23" s="1"/>
  <c r="D262" i="23"/>
  <c r="L262" i="21"/>
  <c r="I265" i="19"/>
  <c r="G266" i="19" s="1"/>
  <c r="F315" i="11"/>
  <c r="L262" i="23" l="1"/>
  <c r="F263" i="21"/>
  <c r="F263" i="23" s="1"/>
  <c r="G263" i="21"/>
  <c r="F266" i="19"/>
  <c r="F327" i="11"/>
  <c r="D266" i="19" l="1"/>
  <c r="H266" i="19" s="1"/>
  <c r="G263" i="23"/>
  <c r="I263" i="23" s="1"/>
  <c r="I263" i="21"/>
  <c r="D263" i="21"/>
  <c r="J263" i="21"/>
  <c r="F339" i="11"/>
  <c r="D263" i="23" l="1"/>
  <c r="L263" i="21"/>
  <c r="J263" i="23"/>
  <c r="K263" i="21"/>
  <c r="K263" i="23" s="1"/>
  <c r="I266" i="19"/>
  <c r="G267" i="19" s="1"/>
  <c r="F351" i="11"/>
  <c r="L263" i="23" l="1"/>
  <c r="G264" i="21"/>
  <c r="F264" i="21"/>
  <c r="F264" i="23" s="1"/>
  <c r="F267" i="19"/>
  <c r="F361" i="11"/>
  <c r="D267" i="19" l="1"/>
  <c r="H267" i="19" s="1"/>
  <c r="G264" i="23"/>
  <c r="I264" i="23" s="1"/>
  <c r="J264" i="21"/>
  <c r="I264" i="21"/>
  <c r="D264" i="21"/>
  <c r="E61" i="18"/>
  <c r="E58" i="18"/>
  <c r="E44" i="3"/>
  <c r="E60" i="13"/>
  <c r="E12" i="13"/>
  <c r="E54" i="13"/>
  <c r="E47" i="13"/>
  <c r="E28" i="13"/>
  <c r="E21" i="13"/>
  <c r="E7" i="13"/>
  <c r="E20" i="13"/>
  <c r="E13" i="13"/>
  <c r="E59" i="18"/>
  <c r="E16" i="13"/>
  <c r="E36" i="13"/>
  <c r="E29" i="13"/>
  <c r="E22" i="13"/>
  <c r="E52" i="13"/>
  <c r="E45" i="13"/>
  <c r="E38" i="13"/>
  <c r="E31" i="13"/>
  <c r="E15" i="13"/>
  <c r="E24" i="13"/>
  <c r="E58" i="13"/>
  <c r="E50" i="13"/>
  <c r="E43" i="13"/>
  <c r="E44" i="13"/>
  <c r="E37" i="13"/>
  <c r="E30" i="13"/>
  <c r="E23" i="13"/>
  <c r="E14" i="13"/>
  <c r="E8" i="13"/>
  <c r="E57" i="18"/>
  <c r="E61" i="13"/>
  <c r="E53" i="13"/>
  <c r="E46" i="13"/>
  <c r="E39" i="13"/>
  <c r="E32" i="13"/>
  <c r="E25" i="13"/>
  <c r="E11" i="13"/>
  <c r="E10" i="13"/>
  <c r="E55" i="18"/>
  <c r="E48" i="13"/>
  <c r="E41" i="13"/>
  <c r="E34" i="13"/>
  <c r="E27" i="13"/>
  <c r="E40" i="13"/>
  <c r="E33" i="13"/>
  <c r="E26" i="13"/>
  <c r="E19" i="13"/>
  <c r="E9" i="13"/>
  <c r="E60" i="18"/>
  <c r="E57" i="13"/>
  <c r="E49" i="13"/>
  <c r="E42" i="13"/>
  <c r="E35" i="13"/>
  <c r="E17" i="13"/>
  <c r="E59" i="13"/>
  <c r="E51" i="13"/>
  <c r="E55" i="13"/>
  <c r="E18" i="13"/>
  <c r="E52" i="15"/>
  <c r="E61" i="15"/>
  <c r="E64" i="3"/>
  <c r="E29" i="15"/>
  <c r="E7" i="18"/>
  <c r="E37" i="15"/>
  <c r="E54" i="15"/>
  <c r="E38" i="3"/>
  <c r="E19" i="18"/>
  <c r="E47" i="18"/>
  <c r="E26" i="3"/>
  <c r="E24" i="3"/>
  <c r="E38" i="18"/>
  <c r="E36" i="3"/>
  <c r="E22" i="18"/>
  <c r="E42" i="18"/>
  <c r="E54" i="3"/>
  <c r="E19" i="3"/>
  <c r="E20" i="3"/>
  <c r="E32" i="15"/>
  <c r="E66" i="3"/>
  <c r="E9" i="18"/>
  <c r="E54" i="18"/>
  <c r="E33" i="3"/>
  <c r="E6" i="13"/>
  <c r="E17" i="18"/>
  <c r="E46" i="18"/>
  <c r="E65" i="3"/>
  <c r="E8" i="18"/>
  <c r="E39" i="18"/>
  <c r="E40" i="3"/>
  <c r="E23" i="3"/>
  <c r="E23" i="18"/>
  <c r="E51" i="18"/>
  <c r="E45" i="3"/>
  <c r="E8" i="15"/>
  <c r="E24" i="18"/>
  <c r="E34" i="3"/>
  <c r="E25" i="3"/>
  <c r="E31" i="15"/>
  <c r="E52" i="18"/>
  <c r="E62" i="13"/>
  <c r="E27" i="18"/>
  <c r="E39" i="15"/>
  <c r="E55" i="3"/>
  <c r="E62" i="3"/>
  <c r="E34" i="18"/>
  <c r="E16" i="15"/>
  <c r="E44" i="15"/>
  <c r="E62" i="15"/>
  <c r="E14" i="3"/>
  <c r="E26" i="18"/>
  <c r="E3" i="18"/>
  <c r="E11" i="15"/>
  <c r="E10" i="18"/>
  <c r="E60" i="15"/>
  <c r="E32" i="3"/>
  <c r="E41" i="18"/>
  <c r="E21" i="18"/>
  <c r="E51" i="15"/>
  <c r="E11" i="3"/>
  <c r="E13" i="15"/>
  <c r="E17" i="3"/>
  <c r="E10" i="15"/>
  <c r="E18" i="18"/>
  <c r="E46" i="3"/>
  <c r="E18" i="15"/>
  <c r="E9" i="15"/>
  <c r="E25" i="18"/>
  <c r="E48" i="18"/>
  <c r="E28" i="3"/>
  <c r="E24" i="15"/>
  <c r="E48" i="15"/>
  <c r="E41" i="3"/>
  <c r="E15" i="15"/>
  <c r="E30" i="18"/>
  <c r="E3" i="15"/>
  <c r="E57" i="3"/>
  <c r="E33" i="15"/>
  <c r="E6" i="3"/>
  <c r="E21" i="15"/>
  <c r="E36" i="18"/>
  <c r="E15" i="3"/>
  <c r="E9" i="3"/>
  <c r="E19" i="15"/>
  <c r="E36" i="15"/>
  <c r="E46" i="15"/>
  <c r="E37" i="3"/>
  <c r="E11" i="18"/>
  <c r="E43" i="15"/>
  <c r="E23" i="15"/>
  <c r="E49" i="18"/>
  <c r="E3" i="3"/>
  <c r="J3" i="3" s="1"/>
  <c r="E29" i="3"/>
  <c r="E33" i="18"/>
  <c r="E10" i="3"/>
  <c r="E50" i="3"/>
  <c r="E26" i="15"/>
  <c r="E39" i="3"/>
  <c r="E22" i="3"/>
  <c r="E50" i="15"/>
  <c r="E28" i="18"/>
  <c r="E59" i="15"/>
  <c r="E7" i="3"/>
  <c r="E20" i="15"/>
  <c r="E35" i="3"/>
  <c r="E16" i="18"/>
  <c r="E47" i="3"/>
  <c r="E40" i="18"/>
  <c r="E48" i="3"/>
  <c r="E7" i="15"/>
  <c r="E31" i="3"/>
  <c r="E34" i="15"/>
  <c r="E57" i="15"/>
  <c r="E52" i="3"/>
  <c r="E29" i="18"/>
  <c r="E55" i="15"/>
  <c r="E5" i="13"/>
  <c r="E15" i="18"/>
  <c r="E37" i="18"/>
  <c r="E12" i="3"/>
  <c r="E60" i="3"/>
  <c r="E30" i="3"/>
  <c r="E40" i="15"/>
  <c r="E58" i="3"/>
  <c r="E28" i="15"/>
  <c r="E45" i="15"/>
  <c r="E49" i="3"/>
  <c r="E13" i="18"/>
  <c r="E38" i="15"/>
  <c r="E53" i="15"/>
  <c r="E21" i="3"/>
  <c r="E20" i="18"/>
  <c r="E61" i="3"/>
  <c r="E30" i="15"/>
  <c r="E45" i="18"/>
  <c r="E8" i="3"/>
  <c r="E14" i="15"/>
  <c r="E42" i="15"/>
  <c r="E51" i="3"/>
  <c r="E43" i="3"/>
  <c r="E31" i="18"/>
  <c r="E59" i="3"/>
  <c r="E17" i="15"/>
  <c r="E58" i="15"/>
  <c r="E35" i="18"/>
  <c r="E3" i="13"/>
  <c r="E42" i="3"/>
  <c r="E27" i="15"/>
  <c r="E13" i="3"/>
  <c r="E25" i="15"/>
  <c r="E5" i="15"/>
  <c r="E16" i="3"/>
  <c r="E49" i="15"/>
  <c r="E6" i="18"/>
  <c r="E5" i="18"/>
  <c r="E12" i="15"/>
  <c r="E41" i="15"/>
  <c r="E5" i="3"/>
  <c r="E12" i="18"/>
  <c r="E32" i="18"/>
  <c r="E62" i="18"/>
  <c r="E6" i="15"/>
  <c r="E44" i="18"/>
  <c r="E18" i="3"/>
  <c r="E14" i="18"/>
  <c r="E47" i="15"/>
  <c r="E53" i="3"/>
  <c r="E35" i="15"/>
  <c r="E50" i="18"/>
  <c r="E53" i="18"/>
  <c r="E27" i="3"/>
  <c r="E22" i="15"/>
  <c r="E43" i="18"/>
  <c r="E64" i="15"/>
  <c r="E66" i="15"/>
  <c r="E64" i="13"/>
  <c r="E64" i="18"/>
  <c r="E65" i="15"/>
  <c r="E65" i="13"/>
  <c r="E65" i="18"/>
  <c r="E66" i="18"/>
  <c r="E66" i="13"/>
  <c r="D264" i="23" l="1"/>
  <c r="L264" i="21"/>
  <c r="K264" i="21"/>
  <c r="K264" i="23" s="1"/>
  <c r="J264" i="23"/>
  <c r="I267" i="19"/>
  <c r="G268" i="19" s="1"/>
  <c r="D4" i="3"/>
  <c r="F4" i="3"/>
  <c r="H4" i="3" s="1"/>
  <c r="N3" i="15"/>
  <c r="M3" i="15"/>
  <c r="I3" i="12"/>
  <c r="G4" i="12" s="1"/>
  <c r="L3" i="18" l="1"/>
  <c r="L264" i="23"/>
  <c r="G265" i="21"/>
  <c r="F265" i="21"/>
  <c r="F265" i="23" s="1"/>
  <c r="J3" i="18"/>
  <c r="F268" i="19"/>
  <c r="F4" i="12"/>
  <c r="F4" i="18" s="1"/>
  <c r="H4" i="18" s="1"/>
  <c r="G4" i="15"/>
  <c r="H4" i="15"/>
  <c r="J4" i="3"/>
  <c r="G4" i="3"/>
  <c r="I4" i="3" s="1"/>
  <c r="D268" i="19" l="1"/>
  <c r="H268" i="19" s="1"/>
  <c r="D4" i="12"/>
  <c r="G265" i="23"/>
  <c r="I265" i="23" s="1"/>
  <c r="J265" i="21"/>
  <c r="I265" i="21"/>
  <c r="D265" i="21"/>
  <c r="K3" i="18"/>
  <c r="D4" i="15"/>
  <c r="I4" i="15"/>
  <c r="J4" i="15" s="1"/>
  <c r="F4" i="15" s="1"/>
  <c r="F5" i="3"/>
  <c r="H5" i="3" s="1"/>
  <c r="D5" i="3"/>
  <c r="G4" i="18" l="1"/>
  <c r="I4" i="18" s="1"/>
  <c r="D265" i="23"/>
  <c r="L265" i="21"/>
  <c r="K265" i="21"/>
  <c r="K265" i="23" s="1"/>
  <c r="J265" i="23"/>
  <c r="I4" i="12"/>
  <c r="G5" i="12" s="1"/>
  <c r="I268" i="19"/>
  <c r="G269" i="19" s="1"/>
  <c r="G5" i="3"/>
  <c r="I5" i="3" s="1"/>
  <c r="K4" i="15"/>
  <c r="L4" i="15" s="1"/>
  <c r="N4" i="15"/>
  <c r="J5" i="3"/>
  <c r="M4" i="15"/>
  <c r="D4" i="18" l="1"/>
  <c r="H4" i="12"/>
  <c r="J4" i="18" s="1"/>
  <c r="K4" i="18" s="1"/>
  <c r="L4" i="18"/>
  <c r="L265" i="23"/>
  <c r="F266" i="21"/>
  <c r="F266" i="23" s="1"/>
  <c r="G266" i="21"/>
  <c r="F5" i="12"/>
  <c r="F5" i="18" s="1"/>
  <c r="H5" i="18" s="1"/>
  <c r="F269" i="19"/>
  <c r="G5" i="15"/>
  <c r="H5" i="15"/>
  <c r="F6" i="3"/>
  <c r="H6" i="3" s="1"/>
  <c r="D6" i="3"/>
  <c r="D269" i="19" l="1"/>
  <c r="H269" i="19" s="1"/>
  <c r="D5" i="12"/>
  <c r="G266" i="23"/>
  <c r="I266" i="23" s="1"/>
  <c r="D266" i="21"/>
  <c r="J266" i="21"/>
  <c r="I266" i="21"/>
  <c r="D5" i="15"/>
  <c r="J6" i="3"/>
  <c r="G6" i="3"/>
  <c r="I6" i="3" s="1"/>
  <c r="I5" i="15"/>
  <c r="J5" i="15" s="1"/>
  <c r="F5" i="15" s="1"/>
  <c r="G5" i="18" l="1"/>
  <c r="I5" i="18" s="1"/>
  <c r="K266" i="21"/>
  <c r="K266" i="23" s="1"/>
  <c r="J266" i="23"/>
  <c r="D266" i="23"/>
  <c r="L266" i="21"/>
  <c r="I269" i="19"/>
  <c r="G270" i="19" s="1"/>
  <c r="M5" i="15"/>
  <c r="G6" i="15" s="1"/>
  <c r="K5" i="15"/>
  <c r="L5" i="15" s="1"/>
  <c r="N5" i="15"/>
  <c r="D7" i="3"/>
  <c r="F7" i="3"/>
  <c r="H7" i="3" s="1"/>
  <c r="D5" i="18" l="1"/>
  <c r="H5" i="12"/>
  <c r="J5" i="18" s="1"/>
  <c r="K5" i="18" s="1"/>
  <c r="I5" i="12"/>
  <c r="G6" i="12" s="1"/>
  <c r="L266" i="23"/>
  <c r="G267" i="21"/>
  <c r="F267" i="21"/>
  <c r="F267" i="23" s="1"/>
  <c r="F270" i="19"/>
  <c r="H6" i="15"/>
  <c r="D6" i="15" s="1"/>
  <c r="I6" i="15"/>
  <c r="J7" i="3"/>
  <c r="G7" i="3"/>
  <c r="I7" i="3" s="1"/>
  <c r="D270" i="19" l="1"/>
  <c r="H270" i="19" s="1"/>
  <c r="L5" i="18"/>
  <c r="F6" i="12"/>
  <c r="F6" i="18" s="1"/>
  <c r="H6" i="18" s="1"/>
  <c r="G267" i="23"/>
  <c r="I267" i="23" s="1"/>
  <c r="I267" i="21"/>
  <c r="D267" i="21"/>
  <c r="J267" i="21"/>
  <c r="J6" i="15"/>
  <c r="F6" i="15" s="1"/>
  <c r="N6" i="15" s="1"/>
  <c r="D8" i="3"/>
  <c r="F8" i="3"/>
  <c r="H8" i="3" s="1"/>
  <c r="D6" i="12" l="1"/>
  <c r="I6" i="12" s="1"/>
  <c r="G7" i="12" s="1"/>
  <c r="G6" i="18"/>
  <c r="I6" i="18" s="1"/>
  <c r="K267" i="21"/>
  <c r="K267" i="23" s="1"/>
  <c r="J267" i="23"/>
  <c r="D267" i="23"/>
  <c r="L267" i="21"/>
  <c r="I270" i="19"/>
  <c r="G271" i="19" s="1"/>
  <c r="K6" i="15"/>
  <c r="L6" i="15" s="1"/>
  <c r="M6" i="15"/>
  <c r="G7" i="15" s="1"/>
  <c r="J8" i="3"/>
  <c r="G8" i="3"/>
  <c r="I8" i="3" s="1"/>
  <c r="D6" i="18" l="1"/>
  <c r="H6" i="12"/>
  <c r="J6" i="18" s="1"/>
  <c r="K6" i="18" s="1"/>
  <c r="L6" i="18"/>
  <c r="F7" i="12"/>
  <c r="F7" i="18" s="1"/>
  <c r="H7" i="18" s="1"/>
  <c r="L267" i="23"/>
  <c r="F268" i="21"/>
  <c r="F268" i="23" s="1"/>
  <c r="G268" i="21"/>
  <c r="H7" i="15"/>
  <c r="D7" i="15" s="1"/>
  <c r="F271" i="19"/>
  <c r="F9" i="3"/>
  <c r="H9" i="3" s="1"/>
  <c r="D9" i="3"/>
  <c r="I7" i="15"/>
  <c r="D271" i="19" l="1"/>
  <c r="H271" i="19" s="1"/>
  <c r="D7" i="12"/>
  <c r="G7" i="18"/>
  <c r="I7" i="18" s="1"/>
  <c r="G268" i="23"/>
  <c r="I268" i="23" s="1"/>
  <c r="I268" i="21"/>
  <c r="J268" i="21"/>
  <c r="D268" i="21"/>
  <c r="J7" i="15"/>
  <c r="F7" i="15" s="1"/>
  <c r="M7" i="15" s="1"/>
  <c r="J9" i="3"/>
  <c r="G9" i="3"/>
  <c r="I9" i="3" s="1"/>
  <c r="D7" i="18" l="1"/>
  <c r="H7" i="12"/>
  <c r="J7" i="18" s="1"/>
  <c r="K7" i="18" s="1"/>
  <c r="I7" i="12"/>
  <c r="G8" i="12" s="1"/>
  <c r="N7" i="15"/>
  <c r="K7" i="15"/>
  <c r="L7" i="15" s="1"/>
  <c r="D268" i="23"/>
  <c r="L268" i="21"/>
  <c r="K268" i="21"/>
  <c r="K268" i="23" s="1"/>
  <c r="J268" i="23"/>
  <c r="I271" i="19"/>
  <c r="G272" i="19" s="1"/>
  <c r="G8" i="15"/>
  <c r="H8" i="15"/>
  <c r="D10" i="3"/>
  <c r="F10" i="3"/>
  <c r="H10" i="3" s="1"/>
  <c r="L7" i="18" l="1"/>
  <c r="F8" i="12"/>
  <c r="F8" i="18" s="1"/>
  <c r="H8" i="18" s="1"/>
  <c r="L268" i="23"/>
  <c r="G269" i="21"/>
  <c r="F269" i="21"/>
  <c r="F269" i="23" s="1"/>
  <c r="F272" i="19"/>
  <c r="I8" i="15"/>
  <c r="J8" i="15" s="1"/>
  <c r="F8" i="15" s="1"/>
  <c r="J10" i="3"/>
  <c r="G10" i="3"/>
  <c r="I10" i="3" s="1"/>
  <c r="D8" i="15"/>
  <c r="D272" i="19" l="1"/>
  <c r="H272" i="19" s="1"/>
  <c r="D8" i="12"/>
  <c r="I8" i="12" s="1"/>
  <c r="G9" i="12" s="1"/>
  <c r="G8" i="18"/>
  <c r="I8" i="18" s="1"/>
  <c r="G269" i="23"/>
  <c r="I269" i="23" s="1"/>
  <c r="D269" i="21"/>
  <c r="I269" i="21"/>
  <c r="J269" i="21"/>
  <c r="M8" i="15"/>
  <c r="K8" i="15"/>
  <c r="L8" i="15" s="1"/>
  <c r="N8" i="15"/>
  <c r="D11" i="3"/>
  <c r="F11" i="3"/>
  <c r="H11" i="3" s="1"/>
  <c r="D8" i="18" l="1"/>
  <c r="H8" i="12"/>
  <c r="J8" i="18" s="1"/>
  <c r="K8" i="18" s="1"/>
  <c r="J269" i="23"/>
  <c r="K269" i="21"/>
  <c r="K269" i="23" s="1"/>
  <c r="D269" i="23"/>
  <c r="L269" i="21"/>
  <c r="I272" i="19"/>
  <c r="G273" i="19" s="1"/>
  <c r="L8" i="18"/>
  <c r="F9" i="12"/>
  <c r="F9" i="18" s="1"/>
  <c r="H9" i="18" s="1"/>
  <c r="J11" i="3"/>
  <c r="G11" i="3"/>
  <c r="I11" i="3" s="1"/>
  <c r="H9" i="15"/>
  <c r="G9" i="15"/>
  <c r="I9" i="15" s="1"/>
  <c r="D9" i="12" l="1"/>
  <c r="L269" i="23"/>
  <c r="G270" i="21"/>
  <c r="F270" i="21"/>
  <c r="F270" i="23" s="1"/>
  <c r="F273" i="19"/>
  <c r="D9" i="15"/>
  <c r="J9" i="15"/>
  <c r="F9" i="15" s="1"/>
  <c r="D12" i="3"/>
  <c r="F12" i="3"/>
  <c r="H12" i="3" s="1"/>
  <c r="D273" i="19" l="1"/>
  <c r="H273" i="19" s="1"/>
  <c r="G9" i="18"/>
  <c r="I9" i="18" s="1"/>
  <c r="G270" i="23"/>
  <c r="I270" i="23" s="1"/>
  <c r="I270" i="21"/>
  <c r="J270" i="21"/>
  <c r="D270" i="21"/>
  <c r="N9" i="15"/>
  <c r="K9" i="15"/>
  <c r="L9" i="15" s="1"/>
  <c r="M9" i="15"/>
  <c r="J12" i="3"/>
  <c r="G12" i="3"/>
  <c r="I12" i="3" s="1"/>
  <c r="I9" i="12" l="1"/>
  <c r="G10" i="12" s="1"/>
  <c r="H9" i="12"/>
  <c r="J9" i="18" s="1"/>
  <c r="K9" i="18" s="1"/>
  <c r="D9" i="18"/>
  <c r="D270" i="23"/>
  <c r="L270" i="21"/>
  <c r="K270" i="21"/>
  <c r="K270" i="23" s="1"/>
  <c r="J270" i="23"/>
  <c r="I273" i="19"/>
  <c r="G274" i="19" s="1"/>
  <c r="L9" i="18"/>
  <c r="F10" i="12"/>
  <c r="D13" i="3"/>
  <c r="F13" i="3"/>
  <c r="H13" i="3" s="1"/>
  <c r="H10" i="15"/>
  <c r="G10" i="15"/>
  <c r="I10" i="15" s="1"/>
  <c r="D10" i="12" l="1"/>
  <c r="L270" i="23"/>
  <c r="F271" i="21"/>
  <c r="F271" i="23" s="1"/>
  <c r="G271" i="21"/>
  <c r="F10" i="18"/>
  <c r="H10" i="18" s="1"/>
  <c r="F274" i="19"/>
  <c r="D10" i="15"/>
  <c r="J10" i="15"/>
  <c r="F10" i="15" s="1"/>
  <c r="J13" i="3"/>
  <c r="G13" i="3"/>
  <c r="I13" i="3" s="1"/>
  <c r="D274" i="19" l="1"/>
  <c r="H274" i="19" s="1"/>
  <c r="G10" i="18"/>
  <c r="I10" i="18" s="1"/>
  <c r="G271" i="23"/>
  <c r="I271" i="23" s="1"/>
  <c r="D271" i="21"/>
  <c r="I271" i="21"/>
  <c r="J271" i="21"/>
  <c r="K10" i="15"/>
  <c r="L10" i="15" s="1"/>
  <c r="N10" i="15"/>
  <c r="F14" i="3"/>
  <c r="H14" i="3" s="1"/>
  <c r="D14" i="3"/>
  <c r="M10" i="15"/>
  <c r="D10" i="18" l="1"/>
  <c r="H10" i="12"/>
  <c r="J10" i="18" s="1"/>
  <c r="K10" i="18" s="1"/>
  <c r="I10" i="12"/>
  <c r="G11" i="12" s="1"/>
  <c r="K271" i="21"/>
  <c r="K271" i="23" s="1"/>
  <c r="J271" i="23"/>
  <c r="D271" i="23"/>
  <c r="L271" i="21"/>
  <c r="I274" i="19"/>
  <c r="G275" i="19" s="1"/>
  <c r="H11" i="15"/>
  <c r="G11" i="15"/>
  <c r="J14" i="3"/>
  <c r="G14" i="3"/>
  <c r="I14" i="3" s="1"/>
  <c r="F11" i="12" l="1"/>
  <c r="F11" i="18" s="1"/>
  <c r="H11" i="18" s="1"/>
  <c r="L10" i="18"/>
  <c r="L271" i="23"/>
  <c r="G272" i="21"/>
  <c r="F272" i="21"/>
  <c r="F272" i="23" s="1"/>
  <c r="F275" i="19"/>
  <c r="G11" i="18"/>
  <c r="D11" i="15"/>
  <c r="I11" i="15"/>
  <c r="J11" i="15" s="1"/>
  <c r="F11" i="15" s="1"/>
  <c r="P4" i="15"/>
  <c r="F15" i="3"/>
  <c r="H15" i="3" s="1"/>
  <c r="D15" i="3"/>
  <c r="D275" i="19" l="1"/>
  <c r="H275" i="19" s="1"/>
  <c r="D11" i="12"/>
  <c r="I11" i="12" s="1"/>
  <c r="G12" i="12" s="1"/>
  <c r="G272" i="23"/>
  <c r="I272" i="23" s="1"/>
  <c r="I272" i="21"/>
  <c r="J272" i="21"/>
  <c r="D272" i="21"/>
  <c r="I11" i="18"/>
  <c r="J15" i="3"/>
  <c r="G15" i="3"/>
  <c r="I15" i="3" s="1"/>
  <c r="K11" i="15"/>
  <c r="L11" i="15" s="1"/>
  <c r="N11" i="15"/>
  <c r="M11" i="15"/>
  <c r="D11" i="18" l="1"/>
  <c r="H11" i="12"/>
  <c r="J11" i="18" s="1"/>
  <c r="K11" i="18" s="1"/>
  <c r="D272" i="23"/>
  <c r="L272" i="21"/>
  <c r="J272" i="23"/>
  <c r="K272" i="21"/>
  <c r="K272" i="23" s="1"/>
  <c r="I275" i="19"/>
  <c r="G276" i="19" s="1"/>
  <c r="L11" i="18"/>
  <c r="F12" i="12"/>
  <c r="F12" i="18" s="1"/>
  <c r="H12" i="18" s="1"/>
  <c r="G12" i="15"/>
  <c r="I12" i="15" s="1"/>
  <c r="H12" i="15"/>
  <c r="D16" i="3"/>
  <c r="F16" i="3"/>
  <c r="H16" i="3" s="1"/>
  <c r="D12" i="12" l="1"/>
  <c r="L272" i="23"/>
  <c r="F273" i="21"/>
  <c r="F273" i="23" s="1"/>
  <c r="G273" i="21"/>
  <c r="F276" i="19"/>
  <c r="J16" i="3"/>
  <c r="G16" i="3"/>
  <c r="I16" i="3" s="1"/>
  <c r="D12" i="15"/>
  <c r="J12" i="15"/>
  <c r="F12" i="15" s="1"/>
  <c r="D276" i="19" l="1"/>
  <c r="H276" i="19" s="1"/>
  <c r="G12" i="18"/>
  <c r="I12" i="18" s="1"/>
  <c r="G273" i="23"/>
  <c r="I273" i="23" s="1"/>
  <c r="I273" i="21"/>
  <c r="J273" i="21"/>
  <c r="D273" i="21"/>
  <c r="K12" i="15"/>
  <c r="L12" i="15" s="1"/>
  <c r="N12" i="15"/>
  <c r="M12" i="15"/>
  <c r="F17" i="3"/>
  <c r="H17" i="3" s="1"/>
  <c r="D17" i="3"/>
  <c r="I12" i="12" l="1"/>
  <c r="G13" i="12" s="1"/>
  <c r="H12" i="12"/>
  <c r="J12" i="18" s="1"/>
  <c r="K12" i="18" s="1"/>
  <c r="D12" i="18"/>
  <c r="D273" i="23"/>
  <c r="L273" i="21"/>
  <c r="K273" i="21"/>
  <c r="K273" i="23" s="1"/>
  <c r="J273" i="23"/>
  <c r="L12" i="18"/>
  <c r="F13" i="12"/>
  <c r="F13" i="18" s="1"/>
  <c r="H13" i="18" s="1"/>
  <c r="I276" i="19"/>
  <c r="G277" i="19" s="1"/>
  <c r="J17" i="3"/>
  <c r="G17" i="3"/>
  <c r="I17" i="3" s="1"/>
  <c r="H13" i="15"/>
  <c r="G13" i="15"/>
  <c r="I13" i="15" s="1"/>
  <c r="D13" i="12" l="1"/>
  <c r="L273" i="23"/>
  <c r="F274" i="21"/>
  <c r="F274" i="23" s="1"/>
  <c r="G274" i="21"/>
  <c r="F277" i="19"/>
  <c r="D13" i="15"/>
  <c r="J13" i="15"/>
  <c r="F13" i="15" s="1"/>
  <c r="F18" i="3"/>
  <c r="H18" i="3" s="1"/>
  <c r="D18" i="3"/>
  <c r="D277" i="19" l="1"/>
  <c r="H277" i="19" s="1"/>
  <c r="G13" i="18"/>
  <c r="I13" i="18" s="1"/>
  <c r="H13" i="12"/>
  <c r="J13" i="18" s="1"/>
  <c r="K13" i="18" s="1"/>
  <c r="I13" i="12"/>
  <c r="G14" i="12" s="1"/>
  <c r="G274" i="23"/>
  <c r="I274" i="23" s="1"/>
  <c r="I274" i="21"/>
  <c r="J274" i="21"/>
  <c r="D274" i="21"/>
  <c r="N13" i="15"/>
  <c r="K13" i="15"/>
  <c r="L13" i="15" s="1"/>
  <c r="J18" i="3"/>
  <c r="G18" i="3"/>
  <c r="I18" i="3" s="1"/>
  <c r="M13" i="15"/>
  <c r="D13" i="18" l="1"/>
  <c r="D274" i="23"/>
  <c r="L274" i="21"/>
  <c r="J274" i="23"/>
  <c r="K274" i="21"/>
  <c r="K274" i="23" s="1"/>
  <c r="I277" i="19"/>
  <c r="G278" i="19" s="1"/>
  <c r="L13" i="18"/>
  <c r="F14" i="12"/>
  <c r="F14" i="18" s="1"/>
  <c r="H14" i="18" s="1"/>
  <c r="D19" i="3"/>
  <c r="F19" i="3"/>
  <c r="H19" i="3" s="1"/>
  <c r="H14" i="15"/>
  <c r="G14" i="15"/>
  <c r="I14" i="15" s="1"/>
  <c r="D14" i="12" l="1"/>
  <c r="L274" i="23"/>
  <c r="F275" i="21"/>
  <c r="F275" i="23" s="1"/>
  <c r="G275" i="21"/>
  <c r="F278" i="19"/>
  <c r="J14" i="15"/>
  <c r="J19" i="3"/>
  <c r="G19" i="3"/>
  <c r="I19" i="3" s="1"/>
  <c r="D14" i="15"/>
  <c r="F14" i="15" l="1"/>
  <c r="N14" i="15" s="1"/>
  <c r="D278" i="19"/>
  <c r="H278" i="19" s="1"/>
  <c r="G14" i="18"/>
  <c r="I14" i="18" s="1"/>
  <c r="G275" i="23"/>
  <c r="I275" i="23" s="1"/>
  <c r="J275" i="21"/>
  <c r="I275" i="21"/>
  <c r="D275" i="21"/>
  <c r="D20" i="3"/>
  <c r="F20" i="3"/>
  <c r="H20" i="3" s="1"/>
  <c r="K14" i="15" l="1"/>
  <c r="L14" i="15" s="1"/>
  <c r="M14" i="15"/>
  <c r="H15" i="15" s="1"/>
  <c r="I14" i="12"/>
  <c r="G15" i="12" s="1"/>
  <c r="H14" i="12"/>
  <c r="J14" i="18" s="1"/>
  <c r="K14" i="18" s="1"/>
  <c r="D14" i="18"/>
  <c r="D275" i="23"/>
  <c r="L275" i="21"/>
  <c r="K275" i="21"/>
  <c r="K275" i="23" s="1"/>
  <c r="J275" i="23"/>
  <c r="I278" i="19"/>
  <c r="G279" i="19" s="1"/>
  <c r="L14" i="18"/>
  <c r="J20" i="3"/>
  <c r="G20" i="3"/>
  <c r="I20" i="3" s="1"/>
  <c r="G15" i="15" l="1"/>
  <c r="I15" i="15" s="1"/>
  <c r="J15" i="15" s="1"/>
  <c r="F15" i="12"/>
  <c r="F15" i="18" s="1"/>
  <c r="H15" i="18" s="1"/>
  <c r="L275" i="23"/>
  <c r="F276" i="21"/>
  <c r="F276" i="23" s="1"/>
  <c r="G276" i="21"/>
  <c r="D15" i="15"/>
  <c r="F279" i="19"/>
  <c r="F21" i="3"/>
  <c r="H21" i="3" s="1"/>
  <c r="D21" i="3"/>
  <c r="D15" i="12" l="1"/>
  <c r="F15" i="15"/>
  <c r="D279" i="19"/>
  <c r="H279" i="19" s="1"/>
  <c r="G15" i="18"/>
  <c r="I15" i="18" s="1"/>
  <c r="G276" i="23"/>
  <c r="I276" i="23" s="1"/>
  <c r="J276" i="21"/>
  <c r="D276" i="21"/>
  <c r="I276" i="21"/>
  <c r="J21" i="3"/>
  <c r="G21" i="3"/>
  <c r="I21" i="3" s="1"/>
  <c r="N15" i="15" l="1"/>
  <c r="K15" i="15"/>
  <c r="L15" i="15" s="1"/>
  <c r="M15" i="15"/>
  <c r="D15" i="18"/>
  <c r="H15" i="12"/>
  <c r="J15" i="18" s="1"/>
  <c r="K15" i="18" s="1"/>
  <c r="I15" i="12"/>
  <c r="G16" i="12" s="1"/>
  <c r="D276" i="23"/>
  <c r="L276" i="21"/>
  <c r="J276" i="23"/>
  <c r="K276" i="21"/>
  <c r="K276" i="23" s="1"/>
  <c r="I279" i="19"/>
  <c r="G280" i="19" s="1"/>
  <c r="F22" i="3"/>
  <c r="H22" i="3" s="1"/>
  <c r="D22" i="3"/>
  <c r="G16" i="15" l="1"/>
  <c r="I16" i="15" s="1"/>
  <c r="H16" i="15"/>
  <c r="L15" i="18"/>
  <c r="F16" i="12"/>
  <c r="D16" i="12" s="1"/>
  <c r="L276" i="23"/>
  <c r="F277" i="21"/>
  <c r="F277" i="23" s="1"/>
  <c r="G277" i="21"/>
  <c r="F280" i="19"/>
  <c r="J22" i="3"/>
  <c r="G22" i="3"/>
  <c r="I22" i="3" s="1"/>
  <c r="D16" i="15" l="1"/>
  <c r="J16" i="15"/>
  <c r="F16" i="15" s="1"/>
  <c r="D280" i="19"/>
  <c r="H280" i="19" s="1"/>
  <c r="F16" i="18"/>
  <c r="H16" i="18" s="1"/>
  <c r="G277" i="23"/>
  <c r="I277" i="23" s="1"/>
  <c r="I277" i="21"/>
  <c r="J277" i="21"/>
  <c r="D277" i="21"/>
  <c r="I16" i="12"/>
  <c r="G17" i="12" s="1"/>
  <c r="F23" i="3"/>
  <c r="H23" i="3" s="1"/>
  <c r="D23" i="3"/>
  <c r="K16" i="15" l="1"/>
  <c r="L16" i="15" s="1"/>
  <c r="N16" i="15"/>
  <c r="M16" i="15"/>
  <c r="D16" i="18"/>
  <c r="H16" i="12"/>
  <c r="J16" i="18" s="1"/>
  <c r="K16" i="18" s="1"/>
  <c r="G16" i="18"/>
  <c r="I16" i="18" s="1"/>
  <c r="D277" i="23"/>
  <c r="L277" i="21"/>
  <c r="K277" i="21"/>
  <c r="K277" i="23" s="1"/>
  <c r="J277" i="23"/>
  <c r="I280" i="19"/>
  <c r="G281" i="19" s="1"/>
  <c r="L16" i="18"/>
  <c r="F17" i="12"/>
  <c r="F17" i="18" s="1"/>
  <c r="H17" i="18" s="1"/>
  <c r="J23" i="3"/>
  <c r="G23" i="3"/>
  <c r="I23" i="3" s="1"/>
  <c r="H17" i="15" l="1"/>
  <c r="G17" i="15"/>
  <c r="I17" i="15" s="1"/>
  <c r="D17" i="12"/>
  <c r="L277" i="23"/>
  <c r="G278" i="21"/>
  <c r="F278" i="21"/>
  <c r="F278" i="23" s="1"/>
  <c r="F281" i="19"/>
  <c r="D24" i="3"/>
  <c r="F24" i="3"/>
  <c r="H24" i="3" s="1"/>
  <c r="D17" i="15" l="1"/>
  <c r="J17" i="15"/>
  <c r="F17" i="15" s="1"/>
  <c r="K17" i="15" s="1"/>
  <c r="L17" i="15" s="1"/>
  <c r="D281" i="19"/>
  <c r="H281" i="19" s="1"/>
  <c r="G17" i="18"/>
  <c r="I17" i="18" s="1"/>
  <c r="G278" i="23"/>
  <c r="I278" i="23" s="1"/>
  <c r="I278" i="21"/>
  <c r="J278" i="21"/>
  <c r="D278" i="21"/>
  <c r="J24" i="3"/>
  <c r="G24" i="3"/>
  <c r="I24" i="3" s="1"/>
  <c r="M17" i="15" l="1"/>
  <c r="G18" i="15" s="1"/>
  <c r="I18" i="15" s="1"/>
  <c r="N17" i="15"/>
  <c r="I17" i="12"/>
  <c r="G18" i="12" s="1"/>
  <c r="H17" i="12"/>
  <c r="J17" i="18" s="1"/>
  <c r="K17" i="18" s="1"/>
  <c r="D17" i="18"/>
  <c r="D278" i="23"/>
  <c r="L278" i="21"/>
  <c r="K278" i="21"/>
  <c r="K278" i="23" s="1"/>
  <c r="J278" i="23"/>
  <c r="I281" i="19"/>
  <c r="G282" i="19" s="1"/>
  <c r="F25" i="3"/>
  <c r="H25" i="3" s="1"/>
  <c r="D25" i="3"/>
  <c r="H18" i="15" l="1"/>
  <c r="D18" i="15" s="1"/>
  <c r="L17" i="18"/>
  <c r="F18" i="12"/>
  <c r="D18" i="12" s="1"/>
  <c r="H18" i="12" s="1"/>
  <c r="L278" i="23"/>
  <c r="F279" i="21"/>
  <c r="F279" i="23" s="1"/>
  <c r="G279" i="21"/>
  <c r="F282" i="19"/>
  <c r="F18" i="18"/>
  <c r="H18" i="18" s="1"/>
  <c r="J25" i="3"/>
  <c r="G25" i="3"/>
  <c r="I25" i="3" s="1"/>
  <c r="J18" i="15" l="1"/>
  <c r="F18" i="15" s="1"/>
  <c r="K18" i="15" s="1"/>
  <c r="L18" i="15" s="1"/>
  <c r="D282" i="19"/>
  <c r="H282" i="19" s="1"/>
  <c r="J18" i="18"/>
  <c r="K18" i="18" s="1"/>
  <c r="G18" i="18"/>
  <c r="I18" i="18" s="1"/>
  <c r="G279" i="23"/>
  <c r="I279" i="23" s="1"/>
  <c r="I279" i="21"/>
  <c r="D279" i="21"/>
  <c r="J279" i="21"/>
  <c r="I18" i="12"/>
  <c r="G19" i="12" s="1"/>
  <c r="D18" i="18"/>
  <c r="F26" i="3"/>
  <c r="H26" i="3" s="1"/>
  <c r="D26" i="3"/>
  <c r="M18" i="15" l="1"/>
  <c r="N18" i="15"/>
  <c r="G19" i="15"/>
  <c r="I19" i="15" s="1"/>
  <c r="H19" i="15"/>
  <c r="K279" i="21"/>
  <c r="K279" i="23" s="1"/>
  <c r="J279" i="23"/>
  <c r="D279" i="23"/>
  <c r="L279" i="21"/>
  <c r="I282" i="19"/>
  <c r="G283" i="19" s="1"/>
  <c r="L18" i="18"/>
  <c r="F19" i="12"/>
  <c r="D19" i="12" s="1"/>
  <c r="J26" i="3"/>
  <c r="G26" i="3"/>
  <c r="I26" i="3" s="1"/>
  <c r="J19" i="15" l="1"/>
  <c r="D19" i="15"/>
  <c r="H19" i="12"/>
  <c r="L279" i="23"/>
  <c r="F280" i="21"/>
  <c r="F280" i="23" s="1"/>
  <c r="G280" i="21"/>
  <c r="F19" i="18"/>
  <c r="H19" i="18" s="1"/>
  <c r="F283" i="19"/>
  <c r="D27" i="3"/>
  <c r="F27" i="3"/>
  <c r="H27" i="3" s="1"/>
  <c r="F19" i="15" l="1"/>
  <c r="D283" i="19"/>
  <c r="H283" i="19" s="1"/>
  <c r="J19" i="18"/>
  <c r="K19" i="18" s="1"/>
  <c r="G19" i="18"/>
  <c r="I19" i="18" s="1"/>
  <c r="G280" i="23"/>
  <c r="I280" i="23" s="1"/>
  <c r="J280" i="21"/>
  <c r="D280" i="21"/>
  <c r="I280" i="21"/>
  <c r="I19" i="12"/>
  <c r="G20" i="12" s="1"/>
  <c r="D19" i="18"/>
  <c r="J27" i="3"/>
  <c r="G27" i="3"/>
  <c r="I27" i="3" s="1"/>
  <c r="K19" i="15" l="1"/>
  <c r="L19" i="15" s="1"/>
  <c r="N19" i="15"/>
  <c r="M19" i="15"/>
  <c r="D280" i="23"/>
  <c r="L280" i="21"/>
  <c r="J280" i="23"/>
  <c r="K280" i="21"/>
  <c r="K280" i="23" s="1"/>
  <c r="L19" i="18"/>
  <c r="F20" i="12"/>
  <c r="D20" i="12" s="1"/>
  <c r="I283" i="19"/>
  <c r="G284" i="19" s="1"/>
  <c r="D28" i="3"/>
  <c r="F28" i="3"/>
  <c r="H28" i="3" s="1"/>
  <c r="H20" i="15" l="1"/>
  <c r="G20" i="15"/>
  <c r="I20" i="15" s="1"/>
  <c r="L280" i="23"/>
  <c r="G281" i="21"/>
  <c r="F281" i="21"/>
  <c r="F281" i="23" s="1"/>
  <c r="F284" i="19"/>
  <c r="F20" i="18"/>
  <c r="H20" i="18" s="1"/>
  <c r="J28" i="3"/>
  <c r="G28" i="3"/>
  <c r="I28" i="3" s="1"/>
  <c r="D20" i="15" l="1"/>
  <c r="J20" i="15"/>
  <c r="F20" i="15" s="1"/>
  <c r="D284" i="19"/>
  <c r="H284" i="19" s="1"/>
  <c r="G20" i="18"/>
  <c r="I20" i="18" s="1"/>
  <c r="G281" i="23"/>
  <c r="I281" i="23" s="1"/>
  <c r="D281" i="21"/>
  <c r="I281" i="21"/>
  <c r="J281" i="21"/>
  <c r="F29" i="3"/>
  <c r="H29" i="3" s="1"/>
  <c r="D29" i="3"/>
  <c r="K20" i="15" l="1"/>
  <c r="L20" i="15" s="1"/>
  <c r="N20" i="15"/>
  <c r="M20" i="15"/>
  <c r="D20" i="18"/>
  <c r="H20" i="12"/>
  <c r="J20" i="18" s="1"/>
  <c r="K20" i="18" s="1"/>
  <c r="I20" i="12"/>
  <c r="G21" i="12" s="1"/>
  <c r="K281" i="21"/>
  <c r="K281" i="23" s="1"/>
  <c r="J281" i="23"/>
  <c r="D281" i="23"/>
  <c r="L281" i="21"/>
  <c r="I284" i="19"/>
  <c r="G285" i="19" s="1"/>
  <c r="J29" i="3"/>
  <c r="G29" i="3"/>
  <c r="I29" i="3" s="1"/>
  <c r="L20" i="18" l="1"/>
  <c r="G21" i="15"/>
  <c r="I21" i="15" s="1"/>
  <c r="H21" i="15"/>
  <c r="F21" i="12"/>
  <c r="D21" i="12" s="1"/>
  <c r="L281" i="23"/>
  <c r="G282" i="21"/>
  <c r="F282" i="21"/>
  <c r="F282" i="23" s="1"/>
  <c r="F21" i="18"/>
  <c r="H21" i="18" s="1"/>
  <c r="F285" i="19"/>
  <c r="F30" i="3"/>
  <c r="H30" i="3" s="1"/>
  <c r="D30" i="3"/>
  <c r="J21" i="15" l="1"/>
  <c r="D21" i="15"/>
  <c r="D285" i="19"/>
  <c r="H285" i="19" s="1"/>
  <c r="G21" i="18"/>
  <c r="I21" i="18" s="1"/>
  <c r="G282" i="23"/>
  <c r="I282" i="23" s="1"/>
  <c r="D282" i="21"/>
  <c r="J282" i="21"/>
  <c r="I282" i="21"/>
  <c r="J30" i="3"/>
  <c r="G30" i="3"/>
  <c r="I30" i="3" s="1"/>
  <c r="F21" i="15" l="1"/>
  <c r="D21" i="18"/>
  <c r="H21" i="12"/>
  <c r="J21" i="18" s="1"/>
  <c r="K21" i="18" s="1"/>
  <c r="I21" i="12"/>
  <c r="G22" i="12" s="1"/>
  <c r="K282" i="21"/>
  <c r="K282" i="23" s="1"/>
  <c r="J282" i="23"/>
  <c r="D282" i="23"/>
  <c r="L282" i="21"/>
  <c r="I285" i="19"/>
  <c r="G286" i="19" s="1"/>
  <c r="F31" i="3"/>
  <c r="H31" i="3" s="1"/>
  <c r="D31" i="3"/>
  <c r="N21" i="15" l="1"/>
  <c r="K21" i="15"/>
  <c r="L21" i="15" s="1"/>
  <c r="M21" i="15"/>
  <c r="L21" i="18"/>
  <c r="F22" i="12"/>
  <c r="F22" i="18" s="1"/>
  <c r="H22" i="18" s="1"/>
  <c r="L282" i="23"/>
  <c r="F283" i="21"/>
  <c r="F283" i="23" s="1"/>
  <c r="G283" i="21"/>
  <c r="F286" i="19"/>
  <c r="J31" i="3"/>
  <c r="G31" i="3"/>
  <c r="I31" i="3" s="1"/>
  <c r="G22" i="15" l="1"/>
  <c r="I22" i="15" s="1"/>
  <c r="H22" i="15"/>
  <c r="D286" i="19"/>
  <c r="H286" i="19" s="1"/>
  <c r="D22" i="12"/>
  <c r="H22" i="12" s="1"/>
  <c r="J22" i="18" s="1"/>
  <c r="K22" i="18" s="1"/>
  <c r="G22" i="18"/>
  <c r="I22" i="18" s="1"/>
  <c r="G283" i="23"/>
  <c r="I283" i="23" s="1"/>
  <c r="I283" i="21"/>
  <c r="J283" i="21"/>
  <c r="D283" i="21"/>
  <c r="D32" i="3"/>
  <c r="F32" i="3"/>
  <c r="H32" i="3" s="1"/>
  <c r="D22" i="15" l="1"/>
  <c r="J22" i="15"/>
  <c r="F22" i="15" s="1"/>
  <c r="D22" i="18"/>
  <c r="I22" i="12"/>
  <c r="G23" i="12" s="1"/>
  <c r="D283" i="23"/>
  <c r="L283" i="21"/>
  <c r="K283" i="21"/>
  <c r="K283" i="23" s="1"/>
  <c r="J283" i="23"/>
  <c r="I286" i="19"/>
  <c r="G287" i="19" s="1"/>
  <c r="J32" i="3"/>
  <c r="G32" i="3"/>
  <c r="I32" i="3" s="1"/>
  <c r="F23" i="12" l="1"/>
  <c r="L22" i="18"/>
  <c r="N22" i="15"/>
  <c r="K22" i="15"/>
  <c r="L22" i="15" s="1"/>
  <c r="M22" i="15"/>
  <c r="D23" i="12"/>
  <c r="G23" i="18"/>
  <c r="L283" i="23"/>
  <c r="G284" i="21"/>
  <c r="F284" i="21"/>
  <c r="F284" i="23" s="1"/>
  <c r="F23" i="18"/>
  <c r="H23" i="18" s="1"/>
  <c r="F287" i="19"/>
  <c r="D33" i="3"/>
  <c r="F33" i="3"/>
  <c r="H33" i="3" s="1"/>
  <c r="H23" i="15" l="1"/>
  <c r="G23" i="15"/>
  <c r="I23" i="15" s="1"/>
  <c r="D287" i="19"/>
  <c r="H287" i="19" s="1"/>
  <c r="G284" i="23"/>
  <c r="I284" i="23" s="1"/>
  <c r="D284" i="21"/>
  <c r="I284" i="21"/>
  <c r="J284" i="21"/>
  <c r="I23" i="18"/>
  <c r="D23" i="18"/>
  <c r="J33" i="3"/>
  <c r="G33" i="3"/>
  <c r="I33" i="3" s="1"/>
  <c r="J23" i="15" l="1"/>
  <c r="D23" i="15"/>
  <c r="I23" i="12"/>
  <c r="G24" i="12" s="1"/>
  <c r="H23" i="12"/>
  <c r="J23" i="18" s="1"/>
  <c r="K23" i="18" s="1"/>
  <c r="K284" i="21"/>
  <c r="K284" i="23" s="1"/>
  <c r="J284" i="23"/>
  <c r="D284" i="23"/>
  <c r="L284" i="21"/>
  <c r="I287" i="19"/>
  <c r="G288" i="19" s="1"/>
  <c r="F34" i="3"/>
  <c r="H34" i="3" s="1"/>
  <c r="D34" i="3"/>
  <c r="L23" i="18" l="1"/>
  <c r="F24" i="12"/>
  <c r="F24" i="18" s="1"/>
  <c r="H24" i="18" s="1"/>
  <c r="F23" i="15"/>
  <c r="D24" i="12"/>
  <c r="L284" i="23"/>
  <c r="F285" i="21"/>
  <c r="F285" i="23" s="1"/>
  <c r="G285" i="21"/>
  <c r="F288" i="19"/>
  <c r="J34" i="3"/>
  <c r="G34" i="3"/>
  <c r="I34" i="3" s="1"/>
  <c r="K23" i="15" l="1"/>
  <c r="L23" i="15" s="1"/>
  <c r="N23" i="15"/>
  <c r="M23" i="15"/>
  <c r="D288" i="19"/>
  <c r="H288" i="19" s="1"/>
  <c r="G24" i="18"/>
  <c r="I24" i="18" s="1"/>
  <c r="G285" i="23"/>
  <c r="I285" i="23" s="1"/>
  <c r="J285" i="21"/>
  <c r="I285" i="21"/>
  <c r="D285" i="21"/>
  <c r="D35" i="3"/>
  <c r="F35" i="3"/>
  <c r="H35" i="3" s="1"/>
  <c r="H24" i="15" l="1"/>
  <c r="G24" i="15"/>
  <c r="I24" i="15" s="1"/>
  <c r="D24" i="18"/>
  <c r="H24" i="12"/>
  <c r="J24" i="18" s="1"/>
  <c r="K24" i="18" s="1"/>
  <c r="I24" i="12"/>
  <c r="G25" i="12" s="1"/>
  <c r="D285" i="23"/>
  <c r="L285" i="21"/>
  <c r="K285" i="21"/>
  <c r="K285" i="23" s="1"/>
  <c r="J285" i="23"/>
  <c r="I288" i="19"/>
  <c r="G289" i="19" s="1"/>
  <c r="J35" i="3"/>
  <c r="G35" i="3"/>
  <c r="I35" i="3" s="1"/>
  <c r="L24" i="18" l="1"/>
  <c r="F25" i="12"/>
  <c r="F25" i="18" s="1"/>
  <c r="H25" i="18" s="1"/>
  <c r="D24" i="15"/>
  <c r="J24" i="15"/>
  <c r="F24" i="15" s="1"/>
  <c r="L285" i="23"/>
  <c r="F286" i="21"/>
  <c r="F286" i="23" s="1"/>
  <c r="G286" i="21"/>
  <c r="G25" i="18"/>
  <c r="F289" i="19"/>
  <c r="D36" i="3"/>
  <c r="F36" i="3"/>
  <c r="H36" i="3" s="1"/>
  <c r="D25" i="12" l="1"/>
  <c r="I25" i="18"/>
  <c r="K24" i="15"/>
  <c r="L24" i="15" s="1"/>
  <c r="N24" i="15"/>
  <c r="M24" i="15"/>
  <c r="D289" i="19"/>
  <c r="H289" i="19" s="1"/>
  <c r="G286" i="23"/>
  <c r="I286" i="23" s="1"/>
  <c r="J286" i="21"/>
  <c r="I286" i="21"/>
  <c r="D286" i="21"/>
  <c r="J36" i="3"/>
  <c r="G36" i="3"/>
  <c r="I36" i="3" s="1"/>
  <c r="G25" i="15" l="1"/>
  <c r="I25" i="15" s="1"/>
  <c r="H25" i="15"/>
  <c r="D25" i="18"/>
  <c r="H25" i="12"/>
  <c r="J25" i="18" s="1"/>
  <c r="K25" i="18" s="1"/>
  <c r="I25" i="12"/>
  <c r="G26" i="12" s="1"/>
  <c r="D286" i="23"/>
  <c r="L286" i="21"/>
  <c r="J286" i="23"/>
  <c r="K286" i="21"/>
  <c r="K286" i="23" s="1"/>
  <c r="I289" i="19"/>
  <c r="G290" i="19" s="1"/>
  <c r="F37" i="3"/>
  <c r="H37" i="3" s="1"/>
  <c r="D37" i="3"/>
  <c r="D25" i="15" l="1"/>
  <c r="J25" i="15"/>
  <c r="F25" i="15" s="1"/>
  <c r="F26" i="12"/>
  <c r="F26" i="18" s="1"/>
  <c r="H26" i="18" s="1"/>
  <c r="L25" i="18"/>
  <c r="L286" i="23"/>
  <c r="F287" i="21"/>
  <c r="F287" i="23" s="1"/>
  <c r="G287" i="21"/>
  <c r="F290" i="19"/>
  <c r="J37" i="3"/>
  <c r="G37" i="3"/>
  <c r="I37" i="3" s="1"/>
  <c r="D26" i="12" l="1"/>
  <c r="K25" i="15"/>
  <c r="L25" i="15" s="1"/>
  <c r="N25" i="15"/>
  <c r="M25" i="15"/>
  <c r="D290" i="19"/>
  <c r="H290" i="19" s="1"/>
  <c r="G26" i="18"/>
  <c r="I26" i="18" s="1"/>
  <c r="G287" i="23"/>
  <c r="I287" i="23" s="1"/>
  <c r="J287" i="21"/>
  <c r="I287" i="21"/>
  <c r="D287" i="21"/>
  <c r="F38" i="3"/>
  <c r="H38" i="3" s="1"/>
  <c r="D38" i="3"/>
  <c r="G26" i="15" l="1"/>
  <c r="I26" i="15" s="1"/>
  <c r="H26" i="15"/>
  <c r="D26" i="18"/>
  <c r="H26" i="12"/>
  <c r="J26" i="18" s="1"/>
  <c r="K26" i="18" s="1"/>
  <c r="I26" i="12"/>
  <c r="G27" i="12" s="1"/>
  <c r="D287" i="23"/>
  <c r="L287" i="21"/>
  <c r="J287" i="23"/>
  <c r="K287" i="21"/>
  <c r="K287" i="23" s="1"/>
  <c r="I290" i="19"/>
  <c r="G291" i="19" s="1"/>
  <c r="J38" i="3"/>
  <c r="G38" i="3"/>
  <c r="I38" i="3" s="1"/>
  <c r="D26" i="15" l="1"/>
  <c r="J26" i="15"/>
  <c r="F26" i="15" s="1"/>
  <c r="L26" i="18"/>
  <c r="F27" i="12"/>
  <c r="D27" i="12" s="1"/>
  <c r="L287" i="23"/>
  <c r="G288" i="21"/>
  <c r="F288" i="21"/>
  <c r="F288" i="23" s="1"/>
  <c r="G27" i="18"/>
  <c r="F291" i="19"/>
  <c r="F39" i="3"/>
  <c r="H39" i="3" s="1"/>
  <c r="D39" i="3"/>
  <c r="F27" i="18" l="1"/>
  <c r="H27" i="18" s="1"/>
  <c r="I27" i="18" s="1"/>
  <c r="M26" i="15"/>
  <c r="N26" i="15"/>
  <c r="K26" i="15"/>
  <c r="L26" i="15" s="1"/>
  <c r="D291" i="19"/>
  <c r="H291" i="19" s="1"/>
  <c r="H27" i="12"/>
  <c r="J27" i="18" s="1"/>
  <c r="G288" i="23"/>
  <c r="I288" i="23" s="1"/>
  <c r="I288" i="21"/>
  <c r="J288" i="21"/>
  <c r="D288" i="21"/>
  <c r="I27" i="12"/>
  <c r="G28" i="12" s="1"/>
  <c r="D27" i="18"/>
  <c r="J39" i="3"/>
  <c r="G39" i="3"/>
  <c r="I39" i="3" s="1"/>
  <c r="K27" i="18" l="1"/>
  <c r="G27" i="15"/>
  <c r="I27" i="15" s="1"/>
  <c r="H27" i="15"/>
  <c r="D288" i="23"/>
  <c r="L288" i="21"/>
  <c r="K288" i="21"/>
  <c r="K288" i="23" s="1"/>
  <c r="J288" i="23"/>
  <c r="I291" i="19"/>
  <c r="G292" i="19" s="1"/>
  <c r="L27" i="18"/>
  <c r="F28" i="12"/>
  <c r="D28" i="12" s="1"/>
  <c r="D40" i="3"/>
  <c r="F40" i="3"/>
  <c r="H40" i="3" s="1"/>
  <c r="J27" i="15" l="1"/>
  <c r="D27" i="15"/>
  <c r="L288" i="23"/>
  <c r="F289" i="21"/>
  <c r="F289" i="23" s="1"/>
  <c r="G289" i="21"/>
  <c r="F28" i="18"/>
  <c r="H28" i="18" s="1"/>
  <c r="F292" i="19"/>
  <c r="J40" i="3"/>
  <c r="G40" i="3"/>
  <c r="I40" i="3" s="1"/>
  <c r="F27" i="15" l="1"/>
  <c r="D292" i="19"/>
  <c r="H292" i="19" s="1"/>
  <c r="G28" i="18"/>
  <c r="I28" i="18" s="1"/>
  <c r="G289" i="23"/>
  <c r="I289" i="23" s="1"/>
  <c r="D289" i="21"/>
  <c r="I289" i="21"/>
  <c r="J289" i="21"/>
  <c r="D41" i="3"/>
  <c r="F41" i="3"/>
  <c r="H41" i="3" s="1"/>
  <c r="K27" i="15" l="1"/>
  <c r="L27" i="15" s="1"/>
  <c r="N27" i="15"/>
  <c r="M27" i="15"/>
  <c r="I28" i="12"/>
  <c r="G29" i="12" s="1"/>
  <c r="H28" i="12"/>
  <c r="J28" i="18" s="1"/>
  <c r="K28" i="18" s="1"/>
  <c r="D28" i="18"/>
  <c r="K289" i="21"/>
  <c r="K289" i="23" s="1"/>
  <c r="J289" i="23"/>
  <c r="D289" i="23"/>
  <c r="L289" i="21"/>
  <c r="I292" i="19"/>
  <c r="G293" i="19" s="1"/>
  <c r="J41" i="3"/>
  <c r="G41" i="3"/>
  <c r="I41" i="3" s="1"/>
  <c r="F29" i="12" l="1"/>
  <c r="L28" i="18"/>
  <c r="H28" i="15"/>
  <c r="G28" i="15"/>
  <c r="I28" i="15" s="1"/>
  <c r="D29" i="12"/>
  <c r="L289" i="23"/>
  <c r="G290" i="21"/>
  <c r="F290" i="21"/>
  <c r="F290" i="23" s="1"/>
  <c r="F293" i="19"/>
  <c r="F29" i="18"/>
  <c r="H29" i="18" s="1"/>
  <c r="F42" i="3"/>
  <c r="H42" i="3" s="1"/>
  <c r="D42" i="3"/>
  <c r="D28" i="15" l="1"/>
  <c r="J28" i="15"/>
  <c r="F28" i="15" s="1"/>
  <c r="D293" i="19"/>
  <c r="H293" i="19" s="1"/>
  <c r="G29" i="18"/>
  <c r="I29" i="18" s="1"/>
  <c r="G290" i="23"/>
  <c r="I290" i="23" s="1"/>
  <c r="I290" i="21"/>
  <c r="D290" i="21"/>
  <c r="J290" i="21"/>
  <c r="J42" i="3"/>
  <c r="G42" i="3"/>
  <c r="I42" i="3" s="1"/>
  <c r="M28" i="15" l="1"/>
  <c r="H29" i="15" s="1"/>
  <c r="N28" i="15"/>
  <c r="K28" i="15"/>
  <c r="L28" i="15" s="1"/>
  <c r="D29" i="18"/>
  <c r="H29" i="12"/>
  <c r="J29" i="18" s="1"/>
  <c r="K29" i="18" s="1"/>
  <c r="I29" i="12"/>
  <c r="G30" i="12" s="1"/>
  <c r="K290" i="21"/>
  <c r="K290" i="23" s="1"/>
  <c r="J290" i="23"/>
  <c r="D290" i="23"/>
  <c r="L290" i="21"/>
  <c r="I293" i="19"/>
  <c r="G294" i="19" s="1"/>
  <c r="F43" i="3"/>
  <c r="H43" i="3" s="1"/>
  <c r="D43" i="3"/>
  <c r="G29" i="15" l="1"/>
  <c r="I29" i="15" s="1"/>
  <c r="F30" i="12"/>
  <c r="L29" i="18"/>
  <c r="J29" i="15"/>
  <c r="D29" i="15"/>
  <c r="D30" i="12"/>
  <c r="G30" i="18"/>
  <c r="L290" i="23"/>
  <c r="G291" i="21"/>
  <c r="F291" i="21"/>
  <c r="F291" i="23" s="1"/>
  <c r="F30" i="18"/>
  <c r="H30" i="18" s="1"/>
  <c r="F294" i="19"/>
  <c r="J43" i="3"/>
  <c r="G43" i="3"/>
  <c r="I43" i="3" s="1"/>
  <c r="F29" i="15" l="1"/>
  <c r="M29" i="15" s="1"/>
  <c r="D294" i="19"/>
  <c r="H294" i="19" s="1"/>
  <c r="G291" i="23"/>
  <c r="I291" i="23" s="1"/>
  <c r="J291" i="21"/>
  <c r="D291" i="21"/>
  <c r="I291" i="21"/>
  <c r="I30" i="18"/>
  <c r="D44" i="3"/>
  <c r="F44" i="3"/>
  <c r="H44" i="3" s="1"/>
  <c r="H30" i="15" l="1"/>
  <c r="G30" i="15"/>
  <c r="I30" i="15" s="1"/>
  <c r="N29" i="15"/>
  <c r="K29" i="15"/>
  <c r="L29" i="15" s="1"/>
  <c r="I30" i="12"/>
  <c r="G31" i="12" s="1"/>
  <c r="H30" i="12"/>
  <c r="J30" i="18" s="1"/>
  <c r="K30" i="18" s="1"/>
  <c r="D30" i="18"/>
  <c r="D291" i="23"/>
  <c r="L291" i="21"/>
  <c r="K291" i="21"/>
  <c r="K291" i="23" s="1"/>
  <c r="J291" i="23"/>
  <c r="L30" i="18"/>
  <c r="I294" i="19"/>
  <c r="G295" i="19" s="1"/>
  <c r="J44" i="3"/>
  <c r="G44" i="3"/>
  <c r="I44" i="3" s="1"/>
  <c r="J30" i="15" l="1"/>
  <c r="F30" i="15" s="1"/>
  <c r="N30" i="15" s="1"/>
  <c r="D30" i="15"/>
  <c r="F31" i="12"/>
  <c r="F31" i="18" s="1"/>
  <c r="H31" i="18" s="1"/>
  <c r="D31" i="12"/>
  <c r="L291" i="23"/>
  <c r="G292" i="21"/>
  <c r="F292" i="21"/>
  <c r="F292" i="23" s="1"/>
  <c r="F295" i="19"/>
  <c r="F45" i="3"/>
  <c r="H45" i="3" s="1"/>
  <c r="D45" i="3"/>
  <c r="M30" i="15" l="1"/>
  <c r="G31" i="15" s="1"/>
  <c r="I31" i="15" s="1"/>
  <c r="K30" i="15"/>
  <c r="L30" i="15" s="1"/>
  <c r="H31" i="15"/>
  <c r="D295" i="19"/>
  <c r="H295" i="19" s="1"/>
  <c r="H31" i="12"/>
  <c r="J31" i="18" s="1"/>
  <c r="K31" i="18" s="1"/>
  <c r="G31" i="18"/>
  <c r="I31" i="18" s="1"/>
  <c r="D292" i="21"/>
  <c r="J292" i="21"/>
  <c r="I292" i="21"/>
  <c r="G292" i="23"/>
  <c r="I292" i="23" s="1"/>
  <c r="I31" i="12"/>
  <c r="G32" i="12" s="1"/>
  <c r="D31" i="18"/>
  <c r="J45" i="3"/>
  <c r="G45" i="3"/>
  <c r="I45" i="3" s="1"/>
  <c r="D31" i="15" l="1"/>
  <c r="J31" i="15"/>
  <c r="F31" i="15" s="1"/>
  <c r="K292" i="21"/>
  <c r="K292" i="23" s="1"/>
  <c r="J292" i="23"/>
  <c r="D292" i="23"/>
  <c r="L292" i="21"/>
  <c r="I295" i="19"/>
  <c r="G296" i="19" s="1"/>
  <c r="L31" i="18"/>
  <c r="F32" i="12"/>
  <c r="F32" i="18" s="1"/>
  <c r="H32" i="18" s="1"/>
  <c r="D46" i="3"/>
  <c r="F46" i="3"/>
  <c r="H46" i="3" s="1"/>
  <c r="M31" i="15" l="1"/>
  <c r="N31" i="15"/>
  <c r="K31" i="15"/>
  <c r="L31" i="15" s="1"/>
  <c r="D32" i="12"/>
  <c r="L292" i="23"/>
  <c r="F293" i="21"/>
  <c r="F293" i="23" s="1"/>
  <c r="G293" i="21"/>
  <c r="F296" i="19"/>
  <c r="J46" i="3"/>
  <c r="G46" i="3"/>
  <c r="I46" i="3" s="1"/>
  <c r="H32" i="15" l="1"/>
  <c r="G32" i="15"/>
  <c r="I32" i="15" s="1"/>
  <c r="D296" i="19"/>
  <c r="H296" i="19" s="1"/>
  <c r="H32" i="12"/>
  <c r="J32" i="18" s="1"/>
  <c r="K32" i="18" s="1"/>
  <c r="G32" i="18"/>
  <c r="I32" i="18" s="1"/>
  <c r="G293" i="23"/>
  <c r="I293" i="23" s="1"/>
  <c r="D293" i="21"/>
  <c r="J293" i="21"/>
  <c r="I293" i="21"/>
  <c r="I32" i="12"/>
  <c r="G33" i="12" s="1"/>
  <c r="D32" i="18"/>
  <c r="D47" i="3"/>
  <c r="F47" i="3"/>
  <c r="H47" i="3" s="1"/>
  <c r="J32" i="15" l="1"/>
  <c r="D32" i="15"/>
  <c r="K293" i="21"/>
  <c r="K293" i="23" s="1"/>
  <c r="J293" i="23"/>
  <c r="D293" i="23"/>
  <c r="L293" i="21"/>
  <c r="L32" i="18"/>
  <c r="F33" i="12"/>
  <c r="F33" i="18" s="1"/>
  <c r="H33" i="18" s="1"/>
  <c r="I296" i="19"/>
  <c r="G297" i="19" s="1"/>
  <c r="J47" i="3"/>
  <c r="G47" i="3"/>
  <c r="I47" i="3" s="1"/>
  <c r="F32" i="15" l="1"/>
  <c r="D33" i="12"/>
  <c r="L293" i="23"/>
  <c r="G294" i="21"/>
  <c r="F294" i="21"/>
  <c r="F294" i="23" s="1"/>
  <c r="F297" i="19"/>
  <c r="D48" i="3"/>
  <c r="F48" i="3"/>
  <c r="H48" i="3" s="1"/>
  <c r="N32" i="15" l="1"/>
  <c r="K32" i="15"/>
  <c r="L32" i="15" s="1"/>
  <c r="M32" i="15"/>
  <c r="D297" i="19"/>
  <c r="H297" i="19" s="1"/>
  <c r="G33" i="18"/>
  <c r="I33" i="18" s="1"/>
  <c r="G294" i="23"/>
  <c r="I294" i="23" s="1"/>
  <c r="D294" i="21"/>
  <c r="J294" i="21"/>
  <c r="I294" i="21"/>
  <c r="J48" i="3"/>
  <c r="G48" i="3"/>
  <c r="I48" i="3" s="1"/>
  <c r="G33" i="15" l="1"/>
  <c r="I33" i="15" s="1"/>
  <c r="H33" i="15"/>
  <c r="I33" i="12"/>
  <c r="G34" i="12" s="1"/>
  <c r="H33" i="12"/>
  <c r="J33" i="18" s="1"/>
  <c r="K33" i="18" s="1"/>
  <c r="D33" i="18"/>
  <c r="K294" i="21"/>
  <c r="K294" i="23" s="1"/>
  <c r="J294" i="23"/>
  <c r="D294" i="23"/>
  <c r="L294" i="21"/>
  <c r="I297" i="19"/>
  <c r="G298" i="19" s="1"/>
  <c r="D49" i="3"/>
  <c r="F49" i="3"/>
  <c r="H49" i="3" s="1"/>
  <c r="F34" i="12" l="1"/>
  <c r="F34" i="18" s="1"/>
  <c r="H34" i="18" s="1"/>
  <c r="D33" i="15"/>
  <c r="J33" i="15"/>
  <c r="F33" i="15" s="1"/>
  <c r="L33" i="18"/>
  <c r="D34" i="12"/>
  <c r="L294" i="23"/>
  <c r="F295" i="21"/>
  <c r="F295" i="23" s="1"/>
  <c r="G295" i="21"/>
  <c r="F298" i="19"/>
  <c r="J49" i="3"/>
  <c r="G49" i="3"/>
  <c r="I49" i="3" s="1"/>
  <c r="K33" i="15" l="1"/>
  <c r="L33" i="15" s="1"/>
  <c r="N33" i="15"/>
  <c r="M33" i="15"/>
  <c r="D298" i="19"/>
  <c r="H298" i="19" s="1"/>
  <c r="G34" i="18"/>
  <c r="I34" i="18" s="1"/>
  <c r="H34" i="12"/>
  <c r="J34" i="18" s="1"/>
  <c r="K34" i="18" s="1"/>
  <c r="G295" i="23"/>
  <c r="I295" i="23" s="1"/>
  <c r="D295" i="21"/>
  <c r="I295" i="21"/>
  <c r="J295" i="21"/>
  <c r="I34" i="12"/>
  <c r="G35" i="12" s="1"/>
  <c r="D34" i="18"/>
  <c r="D50" i="3"/>
  <c r="F50" i="3"/>
  <c r="H50" i="3" s="1"/>
  <c r="G34" i="15" l="1"/>
  <c r="I34" i="15" s="1"/>
  <c r="H34" i="15"/>
  <c r="K295" i="21"/>
  <c r="K295" i="23" s="1"/>
  <c r="J295" i="23"/>
  <c r="D295" i="23"/>
  <c r="L295" i="21"/>
  <c r="L34" i="18"/>
  <c r="F35" i="12"/>
  <c r="D35" i="12" s="1"/>
  <c r="I298" i="19"/>
  <c r="G299" i="19" s="1"/>
  <c r="J50" i="3"/>
  <c r="G50" i="3"/>
  <c r="I50" i="3" s="1"/>
  <c r="D34" i="15" l="1"/>
  <c r="J34" i="15"/>
  <c r="F34" i="15" s="1"/>
  <c r="L295" i="23"/>
  <c r="G296" i="21"/>
  <c r="F296" i="21"/>
  <c r="F296" i="23" s="1"/>
  <c r="F299" i="19"/>
  <c r="F35" i="18"/>
  <c r="H35" i="18" s="1"/>
  <c r="D51" i="3"/>
  <c r="F51" i="3"/>
  <c r="H51" i="3" s="1"/>
  <c r="K34" i="15" l="1"/>
  <c r="L34" i="15" s="1"/>
  <c r="N34" i="15"/>
  <c r="M34" i="15"/>
  <c r="D299" i="19"/>
  <c r="H299" i="19" s="1"/>
  <c r="G35" i="18"/>
  <c r="I35" i="18" s="1"/>
  <c r="G296" i="23"/>
  <c r="I296" i="23" s="1"/>
  <c r="J296" i="21"/>
  <c r="D296" i="21"/>
  <c r="I296" i="21"/>
  <c r="J51" i="3"/>
  <c r="G51" i="3"/>
  <c r="I51" i="3" s="1"/>
  <c r="H35" i="15" l="1"/>
  <c r="G35" i="15"/>
  <c r="I35" i="15" s="1"/>
  <c r="I35" i="12"/>
  <c r="G36" i="12" s="1"/>
  <c r="H35" i="12"/>
  <c r="J35" i="18" s="1"/>
  <c r="K35" i="18" s="1"/>
  <c r="D35" i="18"/>
  <c r="D296" i="23"/>
  <c r="L296" i="21"/>
  <c r="K296" i="21"/>
  <c r="K296" i="23" s="1"/>
  <c r="J296" i="23"/>
  <c r="I299" i="19"/>
  <c r="G300" i="19" s="1"/>
  <c r="L35" i="18"/>
  <c r="F52" i="3"/>
  <c r="H52" i="3" s="1"/>
  <c r="D52" i="3"/>
  <c r="F36" i="12" l="1"/>
  <c r="D36" i="12" s="1"/>
  <c r="H36" i="12" s="1"/>
  <c r="D35" i="15"/>
  <c r="J35" i="15"/>
  <c r="F35" i="15" s="1"/>
  <c r="L296" i="23"/>
  <c r="F297" i="21"/>
  <c r="F297" i="23" s="1"/>
  <c r="G297" i="21"/>
  <c r="G36" i="18"/>
  <c r="F36" i="18"/>
  <c r="H36" i="18" s="1"/>
  <c r="F300" i="19"/>
  <c r="J52" i="3"/>
  <c r="G52" i="3"/>
  <c r="I52" i="3" s="1"/>
  <c r="N35" i="15" l="1"/>
  <c r="K35" i="15"/>
  <c r="L35" i="15" s="1"/>
  <c r="M35" i="15"/>
  <c r="D300" i="19"/>
  <c r="H300" i="19" s="1"/>
  <c r="J36" i="18"/>
  <c r="K36" i="18" s="1"/>
  <c r="G297" i="23"/>
  <c r="I297" i="23" s="1"/>
  <c r="I297" i="21"/>
  <c r="J297" i="21"/>
  <c r="D297" i="21"/>
  <c r="I36" i="18"/>
  <c r="I36" i="12"/>
  <c r="G37" i="12" s="1"/>
  <c r="D36" i="18"/>
  <c r="D53" i="3"/>
  <c r="F53" i="3"/>
  <c r="H53" i="3" s="1"/>
  <c r="H36" i="15" l="1"/>
  <c r="G36" i="15"/>
  <c r="I36" i="15" s="1"/>
  <c r="D297" i="23"/>
  <c r="L297" i="21"/>
  <c r="K297" i="21"/>
  <c r="K297" i="23" s="1"/>
  <c r="J297" i="23"/>
  <c r="I300" i="19"/>
  <c r="G301" i="19" s="1"/>
  <c r="L36" i="18"/>
  <c r="F37" i="12"/>
  <c r="D37" i="12" s="1"/>
  <c r="J53" i="3"/>
  <c r="G53" i="3"/>
  <c r="I53" i="3" s="1"/>
  <c r="J36" i="15" l="1"/>
  <c r="F36" i="15" s="1"/>
  <c r="K36" i="15" s="1"/>
  <c r="L36" i="15" s="1"/>
  <c r="D36" i="15"/>
  <c r="L297" i="23"/>
  <c r="G298" i="21"/>
  <c r="F298" i="21"/>
  <c r="F298" i="23" s="1"/>
  <c r="F37" i="18"/>
  <c r="H37" i="18" s="1"/>
  <c r="F301" i="19"/>
  <c r="F54" i="3"/>
  <c r="H54" i="3" s="1"/>
  <c r="D54" i="3"/>
  <c r="N36" i="15" l="1"/>
  <c r="M36" i="15"/>
  <c r="G37" i="15" s="1"/>
  <c r="I37" i="15" s="1"/>
  <c r="D301" i="19"/>
  <c r="H301" i="19" s="1"/>
  <c r="G37" i="18"/>
  <c r="I37" i="18" s="1"/>
  <c r="G298" i="23"/>
  <c r="I298" i="23" s="1"/>
  <c r="J298" i="21"/>
  <c r="D298" i="21"/>
  <c r="I298" i="21"/>
  <c r="J54" i="3"/>
  <c r="G54" i="3"/>
  <c r="I54" i="3" s="1"/>
  <c r="H37" i="15" l="1"/>
  <c r="D37" i="15" s="1"/>
  <c r="D37" i="18"/>
  <c r="H37" i="12"/>
  <c r="J37" i="18" s="1"/>
  <c r="K37" i="18" s="1"/>
  <c r="I37" i="12"/>
  <c r="D298" i="23"/>
  <c r="L298" i="21"/>
  <c r="K298" i="21"/>
  <c r="K298" i="23" s="1"/>
  <c r="J298" i="23"/>
  <c r="I301" i="19"/>
  <c r="G302" i="19" s="1"/>
  <c r="D55" i="3"/>
  <c r="F55" i="3"/>
  <c r="H55" i="3" s="1"/>
  <c r="J37" i="15" l="1"/>
  <c r="F37" i="15" s="1"/>
  <c r="K37" i="15" s="1"/>
  <c r="L37" i="15" s="1"/>
  <c r="F38" i="12"/>
  <c r="F38" i="18" s="1"/>
  <c r="H38" i="18" s="1"/>
  <c r="G38" i="12"/>
  <c r="L37" i="18"/>
  <c r="L298" i="23"/>
  <c r="F299" i="21"/>
  <c r="F299" i="23" s="1"/>
  <c r="G299" i="21"/>
  <c r="F302" i="19"/>
  <c r="J55" i="3"/>
  <c r="G55" i="3"/>
  <c r="I55" i="3" s="1"/>
  <c r="M37" i="15" l="1"/>
  <c r="G38" i="15" s="1"/>
  <c r="I38" i="15" s="1"/>
  <c r="N37" i="15"/>
  <c r="D38" i="12"/>
  <c r="H38" i="12" s="1"/>
  <c r="J38" i="18" s="1"/>
  <c r="K38" i="18" s="1"/>
  <c r="H38" i="15"/>
  <c r="D302" i="19"/>
  <c r="H302" i="19" s="1"/>
  <c r="G38" i="18"/>
  <c r="I38" i="18" s="1"/>
  <c r="G299" i="23"/>
  <c r="I299" i="23" s="1"/>
  <c r="D299" i="21"/>
  <c r="J299" i="21"/>
  <c r="I299" i="21"/>
  <c r="I38" i="12"/>
  <c r="G39" i="12" s="1"/>
  <c r="F56" i="3"/>
  <c r="H56" i="3" s="1"/>
  <c r="D56" i="3"/>
  <c r="D38" i="18" l="1"/>
  <c r="J38" i="15"/>
  <c r="D38" i="15"/>
  <c r="K299" i="21"/>
  <c r="K299" i="23" s="1"/>
  <c r="J299" i="23"/>
  <c r="D299" i="23"/>
  <c r="L299" i="21"/>
  <c r="I302" i="19"/>
  <c r="G303" i="19" s="1"/>
  <c r="L38" i="18"/>
  <c r="F39" i="12"/>
  <c r="D39" i="12" s="1"/>
  <c r="J56" i="3"/>
  <c r="G56" i="3"/>
  <c r="I56" i="3" s="1"/>
  <c r="F38" i="15" l="1"/>
  <c r="L299" i="23"/>
  <c r="F300" i="21"/>
  <c r="F300" i="23" s="1"/>
  <c r="G300" i="21"/>
  <c r="F39" i="18"/>
  <c r="H39" i="18" s="1"/>
  <c r="F303" i="19"/>
  <c r="D57" i="3"/>
  <c r="F57" i="3"/>
  <c r="H57" i="3" s="1"/>
  <c r="N38" i="15" l="1"/>
  <c r="K38" i="15"/>
  <c r="L38" i="15" s="1"/>
  <c r="M38" i="15"/>
  <c r="D303" i="19"/>
  <c r="H303" i="19" s="1"/>
  <c r="G39" i="18"/>
  <c r="I39" i="18" s="1"/>
  <c r="G300" i="23"/>
  <c r="I300" i="23" s="1"/>
  <c r="D300" i="21"/>
  <c r="I300" i="21"/>
  <c r="J300" i="21"/>
  <c r="J57" i="3"/>
  <c r="G57" i="3"/>
  <c r="I57" i="3" s="1"/>
  <c r="H39" i="15" l="1"/>
  <c r="G39" i="15"/>
  <c r="I39" i="15" s="1"/>
  <c r="I39" i="12"/>
  <c r="G40" i="12" s="1"/>
  <c r="H39" i="12"/>
  <c r="J39" i="18" s="1"/>
  <c r="K39" i="18" s="1"/>
  <c r="D39" i="18"/>
  <c r="K300" i="21"/>
  <c r="K300" i="23" s="1"/>
  <c r="J300" i="23"/>
  <c r="D300" i="23"/>
  <c r="L300" i="21"/>
  <c r="F40" i="12"/>
  <c r="I303" i="19"/>
  <c r="G304" i="19" s="1"/>
  <c r="H4" i="11"/>
  <c r="D58" i="3"/>
  <c r="F58" i="3"/>
  <c r="H58" i="3" s="1"/>
  <c r="L39" i="18" l="1"/>
  <c r="J39" i="15"/>
  <c r="D39" i="15"/>
  <c r="D40" i="12"/>
  <c r="L300" i="23"/>
  <c r="F301" i="21"/>
  <c r="F301" i="23" s="1"/>
  <c r="G301" i="21"/>
  <c r="F304" i="19"/>
  <c r="F40" i="18"/>
  <c r="H40" i="18" s="1"/>
  <c r="J58" i="3"/>
  <c r="G58" i="3"/>
  <c r="I58" i="3" s="1"/>
  <c r="F4" i="11"/>
  <c r="F39" i="15" l="1"/>
  <c r="D304" i="19"/>
  <c r="H304" i="19" s="1"/>
  <c r="G40" i="18"/>
  <c r="I40" i="18" s="1"/>
  <c r="H40" i="12"/>
  <c r="J40" i="18" s="1"/>
  <c r="K40" i="18" s="1"/>
  <c r="G301" i="23"/>
  <c r="I301" i="23" s="1"/>
  <c r="D301" i="21"/>
  <c r="I301" i="21"/>
  <c r="J301" i="21"/>
  <c r="I40" i="12"/>
  <c r="G41" i="12" s="1"/>
  <c r="D40" i="18"/>
  <c r="D59" i="3"/>
  <c r="F59" i="3"/>
  <c r="H59" i="3" s="1"/>
  <c r="K39" i="15" l="1"/>
  <c r="L39" i="15" s="1"/>
  <c r="N39" i="15"/>
  <c r="M39" i="15"/>
  <c r="K301" i="21"/>
  <c r="K301" i="23" s="1"/>
  <c r="J301" i="23"/>
  <c r="D301" i="23"/>
  <c r="L301" i="21"/>
  <c r="I304" i="19"/>
  <c r="G305" i="19" s="1"/>
  <c r="L40" i="18"/>
  <c r="F41" i="12"/>
  <c r="F41" i="18" s="1"/>
  <c r="H41" i="18" s="1"/>
  <c r="J59" i="3"/>
  <c r="G59" i="3"/>
  <c r="I59" i="3" s="1"/>
  <c r="H40" i="15" l="1"/>
  <c r="G40" i="15"/>
  <c r="I40" i="15" s="1"/>
  <c r="D41" i="12"/>
  <c r="L301" i="23"/>
  <c r="F302" i="21"/>
  <c r="F302" i="23" s="1"/>
  <c r="G302" i="21"/>
  <c r="F305" i="19"/>
  <c r="F60" i="3"/>
  <c r="H60" i="3" s="1"/>
  <c r="D60" i="3"/>
  <c r="D40" i="15" l="1"/>
  <c r="J40" i="15"/>
  <c r="F40" i="15" s="1"/>
  <c r="K40" i="15" s="1"/>
  <c r="L40" i="15" s="1"/>
  <c r="D305" i="19"/>
  <c r="H305" i="19" s="1"/>
  <c r="H41" i="12"/>
  <c r="J41" i="18" s="1"/>
  <c r="K41" i="18" s="1"/>
  <c r="G41" i="18"/>
  <c r="I41" i="18" s="1"/>
  <c r="G302" i="23"/>
  <c r="I302" i="23" s="1"/>
  <c r="D302" i="21"/>
  <c r="I302" i="21"/>
  <c r="J302" i="21"/>
  <c r="I41" i="12"/>
  <c r="G42" i="12" s="1"/>
  <c r="D41" i="18"/>
  <c r="J60" i="3"/>
  <c r="G60" i="3"/>
  <c r="I60" i="3" s="1"/>
  <c r="M40" i="15" l="1"/>
  <c r="H41" i="15" s="1"/>
  <c r="N40" i="15"/>
  <c r="K302" i="21"/>
  <c r="K302" i="23" s="1"/>
  <c r="J14" i="1" s="1"/>
  <c r="J302" i="23"/>
  <c r="D302" i="23"/>
  <c r="L302" i="21"/>
  <c r="L41" i="18"/>
  <c r="F42" i="12"/>
  <c r="F42" i="18" s="1"/>
  <c r="H42" i="18" s="1"/>
  <c r="I305" i="19"/>
  <c r="G306" i="19" s="1"/>
  <c r="F61" i="3"/>
  <c r="H61" i="3" s="1"/>
  <c r="D61" i="3"/>
  <c r="G41" i="15" l="1"/>
  <c r="I41" i="15" s="1"/>
  <c r="J41" i="15" s="1"/>
  <c r="F41" i="15" s="1"/>
  <c r="D42" i="12"/>
  <c r="H42" i="12" s="1"/>
  <c r="L302" i="23"/>
  <c r="F303" i="21"/>
  <c r="F303" i="23" s="1"/>
  <c r="G303" i="21"/>
  <c r="F306" i="19"/>
  <c r="J61" i="3"/>
  <c r="G61" i="3"/>
  <c r="I61" i="3" s="1"/>
  <c r="D41" i="15" l="1"/>
  <c r="M41" i="15" s="1"/>
  <c r="K41" i="15"/>
  <c r="L41" i="15" s="1"/>
  <c r="N41" i="15"/>
  <c r="D306" i="19"/>
  <c r="H306" i="19" s="1"/>
  <c r="G42" i="18"/>
  <c r="I42" i="18" s="1"/>
  <c r="G303" i="23"/>
  <c r="I303" i="23" s="1"/>
  <c r="D303" i="21"/>
  <c r="J303" i="21"/>
  <c r="I303" i="21"/>
  <c r="J42" i="18"/>
  <c r="K42" i="18" s="1"/>
  <c r="I42" i="12"/>
  <c r="G43" i="12" s="1"/>
  <c r="D42" i="18"/>
  <c r="D62" i="3"/>
  <c r="F62" i="3"/>
  <c r="H62" i="3" s="1"/>
  <c r="H42" i="15" l="1"/>
  <c r="G42" i="15"/>
  <c r="I42" i="15" s="1"/>
  <c r="K303" i="21"/>
  <c r="K303" i="23" s="1"/>
  <c r="J303" i="23"/>
  <c r="D303" i="23"/>
  <c r="L303" i="21"/>
  <c r="I306" i="19"/>
  <c r="G307" i="19" s="1"/>
  <c r="L42" i="18"/>
  <c r="F43" i="12"/>
  <c r="F43" i="18" s="1"/>
  <c r="H43" i="18" s="1"/>
  <c r="J62" i="3"/>
  <c r="G62" i="3"/>
  <c r="I62" i="3" s="1"/>
  <c r="J42" i="15" l="1"/>
  <c r="F42" i="15" s="1"/>
  <c r="K42" i="15" s="1"/>
  <c r="L42" i="15" s="1"/>
  <c r="D42" i="15"/>
  <c r="D43" i="12"/>
  <c r="H43" i="12" s="1"/>
  <c r="L303" i="23"/>
  <c r="G304" i="21"/>
  <c r="F304" i="21"/>
  <c r="F304" i="23" s="1"/>
  <c r="F307" i="19"/>
  <c r="F63" i="3"/>
  <c r="H63" i="3" s="1"/>
  <c r="D63" i="3"/>
  <c r="M42" i="15" l="1"/>
  <c r="G43" i="15" s="1"/>
  <c r="I43" i="15" s="1"/>
  <c r="N42" i="15"/>
  <c r="D307" i="19"/>
  <c r="H307" i="19" s="1"/>
  <c r="J43" i="18"/>
  <c r="K43" i="18" s="1"/>
  <c r="G43" i="18"/>
  <c r="I43" i="18" s="1"/>
  <c r="G304" i="23"/>
  <c r="I304" i="23" s="1"/>
  <c r="D304" i="21"/>
  <c r="I304" i="21"/>
  <c r="J304" i="21"/>
  <c r="I43" i="12"/>
  <c r="G44" i="12" s="1"/>
  <c r="D43" i="18"/>
  <c r="J63" i="3"/>
  <c r="G63" i="3"/>
  <c r="I63" i="3" s="1"/>
  <c r="H43" i="15" l="1"/>
  <c r="D43" i="15" s="1"/>
  <c r="K304" i="21"/>
  <c r="K304" i="23" s="1"/>
  <c r="J304" i="23"/>
  <c r="D304" i="23"/>
  <c r="L304" i="21"/>
  <c r="L43" i="18"/>
  <c r="F44" i="12"/>
  <c r="F44" i="18" s="1"/>
  <c r="H44" i="18" s="1"/>
  <c r="I307" i="19"/>
  <c r="G308" i="19" s="1"/>
  <c r="D64" i="3"/>
  <c r="F64" i="3"/>
  <c r="H64" i="3" s="1"/>
  <c r="J43" i="15" l="1"/>
  <c r="F43" i="15" s="1"/>
  <c r="N43" i="15" s="1"/>
  <c r="D44" i="12"/>
  <c r="H44" i="12" s="1"/>
  <c r="L304" i="23"/>
  <c r="G305" i="21"/>
  <c r="F305" i="21"/>
  <c r="F305" i="23" s="1"/>
  <c r="F308" i="19"/>
  <c r="J64" i="3"/>
  <c r="G64" i="3"/>
  <c r="I64" i="3" s="1"/>
  <c r="F5" i="11"/>
  <c r="M43" i="15" l="1"/>
  <c r="H44" i="15" s="1"/>
  <c r="K43" i="15"/>
  <c r="L43" i="15" s="1"/>
  <c r="D308" i="19"/>
  <c r="H308" i="19" s="1"/>
  <c r="G44" i="18"/>
  <c r="I44" i="18" s="1"/>
  <c r="G305" i="23"/>
  <c r="I305" i="23" s="1"/>
  <c r="I305" i="21"/>
  <c r="J305" i="21"/>
  <c r="D305" i="21"/>
  <c r="I44" i="12"/>
  <c r="G45" i="12" s="1"/>
  <c r="D44" i="18"/>
  <c r="J44" i="18"/>
  <c r="K44" i="18" s="1"/>
  <c r="H5" i="11"/>
  <c r="D65" i="3"/>
  <c r="F65" i="3"/>
  <c r="H65" i="3" s="1"/>
  <c r="G44" i="15" l="1"/>
  <c r="I44" i="15" s="1"/>
  <c r="J44" i="15" s="1"/>
  <c r="D305" i="23"/>
  <c r="L305" i="21"/>
  <c r="K305" i="21"/>
  <c r="K305" i="23" s="1"/>
  <c r="J305" i="23"/>
  <c r="I308" i="19"/>
  <c r="G309" i="19" s="1"/>
  <c r="L44" i="18"/>
  <c r="F45" i="12"/>
  <c r="F45" i="18" s="1"/>
  <c r="H45" i="18" s="1"/>
  <c r="J65" i="3"/>
  <c r="G65" i="3"/>
  <c r="I65" i="3" s="1"/>
  <c r="D44" i="15" l="1"/>
  <c r="F44" i="15"/>
  <c r="D45" i="12"/>
  <c r="L305" i="23"/>
  <c r="F306" i="21"/>
  <c r="F306" i="23" s="1"/>
  <c r="G306" i="21"/>
  <c r="F309" i="19"/>
  <c r="D66" i="3"/>
  <c r="F66" i="3"/>
  <c r="H66" i="3" s="1"/>
  <c r="N44" i="15" l="1"/>
  <c r="K44" i="15"/>
  <c r="L44" i="15" s="1"/>
  <c r="M44" i="15"/>
  <c r="D309" i="19"/>
  <c r="H309" i="19" s="1"/>
  <c r="G45" i="18"/>
  <c r="I45" i="18" s="1"/>
  <c r="G306" i="23"/>
  <c r="I306" i="23" s="1"/>
  <c r="I306" i="21"/>
  <c r="D306" i="21"/>
  <c r="J306" i="21"/>
  <c r="J66" i="3"/>
  <c r="G66" i="3"/>
  <c r="I66" i="3" s="1"/>
  <c r="G45" i="15" l="1"/>
  <c r="I45" i="15" s="1"/>
  <c r="H45" i="15"/>
  <c r="I45" i="12"/>
  <c r="G46" i="12" s="1"/>
  <c r="H45" i="12"/>
  <c r="J45" i="18" s="1"/>
  <c r="K45" i="18" s="1"/>
  <c r="D45" i="18"/>
  <c r="K306" i="21"/>
  <c r="K306" i="23" s="1"/>
  <c r="J306" i="23"/>
  <c r="D306" i="23"/>
  <c r="L306" i="21"/>
  <c r="I309" i="19"/>
  <c r="G310" i="19" s="1"/>
  <c r="L45" i="18"/>
  <c r="D67" i="3"/>
  <c r="F67" i="3"/>
  <c r="H67" i="3" s="1"/>
  <c r="D45" i="15" l="1"/>
  <c r="J45" i="15"/>
  <c r="F45" i="15" s="1"/>
  <c r="F46" i="12"/>
  <c r="F46" i="18" s="1"/>
  <c r="H46" i="18" s="1"/>
  <c r="L306" i="23"/>
  <c r="F307" i="21"/>
  <c r="F307" i="23" s="1"/>
  <c r="G307" i="21"/>
  <c r="F310" i="19"/>
  <c r="G67" i="3"/>
  <c r="I67" i="3" s="1"/>
  <c r="D46" i="12" l="1"/>
  <c r="K45" i="15"/>
  <c r="L45" i="15" s="1"/>
  <c r="N45" i="15"/>
  <c r="M45" i="15"/>
  <c r="D310" i="19"/>
  <c r="H310" i="19" s="1"/>
  <c r="G46" i="18"/>
  <c r="I46" i="18" s="1"/>
  <c r="G307" i="23"/>
  <c r="I307" i="23" s="1"/>
  <c r="I307" i="21"/>
  <c r="D307" i="21"/>
  <c r="J307" i="21"/>
  <c r="H46" i="15" l="1"/>
  <c r="G46" i="15"/>
  <c r="I46" i="15" s="1"/>
  <c r="I46" i="12"/>
  <c r="G47" i="12" s="1"/>
  <c r="H46" i="12"/>
  <c r="J46" i="18" s="1"/>
  <c r="K46" i="18" s="1"/>
  <c r="D46" i="18"/>
  <c r="K307" i="21"/>
  <c r="K307" i="23" s="1"/>
  <c r="J307" i="23"/>
  <c r="D307" i="23"/>
  <c r="L307" i="21"/>
  <c r="I310" i="19"/>
  <c r="G311" i="19" s="1"/>
  <c r="F47" i="12" l="1"/>
  <c r="L46" i="18"/>
  <c r="D46" i="15"/>
  <c r="J46" i="15"/>
  <c r="F46" i="15" s="1"/>
  <c r="D47" i="12"/>
  <c r="H47" i="12" s="1"/>
  <c r="L307" i="23"/>
  <c r="G308" i="21"/>
  <c r="F308" i="21"/>
  <c r="F308" i="23" s="1"/>
  <c r="F311" i="19"/>
  <c r="F47" i="18"/>
  <c r="H47" i="18" s="1"/>
  <c r="M46" i="15" l="1"/>
  <c r="N46" i="15"/>
  <c r="K46" i="15"/>
  <c r="L46" i="15" s="1"/>
  <c r="G47" i="15"/>
  <c r="I47" i="15" s="1"/>
  <c r="H47" i="15"/>
  <c r="D311" i="19"/>
  <c r="H311" i="19" s="1"/>
  <c r="J47" i="18"/>
  <c r="K47" i="18" s="1"/>
  <c r="G47" i="18"/>
  <c r="I47" i="18" s="1"/>
  <c r="G308" i="23"/>
  <c r="I308" i="23" s="1"/>
  <c r="D308" i="21"/>
  <c r="I308" i="21"/>
  <c r="J308" i="21"/>
  <c r="I47" i="12"/>
  <c r="G48" i="12" s="1"/>
  <c r="D47" i="18"/>
  <c r="D47" i="15" l="1"/>
  <c r="J47" i="15"/>
  <c r="F47" i="15" s="1"/>
  <c r="N47" i="15" s="1"/>
  <c r="K308" i="21"/>
  <c r="K308" i="23" s="1"/>
  <c r="J308" i="23"/>
  <c r="D308" i="23"/>
  <c r="L308" i="21"/>
  <c r="I311" i="19"/>
  <c r="G312" i="19" s="1"/>
  <c r="L47" i="18"/>
  <c r="F48" i="12"/>
  <c r="D48" i="12" s="1"/>
  <c r="M47" i="15" l="1"/>
  <c r="G48" i="15" s="1"/>
  <c r="I48" i="15" s="1"/>
  <c r="K47" i="15"/>
  <c r="L47" i="15" s="1"/>
  <c r="H48" i="12"/>
  <c r="L308" i="23"/>
  <c r="F309" i="21"/>
  <c r="F309" i="23" s="1"/>
  <c r="G309" i="21"/>
  <c r="F48" i="18"/>
  <c r="H48" i="18" s="1"/>
  <c r="F312" i="19"/>
  <c r="H48" i="15" l="1"/>
  <c r="J48" i="15" s="1"/>
  <c r="D312" i="19"/>
  <c r="H312" i="19" s="1"/>
  <c r="G48" i="18"/>
  <c r="I48" i="18" s="1"/>
  <c r="J48" i="18"/>
  <c r="K48" i="18" s="1"/>
  <c r="G309" i="23"/>
  <c r="I309" i="23" s="1"/>
  <c r="I309" i="21"/>
  <c r="D309" i="21"/>
  <c r="J309" i="21"/>
  <c r="I48" i="12"/>
  <c r="G49" i="12" s="1"/>
  <c r="D48" i="18"/>
  <c r="D48" i="15" l="1"/>
  <c r="F48" i="15"/>
  <c r="K309" i="21"/>
  <c r="K309" i="23" s="1"/>
  <c r="J309" i="23"/>
  <c r="D309" i="23"/>
  <c r="L309" i="21"/>
  <c r="I312" i="19"/>
  <c r="G313" i="19" s="1"/>
  <c r="L48" i="18"/>
  <c r="F49" i="12"/>
  <c r="D49" i="12" s="1"/>
  <c r="N48" i="15" l="1"/>
  <c r="K48" i="15"/>
  <c r="L48" i="15" s="1"/>
  <c r="M48" i="15"/>
  <c r="H49" i="12"/>
  <c r="L309" i="23"/>
  <c r="F310" i="21"/>
  <c r="F310" i="23" s="1"/>
  <c r="G310" i="21"/>
  <c r="F49" i="18"/>
  <c r="H49" i="18" s="1"/>
  <c r="F313" i="19"/>
  <c r="G49" i="15" l="1"/>
  <c r="I49" i="15" s="1"/>
  <c r="H49" i="15"/>
  <c r="D313" i="19"/>
  <c r="H313" i="19" s="1"/>
  <c r="J49" i="18"/>
  <c r="K49" i="18" s="1"/>
  <c r="G49" i="18"/>
  <c r="I49" i="18" s="1"/>
  <c r="G310" i="23"/>
  <c r="I310" i="23" s="1"/>
  <c r="I310" i="21"/>
  <c r="J310" i="21"/>
  <c r="D310" i="21"/>
  <c r="I49" i="12"/>
  <c r="G50" i="12" s="1"/>
  <c r="D49" i="18"/>
  <c r="J49" i="15" l="1"/>
  <c r="D49" i="15"/>
  <c r="D310" i="23"/>
  <c r="L310" i="21"/>
  <c r="K310" i="21"/>
  <c r="K310" i="23" s="1"/>
  <c r="J310" i="23"/>
  <c r="L49" i="18"/>
  <c r="F50" i="12"/>
  <c r="D50" i="12" s="1"/>
  <c r="I313" i="19"/>
  <c r="G314" i="19" s="1"/>
  <c r="F49" i="15" l="1"/>
  <c r="H50" i="12"/>
  <c r="L310" i="23"/>
  <c r="F311" i="21"/>
  <c r="F311" i="23" s="1"/>
  <c r="G311" i="21"/>
  <c r="F314" i="19"/>
  <c r="F50" i="18"/>
  <c r="H50" i="18" s="1"/>
  <c r="K49" i="15" l="1"/>
  <c r="L49" i="15" s="1"/>
  <c r="N49" i="15"/>
  <c r="M49" i="15"/>
  <c r="D314" i="19"/>
  <c r="H314" i="19" s="1"/>
  <c r="J50" i="18"/>
  <c r="K50" i="18" s="1"/>
  <c r="G50" i="18"/>
  <c r="I50" i="18" s="1"/>
  <c r="G311" i="23"/>
  <c r="I311" i="23" s="1"/>
  <c r="D311" i="21"/>
  <c r="I311" i="21"/>
  <c r="J311" i="21"/>
  <c r="I50" i="12"/>
  <c r="G51" i="12" s="1"/>
  <c r="D50" i="18"/>
  <c r="H50" i="15" l="1"/>
  <c r="G50" i="15"/>
  <c r="I50" i="15" s="1"/>
  <c r="K311" i="21"/>
  <c r="K311" i="23" s="1"/>
  <c r="J311" i="23"/>
  <c r="D311" i="23"/>
  <c r="L311" i="21"/>
  <c r="I314" i="19"/>
  <c r="G315" i="19" s="1"/>
  <c r="L50" i="18"/>
  <c r="F51" i="12"/>
  <c r="D51" i="12" s="1"/>
  <c r="J50" i="15" l="1"/>
  <c r="F50" i="15" s="1"/>
  <c r="K50" i="15" s="1"/>
  <c r="L50" i="15" s="1"/>
  <c r="D50" i="15"/>
  <c r="L311" i="23"/>
  <c r="G312" i="21"/>
  <c r="F312" i="21"/>
  <c r="F312" i="23" s="1"/>
  <c r="F51" i="18"/>
  <c r="H51" i="18" s="1"/>
  <c r="F315" i="19"/>
  <c r="M50" i="15" l="1"/>
  <c r="G51" i="15" s="1"/>
  <c r="I51" i="15" s="1"/>
  <c r="N50" i="15"/>
  <c r="D315" i="19"/>
  <c r="H315" i="19" s="1"/>
  <c r="G51" i="18"/>
  <c r="I51" i="18" s="1"/>
  <c r="G312" i="23"/>
  <c r="I312" i="23" s="1"/>
  <c r="J312" i="21"/>
  <c r="D312" i="21"/>
  <c r="I312" i="21"/>
  <c r="H51" i="15" l="1"/>
  <c r="D51" i="15" s="1"/>
  <c r="D51" i="18"/>
  <c r="H51" i="12"/>
  <c r="J51" i="18" s="1"/>
  <c r="K51" i="18" s="1"/>
  <c r="I51" i="12"/>
  <c r="G52" i="12" s="1"/>
  <c r="D312" i="23"/>
  <c r="L312" i="21"/>
  <c r="K312" i="21"/>
  <c r="K312" i="23" s="1"/>
  <c r="J312" i="23"/>
  <c r="I315" i="19"/>
  <c r="G316" i="19" s="1"/>
  <c r="J51" i="15" l="1"/>
  <c r="F51" i="15" s="1"/>
  <c r="K51" i="15" s="1"/>
  <c r="L51" i="15" s="1"/>
  <c r="L51" i="18"/>
  <c r="M51" i="15"/>
  <c r="F52" i="12"/>
  <c r="F52" i="18" s="1"/>
  <c r="H52" i="18" s="1"/>
  <c r="L312" i="23"/>
  <c r="F313" i="21"/>
  <c r="F313" i="23" s="1"/>
  <c r="G313" i="21"/>
  <c r="F316" i="19"/>
  <c r="N51" i="15" l="1"/>
  <c r="H52" i="15"/>
  <c r="G52" i="15"/>
  <c r="I52" i="15" s="1"/>
  <c r="D316" i="19"/>
  <c r="H316" i="19" s="1"/>
  <c r="D52" i="12"/>
  <c r="D52" i="18" s="1"/>
  <c r="G52" i="18"/>
  <c r="I52" i="18" s="1"/>
  <c r="G313" i="23"/>
  <c r="I313" i="23" s="1"/>
  <c r="I313" i="21"/>
  <c r="J313" i="21"/>
  <c r="D313" i="21"/>
  <c r="I52" i="12" l="1"/>
  <c r="G53" i="12" s="1"/>
  <c r="H52" i="12"/>
  <c r="J52" i="18" s="1"/>
  <c r="K52" i="18" s="1"/>
  <c r="D52" i="15"/>
  <c r="J52" i="15"/>
  <c r="F52" i="15" s="1"/>
  <c r="D313" i="23"/>
  <c r="L313" i="21"/>
  <c r="K313" i="21"/>
  <c r="K313" i="23" s="1"/>
  <c r="J313" i="23"/>
  <c r="L52" i="18"/>
  <c r="I316" i="19"/>
  <c r="G317" i="19" s="1"/>
  <c r="F53" i="12" l="1"/>
  <c r="F53" i="18" s="1"/>
  <c r="H53" i="18" s="1"/>
  <c r="M52" i="15"/>
  <c r="N52" i="15"/>
  <c r="K52" i="15"/>
  <c r="L52" i="15" s="1"/>
  <c r="L313" i="23"/>
  <c r="F314" i="21"/>
  <c r="F314" i="23" s="1"/>
  <c r="G314" i="21"/>
  <c r="F317" i="19"/>
  <c r="D53" i="12" l="1"/>
  <c r="H53" i="15"/>
  <c r="G53" i="15"/>
  <c r="I53" i="15" s="1"/>
  <c r="D317" i="19"/>
  <c r="H317" i="19" s="1"/>
  <c r="G53" i="18"/>
  <c r="I53" i="18" s="1"/>
  <c r="G314" i="23"/>
  <c r="I314" i="23" s="1"/>
  <c r="J314" i="21"/>
  <c r="I314" i="21"/>
  <c r="D314" i="21"/>
  <c r="J53" i="15" l="1"/>
  <c r="D53" i="15"/>
  <c r="I53" i="12"/>
  <c r="G54" i="12" s="1"/>
  <c r="H53" i="12"/>
  <c r="J53" i="18" s="1"/>
  <c r="K53" i="18" s="1"/>
  <c r="D53" i="18"/>
  <c r="D314" i="23"/>
  <c r="L314" i="21"/>
  <c r="J314" i="23"/>
  <c r="K314" i="21"/>
  <c r="K314" i="23" s="1"/>
  <c r="I317" i="19"/>
  <c r="G318" i="19" s="1"/>
  <c r="F54" i="12" l="1"/>
  <c r="F54" i="18" s="1"/>
  <c r="H54" i="18" s="1"/>
  <c r="L53" i="18"/>
  <c r="F53" i="15"/>
  <c r="L314" i="23"/>
  <c r="G315" i="21"/>
  <c r="F315" i="21"/>
  <c r="F315" i="23" s="1"/>
  <c r="F318" i="19"/>
  <c r="D54" i="12" l="1"/>
  <c r="K53" i="15"/>
  <c r="L53" i="15" s="1"/>
  <c r="N53" i="15"/>
  <c r="M53" i="15"/>
  <c r="D318" i="19"/>
  <c r="H318" i="19" s="1"/>
  <c r="G54" i="18"/>
  <c r="I54" i="18" s="1"/>
  <c r="H54" i="12"/>
  <c r="J54" i="18" s="1"/>
  <c r="K54" i="18" s="1"/>
  <c r="D54" i="18"/>
  <c r="G315" i="23"/>
  <c r="I315" i="23" s="1"/>
  <c r="I315" i="21"/>
  <c r="J315" i="21"/>
  <c r="D315" i="21"/>
  <c r="I54" i="12"/>
  <c r="G55" i="12" s="1"/>
  <c r="G54" i="15" l="1"/>
  <c r="I54" i="15" s="1"/>
  <c r="H54" i="15"/>
  <c r="D315" i="23"/>
  <c r="L315" i="21"/>
  <c r="K315" i="21"/>
  <c r="K315" i="23" s="1"/>
  <c r="J315" i="23"/>
  <c r="I318" i="19"/>
  <c r="G319" i="19" s="1"/>
  <c r="L54" i="18"/>
  <c r="F55" i="12"/>
  <c r="F55" i="18" s="1"/>
  <c r="H55" i="18" s="1"/>
  <c r="D54" i="15" l="1"/>
  <c r="J54" i="15"/>
  <c r="F54" i="15" s="1"/>
  <c r="D55" i="12"/>
  <c r="L315" i="23"/>
  <c r="G316" i="21"/>
  <c r="F316" i="21"/>
  <c r="F316" i="23" s="1"/>
  <c r="F319" i="19"/>
  <c r="K54" i="15" l="1"/>
  <c r="L54" i="15" s="1"/>
  <c r="N54" i="15"/>
  <c r="M54" i="15"/>
  <c r="D319" i="19"/>
  <c r="H319" i="19" s="1"/>
  <c r="G55" i="18"/>
  <c r="I55" i="18" s="1"/>
  <c r="G316" i="23"/>
  <c r="I316" i="23" s="1"/>
  <c r="D316" i="21"/>
  <c r="I316" i="21"/>
  <c r="J316" i="21"/>
  <c r="G55" i="15" l="1"/>
  <c r="I55" i="15" s="1"/>
  <c r="H55" i="15"/>
  <c r="I55" i="12"/>
  <c r="G56" i="12" s="1"/>
  <c r="H55" i="12"/>
  <c r="J55" i="18" s="1"/>
  <c r="K55" i="18" s="1"/>
  <c r="D55" i="18"/>
  <c r="J316" i="23"/>
  <c r="K316" i="21"/>
  <c r="K316" i="23" s="1"/>
  <c r="D316" i="23"/>
  <c r="L316" i="21"/>
  <c r="I319" i="19"/>
  <c r="G320" i="19" s="1"/>
  <c r="L55" i="18"/>
  <c r="D55" i="15" l="1"/>
  <c r="J55" i="15"/>
  <c r="F55" i="15" s="1"/>
  <c r="F56" i="12"/>
  <c r="F56" i="18" s="1"/>
  <c r="H56" i="18" s="1"/>
  <c r="L316" i="23"/>
  <c r="F317" i="21"/>
  <c r="F317" i="23" s="1"/>
  <c r="G317" i="21"/>
  <c r="F320" i="19"/>
  <c r="D56" i="12" l="1"/>
  <c r="I56" i="12" s="1"/>
  <c r="G57" i="12" s="1"/>
  <c r="K55" i="15"/>
  <c r="L55" i="15" s="1"/>
  <c r="N55" i="15"/>
  <c r="M55" i="15"/>
  <c r="D320" i="19"/>
  <c r="H320" i="19" s="1"/>
  <c r="G56" i="18"/>
  <c r="I56" i="18" s="1"/>
  <c r="G317" i="23"/>
  <c r="I317" i="23" s="1"/>
  <c r="J317" i="21"/>
  <c r="D317" i="21"/>
  <c r="I317" i="21"/>
  <c r="H56" i="12" l="1"/>
  <c r="J56" i="18" s="1"/>
  <c r="K56" i="18" s="1"/>
  <c r="D56" i="18"/>
  <c r="G56" i="15"/>
  <c r="I56" i="15" s="1"/>
  <c r="H56" i="15"/>
  <c r="D317" i="23"/>
  <c r="L317" i="21"/>
  <c r="K317" i="21"/>
  <c r="K317" i="23" s="1"/>
  <c r="J317" i="23"/>
  <c r="L56" i="18"/>
  <c r="F57" i="12"/>
  <c r="F57" i="18" s="1"/>
  <c r="H57" i="18" s="1"/>
  <c r="I320" i="19"/>
  <c r="G321" i="19" s="1"/>
  <c r="J56" i="15" l="1"/>
  <c r="D56" i="15"/>
  <c r="D57" i="12"/>
  <c r="H57" i="12" s="1"/>
  <c r="L317" i="23"/>
  <c r="F318" i="21"/>
  <c r="F318" i="23" s="1"/>
  <c r="G318" i="21"/>
  <c r="F321" i="19"/>
  <c r="F56" i="15" l="1"/>
  <c r="D321" i="19"/>
  <c r="H321" i="19" s="1"/>
  <c r="G57" i="18"/>
  <c r="I57" i="18" s="1"/>
  <c r="J57" i="18"/>
  <c r="K57" i="18" s="1"/>
  <c r="G318" i="23"/>
  <c r="I318" i="23" s="1"/>
  <c r="D318" i="21"/>
  <c r="J318" i="21"/>
  <c r="I318" i="21"/>
  <c r="I57" i="12"/>
  <c r="G58" i="12" s="1"/>
  <c r="D57" i="18"/>
  <c r="N56" i="15" l="1"/>
  <c r="K56" i="15"/>
  <c r="L56" i="15" s="1"/>
  <c r="M56" i="15"/>
  <c r="K318" i="21"/>
  <c r="K318" i="23" s="1"/>
  <c r="J318" i="23"/>
  <c r="D318" i="23"/>
  <c r="L318" i="21"/>
  <c r="L57" i="18"/>
  <c r="F58" i="12"/>
  <c r="D58" i="12" s="1"/>
  <c r="I321" i="19"/>
  <c r="G322" i="19" s="1"/>
  <c r="H57" i="15" l="1"/>
  <c r="G57" i="15"/>
  <c r="I57" i="15" s="1"/>
  <c r="L318" i="23"/>
  <c r="G319" i="21"/>
  <c r="F319" i="21"/>
  <c r="F319" i="23" s="1"/>
  <c r="F322" i="19"/>
  <c r="F58" i="18"/>
  <c r="H58" i="18" s="1"/>
  <c r="D57" i="15" l="1"/>
  <c r="J57" i="15"/>
  <c r="F57" i="15" s="1"/>
  <c r="D322" i="19"/>
  <c r="H322" i="19" s="1"/>
  <c r="G58" i="18"/>
  <c r="I58" i="18" s="1"/>
  <c r="G319" i="23"/>
  <c r="I319" i="23" s="1"/>
  <c r="J319" i="21"/>
  <c r="I319" i="21"/>
  <c r="D319" i="21"/>
  <c r="I58" i="12"/>
  <c r="G59" i="12" s="1"/>
  <c r="K57" i="15" l="1"/>
  <c r="L57" i="15" s="1"/>
  <c r="N57" i="15"/>
  <c r="M57" i="15"/>
  <c r="D58" i="18"/>
  <c r="H58" i="12"/>
  <c r="J58" i="18" s="1"/>
  <c r="K58" i="18" s="1"/>
  <c r="D319" i="23"/>
  <c r="L319" i="21"/>
  <c r="K319" i="21"/>
  <c r="K319" i="23" s="1"/>
  <c r="J319" i="23"/>
  <c r="I322" i="19"/>
  <c r="G323" i="19" s="1"/>
  <c r="L58" i="18"/>
  <c r="F59" i="12"/>
  <c r="F59" i="18" s="1"/>
  <c r="H59" i="18" s="1"/>
  <c r="G58" i="15" l="1"/>
  <c r="I58" i="15" s="1"/>
  <c r="H58" i="15"/>
  <c r="D59" i="12"/>
  <c r="L319" i="23"/>
  <c r="F320" i="21"/>
  <c r="F320" i="23" s="1"/>
  <c r="G320" i="21"/>
  <c r="F323" i="19"/>
  <c r="D58" i="15" l="1"/>
  <c r="J58" i="15"/>
  <c r="F58" i="15" s="1"/>
  <c r="D323" i="19"/>
  <c r="H323" i="19" s="1"/>
  <c r="G59" i="18"/>
  <c r="I59" i="18" s="1"/>
  <c r="G320" i="23"/>
  <c r="I320" i="23" s="1"/>
  <c r="J320" i="21"/>
  <c r="I320" i="21"/>
  <c r="D320" i="21"/>
  <c r="I59" i="12"/>
  <c r="G60" i="12" s="1"/>
  <c r="K58" i="15" l="1"/>
  <c r="L58" i="15" s="1"/>
  <c r="N58" i="15"/>
  <c r="M58" i="15"/>
  <c r="D59" i="18"/>
  <c r="H59" i="12"/>
  <c r="J59" i="18" s="1"/>
  <c r="K59" i="18" s="1"/>
  <c r="D320" i="23"/>
  <c r="L320" i="21"/>
  <c r="K320" i="21"/>
  <c r="K320" i="23" s="1"/>
  <c r="J320" i="23"/>
  <c r="L59" i="18"/>
  <c r="F60" i="12"/>
  <c r="F60" i="18" s="1"/>
  <c r="H60" i="18" s="1"/>
  <c r="I323" i="19"/>
  <c r="G324" i="19" s="1"/>
  <c r="H59" i="15" l="1"/>
  <c r="G59" i="15"/>
  <c r="I59" i="15" s="1"/>
  <c r="D60" i="12"/>
  <c r="L320" i="23"/>
  <c r="G321" i="21"/>
  <c r="F321" i="21"/>
  <c r="F321" i="23" s="1"/>
  <c r="F324" i="19"/>
  <c r="J59" i="15" l="1"/>
  <c r="F59" i="15" s="1"/>
  <c r="N59" i="15" s="1"/>
  <c r="D59" i="15"/>
  <c r="D324" i="19"/>
  <c r="H324" i="19" s="1"/>
  <c r="G60" i="18"/>
  <c r="I60" i="18" s="1"/>
  <c r="G321" i="23"/>
  <c r="I321" i="23" s="1"/>
  <c r="J321" i="21"/>
  <c r="D321" i="21"/>
  <c r="I321" i="21"/>
  <c r="I60" i="12"/>
  <c r="G61" i="12" s="1"/>
  <c r="M59" i="15" l="1"/>
  <c r="G60" i="15" s="1"/>
  <c r="I60" i="15" s="1"/>
  <c r="K59" i="15"/>
  <c r="L59" i="15" s="1"/>
  <c r="H60" i="15"/>
  <c r="D60" i="18"/>
  <c r="H60" i="12"/>
  <c r="J60" i="18" s="1"/>
  <c r="K60" i="18" s="1"/>
  <c r="D321" i="23"/>
  <c r="L321" i="21"/>
  <c r="K321" i="21"/>
  <c r="K321" i="23" s="1"/>
  <c r="J321" i="23"/>
  <c r="I324" i="19"/>
  <c r="G325" i="19" s="1"/>
  <c r="L60" i="18"/>
  <c r="F61" i="12"/>
  <c r="D61" i="12" s="1"/>
  <c r="D60" i="15" l="1"/>
  <c r="J60" i="15"/>
  <c r="F60" i="15" s="1"/>
  <c r="L321" i="23"/>
  <c r="F322" i="21"/>
  <c r="F322" i="23" s="1"/>
  <c r="G322" i="21"/>
  <c r="F61" i="18"/>
  <c r="H61" i="18" s="1"/>
  <c r="F325" i="19"/>
  <c r="K60" i="15" l="1"/>
  <c r="L60" i="15" s="1"/>
  <c r="N60" i="15"/>
  <c r="M60" i="15"/>
  <c r="D325" i="19"/>
  <c r="H325" i="19" s="1"/>
  <c r="G61" i="18"/>
  <c r="G322" i="23"/>
  <c r="I322" i="23" s="1"/>
  <c r="J322" i="21"/>
  <c r="D322" i="21"/>
  <c r="I322" i="21"/>
  <c r="I61" i="12"/>
  <c r="G62" i="12" s="1"/>
  <c r="G61" i="15" l="1"/>
  <c r="I61" i="15" s="1"/>
  <c r="H61" i="15"/>
  <c r="D61" i="18"/>
  <c r="H61" i="12"/>
  <c r="J61" i="18" s="1"/>
  <c r="K61" i="18" s="1"/>
  <c r="F10" i="1" s="1"/>
  <c r="I61" i="18"/>
  <c r="D322" i="23"/>
  <c r="L322" i="21"/>
  <c r="K322" i="21"/>
  <c r="K322" i="23" s="1"/>
  <c r="J322" i="23"/>
  <c r="L61" i="18"/>
  <c r="F62" i="12"/>
  <c r="F62" i="18" s="1"/>
  <c r="H62" i="18" s="1"/>
  <c r="I325" i="19"/>
  <c r="G326" i="19" s="1"/>
  <c r="D61" i="15" l="1"/>
  <c r="J61" i="15"/>
  <c r="F61" i="15" s="1"/>
  <c r="D62" i="12"/>
  <c r="L322" i="23"/>
  <c r="G323" i="21"/>
  <c r="F323" i="21"/>
  <c r="F323" i="23" s="1"/>
  <c r="F326" i="19"/>
  <c r="M61" i="15" l="1"/>
  <c r="K61" i="15"/>
  <c r="L61" i="15" s="1"/>
  <c r="N61" i="15"/>
  <c r="D326" i="19"/>
  <c r="H326" i="19" s="1"/>
  <c r="H62" i="12"/>
  <c r="J62" i="18" s="1"/>
  <c r="K62" i="18" s="1"/>
  <c r="G62" i="18"/>
  <c r="I62" i="18" s="1"/>
  <c r="G323" i="23"/>
  <c r="I323" i="23" s="1"/>
  <c r="D323" i="21"/>
  <c r="J323" i="21"/>
  <c r="I323" i="21"/>
  <c r="I62" i="12"/>
  <c r="G63" i="12" s="1"/>
  <c r="D62" i="18"/>
  <c r="H62" i="15" l="1"/>
  <c r="G62" i="15"/>
  <c r="I62" i="15" s="1"/>
  <c r="K323" i="21"/>
  <c r="K323" i="23" s="1"/>
  <c r="J323" i="23"/>
  <c r="D323" i="23"/>
  <c r="L323" i="21"/>
  <c r="I326" i="19"/>
  <c r="G327" i="19" s="1"/>
  <c r="L62" i="18"/>
  <c r="F63" i="12"/>
  <c r="F63" i="18" s="1"/>
  <c r="H63" i="18" s="1"/>
  <c r="J62" i="15" l="1"/>
  <c r="F62" i="15" s="1"/>
  <c r="K62" i="15" s="1"/>
  <c r="L62" i="15" s="1"/>
  <c r="D62" i="15"/>
  <c r="D63" i="12"/>
  <c r="L323" i="23"/>
  <c r="G324" i="21"/>
  <c r="F324" i="21"/>
  <c r="F324" i="23" s="1"/>
  <c r="F327" i="19"/>
  <c r="M62" i="15" l="1"/>
  <c r="H63" i="15" s="1"/>
  <c r="N62" i="15"/>
  <c r="D327" i="19"/>
  <c r="H327" i="19" s="1"/>
  <c r="G63" i="18"/>
  <c r="I63" i="18" s="1"/>
  <c r="G324" i="23"/>
  <c r="I324" i="23" s="1"/>
  <c r="I324" i="21"/>
  <c r="J324" i="21"/>
  <c r="D324" i="21"/>
  <c r="G63" i="15" l="1"/>
  <c r="I63" i="15" s="1"/>
  <c r="J63" i="15" s="1"/>
  <c r="F63" i="15" s="1"/>
  <c r="I63" i="12"/>
  <c r="G64" i="12" s="1"/>
  <c r="H63" i="12"/>
  <c r="J63" i="18" s="1"/>
  <c r="K63" i="18" s="1"/>
  <c r="D63" i="18"/>
  <c r="D324" i="23"/>
  <c r="L324" i="21"/>
  <c r="K324" i="21"/>
  <c r="K324" i="23" s="1"/>
  <c r="J324" i="23"/>
  <c r="F3" i="11"/>
  <c r="L63" i="18"/>
  <c r="F64" i="12"/>
  <c r="F64" i="18" s="1"/>
  <c r="H64" i="18" s="1"/>
  <c r="I327" i="19"/>
  <c r="G328" i="19" s="1"/>
  <c r="D63" i="15" l="1"/>
  <c r="N63" i="15"/>
  <c r="K63" i="15"/>
  <c r="L63" i="15" s="1"/>
  <c r="M63" i="15"/>
  <c r="D64" i="12"/>
  <c r="H64" i="12" s="1"/>
  <c r="L324" i="23"/>
  <c r="G325" i="21"/>
  <c r="F325" i="21"/>
  <c r="F325" i="23" s="1"/>
  <c r="F328" i="19"/>
  <c r="H3" i="11"/>
  <c r="G64" i="15" l="1"/>
  <c r="I64" i="15" s="1"/>
  <c r="H64" i="15"/>
  <c r="D328" i="19"/>
  <c r="H328" i="19" s="1"/>
  <c r="G64" i="18"/>
  <c r="I64" i="18" s="1"/>
  <c r="G325" i="23"/>
  <c r="I325" i="23" s="1"/>
  <c r="D325" i="21"/>
  <c r="I325" i="21"/>
  <c r="J325" i="21"/>
  <c r="J64" i="18"/>
  <c r="K64" i="18" s="1"/>
  <c r="I64" i="12"/>
  <c r="G65" i="12" s="1"/>
  <c r="D64" i="18"/>
  <c r="D64" i="15" l="1"/>
  <c r="J64" i="15"/>
  <c r="F64" i="15" s="1"/>
  <c r="K325" i="21"/>
  <c r="K325" i="23" s="1"/>
  <c r="J325" i="23"/>
  <c r="D325" i="23"/>
  <c r="L325" i="21"/>
  <c r="I328" i="19"/>
  <c r="G329" i="19" s="1"/>
  <c r="L64" i="18"/>
  <c r="F65" i="12"/>
  <c r="F65" i="18" s="1"/>
  <c r="H65" i="18" s="1"/>
  <c r="N64" i="15" l="1"/>
  <c r="K64" i="15"/>
  <c r="L64" i="15" s="1"/>
  <c r="M64" i="15"/>
  <c r="D65" i="12"/>
  <c r="L325" i="23"/>
  <c r="F326" i="21"/>
  <c r="F326" i="23" s="1"/>
  <c r="G326" i="21"/>
  <c r="F329" i="19"/>
  <c r="G65" i="15" l="1"/>
  <c r="I65" i="15" s="1"/>
  <c r="H65" i="15"/>
  <c r="D329" i="19"/>
  <c r="H329" i="19" s="1"/>
  <c r="G65" i="18"/>
  <c r="I65" i="18" s="1"/>
  <c r="G326" i="23"/>
  <c r="I326" i="23" s="1"/>
  <c r="J326" i="21"/>
  <c r="D326" i="21"/>
  <c r="I326" i="21"/>
  <c r="D65" i="15" l="1"/>
  <c r="J65" i="15"/>
  <c r="F65" i="15" s="1"/>
  <c r="I65" i="12"/>
  <c r="G66" i="12" s="1"/>
  <c r="H65" i="12"/>
  <c r="J65" i="18" s="1"/>
  <c r="K65" i="18" s="1"/>
  <c r="D65" i="18"/>
  <c r="D326" i="23"/>
  <c r="L326" i="21"/>
  <c r="J326" i="23"/>
  <c r="K326" i="21"/>
  <c r="K326" i="23" s="1"/>
  <c r="I329" i="19"/>
  <c r="G330" i="19" s="1"/>
  <c r="L65" i="18"/>
  <c r="F66" i="12"/>
  <c r="F66" i="18" s="1"/>
  <c r="H66" i="18" s="1"/>
  <c r="K65" i="15" l="1"/>
  <c r="L65" i="15" s="1"/>
  <c r="N65" i="15"/>
  <c r="M65" i="15"/>
  <c r="D66" i="12"/>
  <c r="L326" i="23"/>
  <c r="G327" i="21"/>
  <c r="F327" i="21"/>
  <c r="F327" i="23" s="1"/>
  <c r="F330" i="19"/>
  <c r="H66" i="15" l="1"/>
  <c r="G66" i="15"/>
  <c r="I66" i="15" s="1"/>
  <c r="D330" i="19"/>
  <c r="H330" i="19" s="1"/>
  <c r="G66" i="18"/>
  <c r="I66" i="18" s="1"/>
  <c r="G327" i="23"/>
  <c r="I327" i="23" s="1"/>
  <c r="J327" i="21"/>
  <c r="I327" i="21"/>
  <c r="D327" i="21"/>
  <c r="J66" i="15" l="1"/>
  <c r="D66" i="15"/>
  <c r="I66" i="12"/>
  <c r="G67" i="12" s="1"/>
  <c r="H66" i="12"/>
  <c r="J66" i="18" s="1"/>
  <c r="K66" i="18" s="1"/>
  <c r="D66" i="18"/>
  <c r="D327" i="23"/>
  <c r="L327" i="21"/>
  <c r="K327" i="21"/>
  <c r="K327" i="23" s="1"/>
  <c r="J327" i="23"/>
  <c r="I330" i="19"/>
  <c r="G331" i="19" s="1"/>
  <c r="L66" i="18"/>
  <c r="F67" i="12"/>
  <c r="F67" i="18" s="1"/>
  <c r="H67" i="18" s="1"/>
  <c r="F66" i="15" l="1"/>
  <c r="D67" i="12"/>
  <c r="L327" i="23"/>
  <c r="F328" i="21"/>
  <c r="F328" i="23" s="1"/>
  <c r="G328" i="21"/>
  <c r="G67" i="18"/>
  <c r="I67" i="18" s="1"/>
  <c r="F331" i="19"/>
  <c r="K66" i="15" l="1"/>
  <c r="L66" i="15" s="1"/>
  <c r="N66" i="15"/>
  <c r="M66" i="15"/>
  <c r="D331" i="19"/>
  <c r="H331" i="19" s="1"/>
  <c r="G328" i="23"/>
  <c r="I328" i="23" s="1"/>
  <c r="J328" i="21"/>
  <c r="I328" i="21"/>
  <c r="D328" i="21"/>
  <c r="G67" i="15" l="1"/>
  <c r="I67" i="15" s="1"/>
  <c r="H67" i="15"/>
  <c r="D67" i="18"/>
  <c r="H67" i="12"/>
  <c r="D328" i="23"/>
  <c r="L328" i="21"/>
  <c r="K328" i="21"/>
  <c r="K328" i="23" s="1"/>
  <c r="J328" i="23"/>
  <c r="I331" i="19"/>
  <c r="G332" i="19" s="1"/>
  <c r="J67" i="15" l="1"/>
  <c r="D67" i="15"/>
  <c r="L328" i="23"/>
  <c r="G329" i="21"/>
  <c r="F329" i="21"/>
  <c r="F329" i="23" s="1"/>
  <c r="F332" i="19"/>
  <c r="F67" i="15" l="1"/>
  <c r="K67" i="15" s="1"/>
  <c r="L67" i="15" s="1"/>
  <c r="D332" i="19"/>
  <c r="H332" i="19" s="1"/>
  <c r="G329" i="23"/>
  <c r="I329" i="23" s="1"/>
  <c r="J329" i="21"/>
  <c r="D329" i="21"/>
  <c r="I329" i="21"/>
  <c r="D329" i="23" l="1"/>
  <c r="L329" i="21"/>
  <c r="K329" i="21"/>
  <c r="K329" i="23" s="1"/>
  <c r="J329" i="23"/>
  <c r="I332" i="19"/>
  <c r="G333" i="19" s="1"/>
  <c r="L329" i="23" l="1"/>
  <c r="F330" i="21"/>
  <c r="F330" i="23" s="1"/>
  <c r="G330" i="21"/>
  <c r="F333" i="19"/>
  <c r="D333" i="19" l="1"/>
  <c r="H333" i="19" s="1"/>
  <c r="G330" i="23"/>
  <c r="I330" i="23" s="1"/>
  <c r="I330" i="21"/>
  <c r="J330" i="21"/>
  <c r="D330" i="21"/>
  <c r="D330" i="23" l="1"/>
  <c r="L330" i="21"/>
  <c r="J330" i="23"/>
  <c r="K330" i="21"/>
  <c r="K330" i="23" s="1"/>
  <c r="I333" i="19"/>
  <c r="G334" i="19" s="1"/>
  <c r="L330" i="23" l="1"/>
  <c r="G331" i="21"/>
  <c r="F331" i="21"/>
  <c r="F331" i="23" s="1"/>
  <c r="F334" i="19"/>
  <c r="D334" i="19" l="1"/>
  <c r="H334" i="19" s="1"/>
  <c r="G331" i="23"/>
  <c r="I331" i="23" s="1"/>
  <c r="J331" i="21"/>
  <c r="D331" i="21"/>
  <c r="I331" i="21"/>
  <c r="D331" i="23" l="1"/>
  <c r="L331" i="21"/>
  <c r="J331" i="23"/>
  <c r="K331" i="21"/>
  <c r="K331" i="23" s="1"/>
  <c r="I334" i="19"/>
  <c r="G335" i="19" s="1"/>
  <c r="L331" i="23" l="1"/>
  <c r="G332" i="21"/>
  <c r="F332" i="21"/>
  <c r="F332" i="23" s="1"/>
  <c r="F335" i="19"/>
  <c r="D335" i="19" l="1"/>
  <c r="H335" i="19" s="1"/>
  <c r="G332" i="23"/>
  <c r="I332" i="23" s="1"/>
  <c r="D332" i="21"/>
  <c r="I332" i="21"/>
  <c r="J332" i="21"/>
  <c r="D332" i="23" l="1"/>
  <c r="L332" i="21"/>
  <c r="K332" i="21"/>
  <c r="K332" i="23" s="1"/>
  <c r="J332" i="23"/>
  <c r="I335" i="19"/>
  <c r="G336" i="19" s="1"/>
  <c r="L332" i="23" l="1"/>
  <c r="F333" i="21"/>
  <c r="F333" i="23" s="1"/>
  <c r="G333" i="21"/>
  <c r="F336" i="19"/>
  <c r="D336" i="19" l="1"/>
  <c r="H336" i="19" s="1"/>
  <c r="G333" i="23"/>
  <c r="I333" i="23" s="1"/>
  <c r="J333" i="21"/>
  <c r="D333" i="21"/>
  <c r="I333" i="21"/>
  <c r="D333" i="23" l="1"/>
  <c r="L333" i="21"/>
  <c r="J333" i="23"/>
  <c r="K333" i="21"/>
  <c r="K333" i="23" s="1"/>
  <c r="I336" i="19"/>
  <c r="G337" i="19" s="1"/>
  <c r="L333" i="23" l="1"/>
  <c r="F334" i="21"/>
  <c r="F334" i="23" s="1"/>
  <c r="G334" i="21"/>
  <c r="F337" i="19"/>
  <c r="D337" i="19" l="1"/>
  <c r="H337" i="19" s="1"/>
  <c r="G334" i="23"/>
  <c r="I334" i="23" s="1"/>
  <c r="J334" i="21"/>
  <c r="D334" i="21"/>
  <c r="I334" i="21"/>
  <c r="D334" i="23" l="1"/>
  <c r="L334" i="21"/>
  <c r="K334" i="21"/>
  <c r="K334" i="23" s="1"/>
  <c r="J334" i="23"/>
  <c r="I337" i="19"/>
  <c r="G338" i="19" s="1"/>
  <c r="L334" i="23" l="1"/>
  <c r="G335" i="21"/>
  <c r="F335" i="21"/>
  <c r="F335" i="23" s="1"/>
  <c r="F338" i="19"/>
  <c r="D338" i="19" l="1"/>
  <c r="H338" i="19" s="1"/>
  <c r="G335" i="23"/>
  <c r="I335" i="23" s="1"/>
  <c r="J335" i="21"/>
  <c r="D335" i="21"/>
  <c r="I335" i="21"/>
  <c r="D335" i="23" l="1"/>
  <c r="L335" i="21"/>
  <c r="K335" i="21"/>
  <c r="K335" i="23" s="1"/>
  <c r="J335" i="23"/>
  <c r="I338" i="19"/>
  <c r="G339" i="19" s="1"/>
  <c r="L335" i="23" l="1"/>
  <c r="F336" i="21"/>
  <c r="F336" i="23" s="1"/>
  <c r="G336" i="21"/>
  <c r="F339" i="19"/>
  <c r="M2" i="13"/>
  <c r="D339" i="19" l="1"/>
  <c r="H339" i="19" s="1"/>
  <c r="G336" i="23"/>
  <c r="I336" i="23" s="1"/>
  <c r="I336" i="21"/>
  <c r="J336" i="21"/>
  <c r="D336" i="21"/>
  <c r="H3" i="13"/>
  <c r="F3" i="13" s="1"/>
  <c r="G3" i="13"/>
  <c r="I3" i="13" s="1"/>
  <c r="K336" i="21" l="1"/>
  <c r="K336" i="23" s="1"/>
  <c r="J336" i="23"/>
  <c r="D336" i="23"/>
  <c r="L336" i="21"/>
  <c r="I339" i="19"/>
  <c r="G340" i="19" s="1"/>
  <c r="D3" i="13"/>
  <c r="J3" i="13"/>
  <c r="K3" i="13"/>
  <c r="N3" i="13"/>
  <c r="L336" i="23" l="1"/>
  <c r="G337" i="21"/>
  <c r="F337" i="21"/>
  <c r="F337" i="23" s="1"/>
  <c r="F340" i="19"/>
  <c r="L3" i="13"/>
  <c r="M3" i="13"/>
  <c r="H4" i="13" s="1"/>
  <c r="D340" i="19" l="1"/>
  <c r="H340" i="19" s="1"/>
  <c r="G337" i="23"/>
  <c r="I337" i="23" s="1"/>
  <c r="I337" i="21"/>
  <c r="D337" i="21"/>
  <c r="J337" i="21"/>
  <c r="G4" i="13"/>
  <c r="I4" i="13" s="1"/>
  <c r="F4" i="13"/>
  <c r="K337" i="21" l="1"/>
  <c r="K337" i="23" s="1"/>
  <c r="J337" i="23"/>
  <c r="D337" i="23"/>
  <c r="L337" i="21"/>
  <c r="I340" i="19"/>
  <c r="G341" i="19" s="1"/>
  <c r="D4" i="13"/>
  <c r="J4" i="13"/>
  <c r="K4" i="13"/>
  <c r="N4" i="13"/>
  <c r="L337" i="23" l="1"/>
  <c r="G338" i="21"/>
  <c r="F338" i="21"/>
  <c r="F338" i="23" s="1"/>
  <c r="F341" i="19"/>
  <c r="L4" i="13"/>
  <c r="M4" i="13"/>
  <c r="H5" i="13" s="1"/>
  <c r="D341" i="19" l="1"/>
  <c r="H341" i="19" s="1"/>
  <c r="G338" i="23"/>
  <c r="I338" i="23" s="1"/>
  <c r="J338" i="21"/>
  <c r="D338" i="21"/>
  <c r="I338" i="21"/>
  <c r="F5" i="13"/>
  <c r="G5" i="13"/>
  <c r="I5" i="13" s="1"/>
  <c r="D338" i="23" l="1"/>
  <c r="L338" i="21"/>
  <c r="K338" i="21"/>
  <c r="K338" i="23" s="1"/>
  <c r="J338" i="23"/>
  <c r="I341" i="19"/>
  <c r="G342" i="19" s="1"/>
  <c r="J5" i="13"/>
  <c r="D5" i="13"/>
  <c r="M5" i="13" s="1"/>
  <c r="H6" i="13" s="1"/>
  <c r="K5" i="13"/>
  <c r="N5" i="13"/>
  <c r="L338" i="23" l="1"/>
  <c r="G339" i="21"/>
  <c r="F339" i="21"/>
  <c r="F339" i="23" s="1"/>
  <c r="F342" i="19"/>
  <c r="L5" i="13"/>
  <c r="G6" i="13"/>
  <c r="I6" i="13" s="1"/>
  <c r="F6" i="13"/>
  <c r="K6" i="13" s="1"/>
  <c r="D342" i="19" l="1"/>
  <c r="H342" i="19" s="1"/>
  <c r="G339" i="23"/>
  <c r="I339" i="23" s="1"/>
  <c r="I339" i="21"/>
  <c r="J339" i="21"/>
  <c r="D339" i="21"/>
  <c r="D6" i="13"/>
  <c r="N6" i="13"/>
  <c r="K339" i="21" l="1"/>
  <c r="K339" i="23" s="1"/>
  <c r="J339" i="23"/>
  <c r="D339" i="23"/>
  <c r="L339" i="21"/>
  <c r="I342" i="19"/>
  <c r="G343" i="19" s="1"/>
  <c r="L6" i="13"/>
  <c r="J6" i="13"/>
  <c r="M6" i="13"/>
  <c r="H7" i="13" s="1"/>
  <c r="L339" i="23" l="1"/>
  <c r="G340" i="21"/>
  <c r="F340" i="21"/>
  <c r="F340" i="23" s="1"/>
  <c r="F343" i="19"/>
  <c r="G7" i="13"/>
  <c r="I7" i="13" s="1"/>
  <c r="F7" i="13"/>
  <c r="D343" i="19" l="1"/>
  <c r="H343" i="19" s="1"/>
  <c r="G340" i="23"/>
  <c r="I340" i="23" s="1"/>
  <c r="D340" i="21"/>
  <c r="I340" i="21"/>
  <c r="J340" i="21"/>
  <c r="D7" i="13"/>
  <c r="J7" i="13"/>
  <c r="K7" i="13"/>
  <c r="N7" i="13"/>
  <c r="K340" i="21" l="1"/>
  <c r="K340" i="23" s="1"/>
  <c r="J340" i="23"/>
  <c r="D340" i="23"/>
  <c r="L340" i="21"/>
  <c r="I343" i="19"/>
  <c r="G344" i="19" s="1"/>
  <c r="L7" i="13"/>
  <c r="L340" i="23" l="1"/>
  <c r="G341" i="21"/>
  <c r="F341" i="21"/>
  <c r="F341" i="23" s="1"/>
  <c r="F344" i="19"/>
  <c r="M7" i="13"/>
  <c r="H8" i="13" s="1"/>
  <c r="D344" i="19" l="1"/>
  <c r="H344" i="19" s="1"/>
  <c r="G341" i="23"/>
  <c r="I341" i="23" s="1"/>
  <c r="J341" i="21"/>
  <c r="I341" i="21"/>
  <c r="D341" i="21"/>
  <c r="F8" i="13"/>
  <c r="G8" i="13"/>
  <c r="I8" i="13" s="1"/>
  <c r="D341" i="23" l="1"/>
  <c r="L341" i="21"/>
  <c r="K341" i="21"/>
  <c r="K341" i="23" s="1"/>
  <c r="J341" i="23"/>
  <c r="I344" i="19"/>
  <c r="G345" i="19" s="1"/>
  <c r="D8" i="13"/>
  <c r="J8" i="13"/>
  <c r="K8" i="13"/>
  <c r="N8" i="13"/>
  <c r="L341" i="23" l="1"/>
  <c r="F342" i="21"/>
  <c r="F342" i="23" s="1"/>
  <c r="G342" i="21"/>
  <c r="F345" i="19"/>
  <c r="L8" i="13"/>
  <c r="M8" i="13"/>
  <c r="H9" i="13" s="1"/>
  <c r="D345" i="19" l="1"/>
  <c r="H345" i="19" s="1"/>
  <c r="G342" i="23"/>
  <c r="I342" i="23" s="1"/>
  <c r="I342" i="21"/>
  <c r="D342" i="21"/>
  <c r="J342" i="21"/>
  <c r="G9" i="13"/>
  <c r="I9" i="13" s="1"/>
  <c r="F9" i="13"/>
  <c r="K342" i="21" l="1"/>
  <c r="K342" i="23" s="1"/>
  <c r="J342" i="23"/>
  <c r="D342" i="23"/>
  <c r="L342" i="21"/>
  <c r="I345" i="19"/>
  <c r="G346" i="19" s="1"/>
  <c r="J9" i="13"/>
  <c r="D9" i="13"/>
  <c r="K9" i="13"/>
  <c r="N9" i="13"/>
  <c r="L342" i="23" l="1"/>
  <c r="G343" i="21"/>
  <c r="F343" i="21"/>
  <c r="F343" i="23" s="1"/>
  <c r="F346" i="19"/>
  <c r="M9" i="13"/>
  <c r="H10" i="13" s="1"/>
  <c r="L9" i="13"/>
  <c r="D346" i="19" l="1"/>
  <c r="H346" i="19" s="1"/>
  <c r="G343" i="23"/>
  <c r="I343" i="23" s="1"/>
  <c r="J343" i="21"/>
  <c r="I343" i="21"/>
  <c r="D343" i="21"/>
  <c r="G10" i="13"/>
  <c r="I10" i="13" s="1"/>
  <c r="F10" i="13"/>
  <c r="D343" i="23" l="1"/>
  <c r="L343" i="21"/>
  <c r="J343" i="23"/>
  <c r="K343" i="21"/>
  <c r="K343" i="23" s="1"/>
  <c r="I346" i="19"/>
  <c r="G347" i="19" s="1"/>
  <c r="J10" i="13"/>
  <c r="D10" i="13"/>
  <c r="K10" i="13"/>
  <c r="N10" i="13"/>
  <c r="L343" i="23" l="1"/>
  <c r="G344" i="21"/>
  <c r="F344" i="21"/>
  <c r="F344" i="23" s="1"/>
  <c r="F347" i="19"/>
  <c r="L10" i="13"/>
  <c r="M10" i="13"/>
  <c r="H11" i="13" s="1"/>
  <c r="D347" i="19" l="1"/>
  <c r="H347" i="19" s="1"/>
  <c r="G344" i="23"/>
  <c r="I344" i="23" s="1"/>
  <c r="J344" i="21"/>
  <c r="I344" i="21"/>
  <c r="D344" i="21"/>
  <c r="F11" i="13"/>
  <c r="G11" i="13"/>
  <c r="I11" i="13" s="1"/>
  <c r="D344" i="23" l="1"/>
  <c r="L344" i="21"/>
  <c r="K344" i="21"/>
  <c r="K344" i="23" s="1"/>
  <c r="J344" i="23"/>
  <c r="I347" i="19"/>
  <c r="G348" i="19" s="1"/>
  <c r="D11" i="13"/>
  <c r="J11" i="13"/>
  <c r="K11" i="13"/>
  <c r="N11" i="13"/>
  <c r="P4" i="13"/>
  <c r="L344" i="23" l="1"/>
  <c r="G345" i="21"/>
  <c r="F345" i="21"/>
  <c r="F345" i="23" s="1"/>
  <c r="F348" i="19"/>
  <c r="L11" i="13"/>
  <c r="M11" i="13"/>
  <c r="H12" i="13" s="1"/>
  <c r="D348" i="19" l="1"/>
  <c r="H348" i="19" s="1"/>
  <c r="G345" i="23"/>
  <c r="I345" i="23" s="1"/>
  <c r="D345" i="21"/>
  <c r="I345" i="21"/>
  <c r="J345" i="21"/>
  <c r="G12" i="13"/>
  <c r="I12" i="13" s="1"/>
  <c r="F12" i="13"/>
  <c r="K345" i="21" l="1"/>
  <c r="K345" i="23" s="1"/>
  <c r="J345" i="23"/>
  <c r="D345" i="23"/>
  <c r="L345" i="21"/>
  <c r="I348" i="19"/>
  <c r="G349" i="19" s="1"/>
  <c r="J12" i="13"/>
  <c r="D12" i="13"/>
  <c r="K12" i="13"/>
  <c r="N12" i="13"/>
  <c r="L345" i="23" l="1"/>
  <c r="G346" i="21"/>
  <c r="F346" i="21"/>
  <c r="F346" i="23" s="1"/>
  <c r="F349" i="19"/>
  <c r="L12" i="13"/>
  <c r="M12" i="13"/>
  <c r="H13" i="13" s="1"/>
  <c r="D349" i="19" l="1"/>
  <c r="H349" i="19" s="1"/>
  <c r="G346" i="23"/>
  <c r="I346" i="23" s="1"/>
  <c r="J346" i="21"/>
  <c r="D346" i="21"/>
  <c r="I346" i="21"/>
  <c r="F13" i="13"/>
  <c r="G13" i="13"/>
  <c r="I13" i="13" s="1"/>
  <c r="D346" i="23" l="1"/>
  <c r="L346" i="21"/>
  <c r="K346" i="21"/>
  <c r="K346" i="23" s="1"/>
  <c r="J346" i="23"/>
  <c r="I349" i="19"/>
  <c r="G350" i="19" s="1"/>
  <c r="J13" i="13"/>
  <c r="D13" i="13"/>
  <c r="K13" i="13"/>
  <c r="N13" i="13"/>
  <c r="L346" i="23" l="1"/>
  <c r="F347" i="21"/>
  <c r="F347" i="23" s="1"/>
  <c r="G347" i="21"/>
  <c r="F350" i="19"/>
  <c r="L13" i="13"/>
  <c r="M13" i="13"/>
  <c r="H14" i="13" s="1"/>
  <c r="D350" i="19" l="1"/>
  <c r="H350" i="19" s="1"/>
  <c r="G347" i="23"/>
  <c r="I347" i="23" s="1"/>
  <c r="J347" i="21"/>
  <c r="I347" i="21"/>
  <c r="D347" i="21"/>
  <c r="G14" i="13"/>
  <c r="I14" i="13" s="1"/>
  <c r="F14" i="13"/>
  <c r="D347" i="23" l="1"/>
  <c r="L347" i="21"/>
  <c r="K347" i="21"/>
  <c r="K347" i="23" s="1"/>
  <c r="J347" i="23"/>
  <c r="I350" i="19"/>
  <c r="G351" i="19" s="1"/>
  <c r="J14" i="13"/>
  <c r="D14" i="13"/>
  <c r="K14" i="13"/>
  <c r="N14" i="13"/>
  <c r="L347" i="23" l="1"/>
  <c r="G348" i="21"/>
  <c r="F348" i="21"/>
  <c r="F348" i="23" s="1"/>
  <c r="F351" i="19"/>
  <c r="L14" i="13"/>
  <c r="M14" i="13"/>
  <c r="H15" i="13" s="1"/>
  <c r="D351" i="19" l="1"/>
  <c r="H351" i="19" s="1"/>
  <c r="G348" i="23"/>
  <c r="I348" i="23" s="1"/>
  <c r="J348" i="21"/>
  <c r="D348" i="21"/>
  <c r="I348" i="21"/>
  <c r="G15" i="13"/>
  <c r="I15" i="13" s="1"/>
  <c r="F15" i="13"/>
  <c r="K348" i="21" l="1"/>
  <c r="K348" i="23" s="1"/>
  <c r="J348" i="23"/>
  <c r="D348" i="23"/>
  <c r="L348" i="21"/>
  <c r="I351" i="19"/>
  <c r="G352" i="19" s="1"/>
  <c r="J15" i="13"/>
  <c r="D15" i="13"/>
  <c r="K15" i="13"/>
  <c r="N15" i="13"/>
  <c r="L348" i="23" l="1"/>
  <c r="G349" i="21"/>
  <c r="F349" i="21"/>
  <c r="F349" i="23" s="1"/>
  <c r="F352" i="19"/>
  <c r="L15" i="13"/>
  <c r="M15" i="13"/>
  <c r="H16" i="13" s="1"/>
  <c r="D352" i="19" l="1"/>
  <c r="H352" i="19" s="1"/>
  <c r="G349" i="23"/>
  <c r="I349" i="23" s="1"/>
  <c r="J349" i="21"/>
  <c r="D349" i="21"/>
  <c r="I349" i="21"/>
  <c r="G16" i="13"/>
  <c r="I16" i="13" s="1"/>
  <c r="F16" i="13"/>
  <c r="K349" i="21" l="1"/>
  <c r="K349" i="23" s="1"/>
  <c r="J349" i="23"/>
  <c r="D349" i="23"/>
  <c r="L349" i="21"/>
  <c r="I352" i="19"/>
  <c r="G353" i="19" s="1"/>
  <c r="J16" i="13"/>
  <c r="D16" i="13"/>
  <c r="K16" i="13"/>
  <c r="N16" i="13"/>
  <c r="G350" i="21" l="1"/>
  <c r="L349" i="23"/>
  <c r="F350" i="21"/>
  <c r="F350" i="23" s="1"/>
  <c r="F353" i="19"/>
  <c r="E67" i="3"/>
  <c r="J67" i="3" s="1"/>
  <c r="E67" i="15"/>
  <c r="E67" i="18"/>
  <c r="E67" i="13"/>
  <c r="L16" i="13"/>
  <c r="M16" i="13"/>
  <c r="H17" i="13" s="1"/>
  <c r="D353" i="19" l="1"/>
  <c r="H353" i="19" s="1"/>
  <c r="G350" i="23"/>
  <c r="I350" i="23" s="1"/>
  <c r="J350" i="21"/>
  <c r="I350" i="21"/>
  <c r="D350" i="21"/>
  <c r="J67" i="18"/>
  <c r="K67" i="18" s="1"/>
  <c r="I67" i="12"/>
  <c r="G68" i="12" s="1"/>
  <c r="N67" i="15"/>
  <c r="M67" i="15"/>
  <c r="D68" i="3"/>
  <c r="F68" i="3"/>
  <c r="H68" i="3" s="1"/>
  <c r="F17" i="13"/>
  <c r="G17" i="13"/>
  <c r="I17" i="13" s="1"/>
  <c r="L67" i="18" l="1"/>
  <c r="D350" i="23"/>
  <c r="L350" i="21"/>
  <c r="K350" i="21"/>
  <c r="K350" i="23" s="1"/>
  <c r="J350" i="23"/>
  <c r="I353" i="19"/>
  <c r="G354" i="19" s="1"/>
  <c r="H68" i="15"/>
  <c r="G68" i="15"/>
  <c r="I68" i="15" s="1"/>
  <c r="F68" i="12"/>
  <c r="F68" i="18" s="1"/>
  <c r="H68" i="18" s="1"/>
  <c r="G68" i="3"/>
  <c r="I68" i="3" s="1"/>
  <c r="J17" i="13"/>
  <c r="D17" i="13"/>
  <c r="K17" i="13"/>
  <c r="N17" i="13"/>
  <c r="D68" i="12" l="1"/>
  <c r="H68" i="12" s="1"/>
  <c r="L350" i="23"/>
  <c r="G351" i="21"/>
  <c r="F351" i="21"/>
  <c r="F351" i="23" s="1"/>
  <c r="F354" i="19"/>
  <c r="J68" i="15"/>
  <c r="D68" i="15"/>
  <c r="L17" i="13"/>
  <c r="M17" i="13"/>
  <c r="H18" i="13" s="1"/>
  <c r="F68" i="15" l="1"/>
  <c r="K68" i="15" s="1"/>
  <c r="L68" i="15" s="1"/>
  <c r="D354" i="19"/>
  <c r="H354" i="19" s="1"/>
  <c r="D68" i="18"/>
  <c r="G68" i="18"/>
  <c r="I68" i="18" s="1"/>
  <c r="G351" i="23"/>
  <c r="I351" i="23" s="1"/>
  <c r="J351" i="21"/>
  <c r="D351" i="21"/>
  <c r="I351" i="21"/>
  <c r="E68" i="3"/>
  <c r="J68" i="3" s="1"/>
  <c r="E68" i="15"/>
  <c r="E68" i="13"/>
  <c r="G18" i="13"/>
  <c r="I18" i="13" s="1"/>
  <c r="F18" i="13"/>
  <c r="N68" i="15" l="1"/>
  <c r="D351" i="23"/>
  <c r="L351" i="21"/>
  <c r="K351" i="21"/>
  <c r="K351" i="23" s="1"/>
  <c r="J351" i="23"/>
  <c r="J68" i="18"/>
  <c r="K68" i="18" s="1"/>
  <c r="E68" i="18"/>
  <c r="I354" i="19"/>
  <c r="G355" i="19" s="1"/>
  <c r="M68" i="15"/>
  <c r="G69" i="15" s="1"/>
  <c r="I69" i="15" s="1"/>
  <c r="I68" i="12"/>
  <c r="G69" i="12" s="1"/>
  <c r="D69" i="3"/>
  <c r="F69" i="3"/>
  <c r="H69" i="3" s="1"/>
  <c r="J18" i="13"/>
  <c r="D18" i="13"/>
  <c r="K18" i="13"/>
  <c r="N18" i="13"/>
  <c r="L68" i="18" l="1"/>
  <c r="G352" i="21"/>
  <c r="F352" i="21"/>
  <c r="F352" i="23" s="1"/>
  <c r="L351" i="23"/>
  <c r="H69" i="15"/>
  <c r="D69" i="15" s="1"/>
  <c r="F355" i="19"/>
  <c r="F69" i="12"/>
  <c r="F69" i="18" s="1"/>
  <c r="H69" i="18" s="1"/>
  <c r="G69" i="3"/>
  <c r="I69" i="3" s="1"/>
  <c r="L18" i="13"/>
  <c r="M18" i="13"/>
  <c r="H19" i="13" s="1"/>
  <c r="D355" i="19" l="1"/>
  <c r="H355" i="19" s="1"/>
  <c r="D69" i="12"/>
  <c r="G352" i="23"/>
  <c r="I352" i="23" s="1"/>
  <c r="I352" i="21"/>
  <c r="J352" i="21"/>
  <c r="D352" i="21"/>
  <c r="J69" i="15"/>
  <c r="F69" i="15" s="1"/>
  <c r="K69" i="15" s="1"/>
  <c r="L69" i="15" s="1"/>
  <c r="G19" i="13"/>
  <c r="I19" i="13" s="1"/>
  <c r="F19" i="13"/>
  <c r="G69" i="18" l="1"/>
  <c r="I69" i="18" s="1"/>
  <c r="D352" i="23"/>
  <c r="L352" i="21"/>
  <c r="K352" i="21"/>
  <c r="K352" i="23" s="1"/>
  <c r="J352" i="23"/>
  <c r="I355" i="19"/>
  <c r="G356" i="19" s="1"/>
  <c r="J19" i="13"/>
  <c r="D19" i="13"/>
  <c r="K19" i="13"/>
  <c r="N19" i="13"/>
  <c r="D69" i="18" l="1"/>
  <c r="H69" i="12"/>
  <c r="L352" i="23"/>
  <c r="G353" i="21"/>
  <c r="F353" i="21"/>
  <c r="F353" i="23" s="1"/>
  <c r="F356" i="19"/>
  <c r="E69" i="3"/>
  <c r="J69" i="3" s="1"/>
  <c r="E69" i="15"/>
  <c r="E69" i="18"/>
  <c r="E69" i="13"/>
  <c r="L19" i="13"/>
  <c r="M19" i="13"/>
  <c r="H20" i="13" s="1"/>
  <c r="D356" i="19" l="1"/>
  <c r="H356" i="19" s="1"/>
  <c r="G353" i="23"/>
  <c r="I353" i="23" s="1"/>
  <c r="I353" i="21"/>
  <c r="J353" i="21"/>
  <c r="D353" i="21"/>
  <c r="J69" i="18"/>
  <c r="K69" i="18" s="1"/>
  <c r="I69" i="12"/>
  <c r="G70" i="12" s="1"/>
  <c r="N69" i="15"/>
  <c r="M69" i="15"/>
  <c r="D70" i="3"/>
  <c r="F70" i="3"/>
  <c r="H70" i="3" s="1"/>
  <c r="G20" i="13"/>
  <c r="I20" i="13" s="1"/>
  <c r="F20" i="13"/>
  <c r="L69" i="18" l="1"/>
  <c r="D353" i="23"/>
  <c r="L353" i="21"/>
  <c r="K353" i="21"/>
  <c r="K353" i="23" s="1"/>
  <c r="J353" i="23"/>
  <c r="I356" i="19"/>
  <c r="G357" i="19" s="1"/>
  <c r="H70" i="15"/>
  <c r="G70" i="15"/>
  <c r="I70" i="15" s="1"/>
  <c r="F70" i="12"/>
  <c r="F70" i="18" s="1"/>
  <c r="H70" i="18" s="1"/>
  <c r="G70" i="3"/>
  <c r="I70" i="3" s="1"/>
  <c r="J20" i="13"/>
  <c r="D20" i="13"/>
  <c r="K20" i="13"/>
  <c r="N20" i="13"/>
  <c r="D70" i="12" l="1"/>
  <c r="H70" i="12" s="1"/>
  <c r="L353" i="23"/>
  <c r="F354" i="21"/>
  <c r="F354" i="23" s="1"/>
  <c r="G354" i="21"/>
  <c r="F357" i="19"/>
  <c r="D70" i="15"/>
  <c r="J70" i="15"/>
  <c r="F70" i="15" s="1"/>
  <c r="K70" i="15" s="1"/>
  <c r="L70" i="15" s="1"/>
  <c r="J70" i="12"/>
  <c r="L20" i="13"/>
  <c r="M20" i="13"/>
  <c r="D357" i="19" l="1"/>
  <c r="H357" i="19" s="1"/>
  <c r="D70" i="18"/>
  <c r="G70" i="18"/>
  <c r="I70" i="18" s="1"/>
  <c r="D354" i="21"/>
  <c r="I354" i="21"/>
  <c r="G354" i="23"/>
  <c r="I354" i="23" s="1"/>
  <c r="J354" i="21"/>
  <c r="H21" i="13"/>
  <c r="F21" i="13" s="1"/>
  <c r="G21" i="13"/>
  <c r="I21" i="13" s="1"/>
  <c r="K354" i="21" l="1"/>
  <c r="K354" i="23" s="1"/>
  <c r="J354" i="23"/>
  <c r="D354" i="23"/>
  <c r="L354" i="21"/>
  <c r="I357" i="19"/>
  <c r="G358" i="19" s="1"/>
  <c r="J21" i="13"/>
  <c r="D21" i="13"/>
  <c r="K21" i="13"/>
  <c r="N21" i="13"/>
  <c r="L354" i="23" l="1"/>
  <c r="G355" i="21"/>
  <c r="F355" i="21"/>
  <c r="F355" i="23" s="1"/>
  <c r="F358" i="19"/>
  <c r="L21" i="13"/>
  <c r="M21" i="13"/>
  <c r="H22" i="13" s="1"/>
  <c r="D358" i="19" l="1"/>
  <c r="H358" i="19" s="1"/>
  <c r="G355" i="23"/>
  <c r="I355" i="23" s="1"/>
  <c r="J355" i="21"/>
  <c r="I355" i="21"/>
  <c r="D355" i="21"/>
  <c r="G22" i="13"/>
  <c r="I22" i="13" s="1"/>
  <c r="F22" i="13"/>
  <c r="D355" i="23" l="1"/>
  <c r="L355" i="21"/>
  <c r="K355" i="21"/>
  <c r="K355" i="23" s="1"/>
  <c r="J355" i="23"/>
  <c r="I358" i="19"/>
  <c r="G359" i="19" s="1"/>
  <c r="E71" i="3"/>
  <c r="E71" i="15"/>
  <c r="E71" i="13"/>
  <c r="E71" i="18"/>
  <c r="J22" i="13"/>
  <c r="D22" i="13"/>
  <c r="K22" i="13"/>
  <c r="N22" i="13"/>
  <c r="L355" i="23" l="1"/>
  <c r="G356" i="21"/>
  <c r="F356" i="21"/>
  <c r="F356" i="23" s="1"/>
  <c r="F359" i="19"/>
  <c r="L22" i="13"/>
  <c r="M22" i="13"/>
  <c r="H23" i="13" s="1"/>
  <c r="D359" i="19" l="1"/>
  <c r="H359" i="19" s="1"/>
  <c r="I356" i="21"/>
  <c r="D356" i="21"/>
  <c r="G356" i="23"/>
  <c r="I356" i="23" s="1"/>
  <c r="J356" i="21"/>
  <c r="F23" i="13"/>
  <c r="G23" i="13"/>
  <c r="I23" i="13" s="1"/>
  <c r="K356" i="21" l="1"/>
  <c r="K356" i="23" s="1"/>
  <c r="J356" i="23"/>
  <c r="D356" i="23"/>
  <c r="L356" i="21"/>
  <c r="I359" i="19"/>
  <c r="G360" i="19" s="1"/>
  <c r="J23" i="13"/>
  <c r="D23" i="13"/>
  <c r="K23" i="13"/>
  <c r="N23" i="13"/>
  <c r="L356" i="23" l="1"/>
  <c r="F357" i="21"/>
  <c r="F357" i="23" s="1"/>
  <c r="G357" i="21"/>
  <c r="F360" i="19"/>
  <c r="E72" i="3"/>
  <c r="E72" i="15"/>
  <c r="E72" i="18"/>
  <c r="E72" i="13"/>
  <c r="L23" i="13"/>
  <c r="M23" i="13"/>
  <c r="H24" i="13" s="1"/>
  <c r="D360" i="19" l="1"/>
  <c r="H360" i="19" s="1"/>
  <c r="G357" i="23"/>
  <c r="I357" i="23" s="1"/>
  <c r="I357" i="21"/>
  <c r="J357" i="21"/>
  <c r="D357" i="21"/>
  <c r="G24" i="13"/>
  <c r="I24" i="13" s="1"/>
  <c r="F24" i="13"/>
  <c r="D357" i="23" l="1"/>
  <c r="L357" i="21"/>
  <c r="K357" i="21"/>
  <c r="K357" i="23" s="1"/>
  <c r="J357" i="23"/>
  <c r="I360" i="19"/>
  <c r="G361" i="19" s="1"/>
  <c r="J24" i="13"/>
  <c r="D24" i="13"/>
  <c r="K24" i="13"/>
  <c r="N24" i="13"/>
  <c r="L357" i="23" l="1"/>
  <c r="F358" i="21"/>
  <c r="F358" i="23" s="1"/>
  <c r="G358" i="21"/>
  <c r="F361" i="19"/>
  <c r="L24" i="13"/>
  <c r="M24" i="13"/>
  <c r="H25" i="13" s="1"/>
  <c r="D361" i="19" l="1"/>
  <c r="H361" i="19" s="1"/>
  <c r="G358" i="23"/>
  <c r="I358" i="23" s="1"/>
  <c r="J358" i="21"/>
  <c r="D358" i="21"/>
  <c r="I358" i="21"/>
  <c r="E73" i="3"/>
  <c r="E73" i="15"/>
  <c r="E73" i="18"/>
  <c r="E73" i="13"/>
  <c r="G25" i="13"/>
  <c r="I25" i="13" s="1"/>
  <c r="F25" i="13"/>
  <c r="D358" i="23" l="1"/>
  <c r="L358" i="21"/>
  <c r="K358" i="21"/>
  <c r="K358" i="23" s="1"/>
  <c r="J358" i="23"/>
  <c r="I361" i="19"/>
  <c r="J25" i="13"/>
  <c r="D25" i="13"/>
  <c r="K25" i="13"/>
  <c r="N25" i="13"/>
  <c r="L358" i="23" l="1"/>
  <c r="G359" i="21"/>
  <c r="F359" i="21"/>
  <c r="F359" i="23" s="1"/>
  <c r="L25" i="13"/>
  <c r="M25" i="13"/>
  <c r="H26" i="13" s="1"/>
  <c r="D359" i="21" l="1"/>
  <c r="J359" i="21"/>
  <c r="I359" i="21"/>
  <c r="G359" i="23"/>
  <c r="I359" i="23" s="1"/>
  <c r="G26" i="13"/>
  <c r="I26" i="13" s="1"/>
  <c r="F26" i="13"/>
  <c r="J359" i="23" l="1"/>
  <c r="K359" i="21"/>
  <c r="K359" i="23" s="1"/>
  <c r="D359" i="23"/>
  <c r="L359" i="21"/>
  <c r="E74" i="3"/>
  <c r="E74" i="15"/>
  <c r="E74" i="18"/>
  <c r="E74" i="13"/>
  <c r="J26" i="13"/>
  <c r="D26" i="13"/>
  <c r="K26" i="13"/>
  <c r="N26" i="13"/>
  <c r="L359" i="23" l="1"/>
  <c r="F360" i="21"/>
  <c r="F360" i="23" s="1"/>
  <c r="G360" i="21"/>
  <c r="L26" i="13"/>
  <c r="M26" i="13"/>
  <c r="H27" i="13" s="1"/>
  <c r="G360" i="23" l="1"/>
  <c r="I360" i="23" s="1"/>
  <c r="J360" i="21"/>
  <c r="I360" i="21"/>
  <c r="D360" i="21"/>
  <c r="F27" i="13"/>
  <c r="G27" i="13"/>
  <c r="I27" i="13" s="1"/>
  <c r="D360" i="23" l="1"/>
  <c r="L360" i="21"/>
  <c r="K360" i="21"/>
  <c r="K360" i="23" s="1"/>
  <c r="J360" i="23"/>
  <c r="J27" i="13"/>
  <c r="D27" i="13"/>
  <c r="K27" i="13"/>
  <c r="N27" i="13"/>
  <c r="L360" i="23" l="1"/>
  <c r="G361" i="21"/>
  <c r="F361" i="21"/>
  <c r="F361" i="23" s="1"/>
  <c r="E75" i="13"/>
  <c r="E75" i="3"/>
  <c r="E75" i="15"/>
  <c r="E75" i="18"/>
  <c r="L27" i="13"/>
  <c r="M27" i="13"/>
  <c r="H28" i="13" s="1"/>
  <c r="D361" i="21" l="1"/>
  <c r="I361" i="21"/>
  <c r="J361" i="21"/>
  <c r="G361" i="23"/>
  <c r="I361" i="23" s="1"/>
  <c r="G28" i="13"/>
  <c r="I28" i="13" s="1"/>
  <c r="F28" i="13"/>
  <c r="J361" i="23" l="1"/>
  <c r="J3" i="1" s="1"/>
  <c r="J5" i="1" s="1"/>
  <c r="K361" i="21"/>
  <c r="K361" i="23" s="1"/>
  <c r="J15" i="1" s="1"/>
  <c r="D361" i="23"/>
  <c r="L361" i="21"/>
  <c r="L361" i="23" s="1"/>
  <c r="J6" i="1" s="1"/>
  <c r="J28" i="13"/>
  <c r="D28" i="13"/>
  <c r="K28" i="13"/>
  <c r="N28" i="13"/>
  <c r="L28" i="13" l="1"/>
  <c r="M28" i="13"/>
  <c r="H29" i="13" s="1"/>
  <c r="E76" i="3" l="1"/>
  <c r="E76" i="15"/>
  <c r="E76" i="13"/>
  <c r="E76" i="18"/>
  <c r="F29" i="13"/>
  <c r="G29" i="13"/>
  <c r="I29" i="13" s="1"/>
  <c r="J29" i="13" l="1"/>
  <c r="D29" i="13"/>
  <c r="K29" i="13"/>
  <c r="N29" i="13"/>
  <c r="L29" i="13" l="1"/>
  <c r="M29" i="13"/>
  <c r="H30" i="13" s="1"/>
  <c r="G30" i="13" l="1"/>
  <c r="I30" i="13" s="1"/>
  <c r="F30" i="13"/>
  <c r="E77" i="3" l="1"/>
  <c r="E77" i="15"/>
  <c r="E77" i="18"/>
  <c r="E77" i="13"/>
  <c r="J30" i="13"/>
  <c r="D30" i="13"/>
  <c r="K30" i="13"/>
  <c r="N30" i="13"/>
  <c r="L30" i="13" l="1"/>
  <c r="M30" i="13"/>
  <c r="H31" i="13" s="1"/>
  <c r="G31" i="13" l="1"/>
  <c r="I31" i="13" s="1"/>
  <c r="F31" i="13"/>
  <c r="J31" i="13" l="1"/>
  <c r="D31" i="13"/>
  <c r="K31" i="13"/>
  <c r="N31" i="13"/>
  <c r="E78" i="3" l="1"/>
  <c r="E78" i="15"/>
  <c r="E78" i="13"/>
  <c r="E78" i="18"/>
  <c r="L31" i="13"/>
  <c r="M31" i="13"/>
  <c r="H32" i="13" s="1"/>
  <c r="G32" i="13" l="1"/>
  <c r="I32" i="13" s="1"/>
  <c r="F32" i="13"/>
  <c r="J32" i="13" l="1"/>
  <c r="D32" i="13"/>
  <c r="K32" i="13"/>
  <c r="N32" i="13"/>
  <c r="L32" i="13" l="1"/>
  <c r="M32" i="13"/>
  <c r="H33" i="13" s="1"/>
  <c r="E79" i="3" l="1"/>
  <c r="E79" i="15"/>
  <c r="E79" i="13"/>
  <c r="E79" i="18"/>
  <c r="F33" i="13"/>
  <c r="G33" i="13"/>
  <c r="I33" i="13" s="1"/>
  <c r="J33" i="13" l="1"/>
  <c r="D33" i="13"/>
  <c r="K33" i="13"/>
  <c r="N33" i="13"/>
  <c r="L33" i="13" l="1"/>
  <c r="M33" i="13"/>
  <c r="H34" i="13" s="1"/>
  <c r="F34" i="13" l="1"/>
  <c r="G34" i="13"/>
  <c r="I34" i="13" s="1"/>
  <c r="J34" i="13" l="1"/>
  <c r="D34" i="13"/>
  <c r="K34" i="13"/>
  <c r="N34" i="13"/>
  <c r="E80" i="3" l="1"/>
  <c r="E80" i="15"/>
  <c r="E80" i="13"/>
  <c r="E80" i="18"/>
  <c r="L34" i="13"/>
  <c r="M34" i="13"/>
  <c r="H35" i="13" s="1"/>
  <c r="G35" i="13" l="1"/>
  <c r="I35" i="13" s="1"/>
  <c r="F35" i="13"/>
  <c r="J35" i="13" l="1"/>
  <c r="D35" i="13"/>
  <c r="K35" i="13"/>
  <c r="N35" i="13"/>
  <c r="L35" i="13" l="1"/>
  <c r="M35" i="13"/>
  <c r="H36" i="13" s="1"/>
  <c r="E81" i="3" l="1"/>
  <c r="E81" i="15"/>
  <c r="E81" i="18"/>
  <c r="E81" i="13"/>
  <c r="G36" i="13"/>
  <c r="I36" i="13" s="1"/>
  <c r="F36" i="13"/>
  <c r="J36" i="13" l="1"/>
  <c r="D36" i="13"/>
  <c r="K36" i="13"/>
  <c r="N36" i="13"/>
  <c r="L36" i="13" l="1"/>
  <c r="M36" i="13"/>
  <c r="H37" i="13" s="1"/>
  <c r="G37" i="13" l="1"/>
  <c r="I37" i="13" s="1"/>
  <c r="F37" i="13"/>
  <c r="J37" i="13" l="1"/>
  <c r="D37" i="13"/>
  <c r="K37" i="13"/>
  <c r="N37" i="13"/>
  <c r="L37" i="13" l="1"/>
  <c r="M37" i="13"/>
  <c r="H38" i="13" s="1"/>
  <c r="G38" i="13" l="1"/>
  <c r="I38" i="13" s="1"/>
  <c r="F38" i="13"/>
  <c r="J38" i="13" l="1"/>
  <c r="D38" i="13"/>
  <c r="K38" i="13"/>
  <c r="N38" i="13"/>
  <c r="E83" i="3" l="1"/>
  <c r="E83" i="15"/>
  <c r="E83" i="13"/>
  <c r="E83" i="18"/>
  <c r="L38" i="13"/>
  <c r="M38" i="13"/>
  <c r="H39" i="13" s="1"/>
  <c r="G39" i="13" l="1"/>
  <c r="I39" i="13" s="1"/>
  <c r="F39" i="13"/>
  <c r="J39" i="13" l="1"/>
  <c r="D39" i="13"/>
  <c r="K39" i="13"/>
  <c r="N39" i="13"/>
  <c r="L39" i="13" l="1"/>
  <c r="M39" i="13"/>
  <c r="H40" i="13" s="1"/>
  <c r="G40" i="13" l="1"/>
  <c r="I40" i="13" s="1"/>
  <c r="F40" i="13"/>
  <c r="E84" i="3" l="1"/>
  <c r="E84" i="15"/>
  <c r="E84" i="18"/>
  <c r="E84" i="13"/>
  <c r="J40" i="13"/>
  <c r="D40" i="13"/>
  <c r="K40" i="13"/>
  <c r="N40" i="13"/>
  <c r="L40" i="13" l="1"/>
  <c r="M40" i="13"/>
  <c r="H41" i="13" s="1"/>
  <c r="F23" i="11" l="1"/>
  <c r="F41" i="13"/>
  <c r="G41" i="13"/>
  <c r="I41" i="13" s="1"/>
  <c r="J41" i="13" l="1"/>
  <c r="D41" i="13"/>
  <c r="K41" i="13"/>
  <c r="N41" i="13"/>
  <c r="E85" i="3" l="1"/>
  <c r="E85" i="15"/>
  <c r="E85" i="13"/>
  <c r="E85" i="18"/>
  <c r="G24" i="11"/>
  <c r="L41" i="13"/>
  <c r="M41" i="13"/>
  <c r="H42" i="13" s="1"/>
  <c r="G42" i="13" l="1"/>
  <c r="I42" i="13" s="1"/>
  <c r="F42" i="13"/>
  <c r="F24" i="11" l="1"/>
  <c r="J42" i="13"/>
  <c r="D42" i="13"/>
  <c r="K42" i="13"/>
  <c r="N42" i="13"/>
  <c r="L42" i="13" l="1"/>
  <c r="M42" i="13"/>
  <c r="H43" i="13" s="1"/>
  <c r="E86" i="3" l="1"/>
  <c r="E86" i="15"/>
  <c r="E86" i="18"/>
  <c r="E86" i="13"/>
  <c r="G25" i="11"/>
  <c r="G43" i="13"/>
  <c r="I43" i="13" s="1"/>
  <c r="F43" i="13"/>
  <c r="J43" i="13" l="1"/>
  <c r="D43" i="13"/>
  <c r="K43" i="13"/>
  <c r="N43" i="13"/>
  <c r="F25" i="11" l="1"/>
  <c r="L43" i="13"/>
  <c r="M43" i="13"/>
  <c r="H44" i="13" s="1"/>
  <c r="G44" i="13" l="1"/>
  <c r="I44" i="13" s="1"/>
  <c r="F44" i="13"/>
  <c r="J44" i="13" l="1"/>
  <c r="D44" i="13"/>
  <c r="K44" i="13"/>
  <c r="N44" i="13"/>
  <c r="E87" i="15" l="1"/>
  <c r="E87" i="13"/>
  <c r="E87" i="18"/>
  <c r="E87" i="3"/>
  <c r="G26" i="11"/>
  <c r="L44" i="13"/>
  <c r="M44" i="13"/>
  <c r="H45" i="13" s="1"/>
  <c r="G45" i="13" l="1"/>
  <c r="I45" i="13" s="1"/>
  <c r="F45" i="13"/>
  <c r="F26" i="11" l="1"/>
  <c r="J45" i="13"/>
  <c r="D45" i="13"/>
  <c r="K45" i="13"/>
  <c r="N45" i="13"/>
  <c r="L45" i="13" l="1"/>
  <c r="M45" i="13"/>
  <c r="H46" i="13" s="1"/>
  <c r="E88" i="3" l="1"/>
  <c r="E88" i="15"/>
  <c r="E88" i="18"/>
  <c r="E88" i="13"/>
  <c r="G27" i="11"/>
  <c r="F46" i="13"/>
  <c r="G46" i="13"/>
  <c r="I46" i="13" s="1"/>
  <c r="J46" i="13" l="1"/>
  <c r="D46" i="13"/>
  <c r="K46" i="13"/>
  <c r="N46" i="13"/>
  <c r="F27" i="11" l="1"/>
  <c r="L46" i="13"/>
  <c r="M46" i="13"/>
  <c r="H47" i="13" s="1"/>
  <c r="F47" i="13" l="1"/>
  <c r="G47" i="13"/>
  <c r="I47" i="13" s="1"/>
  <c r="E89" i="3" l="1"/>
  <c r="E89" i="15"/>
  <c r="E89" i="18"/>
  <c r="E89" i="13"/>
  <c r="G28" i="11"/>
  <c r="J47" i="13"/>
  <c r="D47" i="13"/>
  <c r="K47" i="13"/>
  <c r="N47" i="13"/>
  <c r="L47" i="13" l="1"/>
  <c r="M47" i="13"/>
  <c r="H48" i="13" s="1"/>
  <c r="F28" i="11" l="1"/>
  <c r="G48" i="13"/>
  <c r="I48" i="13" s="1"/>
  <c r="F48" i="13"/>
  <c r="J48" i="13" l="1"/>
  <c r="D48" i="13"/>
  <c r="K48" i="13"/>
  <c r="N48" i="13"/>
  <c r="E90" i="3" l="1"/>
  <c r="E90" i="15"/>
  <c r="E90" i="13"/>
  <c r="E90" i="18"/>
  <c r="G29" i="11"/>
  <c r="L48" i="13"/>
  <c r="M48" i="13"/>
  <c r="H49" i="13" s="1"/>
  <c r="F29" i="11" l="1"/>
  <c r="G49" i="13"/>
  <c r="I49" i="13" s="1"/>
  <c r="F49" i="13"/>
  <c r="J49" i="13" l="1"/>
  <c r="D49" i="13"/>
  <c r="K49" i="13"/>
  <c r="N49" i="13"/>
  <c r="L49" i="13" l="1"/>
  <c r="M49" i="13"/>
  <c r="H50" i="13" s="1"/>
  <c r="E91" i="3" l="1"/>
  <c r="E91" i="15"/>
  <c r="E91" i="13"/>
  <c r="E91" i="18"/>
  <c r="G30" i="11"/>
  <c r="G50" i="13"/>
  <c r="I50" i="13" s="1"/>
  <c r="F50" i="13"/>
  <c r="J50" i="13" l="1"/>
  <c r="D50" i="13"/>
  <c r="K50" i="13"/>
  <c r="N50" i="13"/>
  <c r="F30" i="11" l="1"/>
  <c r="L50" i="13"/>
  <c r="M50" i="13"/>
  <c r="H51" i="13" s="1"/>
  <c r="G51" i="13" l="1"/>
  <c r="I51" i="13" s="1"/>
  <c r="F51" i="13"/>
  <c r="J51" i="13" l="1"/>
  <c r="D51" i="13"/>
  <c r="K51" i="13"/>
  <c r="N51" i="13"/>
  <c r="E92" i="3" l="1"/>
  <c r="E92" i="15"/>
  <c r="E92" i="18"/>
  <c r="E92" i="13"/>
  <c r="G31" i="11"/>
  <c r="L51" i="13"/>
  <c r="M51" i="13"/>
  <c r="H52" i="13" s="1"/>
  <c r="F52" i="13" l="1"/>
  <c r="G52" i="13"/>
  <c r="I52" i="13" s="1"/>
  <c r="F31" i="11" l="1"/>
  <c r="J52" i="13"/>
  <c r="D52" i="13"/>
  <c r="K52" i="13"/>
  <c r="N52" i="13"/>
  <c r="L52" i="13" l="1"/>
  <c r="M52" i="13"/>
  <c r="H53" i="13" s="1"/>
  <c r="E93" i="3" l="1"/>
  <c r="E93" i="15"/>
  <c r="E93" i="18"/>
  <c r="E93" i="13"/>
  <c r="G32" i="11"/>
  <c r="G53" i="13"/>
  <c r="I53" i="13" s="1"/>
  <c r="F53" i="13"/>
  <c r="J53" i="13" l="1"/>
  <c r="D53" i="13"/>
  <c r="K53" i="13"/>
  <c r="N53" i="13"/>
  <c r="F32" i="11" l="1"/>
  <c r="L53" i="13"/>
  <c r="M53" i="13"/>
  <c r="H54" i="13" s="1"/>
  <c r="F54" i="13" l="1"/>
  <c r="G54" i="13"/>
  <c r="I54" i="13" s="1"/>
  <c r="G33" i="11" l="1"/>
  <c r="J54" i="13"/>
  <c r="D54" i="13"/>
  <c r="K54" i="13"/>
  <c r="N54" i="13"/>
  <c r="L54" i="13" l="1"/>
  <c r="M54" i="13"/>
  <c r="H55" i="13" s="1"/>
  <c r="G55" i="13" l="1"/>
  <c r="I55" i="13" s="1"/>
  <c r="F55" i="13"/>
  <c r="J55" i="13" l="1"/>
  <c r="D55" i="13"/>
  <c r="K55" i="13"/>
  <c r="N55" i="13"/>
  <c r="L55" i="13" l="1"/>
  <c r="M55" i="13"/>
  <c r="H56" i="13" s="1"/>
  <c r="E95" i="3" l="1"/>
  <c r="E95" i="13"/>
  <c r="E95" i="15"/>
  <c r="E95" i="18"/>
  <c r="G34" i="11"/>
  <c r="G56" i="13"/>
  <c r="I56" i="13" s="1"/>
  <c r="F56" i="13"/>
  <c r="J56" i="13" l="1"/>
  <c r="D56" i="13"/>
  <c r="K56" i="13"/>
  <c r="N56" i="13"/>
  <c r="F33" i="11" l="1"/>
  <c r="L56" i="13"/>
  <c r="M56" i="13"/>
  <c r="H57" i="13" s="1"/>
  <c r="G57" i="13" l="1"/>
  <c r="I57" i="13" s="1"/>
  <c r="F57" i="13"/>
  <c r="E96" i="3" l="1"/>
  <c r="E96" i="13"/>
  <c r="E96" i="15"/>
  <c r="E96" i="18"/>
  <c r="G35" i="11"/>
  <c r="J57" i="13"/>
  <c r="D57" i="13"/>
  <c r="K57" i="13"/>
  <c r="N57" i="13"/>
  <c r="L57" i="13" l="1"/>
  <c r="M57" i="13"/>
  <c r="H58" i="13" s="1"/>
  <c r="F34" i="11" l="1"/>
  <c r="G58" i="13"/>
  <c r="I58" i="13" s="1"/>
  <c r="F58" i="13"/>
  <c r="J58" i="13" l="1"/>
  <c r="D58" i="13"/>
  <c r="K58" i="13"/>
  <c r="N58" i="13"/>
  <c r="E97" i="3" l="1"/>
  <c r="E97" i="15"/>
  <c r="E97" i="13"/>
  <c r="E97" i="18"/>
  <c r="G36" i="11"/>
  <c r="L58" i="13"/>
  <c r="M58" i="13"/>
  <c r="H59" i="13" s="1"/>
  <c r="G59" i="13" l="1"/>
  <c r="I59" i="13" s="1"/>
  <c r="F59" i="13"/>
  <c r="F35" i="11" l="1"/>
  <c r="J59" i="13"/>
  <c r="D59" i="13"/>
  <c r="K59" i="13"/>
  <c r="N59" i="13"/>
  <c r="L59" i="13" l="1"/>
  <c r="M59" i="13"/>
  <c r="H60" i="13" s="1"/>
  <c r="E98" i="3" l="1"/>
  <c r="E98" i="13"/>
  <c r="E98" i="15"/>
  <c r="E98" i="18"/>
  <c r="G37" i="11"/>
  <c r="G60" i="13"/>
  <c r="I60" i="13" s="1"/>
  <c r="F60" i="13"/>
  <c r="J60" i="13" l="1"/>
  <c r="D60" i="13"/>
  <c r="K60" i="13"/>
  <c r="N60" i="13"/>
  <c r="F36" i="11" l="1"/>
  <c r="F37" i="11"/>
  <c r="L60" i="13"/>
  <c r="M60" i="13"/>
  <c r="H61" i="13" s="1"/>
  <c r="G61" i="13" l="1"/>
  <c r="I61" i="13" s="1"/>
  <c r="F61" i="13"/>
  <c r="E99" i="18" l="1"/>
  <c r="E99" i="15"/>
  <c r="E99" i="3"/>
  <c r="E99" i="13"/>
  <c r="G38" i="11"/>
  <c r="J61" i="13"/>
  <c r="D61" i="13"/>
  <c r="K61" i="13"/>
  <c r="N61" i="13"/>
  <c r="L61" i="13" l="1"/>
  <c r="M61" i="13"/>
  <c r="H62" i="13" s="1"/>
  <c r="G62" i="13" l="1"/>
  <c r="I62" i="13" s="1"/>
  <c r="F62" i="13"/>
  <c r="J62" i="13" l="1"/>
  <c r="D62" i="13"/>
  <c r="K62" i="13"/>
  <c r="N62" i="13"/>
  <c r="E100" i="3" l="1"/>
  <c r="E100" i="15"/>
  <c r="E100" i="18"/>
  <c r="E100" i="13"/>
  <c r="G39" i="11"/>
  <c r="L62" i="13"/>
  <c r="M62" i="13"/>
  <c r="H63" i="13" s="1"/>
  <c r="G63" i="13" l="1"/>
  <c r="I63" i="13" s="1"/>
  <c r="F38" i="11" l="1"/>
  <c r="J63" i="13"/>
  <c r="D63" i="13"/>
  <c r="F63" i="13" s="1"/>
  <c r="K63" i="13" s="1"/>
  <c r="N63" i="13" l="1"/>
  <c r="L63" i="13"/>
  <c r="M63" i="13"/>
  <c r="H64" i="13" s="1"/>
  <c r="E101" i="3" l="1"/>
  <c r="E101" i="15"/>
  <c r="E101" i="18"/>
  <c r="E101" i="13"/>
  <c r="G40" i="11"/>
  <c r="G64" i="13"/>
  <c r="I64" i="13" s="1"/>
  <c r="J64" i="13" l="1"/>
  <c r="D64" i="13"/>
  <c r="F64" i="13" s="1"/>
  <c r="K64" i="13" s="1"/>
  <c r="F39" i="11" l="1"/>
  <c r="N64" i="13"/>
  <c r="L64" i="13"/>
  <c r="M64" i="13"/>
  <c r="H65" i="13" s="1"/>
  <c r="G65" i="13" l="1"/>
  <c r="I65" i="13" s="1"/>
  <c r="E102" i="3" l="1"/>
  <c r="E102" i="15"/>
  <c r="E102" i="13"/>
  <c r="E102" i="18"/>
  <c r="G41" i="11"/>
  <c r="J65" i="13"/>
  <c r="D65" i="13"/>
  <c r="F65" i="13" s="1"/>
  <c r="K65" i="13" s="1"/>
  <c r="N65" i="13" l="1"/>
  <c r="L65" i="13"/>
  <c r="M65" i="13"/>
  <c r="H66" i="13" s="1"/>
  <c r="F40" i="11" l="1"/>
  <c r="G66" i="13"/>
  <c r="I66" i="13" s="1"/>
  <c r="J66" i="13" l="1"/>
  <c r="D66" i="13"/>
  <c r="F66" i="13" s="1"/>
  <c r="K66" i="13" s="1"/>
  <c r="E103" i="3" l="1"/>
  <c r="E103" i="15"/>
  <c r="E103" i="18"/>
  <c r="E103" i="13"/>
  <c r="G42" i="11"/>
  <c r="N66" i="13"/>
  <c r="L66" i="13"/>
  <c r="M66" i="13"/>
  <c r="H67" i="13" s="1"/>
  <c r="G67" i="13" l="1"/>
  <c r="I67" i="13" s="1"/>
  <c r="F41" i="11" l="1"/>
  <c r="J67" i="13"/>
  <c r="D67" i="13"/>
  <c r="F67" i="13" s="1"/>
  <c r="K67" i="13" s="1"/>
  <c r="N67" i="13" l="1"/>
  <c r="L67" i="13"/>
  <c r="M67" i="13"/>
  <c r="H68" i="13" s="1"/>
  <c r="E104" i="3" l="1"/>
  <c r="E104" i="15"/>
  <c r="E104" i="18"/>
  <c r="E104" i="13"/>
  <c r="G43" i="11"/>
  <c r="G68" i="13"/>
  <c r="I68" i="13" s="1"/>
  <c r="J68" i="13" l="1"/>
  <c r="D68" i="13"/>
  <c r="F68" i="13" s="1"/>
  <c r="K68" i="13" s="1"/>
  <c r="F42" i="11" l="1"/>
  <c r="N68" i="13"/>
  <c r="L68" i="13"/>
  <c r="M68" i="13"/>
  <c r="H69" i="13" s="1"/>
  <c r="G69" i="13" l="1"/>
  <c r="I69" i="13" s="1"/>
  <c r="E105" i="3" l="1"/>
  <c r="E105" i="15"/>
  <c r="E105" i="18"/>
  <c r="E105" i="13"/>
  <c r="G44" i="11"/>
  <c r="J69" i="13"/>
  <c r="D69" i="13"/>
  <c r="F69" i="13" s="1"/>
  <c r="N69" i="13" s="1"/>
  <c r="K69" i="13" l="1"/>
  <c r="L69" i="13" s="1"/>
  <c r="M69" i="13"/>
  <c r="H70" i="13" s="1"/>
  <c r="F43" i="11" l="1"/>
  <c r="G70" i="13"/>
  <c r="I70" i="13" s="1"/>
  <c r="J70" i="13" l="1"/>
  <c r="D70" i="13"/>
  <c r="F70" i="13" s="1"/>
  <c r="K70" i="13" s="1"/>
  <c r="G45" i="11" l="1"/>
  <c r="L70" i="13"/>
  <c r="F44" i="11" l="1"/>
  <c r="E107" i="3" l="1"/>
  <c r="E107" i="15"/>
  <c r="E107" i="13"/>
  <c r="E107" i="18"/>
  <c r="G46" i="11"/>
  <c r="F45" i="11" l="1"/>
  <c r="E108" i="3" l="1"/>
  <c r="E108" i="15"/>
  <c r="E108" i="13"/>
  <c r="E108" i="18"/>
  <c r="G47" i="11"/>
  <c r="F46" i="11" l="1"/>
  <c r="E109" i="3" l="1"/>
  <c r="E109" i="15"/>
  <c r="E109" i="18"/>
  <c r="E109" i="13"/>
  <c r="G48" i="11"/>
  <c r="F47" i="11" l="1"/>
  <c r="E110" i="3" l="1"/>
  <c r="E110" i="15"/>
  <c r="E110" i="18"/>
  <c r="E110" i="13"/>
  <c r="G49" i="11"/>
  <c r="F48" i="11" l="1"/>
  <c r="F49" i="11"/>
  <c r="E111" i="3" l="1"/>
  <c r="E111" i="15"/>
  <c r="E111" i="18"/>
  <c r="E111" i="13"/>
  <c r="G50" i="11"/>
  <c r="E112" i="3" l="1"/>
  <c r="E112" i="15"/>
  <c r="E112" i="18"/>
  <c r="E112" i="13"/>
  <c r="G51" i="11"/>
  <c r="F50" i="11" l="1"/>
  <c r="E113" i="3" l="1"/>
  <c r="E113" i="15"/>
  <c r="E113" i="18"/>
  <c r="E113" i="13"/>
  <c r="G52" i="11"/>
  <c r="F51" i="11" l="1"/>
  <c r="E114" i="3" l="1"/>
  <c r="E114" i="15"/>
  <c r="E114" i="13"/>
  <c r="E114" i="18"/>
  <c r="G53" i="11"/>
  <c r="F52" i="11" l="1"/>
  <c r="E115" i="3" l="1"/>
  <c r="E115" i="15"/>
  <c r="E115" i="18"/>
  <c r="E115" i="13"/>
  <c r="G54" i="11"/>
  <c r="F53" i="11" l="1"/>
  <c r="E116" i="3" l="1"/>
  <c r="E116" i="15"/>
  <c r="E116" i="18"/>
  <c r="E116" i="13"/>
  <c r="G55" i="11"/>
  <c r="F54" i="11" l="1"/>
  <c r="E117" i="3" l="1"/>
  <c r="E117" i="15"/>
  <c r="E117" i="18"/>
  <c r="E117" i="13"/>
  <c r="G56" i="11"/>
  <c r="F55" i="11" l="1"/>
  <c r="G57" i="11" l="1"/>
  <c r="F56" i="11" l="1"/>
  <c r="F57" i="11"/>
  <c r="E119" i="3" l="1"/>
  <c r="E119" i="15"/>
  <c r="E119" i="13"/>
  <c r="E119" i="18"/>
  <c r="G58" i="11"/>
  <c r="F58" i="11" l="1"/>
  <c r="E120" i="3" l="1"/>
  <c r="E120" i="15"/>
  <c r="E120" i="18"/>
  <c r="E120" i="13"/>
  <c r="G59" i="11"/>
  <c r="F59" i="11" l="1"/>
  <c r="E121" i="3" l="1"/>
  <c r="E121" i="15"/>
  <c r="E121" i="18"/>
  <c r="E121" i="13"/>
  <c r="G60" i="11"/>
  <c r="F60" i="11" l="1"/>
  <c r="E122" i="3" l="1"/>
  <c r="E122" i="15"/>
  <c r="E122" i="13"/>
  <c r="E122" i="18"/>
  <c r="G61" i="11"/>
  <c r="F61" i="11" l="1"/>
  <c r="E123" i="18" l="1"/>
  <c r="E123" i="13"/>
  <c r="E123" i="3"/>
  <c r="E123" i="15"/>
  <c r="G62" i="11"/>
  <c r="F62" i="11" l="1"/>
  <c r="E124" i="3" l="1"/>
  <c r="E124" i="15"/>
  <c r="E124" i="18"/>
  <c r="E124" i="13"/>
  <c r="G63" i="11"/>
  <c r="F63" i="11" l="1"/>
  <c r="E125" i="3" l="1"/>
  <c r="E125" i="15"/>
  <c r="E125" i="18"/>
  <c r="E125" i="13"/>
  <c r="G64" i="11"/>
  <c r="F64" i="11" l="1"/>
  <c r="E126" i="3" l="1"/>
  <c r="E126" i="15"/>
  <c r="E126" i="13"/>
  <c r="E126" i="18"/>
  <c r="G65" i="11"/>
  <c r="E127" i="3" l="1"/>
  <c r="E127" i="15"/>
  <c r="E127" i="13"/>
  <c r="E127" i="18"/>
  <c r="G66" i="11"/>
  <c r="F66" i="11" l="1"/>
  <c r="E128" i="3" l="1"/>
  <c r="E128" i="15"/>
  <c r="E128" i="18"/>
  <c r="E128" i="13"/>
  <c r="G67" i="11"/>
  <c r="F67" i="11" l="1"/>
  <c r="E129" i="3" l="1"/>
  <c r="E129" i="15"/>
  <c r="E129" i="18"/>
  <c r="E129" i="13"/>
  <c r="G68" i="11"/>
  <c r="F68" i="11" l="1"/>
  <c r="G69" i="11" l="1"/>
  <c r="F69" i="11" l="1"/>
  <c r="E131" i="3" l="1"/>
  <c r="E131" i="15"/>
  <c r="E131" i="13"/>
  <c r="E131" i="18"/>
  <c r="G70" i="11"/>
  <c r="F70" i="11" l="1"/>
  <c r="E132" i="3" l="1"/>
  <c r="E132" i="15"/>
  <c r="E132" i="13"/>
  <c r="E132" i="18"/>
  <c r="G71" i="11"/>
  <c r="F71" i="11" l="1"/>
  <c r="E133" i="3" l="1"/>
  <c r="E133" i="15"/>
  <c r="E133" i="18"/>
  <c r="E133" i="13"/>
  <c r="G72" i="11"/>
  <c r="F72" i="11" l="1"/>
  <c r="E134" i="3" l="1"/>
  <c r="E134" i="15"/>
  <c r="E134" i="18"/>
  <c r="E134" i="13"/>
  <c r="G73" i="11"/>
  <c r="F73" i="11" l="1"/>
  <c r="E135" i="15" l="1"/>
  <c r="E135" i="18"/>
  <c r="E135" i="13"/>
  <c r="E135" i="3"/>
  <c r="G74" i="11"/>
  <c r="F74" i="11" l="1"/>
  <c r="E136" i="3" l="1"/>
  <c r="E136" i="15"/>
  <c r="E136" i="18"/>
  <c r="E136" i="13"/>
  <c r="G75" i="11"/>
  <c r="F75" i="11" l="1"/>
  <c r="E137" i="3" l="1"/>
  <c r="E137" i="15"/>
  <c r="E137" i="18"/>
  <c r="E137" i="13"/>
  <c r="G76" i="11"/>
  <c r="F76" i="11" l="1"/>
  <c r="E138" i="3" l="1"/>
  <c r="E138" i="15"/>
  <c r="E138" i="13"/>
  <c r="E138" i="18"/>
  <c r="G77" i="11"/>
  <c r="F77" i="11" l="1"/>
  <c r="E139" i="3" l="1"/>
  <c r="E139" i="15"/>
  <c r="E139" i="13"/>
  <c r="E139" i="18"/>
  <c r="G78" i="11"/>
  <c r="F78" i="11" l="1"/>
  <c r="E140" i="3" l="1"/>
  <c r="E140" i="15"/>
  <c r="E140" i="18"/>
  <c r="E140" i="13"/>
  <c r="G79" i="11"/>
  <c r="F79" i="11" l="1"/>
  <c r="E141" i="13" l="1"/>
  <c r="E141" i="3"/>
  <c r="E141" i="15"/>
  <c r="E141" i="18"/>
  <c r="G80" i="11"/>
  <c r="F80" i="11" l="1"/>
  <c r="G81" i="11" l="1"/>
  <c r="F81" i="11" l="1"/>
  <c r="E143" i="3" l="1"/>
  <c r="E143" i="15"/>
  <c r="E143" i="13"/>
  <c r="E143" i="18"/>
  <c r="G82" i="11"/>
  <c r="F82" i="11" l="1"/>
  <c r="E144" i="3" l="1"/>
  <c r="E144" i="15"/>
  <c r="E144" i="18"/>
  <c r="E144" i="13"/>
  <c r="G83" i="11"/>
  <c r="F83" i="11" l="1"/>
  <c r="E145" i="3" l="1"/>
  <c r="E145" i="15"/>
  <c r="E145" i="18"/>
  <c r="E145" i="13"/>
  <c r="G84" i="11"/>
  <c r="F84" i="11" l="1"/>
  <c r="E146" i="18" l="1"/>
  <c r="E146" i="3"/>
  <c r="E146" i="15"/>
  <c r="E146" i="13"/>
  <c r="G85" i="11"/>
  <c r="F85" i="11" l="1"/>
  <c r="E147" i="15" l="1"/>
  <c r="E147" i="18"/>
  <c r="E147" i="13"/>
  <c r="E147" i="3"/>
  <c r="G86" i="11"/>
  <c r="F86" i="11" l="1"/>
  <c r="E148" i="3" l="1"/>
  <c r="E148" i="15"/>
  <c r="E148" i="18"/>
  <c r="E148" i="13"/>
  <c r="G87" i="11"/>
  <c r="F87" i="11" l="1"/>
  <c r="E149" i="3" l="1"/>
  <c r="E149" i="15"/>
  <c r="E149" i="18"/>
  <c r="E149" i="13"/>
  <c r="G88" i="11"/>
  <c r="F88" i="11" l="1"/>
  <c r="E150" i="3" l="1"/>
  <c r="E150" i="15"/>
  <c r="E150" i="13"/>
  <c r="E150" i="18"/>
  <c r="G89" i="11"/>
  <c r="F89" i="11" l="1"/>
  <c r="E151" i="3" l="1"/>
  <c r="E151" i="15"/>
  <c r="E151" i="13"/>
  <c r="E151" i="18"/>
  <c r="G90" i="11"/>
  <c r="F90" i="11" l="1"/>
  <c r="E152" i="3" l="1"/>
  <c r="E152" i="15"/>
  <c r="E152" i="13"/>
  <c r="E152" i="18"/>
  <c r="G91" i="11"/>
  <c r="F91" i="11" l="1"/>
  <c r="E153" i="3" l="1"/>
  <c r="E153" i="15"/>
  <c r="E153" i="18"/>
  <c r="E153" i="13"/>
  <c r="G92" i="11"/>
  <c r="F92" i="11" l="1"/>
  <c r="G93" i="11" l="1"/>
  <c r="F93" i="11" l="1"/>
  <c r="E155" i="18" l="1"/>
  <c r="E155" i="3"/>
  <c r="E155" i="15"/>
  <c r="E155" i="13"/>
  <c r="G94" i="11"/>
  <c r="F94" i="11" l="1"/>
  <c r="E156" i="3" l="1"/>
  <c r="E156" i="15"/>
  <c r="E156" i="13"/>
  <c r="E156" i="18"/>
  <c r="G95" i="11"/>
  <c r="F95" i="11" l="1"/>
  <c r="E157" i="3" l="1"/>
  <c r="E157" i="15"/>
  <c r="E157" i="18"/>
  <c r="E157" i="13"/>
  <c r="G96" i="11"/>
  <c r="F96" i="11" l="1"/>
  <c r="E158" i="3" l="1"/>
  <c r="E158" i="15"/>
  <c r="E158" i="18"/>
  <c r="E158" i="13"/>
  <c r="G97" i="11"/>
  <c r="F97" i="11" l="1"/>
  <c r="E159" i="15" l="1"/>
  <c r="E159" i="18"/>
  <c r="E159" i="13"/>
  <c r="E159" i="3"/>
  <c r="G98" i="11"/>
  <c r="F98" i="11" l="1"/>
  <c r="E160" i="3" l="1"/>
  <c r="E160" i="15"/>
  <c r="E160" i="18"/>
  <c r="E160" i="13"/>
  <c r="G99" i="11"/>
  <c r="F99" i="11" l="1"/>
  <c r="E161" i="3" l="1"/>
  <c r="E161" i="15"/>
  <c r="E161" i="18"/>
  <c r="E161" i="13"/>
  <c r="G100" i="11"/>
  <c r="F100" i="11" l="1"/>
  <c r="E162" i="3" l="1"/>
  <c r="E162" i="15"/>
  <c r="E162" i="13"/>
  <c r="E162" i="18"/>
  <c r="G101" i="11"/>
  <c r="F101" i="11" l="1"/>
  <c r="E163" i="3" l="1"/>
  <c r="E163" i="15"/>
  <c r="E163" i="13"/>
  <c r="E163" i="18"/>
  <c r="G102" i="11"/>
  <c r="F102" i="11" l="1"/>
  <c r="E164" i="3" l="1"/>
  <c r="E164" i="15"/>
  <c r="E164" i="13"/>
  <c r="E164" i="18"/>
  <c r="G103" i="11"/>
  <c r="F103" i="11" l="1"/>
  <c r="E165" i="3" l="1"/>
  <c r="E165" i="15"/>
  <c r="E165" i="18"/>
  <c r="E165" i="13"/>
  <c r="G104" i="11"/>
  <c r="F104" i="11" l="1"/>
  <c r="G105" i="11" l="1"/>
  <c r="F105" i="11" l="1"/>
  <c r="E167" i="3" l="1"/>
  <c r="E167" i="15"/>
  <c r="E167" i="13"/>
  <c r="E167" i="18"/>
  <c r="G106" i="11"/>
  <c r="F106" i="11" l="1"/>
  <c r="E168" i="3" l="1"/>
  <c r="E168" i="15"/>
  <c r="E168" i="13"/>
  <c r="E168" i="18"/>
  <c r="G107" i="11"/>
  <c r="F107" i="11" l="1"/>
  <c r="E169" i="3" l="1"/>
  <c r="E169" i="15"/>
  <c r="E169" i="13"/>
  <c r="E169" i="18"/>
  <c r="G108" i="11"/>
  <c r="F108" i="11" l="1"/>
  <c r="E170" i="3" l="1"/>
  <c r="E170" i="15"/>
  <c r="E170" i="18"/>
  <c r="E170" i="13"/>
  <c r="G109" i="11"/>
  <c r="F109" i="11" l="1"/>
  <c r="E171" i="13" l="1"/>
  <c r="E171" i="3"/>
  <c r="E171" i="15"/>
  <c r="E171" i="18"/>
  <c r="G110" i="11"/>
  <c r="F110" i="11" l="1"/>
  <c r="E172" i="3" l="1"/>
  <c r="E172" i="15"/>
  <c r="E172" i="18"/>
  <c r="E172" i="13"/>
  <c r="G111" i="11"/>
  <c r="F111" i="11" l="1"/>
  <c r="E173" i="3" l="1"/>
  <c r="E173" i="15"/>
  <c r="E173" i="18"/>
  <c r="E173" i="13"/>
  <c r="G112" i="11"/>
  <c r="F112" i="11" l="1"/>
  <c r="E174" i="3" l="1"/>
  <c r="E174" i="15"/>
  <c r="E174" i="13"/>
  <c r="E174" i="18"/>
  <c r="G113" i="11"/>
  <c r="F113" i="11" l="1"/>
  <c r="E175" i="3" l="1"/>
  <c r="E175" i="15"/>
  <c r="E175" i="13"/>
  <c r="E175" i="18"/>
  <c r="G114" i="11"/>
  <c r="F114" i="11" l="1"/>
  <c r="E176" i="3" l="1"/>
  <c r="E176" i="15"/>
  <c r="E176" i="18"/>
  <c r="E176" i="13"/>
  <c r="G115" i="11"/>
  <c r="F115" i="11" l="1"/>
  <c r="E177" i="3" l="1"/>
  <c r="E177" i="15"/>
  <c r="E177" i="18"/>
  <c r="E177" i="13"/>
  <c r="G116" i="11"/>
  <c r="F116" i="11" l="1"/>
  <c r="G117" i="11" l="1"/>
  <c r="F117" i="11" l="1"/>
  <c r="E179" i="3" l="1"/>
  <c r="E179" i="15"/>
  <c r="E179" i="13"/>
  <c r="E179" i="18"/>
  <c r="G118" i="11"/>
  <c r="F118" i="11" l="1"/>
  <c r="E180" i="3" l="1"/>
  <c r="E180" i="15"/>
  <c r="E180" i="13"/>
  <c r="E180" i="18"/>
  <c r="G119" i="11"/>
  <c r="F119" i="11" l="1"/>
  <c r="E181" i="3" l="1"/>
  <c r="E181" i="15"/>
  <c r="E181" i="13"/>
  <c r="E181" i="18"/>
  <c r="G120" i="11"/>
  <c r="F120" i="11" l="1"/>
  <c r="E182" i="3" l="1"/>
  <c r="E182" i="15"/>
  <c r="E182" i="18"/>
  <c r="E182" i="13"/>
  <c r="G121" i="11"/>
  <c r="F121" i="11" l="1"/>
  <c r="E183" i="13" l="1"/>
  <c r="E183" i="3"/>
  <c r="E183" i="15"/>
  <c r="E183" i="18"/>
  <c r="G122" i="11"/>
  <c r="F122" i="11" l="1"/>
  <c r="E184" i="3" l="1"/>
  <c r="E184" i="15"/>
  <c r="E184" i="18"/>
  <c r="E184" i="13"/>
  <c r="G123" i="11"/>
  <c r="F123" i="11" l="1"/>
  <c r="E185" i="3" l="1"/>
  <c r="E185" i="18"/>
  <c r="E185" i="15"/>
  <c r="E185" i="13"/>
  <c r="G124" i="11"/>
  <c r="F124" i="11" l="1"/>
  <c r="E186" i="3" l="1"/>
  <c r="E186" i="18"/>
  <c r="E186" i="15"/>
  <c r="E186" i="13"/>
  <c r="G125" i="11"/>
  <c r="F125" i="11" l="1"/>
  <c r="E187" i="3" l="1"/>
  <c r="E187" i="18"/>
  <c r="E187" i="15"/>
  <c r="E187" i="13"/>
  <c r="G126" i="11"/>
  <c r="F126" i="11" l="1"/>
  <c r="E188" i="3" l="1"/>
  <c r="E188" i="15"/>
  <c r="E188" i="13"/>
  <c r="E188" i="18"/>
  <c r="G127" i="11"/>
  <c r="F127" i="11" l="1"/>
  <c r="E189" i="3" l="1"/>
  <c r="E189" i="13"/>
  <c r="E189" i="15"/>
  <c r="E189" i="18"/>
  <c r="G128" i="11"/>
  <c r="F128" i="11" l="1"/>
  <c r="G129" i="11" l="1"/>
  <c r="F129" i="11" l="1"/>
  <c r="E191" i="3" l="1"/>
  <c r="E191" i="18"/>
  <c r="E191" i="15"/>
  <c r="E191" i="13"/>
  <c r="G130" i="11"/>
  <c r="F130" i="11" l="1"/>
  <c r="E192" i="3" l="1"/>
  <c r="E192" i="15"/>
  <c r="E192" i="13"/>
  <c r="E192" i="18"/>
  <c r="G131" i="11"/>
  <c r="F131" i="11" l="1"/>
  <c r="E193" i="13" l="1"/>
  <c r="E193" i="3"/>
  <c r="E193" i="15"/>
  <c r="E193" i="18"/>
  <c r="G132" i="11"/>
  <c r="F132" i="11" l="1"/>
  <c r="E194" i="3" l="1"/>
  <c r="E194" i="15"/>
  <c r="E194" i="18"/>
  <c r="E194" i="13"/>
  <c r="G133" i="11"/>
  <c r="F133" i="11" l="1"/>
  <c r="E195" i="3" l="1"/>
  <c r="E195" i="15"/>
  <c r="E195" i="18"/>
  <c r="E195" i="13"/>
  <c r="G134" i="11"/>
  <c r="F134" i="11" l="1"/>
  <c r="E196" i="3" l="1"/>
  <c r="E196" i="15"/>
  <c r="E196" i="18"/>
  <c r="E196" i="13"/>
  <c r="G135" i="11"/>
  <c r="F135" i="11" l="1"/>
  <c r="E197" i="3" l="1"/>
  <c r="E197" i="15"/>
  <c r="E197" i="18"/>
  <c r="E197" i="13"/>
  <c r="G136" i="11"/>
  <c r="F136" i="11" l="1"/>
  <c r="E198" i="13" l="1"/>
  <c r="E198" i="18"/>
  <c r="E198" i="3"/>
  <c r="E198" i="15"/>
  <c r="G137" i="11"/>
  <c r="F137" i="11" l="1"/>
  <c r="E199" i="3" l="1"/>
  <c r="E199" i="15"/>
  <c r="E199" i="18"/>
  <c r="E199" i="13"/>
  <c r="G138" i="11"/>
  <c r="F138" i="11" l="1"/>
  <c r="E200" i="3" l="1"/>
  <c r="E200" i="15"/>
  <c r="E200" i="18"/>
  <c r="E200" i="13"/>
  <c r="G139" i="11"/>
  <c r="F139" i="11" l="1"/>
  <c r="E201" i="3" l="1"/>
  <c r="E201" i="15"/>
  <c r="E201" i="18"/>
  <c r="E201" i="13"/>
  <c r="G140" i="11"/>
  <c r="F140" i="11" l="1"/>
  <c r="G141" i="11" l="1"/>
  <c r="F141" i="11" l="1"/>
  <c r="E203" i="3" l="1"/>
  <c r="E203" i="15"/>
  <c r="E203" i="13"/>
  <c r="E203" i="18"/>
  <c r="G142" i="11"/>
  <c r="F142" i="11" l="1"/>
  <c r="E204" i="3" l="1"/>
  <c r="E204" i="15"/>
  <c r="E204" i="13"/>
  <c r="E204" i="18"/>
  <c r="G143" i="11"/>
  <c r="F143" i="11" l="1"/>
  <c r="E205" i="3" l="1"/>
  <c r="E205" i="15"/>
  <c r="E205" i="18"/>
  <c r="E205" i="13"/>
  <c r="G144" i="11"/>
  <c r="F144" i="11" l="1"/>
  <c r="E206" i="3" l="1"/>
  <c r="E206" i="15"/>
  <c r="E206" i="18"/>
  <c r="E206" i="13"/>
  <c r="G145" i="11"/>
  <c r="F145" i="11" l="1"/>
  <c r="E207" i="15" l="1"/>
  <c r="E207" i="3"/>
  <c r="E207" i="18"/>
  <c r="E207" i="13"/>
  <c r="G146" i="11"/>
  <c r="F146" i="11" l="1"/>
  <c r="E208" i="3" l="1"/>
  <c r="E208" i="15"/>
  <c r="E208" i="18"/>
  <c r="E208" i="13"/>
  <c r="G147" i="11"/>
  <c r="F147" i="11" l="1"/>
  <c r="E209" i="3" l="1"/>
  <c r="E209" i="15"/>
  <c r="E209" i="13"/>
  <c r="E209" i="18"/>
  <c r="G148" i="11"/>
  <c r="F148" i="11" l="1"/>
  <c r="E210" i="3" l="1"/>
  <c r="E210" i="15"/>
  <c r="E210" i="13"/>
  <c r="E210" i="18"/>
  <c r="G149" i="11"/>
  <c r="F149" i="11" l="1"/>
  <c r="E211" i="3" l="1"/>
  <c r="E211" i="15"/>
  <c r="E211" i="13"/>
  <c r="E211" i="18"/>
  <c r="G150" i="11"/>
  <c r="F150" i="11" l="1"/>
  <c r="E212" i="3" l="1"/>
  <c r="E212" i="15"/>
  <c r="E212" i="13"/>
  <c r="E212" i="18"/>
  <c r="G151" i="11"/>
  <c r="F151" i="11" l="1"/>
  <c r="E213" i="13" l="1"/>
  <c r="E213" i="3"/>
  <c r="E213" i="15"/>
  <c r="E213" i="18"/>
  <c r="G152" i="11"/>
  <c r="F152" i="11" l="1"/>
  <c r="G153" i="11" l="1"/>
  <c r="F153" i="11" l="1"/>
  <c r="E215" i="3" l="1"/>
  <c r="E215" i="15"/>
  <c r="E215" i="13"/>
  <c r="E215" i="18"/>
  <c r="G154" i="11"/>
  <c r="F154" i="11" l="1"/>
  <c r="E216" i="3" l="1"/>
  <c r="E216" i="15"/>
  <c r="E216" i="13"/>
  <c r="E216" i="18"/>
  <c r="G155" i="11"/>
  <c r="F155" i="11" l="1"/>
  <c r="E217" i="3" l="1"/>
  <c r="E217" i="15"/>
  <c r="E217" i="18"/>
  <c r="E217" i="13"/>
  <c r="G156" i="11"/>
  <c r="F156" i="11" l="1"/>
  <c r="E218" i="3" l="1"/>
  <c r="E218" i="15"/>
  <c r="E218" i="13"/>
  <c r="E218" i="18"/>
  <c r="G157" i="11"/>
  <c r="F157" i="11" l="1"/>
  <c r="E219" i="15" l="1"/>
  <c r="E219" i="18"/>
  <c r="E219" i="13"/>
  <c r="E219" i="3"/>
  <c r="G158" i="11"/>
  <c r="F158" i="11" l="1"/>
  <c r="E220" i="3" l="1"/>
  <c r="E220" i="15"/>
  <c r="E220" i="18"/>
  <c r="E220" i="13"/>
  <c r="G159" i="11"/>
  <c r="F159" i="11" l="1"/>
  <c r="E221" i="3" l="1"/>
  <c r="E221" i="15"/>
  <c r="E221" i="18"/>
  <c r="E221" i="13"/>
  <c r="G160" i="11"/>
  <c r="F160" i="11" l="1"/>
  <c r="E222" i="3" l="1"/>
  <c r="E222" i="15"/>
  <c r="E222" i="13"/>
  <c r="E222" i="18"/>
  <c r="G161" i="11"/>
  <c r="F161" i="11" l="1"/>
  <c r="E223" i="3" l="1"/>
  <c r="E223" i="15"/>
  <c r="E223" i="13"/>
  <c r="E223" i="18"/>
  <c r="G162" i="11"/>
  <c r="F162" i="11" l="1"/>
  <c r="E224" i="3" l="1"/>
  <c r="E224" i="15"/>
  <c r="E224" i="13"/>
  <c r="E224" i="18"/>
  <c r="G163" i="11"/>
  <c r="F163" i="11" l="1"/>
  <c r="E225" i="3" l="1"/>
  <c r="E225" i="15"/>
  <c r="E225" i="13"/>
  <c r="E225" i="18"/>
  <c r="G164" i="11"/>
  <c r="F164" i="11" l="1"/>
  <c r="G165" i="11" l="1"/>
  <c r="F165" i="11" l="1"/>
  <c r="E227" i="3" l="1"/>
  <c r="E227" i="15"/>
  <c r="E227" i="13"/>
  <c r="E227" i="18"/>
  <c r="G166" i="11"/>
  <c r="F166" i="11" l="1"/>
  <c r="E228" i="3" l="1"/>
  <c r="E228" i="15"/>
  <c r="E228" i="18"/>
  <c r="E228" i="13"/>
  <c r="G167" i="11"/>
  <c r="F167" i="11" l="1"/>
  <c r="E229" i="3" l="1"/>
  <c r="E229" i="15"/>
  <c r="E229" i="18"/>
  <c r="E229" i="13"/>
  <c r="G168" i="11"/>
  <c r="F168" i="11" l="1"/>
  <c r="E230" i="3" l="1"/>
  <c r="E230" i="15"/>
  <c r="E230" i="18"/>
  <c r="E230" i="13"/>
  <c r="G169" i="11"/>
  <c r="F169" i="11" l="1"/>
  <c r="E231" i="15" l="1"/>
  <c r="E231" i="3"/>
  <c r="E231" i="18"/>
  <c r="E231" i="13"/>
  <c r="G170" i="11"/>
  <c r="F170" i="11" l="1"/>
  <c r="E232" i="3" l="1"/>
  <c r="E232" i="15"/>
  <c r="E232" i="13"/>
  <c r="E232" i="18"/>
  <c r="G171" i="11"/>
  <c r="F171" i="11" l="1"/>
  <c r="E233" i="3" l="1"/>
  <c r="E233" i="15"/>
  <c r="E233" i="13"/>
  <c r="E233" i="18"/>
  <c r="G172" i="11"/>
  <c r="F172" i="11" l="1"/>
  <c r="E234" i="3" l="1"/>
  <c r="E234" i="15"/>
  <c r="E234" i="13"/>
  <c r="E234" i="18"/>
  <c r="G173" i="11"/>
  <c r="F173" i="11" l="1"/>
  <c r="E235" i="3" l="1"/>
  <c r="E235" i="15"/>
  <c r="E235" i="13"/>
  <c r="E235" i="18"/>
  <c r="G174" i="11"/>
  <c r="F174" i="11" l="1"/>
  <c r="E236" i="3" l="1"/>
  <c r="E236" i="15"/>
  <c r="E236" i="13"/>
  <c r="E236" i="18"/>
  <c r="G175" i="11"/>
  <c r="F175" i="11" l="1"/>
  <c r="E237" i="3" l="1"/>
  <c r="E237" i="15"/>
  <c r="E237" i="13"/>
  <c r="E237" i="18"/>
  <c r="G176" i="11"/>
  <c r="F176" i="11" l="1"/>
  <c r="G177" i="11" l="1"/>
  <c r="F177" i="11" l="1"/>
  <c r="E239" i="3" l="1"/>
  <c r="E239" i="15"/>
  <c r="E239" i="13"/>
  <c r="E239" i="18"/>
  <c r="G178" i="11"/>
  <c r="F178" i="11" l="1"/>
  <c r="E240" i="3" l="1"/>
  <c r="E240" i="15"/>
  <c r="E240" i="13"/>
  <c r="E240" i="18"/>
  <c r="G179" i="11"/>
  <c r="F179" i="11" l="1"/>
  <c r="E241" i="3" l="1"/>
  <c r="E241" i="15"/>
  <c r="E241" i="13"/>
  <c r="E241" i="18"/>
  <c r="G180" i="11"/>
  <c r="F180" i="11" l="1"/>
  <c r="E242" i="3" l="1"/>
  <c r="E242" i="15"/>
  <c r="E242" i="13"/>
  <c r="E242" i="18"/>
  <c r="G181" i="11"/>
  <c r="F181" i="11" l="1"/>
  <c r="E243" i="3" l="1"/>
  <c r="E243" i="15"/>
  <c r="E243" i="13"/>
  <c r="E243" i="18"/>
  <c r="G182" i="11"/>
  <c r="F182" i="11" l="1"/>
  <c r="E244" i="3" l="1"/>
  <c r="E244" i="15"/>
  <c r="E244" i="18"/>
  <c r="E244" i="13"/>
  <c r="G183" i="11"/>
  <c r="F183" i="11" l="1"/>
  <c r="E245" i="3" l="1"/>
  <c r="E245" i="15"/>
  <c r="E245" i="13"/>
  <c r="E245" i="18"/>
  <c r="G184" i="11"/>
  <c r="F184" i="11" l="1"/>
  <c r="E246" i="3" l="1"/>
  <c r="E246" i="15"/>
  <c r="E246" i="18"/>
  <c r="E246" i="13"/>
  <c r="G185" i="11"/>
  <c r="F185" i="11" l="1"/>
  <c r="E247" i="3" l="1"/>
  <c r="E247" i="15"/>
  <c r="E247" i="13"/>
  <c r="E247" i="18"/>
  <c r="G186" i="11"/>
  <c r="F186" i="11" l="1"/>
  <c r="E248" i="3" l="1"/>
  <c r="E248" i="15"/>
  <c r="E248" i="18"/>
  <c r="E248" i="13"/>
  <c r="G187" i="11"/>
  <c r="F187" i="11" l="1"/>
  <c r="E249" i="3" l="1"/>
  <c r="E249" i="15"/>
  <c r="E249" i="18"/>
  <c r="E249" i="13"/>
  <c r="G188" i="11"/>
  <c r="F188" i="11" l="1"/>
  <c r="G189" i="11" l="1"/>
  <c r="F189" i="11" l="1"/>
  <c r="E251" i="3" l="1"/>
  <c r="E251" i="15"/>
  <c r="E251" i="13"/>
  <c r="E251" i="18"/>
  <c r="G190" i="11"/>
  <c r="F190" i="11" l="1"/>
  <c r="E252" i="3" l="1"/>
  <c r="E252" i="15"/>
  <c r="E252" i="13"/>
  <c r="E252" i="18"/>
  <c r="G191" i="11"/>
  <c r="F191" i="11" l="1"/>
  <c r="E253" i="3" l="1"/>
  <c r="E253" i="15"/>
  <c r="E253" i="18"/>
  <c r="E253" i="13"/>
  <c r="G192" i="11"/>
  <c r="F192" i="11" l="1"/>
  <c r="E254" i="3" l="1"/>
  <c r="E254" i="15"/>
  <c r="E254" i="18"/>
  <c r="E254" i="13"/>
  <c r="G193" i="11"/>
  <c r="F193" i="11" l="1"/>
  <c r="E255" i="15" l="1"/>
  <c r="E255" i="18"/>
  <c r="E255" i="13"/>
  <c r="E255" i="3"/>
  <c r="G194" i="11"/>
  <c r="F194" i="11" l="1"/>
  <c r="E256" i="3" l="1"/>
  <c r="E256" i="15"/>
  <c r="E256" i="13"/>
  <c r="E256" i="18"/>
  <c r="G195" i="11"/>
  <c r="F195" i="11" l="1"/>
  <c r="E257" i="3" l="1"/>
  <c r="E257" i="15"/>
  <c r="E257" i="18"/>
  <c r="E257" i="13"/>
  <c r="G196" i="11"/>
  <c r="F196" i="11" l="1"/>
  <c r="E258" i="3" l="1"/>
  <c r="E258" i="15"/>
  <c r="E258" i="13"/>
  <c r="E258" i="18"/>
  <c r="G197" i="11"/>
  <c r="F197" i="11" l="1"/>
  <c r="E259" i="3" l="1"/>
  <c r="E259" i="15"/>
  <c r="E259" i="18"/>
  <c r="E259" i="13"/>
  <c r="G198" i="11"/>
  <c r="F198" i="11" l="1"/>
  <c r="E260" i="3" l="1"/>
  <c r="E260" i="15"/>
  <c r="E260" i="18"/>
  <c r="E260" i="13"/>
  <c r="G199" i="11"/>
  <c r="F199" i="11" l="1"/>
  <c r="E261" i="3" l="1"/>
  <c r="E261" i="15"/>
  <c r="E261" i="18"/>
  <c r="E261" i="13"/>
  <c r="G200" i="11"/>
  <c r="F200" i="11" l="1"/>
  <c r="G201" i="11" l="1"/>
  <c r="F201" i="11" l="1"/>
  <c r="E263" i="3" l="1"/>
  <c r="E263" i="15"/>
  <c r="E263" i="13"/>
  <c r="E263" i="18"/>
  <c r="G202" i="11"/>
  <c r="F202" i="11" l="1"/>
  <c r="E264" i="3" l="1"/>
  <c r="E264" i="15"/>
  <c r="E264" i="18"/>
  <c r="E264" i="13"/>
  <c r="G203" i="11"/>
  <c r="F203" i="11" l="1"/>
  <c r="E265" i="3" l="1"/>
  <c r="E265" i="15"/>
  <c r="E265" i="13"/>
  <c r="E265" i="18"/>
  <c r="G204" i="11"/>
  <c r="F204" i="11" l="1"/>
  <c r="E266" i="3" l="1"/>
  <c r="E266" i="15"/>
  <c r="E266" i="18"/>
  <c r="E266" i="13"/>
  <c r="G205" i="11"/>
  <c r="F205" i="11" l="1"/>
  <c r="E267" i="15" l="1"/>
  <c r="E267" i="3"/>
  <c r="E267" i="13"/>
  <c r="E267" i="18"/>
  <c r="G206" i="11"/>
  <c r="F206" i="11" l="1"/>
  <c r="E268" i="3" l="1"/>
  <c r="E268" i="15"/>
  <c r="E268" i="18"/>
  <c r="E268" i="13"/>
  <c r="G207" i="11"/>
  <c r="F207" i="11" l="1"/>
  <c r="E269" i="3" l="1"/>
  <c r="E269" i="15"/>
  <c r="E269" i="18"/>
  <c r="E269" i="13"/>
  <c r="G208" i="11"/>
  <c r="F208" i="11" l="1"/>
  <c r="E270" i="3" l="1"/>
  <c r="E270" i="15"/>
  <c r="E270" i="13"/>
  <c r="E270" i="18"/>
  <c r="G209" i="11"/>
  <c r="F209" i="11" l="1"/>
  <c r="E271" i="3" l="1"/>
  <c r="E271" i="15"/>
  <c r="E271" i="13"/>
  <c r="E271" i="18"/>
  <c r="G210" i="11"/>
  <c r="F210" i="11" l="1"/>
  <c r="E272" i="3" l="1"/>
  <c r="E272" i="18"/>
  <c r="E272" i="15"/>
  <c r="E272" i="13"/>
  <c r="G211" i="11"/>
  <c r="F211" i="11" l="1"/>
  <c r="E273" i="3" l="1"/>
  <c r="E273" i="15"/>
  <c r="E273" i="18"/>
  <c r="E273" i="13"/>
  <c r="G212" i="11"/>
  <c r="F212" i="11" l="1"/>
  <c r="G213" i="11" l="1"/>
  <c r="F213" i="11" l="1"/>
  <c r="E275" i="3" l="1"/>
  <c r="E275" i="15"/>
  <c r="E275" i="18"/>
  <c r="E275" i="13"/>
  <c r="G214" i="11"/>
  <c r="F214" i="11" l="1"/>
  <c r="E276" i="3" l="1"/>
  <c r="E276" i="18"/>
  <c r="E276" i="15"/>
  <c r="E276" i="13"/>
  <c r="G215" i="11"/>
  <c r="F215" i="11" l="1"/>
  <c r="E277" i="3" l="1"/>
  <c r="E277" i="13"/>
  <c r="E277" i="15"/>
  <c r="E277" i="18"/>
  <c r="G216" i="11"/>
  <c r="F216" i="11" l="1"/>
  <c r="E278" i="3" l="1"/>
  <c r="E278" i="15"/>
  <c r="E278" i="18"/>
  <c r="E278" i="13"/>
  <c r="G217" i="11"/>
  <c r="F217" i="11" l="1"/>
  <c r="E279" i="18" l="1"/>
  <c r="E279" i="13"/>
  <c r="E279" i="3"/>
  <c r="E279" i="15"/>
  <c r="G218" i="11"/>
  <c r="F218" i="11" l="1"/>
  <c r="E280" i="3" l="1"/>
  <c r="E280" i="15"/>
  <c r="E280" i="18"/>
  <c r="E280" i="13"/>
  <c r="G219" i="11"/>
  <c r="F219" i="11" l="1"/>
  <c r="E281" i="3" l="1"/>
  <c r="E281" i="15"/>
  <c r="E281" i="13"/>
  <c r="E281" i="18"/>
  <c r="G220" i="11"/>
  <c r="F220" i="11" l="1"/>
  <c r="E282" i="3" l="1"/>
  <c r="E282" i="15"/>
  <c r="E282" i="13"/>
  <c r="E282" i="18"/>
  <c r="G221" i="11"/>
  <c r="F221" i="11" l="1"/>
  <c r="E283" i="3" l="1"/>
  <c r="E283" i="15"/>
  <c r="E283" i="18"/>
  <c r="E283" i="13"/>
  <c r="G222" i="11"/>
  <c r="F222" i="11" l="1"/>
  <c r="E284" i="3" l="1"/>
  <c r="E284" i="15"/>
  <c r="E284" i="18"/>
  <c r="E284" i="13"/>
  <c r="G223" i="11"/>
  <c r="F223" i="11" l="1"/>
  <c r="E285" i="3" l="1"/>
  <c r="E285" i="15"/>
  <c r="E285" i="18"/>
  <c r="E285" i="13"/>
  <c r="G224" i="11"/>
  <c r="F224" i="11" l="1"/>
  <c r="G225" i="11" l="1"/>
  <c r="F225" i="11" l="1"/>
  <c r="E287" i="3" l="1"/>
  <c r="G226" i="11"/>
  <c r="E287" i="15"/>
  <c r="E287" i="13"/>
  <c r="E287" i="18"/>
  <c r="F226" i="11" l="1"/>
  <c r="E288" i="3" l="1"/>
  <c r="G227" i="11"/>
  <c r="E288" i="15"/>
  <c r="E288" i="13"/>
  <c r="E288" i="18"/>
  <c r="F227" i="11" l="1"/>
  <c r="E289" i="3" l="1"/>
  <c r="G228" i="11"/>
  <c r="E289" i="15"/>
  <c r="E289" i="13"/>
  <c r="E289" i="18"/>
  <c r="F228" i="11" l="1"/>
  <c r="E290" i="3" l="1"/>
  <c r="G229" i="11"/>
  <c r="E290" i="15"/>
  <c r="E290" i="18"/>
  <c r="E290" i="13"/>
  <c r="F229" i="11" l="1"/>
  <c r="E291" i="18" l="1"/>
  <c r="G230" i="11"/>
  <c r="E291" i="13"/>
  <c r="E291" i="3"/>
  <c r="E291" i="15"/>
  <c r="F230" i="11" l="1"/>
  <c r="E292" i="3" l="1"/>
  <c r="G231" i="11"/>
  <c r="E292" i="15"/>
  <c r="E292" i="18"/>
  <c r="E292" i="13"/>
  <c r="F231" i="11" l="1"/>
  <c r="E293" i="18" l="1"/>
  <c r="G232" i="11"/>
  <c r="E293" i="3"/>
  <c r="E293" i="15"/>
  <c r="E293" i="13"/>
  <c r="F232" i="11" l="1"/>
  <c r="E294" i="3" l="1"/>
  <c r="G233" i="11"/>
  <c r="E294" i="15"/>
  <c r="E294" i="13"/>
  <c r="E294" i="18"/>
  <c r="F233" i="11" l="1"/>
  <c r="E295" i="3" l="1"/>
  <c r="G234" i="11"/>
  <c r="E295" i="15"/>
  <c r="E295" i="18"/>
  <c r="E295" i="13"/>
  <c r="F234" i="11" l="1"/>
  <c r="E296" i="3" l="1"/>
  <c r="G235" i="11"/>
  <c r="E296" i="15"/>
  <c r="E296" i="13"/>
  <c r="E296" i="18"/>
  <c r="F235" i="11" l="1"/>
  <c r="E297" i="3" l="1"/>
  <c r="G236" i="11"/>
  <c r="E297" i="15"/>
  <c r="E297" i="13"/>
  <c r="E297" i="18"/>
  <c r="F236" i="11" l="1"/>
  <c r="G237" i="11" l="1"/>
  <c r="F237" i="11" l="1"/>
  <c r="E299" i="3" l="1"/>
  <c r="G238" i="11"/>
  <c r="E299" i="15"/>
  <c r="E299" i="18"/>
  <c r="E299" i="13"/>
  <c r="F238" i="11" l="1"/>
  <c r="E300" i="3" l="1"/>
  <c r="G239" i="11"/>
  <c r="E300" i="15"/>
  <c r="E300" i="13"/>
  <c r="E300" i="18"/>
  <c r="F239" i="11" l="1"/>
  <c r="E301" i="3" l="1"/>
  <c r="G240" i="11"/>
  <c r="E301" i="15"/>
  <c r="E301" i="13"/>
  <c r="E301" i="18"/>
  <c r="F240" i="11" l="1"/>
  <c r="E302" i="3" l="1"/>
  <c r="G241" i="11"/>
  <c r="E302" i="15"/>
  <c r="E302" i="13"/>
  <c r="E302" i="18"/>
  <c r="F241" i="11" l="1"/>
  <c r="E303" i="3" l="1"/>
  <c r="G242" i="11"/>
  <c r="E303" i="15"/>
  <c r="E303" i="13"/>
  <c r="E303" i="18"/>
  <c r="F242" i="11" l="1"/>
  <c r="E304" i="3" l="1"/>
  <c r="G243" i="11"/>
  <c r="E304" i="15"/>
  <c r="E304" i="13"/>
  <c r="E304" i="18"/>
  <c r="F243" i="11" l="1"/>
  <c r="E305" i="18" l="1"/>
  <c r="G244" i="11"/>
  <c r="E305" i="3"/>
  <c r="E305" i="15"/>
  <c r="E305" i="13"/>
  <c r="F244" i="11" l="1"/>
  <c r="E306" i="3" l="1"/>
  <c r="G245" i="11"/>
  <c r="E306" i="15"/>
  <c r="E306" i="18"/>
  <c r="E306" i="13"/>
  <c r="F245" i="11" l="1"/>
  <c r="E307" i="3" l="1"/>
  <c r="G246" i="11"/>
  <c r="E307" i="15"/>
  <c r="E307" i="18"/>
  <c r="E307" i="13"/>
  <c r="F246" i="11" l="1"/>
  <c r="E308" i="13" l="1"/>
  <c r="G247" i="11"/>
  <c r="E308" i="18"/>
  <c r="E308" i="3"/>
  <c r="E308" i="15"/>
  <c r="F247" i="11" l="1"/>
  <c r="E309" i="3" l="1"/>
  <c r="G248" i="11"/>
  <c r="E309" i="15"/>
  <c r="E309" i="13"/>
  <c r="E309" i="18"/>
  <c r="F248" i="11" l="1"/>
  <c r="E310" i="18" l="1"/>
  <c r="G249" i="11"/>
  <c r="E310" i="3"/>
  <c r="E310" i="15"/>
  <c r="E310" i="13"/>
  <c r="F249" i="11" l="1"/>
  <c r="E311" i="15" l="1"/>
  <c r="E311" i="18"/>
  <c r="E311" i="3"/>
  <c r="G250" i="11"/>
  <c r="E311" i="13"/>
  <c r="F250" i="11" l="1"/>
  <c r="E312" i="3" l="1"/>
  <c r="G251" i="11"/>
  <c r="E312" i="13"/>
  <c r="E312" i="18"/>
  <c r="E312" i="15"/>
  <c r="F251" i="11" l="1"/>
  <c r="E313" i="15" l="1"/>
  <c r="G252" i="11"/>
  <c r="E313" i="13"/>
  <c r="E313" i="18"/>
  <c r="E313" i="3"/>
  <c r="F252" i="11" l="1"/>
  <c r="E314" i="13" l="1"/>
  <c r="G253" i="11"/>
  <c r="E314" i="3"/>
  <c r="E314" i="15"/>
  <c r="E314" i="18"/>
  <c r="F253" i="11" l="1"/>
  <c r="E315" i="18" l="1"/>
  <c r="G254" i="11"/>
  <c r="E315" i="3"/>
  <c r="E315" i="15"/>
  <c r="E315" i="13"/>
  <c r="F254" i="11" l="1"/>
  <c r="E316" i="3" l="1"/>
  <c r="G255" i="11"/>
  <c r="E316" i="18"/>
  <c r="E316" i="15"/>
  <c r="E316" i="13"/>
  <c r="F255" i="11" l="1"/>
  <c r="E317" i="15" l="1"/>
  <c r="G256" i="11"/>
  <c r="E317" i="13"/>
  <c r="E317" i="18"/>
  <c r="E317" i="3"/>
  <c r="F256" i="11" l="1"/>
  <c r="E318" i="15" l="1"/>
  <c r="G257" i="11"/>
  <c r="E318" i="13"/>
  <c r="E318" i="18"/>
  <c r="E318" i="3"/>
  <c r="F257" i="11" l="1"/>
  <c r="E319" i="13" l="1"/>
  <c r="E319" i="18"/>
  <c r="G258" i="11"/>
  <c r="E319" i="3"/>
  <c r="E319" i="15"/>
  <c r="F258" i="11" l="1"/>
  <c r="E320" i="18" l="1"/>
  <c r="E320" i="3"/>
  <c r="G259" i="11"/>
  <c r="E320" i="15"/>
  <c r="E320" i="13"/>
  <c r="F259" i="11" l="1"/>
  <c r="E321" i="18" l="1"/>
  <c r="G260" i="11"/>
  <c r="E321" i="3"/>
  <c r="E321" i="15"/>
  <c r="E321" i="13"/>
  <c r="F260" i="11" l="1"/>
  <c r="E322" i="13" l="1"/>
  <c r="G261" i="11"/>
  <c r="E322" i="3"/>
  <c r="E322" i="15"/>
  <c r="E322" i="18"/>
  <c r="F261" i="11" l="1"/>
  <c r="E323" i="15" l="1"/>
  <c r="G262" i="11"/>
  <c r="E323" i="18"/>
  <c r="E323" i="13"/>
  <c r="E323" i="3"/>
  <c r="F262" i="11" l="1"/>
  <c r="E324" i="13" l="1"/>
  <c r="G263" i="11"/>
  <c r="E324" i="18"/>
  <c r="E324" i="3"/>
  <c r="E324" i="15"/>
  <c r="F263" i="11" l="1"/>
  <c r="E325" i="18" l="1"/>
  <c r="E325" i="3"/>
  <c r="G264" i="11"/>
  <c r="E325" i="15"/>
  <c r="E325" i="13"/>
  <c r="F264" i="11" l="1"/>
  <c r="E326" i="13" l="1"/>
  <c r="G265" i="11"/>
  <c r="E326" i="3"/>
  <c r="E326" i="15"/>
  <c r="E326" i="18"/>
  <c r="F265" i="11" l="1"/>
  <c r="E327" i="18" l="1"/>
  <c r="G266" i="11"/>
  <c r="E327" i="3"/>
  <c r="E327" i="15"/>
  <c r="E327" i="13"/>
  <c r="F266" i="11" l="1"/>
  <c r="E328" i="15" l="1"/>
  <c r="G267" i="11"/>
  <c r="E328" i="13"/>
  <c r="E328" i="18"/>
  <c r="E328" i="3"/>
  <c r="F267" i="11" l="1"/>
  <c r="E329" i="13" l="1"/>
  <c r="G268" i="11"/>
  <c r="E329" i="18"/>
  <c r="E329" i="3"/>
  <c r="E329" i="15"/>
  <c r="F268" i="11" l="1"/>
  <c r="E330" i="3" l="1"/>
  <c r="G269" i="11"/>
  <c r="E330" i="15"/>
  <c r="E330" i="13"/>
  <c r="E330" i="18"/>
  <c r="F269" i="11" l="1"/>
  <c r="E331" i="3" l="1"/>
  <c r="G270" i="11"/>
  <c r="E331" i="15"/>
  <c r="E331" i="18"/>
  <c r="E331" i="13"/>
  <c r="F270" i="11" l="1"/>
  <c r="E332" i="13" l="1"/>
  <c r="E332" i="18"/>
  <c r="G271" i="11"/>
  <c r="E332" i="3"/>
  <c r="E332" i="15"/>
  <c r="F271" i="11" l="1"/>
  <c r="E333" i="3" l="1"/>
  <c r="G272" i="11"/>
  <c r="E333" i="15"/>
  <c r="E333" i="13"/>
  <c r="E333" i="18"/>
  <c r="F272" i="11" l="1"/>
  <c r="E334" i="3" l="1"/>
  <c r="E334" i="15"/>
  <c r="G273" i="11"/>
  <c r="E334" i="13"/>
  <c r="E334" i="18"/>
  <c r="F273" i="11" l="1"/>
  <c r="E335" i="18" l="1"/>
  <c r="G274" i="11"/>
  <c r="E335" i="13"/>
  <c r="E335" i="3"/>
  <c r="E335" i="15"/>
  <c r="F274" i="11" l="1"/>
  <c r="E336" i="3" l="1"/>
  <c r="G275" i="11"/>
  <c r="E336" i="15"/>
  <c r="E336" i="13"/>
  <c r="E336" i="18"/>
  <c r="F275" i="11" l="1"/>
  <c r="E337" i="13" l="1"/>
  <c r="G276" i="11"/>
  <c r="E337" i="18"/>
  <c r="E337" i="3"/>
  <c r="E337" i="15"/>
  <c r="F276" i="11" l="1"/>
  <c r="E338" i="13" l="1"/>
  <c r="E338" i="3"/>
  <c r="E338" i="15"/>
  <c r="G277" i="11"/>
  <c r="E338" i="18"/>
  <c r="F277" i="11" l="1"/>
  <c r="E339" i="18" l="1"/>
  <c r="E339" i="3"/>
  <c r="G278" i="11"/>
  <c r="E339" i="13"/>
  <c r="E339" i="15"/>
  <c r="F278" i="11" l="1"/>
  <c r="E340" i="13" l="1"/>
  <c r="E340" i="3"/>
  <c r="G279" i="11"/>
  <c r="E340" i="15"/>
  <c r="E340" i="18"/>
  <c r="F279" i="11" l="1"/>
  <c r="G280" i="11" l="1"/>
  <c r="E341" i="3"/>
  <c r="E341" i="15"/>
  <c r="E341" i="18"/>
  <c r="E341" i="13"/>
  <c r="F280" i="11" l="1"/>
  <c r="E342" i="3" l="1"/>
  <c r="G281" i="11"/>
  <c r="E342" i="18"/>
  <c r="E342" i="15"/>
  <c r="E342" i="13"/>
  <c r="F281" i="11" l="1"/>
  <c r="E343" i="15" l="1"/>
  <c r="E343" i="18"/>
  <c r="E343" i="13"/>
  <c r="E343" i="3"/>
  <c r="G282" i="11"/>
  <c r="F282" i="11" l="1"/>
  <c r="E344" i="13" l="1"/>
  <c r="E344" i="18"/>
  <c r="G283" i="11"/>
  <c r="E344" i="3"/>
  <c r="E344" i="15"/>
  <c r="F283" i="11" l="1"/>
  <c r="E345" i="13" l="1"/>
  <c r="E345" i="3"/>
  <c r="E345" i="15"/>
  <c r="G284" i="11"/>
  <c r="E345" i="18"/>
  <c r="F284" i="11" l="1"/>
  <c r="E346" i="3" l="1"/>
  <c r="G285" i="11"/>
  <c r="E346" i="18"/>
  <c r="E346" i="15"/>
  <c r="E346" i="13"/>
  <c r="F285" i="11" l="1"/>
  <c r="E347" i="13" l="1"/>
  <c r="E347" i="3"/>
  <c r="G286" i="11"/>
  <c r="E347" i="15"/>
  <c r="E347" i="18"/>
  <c r="F286" i="11" l="1"/>
  <c r="E348" i="3" l="1"/>
  <c r="G287" i="11"/>
  <c r="E348" i="15"/>
  <c r="E348" i="13"/>
  <c r="E348" i="18"/>
  <c r="F287" i="11" l="1"/>
  <c r="E349" i="3" l="1"/>
  <c r="G288" i="11"/>
  <c r="E349" i="18"/>
  <c r="E349" i="15"/>
  <c r="E349" i="13"/>
  <c r="F288" i="11" l="1"/>
  <c r="E350" i="15" l="1"/>
  <c r="E350" i="3"/>
  <c r="E350" i="18"/>
  <c r="E350" i="13"/>
  <c r="G289" i="11"/>
  <c r="F289" i="11" l="1"/>
  <c r="E351" i="13" l="1"/>
  <c r="G290" i="11"/>
  <c r="E351" i="3"/>
  <c r="E351" i="15"/>
  <c r="E351" i="18"/>
  <c r="F290" i="11" l="1"/>
  <c r="E352" i="3" l="1"/>
  <c r="E352" i="15"/>
  <c r="G291" i="11"/>
  <c r="E352" i="13"/>
  <c r="E352" i="18"/>
  <c r="F291" i="11" l="1"/>
  <c r="E353" i="18" l="1"/>
  <c r="E353" i="3"/>
  <c r="G292" i="11"/>
  <c r="E353" i="15"/>
  <c r="E353" i="13"/>
  <c r="F292" i="11" l="1"/>
  <c r="E354" i="18" l="1"/>
  <c r="E354" i="3"/>
  <c r="G293" i="11"/>
  <c r="E354" i="15"/>
  <c r="E354" i="13"/>
  <c r="F293" i="11" l="1"/>
  <c r="E355" i="3" l="1"/>
  <c r="G294" i="11"/>
  <c r="E355" i="15"/>
  <c r="E355" i="18"/>
  <c r="E355" i="13"/>
  <c r="F294" i="11" l="1"/>
  <c r="E356" i="18" l="1"/>
  <c r="G295" i="11"/>
  <c r="E356" i="3"/>
  <c r="E356" i="15"/>
  <c r="E356" i="13"/>
  <c r="F295" i="11" l="1"/>
  <c r="E357" i="18" l="1"/>
  <c r="G296" i="11"/>
  <c r="E357" i="3"/>
  <c r="E357" i="15"/>
  <c r="E357" i="13"/>
  <c r="F296" i="11" l="1"/>
  <c r="E358" i="18" l="1"/>
  <c r="G297" i="11"/>
  <c r="E358" i="3"/>
  <c r="E358" i="13"/>
  <c r="E358" i="15"/>
  <c r="F297" i="11" l="1"/>
  <c r="E359" i="15" l="1"/>
  <c r="E359" i="13"/>
  <c r="G298" i="11"/>
  <c r="E359" i="18"/>
  <c r="E359" i="3"/>
  <c r="F298" i="11" l="1"/>
  <c r="E360" i="15" l="1"/>
  <c r="G299" i="11"/>
  <c r="E360" i="13"/>
  <c r="E360" i="18"/>
  <c r="E360" i="3"/>
  <c r="F299" i="11" l="1"/>
  <c r="E361" i="13" l="1"/>
  <c r="E361" i="3"/>
  <c r="G300" i="11"/>
  <c r="G301" i="11" s="1"/>
  <c r="G302" i="11" s="1"/>
  <c r="G303" i="11" s="1"/>
  <c r="G304" i="11" s="1"/>
  <c r="G305" i="11" s="1"/>
  <c r="G306" i="11" s="1"/>
  <c r="G307" i="11" s="1"/>
  <c r="G308" i="11" s="1"/>
  <c r="G309" i="11" s="1"/>
  <c r="G310" i="11" s="1"/>
  <c r="G311" i="11" s="1"/>
  <c r="G312" i="11" s="1"/>
  <c r="G313" i="11" s="1"/>
  <c r="G314" i="11" s="1"/>
  <c r="G315" i="11" s="1"/>
  <c r="G316" i="11" s="1"/>
  <c r="G317" i="11" s="1"/>
  <c r="G318" i="11" s="1"/>
  <c r="G319" i="11" s="1"/>
  <c r="G320" i="11" s="1"/>
  <c r="G321" i="11" s="1"/>
  <c r="G322" i="11" s="1"/>
  <c r="G323" i="11" s="1"/>
  <c r="G324" i="11" s="1"/>
  <c r="G325" i="11" s="1"/>
  <c r="G326" i="11" s="1"/>
  <c r="G327" i="11" s="1"/>
  <c r="G328" i="11" s="1"/>
  <c r="G329" i="11" s="1"/>
  <c r="G330" i="11" s="1"/>
  <c r="G331" i="11" s="1"/>
  <c r="G332" i="11" s="1"/>
  <c r="G333" i="11" s="1"/>
  <c r="G334" i="11" s="1"/>
  <c r="G335" i="11" s="1"/>
  <c r="G336" i="11" s="1"/>
  <c r="G337" i="11" s="1"/>
  <c r="G338" i="11" s="1"/>
  <c r="G339" i="11" s="1"/>
  <c r="G340" i="11" s="1"/>
  <c r="G341" i="11" s="1"/>
  <c r="G342" i="11" s="1"/>
  <c r="G343" i="11" s="1"/>
  <c r="G344" i="11" s="1"/>
  <c r="G345" i="11" s="1"/>
  <c r="G346" i="11" s="1"/>
  <c r="G347" i="11" s="1"/>
  <c r="G348" i="11" s="1"/>
  <c r="G349" i="11" s="1"/>
  <c r="G350" i="11" s="1"/>
  <c r="G351" i="11" s="1"/>
  <c r="G352" i="11" s="1"/>
  <c r="G353" i="11" s="1"/>
  <c r="G354" i="11" s="1"/>
  <c r="G355" i="11" s="1"/>
  <c r="G356" i="11" s="1"/>
  <c r="G357" i="11" s="1"/>
  <c r="G358" i="11" s="1"/>
  <c r="G359" i="11" s="1"/>
  <c r="G360" i="11" s="1"/>
  <c r="G361" i="11" s="1"/>
  <c r="E361" i="15"/>
  <c r="E361" i="18"/>
  <c r="F300" i="11" l="1"/>
  <c r="F65" i="11"/>
  <c r="E70" i="13"/>
  <c r="N70" i="13" s="1"/>
  <c r="E70" i="3"/>
  <c r="J70" i="3" s="1"/>
  <c r="E70" i="15"/>
  <c r="M70" i="15" s="1"/>
  <c r="I70" i="12" l="1"/>
  <c r="G71" i="12" s="1"/>
  <c r="E70" i="18"/>
  <c r="H71" i="15"/>
  <c r="G71" i="15"/>
  <c r="I71" i="15" s="1"/>
  <c r="F71" i="12"/>
  <c r="F71" i="18" s="1"/>
  <c r="H71" i="18" s="1"/>
  <c r="D71" i="3"/>
  <c r="F71" i="3"/>
  <c r="H71" i="3" s="1"/>
  <c r="J70" i="18"/>
  <c r="K70" i="18" s="1"/>
  <c r="N70" i="15"/>
  <c r="M70" i="13"/>
  <c r="D71" i="12" l="1"/>
  <c r="H71" i="12" s="1"/>
  <c r="J71" i="18" s="1"/>
  <c r="K71" i="18" s="1"/>
  <c r="L70" i="18"/>
  <c r="G71" i="3"/>
  <c r="I71" i="3" s="1"/>
  <c r="H71" i="13"/>
  <c r="F71" i="13" s="1"/>
  <c r="G71" i="13"/>
  <c r="I71" i="13" s="1"/>
  <c r="J71" i="3"/>
  <c r="D71" i="15"/>
  <c r="J71" i="15"/>
  <c r="F71" i="15" s="1"/>
  <c r="G71" i="18" l="1"/>
  <c r="I71" i="18" s="1"/>
  <c r="I71" i="12"/>
  <c r="G72" i="12" s="1"/>
  <c r="K71" i="13"/>
  <c r="L71" i="13" s="1"/>
  <c r="N71" i="13"/>
  <c r="K71" i="15"/>
  <c r="L71" i="15" s="1"/>
  <c r="N71" i="15"/>
  <c r="F72" i="3"/>
  <c r="H72" i="3" s="1"/>
  <c r="D72" i="3"/>
  <c r="M71" i="15"/>
  <c r="J71" i="13"/>
  <c r="D71" i="13"/>
  <c r="M71" i="13" s="1"/>
  <c r="F72" i="12" l="1"/>
  <c r="F72" i="18" s="1"/>
  <c r="H72" i="18" s="1"/>
  <c r="D71" i="18"/>
  <c r="L71" i="18"/>
  <c r="G72" i="3"/>
  <c r="I72" i="3" s="1"/>
  <c r="J72" i="3"/>
  <c r="H72" i="13"/>
  <c r="F72" i="13" s="1"/>
  <c r="G72" i="13"/>
  <c r="I72" i="13" s="1"/>
  <c r="H72" i="15"/>
  <c r="G72" i="15"/>
  <c r="I72" i="15" s="1"/>
  <c r="D72" i="12" l="1"/>
  <c r="H72" i="12" s="1"/>
  <c r="J72" i="18" s="1"/>
  <c r="K72" i="18" s="1"/>
  <c r="G72" i="18"/>
  <c r="I72" i="18" s="1"/>
  <c r="K72" i="13"/>
  <c r="L72" i="13" s="1"/>
  <c r="N72" i="13"/>
  <c r="D72" i="15"/>
  <c r="J72" i="15"/>
  <c r="F72" i="15" s="1"/>
  <c r="D72" i="13"/>
  <c r="M72" i="13" s="1"/>
  <c r="J72" i="13"/>
  <c r="F73" i="3"/>
  <c r="H73" i="3" s="1"/>
  <c r="D73" i="3"/>
  <c r="J73" i="3" s="1"/>
  <c r="D72" i="18" l="1"/>
  <c r="I72" i="12"/>
  <c r="G73" i="12" s="1"/>
  <c r="D74" i="3"/>
  <c r="J74" i="3" s="1"/>
  <c r="F74" i="3"/>
  <c r="H74" i="3" s="1"/>
  <c r="H73" i="13"/>
  <c r="F73" i="13" s="1"/>
  <c r="G73" i="13"/>
  <c r="I73" i="13" s="1"/>
  <c r="N72" i="15"/>
  <c r="K72" i="15"/>
  <c r="L72" i="15" s="1"/>
  <c r="G73" i="3"/>
  <c r="M72" i="15"/>
  <c r="F73" i="12" l="1"/>
  <c r="F73" i="18" s="1"/>
  <c r="H73" i="18" s="1"/>
  <c r="L72" i="18"/>
  <c r="N73" i="13"/>
  <c r="K73" i="13"/>
  <c r="L73" i="13" s="1"/>
  <c r="J73" i="13"/>
  <c r="D73" i="13"/>
  <c r="M73" i="13" s="1"/>
  <c r="F75" i="3"/>
  <c r="H75" i="3" s="1"/>
  <c r="D75" i="3"/>
  <c r="G73" i="15"/>
  <c r="I73" i="15" s="1"/>
  <c r="H73" i="15"/>
  <c r="I73" i="3"/>
  <c r="G74" i="3"/>
  <c r="I74" i="3" s="1"/>
  <c r="D73" i="12" l="1"/>
  <c r="H73" i="12" s="1"/>
  <c r="J73" i="18" s="1"/>
  <c r="K73" i="18" s="1"/>
  <c r="G73" i="18"/>
  <c r="I73" i="18" s="1"/>
  <c r="G75" i="3"/>
  <c r="I75" i="3" s="1"/>
  <c r="H74" i="13"/>
  <c r="F74" i="13" s="1"/>
  <c r="G74" i="13"/>
  <c r="I74" i="13" s="1"/>
  <c r="J73" i="15"/>
  <c r="F73" i="15" s="1"/>
  <c r="D73" i="15"/>
  <c r="J75" i="3"/>
  <c r="D73" i="18" l="1"/>
  <c r="I73" i="12"/>
  <c r="G74" i="12" s="1"/>
  <c r="N74" i="13"/>
  <c r="K74" i="13"/>
  <c r="L74" i="13" s="1"/>
  <c r="F76" i="3"/>
  <c r="H76" i="3" s="1"/>
  <c r="D76" i="3"/>
  <c r="J76" i="3" s="1"/>
  <c r="M73" i="15"/>
  <c r="N73" i="15"/>
  <c r="K73" i="15"/>
  <c r="L73" i="15" s="1"/>
  <c r="D74" i="13"/>
  <c r="M74" i="13" s="1"/>
  <c r="J74" i="13"/>
  <c r="F74" i="12" l="1"/>
  <c r="F74" i="18" s="1"/>
  <c r="H74" i="18" s="1"/>
  <c r="L73" i="18"/>
  <c r="G74" i="15"/>
  <c r="I74" i="15" s="1"/>
  <c r="H74" i="15"/>
  <c r="D77" i="3"/>
  <c r="J77" i="3" s="1"/>
  <c r="F77" i="3"/>
  <c r="H77" i="3" s="1"/>
  <c r="G75" i="13"/>
  <c r="I75" i="13" s="1"/>
  <c r="H75" i="13"/>
  <c r="F75" i="13" s="1"/>
  <c r="G76" i="3"/>
  <c r="D74" i="12" l="1"/>
  <c r="D74" i="18" s="1"/>
  <c r="G74" i="18"/>
  <c r="I74" i="18" s="1"/>
  <c r="N75" i="13"/>
  <c r="K75" i="13"/>
  <c r="L75" i="13" s="1"/>
  <c r="J74" i="15"/>
  <c r="F74" i="15" s="1"/>
  <c r="D74" i="15"/>
  <c r="J75" i="13"/>
  <c r="D75" i="13"/>
  <c r="M75" i="13" s="1"/>
  <c r="D78" i="3"/>
  <c r="J78" i="3" s="1"/>
  <c r="F78" i="3"/>
  <c r="H78" i="3" s="1"/>
  <c r="I76" i="3"/>
  <c r="G77" i="3"/>
  <c r="I77" i="3" s="1"/>
  <c r="H74" i="12" l="1"/>
  <c r="J74" i="18" s="1"/>
  <c r="K74" i="18" s="1"/>
  <c r="I74" i="12"/>
  <c r="G75" i="12" s="1"/>
  <c r="F79" i="3"/>
  <c r="H79" i="3" s="1"/>
  <c r="D79" i="3"/>
  <c r="H76" i="13"/>
  <c r="F76" i="13" s="1"/>
  <c r="G76" i="13"/>
  <c r="I76" i="13" s="1"/>
  <c r="M74" i="15"/>
  <c r="K74" i="15"/>
  <c r="L74" i="15" s="1"/>
  <c r="N74" i="15"/>
  <c r="G78" i="3"/>
  <c r="I78" i="3" s="1"/>
  <c r="F75" i="12" l="1"/>
  <c r="F75" i="18" s="1"/>
  <c r="H75" i="18" s="1"/>
  <c r="L74" i="18"/>
  <c r="D75" i="12"/>
  <c r="H75" i="12" s="1"/>
  <c r="J75" i="18" s="1"/>
  <c r="G75" i="18"/>
  <c r="G79" i="3"/>
  <c r="I79" i="3" s="1"/>
  <c r="G75" i="15"/>
  <c r="I75" i="15" s="1"/>
  <c r="H75" i="15"/>
  <c r="N76" i="13"/>
  <c r="K76" i="13"/>
  <c r="L76" i="13" s="1"/>
  <c r="D76" i="13"/>
  <c r="M76" i="13" s="1"/>
  <c r="J76" i="13"/>
  <c r="J79" i="3"/>
  <c r="I75" i="18" l="1"/>
  <c r="K75" i="18"/>
  <c r="D75" i="18"/>
  <c r="I75" i="12"/>
  <c r="G76" i="12" s="1"/>
  <c r="G77" i="13"/>
  <c r="I77" i="13" s="1"/>
  <c r="H77" i="13"/>
  <c r="F77" i="13" s="1"/>
  <c r="J75" i="15"/>
  <c r="D75" i="15"/>
  <c r="F80" i="3"/>
  <c r="H80" i="3" s="1"/>
  <c r="D80" i="3"/>
  <c r="J80" i="3" s="1"/>
  <c r="L75" i="18" l="1"/>
  <c r="F76" i="12"/>
  <c r="F76" i="18" s="1"/>
  <c r="H76" i="18" s="1"/>
  <c r="F75" i="15"/>
  <c r="M75" i="15" s="1"/>
  <c r="G76" i="18"/>
  <c r="G80" i="3"/>
  <c r="I80" i="3" s="1"/>
  <c r="K77" i="13"/>
  <c r="L77" i="13" s="1"/>
  <c r="N77" i="13"/>
  <c r="D81" i="3"/>
  <c r="F81" i="3"/>
  <c r="H81" i="3" s="1"/>
  <c r="D77" i="13"/>
  <c r="M77" i="13" s="1"/>
  <c r="J77" i="13"/>
  <c r="D76" i="12" l="1"/>
  <c r="N75" i="15"/>
  <c r="K75" i="15"/>
  <c r="L75" i="15" s="1"/>
  <c r="I76" i="18"/>
  <c r="D76" i="18"/>
  <c r="H76" i="12"/>
  <c r="J76" i="18" s="1"/>
  <c r="K76" i="18" s="1"/>
  <c r="I76" i="12"/>
  <c r="G77" i="12" s="1"/>
  <c r="H78" i="13"/>
  <c r="G78" i="13"/>
  <c r="I78" i="13" s="1"/>
  <c r="G81" i="3"/>
  <c r="I81" i="3" s="1"/>
  <c r="G76" i="15"/>
  <c r="I76" i="15" s="1"/>
  <c r="H76" i="15"/>
  <c r="J81" i="3"/>
  <c r="L76" i="18" l="1"/>
  <c r="F77" i="12"/>
  <c r="F77" i="18" s="1"/>
  <c r="H77" i="18" s="1"/>
  <c r="J78" i="13"/>
  <c r="D78" i="13"/>
  <c r="F78" i="13"/>
  <c r="D76" i="15"/>
  <c r="J76" i="15"/>
  <c r="F76" i="15" s="1"/>
  <c r="D82" i="3"/>
  <c r="F82" i="3"/>
  <c r="H82" i="3" s="1"/>
  <c r="D77" i="12" l="1"/>
  <c r="H77" i="12" s="1"/>
  <c r="J77" i="18" s="1"/>
  <c r="K77" i="18" s="1"/>
  <c r="G77" i="18"/>
  <c r="I77" i="18" s="1"/>
  <c r="G82" i="3"/>
  <c r="I82" i="3" s="1"/>
  <c r="N76" i="15"/>
  <c r="K76" i="15"/>
  <c r="L76" i="15" s="1"/>
  <c r="M76" i="15"/>
  <c r="M78" i="13"/>
  <c r="N78" i="13"/>
  <c r="K78" i="13"/>
  <c r="L78" i="13" s="1"/>
  <c r="D77" i="18" l="1"/>
  <c r="I77" i="12"/>
  <c r="G78" i="12" s="1"/>
  <c r="H79" i="13"/>
  <c r="F79" i="13" s="1"/>
  <c r="G79" i="13"/>
  <c r="I79" i="13" s="1"/>
  <c r="G77" i="15"/>
  <c r="I77" i="15" s="1"/>
  <c r="H77" i="15"/>
  <c r="L77" i="18" l="1"/>
  <c r="F78" i="12"/>
  <c r="F78" i="18" s="1"/>
  <c r="H78" i="18" s="1"/>
  <c r="N79" i="13"/>
  <c r="K79" i="13"/>
  <c r="L79" i="13" s="1"/>
  <c r="D77" i="15"/>
  <c r="J77" i="15"/>
  <c r="F77" i="15" s="1"/>
  <c r="D79" i="13"/>
  <c r="M79" i="13" s="1"/>
  <c r="J79" i="13"/>
  <c r="D78" i="12" l="1"/>
  <c r="H78" i="12" s="1"/>
  <c r="J78" i="18" s="1"/>
  <c r="K78" i="18" s="1"/>
  <c r="G78" i="18"/>
  <c r="I78" i="18" s="1"/>
  <c r="M77" i="15"/>
  <c r="H78" i="15" s="1"/>
  <c r="H80" i="13"/>
  <c r="G80" i="13"/>
  <c r="I80" i="13" s="1"/>
  <c r="N77" i="15"/>
  <c r="K77" i="15"/>
  <c r="L77" i="15" s="1"/>
  <c r="I78" i="12" l="1"/>
  <c r="G79" i="12" s="1"/>
  <c r="D78" i="18"/>
  <c r="G78" i="15"/>
  <c r="I78" i="15" s="1"/>
  <c r="J78" i="15" s="1"/>
  <c r="D80" i="13"/>
  <c r="J80" i="13"/>
  <c r="F80" i="13"/>
  <c r="L78" i="18" l="1"/>
  <c r="F79" i="12"/>
  <c r="F79" i="18" s="1"/>
  <c r="H79" i="18" s="1"/>
  <c r="G79" i="18"/>
  <c r="D78" i="15"/>
  <c r="N80" i="13"/>
  <c r="K80" i="13"/>
  <c r="L80" i="13" s="1"/>
  <c r="M80" i="13"/>
  <c r="D79" i="12" l="1"/>
  <c r="H79" i="12" s="1"/>
  <c r="J79" i="18" s="1"/>
  <c r="K79" i="18" s="1"/>
  <c r="I79" i="18"/>
  <c r="F78" i="15"/>
  <c r="D79" i="18"/>
  <c r="I79" i="12"/>
  <c r="G80" i="12" s="1"/>
  <c r="H81" i="13"/>
  <c r="G81" i="13"/>
  <c r="I81" i="13" s="1"/>
  <c r="N78" i="15" l="1"/>
  <c r="K78" i="15"/>
  <c r="L78" i="15" s="1"/>
  <c r="M78" i="15"/>
  <c r="F80" i="12"/>
  <c r="F80" i="18" s="1"/>
  <c r="H80" i="18" s="1"/>
  <c r="L79" i="18"/>
  <c r="D81" i="13"/>
  <c r="J81" i="13"/>
  <c r="F81" i="13"/>
  <c r="G79" i="15" l="1"/>
  <c r="I79" i="15" s="1"/>
  <c r="H79" i="15"/>
  <c r="D80" i="12"/>
  <c r="N81" i="13"/>
  <c r="K81" i="13"/>
  <c r="L81" i="13" s="1"/>
  <c r="M81" i="13"/>
  <c r="J79" i="15" l="1"/>
  <c r="D79" i="15"/>
  <c r="G80" i="18"/>
  <c r="I80" i="18" s="1"/>
  <c r="D80" i="18"/>
  <c r="H82" i="13"/>
  <c r="G82" i="13"/>
  <c r="I82" i="13" s="1"/>
  <c r="F79" i="15" l="1"/>
  <c r="I80" i="12"/>
  <c r="G81" i="12" s="1"/>
  <c r="H80" i="12"/>
  <c r="J80" i="18" s="1"/>
  <c r="K80" i="18" s="1"/>
  <c r="L80" i="18"/>
  <c r="J82" i="13"/>
  <c r="D82" i="13"/>
  <c r="F82" i="13"/>
  <c r="K82" i="13" s="1"/>
  <c r="L82" i="13" s="1"/>
  <c r="F81" i="12" l="1"/>
  <c r="F81" i="18" s="1"/>
  <c r="H81" i="18" s="1"/>
  <c r="K79" i="15"/>
  <c r="L79" i="15" s="1"/>
  <c r="N79" i="15"/>
  <c r="M79" i="15"/>
  <c r="D81" i="12"/>
  <c r="H81" i="12" s="1"/>
  <c r="J81" i="18" s="1"/>
  <c r="G81" i="18"/>
  <c r="H80" i="15" l="1"/>
  <c r="G80" i="15"/>
  <c r="I80" i="15" s="1"/>
  <c r="K81" i="18"/>
  <c r="I81" i="18"/>
  <c r="D81" i="18"/>
  <c r="I81" i="12"/>
  <c r="G82" i="12" s="1"/>
  <c r="D80" i="15" l="1"/>
  <c r="J80" i="15"/>
  <c r="F80" i="15" s="1"/>
  <c r="K80" i="15" s="1"/>
  <c r="L80" i="15" s="1"/>
  <c r="L81" i="18"/>
  <c r="F82" i="12"/>
  <c r="M80" i="15" l="1"/>
  <c r="G81" i="15" s="1"/>
  <c r="I81" i="15" s="1"/>
  <c r="N80" i="15"/>
  <c r="H81" i="15"/>
  <c r="D82" i="12"/>
  <c r="H82" i="12" s="1"/>
  <c r="F82" i="18"/>
  <c r="H82" i="18" s="1"/>
  <c r="G82" i="18"/>
  <c r="D82" i="18" l="1"/>
  <c r="J81" i="15"/>
  <c r="D81" i="15"/>
  <c r="I82" i="18"/>
  <c r="F81" i="15" l="1"/>
  <c r="E82" i="3"/>
  <c r="J82" i="3" s="1"/>
  <c r="E82" i="15"/>
  <c r="E82" i="13"/>
  <c r="N82" i="13" s="1"/>
  <c r="N81" i="15" l="1"/>
  <c r="K81" i="15"/>
  <c r="L81" i="15" s="1"/>
  <c r="M81" i="15"/>
  <c r="J82" i="18"/>
  <c r="K82" i="18" s="1"/>
  <c r="E82" i="18"/>
  <c r="M82" i="13"/>
  <c r="H83" i="13" s="1"/>
  <c r="D83" i="3"/>
  <c r="J83" i="3" s="1"/>
  <c r="F83" i="3"/>
  <c r="H83" i="3" s="1"/>
  <c r="I82" i="12"/>
  <c r="G83" i="12" s="1"/>
  <c r="G82" i="15" l="1"/>
  <c r="I82" i="15" s="1"/>
  <c r="H82" i="15"/>
  <c r="L82" i="18"/>
  <c r="G83" i="13"/>
  <c r="I83" i="13" s="1"/>
  <c r="J83" i="13" s="1"/>
  <c r="F84" i="3"/>
  <c r="H84" i="3" s="1"/>
  <c r="D84" i="3"/>
  <c r="F83" i="13"/>
  <c r="G83" i="3"/>
  <c r="F83" i="12"/>
  <c r="F83" i="18" s="1"/>
  <c r="H83" i="18" s="1"/>
  <c r="D82" i="15" l="1"/>
  <c r="J82" i="15"/>
  <c r="F82" i="15" s="1"/>
  <c r="D83" i="12"/>
  <c r="G84" i="3"/>
  <c r="I84" i="3" s="1"/>
  <c r="D83" i="13"/>
  <c r="M83" i="13" s="1"/>
  <c r="J84" i="3"/>
  <c r="D85" i="3" s="1"/>
  <c r="I83" i="3"/>
  <c r="N83" i="13"/>
  <c r="K83" i="13"/>
  <c r="L83" i="13" s="1"/>
  <c r="K82" i="15" l="1"/>
  <c r="L82" i="15" s="1"/>
  <c r="N82" i="15"/>
  <c r="M82" i="15"/>
  <c r="G83" i="18"/>
  <c r="I83" i="18" s="1"/>
  <c r="F85" i="3"/>
  <c r="H85" i="3" s="1"/>
  <c r="H84" i="13"/>
  <c r="G84" i="13"/>
  <c r="I84" i="13" s="1"/>
  <c r="J85" i="3"/>
  <c r="G83" i="15" l="1"/>
  <c r="I83" i="15" s="1"/>
  <c r="H83" i="15"/>
  <c r="I83" i="12"/>
  <c r="G84" i="12" s="1"/>
  <c r="H83" i="12"/>
  <c r="J83" i="18" s="1"/>
  <c r="K83" i="18" s="1"/>
  <c r="D83" i="18"/>
  <c r="G85" i="3"/>
  <c r="I85" i="3" s="1"/>
  <c r="D86" i="3"/>
  <c r="J86" i="3" s="1"/>
  <c r="F86" i="3"/>
  <c r="H86" i="3" s="1"/>
  <c r="D84" i="13"/>
  <c r="J84" i="13"/>
  <c r="F84" i="13"/>
  <c r="F84" i="12" l="1"/>
  <c r="F84" i="18" s="1"/>
  <c r="H84" i="18" s="1"/>
  <c r="L83" i="18"/>
  <c r="J83" i="15"/>
  <c r="D83" i="15"/>
  <c r="D84" i="12"/>
  <c r="G86" i="3"/>
  <c r="I86" i="3" s="1"/>
  <c r="M84" i="13"/>
  <c r="N84" i="13"/>
  <c r="K84" i="13"/>
  <c r="L84" i="13" s="1"/>
  <c r="D87" i="3"/>
  <c r="F87" i="3"/>
  <c r="H87" i="3" s="1"/>
  <c r="F83" i="15" l="1"/>
  <c r="G84" i="18"/>
  <c r="I84" i="18" s="1"/>
  <c r="H84" i="12"/>
  <c r="J84" i="18" s="1"/>
  <c r="K84" i="18" s="1"/>
  <c r="I84" i="12"/>
  <c r="G85" i="12" s="1"/>
  <c r="G87" i="3"/>
  <c r="J87" i="3"/>
  <c r="H85" i="13"/>
  <c r="G85" i="13"/>
  <c r="I85" i="13" s="1"/>
  <c r="N83" i="15" l="1"/>
  <c r="K83" i="15"/>
  <c r="L83" i="15" s="1"/>
  <c r="M83" i="15"/>
  <c r="F85" i="12"/>
  <c r="F85" i="18" s="1"/>
  <c r="H85" i="18" s="1"/>
  <c r="L84" i="18"/>
  <c r="D84" i="18"/>
  <c r="J85" i="13"/>
  <c r="D85" i="13"/>
  <c r="I87" i="3"/>
  <c r="F88" i="3"/>
  <c r="H88" i="3" s="1"/>
  <c r="D88" i="3"/>
  <c r="F85" i="13"/>
  <c r="H84" i="15" l="1"/>
  <c r="G84" i="15"/>
  <c r="I84" i="15" s="1"/>
  <c r="D85" i="12"/>
  <c r="H85" i="12" s="1"/>
  <c r="J85" i="18" s="1"/>
  <c r="K85" i="18" s="1"/>
  <c r="G85" i="18"/>
  <c r="I85" i="18" s="1"/>
  <c r="G88" i="3"/>
  <c r="N85" i="13"/>
  <c r="K85" i="13"/>
  <c r="L85" i="13" s="1"/>
  <c r="M85" i="13"/>
  <c r="J88" i="3"/>
  <c r="D84" i="15" l="1"/>
  <c r="J84" i="15"/>
  <c r="F84" i="15" s="1"/>
  <c r="I85" i="12"/>
  <c r="G86" i="12" s="1"/>
  <c r="D85" i="18"/>
  <c r="F89" i="3"/>
  <c r="H89" i="3" s="1"/>
  <c r="D89" i="3"/>
  <c r="H86" i="13"/>
  <c r="G86" i="13"/>
  <c r="I86" i="13" s="1"/>
  <c r="I88" i="3"/>
  <c r="K84" i="15" l="1"/>
  <c r="L84" i="15" s="1"/>
  <c r="N84" i="15"/>
  <c r="M84" i="15"/>
  <c r="F86" i="12"/>
  <c r="D86" i="12" s="1"/>
  <c r="L85" i="18"/>
  <c r="G89" i="3"/>
  <c r="I89" i="3" s="1"/>
  <c r="J89" i="3"/>
  <c r="F90" i="3" s="1"/>
  <c r="H90" i="3" s="1"/>
  <c r="D86" i="13"/>
  <c r="J86" i="13"/>
  <c r="F86" i="13"/>
  <c r="H85" i="15" l="1"/>
  <c r="G85" i="15"/>
  <c r="I85" i="15" s="1"/>
  <c r="F86" i="18"/>
  <c r="H86" i="18" s="1"/>
  <c r="H86" i="12"/>
  <c r="D90" i="3"/>
  <c r="G90" i="3" s="1"/>
  <c r="I90" i="3" s="1"/>
  <c r="M86" i="13"/>
  <c r="G87" i="13" s="1"/>
  <c r="I87" i="13" s="1"/>
  <c r="N86" i="13"/>
  <c r="K86" i="13"/>
  <c r="L86" i="13" s="1"/>
  <c r="D85" i="15" l="1"/>
  <c r="J85" i="15"/>
  <c r="F85" i="15" s="1"/>
  <c r="G86" i="18"/>
  <c r="I86" i="18" s="1"/>
  <c r="J86" i="18"/>
  <c r="K86" i="18" s="1"/>
  <c r="D86" i="18"/>
  <c r="I86" i="12"/>
  <c r="G87" i="12" s="1"/>
  <c r="J90" i="3"/>
  <c r="F91" i="3" s="1"/>
  <c r="H91" i="3" s="1"/>
  <c r="H87" i="13"/>
  <c r="F87" i="13" s="1"/>
  <c r="N87" i="13" s="1"/>
  <c r="K85" i="15" l="1"/>
  <c r="L85" i="15" s="1"/>
  <c r="N85" i="15"/>
  <c r="M85" i="15"/>
  <c r="F87" i="12"/>
  <c r="F87" i="18" s="1"/>
  <c r="H87" i="18" s="1"/>
  <c r="L86" i="18"/>
  <c r="D91" i="3"/>
  <c r="J91" i="3" s="1"/>
  <c r="D92" i="3" s="1"/>
  <c r="K87" i="13"/>
  <c r="L87" i="13" s="1"/>
  <c r="D87" i="13"/>
  <c r="M87" i="13" s="1"/>
  <c r="H88" i="13" s="1"/>
  <c r="F88" i="13" s="1"/>
  <c r="J87" i="13"/>
  <c r="H86" i="15" l="1"/>
  <c r="G86" i="15"/>
  <c r="I86" i="15" s="1"/>
  <c r="D87" i="12"/>
  <c r="H87" i="12" s="1"/>
  <c r="J87" i="18" s="1"/>
  <c r="K87" i="18" s="1"/>
  <c r="J92" i="3"/>
  <c r="D93" i="3" s="1"/>
  <c r="F92" i="3"/>
  <c r="H92" i="3" s="1"/>
  <c r="G91" i="3"/>
  <c r="I91" i="3" s="1"/>
  <c r="G87" i="18"/>
  <c r="I87" i="18" s="1"/>
  <c r="G88" i="13"/>
  <c r="I88" i="13" s="1"/>
  <c r="J88" i="13" s="1"/>
  <c r="N88" i="13"/>
  <c r="K88" i="13"/>
  <c r="D86" i="15" l="1"/>
  <c r="J86" i="15"/>
  <c r="F86" i="15" s="1"/>
  <c r="F93" i="3"/>
  <c r="H93" i="3" s="1"/>
  <c r="G92" i="3"/>
  <c r="I92" i="3" s="1"/>
  <c r="I87" i="12"/>
  <c r="G88" i="12" s="1"/>
  <c r="D87" i="18"/>
  <c r="L88" i="13"/>
  <c r="D88" i="13"/>
  <c r="M88" i="13" s="1"/>
  <c r="G89" i="13" s="1"/>
  <c r="I89" i="13" s="1"/>
  <c r="J93" i="3"/>
  <c r="G93" i="3" l="1"/>
  <c r="I93" i="3" s="1"/>
  <c r="N86" i="15"/>
  <c r="K86" i="15"/>
  <c r="L86" i="15" s="1"/>
  <c r="M86" i="15"/>
  <c r="F88" i="12"/>
  <c r="F88" i="18" s="1"/>
  <c r="H88" i="18" s="1"/>
  <c r="L87" i="18"/>
  <c r="H89" i="13"/>
  <c r="F89" i="13" s="1"/>
  <c r="N89" i="13" s="1"/>
  <c r="F94" i="3"/>
  <c r="H94" i="3" s="1"/>
  <c r="D94" i="3"/>
  <c r="H87" i="15" l="1"/>
  <c r="G87" i="15"/>
  <c r="I87" i="15" s="1"/>
  <c r="D88" i="12"/>
  <c r="H88" i="12" s="1"/>
  <c r="J88" i="18" s="1"/>
  <c r="K88" i="18" s="1"/>
  <c r="G88" i="18"/>
  <c r="I88" i="18" s="1"/>
  <c r="D89" i="13"/>
  <c r="M89" i="13" s="1"/>
  <c r="G90" i="13" s="1"/>
  <c r="I90" i="13" s="1"/>
  <c r="K89" i="13"/>
  <c r="L89" i="13" s="1"/>
  <c r="J89" i="13"/>
  <c r="G94" i="3"/>
  <c r="I94" i="3" s="1"/>
  <c r="J87" i="15" l="1"/>
  <c r="D87" i="15"/>
  <c r="H90" i="13"/>
  <c r="D90" i="13" s="1"/>
  <c r="D88" i="18"/>
  <c r="I88" i="12"/>
  <c r="G89" i="12" s="1"/>
  <c r="F87" i="15" l="1"/>
  <c r="F90" i="13"/>
  <c r="N90" i="13" s="1"/>
  <c r="J90" i="13"/>
  <c r="L88" i="18"/>
  <c r="F89" i="12"/>
  <c r="F89" i="18" s="1"/>
  <c r="H89" i="18" s="1"/>
  <c r="M90" i="13" l="1"/>
  <c r="K90" i="13"/>
  <c r="L90" i="13" s="1"/>
  <c r="K87" i="15"/>
  <c r="L87" i="15" s="1"/>
  <c r="N87" i="15"/>
  <c r="M87" i="15"/>
  <c r="D89" i="12"/>
  <c r="H89" i="12" s="1"/>
  <c r="J89" i="18" s="1"/>
  <c r="K89" i="18" s="1"/>
  <c r="G89" i="18"/>
  <c r="I89" i="18" s="1"/>
  <c r="H91" i="13"/>
  <c r="F91" i="13" s="1"/>
  <c r="G91" i="13"/>
  <c r="I91" i="13" s="1"/>
  <c r="H88" i="15" l="1"/>
  <c r="G88" i="15"/>
  <c r="I88" i="15" s="1"/>
  <c r="D89" i="18"/>
  <c r="I89" i="12"/>
  <c r="G90" i="12" s="1"/>
  <c r="N91" i="13"/>
  <c r="K91" i="13"/>
  <c r="L91" i="13" s="1"/>
  <c r="J91" i="13"/>
  <c r="D91" i="13"/>
  <c r="M91" i="13" s="1"/>
  <c r="D88" i="15" l="1"/>
  <c r="J88" i="15"/>
  <c r="F88" i="15" s="1"/>
  <c r="L89" i="18"/>
  <c r="F90" i="12"/>
  <c r="F90" i="18" s="1"/>
  <c r="H90" i="18" s="1"/>
  <c r="H92" i="13"/>
  <c r="G92" i="13"/>
  <c r="I92" i="13" s="1"/>
  <c r="K88" i="15" l="1"/>
  <c r="L88" i="15" s="1"/>
  <c r="N88" i="15"/>
  <c r="M88" i="15"/>
  <c r="D90" i="12"/>
  <c r="H90" i="12" s="1"/>
  <c r="J90" i="18" s="1"/>
  <c r="K90" i="18" s="1"/>
  <c r="G90" i="18"/>
  <c r="I90" i="18" s="1"/>
  <c r="D92" i="13"/>
  <c r="J92" i="13"/>
  <c r="F92" i="13"/>
  <c r="H89" i="15" l="1"/>
  <c r="G89" i="15"/>
  <c r="I89" i="15" s="1"/>
  <c r="D90" i="18"/>
  <c r="I90" i="12"/>
  <c r="G91" i="12" s="1"/>
  <c r="N92" i="13"/>
  <c r="K92" i="13"/>
  <c r="L92" i="13" s="1"/>
  <c r="M92" i="13"/>
  <c r="D89" i="15" l="1"/>
  <c r="J89" i="15"/>
  <c r="F89" i="15" s="1"/>
  <c r="L90" i="18"/>
  <c r="F91" i="12"/>
  <c r="F91" i="18" s="1"/>
  <c r="H91" i="18" s="1"/>
  <c r="G93" i="13"/>
  <c r="I93" i="13" s="1"/>
  <c r="H93" i="13"/>
  <c r="F93" i="13" s="1"/>
  <c r="N89" i="15" l="1"/>
  <c r="K89" i="15"/>
  <c r="L89" i="15" s="1"/>
  <c r="M89" i="15"/>
  <c r="D91" i="12"/>
  <c r="H91" i="12" s="1"/>
  <c r="J91" i="18" s="1"/>
  <c r="K91" i="18" s="1"/>
  <c r="G91" i="18"/>
  <c r="I91" i="18" s="1"/>
  <c r="N93" i="13"/>
  <c r="K93" i="13"/>
  <c r="L93" i="13" s="1"/>
  <c r="D93" i="13"/>
  <c r="M93" i="13" s="1"/>
  <c r="J93" i="13"/>
  <c r="H90" i="15" l="1"/>
  <c r="G90" i="15"/>
  <c r="I90" i="15" s="1"/>
  <c r="D91" i="18"/>
  <c r="I91" i="12"/>
  <c r="G92" i="12" s="1"/>
  <c r="H94" i="13"/>
  <c r="F94" i="13" s="1"/>
  <c r="K94" i="13" s="1"/>
  <c r="G94" i="13"/>
  <c r="I94" i="13" s="1"/>
  <c r="J90" i="15" l="1"/>
  <c r="D90" i="15"/>
  <c r="L91" i="18"/>
  <c r="F92" i="12"/>
  <c r="L94" i="13"/>
  <c r="J94" i="13"/>
  <c r="D94" i="13"/>
  <c r="F90" i="15" l="1"/>
  <c r="D92" i="12"/>
  <c r="H92" i="12" s="1"/>
  <c r="J92" i="18" s="1"/>
  <c r="G92" i="18"/>
  <c r="F92" i="18"/>
  <c r="H92" i="18" s="1"/>
  <c r="N90" i="15" l="1"/>
  <c r="K90" i="15"/>
  <c r="L90" i="15" s="1"/>
  <c r="M90" i="15"/>
  <c r="D92" i="18"/>
  <c r="I92" i="12"/>
  <c r="G93" i="12" s="1"/>
  <c r="K92" i="18"/>
  <c r="I92" i="18"/>
  <c r="H91" i="15" l="1"/>
  <c r="G91" i="15"/>
  <c r="I91" i="15" s="1"/>
  <c r="L92" i="18"/>
  <c r="F93" i="12"/>
  <c r="D93" i="12" s="1"/>
  <c r="J91" i="15" l="1"/>
  <c r="F91" i="15" s="1"/>
  <c r="D91" i="15"/>
  <c r="H93" i="12"/>
  <c r="J93" i="18" s="1"/>
  <c r="G93" i="18"/>
  <c r="F93" i="18"/>
  <c r="H93" i="18" s="1"/>
  <c r="M91" i="15" l="1"/>
  <c r="H92" i="15" s="1"/>
  <c r="N91" i="15"/>
  <c r="K91" i="15"/>
  <c r="L91" i="15" s="1"/>
  <c r="K93" i="18"/>
  <c r="I93" i="12"/>
  <c r="G94" i="12" s="1"/>
  <c r="D93" i="18"/>
  <c r="I93" i="18"/>
  <c r="G92" i="15" l="1"/>
  <c r="I92" i="15" s="1"/>
  <c r="J92" i="15" s="1"/>
  <c r="F92" i="15" s="1"/>
  <c r="N92" i="15" s="1"/>
  <c r="F94" i="12"/>
  <c r="L93" i="18"/>
  <c r="K92" i="15" l="1"/>
  <c r="L92" i="15" s="1"/>
  <c r="D92" i="15"/>
  <c r="M92" i="15" s="1"/>
  <c r="H93" i="15" s="1"/>
  <c r="D94" i="12"/>
  <c r="H94" i="12" s="1"/>
  <c r="G94" i="18"/>
  <c r="F94" i="18"/>
  <c r="H94" i="18" s="1"/>
  <c r="D94" i="18" l="1"/>
  <c r="G93" i="15"/>
  <c r="I93" i="15" s="1"/>
  <c r="J93" i="15" s="1"/>
  <c r="F93" i="15" s="1"/>
  <c r="I94" i="18"/>
  <c r="D93" i="15" l="1"/>
  <c r="M93" i="15" s="1"/>
  <c r="N93" i="15"/>
  <c r="K93" i="15"/>
  <c r="L93" i="15" s="1"/>
  <c r="E94" i="13"/>
  <c r="N94" i="13" s="1"/>
  <c r="E94" i="15"/>
  <c r="E94" i="3"/>
  <c r="J94" i="3" s="1"/>
  <c r="D95" i="3" s="1"/>
  <c r="H94" i="15" l="1"/>
  <c r="G94" i="15"/>
  <c r="I94" i="15" s="1"/>
  <c r="J94" i="18"/>
  <c r="K94" i="18" s="1"/>
  <c r="E94" i="18"/>
  <c r="I94" i="12"/>
  <c r="G95" i="12" s="1"/>
  <c r="M94" i="13"/>
  <c r="F95" i="3"/>
  <c r="H95" i="3" s="1"/>
  <c r="J95" i="3"/>
  <c r="J94" i="15" l="1"/>
  <c r="F94" i="15" s="1"/>
  <c r="K94" i="15" s="1"/>
  <c r="L94" i="15" s="1"/>
  <c r="D94" i="15"/>
  <c r="L94" i="18"/>
  <c r="F95" i="12"/>
  <c r="D95" i="12" s="1"/>
  <c r="G95" i="3"/>
  <c r="I95" i="3" s="1"/>
  <c r="H95" i="13"/>
  <c r="G95" i="13"/>
  <c r="I95" i="13" s="1"/>
  <c r="F96" i="3"/>
  <c r="H96" i="3" s="1"/>
  <c r="D96" i="3"/>
  <c r="N94" i="15" l="1"/>
  <c r="M94" i="15"/>
  <c r="F95" i="18"/>
  <c r="H95" i="18" s="1"/>
  <c r="G95" i="18"/>
  <c r="G96" i="3"/>
  <c r="I96" i="3" s="1"/>
  <c r="J95" i="13"/>
  <c r="D95" i="13"/>
  <c r="J96" i="3"/>
  <c r="F95" i="13"/>
  <c r="H95" i="15" l="1"/>
  <c r="G95" i="15"/>
  <c r="I95" i="15" s="1"/>
  <c r="I95" i="18"/>
  <c r="N95" i="13"/>
  <c r="K95" i="13"/>
  <c r="L95" i="13" s="1"/>
  <c r="M95" i="13"/>
  <c r="F97" i="3"/>
  <c r="H97" i="3" s="1"/>
  <c r="D97" i="3"/>
  <c r="J97" i="3" s="1"/>
  <c r="J95" i="15" l="1"/>
  <c r="F95" i="15" s="1"/>
  <c r="D95" i="15"/>
  <c r="I95" i="12"/>
  <c r="G96" i="12" s="1"/>
  <c r="H95" i="12"/>
  <c r="J95" i="18" s="1"/>
  <c r="K95" i="18" s="1"/>
  <c r="D95" i="18"/>
  <c r="H96" i="13"/>
  <c r="F96" i="13" s="1"/>
  <c r="G96" i="13"/>
  <c r="I96" i="13" s="1"/>
  <c r="D98" i="3"/>
  <c r="J98" i="3" s="1"/>
  <c r="F98" i="3"/>
  <c r="H98" i="3" s="1"/>
  <c r="G97" i="3"/>
  <c r="M95" i="15" l="1"/>
  <c r="N95" i="15"/>
  <c r="K95" i="15"/>
  <c r="L95" i="15" s="1"/>
  <c r="F96" i="12"/>
  <c r="F96" i="18" s="1"/>
  <c r="H96" i="18" s="1"/>
  <c r="L95" i="18"/>
  <c r="G96" i="18"/>
  <c r="N96" i="13"/>
  <c r="K96" i="13"/>
  <c r="L96" i="13" s="1"/>
  <c r="D99" i="3"/>
  <c r="J99" i="3" s="1"/>
  <c r="F99" i="3"/>
  <c r="H99" i="3" s="1"/>
  <c r="I97" i="3"/>
  <c r="D96" i="13"/>
  <c r="M96" i="13" s="1"/>
  <c r="J96" i="13"/>
  <c r="G98" i="3"/>
  <c r="I98" i="3" s="1"/>
  <c r="G96" i="15" l="1"/>
  <c r="I96" i="15" s="1"/>
  <c r="H96" i="15"/>
  <c r="D96" i="12"/>
  <c r="H96" i="12" s="1"/>
  <c r="J96" i="18" s="1"/>
  <c r="K96" i="18" s="1"/>
  <c r="I96" i="18"/>
  <c r="F100" i="3"/>
  <c r="H100" i="3" s="1"/>
  <c r="D100" i="3"/>
  <c r="H97" i="13"/>
  <c r="G97" i="13"/>
  <c r="I97" i="13" s="1"/>
  <c r="G99" i="3"/>
  <c r="D96" i="18" l="1"/>
  <c r="J96" i="15"/>
  <c r="F96" i="15" s="1"/>
  <c r="D96" i="15"/>
  <c r="I96" i="12"/>
  <c r="G97" i="12" s="1"/>
  <c r="G100" i="3"/>
  <c r="I100" i="3" s="1"/>
  <c r="J100" i="3"/>
  <c r="F101" i="3" s="1"/>
  <c r="H101" i="3" s="1"/>
  <c r="I99" i="3"/>
  <c r="J97" i="13"/>
  <c r="D97" i="13"/>
  <c r="F97" i="13"/>
  <c r="M96" i="15" l="1"/>
  <c r="L96" i="18"/>
  <c r="F97" i="12"/>
  <c r="F97" i="18" s="1"/>
  <c r="H97" i="18" s="1"/>
  <c r="K96" i="15"/>
  <c r="L96" i="15" s="1"/>
  <c r="N96" i="15"/>
  <c r="D101" i="3"/>
  <c r="G101" i="3" s="1"/>
  <c r="I101" i="3" s="1"/>
  <c r="N97" i="13"/>
  <c r="K97" i="13"/>
  <c r="L97" i="13" s="1"/>
  <c r="M97" i="13"/>
  <c r="D97" i="12" l="1"/>
  <c r="D97" i="18" s="1"/>
  <c r="G97" i="15"/>
  <c r="I97" i="15" s="1"/>
  <c r="H97" i="15"/>
  <c r="G97" i="18"/>
  <c r="I97" i="18" s="1"/>
  <c r="J101" i="3"/>
  <c r="F102" i="3" s="1"/>
  <c r="H102" i="3" s="1"/>
  <c r="H98" i="13"/>
  <c r="G98" i="13"/>
  <c r="I98" i="13" s="1"/>
  <c r="D97" i="15" l="1"/>
  <c r="J97" i="15"/>
  <c r="F97" i="15" s="1"/>
  <c r="I97" i="12"/>
  <c r="G98" i="12" s="1"/>
  <c r="H97" i="12"/>
  <c r="J97" i="18" s="1"/>
  <c r="K97" i="18" s="1"/>
  <c r="D102" i="3"/>
  <c r="G102" i="3" s="1"/>
  <c r="I102" i="3" s="1"/>
  <c r="D98" i="13"/>
  <c r="J98" i="13"/>
  <c r="F98" i="13"/>
  <c r="J102" i="3"/>
  <c r="N97" i="15" l="1"/>
  <c r="K97" i="15"/>
  <c r="L97" i="15" s="1"/>
  <c r="M97" i="15"/>
  <c r="F98" i="12"/>
  <c r="F98" i="18" s="1"/>
  <c r="H98" i="18" s="1"/>
  <c r="L97" i="18"/>
  <c r="N98" i="13"/>
  <c r="K98" i="13"/>
  <c r="L98" i="13" s="1"/>
  <c r="F103" i="3"/>
  <c r="H103" i="3" s="1"/>
  <c r="D103" i="3"/>
  <c r="M98" i="13"/>
  <c r="H98" i="15" l="1"/>
  <c r="G98" i="15"/>
  <c r="I98" i="15" s="1"/>
  <c r="D98" i="12"/>
  <c r="G98" i="18"/>
  <c r="I98" i="18" s="1"/>
  <c r="G103" i="3"/>
  <c r="I103" i="3" s="1"/>
  <c r="H99" i="13"/>
  <c r="F99" i="13" s="1"/>
  <c r="G99" i="13"/>
  <c r="I99" i="13" s="1"/>
  <c r="J103" i="3"/>
  <c r="J98" i="15" l="1"/>
  <c r="F98" i="15" s="1"/>
  <c r="D98" i="15"/>
  <c r="D98" i="18"/>
  <c r="H98" i="12"/>
  <c r="J98" i="18" s="1"/>
  <c r="K98" i="18" s="1"/>
  <c r="I98" i="12"/>
  <c r="F99" i="12" s="1"/>
  <c r="F99" i="18" s="1"/>
  <c r="H99" i="18" s="1"/>
  <c r="N99" i="13"/>
  <c r="K99" i="13"/>
  <c r="L99" i="13" s="1"/>
  <c r="F104" i="3"/>
  <c r="H104" i="3" s="1"/>
  <c r="D104" i="3"/>
  <c r="D99" i="13"/>
  <c r="M99" i="13" s="1"/>
  <c r="J99" i="13"/>
  <c r="M98" i="15" l="1"/>
  <c r="N98" i="15"/>
  <c r="K98" i="15"/>
  <c r="L98" i="15" s="1"/>
  <c r="G99" i="12"/>
  <c r="D99" i="12" s="1"/>
  <c r="H99" i="12" s="1"/>
  <c r="J99" i="18" s="1"/>
  <c r="K99" i="18" s="1"/>
  <c r="L98" i="18"/>
  <c r="G104" i="3"/>
  <c r="I104" i="3" s="1"/>
  <c r="J104" i="3"/>
  <c r="D105" i="3" s="1"/>
  <c r="H100" i="13"/>
  <c r="G100" i="13"/>
  <c r="I100" i="13" s="1"/>
  <c r="H99" i="15" l="1"/>
  <c r="G99" i="15"/>
  <c r="I99" i="15" s="1"/>
  <c r="G99" i="18"/>
  <c r="I99" i="18" s="1"/>
  <c r="D99" i="18"/>
  <c r="I99" i="12"/>
  <c r="G100" i="12" s="1"/>
  <c r="F105" i="3"/>
  <c r="H105" i="3" s="1"/>
  <c r="J100" i="13"/>
  <c r="D100" i="13"/>
  <c r="J105" i="3"/>
  <c r="F100" i="13"/>
  <c r="J99" i="15" l="1"/>
  <c r="F99" i="15" s="1"/>
  <c r="D99" i="15"/>
  <c r="F100" i="12"/>
  <c r="F100" i="18" s="1"/>
  <c r="H100" i="18" s="1"/>
  <c r="L99" i="18"/>
  <c r="G105" i="3"/>
  <c r="I105" i="3" s="1"/>
  <c r="N100" i="13"/>
  <c r="K100" i="13"/>
  <c r="L100" i="13" s="1"/>
  <c r="M100" i="13"/>
  <c r="D106" i="3"/>
  <c r="F106" i="3"/>
  <c r="H106" i="3" s="1"/>
  <c r="M99" i="15" l="1"/>
  <c r="K99" i="15"/>
  <c r="L99" i="15" s="1"/>
  <c r="N99" i="15"/>
  <c r="D100" i="12"/>
  <c r="G106" i="3"/>
  <c r="I106" i="3" s="1"/>
  <c r="G101" i="13"/>
  <c r="I101" i="13" s="1"/>
  <c r="H101" i="13"/>
  <c r="H100" i="15" l="1"/>
  <c r="G100" i="15"/>
  <c r="I100" i="15" s="1"/>
  <c r="G100" i="18"/>
  <c r="I100" i="18" s="1"/>
  <c r="H100" i="12"/>
  <c r="J100" i="18" s="1"/>
  <c r="K100" i="18" s="1"/>
  <c r="D100" i="18"/>
  <c r="I100" i="12"/>
  <c r="G101" i="12" s="1"/>
  <c r="J101" i="13"/>
  <c r="D101" i="13"/>
  <c r="F101" i="13"/>
  <c r="D100" i="15" l="1"/>
  <c r="J100" i="15"/>
  <c r="F100" i="15" s="1"/>
  <c r="L100" i="18"/>
  <c r="F101" i="12"/>
  <c r="F101" i="18" s="1"/>
  <c r="H101" i="18" s="1"/>
  <c r="N101" i="13"/>
  <c r="K101" i="13"/>
  <c r="L101" i="13" s="1"/>
  <c r="M101" i="13"/>
  <c r="M100" i="15" l="1"/>
  <c r="H101" i="15" s="1"/>
  <c r="N100" i="15"/>
  <c r="K100" i="15"/>
  <c r="L100" i="15" s="1"/>
  <c r="D101" i="12"/>
  <c r="H101" i="12" s="1"/>
  <c r="J101" i="18" s="1"/>
  <c r="K101" i="18" s="1"/>
  <c r="G101" i="18"/>
  <c r="I101" i="18" s="1"/>
  <c r="H102" i="13"/>
  <c r="G102" i="13"/>
  <c r="I102" i="13" s="1"/>
  <c r="G101" i="15" l="1"/>
  <c r="I101" i="15" s="1"/>
  <c r="J101" i="15" s="1"/>
  <c r="D101" i="18"/>
  <c r="I101" i="12"/>
  <c r="G102" i="12" s="1"/>
  <c r="J102" i="13"/>
  <c r="D102" i="13"/>
  <c r="F102" i="13"/>
  <c r="D101" i="15" l="1"/>
  <c r="L101" i="18"/>
  <c r="F102" i="12"/>
  <c r="F102" i="18" s="1"/>
  <c r="H102" i="18" s="1"/>
  <c r="M102" i="13"/>
  <c r="N102" i="13"/>
  <c r="K102" i="13"/>
  <c r="L102" i="13" s="1"/>
  <c r="F101" i="15" l="1"/>
  <c r="D102" i="12"/>
  <c r="H103" i="13"/>
  <c r="G103" i="13"/>
  <c r="I103" i="13" s="1"/>
  <c r="N101" i="15" l="1"/>
  <c r="K101" i="15"/>
  <c r="L101" i="15" s="1"/>
  <c r="M101" i="15"/>
  <c r="G102" i="18"/>
  <c r="I102" i="18" s="1"/>
  <c r="D102" i="18"/>
  <c r="J103" i="13"/>
  <c r="D103" i="13"/>
  <c r="F103" i="13"/>
  <c r="H102" i="15" l="1"/>
  <c r="G102" i="15"/>
  <c r="I102" i="15" s="1"/>
  <c r="I102" i="12"/>
  <c r="G103" i="12" s="1"/>
  <c r="H102" i="12"/>
  <c r="J102" i="18" s="1"/>
  <c r="K102" i="18" s="1"/>
  <c r="K103" i="13"/>
  <c r="L103" i="13" s="1"/>
  <c r="N103" i="13"/>
  <c r="M103" i="13"/>
  <c r="D102" i="15" l="1"/>
  <c r="J102" i="15"/>
  <c r="F102" i="15" s="1"/>
  <c r="F103" i="12"/>
  <c r="F103" i="18" s="1"/>
  <c r="H103" i="18" s="1"/>
  <c r="L102" i="18"/>
  <c r="G104" i="13"/>
  <c r="I104" i="13" s="1"/>
  <c r="H104" i="13"/>
  <c r="N102" i="15" l="1"/>
  <c r="K102" i="15"/>
  <c r="L102" i="15" s="1"/>
  <c r="M102" i="15"/>
  <c r="D103" i="12"/>
  <c r="G103" i="18"/>
  <c r="I103" i="18" s="1"/>
  <c r="D104" i="13"/>
  <c r="J104" i="13"/>
  <c r="F104" i="13"/>
  <c r="G103" i="15" l="1"/>
  <c r="I103" i="15" s="1"/>
  <c r="H103" i="15"/>
  <c r="D103" i="18"/>
  <c r="H103" i="12"/>
  <c r="J103" i="18" s="1"/>
  <c r="K103" i="18" s="1"/>
  <c r="I103" i="12"/>
  <c r="G104" i="12" s="1"/>
  <c r="M104" i="13"/>
  <c r="N104" i="13"/>
  <c r="K104" i="13"/>
  <c r="L104" i="13" s="1"/>
  <c r="J103" i="15" l="1"/>
  <c r="D103" i="15"/>
  <c r="F104" i="12"/>
  <c r="F104" i="18" s="1"/>
  <c r="H104" i="18" s="1"/>
  <c r="L103" i="18"/>
  <c r="H105" i="13"/>
  <c r="G105" i="13"/>
  <c r="I105" i="13" s="1"/>
  <c r="F103" i="15" l="1"/>
  <c r="M103" i="15" s="1"/>
  <c r="D104" i="12"/>
  <c r="H104" i="12" s="1"/>
  <c r="J104" i="18" s="1"/>
  <c r="K104" i="18" s="1"/>
  <c r="G104" i="18"/>
  <c r="I104" i="18" s="1"/>
  <c r="J105" i="13"/>
  <c r="D105" i="13"/>
  <c r="F105" i="13"/>
  <c r="H104" i="15" l="1"/>
  <c r="G104" i="15"/>
  <c r="I104" i="15" s="1"/>
  <c r="N103" i="15"/>
  <c r="K103" i="15"/>
  <c r="L103" i="15" s="1"/>
  <c r="I104" i="12"/>
  <c r="G105" i="12" s="1"/>
  <c r="D104" i="18"/>
  <c r="M105" i="13"/>
  <c r="H106" i="13" s="1"/>
  <c r="F106" i="13" s="1"/>
  <c r="K106" i="13" s="1"/>
  <c r="N105" i="13"/>
  <c r="K105" i="13"/>
  <c r="L105" i="13" s="1"/>
  <c r="J104" i="15" l="1"/>
  <c r="D104" i="15"/>
  <c r="L104" i="18"/>
  <c r="F105" i="12"/>
  <c r="F105" i="18" s="1"/>
  <c r="H105" i="18" s="1"/>
  <c r="G105" i="18"/>
  <c r="G106" i="13"/>
  <c r="I106" i="13" s="1"/>
  <c r="L106" i="13" s="1"/>
  <c r="F104" i="15" l="1"/>
  <c r="D105" i="12"/>
  <c r="H105" i="12" s="1"/>
  <c r="J105" i="18" s="1"/>
  <c r="K105" i="18" s="1"/>
  <c r="I105" i="18"/>
  <c r="D106" i="13"/>
  <c r="J106" i="13"/>
  <c r="K104" i="15" l="1"/>
  <c r="L104" i="15" s="1"/>
  <c r="N104" i="15"/>
  <c r="M104" i="15"/>
  <c r="I105" i="12"/>
  <c r="G106" i="12" s="1"/>
  <c r="D105" i="18"/>
  <c r="L105" i="18"/>
  <c r="F106" i="12"/>
  <c r="F106" i="18" s="1"/>
  <c r="H106" i="18" s="1"/>
  <c r="H105" i="15" l="1"/>
  <c r="G105" i="15"/>
  <c r="I105" i="15" s="1"/>
  <c r="D106" i="12"/>
  <c r="H106" i="12" s="1"/>
  <c r="G106" i="18"/>
  <c r="I106" i="18" s="1"/>
  <c r="J105" i="15" l="1"/>
  <c r="D105" i="15"/>
  <c r="D106" i="18"/>
  <c r="G23" i="11"/>
  <c r="E118" i="3"/>
  <c r="E118" i="13"/>
  <c r="E118" i="15"/>
  <c r="E118" i="18"/>
  <c r="E106" i="3"/>
  <c r="J106" i="3" s="1"/>
  <c r="E106" i="13"/>
  <c r="N106" i="13" s="1"/>
  <c r="E106" i="15"/>
  <c r="E106" i="18"/>
  <c r="F105" i="15" l="1"/>
  <c r="M105" i="15" s="1"/>
  <c r="J106" i="18"/>
  <c r="K106" i="18" s="1"/>
  <c r="I106" i="12"/>
  <c r="G107" i="12" s="1"/>
  <c r="D107" i="3"/>
  <c r="J107" i="3" s="1"/>
  <c r="F107" i="3"/>
  <c r="H107" i="3" s="1"/>
  <c r="M106" i="13"/>
  <c r="H106" i="15" l="1"/>
  <c r="G106" i="15"/>
  <c r="I106" i="15" s="1"/>
  <c r="K105" i="15"/>
  <c r="L105" i="15" s="1"/>
  <c r="N105" i="15"/>
  <c r="L106" i="18"/>
  <c r="F107" i="12"/>
  <c r="F107" i="18" s="1"/>
  <c r="H107" i="18" s="1"/>
  <c r="G107" i="13"/>
  <c r="I107" i="13" s="1"/>
  <c r="H107" i="13"/>
  <c r="F107" i="13" s="1"/>
  <c r="G107" i="3"/>
  <c r="D108" i="3"/>
  <c r="F108" i="3"/>
  <c r="H108" i="3" s="1"/>
  <c r="J106" i="15" l="1"/>
  <c r="D106" i="15"/>
  <c r="D107" i="12"/>
  <c r="D107" i="13"/>
  <c r="M107" i="13" s="1"/>
  <c r="J107" i="13"/>
  <c r="I107" i="3"/>
  <c r="N107" i="13"/>
  <c r="K107" i="13"/>
  <c r="L107" i="13" s="1"/>
  <c r="G108" i="3"/>
  <c r="I108" i="3" s="1"/>
  <c r="J108" i="3"/>
  <c r="F106" i="15" l="1"/>
  <c r="G107" i="18"/>
  <c r="I107" i="18" s="1"/>
  <c r="H107" i="12"/>
  <c r="J107" i="18" s="1"/>
  <c r="K107" i="18" s="1"/>
  <c r="I107" i="12"/>
  <c r="G108" i="12" s="1"/>
  <c r="D109" i="3"/>
  <c r="F109" i="3"/>
  <c r="H109" i="3" s="1"/>
  <c r="H108" i="13"/>
  <c r="G108" i="13"/>
  <c r="I108" i="13" s="1"/>
  <c r="K106" i="15" l="1"/>
  <c r="L106" i="15" s="1"/>
  <c r="N106" i="15"/>
  <c r="M106" i="15"/>
  <c r="D107" i="18"/>
  <c r="L107" i="18"/>
  <c r="F108" i="12"/>
  <c r="F108" i="18" s="1"/>
  <c r="H108" i="18" s="1"/>
  <c r="D108" i="13"/>
  <c r="J108" i="13"/>
  <c r="G109" i="3"/>
  <c r="F108" i="13"/>
  <c r="J109" i="3"/>
  <c r="G107" i="15" l="1"/>
  <c r="I107" i="15" s="1"/>
  <c r="H107" i="15"/>
  <c r="D108" i="12"/>
  <c r="F110" i="3"/>
  <c r="H110" i="3" s="1"/>
  <c r="D110" i="3"/>
  <c r="J110" i="3" s="1"/>
  <c r="M108" i="13"/>
  <c r="N108" i="13"/>
  <c r="K108" i="13"/>
  <c r="L108" i="13" s="1"/>
  <c r="I109" i="3"/>
  <c r="J107" i="15" l="1"/>
  <c r="D107" i="15"/>
  <c r="D108" i="18"/>
  <c r="G108" i="18"/>
  <c r="I108" i="18" s="1"/>
  <c r="G109" i="13"/>
  <c r="I109" i="13" s="1"/>
  <c r="H109" i="13"/>
  <c r="F111" i="3"/>
  <c r="H111" i="3" s="1"/>
  <c r="D111" i="3"/>
  <c r="J111" i="3" s="1"/>
  <c r="G110" i="3"/>
  <c r="F107" i="15" l="1"/>
  <c r="M107" i="15" s="1"/>
  <c r="I108" i="12"/>
  <c r="G109" i="12" s="1"/>
  <c r="H108" i="12"/>
  <c r="J108" i="18" s="1"/>
  <c r="K108" i="18" s="1"/>
  <c r="F109" i="12"/>
  <c r="F109" i="18" s="1"/>
  <c r="H109" i="18" s="1"/>
  <c r="L108" i="18"/>
  <c r="I110" i="3"/>
  <c r="D109" i="13"/>
  <c r="J109" i="13"/>
  <c r="F112" i="3"/>
  <c r="H112" i="3" s="1"/>
  <c r="D112" i="3"/>
  <c r="G111" i="3"/>
  <c r="I111" i="3" s="1"/>
  <c r="F109" i="13"/>
  <c r="H108" i="15" l="1"/>
  <c r="G108" i="15"/>
  <c r="I108" i="15" s="1"/>
  <c r="N107" i="15"/>
  <c r="K107" i="15"/>
  <c r="L107" i="15" s="1"/>
  <c r="D109" i="12"/>
  <c r="H109" i="12" s="1"/>
  <c r="J109" i="18" s="1"/>
  <c r="K109" i="18" s="1"/>
  <c r="G109" i="18"/>
  <c r="I109" i="18" s="1"/>
  <c r="G112" i="3"/>
  <c r="I112" i="3" s="1"/>
  <c r="N109" i="13"/>
  <c r="K109" i="13"/>
  <c r="L109" i="13" s="1"/>
  <c r="J112" i="3"/>
  <c r="M109" i="13"/>
  <c r="D108" i="15" l="1"/>
  <c r="J108" i="15"/>
  <c r="F108" i="15" s="1"/>
  <c r="I109" i="12"/>
  <c r="G110" i="12" s="1"/>
  <c r="D109" i="18"/>
  <c r="F113" i="3"/>
  <c r="H113" i="3" s="1"/>
  <c r="D113" i="3"/>
  <c r="J113" i="3" s="1"/>
  <c r="H110" i="13"/>
  <c r="F110" i="13" s="1"/>
  <c r="G110" i="13"/>
  <c r="I110" i="13" s="1"/>
  <c r="N108" i="15" l="1"/>
  <c r="K108" i="15"/>
  <c r="L108" i="15" s="1"/>
  <c r="M108" i="15"/>
  <c r="F110" i="12"/>
  <c r="D110" i="12" s="1"/>
  <c r="L109" i="18"/>
  <c r="G113" i="3"/>
  <c r="I113" i="3" s="1"/>
  <c r="K110" i="13"/>
  <c r="L110" i="13" s="1"/>
  <c r="N110" i="13"/>
  <c r="F114" i="3"/>
  <c r="H114" i="3" s="1"/>
  <c r="D114" i="3"/>
  <c r="J114" i="3" s="1"/>
  <c r="D110" i="13"/>
  <c r="M110" i="13" s="1"/>
  <c r="J110" i="13"/>
  <c r="H109" i="15" l="1"/>
  <c r="G109" i="15"/>
  <c r="I109" i="15" s="1"/>
  <c r="F110" i="18"/>
  <c r="H110" i="18" s="1"/>
  <c r="H111" i="13"/>
  <c r="F111" i="13" s="1"/>
  <c r="G111" i="13"/>
  <c r="I111" i="13" s="1"/>
  <c r="D115" i="3"/>
  <c r="J115" i="3" s="1"/>
  <c r="F115" i="3"/>
  <c r="H115" i="3" s="1"/>
  <c r="G114" i="3"/>
  <c r="I114" i="3" s="1"/>
  <c r="J109" i="15" l="1"/>
  <c r="D109" i="15"/>
  <c r="G110" i="18"/>
  <c r="I110" i="18" s="1"/>
  <c r="G115" i="3"/>
  <c r="I115" i="3" s="1"/>
  <c r="F116" i="3"/>
  <c r="H116" i="3" s="1"/>
  <c r="D116" i="3"/>
  <c r="N111" i="13"/>
  <c r="K111" i="13"/>
  <c r="L111" i="13" s="1"/>
  <c r="J111" i="13"/>
  <c r="D111" i="13"/>
  <c r="M111" i="13" s="1"/>
  <c r="F109" i="15" l="1"/>
  <c r="D110" i="18"/>
  <c r="H110" i="12"/>
  <c r="J110" i="18" s="1"/>
  <c r="K110" i="18" s="1"/>
  <c r="I110" i="12"/>
  <c r="G111" i="12" s="1"/>
  <c r="G116" i="3"/>
  <c r="I116" i="3" s="1"/>
  <c r="H112" i="13"/>
  <c r="G112" i="13"/>
  <c r="I112" i="13" s="1"/>
  <c r="J116" i="3"/>
  <c r="N109" i="15" l="1"/>
  <c r="K109" i="15"/>
  <c r="L109" i="15" s="1"/>
  <c r="M109" i="15"/>
  <c r="F111" i="12"/>
  <c r="F111" i="18" s="1"/>
  <c r="H111" i="18" s="1"/>
  <c r="L110" i="18"/>
  <c r="J112" i="13"/>
  <c r="D112" i="13"/>
  <c r="F117" i="3"/>
  <c r="H117" i="3" s="1"/>
  <c r="D117" i="3"/>
  <c r="J117" i="3" s="1"/>
  <c r="F112" i="13"/>
  <c r="G110" i="15" l="1"/>
  <c r="I110" i="15" s="1"/>
  <c r="H110" i="15"/>
  <c r="D111" i="12"/>
  <c r="H111" i="12" s="1"/>
  <c r="J111" i="18" s="1"/>
  <c r="K111" i="18" s="1"/>
  <c r="G111" i="18"/>
  <c r="I111" i="18" s="1"/>
  <c r="M112" i="13"/>
  <c r="N112" i="13"/>
  <c r="K112" i="13"/>
  <c r="L112" i="13" s="1"/>
  <c r="F118" i="3"/>
  <c r="H118" i="3" s="1"/>
  <c r="D118" i="3"/>
  <c r="J118" i="3" s="1"/>
  <c r="G117" i="3"/>
  <c r="I117" i="3" s="1"/>
  <c r="J110" i="15" l="1"/>
  <c r="D110" i="15"/>
  <c r="F110" i="15" s="1"/>
  <c r="I111" i="12"/>
  <c r="G112" i="12" s="1"/>
  <c r="D111" i="18"/>
  <c r="F119" i="3"/>
  <c r="H119" i="3" s="1"/>
  <c r="D119" i="3"/>
  <c r="J119" i="3" s="1"/>
  <c r="G118" i="3"/>
  <c r="I118" i="3" s="1"/>
  <c r="G113" i="13"/>
  <c r="I113" i="13" s="1"/>
  <c r="H113" i="13"/>
  <c r="F113" i="13" s="1"/>
  <c r="M110" i="15" l="1"/>
  <c r="K110" i="15"/>
  <c r="L110" i="15" s="1"/>
  <c r="N110" i="15"/>
  <c r="L111" i="18"/>
  <c r="F112" i="12"/>
  <c r="F112" i="18" s="1"/>
  <c r="H112" i="18" s="1"/>
  <c r="G119" i="3"/>
  <c r="I119" i="3" s="1"/>
  <c r="N113" i="13"/>
  <c r="K113" i="13"/>
  <c r="L113" i="13" s="1"/>
  <c r="F120" i="3"/>
  <c r="H120" i="3" s="1"/>
  <c r="D120" i="3"/>
  <c r="J113" i="13"/>
  <c r="D113" i="13"/>
  <c r="M113" i="13" s="1"/>
  <c r="G111" i="15" l="1"/>
  <c r="I111" i="15" s="1"/>
  <c r="H111" i="15"/>
  <c r="D112" i="12"/>
  <c r="H112" i="12" s="1"/>
  <c r="J112" i="18" s="1"/>
  <c r="K112" i="18" s="1"/>
  <c r="G112" i="18"/>
  <c r="I112" i="18" s="1"/>
  <c r="G120" i="3"/>
  <c r="I120" i="3" s="1"/>
  <c r="H114" i="13"/>
  <c r="F114" i="13" s="1"/>
  <c r="G114" i="13"/>
  <c r="I114" i="13" s="1"/>
  <c r="J120" i="3"/>
  <c r="J111" i="15" l="1"/>
  <c r="D111" i="15"/>
  <c r="I112" i="12"/>
  <c r="G113" i="12" s="1"/>
  <c r="D112" i="18"/>
  <c r="N114" i="13"/>
  <c r="K114" i="13"/>
  <c r="L114" i="13" s="1"/>
  <c r="F121" i="3"/>
  <c r="H121" i="3" s="1"/>
  <c r="D121" i="3"/>
  <c r="J114" i="13"/>
  <c r="D114" i="13"/>
  <c r="M114" i="13" s="1"/>
  <c r="F111" i="15" l="1"/>
  <c r="L112" i="18"/>
  <c r="F113" i="12"/>
  <c r="F113" i="18" s="1"/>
  <c r="H113" i="18" s="1"/>
  <c r="G113" i="18"/>
  <c r="G121" i="3"/>
  <c r="I121" i="3" s="1"/>
  <c r="H115" i="13"/>
  <c r="F115" i="13" s="1"/>
  <c r="G115" i="13"/>
  <c r="I115" i="13" s="1"/>
  <c r="J121" i="3"/>
  <c r="N111" i="15" l="1"/>
  <c r="K111" i="15"/>
  <c r="L111" i="15" s="1"/>
  <c r="M111" i="15"/>
  <c r="D113" i="12"/>
  <c r="I113" i="18"/>
  <c r="N115" i="13"/>
  <c r="K115" i="13"/>
  <c r="L115" i="13" s="1"/>
  <c r="J115" i="13"/>
  <c r="D115" i="13"/>
  <c r="M115" i="13" s="1"/>
  <c r="F122" i="3"/>
  <c r="H122" i="3" s="1"/>
  <c r="D122" i="3"/>
  <c r="J122" i="3" s="1"/>
  <c r="H112" i="15" l="1"/>
  <c r="G112" i="15"/>
  <c r="I112" i="15" s="1"/>
  <c r="D113" i="18"/>
  <c r="H113" i="12"/>
  <c r="J113" i="18" s="1"/>
  <c r="K113" i="18" s="1"/>
  <c r="I113" i="12"/>
  <c r="G114" i="12" s="1"/>
  <c r="G122" i="3"/>
  <c r="I122" i="3" s="1"/>
  <c r="D123" i="3"/>
  <c r="F123" i="3"/>
  <c r="H123" i="3" s="1"/>
  <c r="H116" i="13"/>
  <c r="G116" i="13"/>
  <c r="I116" i="13" s="1"/>
  <c r="D112" i="15" l="1"/>
  <c r="J112" i="15"/>
  <c r="L113" i="18"/>
  <c r="F114" i="12"/>
  <c r="F114" i="18" s="1"/>
  <c r="H114" i="18" s="1"/>
  <c r="G123" i="3"/>
  <c r="I123" i="3" s="1"/>
  <c r="J116" i="13"/>
  <c r="D116" i="13"/>
  <c r="J123" i="3"/>
  <c r="F116" i="13"/>
  <c r="F112" i="15" l="1"/>
  <c r="M112" i="15"/>
  <c r="K112" i="15"/>
  <c r="L112" i="15" s="1"/>
  <c r="N112" i="15"/>
  <c r="D114" i="12"/>
  <c r="G114" i="18"/>
  <c r="I114" i="18" s="1"/>
  <c r="M116" i="13"/>
  <c r="H117" i="13" s="1"/>
  <c r="F124" i="3"/>
  <c r="H124" i="3" s="1"/>
  <c r="D124" i="3"/>
  <c r="J124" i="3" s="1"/>
  <c r="N116" i="13"/>
  <c r="K116" i="13"/>
  <c r="L116" i="13" s="1"/>
  <c r="G113" i="15" l="1"/>
  <c r="I113" i="15" s="1"/>
  <c r="H113" i="15"/>
  <c r="D114" i="18"/>
  <c r="H114" i="12"/>
  <c r="J114" i="18" s="1"/>
  <c r="K114" i="18" s="1"/>
  <c r="I114" i="12"/>
  <c r="G115" i="12" s="1"/>
  <c r="G117" i="13"/>
  <c r="I117" i="13" s="1"/>
  <c r="J117" i="13" s="1"/>
  <c r="F117" i="13"/>
  <c r="F125" i="3"/>
  <c r="H125" i="3" s="1"/>
  <c r="D125" i="3"/>
  <c r="F7" i="11"/>
  <c r="G124" i="3"/>
  <c r="I124" i="3" s="1"/>
  <c r="J113" i="15" l="1"/>
  <c r="D113" i="15"/>
  <c r="L114" i="18"/>
  <c r="F115" i="12"/>
  <c r="F115" i="18" s="1"/>
  <c r="H115" i="18" s="1"/>
  <c r="D117" i="13"/>
  <c r="M117" i="13" s="1"/>
  <c r="H118" i="13" s="1"/>
  <c r="F118" i="13" s="1"/>
  <c r="G125" i="3"/>
  <c r="I125" i="3" s="1"/>
  <c r="N117" i="13"/>
  <c r="K117" i="13"/>
  <c r="L117" i="13" s="1"/>
  <c r="J125" i="3"/>
  <c r="F113" i="15" l="1"/>
  <c r="D115" i="12"/>
  <c r="H115" i="12" s="1"/>
  <c r="J115" i="18" s="1"/>
  <c r="K115" i="18" s="1"/>
  <c r="G115" i="18"/>
  <c r="I115" i="18" s="1"/>
  <c r="G118" i="13"/>
  <c r="I118" i="13" s="1"/>
  <c r="J118" i="13" s="1"/>
  <c r="K118" i="13"/>
  <c r="N118" i="13"/>
  <c r="F126" i="3"/>
  <c r="H126" i="3" s="1"/>
  <c r="D126" i="3"/>
  <c r="J126" i="3" s="1"/>
  <c r="N113" i="15" l="1"/>
  <c r="K113" i="15"/>
  <c r="L113" i="15" s="1"/>
  <c r="M113" i="15"/>
  <c r="I115" i="12"/>
  <c r="G116" i="12" s="1"/>
  <c r="D115" i="18"/>
  <c r="D118" i="13"/>
  <c r="M118" i="13" s="1"/>
  <c r="H119" i="13" s="1"/>
  <c r="F119" i="13" s="1"/>
  <c r="L118" i="13"/>
  <c r="D127" i="3"/>
  <c r="J127" i="3" s="1"/>
  <c r="F127" i="3"/>
  <c r="H127" i="3" s="1"/>
  <c r="G126" i="3"/>
  <c r="I126" i="3" s="1"/>
  <c r="G114" i="15" l="1"/>
  <c r="I114" i="15" s="1"/>
  <c r="H114" i="15"/>
  <c r="G119" i="13"/>
  <c r="I119" i="13" s="1"/>
  <c r="J119" i="13" s="1"/>
  <c r="F116" i="12"/>
  <c r="F116" i="18" s="1"/>
  <c r="H116" i="18" s="1"/>
  <c r="L115" i="18"/>
  <c r="G127" i="3"/>
  <c r="I127" i="3" s="1"/>
  <c r="N119" i="13"/>
  <c r="K119" i="13"/>
  <c r="F128" i="3"/>
  <c r="H128" i="3" s="1"/>
  <c r="D128" i="3"/>
  <c r="J114" i="15" l="1"/>
  <c r="D114" i="15"/>
  <c r="L119" i="13"/>
  <c r="D119" i="13"/>
  <c r="M119" i="13" s="1"/>
  <c r="H120" i="13" s="1"/>
  <c r="F120" i="13" s="1"/>
  <c r="D116" i="12"/>
  <c r="H116" i="12" s="1"/>
  <c r="J116" i="18" s="1"/>
  <c r="K116" i="18" s="1"/>
  <c r="G116" i="18"/>
  <c r="I116" i="18" s="1"/>
  <c r="G128" i="3"/>
  <c r="I128" i="3" s="1"/>
  <c r="J128" i="3"/>
  <c r="D129" i="3" s="1"/>
  <c r="J129" i="3" s="1"/>
  <c r="F114" i="15" l="1"/>
  <c r="M114" i="15"/>
  <c r="G120" i="13"/>
  <c r="I120" i="13" s="1"/>
  <c r="J120" i="13" s="1"/>
  <c r="D116" i="18"/>
  <c r="I116" i="12"/>
  <c r="G117" i="12" s="1"/>
  <c r="F129" i="3"/>
  <c r="H129" i="3" s="1"/>
  <c r="K120" i="13"/>
  <c r="N120" i="13"/>
  <c r="F130" i="3"/>
  <c r="H130" i="3" s="1"/>
  <c r="D130" i="3"/>
  <c r="G115" i="15" l="1"/>
  <c r="I115" i="15" s="1"/>
  <c r="H115" i="15"/>
  <c r="D120" i="13"/>
  <c r="M120" i="13" s="1"/>
  <c r="H121" i="13" s="1"/>
  <c r="N114" i="15"/>
  <c r="K114" i="15"/>
  <c r="L114" i="15" s="1"/>
  <c r="L120" i="13"/>
  <c r="L116" i="18"/>
  <c r="F117" i="12"/>
  <c r="F117" i="18" s="1"/>
  <c r="H117" i="18" s="1"/>
  <c r="G117" i="18"/>
  <c r="G129" i="3"/>
  <c r="I129" i="3" s="1"/>
  <c r="G130" i="3"/>
  <c r="I130" i="3" s="1"/>
  <c r="J115" i="15" l="1"/>
  <c r="D115" i="15"/>
  <c r="F115" i="15" s="1"/>
  <c r="G121" i="13"/>
  <c r="I121" i="13" s="1"/>
  <c r="J121" i="13" s="1"/>
  <c r="D117" i="12"/>
  <c r="D117" i="18" s="1"/>
  <c r="I117" i="18"/>
  <c r="D121" i="13"/>
  <c r="F121" i="13"/>
  <c r="M115" i="15" l="1"/>
  <c r="K115" i="15"/>
  <c r="L115" i="15" s="1"/>
  <c r="N115" i="15"/>
  <c r="I117" i="12"/>
  <c r="G118" i="12" s="1"/>
  <c r="H117" i="12"/>
  <c r="J117" i="18" s="1"/>
  <c r="K117" i="18" s="1"/>
  <c r="N121" i="13"/>
  <c r="K121" i="13"/>
  <c r="L121" i="13" s="1"/>
  <c r="M121" i="13"/>
  <c r="H116" i="15" l="1"/>
  <c r="G116" i="15"/>
  <c r="I116" i="15" s="1"/>
  <c r="L117" i="18"/>
  <c r="F118" i="12"/>
  <c r="D118" i="12" s="1"/>
  <c r="G118" i="18"/>
  <c r="H122" i="13"/>
  <c r="F122" i="13" s="1"/>
  <c r="G122" i="13"/>
  <c r="I122" i="13" s="1"/>
  <c r="D116" i="15" l="1"/>
  <c r="J116" i="15"/>
  <c r="F116" i="15" s="1"/>
  <c r="F118" i="18"/>
  <c r="H118" i="18" s="1"/>
  <c r="I118" i="18" s="1"/>
  <c r="D118" i="18"/>
  <c r="H118" i="12"/>
  <c r="J118" i="18" s="1"/>
  <c r="I118" i="12"/>
  <c r="G119" i="12" s="1"/>
  <c r="N122" i="13"/>
  <c r="K122" i="13"/>
  <c r="L122" i="13" s="1"/>
  <c r="J122" i="13"/>
  <c r="D122" i="13"/>
  <c r="M122" i="13" s="1"/>
  <c r="K116" i="15" l="1"/>
  <c r="L116" i="15" s="1"/>
  <c r="N116" i="15"/>
  <c r="M116" i="15"/>
  <c r="K118" i="18"/>
  <c r="F119" i="12"/>
  <c r="F119" i="18" s="1"/>
  <c r="H119" i="18" s="1"/>
  <c r="L118" i="18"/>
  <c r="H123" i="13"/>
  <c r="F123" i="13" s="1"/>
  <c r="G123" i="13"/>
  <c r="I123" i="13" s="1"/>
  <c r="H117" i="15" l="1"/>
  <c r="G117" i="15"/>
  <c r="I117" i="15" s="1"/>
  <c r="J117" i="15" s="1"/>
  <c r="D119" i="12"/>
  <c r="D119" i="18" s="1"/>
  <c r="G119" i="18"/>
  <c r="I119" i="18" s="1"/>
  <c r="N123" i="13"/>
  <c r="K123" i="13"/>
  <c r="L123" i="13" s="1"/>
  <c r="J123" i="13"/>
  <c r="D123" i="13"/>
  <c r="M123" i="13" s="1"/>
  <c r="D117" i="15" l="1"/>
  <c r="F117" i="15" s="1"/>
  <c r="K117" i="15" s="1"/>
  <c r="L117" i="15" s="1"/>
  <c r="N117" i="15"/>
  <c r="M117" i="15"/>
  <c r="I119" i="12"/>
  <c r="G120" i="12" s="1"/>
  <c r="H119" i="12"/>
  <c r="J119" i="18" s="1"/>
  <c r="K119" i="18" s="1"/>
  <c r="H124" i="13"/>
  <c r="F124" i="13" s="1"/>
  <c r="G124" i="13"/>
  <c r="I124" i="13" s="1"/>
  <c r="H118" i="15" l="1"/>
  <c r="G118" i="15"/>
  <c r="I118" i="15" s="1"/>
  <c r="F120" i="12"/>
  <c r="F120" i="18" s="1"/>
  <c r="H120" i="18" s="1"/>
  <c r="L119" i="18"/>
  <c r="K124" i="13"/>
  <c r="L124" i="13" s="1"/>
  <c r="N124" i="13"/>
  <c r="J124" i="13"/>
  <c r="D124" i="13"/>
  <c r="M124" i="13" s="1"/>
  <c r="J118" i="15" l="1"/>
  <c r="D118" i="15"/>
  <c r="F118" i="15" s="1"/>
  <c r="D120" i="12"/>
  <c r="G120" i="18"/>
  <c r="I120" i="18" s="1"/>
  <c r="I120" i="12"/>
  <c r="G121" i="12" s="1"/>
  <c r="H125" i="13"/>
  <c r="G125" i="13"/>
  <c r="I125" i="13" s="1"/>
  <c r="M118" i="15" l="1"/>
  <c r="K118" i="15"/>
  <c r="L118" i="15" s="1"/>
  <c r="N118" i="15"/>
  <c r="D120" i="18"/>
  <c r="H120" i="12"/>
  <c r="J120" i="18" s="1"/>
  <c r="K120" i="18" s="1"/>
  <c r="L120" i="18"/>
  <c r="F121" i="12"/>
  <c r="F121" i="18" s="1"/>
  <c r="H121" i="18" s="1"/>
  <c r="J125" i="13"/>
  <c r="D125" i="13"/>
  <c r="F125" i="13"/>
  <c r="H119" i="15" l="1"/>
  <c r="G119" i="15"/>
  <c r="I119" i="15" s="1"/>
  <c r="D121" i="12"/>
  <c r="H121" i="12" s="1"/>
  <c r="J121" i="18" s="1"/>
  <c r="K121" i="18" s="1"/>
  <c r="G121" i="18"/>
  <c r="I121" i="18" s="1"/>
  <c r="M125" i="13"/>
  <c r="N125" i="13"/>
  <c r="K125" i="13"/>
  <c r="L125" i="13" s="1"/>
  <c r="D119" i="15" l="1"/>
  <c r="J119" i="15"/>
  <c r="I121" i="12"/>
  <c r="G122" i="12" s="1"/>
  <c r="D121" i="18"/>
  <c r="H126" i="13"/>
  <c r="G126" i="13"/>
  <c r="I126" i="13" s="1"/>
  <c r="F119" i="15" l="1"/>
  <c r="M119" i="15"/>
  <c r="K119" i="15"/>
  <c r="L119" i="15" s="1"/>
  <c r="N119" i="15"/>
  <c r="L121" i="18"/>
  <c r="F122" i="12"/>
  <c r="F122" i="18" s="1"/>
  <c r="H122" i="18" s="1"/>
  <c r="J126" i="13"/>
  <c r="D126" i="13"/>
  <c r="F126" i="13"/>
  <c r="H120" i="15" l="1"/>
  <c r="G120" i="15"/>
  <c r="I120" i="15" s="1"/>
  <c r="D122" i="12"/>
  <c r="H122" i="12" s="1"/>
  <c r="J122" i="18" s="1"/>
  <c r="K122" i="18" s="1"/>
  <c r="F11" i="1" s="1"/>
  <c r="G122" i="18"/>
  <c r="I122" i="18" s="1"/>
  <c r="N126" i="13"/>
  <c r="K126" i="13"/>
  <c r="L126" i="13" s="1"/>
  <c r="M126" i="13"/>
  <c r="J120" i="15" l="1"/>
  <c r="D120" i="15"/>
  <c r="D122" i="18"/>
  <c r="I122" i="12"/>
  <c r="G123" i="12" s="1"/>
  <c r="G127" i="13"/>
  <c r="I127" i="13" s="1"/>
  <c r="H127" i="13"/>
  <c r="F127" i="13" s="1"/>
  <c r="F120" i="15" l="1"/>
  <c r="L122" i="18"/>
  <c r="F123" i="12"/>
  <c r="F123" i="18" s="1"/>
  <c r="H123" i="18" s="1"/>
  <c r="N127" i="13"/>
  <c r="K127" i="13"/>
  <c r="L127" i="13" s="1"/>
  <c r="J127" i="13"/>
  <c r="D127" i="13"/>
  <c r="M127" i="13" s="1"/>
  <c r="K120" i="15" l="1"/>
  <c r="L120" i="15" s="1"/>
  <c r="N120" i="15"/>
  <c r="M120" i="15"/>
  <c r="D123" i="12"/>
  <c r="G128" i="13"/>
  <c r="I128" i="13" s="1"/>
  <c r="H128" i="13"/>
  <c r="F128" i="13" s="1"/>
  <c r="H121" i="15" l="1"/>
  <c r="G121" i="15"/>
  <c r="I121" i="15" s="1"/>
  <c r="G123" i="18"/>
  <c r="I123" i="18" s="1"/>
  <c r="K128" i="13"/>
  <c r="L128" i="13" s="1"/>
  <c r="N128" i="13"/>
  <c r="J128" i="13"/>
  <c r="D128" i="13"/>
  <c r="M128" i="13" s="1"/>
  <c r="D121" i="15" l="1"/>
  <c r="J121" i="15"/>
  <c r="D123" i="18"/>
  <c r="H123" i="12"/>
  <c r="J123" i="18" s="1"/>
  <c r="K123" i="18" s="1"/>
  <c r="I123" i="12"/>
  <c r="G124" i="12" s="1"/>
  <c r="H129" i="13"/>
  <c r="F129" i="13" s="1"/>
  <c r="G129" i="13"/>
  <c r="I129" i="13" s="1"/>
  <c r="F121" i="15" l="1"/>
  <c r="M121" i="15"/>
  <c r="L123" i="18"/>
  <c r="F124" i="12"/>
  <c r="F124" i="18" s="1"/>
  <c r="H124" i="18" s="1"/>
  <c r="N129" i="13"/>
  <c r="K129" i="13"/>
  <c r="L129" i="13" s="1"/>
  <c r="J129" i="13"/>
  <c r="D129" i="13"/>
  <c r="M129" i="13" s="1"/>
  <c r="G122" i="15" l="1"/>
  <c r="I122" i="15" s="1"/>
  <c r="H122" i="15"/>
  <c r="N121" i="15"/>
  <c r="K121" i="15"/>
  <c r="L121" i="15" s="1"/>
  <c r="D124" i="12"/>
  <c r="D124" i="18" s="1"/>
  <c r="G124" i="18"/>
  <c r="I124" i="18" s="1"/>
  <c r="H130" i="13"/>
  <c r="F130" i="13" s="1"/>
  <c r="G130" i="13"/>
  <c r="I130" i="13" s="1"/>
  <c r="D122" i="15" l="1"/>
  <c r="J122" i="15"/>
  <c r="I124" i="12"/>
  <c r="G125" i="12" s="1"/>
  <c r="H124" i="12"/>
  <c r="J124" i="18" s="1"/>
  <c r="K124" i="18" s="1"/>
  <c r="K130" i="13"/>
  <c r="L130" i="13" s="1"/>
  <c r="J130" i="13"/>
  <c r="D130" i="13"/>
  <c r="F122" i="15" l="1"/>
  <c r="F125" i="12"/>
  <c r="F125" i="18" s="1"/>
  <c r="H125" i="18" s="1"/>
  <c r="L124" i="18"/>
  <c r="K122" i="15" l="1"/>
  <c r="L122" i="15" s="1"/>
  <c r="N122" i="15"/>
  <c r="M122" i="15"/>
  <c r="D125" i="12"/>
  <c r="G125" i="18"/>
  <c r="I125" i="18" s="1"/>
  <c r="G123" i="15" l="1"/>
  <c r="I123" i="15" s="1"/>
  <c r="H123" i="15"/>
  <c r="D125" i="18"/>
  <c r="H125" i="12"/>
  <c r="J125" i="18" s="1"/>
  <c r="K125" i="18" s="1"/>
  <c r="I125" i="12"/>
  <c r="G126" i="12" s="1"/>
  <c r="J123" i="15" l="1"/>
  <c r="D123" i="15"/>
  <c r="L125" i="18"/>
  <c r="F126" i="12"/>
  <c r="F126" i="18" s="1"/>
  <c r="H126" i="18" s="1"/>
  <c r="F123" i="15" l="1"/>
  <c r="M123" i="15"/>
  <c r="D126" i="12"/>
  <c r="I126" i="12" s="1"/>
  <c r="G127" i="12" s="1"/>
  <c r="G126" i="18"/>
  <c r="I126" i="18" s="1"/>
  <c r="H124" i="15" l="1"/>
  <c r="G124" i="15"/>
  <c r="I124" i="15" s="1"/>
  <c r="K123" i="15"/>
  <c r="L123" i="15" s="1"/>
  <c r="N123" i="15"/>
  <c r="D126" i="18"/>
  <c r="H126" i="12"/>
  <c r="J126" i="18" s="1"/>
  <c r="K126" i="18" s="1"/>
  <c r="L126" i="18"/>
  <c r="F127" i="12"/>
  <c r="F127" i="18" s="1"/>
  <c r="H127" i="18" s="1"/>
  <c r="J124" i="15" l="1"/>
  <c r="D124" i="15"/>
  <c r="D127" i="12"/>
  <c r="F124" i="15" l="1"/>
  <c r="M124" i="15" s="1"/>
  <c r="G127" i="18"/>
  <c r="I127" i="18" s="1"/>
  <c r="H127" i="12"/>
  <c r="J127" i="18" s="1"/>
  <c r="K127" i="18" s="1"/>
  <c r="D127" i="18"/>
  <c r="G125" i="15" l="1"/>
  <c r="I125" i="15" s="1"/>
  <c r="H125" i="15"/>
  <c r="K124" i="15"/>
  <c r="L124" i="15" s="1"/>
  <c r="N124" i="15"/>
  <c r="I127" i="12"/>
  <c r="G128" i="12" s="1"/>
  <c r="J125" i="15" l="1"/>
  <c r="D125" i="15"/>
  <c r="F125" i="15" s="1"/>
  <c r="L127" i="18"/>
  <c r="F128" i="12"/>
  <c r="F128" i="18" s="1"/>
  <c r="H128" i="18" s="1"/>
  <c r="M125" i="15" l="1"/>
  <c r="N125" i="15"/>
  <c r="K125" i="15"/>
  <c r="L125" i="15" s="1"/>
  <c r="D128" i="12"/>
  <c r="H128" i="12" s="1"/>
  <c r="J128" i="18" s="1"/>
  <c r="K128" i="18" s="1"/>
  <c r="G128" i="18"/>
  <c r="I128" i="18" s="1"/>
  <c r="G126" i="15" l="1"/>
  <c r="I126" i="15" s="1"/>
  <c r="H126" i="15"/>
  <c r="D128" i="18"/>
  <c r="I128" i="12"/>
  <c r="G129" i="12" s="1"/>
  <c r="D126" i="15" l="1"/>
  <c r="J126" i="15"/>
  <c r="F129" i="12"/>
  <c r="F129" i="18" s="1"/>
  <c r="H129" i="18" s="1"/>
  <c r="L128" i="18"/>
  <c r="F126" i="15" l="1"/>
  <c r="M126" i="15"/>
  <c r="N126" i="15"/>
  <c r="K126" i="15"/>
  <c r="L126" i="15" s="1"/>
  <c r="D129" i="12"/>
  <c r="G129" i="18"/>
  <c r="I129" i="18" s="1"/>
  <c r="G127" i="15" l="1"/>
  <c r="I127" i="15" s="1"/>
  <c r="H127" i="15"/>
  <c r="D129" i="18"/>
  <c r="H129" i="12"/>
  <c r="J129" i="18" s="1"/>
  <c r="K129" i="18" s="1"/>
  <c r="I129" i="12"/>
  <c r="G130" i="12" s="1"/>
  <c r="J127" i="15" l="1"/>
  <c r="D127" i="15"/>
  <c r="L129" i="18"/>
  <c r="F130" i="12"/>
  <c r="F130" i="18" s="1"/>
  <c r="H130" i="18" s="1"/>
  <c r="F127" i="15" l="1"/>
  <c r="M127" i="15"/>
  <c r="D130" i="12"/>
  <c r="G130" i="18"/>
  <c r="I130" i="18" s="1"/>
  <c r="H128" i="15" l="1"/>
  <c r="G128" i="15"/>
  <c r="I128" i="15" s="1"/>
  <c r="K127" i="15"/>
  <c r="L127" i="15" s="1"/>
  <c r="N127" i="15"/>
  <c r="D130" i="18"/>
  <c r="H130" i="12"/>
  <c r="E142" i="3"/>
  <c r="E142" i="13"/>
  <c r="E142" i="15"/>
  <c r="E142" i="18"/>
  <c r="J128" i="15" l="1"/>
  <c r="D128" i="15"/>
  <c r="G6" i="11"/>
  <c r="G7" i="11" s="1"/>
  <c r="G8" i="11" s="1"/>
  <c r="G9" i="11" s="1"/>
  <c r="E130" i="3"/>
  <c r="J130" i="3" s="1"/>
  <c r="E130" i="13"/>
  <c r="N130" i="13" s="1"/>
  <c r="E130" i="15"/>
  <c r="F128" i="15" l="1"/>
  <c r="M128" i="15"/>
  <c r="J130" i="18"/>
  <c r="K130" i="18" s="1"/>
  <c r="E130" i="18"/>
  <c r="I130" i="12"/>
  <c r="G131" i="12" s="1"/>
  <c r="M130" i="13"/>
  <c r="D131" i="3"/>
  <c r="J131" i="3" s="1"/>
  <c r="F131" i="3"/>
  <c r="H131" i="3" s="1"/>
  <c r="G129" i="15" l="1"/>
  <c r="I129" i="15" s="1"/>
  <c r="H129" i="15"/>
  <c r="N128" i="15"/>
  <c r="K128" i="15"/>
  <c r="L128" i="15" s="1"/>
  <c r="F8" i="11"/>
  <c r="L130" i="18"/>
  <c r="F131" i="12"/>
  <c r="F131" i="18" s="1"/>
  <c r="H131" i="18" s="1"/>
  <c r="F6" i="11"/>
  <c r="D132" i="3"/>
  <c r="J132" i="3" s="1"/>
  <c r="F132" i="3"/>
  <c r="H132" i="3" s="1"/>
  <c r="G131" i="3"/>
  <c r="H131" i="13"/>
  <c r="F131" i="13" s="1"/>
  <c r="G131" i="13"/>
  <c r="I131" i="13" s="1"/>
  <c r="J129" i="15" l="1"/>
  <c r="D129" i="15"/>
  <c r="D131" i="12"/>
  <c r="K131" i="13"/>
  <c r="L131" i="13" s="1"/>
  <c r="N131" i="13"/>
  <c r="F133" i="3"/>
  <c r="H133" i="3" s="1"/>
  <c r="D133" i="3"/>
  <c r="J131" i="13"/>
  <c r="D131" i="13"/>
  <c r="M131" i="13" s="1"/>
  <c r="G132" i="3"/>
  <c r="I132" i="3" s="1"/>
  <c r="I131" i="3"/>
  <c r="F129" i="15" l="1"/>
  <c r="G131" i="18"/>
  <c r="I131" i="18" s="1"/>
  <c r="H131" i="12"/>
  <c r="J131" i="18" s="1"/>
  <c r="K131" i="18" s="1"/>
  <c r="G133" i="3"/>
  <c r="I133" i="3" s="1"/>
  <c r="J133" i="3"/>
  <c r="G132" i="13"/>
  <c r="I132" i="13" s="1"/>
  <c r="H132" i="13"/>
  <c r="F132" i="13" s="1"/>
  <c r="K129" i="15" l="1"/>
  <c r="L129" i="15" s="1"/>
  <c r="N129" i="15"/>
  <c r="M129" i="15"/>
  <c r="D131" i="18"/>
  <c r="I131" i="12"/>
  <c r="G132" i="12" s="1"/>
  <c r="N132" i="13"/>
  <c r="K132" i="13"/>
  <c r="L132" i="13" s="1"/>
  <c r="J132" i="13"/>
  <c r="D132" i="13"/>
  <c r="M132" i="13" s="1"/>
  <c r="F134" i="3"/>
  <c r="H134" i="3" s="1"/>
  <c r="D134" i="3"/>
  <c r="H130" i="15" l="1"/>
  <c r="G130" i="15"/>
  <c r="I130" i="15" s="1"/>
  <c r="L131" i="18"/>
  <c r="F132" i="12"/>
  <c r="F132" i="18" s="1"/>
  <c r="H132" i="18" s="1"/>
  <c r="G132" i="18"/>
  <c r="G134" i="3"/>
  <c r="I134" i="3" s="1"/>
  <c r="H133" i="13"/>
  <c r="G133" i="13"/>
  <c r="I133" i="13" s="1"/>
  <c r="J134" i="3"/>
  <c r="J130" i="15" l="1"/>
  <c r="D130" i="15"/>
  <c r="D132" i="12"/>
  <c r="H132" i="12" s="1"/>
  <c r="J132" i="18" s="1"/>
  <c r="K132" i="18" s="1"/>
  <c r="I132" i="18"/>
  <c r="J133" i="13"/>
  <c r="D133" i="13"/>
  <c r="F133" i="13"/>
  <c r="D135" i="3"/>
  <c r="J135" i="3" s="1"/>
  <c r="F135" i="3"/>
  <c r="H135" i="3" s="1"/>
  <c r="F130" i="15" l="1"/>
  <c r="M130" i="15"/>
  <c r="D132" i="18"/>
  <c r="I132" i="12"/>
  <c r="G133" i="12" s="1"/>
  <c r="M133" i="13"/>
  <c r="G134" i="13" s="1"/>
  <c r="I134" i="13" s="1"/>
  <c r="D136" i="3"/>
  <c r="J136" i="3" s="1"/>
  <c r="F136" i="3"/>
  <c r="H136" i="3" s="1"/>
  <c r="G135" i="3"/>
  <c r="K133" i="13"/>
  <c r="L133" i="13" s="1"/>
  <c r="N133" i="13"/>
  <c r="H131" i="15" l="1"/>
  <c r="G131" i="15"/>
  <c r="I131" i="15" s="1"/>
  <c r="N130" i="15"/>
  <c r="K130" i="15"/>
  <c r="L130" i="15" s="1"/>
  <c r="L132" i="18"/>
  <c r="F133" i="12"/>
  <c r="F133" i="18" s="1"/>
  <c r="H133" i="18" s="1"/>
  <c r="H134" i="13"/>
  <c r="J134" i="13" s="1"/>
  <c r="D137" i="3"/>
  <c r="F137" i="3"/>
  <c r="H137" i="3" s="1"/>
  <c r="I135" i="3"/>
  <c r="G136" i="3"/>
  <c r="I136" i="3" s="1"/>
  <c r="D131" i="15" l="1"/>
  <c r="J131" i="15"/>
  <c r="D133" i="12"/>
  <c r="G133" i="18"/>
  <c r="I133" i="18" s="1"/>
  <c r="F134" i="13"/>
  <c r="N134" i="13" s="1"/>
  <c r="D134" i="13"/>
  <c r="G137" i="3"/>
  <c r="I137" i="3" s="1"/>
  <c r="J137" i="3"/>
  <c r="F131" i="15" l="1"/>
  <c r="I133" i="12"/>
  <c r="G134" i="12" s="1"/>
  <c r="H133" i="12"/>
  <c r="J133" i="18" s="1"/>
  <c r="K133" i="18" s="1"/>
  <c r="D133" i="18"/>
  <c r="M134" i="13"/>
  <c r="H135" i="13" s="1"/>
  <c r="F135" i="13" s="1"/>
  <c r="K134" i="13"/>
  <c r="L134" i="13" s="1"/>
  <c r="D138" i="3"/>
  <c r="F138" i="3"/>
  <c r="H138" i="3" s="1"/>
  <c r="K131" i="15" l="1"/>
  <c r="L131" i="15" s="1"/>
  <c r="N131" i="15"/>
  <c r="M131" i="15"/>
  <c r="F134" i="12"/>
  <c r="F134" i="18" s="1"/>
  <c r="H134" i="18" s="1"/>
  <c r="L133" i="18"/>
  <c r="G134" i="18"/>
  <c r="G135" i="13"/>
  <c r="I135" i="13" s="1"/>
  <c r="J135" i="13" s="1"/>
  <c r="G138" i="3"/>
  <c r="I138" i="3" s="1"/>
  <c r="N135" i="13"/>
  <c r="K135" i="13"/>
  <c r="J138" i="3"/>
  <c r="G132" i="15" l="1"/>
  <c r="I132" i="15" s="1"/>
  <c r="H132" i="15"/>
  <c r="D134" i="12"/>
  <c r="H134" i="12" s="1"/>
  <c r="J134" i="18" s="1"/>
  <c r="K134" i="18" s="1"/>
  <c r="I134" i="18"/>
  <c r="D134" i="18"/>
  <c r="L135" i="13"/>
  <c r="D135" i="13"/>
  <c r="M135" i="13" s="1"/>
  <c r="H136" i="13" s="1"/>
  <c r="F136" i="13" s="1"/>
  <c r="D139" i="3"/>
  <c r="F139" i="3"/>
  <c r="H139" i="3" s="1"/>
  <c r="J132" i="15" l="1"/>
  <c r="D132" i="15"/>
  <c r="F132" i="15" s="1"/>
  <c r="I134" i="12"/>
  <c r="G135" i="12" s="1"/>
  <c r="G136" i="13"/>
  <c r="I136" i="13" s="1"/>
  <c r="J136" i="13" s="1"/>
  <c r="G139" i="3"/>
  <c r="N136" i="13"/>
  <c r="K136" i="13"/>
  <c r="J139" i="3"/>
  <c r="M132" i="15" l="1"/>
  <c r="K132" i="15"/>
  <c r="L132" i="15" s="1"/>
  <c r="N132" i="15"/>
  <c r="L134" i="18"/>
  <c r="F135" i="12"/>
  <c r="F135" i="18" s="1"/>
  <c r="H135" i="18" s="1"/>
  <c r="L136" i="13"/>
  <c r="D135" i="12"/>
  <c r="H135" i="12" s="1"/>
  <c r="J135" i="18" s="1"/>
  <c r="G135" i="18"/>
  <c r="D136" i="13"/>
  <c r="M136" i="13" s="1"/>
  <c r="G137" i="13" s="1"/>
  <c r="I137" i="13" s="1"/>
  <c r="I139" i="3"/>
  <c r="D140" i="3"/>
  <c r="F140" i="3"/>
  <c r="H140" i="3" s="1"/>
  <c r="H133" i="15" l="1"/>
  <c r="G133" i="15"/>
  <c r="I133" i="15" s="1"/>
  <c r="K135" i="18"/>
  <c r="I135" i="18"/>
  <c r="I135" i="12"/>
  <c r="G136" i="12" s="1"/>
  <c r="D135" i="18"/>
  <c r="H137" i="13"/>
  <c r="D137" i="13" s="1"/>
  <c r="G140" i="3"/>
  <c r="I140" i="3" s="1"/>
  <c r="J140" i="3"/>
  <c r="J133" i="15" l="1"/>
  <c r="D133" i="15"/>
  <c r="F133" i="15" s="1"/>
  <c r="G136" i="18"/>
  <c r="F136" i="12"/>
  <c r="F136" i="18" s="1"/>
  <c r="H136" i="18" s="1"/>
  <c r="L135" i="18"/>
  <c r="J137" i="13"/>
  <c r="F137" i="13"/>
  <c r="K137" i="13" s="1"/>
  <c r="L137" i="13" s="1"/>
  <c r="F141" i="3"/>
  <c r="H141" i="3" s="1"/>
  <c r="D141" i="3"/>
  <c r="J141" i="3" s="1"/>
  <c r="M133" i="15" l="1"/>
  <c r="K133" i="15"/>
  <c r="L133" i="15" s="1"/>
  <c r="N133" i="15"/>
  <c r="D136" i="12"/>
  <c r="H136" i="12" s="1"/>
  <c r="J136" i="18" s="1"/>
  <c r="K136" i="18" s="1"/>
  <c r="I136" i="18"/>
  <c r="N137" i="13"/>
  <c r="M137" i="13"/>
  <c r="G138" i="13" s="1"/>
  <c r="I138" i="13" s="1"/>
  <c r="F142" i="3"/>
  <c r="H142" i="3" s="1"/>
  <c r="D142" i="3"/>
  <c r="G141" i="3"/>
  <c r="I141" i="3" s="1"/>
  <c r="H134" i="15" l="1"/>
  <c r="G134" i="15"/>
  <c r="I134" i="15" s="1"/>
  <c r="D136" i="18"/>
  <c r="I136" i="12"/>
  <c r="G137" i="12" s="1"/>
  <c r="H138" i="13"/>
  <c r="F138" i="13" s="1"/>
  <c r="N138" i="13" s="1"/>
  <c r="G142" i="3"/>
  <c r="I142" i="3" s="1"/>
  <c r="J142" i="3"/>
  <c r="D134" i="15" l="1"/>
  <c r="J134" i="15"/>
  <c r="D138" i="13"/>
  <c r="M138" i="13" s="1"/>
  <c r="G139" i="13" s="1"/>
  <c r="I139" i="13" s="1"/>
  <c r="F137" i="12"/>
  <c r="F137" i="18" s="1"/>
  <c r="H137" i="18" s="1"/>
  <c r="L136" i="18"/>
  <c r="J138" i="13"/>
  <c r="K138" i="13"/>
  <c r="L138" i="13" s="1"/>
  <c r="F143" i="3"/>
  <c r="H143" i="3" s="1"/>
  <c r="D143" i="3"/>
  <c r="F134" i="15" l="1"/>
  <c r="H139" i="13"/>
  <c r="F139" i="13" s="1"/>
  <c r="D137" i="12"/>
  <c r="H137" i="12" s="1"/>
  <c r="J137" i="18" s="1"/>
  <c r="K137" i="18" s="1"/>
  <c r="G137" i="18"/>
  <c r="I137" i="18" s="1"/>
  <c r="G143" i="3"/>
  <c r="I143" i="3" s="1"/>
  <c r="J143" i="3"/>
  <c r="K134" i="15" l="1"/>
  <c r="L134" i="15" s="1"/>
  <c r="N134" i="15"/>
  <c r="M134" i="15"/>
  <c r="D139" i="13"/>
  <c r="J139" i="13"/>
  <c r="D137" i="18"/>
  <c r="I137" i="12"/>
  <c r="G138" i="12" s="1"/>
  <c r="M139" i="13"/>
  <c r="F144" i="3"/>
  <c r="H144" i="3" s="1"/>
  <c r="D144" i="3"/>
  <c r="K139" i="13"/>
  <c r="L139" i="13" s="1"/>
  <c r="N139" i="13"/>
  <c r="H135" i="15" l="1"/>
  <c r="G135" i="15"/>
  <c r="I135" i="15" s="1"/>
  <c r="J135" i="15" s="1"/>
  <c r="F138" i="12"/>
  <c r="F138" i="18" s="1"/>
  <c r="H138" i="18" s="1"/>
  <c r="L137" i="18"/>
  <c r="G144" i="3"/>
  <c r="I144" i="3" s="1"/>
  <c r="J144" i="3"/>
  <c r="F145" i="3" s="1"/>
  <c r="H145" i="3" s="1"/>
  <c r="H140" i="13"/>
  <c r="G140" i="13"/>
  <c r="I140" i="13" s="1"/>
  <c r="D135" i="15" l="1"/>
  <c r="D138" i="12"/>
  <c r="H138" i="12" s="1"/>
  <c r="J138" i="18" s="1"/>
  <c r="K138" i="18" s="1"/>
  <c r="G138" i="18"/>
  <c r="I138" i="18" s="1"/>
  <c r="D145" i="3"/>
  <c r="J145" i="3" s="1"/>
  <c r="D146" i="3" s="1"/>
  <c r="D140" i="13"/>
  <c r="J140" i="13"/>
  <c r="F140" i="13"/>
  <c r="F135" i="15" l="1"/>
  <c r="M135" i="15"/>
  <c r="D138" i="18"/>
  <c r="I138" i="12"/>
  <c r="G139" i="12" s="1"/>
  <c r="G145" i="3"/>
  <c r="I145" i="3" s="1"/>
  <c r="F146" i="3"/>
  <c r="H146" i="3" s="1"/>
  <c r="K140" i="13"/>
  <c r="L140" i="13" s="1"/>
  <c r="N140" i="13"/>
  <c r="J146" i="3"/>
  <c r="M140" i="13"/>
  <c r="H136" i="15" l="1"/>
  <c r="G136" i="15"/>
  <c r="I136" i="15" s="1"/>
  <c r="N135" i="15"/>
  <c r="K135" i="15"/>
  <c r="L135" i="15" s="1"/>
  <c r="F139" i="12"/>
  <c r="F139" i="18" s="1"/>
  <c r="H139" i="18" s="1"/>
  <c r="L138" i="18"/>
  <c r="G146" i="3"/>
  <c r="I146" i="3" s="1"/>
  <c r="D147" i="3"/>
  <c r="J147" i="3" s="1"/>
  <c r="F147" i="3"/>
  <c r="H147" i="3" s="1"/>
  <c r="G141" i="13"/>
  <c r="I141" i="13" s="1"/>
  <c r="H141" i="13"/>
  <c r="J136" i="15" l="1"/>
  <c r="D136" i="15"/>
  <c r="D139" i="12"/>
  <c r="H139" i="12" s="1"/>
  <c r="J139" i="18" s="1"/>
  <c r="K139" i="18" s="1"/>
  <c r="G139" i="18"/>
  <c r="I139" i="18" s="1"/>
  <c r="F9" i="11"/>
  <c r="F148" i="3"/>
  <c r="H148" i="3" s="1"/>
  <c r="D148" i="3"/>
  <c r="J148" i="3" s="1"/>
  <c r="D141" i="13"/>
  <c r="J141" i="13"/>
  <c r="F141" i="13"/>
  <c r="G147" i="3"/>
  <c r="I147" i="3" s="1"/>
  <c r="F136" i="15" l="1"/>
  <c r="I139" i="12"/>
  <c r="G140" i="12" s="1"/>
  <c r="D139" i="18"/>
  <c r="G148" i="3"/>
  <c r="I148" i="3" s="1"/>
  <c r="F149" i="3"/>
  <c r="H149" i="3" s="1"/>
  <c r="D149" i="3"/>
  <c r="N141" i="13"/>
  <c r="K141" i="13"/>
  <c r="L141" i="13" s="1"/>
  <c r="M141" i="13"/>
  <c r="N136" i="15" l="1"/>
  <c r="K136" i="15"/>
  <c r="L136" i="15" s="1"/>
  <c r="M136" i="15"/>
  <c r="F140" i="12"/>
  <c r="F140" i="18" s="1"/>
  <c r="H140" i="18" s="1"/>
  <c r="L139" i="18"/>
  <c r="G149" i="3"/>
  <c r="I149" i="3" s="1"/>
  <c r="J149" i="3"/>
  <c r="D150" i="3" s="1"/>
  <c r="G142" i="13"/>
  <c r="I142" i="13" s="1"/>
  <c r="H142" i="13"/>
  <c r="F142" i="13" s="1"/>
  <c r="G137" i="15" l="1"/>
  <c r="I137" i="15" s="1"/>
  <c r="H137" i="15"/>
  <c r="D140" i="12"/>
  <c r="H140" i="12" s="1"/>
  <c r="J140" i="18" s="1"/>
  <c r="K140" i="18" s="1"/>
  <c r="G140" i="18"/>
  <c r="I140" i="18" s="1"/>
  <c r="F150" i="3"/>
  <c r="H150" i="3" s="1"/>
  <c r="N142" i="13"/>
  <c r="K142" i="13"/>
  <c r="L142" i="13" s="1"/>
  <c r="D142" i="13"/>
  <c r="M142" i="13" s="1"/>
  <c r="J142" i="13"/>
  <c r="J150" i="3"/>
  <c r="J137" i="15" l="1"/>
  <c r="D137" i="15"/>
  <c r="I140" i="12"/>
  <c r="G141" i="12" s="1"/>
  <c r="D140" i="18"/>
  <c r="G150" i="3"/>
  <c r="I150" i="3" s="1"/>
  <c r="G143" i="13"/>
  <c r="I143" i="13" s="1"/>
  <c r="H143" i="13"/>
  <c r="F143" i="13" s="1"/>
  <c r="D151" i="3"/>
  <c r="J151" i="3" s="1"/>
  <c r="F151" i="3"/>
  <c r="H151" i="3" s="1"/>
  <c r="F137" i="15" l="1"/>
  <c r="M137" i="15"/>
  <c r="F141" i="12"/>
  <c r="F141" i="18" s="1"/>
  <c r="H141" i="18" s="1"/>
  <c r="L140" i="18"/>
  <c r="N143" i="13"/>
  <c r="K143" i="13"/>
  <c r="L143" i="13" s="1"/>
  <c r="F152" i="3"/>
  <c r="H152" i="3" s="1"/>
  <c r="D152" i="3"/>
  <c r="J152" i="3" s="1"/>
  <c r="D143" i="13"/>
  <c r="M143" i="13" s="1"/>
  <c r="J143" i="13"/>
  <c r="G151" i="3"/>
  <c r="I151" i="3" s="1"/>
  <c r="H138" i="15" l="1"/>
  <c r="G138" i="15"/>
  <c r="I138" i="15" s="1"/>
  <c r="N137" i="15"/>
  <c r="K137" i="15"/>
  <c r="L137" i="15" s="1"/>
  <c r="D141" i="12"/>
  <c r="H141" i="12" s="1"/>
  <c r="J141" i="18" s="1"/>
  <c r="K141" i="18" s="1"/>
  <c r="G141" i="18"/>
  <c r="I141" i="18" s="1"/>
  <c r="G152" i="3"/>
  <c r="I152" i="3" s="1"/>
  <c r="F153" i="3"/>
  <c r="H153" i="3" s="1"/>
  <c r="D153" i="3"/>
  <c r="J153" i="3" s="1"/>
  <c r="H144" i="13"/>
  <c r="F144" i="13" s="1"/>
  <c r="G144" i="13"/>
  <c r="I144" i="13" s="1"/>
  <c r="D138" i="15" l="1"/>
  <c r="F138" i="15" s="1"/>
  <c r="J138" i="15"/>
  <c r="N138" i="15"/>
  <c r="K138" i="15"/>
  <c r="L138" i="15" s="1"/>
  <c r="M138" i="15"/>
  <c r="I141" i="12"/>
  <c r="G142" i="12" s="1"/>
  <c r="D141" i="18"/>
  <c r="N144" i="13"/>
  <c r="K144" i="13"/>
  <c r="L144" i="13" s="1"/>
  <c r="D154" i="3"/>
  <c r="F154" i="3"/>
  <c r="H154" i="3" s="1"/>
  <c r="D144" i="13"/>
  <c r="M144" i="13" s="1"/>
  <c r="J144" i="13"/>
  <c r="G153" i="3"/>
  <c r="I153" i="3" s="1"/>
  <c r="G139" i="15" l="1"/>
  <c r="I139" i="15" s="1"/>
  <c r="H139" i="15"/>
  <c r="L141" i="18"/>
  <c r="F142" i="12"/>
  <c r="F142" i="18" s="1"/>
  <c r="H142" i="18" s="1"/>
  <c r="G154" i="3"/>
  <c r="I154" i="3" s="1"/>
  <c r="G145" i="13"/>
  <c r="I145" i="13" s="1"/>
  <c r="H145" i="13"/>
  <c r="D139" i="15" l="1"/>
  <c r="J139" i="15"/>
  <c r="D142" i="12"/>
  <c r="H142" i="12" s="1"/>
  <c r="J142" i="18" s="1"/>
  <c r="K142" i="18" s="1"/>
  <c r="G142" i="18"/>
  <c r="I142" i="18" s="1"/>
  <c r="J145" i="13"/>
  <c r="D145" i="13"/>
  <c r="F145" i="13"/>
  <c r="F139" i="15" l="1"/>
  <c r="I142" i="12"/>
  <c r="G143" i="12" s="1"/>
  <c r="D142" i="18"/>
  <c r="N145" i="13"/>
  <c r="K145" i="13"/>
  <c r="L145" i="13" s="1"/>
  <c r="M145" i="13"/>
  <c r="K139" i="15" l="1"/>
  <c r="L139" i="15" s="1"/>
  <c r="N139" i="15"/>
  <c r="M139" i="15"/>
  <c r="L142" i="18"/>
  <c r="F143" i="12"/>
  <c r="F143" i="18" s="1"/>
  <c r="H143" i="18" s="1"/>
  <c r="G146" i="13"/>
  <c r="I146" i="13" s="1"/>
  <c r="H146" i="13"/>
  <c r="F146" i="13" s="1"/>
  <c r="G140" i="15" l="1"/>
  <c r="I140" i="15" s="1"/>
  <c r="H140" i="15"/>
  <c r="D143" i="12"/>
  <c r="H143" i="12" s="1"/>
  <c r="J143" i="18" s="1"/>
  <c r="K143" i="18" s="1"/>
  <c r="G143" i="18"/>
  <c r="I143" i="18" s="1"/>
  <c r="N146" i="13"/>
  <c r="K146" i="13"/>
  <c r="L146" i="13" s="1"/>
  <c r="D146" i="13"/>
  <c r="M146" i="13" s="1"/>
  <c r="J146" i="13"/>
  <c r="J140" i="15" l="1"/>
  <c r="D140" i="15"/>
  <c r="F140" i="15" s="1"/>
  <c r="I143" i="12"/>
  <c r="G144" i="12" s="1"/>
  <c r="D143" i="18"/>
  <c r="H147" i="13"/>
  <c r="G147" i="13"/>
  <c r="I147" i="13" s="1"/>
  <c r="M140" i="15" l="1"/>
  <c r="K140" i="15"/>
  <c r="L140" i="15" s="1"/>
  <c r="N140" i="15"/>
  <c r="F144" i="12"/>
  <c r="F144" i="18" s="1"/>
  <c r="H144" i="18" s="1"/>
  <c r="L143" i="18"/>
  <c r="D147" i="13"/>
  <c r="J147" i="13"/>
  <c r="F147" i="13"/>
  <c r="G141" i="15" l="1"/>
  <c r="I141" i="15" s="1"/>
  <c r="H141" i="15"/>
  <c r="D144" i="12"/>
  <c r="H144" i="12" s="1"/>
  <c r="J144" i="18" s="1"/>
  <c r="K144" i="18" s="1"/>
  <c r="G144" i="18"/>
  <c r="I144" i="18" s="1"/>
  <c r="M147" i="13"/>
  <c r="G148" i="13" s="1"/>
  <c r="I148" i="13" s="1"/>
  <c r="N147" i="13"/>
  <c r="K147" i="13"/>
  <c r="L147" i="13" s="1"/>
  <c r="D141" i="15" l="1"/>
  <c r="J141" i="15"/>
  <c r="I144" i="12"/>
  <c r="G145" i="12" s="1"/>
  <c r="D144" i="18"/>
  <c r="H148" i="13"/>
  <c r="J148" i="13" s="1"/>
  <c r="F141" i="15" l="1"/>
  <c r="M141" i="15"/>
  <c r="L144" i="18"/>
  <c r="F145" i="12"/>
  <c r="F145" i="18" s="1"/>
  <c r="H145" i="18" s="1"/>
  <c r="F148" i="13"/>
  <c r="N148" i="13" s="1"/>
  <c r="D148" i="13"/>
  <c r="H142" i="15" l="1"/>
  <c r="G142" i="15"/>
  <c r="I142" i="15" s="1"/>
  <c r="N141" i="15"/>
  <c r="K141" i="15"/>
  <c r="L141" i="15" s="1"/>
  <c r="D145" i="12"/>
  <c r="H145" i="12" s="1"/>
  <c r="J145" i="18" s="1"/>
  <c r="K145" i="18" s="1"/>
  <c r="G145" i="18"/>
  <c r="I145" i="18" s="1"/>
  <c r="K148" i="13"/>
  <c r="L148" i="13" s="1"/>
  <c r="M148" i="13"/>
  <c r="H149" i="13" s="1"/>
  <c r="F149" i="13" s="1"/>
  <c r="J142" i="15" l="1"/>
  <c r="D142" i="15"/>
  <c r="F142" i="15" s="1"/>
  <c r="I145" i="12"/>
  <c r="G146" i="12" s="1"/>
  <c r="D145" i="18"/>
  <c r="G149" i="13"/>
  <c r="I149" i="13" s="1"/>
  <c r="J149" i="13" s="1"/>
  <c r="N149" i="13"/>
  <c r="K149" i="13"/>
  <c r="M142" i="15" l="1"/>
  <c r="K142" i="15"/>
  <c r="L142" i="15" s="1"/>
  <c r="N142" i="15"/>
  <c r="F146" i="12"/>
  <c r="F146" i="18" s="1"/>
  <c r="H146" i="18" s="1"/>
  <c r="L145" i="18"/>
  <c r="D149" i="13"/>
  <c r="M149" i="13" s="1"/>
  <c r="H150" i="13" s="1"/>
  <c r="F150" i="13" s="1"/>
  <c r="L149" i="13"/>
  <c r="E154" i="18"/>
  <c r="E154" i="15"/>
  <c r="E154" i="3"/>
  <c r="J154" i="3" s="1"/>
  <c r="E154" i="13"/>
  <c r="G10" i="11"/>
  <c r="G143" i="15" l="1"/>
  <c r="I143" i="15" s="1"/>
  <c r="H143" i="15"/>
  <c r="D146" i="12"/>
  <c r="H146" i="12" s="1"/>
  <c r="J146" i="18" s="1"/>
  <c r="K146" i="18" s="1"/>
  <c r="G150" i="13"/>
  <c r="I150" i="13" s="1"/>
  <c r="J150" i="13" s="1"/>
  <c r="G146" i="18"/>
  <c r="I146" i="18" s="1"/>
  <c r="D155" i="3"/>
  <c r="J155" i="3" s="1"/>
  <c r="F155" i="3"/>
  <c r="H155" i="3" s="1"/>
  <c r="K150" i="13"/>
  <c r="N150" i="13"/>
  <c r="D143" i="15" l="1"/>
  <c r="J143" i="15"/>
  <c r="L150" i="13"/>
  <c r="D150" i="13"/>
  <c r="M150" i="13" s="1"/>
  <c r="H151" i="13" s="1"/>
  <c r="I146" i="12"/>
  <c r="G147" i="12" s="1"/>
  <c r="D146" i="18"/>
  <c r="D156" i="3"/>
  <c r="J156" i="3" s="1"/>
  <c r="F156" i="3"/>
  <c r="H156" i="3" s="1"/>
  <c r="G155" i="3"/>
  <c r="I155" i="3" s="1"/>
  <c r="F143" i="15" l="1"/>
  <c r="G151" i="13"/>
  <c r="I151" i="13" s="1"/>
  <c r="J151" i="13" s="1"/>
  <c r="F147" i="12"/>
  <c r="F147" i="18" s="1"/>
  <c r="H147" i="18" s="1"/>
  <c r="L146" i="18"/>
  <c r="D157" i="3"/>
  <c r="J157" i="3" s="1"/>
  <c r="F157" i="3"/>
  <c r="H157" i="3" s="1"/>
  <c r="G156" i="3"/>
  <c r="I156" i="3" s="1"/>
  <c r="F151" i="13"/>
  <c r="K143" i="15" l="1"/>
  <c r="L143" i="15" s="1"/>
  <c r="N143" i="15"/>
  <c r="M143" i="15"/>
  <c r="D151" i="13"/>
  <c r="M151" i="13" s="1"/>
  <c r="D147" i="12"/>
  <c r="H147" i="12" s="1"/>
  <c r="J147" i="18" s="1"/>
  <c r="K147" i="18" s="1"/>
  <c r="G147" i="18"/>
  <c r="I147" i="18" s="1"/>
  <c r="F10" i="11"/>
  <c r="D158" i="3"/>
  <c r="J158" i="3" s="1"/>
  <c r="F158" i="3"/>
  <c r="H158" i="3" s="1"/>
  <c r="G157" i="3"/>
  <c r="I157" i="3" s="1"/>
  <c r="N151" i="13"/>
  <c r="K151" i="13"/>
  <c r="L151" i="13" s="1"/>
  <c r="H144" i="15" l="1"/>
  <c r="G144" i="15"/>
  <c r="I144" i="15" s="1"/>
  <c r="I147" i="12"/>
  <c r="G148" i="12" s="1"/>
  <c r="D147" i="18"/>
  <c r="D159" i="3"/>
  <c r="J159" i="3" s="1"/>
  <c r="F159" i="3"/>
  <c r="H159" i="3" s="1"/>
  <c r="G158" i="3"/>
  <c r="I158" i="3" s="1"/>
  <c r="H152" i="13"/>
  <c r="G152" i="13"/>
  <c r="I152" i="13" s="1"/>
  <c r="D144" i="15" l="1"/>
  <c r="J144" i="15"/>
  <c r="F144" i="15" s="1"/>
  <c r="F148" i="12"/>
  <c r="F148" i="18" s="1"/>
  <c r="H148" i="18" s="1"/>
  <c r="L147" i="18"/>
  <c r="G148" i="18"/>
  <c r="D160" i="3"/>
  <c r="J160" i="3" s="1"/>
  <c r="F160" i="3"/>
  <c r="H160" i="3" s="1"/>
  <c r="G159" i="3"/>
  <c r="I159" i="3" s="1"/>
  <c r="D152" i="13"/>
  <c r="J152" i="13"/>
  <c r="F152" i="13"/>
  <c r="K144" i="15" l="1"/>
  <c r="L144" i="15" s="1"/>
  <c r="N144" i="15"/>
  <c r="M144" i="15"/>
  <c r="D148" i="12"/>
  <c r="H148" i="12" s="1"/>
  <c r="J148" i="18" s="1"/>
  <c r="K148" i="18" s="1"/>
  <c r="I148" i="18"/>
  <c r="F161" i="3"/>
  <c r="H161" i="3" s="1"/>
  <c r="D161" i="3"/>
  <c r="J161" i="3" s="1"/>
  <c r="G160" i="3"/>
  <c r="I160" i="3" s="1"/>
  <c r="N152" i="13"/>
  <c r="K152" i="13"/>
  <c r="L152" i="13" s="1"/>
  <c r="M152" i="13"/>
  <c r="H145" i="15" l="1"/>
  <c r="G145" i="15"/>
  <c r="I145" i="15" s="1"/>
  <c r="D148" i="18"/>
  <c r="I148" i="12"/>
  <c r="G149" i="12" s="1"/>
  <c r="G161" i="3"/>
  <c r="I161" i="3" s="1"/>
  <c r="D162" i="3"/>
  <c r="J162" i="3" s="1"/>
  <c r="F162" i="3"/>
  <c r="H162" i="3" s="1"/>
  <c r="H153" i="13"/>
  <c r="G153" i="13"/>
  <c r="I153" i="13" s="1"/>
  <c r="J145" i="15" l="1"/>
  <c r="D145" i="15"/>
  <c r="F145" i="15" s="1"/>
  <c r="L148" i="18"/>
  <c r="F149" i="12"/>
  <c r="F149" i="18" s="1"/>
  <c r="H149" i="18" s="1"/>
  <c r="D163" i="3"/>
  <c r="F163" i="3"/>
  <c r="H163" i="3" s="1"/>
  <c r="G162" i="3"/>
  <c r="I162" i="3" s="1"/>
  <c r="D153" i="13"/>
  <c r="J153" i="13"/>
  <c r="F153" i="13"/>
  <c r="M145" i="15" l="1"/>
  <c r="N145" i="15"/>
  <c r="K145" i="15"/>
  <c r="L145" i="15" s="1"/>
  <c r="D149" i="12"/>
  <c r="H149" i="12" s="1"/>
  <c r="J149" i="18" s="1"/>
  <c r="K149" i="18" s="1"/>
  <c r="G149" i="18"/>
  <c r="I149" i="18" s="1"/>
  <c r="G163" i="3"/>
  <c r="I163" i="3" s="1"/>
  <c r="J163" i="3"/>
  <c r="N153" i="13"/>
  <c r="K153" i="13"/>
  <c r="L153" i="13" s="1"/>
  <c r="M153" i="13"/>
  <c r="G146" i="15" l="1"/>
  <c r="I146" i="15" s="1"/>
  <c r="H146" i="15"/>
  <c r="D146" i="15" s="1"/>
  <c r="D149" i="18"/>
  <c r="I149" i="12"/>
  <c r="G150" i="12" s="1"/>
  <c r="F164" i="3"/>
  <c r="H164" i="3" s="1"/>
  <c r="D164" i="3"/>
  <c r="J164" i="3" s="1"/>
  <c r="H154" i="13"/>
  <c r="F154" i="13" s="1"/>
  <c r="G154" i="13"/>
  <c r="I154" i="13" s="1"/>
  <c r="J146" i="15" l="1"/>
  <c r="F146" i="15" s="1"/>
  <c r="F150" i="12"/>
  <c r="F150" i="18" s="1"/>
  <c r="H150" i="18" s="1"/>
  <c r="L149" i="18"/>
  <c r="G150" i="18"/>
  <c r="G164" i="3"/>
  <c r="I164" i="3" s="1"/>
  <c r="D165" i="3"/>
  <c r="J165" i="3" s="1"/>
  <c r="F165" i="3"/>
  <c r="H165" i="3" s="1"/>
  <c r="N154" i="13"/>
  <c r="K154" i="13"/>
  <c r="L154" i="13" s="1"/>
  <c r="D154" i="13"/>
  <c r="M154" i="13" s="1"/>
  <c r="J154" i="13"/>
  <c r="N146" i="15" l="1"/>
  <c r="K146" i="15"/>
  <c r="L146" i="15" s="1"/>
  <c r="M146" i="15"/>
  <c r="D150" i="12"/>
  <c r="H150" i="12" s="1"/>
  <c r="J150" i="18" s="1"/>
  <c r="K150" i="18" s="1"/>
  <c r="I150" i="18"/>
  <c r="F166" i="3"/>
  <c r="H166" i="3" s="1"/>
  <c r="D166" i="3"/>
  <c r="G165" i="3"/>
  <c r="I165" i="3" s="1"/>
  <c r="G155" i="13"/>
  <c r="I155" i="13" s="1"/>
  <c r="H155" i="13"/>
  <c r="F155" i="13" s="1"/>
  <c r="H147" i="15" l="1"/>
  <c r="G147" i="15"/>
  <c r="I147" i="15" s="1"/>
  <c r="D150" i="18"/>
  <c r="I150" i="12"/>
  <c r="G151" i="12" s="1"/>
  <c r="G166" i="3"/>
  <c r="I166" i="3" s="1"/>
  <c r="N155" i="13"/>
  <c r="K155" i="13"/>
  <c r="L155" i="13" s="1"/>
  <c r="D155" i="13"/>
  <c r="M155" i="13" s="1"/>
  <c r="J155" i="13"/>
  <c r="D147" i="15" l="1"/>
  <c r="F147" i="15" s="1"/>
  <c r="J147" i="15"/>
  <c r="F151" i="12"/>
  <c r="F151" i="18" s="1"/>
  <c r="H151" i="18" s="1"/>
  <c r="L150" i="18"/>
  <c r="G156" i="13"/>
  <c r="I156" i="13" s="1"/>
  <c r="H156" i="13"/>
  <c r="F156" i="13" s="1"/>
  <c r="M147" i="15" l="1"/>
  <c r="N147" i="15"/>
  <c r="K147" i="15"/>
  <c r="L147" i="15" s="1"/>
  <c r="D151" i="12"/>
  <c r="H151" i="12" s="1"/>
  <c r="J151" i="18" s="1"/>
  <c r="K151" i="18" s="1"/>
  <c r="G151" i="18"/>
  <c r="I151" i="18" s="1"/>
  <c r="K156" i="13"/>
  <c r="L156" i="13" s="1"/>
  <c r="N156" i="13"/>
  <c r="J156" i="13"/>
  <c r="D156" i="13"/>
  <c r="M156" i="13" s="1"/>
  <c r="G148" i="15" l="1"/>
  <c r="I148" i="15" s="1"/>
  <c r="H148" i="15"/>
  <c r="I151" i="12"/>
  <c r="G152" i="12" s="1"/>
  <c r="D151" i="18"/>
  <c r="G157" i="13"/>
  <c r="I157" i="13" s="1"/>
  <c r="H157" i="13"/>
  <c r="D148" i="15" l="1"/>
  <c r="J148" i="15"/>
  <c r="G152" i="18"/>
  <c r="F152" i="12"/>
  <c r="F152" i="18" s="1"/>
  <c r="H152" i="18" s="1"/>
  <c r="L151" i="18"/>
  <c r="J157" i="13"/>
  <c r="D157" i="13"/>
  <c r="F157" i="13"/>
  <c r="F148" i="15" l="1"/>
  <c r="M148" i="15"/>
  <c r="D152" i="12"/>
  <c r="D152" i="18" s="1"/>
  <c r="I152" i="18"/>
  <c r="N157" i="13"/>
  <c r="K157" i="13"/>
  <c r="L157" i="13" s="1"/>
  <c r="M157" i="13"/>
  <c r="H149" i="15" l="1"/>
  <c r="G149" i="15"/>
  <c r="I149" i="15" s="1"/>
  <c r="J149" i="15" s="1"/>
  <c r="N148" i="15"/>
  <c r="K148" i="15"/>
  <c r="L148" i="15" s="1"/>
  <c r="I152" i="12"/>
  <c r="G153" i="12" s="1"/>
  <c r="H152" i="12"/>
  <c r="J152" i="18" s="1"/>
  <c r="K152" i="18" s="1"/>
  <c r="H158" i="13"/>
  <c r="G158" i="13"/>
  <c r="I158" i="13" s="1"/>
  <c r="D149" i="15" l="1"/>
  <c r="F149" i="15" s="1"/>
  <c r="M149" i="15" s="1"/>
  <c r="H150" i="15" s="1"/>
  <c r="G150" i="15"/>
  <c r="I150" i="15" s="1"/>
  <c r="K149" i="15"/>
  <c r="L149" i="15" s="1"/>
  <c r="N149" i="15"/>
  <c r="F153" i="12"/>
  <c r="F153" i="18" s="1"/>
  <c r="H153" i="18" s="1"/>
  <c r="L152" i="18"/>
  <c r="D158" i="13"/>
  <c r="J158" i="13"/>
  <c r="F158" i="13"/>
  <c r="D150" i="15" l="1"/>
  <c r="J150" i="15"/>
  <c r="D153" i="12"/>
  <c r="G153" i="18"/>
  <c r="I153" i="18" s="1"/>
  <c r="N158" i="13"/>
  <c r="K158" i="13"/>
  <c r="L158" i="13" s="1"/>
  <c r="M158" i="13"/>
  <c r="F150" i="15" l="1"/>
  <c r="H153" i="12"/>
  <c r="J153" i="18" s="1"/>
  <c r="K153" i="18" s="1"/>
  <c r="I153" i="12"/>
  <c r="G154" i="12" s="1"/>
  <c r="D153" i="18"/>
  <c r="H159" i="13"/>
  <c r="F159" i="13" s="1"/>
  <c r="G159" i="13"/>
  <c r="I159" i="13" s="1"/>
  <c r="K150" i="15" l="1"/>
  <c r="L150" i="15" s="1"/>
  <c r="N150" i="15"/>
  <c r="M150" i="15"/>
  <c r="F154" i="12"/>
  <c r="F154" i="18" s="1"/>
  <c r="H154" i="18" s="1"/>
  <c r="L153" i="18"/>
  <c r="N159" i="13"/>
  <c r="K159" i="13"/>
  <c r="L159" i="13" s="1"/>
  <c r="J159" i="13"/>
  <c r="D159" i="13"/>
  <c r="M159" i="13" s="1"/>
  <c r="H151" i="15" l="1"/>
  <c r="G151" i="15"/>
  <c r="I151" i="15" s="1"/>
  <c r="D154" i="12"/>
  <c r="G154" i="18"/>
  <c r="I154" i="18" s="1"/>
  <c r="H160" i="13"/>
  <c r="G160" i="13"/>
  <c r="I160" i="13" s="1"/>
  <c r="D151" i="15" l="1"/>
  <c r="J151" i="15"/>
  <c r="H154" i="12"/>
  <c r="J154" i="18" s="1"/>
  <c r="K154" i="18" s="1"/>
  <c r="D154" i="18"/>
  <c r="I154" i="12"/>
  <c r="G155" i="12" s="1"/>
  <c r="J160" i="13"/>
  <c r="D160" i="13"/>
  <c r="F160" i="13"/>
  <c r="F151" i="15" l="1"/>
  <c r="F155" i="12"/>
  <c r="F155" i="18" s="1"/>
  <c r="H155" i="18" s="1"/>
  <c r="L154" i="18"/>
  <c r="M160" i="13"/>
  <c r="K160" i="13"/>
  <c r="L160" i="13" s="1"/>
  <c r="N160" i="13"/>
  <c r="N151" i="15" l="1"/>
  <c r="K151" i="15"/>
  <c r="L151" i="15" s="1"/>
  <c r="M151" i="15"/>
  <c r="G155" i="18"/>
  <c r="I155" i="18" s="1"/>
  <c r="D155" i="12"/>
  <c r="H161" i="13"/>
  <c r="F161" i="13" s="1"/>
  <c r="G161" i="13"/>
  <c r="I161" i="13" s="1"/>
  <c r="G152" i="15" l="1"/>
  <c r="I152" i="15" s="1"/>
  <c r="H152" i="15"/>
  <c r="H155" i="12"/>
  <c r="J155" i="18" s="1"/>
  <c r="K155" i="18" s="1"/>
  <c r="D155" i="18"/>
  <c r="I155" i="12"/>
  <c r="G156" i="12" s="1"/>
  <c r="N161" i="13"/>
  <c r="K161" i="13"/>
  <c r="L161" i="13" s="1"/>
  <c r="J161" i="13"/>
  <c r="D161" i="13"/>
  <c r="M161" i="13" s="1"/>
  <c r="D152" i="15" l="1"/>
  <c r="J152" i="15"/>
  <c r="L155" i="18"/>
  <c r="F156" i="12"/>
  <c r="F156" i="18" s="1"/>
  <c r="H156" i="18" s="1"/>
  <c r="G162" i="13"/>
  <c r="I162" i="13" s="1"/>
  <c r="H162" i="13"/>
  <c r="F162" i="13" s="1"/>
  <c r="F152" i="15" l="1"/>
  <c r="M152" i="15"/>
  <c r="D156" i="12"/>
  <c r="G156" i="18"/>
  <c r="I156" i="18" s="1"/>
  <c r="N162" i="13"/>
  <c r="K162" i="13"/>
  <c r="L162" i="13" s="1"/>
  <c r="D162" i="13"/>
  <c r="M162" i="13" s="1"/>
  <c r="J162" i="13"/>
  <c r="H153" i="15" l="1"/>
  <c r="G153" i="15"/>
  <c r="I153" i="15" s="1"/>
  <c r="K152" i="15"/>
  <c r="L152" i="15" s="1"/>
  <c r="N152" i="15"/>
  <c r="H156" i="12"/>
  <c r="J156" i="18" s="1"/>
  <c r="K156" i="18" s="1"/>
  <c r="I156" i="12"/>
  <c r="G157" i="12" s="1"/>
  <c r="D156" i="18"/>
  <c r="G163" i="13"/>
  <c r="I163" i="13" s="1"/>
  <c r="H163" i="13"/>
  <c r="J153" i="15" l="1"/>
  <c r="D153" i="15"/>
  <c r="L156" i="18"/>
  <c r="F157" i="12"/>
  <c r="F157" i="18" s="1"/>
  <c r="H157" i="18" s="1"/>
  <c r="J163" i="13"/>
  <c r="D163" i="13"/>
  <c r="F163" i="13"/>
  <c r="F153" i="15" l="1"/>
  <c r="M153" i="15"/>
  <c r="G157" i="18"/>
  <c r="I157" i="18" s="1"/>
  <c r="D157" i="12"/>
  <c r="N163" i="13"/>
  <c r="K163" i="13"/>
  <c r="L163" i="13" s="1"/>
  <c r="M163" i="13"/>
  <c r="G154" i="15" l="1"/>
  <c r="I154" i="15" s="1"/>
  <c r="H154" i="15"/>
  <c r="K153" i="15"/>
  <c r="L153" i="15" s="1"/>
  <c r="N153" i="15"/>
  <c r="H157" i="12"/>
  <c r="J157" i="18" s="1"/>
  <c r="K157" i="18" s="1"/>
  <c r="D157" i="18"/>
  <c r="I157" i="12"/>
  <c r="G158" i="12" s="1"/>
  <c r="G164" i="13"/>
  <c r="I164" i="13" s="1"/>
  <c r="H164" i="13"/>
  <c r="F164" i="13" s="1"/>
  <c r="D154" i="15" l="1"/>
  <c r="J154" i="15"/>
  <c r="F158" i="12"/>
  <c r="F158" i="18" s="1"/>
  <c r="H158" i="18" s="1"/>
  <c r="L157" i="18"/>
  <c r="N164" i="13"/>
  <c r="K164" i="13"/>
  <c r="L164" i="13" s="1"/>
  <c r="D164" i="13"/>
  <c r="M164" i="13" s="1"/>
  <c r="J164" i="13"/>
  <c r="F154" i="15" l="1"/>
  <c r="M154" i="15"/>
  <c r="D158" i="12"/>
  <c r="G158" i="18"/>
  <c r="I158" i="18" s="1"/>
  <c r="G165" i="13"/>
  <c r="I165" i="13" s="1"/>
  <c r="H165" i="13"/>
  <c r="F165" i="13" s="1"/>
  <c r="H155" i="15" l="1"/>
  <c r="G155" i="15"/>
  <c r="I155" i="15" s="1"/>
  <c r="K154" i="15"/>
  <c r="L154" i="15" s="1"/>
  <c r="N154" i="15"/>
  <c r="H158" i="12"/>
  <c r="J158" i="18" s="1"/>
  <c r="K158" i="18" s="1"/>
  <c r="I158" i="12"/>
  <c r="G159" i="12" s="1"/>
  <c r="D158" i="18"/>
  <c r="N165" i="13"/>
  <c r="K165" i="13"/>
  <c r="L165" i="13" s="1"/>
  <c r="D165" i="13"/>
  <c r="M165" i="13" s="1"/>
  <c r="J165" i="13"/>
  <c r="D155" i="15" l="1"/>
  <c r="J155" i="15"/>
  <c r="F159" i="12"/>
  <c r="F159" i="18" s="1"/>
  <c r="H159" i="18" s="1"/>
  <c r="L158" i="18"/>
  <c r="H166" i="13"/>
  <c r="F166" i="13" s="1"/>
  <c r="G166" i="13"/>
  <c r="I166" i="13" s="1"/>
  <c r="F155" i="15" l="1"/>
  <c r="M155" i="15"/>
  <c r="D159" i="12"/>
  <c r="G159" i="18"/>
  <c r="I159" i="18" s="1"/>
  <c r="K166" i="13"/>
  <c r="L166" i="13" s="1"/>
  <c r="D166" i="13"/>
  <c r="J166" i="13"/>
  <c r="G156" i="15" l="1"/>
  <c r="I156" i="15" s="1"/>
  <c r="H156" i="15"/>
  <c r="N155" i="15"/>
  <c r="K155" i="15"/>
  <c r="L155" i="15" s="1"/>
  <c r="H159" i="12"/>
  <c r="J159" i="18" s="1"/>
  <c r="K159" i="18" s="1"/>
  <c r="I159" i="12"/>
  <c r="G160" i="12" s="1"/>
  <c r="D159" i="18"/>
  <c r="D156" i="15" l="1"/>
  <c r="J156" i="15"/>
  <c r="F156" i="15" s="1"/>
  <c r="F160" i="12"/>
  <c r="F160" i="18" s="1"/>
  <c r="H160" i="18" s="1"/>
  <c r="L159" i="18"/>
  <c r="K156" i="15" l="1"/>
  <c r="L156" i="15" s="1"/>
  <c r="N156" i="15"/>
  <c r="M156" i="15"/>
  <c r="D160" i="12"/>
  <c r="G160" i="18"/>
  <c r="I160" i="18" s="1"/>
  <c r="H157" i="15" l="1"/>
  <c r="G157" i="15"/>
  <c r="I157" i="15" s="1"/>
  <c r="H160" i="12"/>
  <c r="J160" i="18" s="1"/>
  <c r="K160" i="18" s="1"/>
  <c r="D160" i="18"/>
  <c r="I160" i="12"/>
  <c r="G161" i="12" s="1"/>
  <c r="D157" i="15" l="1"/>
  <c r="J157" i="15"/>
  <c r="F161" i="12"/>
  <c r="F161" i="18" s="1"/>
  <c r="H161" i="18" s="1"/>
  <c r="L160" i="18"/>
  <c r="F157" i="15" l="1"/>
  <c r="M157" i="15" s="1"/>
  <c r="D161" i="12"/>
  <c r="G161" i="18"/>
  <c r="I161" i="18" s="1"/>
  <c r="H158" i="15" l="1"/>
  <c r="G158" i="15"/>
  <c r="I158" i="15" s="1"/>
  <c r="N157" i="15"/>
  <c r="K157" i="15"/>
  <c r="L157" i="15" s="1"/>
  <c r="H161" i="12"/>
  <c r="J161" i="18" s="1"/>
  <c r="K161" i="18" s="1"/>
  <c r="D161" i="18"/>
  <c r="I161" i="12"/>
  <c r="G162" i="12" s="1"/>
  <c r="D158" i="15" l="1"/>
  <c r="J158" i="15"/>
  <c r="F162" i="12"/>
  <c r="F162" i="18" s="1"/>
  <c r="H162" i="18" s="1"/>
  <c r="L161" i="18"/>
  <c r="E166" i="3"/>
  <c r="J166" i="3" s="1"/>
  <c r="E166" i="15"/>
  <c r="E166" i="18"/>
  <c r="E166" i="13"/>
  <c r="G11" i="11"/>
  <c r="F158" i="15" l="1"/>
  <c r="M158" i="15" s="1"/>
  <c r="G162" i="18"/>
  <c r="I162" i="18" s="1"/>
  <c r="D162" i="12"/>
  <c r="N166" i="13"/>
  <c r="M166" i="13"/>
  <c r="F167" i="3"/>
  <c r="H167" i="3" s="1"/>
  <c r="D167" i="3"/>
  <c r="J167" i="3" s="1"/>
  <c r="G159" i="15" l="1"/>
  <c r="I159" i="15" s="1"/>
  <c r="H159" i="15"/>
  <c r="K158" i="15"/>
  <c r="L158" i="15" s="1"/>
  <c r="N158" i="15"/>
  <c r="H162" i="12"/>
  <c r="J162" i="18" s="1"/>
  <c r="K162" i="18" s="1"/>
  <c r="D162" i="18"/>
  <c r="I162" i="12"/>
  <c r="G163" i="12" s="1"/>
  <c r="G167" i="3"/>
  <c r="I167" i="3" s="1"/>
  <c r="F11" i="11"/>
  <c r="F168" i="3"/>
  <c r="H168" i="3" s="1"/>
  <c r="D168" i="3"/>
  <c r="H167" i="13"/>
  <c r="F167" i="13" s="1"/>
  <c r="G167" i="13"/>
  <c r="I167" i="13" s="1"/>
  <c r="D159" i="15" l="1"/>
  <c r="J159" i="15"/>
  <c r="L162" i="18"/>
  <c r="F163" i="12"/>
  <c r="F163" i="18" s="1"/>
  <c r="H163" i="18" s="1"/>
  <c r="G168" i="3"/>
  <c r="I168" i="3" s="1"/>
  <c r="J167" i="13"/>
  <c r="D167" i="13"/>
  <c r="M167" i="13" s="1"/>
  <c r="K167" i="13"/>
  <c r="L167" i="13" s="1"/>
  <c r="N167" i="13"/>
  <c r="J168" i="3"/>
  <c r="F159" i="15" l="1"/>
  <c r="M159" i="15"/>
  <c r="D163" i="12"/>
  <c r="G163" i="18"/>
  <c r="I163" i="18" s="1"/>
  <c r="D169" i="3"/>
  <c r="J169" i="3" s="1"/>
  <c r="F169" i="3"/>
  <c r="H169" i="3" s="1"/>
  <c r="G168" i="13"/>
  <c r="I168" i="13" s="1"/>
  <c r="H168" i="13"/>
  <c r="H160" i="15" l="1"/>
  <c r="G160" i="15"/>
  <c r="I160" i="15" s="1"/>
  <c r="K159" i="15"/>
  <c r="L159" i="15" s="1"/>
  <c r="N159" i="15"/>
  <c r="H163" i="12"/>
  <c r="J163" i="18" s="1"/>
  <c r="K163" i="18" s="1"/>
  <c r="I163" i="12"/>
  <c r="G164" i="12" s="1"/>
  <c r="D163" i="18"/>
  <c r="D170" i="3"/>
  <c r="F170" i="3"/>
  <c r="H170" i="3" s="1"/>
  <c r="F168" i="13"/>
  <c r="J168" i="13"/>
  <c r="D168" i="13"/>
  <c r="G169" i="3"/>
  <c r="I169" i="3" s="1"/>
  <c r="D160" i="15" l="1"/>
  <c r="J160" i="15"/>
  <c r="F164" i="12"/>
  <c r="F164" i="18" s="1"/>
  <c r="H164" i="18" s="1"/>
  <c r="L163" i="18"/>
  <c r="G170" i="3"/>
  <c r="I170" i="3" s="1"/>
  <c r="K168" i="13"/>
  <c r="L168" i="13" s="1"/>
  <c r="N168" i="13"/>
  <c r="M168" i="13"/>
  <c r="J170" i="3"/>
  <c r="F160" i="15" l="1"/>
  <c r="M160" i="15"/>
  <c r="G164" i="18"/>
  <c r="I164" i="18" s="1"/>
  <c r="D164" i="12"/>
  <c r="F171" i="3"/>
  <c r="H171" i="3" s="1"/>
  <c r="D171" i="3"/>
  <c r="H169" i="13"/>
  <c r="F169" i="13" s="1"/>
  <c r="G169" i="13"/>
  <c r="I169" i="13" s="1"/>
  <c r="G161" i="15" l="1"/>
  <c r="I161" i="15" s="1"/>
  <c r="H161" i="15"/>
  <c r="N160" i="15"/>
  <c r="K160" i="15"/>
  <c r="L160" i="15" s="1"/>
  <c r="H164" i="12"/>
  <c r="J164" i="18" s="1"/>
  <c r="K164" i="18" s="1"/>
  <c r="I164" i="12"/>
  <c r="G165" i="12" s="1"/>
  <c r="D164" i="18"/>
  <c r="G171" i="3"/>
  <c r="I171" i="3" s="1"/>
  <c r="K169" i="13"/>
  <c r="L169" i="13" s="1"/>
  <c r="N169" i="13"/>
  <c r="J171" i="3"/>
  <c r="J169" i="13"/>
  <c r="D169" i="13"/>
  <c r="M169" i="13" s="1"/>
  <c r="D161" i="15" l="1"/>
  <c r="J161" i="15"/>
  <c r="L164" i="18"/>
  <c r="F165" i="12"/>
  <c r="F165" i="18" s="1"/>
  <c r="H165" i="18" s="1"/>
  <c r="G170" i="13"/>
  <c r="I170" i="13" s="1"/>
  <c r="H170" i="13"/>
  <c r="F172" i="3"/>
  <c r="H172" i="3" s="1"/>
  <c r="D172" i="3"/>
  <c r="F161" i="15" l="1"/>
  <c r="D165" i="12"/>
  <c r="G165" i="18"/>
  <c r="I165" i="18" s="1"/>
  <c r="G172" i="3"/>
  <c r="I172" i="3" s="1"/>
  <c r="F170" i="13"/>
  <c r="J170" i="13"/>
  <c r="D170" i="13"/>
  <c r="J172" i="3"/>
  <c r="K161" i="15" l="1"/>
  <c r="L161" i="15" s="1"/>
  <c r="N161" i="15"/>
  <c r="M161" i="15"/>
  <c r="H165" i="12"/>
  <c r="J165" i="18" s="1"/>
  <c r="K165" i="18" s="1"/>
  <c r="D165" i="18"/>
  <c r="I165" i="12"/>
  <c r="G166" i="12" s="1"/>
  <c r="N170" i="13"/>
  <c r="K170" i="13"/>
  <c r="L170" i="13" s="1"/>
  <c r="D173" i="3"/>
  <c r="F173" i="3"/>
  <c r="H173" i="3" s="1"/>
  <c r="M170" i="13"/>
  <c r="G162" i="15" l="1"/>
  <c r="I162" i="15" s="1"/>
  <c r="H162" i="15"/>
  <c r="L165" i="18"/>
  <c r="F166" i="12"/>
  <c r="F166" i="18" s="1"/>
  <c r="H166" i="18" s="1"/>
  <c r="G173" i="3"/>
  <c r="I173" i="3" s="1"/>
  <c r="G171" i="13"/>
  <c r="I171" i="13" s="1"/>
  <c r="H171" i="13"/>
  <c r="J173" i="3"/>
  <c r="D162" i="15" l="1"/>
  <c r="J162" i="15"/>
  <c r="D166" i="12"/>
  <c r="G166" i="18"/>
  <c r="I166" i="18" s="1"/>
  <c r="F171" i="13"/>
  <c r="J171" i="13"/>
  <c r="D171" i="13"/>
  <c r="F174" i="3"/>
  <c r="H174" i="3" s="1"/>
  <c r="D174" i="3"/>
  <c r="J174" i="3" s="1"/>
  <c r="F162" i="15" l="1"/>
  <c r="M162" i="15"/>
  <c r="H166" i="12"/>
  <c r="J166" i="18" s="1"/>
  <c r="K166" i="18" s="1"/>
  <c r="I166" i="12"/>
  <c r="G167" i="12" s="1"/>
  <c r="D166" i="18"/>
  <c r="M171" i="13"/>
  <c r="H172" i="13" s="1"/>
  <c r="F175" i="3"/>
  <c r="H175" i="3" s="1"/>
  <c r="D175" i="3"/>
  <c r="J175" i="3" s="1"/>
  <c r="G174" i="3"/>
  <c r="I174" i="3" s="1"/>
  <c r="N171" i="13"/>
  <c r="K171" i="13"/>
  <c r="L171" i="13" s="1"/>
  <c r="G163" i="15" l="1"/>
  <c r="I163" i="15" s="1"/>
  <c r="H163" i="15"/>
  <c r="N162" i="15"/>
  <c r="K162" i="15"/>
  <c r="L162" i="15" s="1"/>
  <c r="F167" i="12"/>
  <c r="F167" i="18" s="1"/>
  <c r="H167" i="18" s="1"/>
  <c r="L166" i="18"/>
  <c r="G175" i="3"/>
  <c r="I175" i="3" s="1"/>
  <c r="G172" i="13"/>
  <c r="I172" i="13" s="1"/>
  <c r="J172" i="13" s="1"/>
  <c r="F176" i="3"/>
  <c r="H176" i="3" s="1"/>
  <c r="D176" i="3"/>
  <c r="J176" i="3" s="1"/>
  <c r="F172" i="13"/>
  <c r="D163" i="15" l="1"/>
  <c r="J163" i="15"/>
  <c r="D167" i="12"/>
  <c r="G167" i="18"/>
  <c r="I167" i="18" s="1"/>
  <c r="G176" i="3"/>
  <c r="I176" i="3" s="1"/>
  <c r="D172" i="13"/>
  <c r="M172" i="13" s="1"/>
  <c r="G173" i="13" s="1"/>
  <c r="I173" i="13" s="1"/>
  <c r="N172" i="13"/>
  <c r="K172" i="13"/>
  <c r="L172" i="13" s="1"/>
  <c r="F177" i="3"/>
  <c r="H177" i="3" s="1"/>
  <c r="D177" i="3"/>
  <c r="F163" i="15" l="1"/>
  <c r="M163" i="15"/>
  <c r="H167" i="12"/>
  <c r="J167" i="18" s="1"/>
  <c r="K167" i="18" s="1"/>
  <c r="I167" i="12"/>
  <c r="G168" i="12" s="1"/>
  <c r="D167" i="18"/>
  <c r="H173" i="13"/>
  <c r="D173" i="13" s="1"/>
  <c r="G177" i="3"/>
  <c r="I177" i="3" s="1"/>
  <c r="J177" i="3"/>
  <c r="G164" i="15" l="1"/>
  <c r="I164" i="15" s="1"/>
  <c r="H164" i="15"/>
  <c r="N163" i="15"/>
  <c r="K163" i="15"/>
  <c r="L163" i="15" s="1"/>
  <c r="F168" i="12"/>
  <c r="F168" i="18" s="1"/>
  <c r="H168" i="18" s="1"/>
  <c r="L167" i="18"/>
  <c r="J173" i="13"/>
  <c r="F173" i="13"/>
  <c r="K173" i="13" s="1"/>
  <c r="L173" i="13" s="1"/>
  <c r="F178" i="3"/>
  <c r="H178" i="3" s="1"/>
  <c r="D178" i="3"/>
  <c r="J164" i="15" l="1"/>
  <c r="D164" i="15"/>
  <c r="D168" i="12"/>
  <c r="G168" i="18"/>
  <c r="I168" i="18" s="1"/>
  <c r="N173" i="13"/>
  <c r="M173" i="13"/>
  <c r="G174" i="13" s="1"/>
  <c r="I174" i="13" s="1"/>
  <c r="G178" i="3"/>
  <c r="I178" i="3" s="1"/>
  <c r="F164" i="15" l="1"/>
  <c r="M164" i="15"/>
  <c r="H168" i="12"/>
  <c r="J168" i="18" s="1"/>
  <c r="K168" i="18" s="1"/>
  <c r="I168" i="12"/>
  <c r="G169" i="12" s="1"/>
  <c r="D168" i="18"/>
  <c r="H174" i="13"/>
  <c r="F174" i="13" s="1"/>
  <c r="N174" i="13" s="1"/>
  <c r="G165" i="15" l="1"/>
  <c r="I165" i="15" s="1"/>
  <c r="H165" i="15"/>
  <c r="K164" i="15"/>
  <c r="L164" i="15" s="1"/>
  <c r="N164" i="15"/>
  <c r="F169" i="12"/>
  <c r="F169" i="18" s="1"/>
  <c r="H169" i="18" s="1"/>
  <c r="L168" i="18"/>
  <c r="K174" i="13"/>
  <c r="L174" i="13" s="1"/>
  <c r="D174" i="13"/>
  <c r="M174" i="13" s="1"/>
  <c r="G175" i="13" s="1"/>
  <c r="I175" i="13" s="1"/>
  <c r="J174" i="13"/>
  <c r="J165" i="15" l="1"/>
  <c r="D165" i="15"/>
  <c r="D169" i="12"/>
  <c r="H169" i="12" s="1"/>
  <c r="J169" i="18" s="1"/>
  <c r="K169" i="18" s="1"/>
  <c r="G169" i="18"/>
  <c r="I169" i="18" s="1"/>
  <c r="H175" i="13"/>
  <c r="J175" i="13" s="1"/>
  <c r="F165" i="15" l="1"/>
  <c r="D169" i="18"/>
  <c r="I169" i="12"/>
  <c r="F170" i="12" s="1"/>
  <c r="F170" i="18" s="1"/>
  <c r="H170" i="18" s="1"/>
  <c r="L169" i="18"/>
  <c r="D175" i="13"/>
  <c r="F175" i="13"/>
  <c r="N175" i="13" s="1"/>
  <c r="G170" i="12" l="1"/>
  <c r="N165" i="15"/>
  <c r="K165" i="15"/>
  <c r="L165" i="15" s="1"/>
  <c r="M165" i="15"/>
  <c r="D170" i="12"/>
  <c r="H170" i="12" s="1"/>
  <c r="J170" i="18" s="1"/>
  <c r="K170" i="18" s="1"/>
  <c r="F12" i="1" s="1"/>
  <c r="G170" i="18"/>
  <c r="I170" i="18" s="1"/>
  <c r="K175" i="13"/>
  <c r="L175" i="13" s="1"/>
  <c r="M175" i="13"/>
  <c r="G176" i="13" s="1"/>
  <c r="I176" i="13" s="1"/>
  <c r="H166" i="15" l="1"/>
  <c r="G166" i="15"/>
  <c r="I166" i="15" s="1"/>
  <c r="I170" i="12"/>
  <c r="G171" i="12" s="1"/>
  <c r="D170" i="18"/>
  <c r="H176" i="13"/>
  <c r="F176" i="13" s="1"/>
  <c r="N176" i="13" s="1"/>
  <c r="D166" i="15" l="1"/>
  <c r="J166" i="15"/>
  <c r="F166" i="15" s="1"/>
  <c r="F171" i="12"/>
  <c r="F171" i="18" s="1"/>
  <c r="H171" i="18" s="1"/>
  <c r="L170" i="18"/>
  <c r="G171" i="18"/>
  <c r="K176" i="13"/>
  <c r="L176" i="13" s="1"/>
  <c r="J176" i="13"/>
  <c r="D176" i="13"/>
  <c r="M176" i="13" s="1"/>
  <c r="G177" i="13" s="1"/>
  <c r="I177" i="13" s="1"/>
  <c r="N166" i="15" l="1"/>
  <c r="K166" i="15"/>
  <c r="L166" i="15" s="1"/>
  <c r="M166" i="15"/>
  <c r="D171" i="12"/>
  <c r="H171" i="12" s="1"/>
  <c r="J171" i="18" s="1"/>
  <c r="K171" i="18" s="1"/>
  <c r="I171" i="18"/>
  <c r="H177" i="13"/>
  <c r="J177" i="13" s="1"/>
  <c r="G167" i="15" l="1"/>
  <c r="I167" i="15" s="1"/>
  <c r="H167" i="15"/>
  <c r="I171" i="12"/>
  <c r="G172" i="12" s="1"/>
  <c r="D171" i="18"/>
  <c r="F172" i="12"/>
  <c r="F172" i="18" s="1"/>
  <c r="H172" i="18" s="1"/>
  <c r="L171" i="18"/>
  <c r="D177" i="13"/>
  <c r="F177" i="13"/>
  <c r="K177" i="13" s="1"/>
  <c r="L177" i="13" s="1"/>
  <c r="J167" i="15" l="1"/>
  <c r="D167" i="15"/>
  <c r="D172" i="12"/>
  <c r="N177" i="13"/>
  <c r="M177" i="13"/>
  <c r="G178" i="13" s="1"/>
  <c r="I178" i="13" s="1"/>
  <c r="F167" i="15" l="1"/>
  <c r="M167" i="15" s="1"/>
  <c r="N167" i="15"/>
  <c r="K167" i="15"/>
  <c r="L167" i="15" s="1"/>
  <c r="H178" i="13"/>
  <c r="F178" i="13" s="1"/>
  <c r="K178" i="13" s="1"/>
  <c r="L178" i="13" s="1"/>
  <c r="G172" i="18"/>
  <c r="I172" i="18" s="1"/>
  <c r="H172" i="12"/>
  <c r="J172" i="18" s="1"/>
  <c r="K172" i="18" s="1"/>
  <c r="D172" i="18"/>
  <c r="I172" i="12"/>
  <c r="G173" i="12" s="1"/>
  <c r="H168" i="15" l="1"/>
  <c r="G168" i="15"/>
  <c r="I168" i="15" s="1"/>
  <c r="D168" i="15"/>
  <c r="J178" i="13"/>
  <c r="D178" i="13"/>
  <c r="L172" i="18"/>
  <c r="F173" i="12"/>
  <c r="F173" i="18" s="1"/>
  <c r="H173" i="18" s="1"/>
  <c r="J168" i="15" l="1"/>
  <c r="F168" i="15"/>
  <c r="M168" i="15"/>
  <c r="D173" i="12"/>
  <c r="H173" i="12" s="1"/>
  <c r="J173" i="18" s="1"/>
  <c r="K173" i="18" s="1"/>
  <c r="G173" i="18"/>
  <c r="I173" i="18" s="1"/>
  <c r="G169" i="15" l="1"/>
  <c r="I169" i="15" s="1"/>
  <c r="H169" i="15"/>
  <c r="K168" i="15"/>
  <c r="L168" i="15" s="1"/>
  <c r="N168" i="15"/>
  <c r="D173" i="18"/>
  <c r="I173" i="12"/>
  <c r="G174" i="12" s="1"/>
  <c r="J169" i="15" l="1"/>
  <c r="D169" i="15"/>
  <c r="L173" i="18"/>
  <c r="F174" i="12"/>
  <c r="F174" i="18" s="1"/>
  <c r="H174" i="18" s="1"/>
  <c r="F169" i="15" l="1"/>
  <c r="M169" i="15"/>
  <c r="D174" i="12"/>
  <c r="H174" i="12" s="1"/>
  <c r="G170" i="15" l="1"/>
  <c r="I170" i="15" s="1"/>
  <c r="H170" i="15"/>
  <c r="N169" i="15"/>
  <c r="K169" i="15"/>
  <c r="L169" i="15" s="1"/>
  <c r="J174" i="18"/>
  <c r="K174" i="18" s="1"/>
  <c r="G174" i="18"/>
  <c r="I174" i="18" s="1"/>
  <c r="D174" i="18"/>
  <c r="I174" i="12"/>
  <c r="G175" i="12" s="1"/>
  <c r="J170" i="15" l="1"/>
  <c r="D170" i="15"/>
  <c r="F175" i="12"/>
  <c r="F175" i="18" s="1"/>
  <c r="H175" i="18" s="1"/>
  <c r="L174" i="18"/>
  <c r="F170" i="15" l="1"/>
  <c r="M170" i="15"/>
  <c r="D175" i="12"/>
  <c r="H175" i="12" s="1"/>
  <c r="J175" i="18" s="1"/>
  <c r="K175" i="18" s="1"/>
  <c r="G175" i="18"/>
  <c r="I175" i="18" s="1"/>
  <c r="G171" i="15" l="1"/>
  <c r="I171" i="15" s="1"/>
  <c r="H171" i="15"/>
  <c r="N170" i="15"/>
  <c r="K170" i="15"/>
  <c r="L170" i="15" s="1"/>
  <c r="D175" i="18"/>
  <c r="I175" i="12"/>
  <c r="G176" i="12" s="1"/>
  <c r="D171" i="15" l="1"/>
  <c r="J171" i="15"/>
  <c r="L175" i="18"/>
  <c r="F176" i="12"/>
  <c r="F176" i="18" s="1"/>
  <c r="H176" i="18" s="1"/>
  <c r="F171" i="15" l="1"/>
  <c r="M171" i="15"/>
  <c r="D176" i="12"/>
  <c r="H176" i="12" s="1"/>
  <c r="J176" i="18" s="1"/>
  <c r="K176" i="18" s="1"/>
  <c r="G176" i="18"/>
  <c r="I176" i="18" s="1"/>
  <c r="H172" i="15" l="1"/>
  <c r="G172" i="15"/>
  <c r="I172" i="15" s="1"/>
  <c r="K171" i="15"/>
  <c r="L171" i="15" s="1"/>
  <c r="N171" i="15"/>
  <c r="D176" i="18"/>
  <c r="I176" i="12"/>
  <c r="G177" i="12" s="1"/>
  <c r="J172" i="15" l="1"/>
  <c r="D172" i="15"/>
  <c r="F177" i="12"/>
  <c r="F177" i="18" s="1"/>
  <c r="H177" i="18" s="1"/>
  <c r="L176" i="18"/>
  <c r="F172" i="15" l="1"/>
  <c r="D177" i="12"/>
  <c r="H177" i="12" s="1"/>
  <c r="J177" i="18" s="1"/>
  <c r="K177" i="18" s="1"/>
  <c r="G177" i="18"/>
  <c r="I177" i="18" s="1"/>
  <c r="N172" i="15" l="1"/>
  <c r="K172" i="15"/>
  <c r="L172" i="15" s="1"/>
  <c r="M172" i="15"/>
  <c r="D177" i="18"/>
  <c r="I177" i="12"/>
  <c r="G178" i="12" s="1"/>
  <c r="H173" i="15" l="1"/>
  <c r="G173" i="15"/>
  <c r="I173" i="15" s="1"/>
  <c r="L177" i="18"/>
  <c r="F178" i="12"/>
  <c r="F178" i="18" s="1"/>
  <c r="H178" i="18" s="1"/>
  <c r="J173" i="15" l="1"/>
  <c r="D173" i="15"/>
  <c r="F173" i="15" s="1"/>
  <c r="K173" i="15" s="1"/>
  <c r="L173" i="15" s="1"/>
  <c r="M173" i="15"/>
  <c r="D178" i="12"/>
  <c r="H178" i="12" s="1"/>
  <c r="G178" i="18"/>
  <c r="I178" i="18" s="1"/>
  <c r="N173" i="15" l="1"/>
  <c r="G174" i="15"/>
  <c r="I174" i="15" s="1"/>
  <c r="H174" i="15"/>
  <c r="D174" i="15" s="1"/>
  <c r="D178" i="18"/>
  <c r="E178" i="18"/>
  <c r="E178" i="3"/>
  <c r="J178" i="3" s="1"/>
  <c r="E178" i="13"/>
  <c r="E178" i="15"/>
  <c r="G12" i="11"/>
  <c r="J174" i="15" l="1"/>
  <c r="F174" i="15" s="1"/>
  <c r="N178" i="13"/>
  <c r="M178" i="13"/>
  <c r="F179" i="3"/>
  <c r="H179" i="3" s="1"/>
  <c r="D179" i="3"/>
  <c r="I178" i="12"/>
  <c r="G179" i="12" s="1"/>
  <c r="K174" i="15" l="1"/>
  <c r="L174" i="15" s="1"/>
  <c r="M174" i="15"/>
  <c r="N174" i="15"/>
  <c r="L178" i="18"/>
  <c r="G179" i="3"/>
  <c r="I179" i="3" s="1"/>
  <c r="J178" i="18"/>
  <c r="K178" i="18" s="1"/>
  <c r="J179" i="3"/>
  <c r="F180" i="3" s="1"/>
  <c r="H180" i="3" s="1"/>
  <c r="G179" i="13"/>
  <c r="I179" i="13" s="1"/>
  <c r="H179" i="13"/>
  <c r="F12" i="11"/>
  <c r="F179" i="12"/>
  <c r="F179" i="18" s="1"/>
  <c r="H179" i="18" s="1"/>
  <c r="H175" i="15" l="1"/>
  <c r="G175" i="15"/>
  <c r="I175" i="15" s="1"/>
  <c r="D179" i="12"/>
  <c r="D180" i="3"/>
  <c r="J180" i="3" s="1"/>
  <c r="F179" i="13"/>
  <c r="D179" i="13"/>
  <c r="J179" i="13"/>
  <c r="J175" i="15" l="1"/>
  <c r="F175" i="15" s="1"/>
  <c r="D175" i="15"/>
  <c r="M175" i="15" s="1"/>
  <c r="H176" i="15"/>
  <c r="G176" i="15"/>
  <c r="I176" i="15" s="1"/>
  <c r="J176" i="15" s="1"/>
  <c r="K175" i="15"/>
  <c r="L175" i="15" s="1"/>
  <c r="N175" i="15"/>
  <c r="G179" i="18"/>
  <c r="I179" i="18" s="1"/>
  <c r="H179" i="12"/>
  <c r="J179" i="18" s="1"/>
  <c r="K179" i="18" s="1"/>
  <c r="G180" i="3"/>
  <c r="I180" i="3" s="1"/>
  <c r="I179" i="12"/>
  <c r="G180" i="12" s="1"/>
  <c r="D179" i="18"/>
  <c r="K179" i="13"/>
  <c r="L179" i="13" s="1"/>
  <c r="N179" i="13"/>
  <c r="D181" i="3"/>
  <c r="F181" i="3"/>
  <c r="H181" i="3" s="1"/>
  <c r="M179" i="13"/>
  <c r="D176" i="15" l="1"/>
  <c r="F176" i="15" s="1"/>
  <c r="L179" i="18"/>
  <c r="F180" i="12"/>
  <c r="F180" i="18" s="1"/>
  <c r="H180" i="18" s="1"/>
  <c r="J181" i="3"/>
  <c r="G181" i="3"/>
  <c r="I181" i="3" s="1"/>
  <c r="G180" i="13"/>
  <c r="I180" i="13" s="1"/>
  <c r="H180" i="13"/>
  <c r="F180" i="13" s="1"/>
  <c r="M176" i="15" l="1"/>
  <c r="N176" i="15"/>
  <c r="K176" i="15"/>
  <c r="L176" i="15" s="1"/>
  <c r="D180" i="12"/>
  <c r="N180" i="13"/>
  <c r="K180" i="13"/>
  <c r="L180" i="13" s="1"/>
  <c r="D180" i="13"/>
  <c r="M180" i="13" s="1"/>
  <c r="J180" i="13"/>
  <c r="F182" i="3"/>
  <c r="H182" i="3" s="1"/>
  <c r="D182" i="3"/>
  <c r="G177" i="15" l="1"/>
  <c r="I177" i="15" s="1"/>
  <c r="H177" i="15"/>
  <c r="H180" i="12"/>
  <c r="J180" i="18" s="1"/>
  <c r="K180" i="18" s="1"/>
  <c r="I180" i="12"/>
  <c r="G181" i="12" s="1"/>
  <c r="G180" i="18"/>
  <c r="I180" i="18" s="1"/>
  <c r="G182" i="3"/>
  <c r="I182" i="3" s="1"/>
  <c r="J182" i="3"/>
  <c r="D183" i="3" s="1"/>
  <c r="J183" i="3" s="1"/>
  <c r="H181" i="13"/>
  <c r="F181" i="13" s="1"/>
  <c r="G181" i="13"/>
  <c r="I181" i="13" s="1"/>
  <c r="J177" i="15" l="1"/>
  <c r="D177" i="15"/>
  <c r="L180" i="18"/>
  <c r="F181" i="12"/>
  <c r="F181" i="18" s="1"/>
  <c r="H181" i="18" s="1"/>
  <c r="D180" i="18"/>
  <c r="F183" i="3"/>
  <c r="H183" i="3" s="1"/>
  <c r="D184" i="3"/>
  <c r="J184" i="3" s="1"/>
  <c r="F184" i="3"/>
  <c r="H184" i="3" s="1"/>
  <c r="K181" i="13"/>
  <c r="L181" i="13" s="1"/>
  <c r="N181" i="13"/>
  <c r="J181" i="13"/>
  <c r="D181" i="13"/>
  <c r="M181" i="13" s="1"/>
  <c r="F177" i="15" l="1"/>
  <c r="M177" i="15" s="1"/>
  <c r="D181" i="12"/>
  <c r="G181" i="18"/>
  <c r="I181" i="18" s="1"/>
  <c r="G183" i="3"/>
  <c r="I183" i="3" s="1"/>
  <c r="G182" i="13"/>
  <c r="I182" i="13" s="1"/>
  <c r="H182" i="13"/>
  <c r="F185" i="3"/>
  <c r="H185" i="3" s="1"/>
  <c r="D185" i="3"/>
  <c r="G184" i="3"/>
  <c r="I184" i="3" s="1"/>
  <c r="H178" i="15" l="1"/>
  <c r="G178" i="15"/>
  <c r="I178" i="15" s="1"/>
  <c r="J178" i="15" s="1"/>
  <c r="N177" i="15"/>
  <c r="K177" i="15"/>
  <c r="L177" i="15" s="1"/>
  <c r="I181" i="12"/>
  <c r="G182" i="12" s="1"/>
  <c r="H181" i="12"/>
  <c r="J181" i="18" s="1"/>
  <c r="K181" i="18" s="1"/>
  <c r="D181" i="18"/>
  <c r="G185" i="3"/>
  <c r="I185" i="3" s="1"/>
  <c r="F182" i="13"/>
  <c r="J182" i="13"/>
  <c r="D182" i="13"/>
  <c r="J185" i="3"/>
  <c r="D178" i="15" l="1"/>
  <c r="F182" i="12"/>
  <c r="F182" i="18" s="1"/>
  <c r="H182" i="18" s="1"/>
  <c r="L181" i="18"/>
  <c r="M182" i="13"/>
  <c r="H183" i="13" s="1"/>
  <c r="K182" i="13"/>
  <c r="L182" i="13" s="1"/>
  <c r="N182" i="13"/>
  <c r="F186" i="3"/>
  <c r="H186" i="3" s="1"/>
  <c r="D186" i="3"/>
  <c r="F178" i="15" l="1"/>
  <c r="M178" i="15"/>
  <c r="D182" i="12"/>
  <c r="H182" i="12" s="1"/>
  <c r="J182" i="18" s="1"/>
  <c r="K182" i="18" s="1"/>
  <c r="G182" i="18"/>
  <c r="I182" i="18" s="1"/>
  <c r="G183" i="13"/>
  <c r="I183" i="13" s="1"/>
  <c r="J183" i="13" s="1"/>
  <c r="G186" i="3"/>
  <c r="I186" i="3" s="1"/>
  <c r="J186" i="3"/>
  <c r="F183" i="13"/>
  <c r="G179" i="15" l="1"/>
  <c r="I179" i="15" s="1"/>
  <c r="H179" i="15"/>
  <c r="N178" i="15"/>
  <c r="K178" i="15"/>
  <c r="L178" i="15" s="1"/>
  <c r="I182" i="12"/>
  <c r="G183" i="12" s="1"/>
  <c r="D182" i="18"/>
  <c r="L182" i="18"/>
  <c r="D183" i="13"/>
  <c r="M183" i="13" s="1"/>
  <c r="N183" i="13"/>
  <c r="K183" i="13"/>
  <c r="L183" i="13" s="1"/>
  <c r="F187" i="3"/>
  <c r="H187" i="3" s="1"/>
  <c r="D187" i="3"/>
  <c r="J187" i="3" s="1"/>
  <c r="F183" i="12" l="1"/>
  <c r="F183" i="18" s="1"/>
  <c r="H183" i="18" s="1"/>
  <c r="D179" i="15"/>
  <c r="J179" i="15"/>
  <c r="D183" i="12"/>
  <c r="H184" i="13"/>
  <c r="F184" i="13" s="1"/>
  <c r="G184" i="13"/>
  <c r="I184" i="13" s="1"/>
  <c r="F188" i="3"/>
  <c r="H188" i="3" s="1"/>
  <c r="D188" i="3"/>
  <c r="G187" i="3"/>
  <c r="I187" i="3" s="1"/>
  <c r="F179" i="15" l="1"/>
  <c r="M179" i="15"/>
  <c r="K179" i="15"/>
  <c r="L179" i="15" s="1"/>
  <c r="N179" i="15"/>
  <c r="G183" i="18"/>
  <c r="I183" i="18" s="1"/>
  <c r="G188" i="3"/>
  <c r="I188" i="3" s="1"/>
  <c r="J184" i="13"/>
  <c r="D184" i="13"/>
  <c r="M184" i="13" s="1"/>
  <c r="G185" i="13" s="1"/>
  <c r="I185" i="13" s="1"/>
  <c r="J188" i="3"/>
  <c r="N184" i="13"/>
  <c r="K184" i="13"/>
  <c r="L184" i="13" s="1"/>
  <c r="H180" i="15" l="1"/>
  <c r="G180" i="15"/>
  <c r="I180" i="15" s="1"/>
  <c r="I183" i="12"/>
  <c r="G184" i="12" s="1"/>
  <c r="H183" i="12"/>
  <c r="J183" i="18" s="1"/>
  <c r="K183" i="18" s="1"/>
  <c r="D183" i="18"/>
  <c r="H185" i="13"/>
  <c r="F185" i="13" s="1"/>
  <c r="K185" i="13" s="1"/>
  <c r="L185" i="13" s="1"/>
  <c r="F189" i="3"/>
  <c r="H189" i="3" s="1"/>
  <c r="D189" i="3"/>
  <c r="J189" i="3" s="1"/>
  <c r="D180" i="15" l="1"/>
  <c r="J180" i="15"/>
  <c r="F184" i="12"/>
  <c r="F184" i="18" s="1"/>
  <c r="H184" i="18" s="1"/>
  <c r="L183" i="18"/>
  <c r="J185" i="13"/>
  <c r="D185" i="13"/>
  <c r="M185" i="13" s="1"/>
  <c r="N185" i="13"/>
  <c r="G189" i="3"/>
  <c r="I189" i="3" s="1"/>
  <c r="F190" i="3"/>
  <c r="H190" i="3" s="1"/>
  <c r="D190" i="3"/>
  <c r="F180" i="15" l="1"/>
  <c r="M180" i="15"/>
  <c r="D184" i="12"/>
  <c r="H184" i="12" s="1"/>
  <c r="J184" i="18" s="1"/>
  <c r="K184" i="18" s="1"/>
  <c r="G184" i="18"/>
  <c r="I184" i="18" s="1"/>
  <c r="I184" i="12"/>
  <c r="G185" i="12" s="1"/>
  <c r="G186" i="13"/>
  <c r="I186" i="13" s="1"/>
  <c r="H186" i="13"/>
  <c r="G190" i="3"/>
  <c r="I190" i="3" s="1"/>
  <c r="G181" i="15" l="1"/>
  <c r="I181" i="15" s="1"/>
  <c r="H181" i="15"/>
  <c r="K180" i="15"/>
  <c r="L180" i="15" s="1"/>
  <c r="N180" i="15"/>
  <c r="D184" i="18"/>
  <c r="D186" i="13"/>
  <c r="F185" i="12"/>
  <c r="F185" i="18" s="1"/>
  <c r="H185" i="18" s="1"/>
  <c r="L184" i="18"/>
  <c r="F186" i="13"/>
  <c r="K186" i="13" s="1"/>
  <c r="L186" i="13" s="1"/>
  <c r="J186" i="13"/>
  <c r="J181" i="15" l="1"/>
  <c r="D181" i="15"/>
  <c r="D185" i="12"/>
  <c r="N186" i="13"/>
  <c r="M186" i="13"/>
  <c r="H187" i="13" s="1"/>
  <c r="F187" i="13" s="1"/>
  <c r="K187" i="13" s="1"/>
  <c r="G185" i="18"/>
  <c r="I185" i="18" s="1"/>
  <c r="F181" i="15" l="1"/>
  <c r="M181" i="15"/>
  <c r="H185" i="12"/>
  <c r="J185" i="18" s="1"/>
  <c r="K185" i="18" s="1"/>
  <c r="N187" i="13"/>
  <c r="G187" i="13"/>
  <c r="I187" i="13" s="1"/>
  <c r="J187" i="13" s="1"/>
  <c r="D185" i="18"/>
  <c r="I185" i="12"/>
  <c r="G186" i="12" s="1"/>
  <c r="H182" i="15" l="1"/>
  <c r="G182" i="15"/>
  <c r="I182" i="15" s="1"/>
  <c r="N181" i="15"/>
  <c r="K181" i="15"/>
  <c r="L181" i="15" s="1"/>
  <c r="D187" i="13"/>
  <c r="M187" i="13" s="1"/>
  <c r="H188" i="13" s="1"/>
  <c r="F188" i="13" s="1"/>
  <c r="K188" i="13" s="1"/>
  <c r="L187" i="13"/>
  <c r="L185" i="18"/>
  <c r="F186" i="12"/>
  <c r="F186" i="18" s="1"/>
  <c r="H186" i="18" s="1"/>
  <c r="J182" i="15" l="1"/>
  <c r="D182" i="15"/>
  <c r="F182" i="15" s="1"/>
  <c r="D186" i="12"/>
  <c r="H186" i="12" s="1"/>
  <c r="N188" i="13"/>
  <c r="G188" i="13"/>
  <c r="I188" i="13" s="1"/>
  <c r="J188" i="13" s="1"/>
  <c r="M182" i="15" l="1"/>
  <c r="N182" i="15"/>
  <c r="K182" i="15"/>
  <c r="L182" i="15" s="1"/>
  <c r="L188" i="13"/>
  <c r="D188" i="13"/>
  <c r="M188" i="13" s="1"/>
  <c r="H189" i="13" s="1"/>
  <c r="F189" i="13" s="1"/>
  <c r="J186" i="18"/>
  <c r="K186" i="18" s="1"/>
  <c r="G186" i="18"/>
  <c r="I186" i="18" s="1"/>
  <c r="D186" i="18"/>
  <c r="I186" i="12"/>
  <c r="G187" i="12" s="1"/>
  <c r="H183" i="15" l="1"/>
  <c r="G183" i="15"/>
  <c r="I183" i="15" s="1"/>
  <c r="G189" i="13"/>
  <c r="I189" i="13" s="1"/>
  <c r="J189" i="13" s="1"/>
  <c r="L186" i="18"/>
  <c r="F187" i="12"/>
  <c r="F187" i="18" s="1"/>
  <c r="H187" i="18" s="1"/>
  <c r="N189" i="13"/>
  <c r="K189" i="13"/>
  <c r="J183" i="15" l="1"/>
  <c r="D183" i="15"/>
  <c r="F183" i="15" s="1"/>
  <c r="L189" i="13"/>
  <c r="D187" i="12"/>
  <c r="H187" i="12" s="1"/>
  <c r="J187" i="18" s="1"/>
  <c r="K187" i="18" s="1"/>
  <c r="D189" i="13"/>
  <c r="M189" i="13" s="1"/>
  <c r="G190" i="13" s="1"/>
  <c r="I190" i="13" s="1"/>
  <c r="G187" i="18"/>
  <c r="I187" i="18" s="1"/>
  <c r="M183" i="15" l="1"/>
  <c r="N183" i="15"/>
  <c r="K183" i="15"/>
  <c r="L183" i="15" s="1"/>
  <c r="H190" i="13"/>
  <c r="J190" i="13" s="1"/>
  <c r="D187" i="18"/>
  <c r="I187" i="12"/>
  <c r="G188" i="12" s="1"/>
  <c r="D190" i="13" l="1"/>
  <c r="G184" i="15"/>
  <c r="I184" i="15" s="1"/>
  <c r="H184" i="15"/>
  <c r="F190" i="13"/>
  <c r="K190" i="13" s="1"/>
  <c r="L190" i="13" s="1"/>
  <c r="L187" i="18"/>
  <c r="F188" i="12"/>
  <c r="F188" i="18" s="1"/>
  <c r="H188" i="18" s="1"/>
  <c r="D184" i="15" l="1"/>
  <c r="J184" i="15"/>
  <c r="D188" i="12"/>
  <c r="F184" i="15" l="1"/>
  <c r="M184" i="15"/>
  <c r="N184" i="15"/>
  <c r="K184" i="15"/>
  <c r="L184" i="15" s="1"/>
  <c r="G188" i="18"/>
  <c r="I188" i="18" s="1"/>
  <c r="H185" i="15" l="1"/>
  <c r="G185" i="15"/>
  <c r="I185" i="15" s="1"/>
  <c r="D188" i="18"/>
  <c r="H188" i="12"/>
  <c r="J188" i="18" s="1"/>
  <c r="K188" i="18" s="1"/>
  <c r="I188" i="12"/>
  <c r="G189" i="12" s="1"/>
  <c r="J185" i="15" l="1"/>
  <c r="D185" i="15"/>
  <c r="L188" i="18"/>
  <c r="F189" i="12"/>
  <c r="F189" i="18" s="1"/>
  <c r="H189" i="18" s="1"/>
  <c r="F185" i="15" l="1"/>
  <c r="D189" i="12"/>
  <c r="G189" i="18"/>
  <c r="I189" i="18" s="1"/>
  <c r="N185" i="15" l="1"/>
  <c r="K185" i="15"/>
  <c r="L185" i="15" s="1"/>
  <c r="M185" i="15"/>
  <c r="D189" i="18"/>
  <c r="H189" i="12"/>
  <c r="J189" i="18" s="1"/>
  <c r="K189" i="18" s="1"/>
  <c r="I189" i="12"/>
  <c r="G190" i="12" s="1"/>
  <c r="H186" i="15" l="1"/>
  <c r="G186" i="15"/>
  <c r="I186" i="15" s="1"/>
  <c r="F190" i="12"/>
  <c r="F190" i="18" s="1"/>
  <c r="H190" i="18" s="1"/>
  <c r="L189" i="18"/>
  <c r="D186" i="15" l="1"/>
  <c r="F186" i="15" s="1"/>
  <c r="J186" i="15"/>
  <c r="D190" i="12"/>
  <c r="G190" i="18"/>
  <c r="I190" i="18" s="1"/>
  <c r="M186" i="15" l="1"/>
  <c r="N186" i="15"/>
  <c r="K186" i="15"/>
  <c r="L186" i="15" s="1"/>
  <c r="D190" i="18"/>
  <c r="H190" i="12"/>
  <c r="G187" i="15" l="1"/>
  <c r="I187" i="15" s="1"/>
  <c r="H187" i="15"/>
  <c r="J187" i="15" l="1"/>
  <c r="D187" i="15"/>
  <c r="F187" i="15" l="1"/>
  <c r="M187" i="15"/>
  <c r="H188" i="15" l="1"/>
  <c r="G188" i="15"/>
  <c r="I188" i="15" s="1"/>
  <c r="N187" i="15"/>
  <c r="K187" i="15"/>
  <c r="L187" i="15" s="1"/>
  <c r="J188" i="15" l="1"/>
  <c r="D188" i="15"/>
  <c r="F188" i="15" l="1"/>
  <c r="K188" i="15" l="1"/>
  <c r="L188" i="15" s="1"/>
  <c r="N188" i="15"/>
  <c r="M188" i="15"/>
  <c r="H189" i="15" l="1"/>
  <c r="G189" i="15"/>
  <c r="I189" i="15" s="1"/>
  <c r="J189" i="15" l="1"/>
  <c r="D189" i="15"/>
  <c r="F189" i="15" s="1"/>
  <c r="M189" i="15" l="1"/>
  <c r="K189" i="15"/>
  <c r="L189" i="15" s="1"/>
  <c r="N189" i="15"/>
  <c r="E190" i="3"/>
  <c r="J190" i="3" s="1"/>
  <c r="E190" i="13"/>
  <c r="E190" i="15"/>
  <c r="E190" i="18"/>
  <c r="G13" i="11"/>
  <c r="H190" i="15" l="1"/>
  <c r="G190" i="15"/>
  <c r="I190" i="15" s="1"/>
  <c r="I190" i="12"/>
  <c r="G191" i="12" s="1"/>
  <c r="N190" i="13"/>
  <c r="M190" i="13"/>
  <c r="D191" i="3"/>
  <c r="F191" i="3"/>
  <c r="H191" i="3" s="1"/>
  <c r="J190" i="15" l="1"/>
  <c r="D190" i="15"/>
  <c r="L190" i="18"/>
  <c r="J190" i="18"/>
  <c r="K190" i="18" s="1"/>
  <c r="H191" i="13"/>
  <c r="G191" i="13"/>
  <c r="I191" i="13" s="1"/>
  <c r="F13" i="11"/>
  <c r="F191" i="12"/>
  <c r="F191" i="18" s="1"/>
  <c r="H191" i="18" s="1"/>
  <c r="G191" i="3"/>
  <c r="I191" i="3" s="1"/>
  <c r="J191" i="3"/>
  <c r="F190" i="15" l="1"/>
  <c r="M190" i="15"/>
  <c r="D191" i="12"/>
  <c r="F191" i="13"/>
  <c r="J191" i="13"/>
  <c r="D191" i="13"/>
  <c r="F192" i="3"/>
  <c r="H192" i="3" s="1"/>
  <c r="D192" i="3"/>
  <c r="H191" i="15" l="1"/>
  <c r="G191" i="15"/>
  <c r="I191" i="15" s="1"/>
  <c r="K190" i="15"/>
  <c r="L190" i="15" s="1"/>
  <c r="N190" i="15"/>
  <c r="G191" i="18"/>
  <c r="I191" i="18" s="1"/>
  <c r="H191" i="12"/>
  <c r="M191" i="13"/>
  <c r="G192" i="13" s="1"/>
  <c r="I192" i="13" s="1"/>
  <c r="I191" i="12"/>
  <c r="G192" i="12" s="1"/>
  <c r="D191" i="18"/>
  <c r="J191" i="18"/>
  <c r="K191" i="18" s="1"/>
  <c r="G192" i="3"/>
  <c r="I192" i="3" s="1"/>
  <c r="J192" i="3"/>
  <c r="K191" i="13"/>
  <c r="L191" i="13" s="1"/>
  <c r="N191" i="13"/>
  <c r="J191" i="15" l="1"/>
  <c r="D191" i="15"/>
  <c r="F191" i="15" s="1"/>
  <c r="M191" i="15" s="1"/>
  <c r="H192" i="15" s="1"/>
  <c r="L191" i="18"/>
  <c r="H192" i="13"/>
  <c r="F192" i="13" s="1"/>
  <c r="N192" i="13" s="1"/>
  <c r="F192" i="12"/>
  <c r="F192" i="18" s="1"/>
  <c r="H192" i="18" s="1"/>
  <c r="G192" i="15"/>
  <c r="I192" i="15" s="1"/>
  <c r="J192" i="15" s="1"/>
  <c r="F193" i="3"/>
  <c r="H193" i="3" s="1"/>
  <c r="D193" i="3"/>
  <c r="J193" i="3" s="1"/>
  <c r="K191" i="15" l="1"/>
  <c r="L191" i="15" s="1"/>
  <c r="N191" i="15"/>
  <c r="D192" i="12"/>
  <c r="H192" i="12" s="1"/>
  <c r="J192" i="18" s="1"/>
  <c r="K192" i="18" s="1"/>
  <c r="J192" i="13"/>
  <c r="D192" i="13"/>
  <c r="M192" i="13" s="1"/>
  <c r="K192" i="13"/>
  <c r="L192" i="13" s="1"/>
  <c r="D192" i="15"/>
  <c r="F194" i="3"/>
  <c r="H194" i="3" s="1"/>
  <c r="D194" i="3"/>
  <c r="G193" i="3"/>
  <c r="I193" i="3" s="1"/>
  <c r="I192" i="12" l="1"/>
  <c r="G193" i="12" s="1"/>
  <c r="G192" i="18"/>
  <c r="I192" i="18" s="1"/>
  <c r="H193" i="13"/>
  <c r="F193" i="13" s="1"/>
  <c r="N193" i="13" s="1"/>
  <c r="G193" i="13"/>
  <c r="I193" i="13" s="1"/>
  <c r="D192" i="18"/>
  <c r="F192" i="15"/>
  <c r="G194" i="3"/>
  <c r="I194" i="3" s="1"/>
  <c r="J194" i="3"/>
  <c r="D195" i="3" s="1"/>
  <c r="L192" i="18" l="1"/>
  <c r="F193" i="12"/>
  <c r="F193" i="18" s="1"/>
  <c r="H193" i="18" s="1"/>
  <c r="D193" i="13"/>
  <c r="M193" i="13" s="1"/>
  <c r="H194" i="13" s="1"/>
  <c r="K193" i="13"/>
  <c r="L193" i="13" s="1"/>
  <c r="J193" i="13"/>
  <c r="K192" i="15"/>
  <c r="L192" i="15" s="1"/>
  <c r="N192" i="15"/>
  <c r="M192" i="15"/>
  <c r="F195" i="3"/>
  <c r="H195" i="3" s="1"/>
  <c r="J195" i="3"/>
  <c r="F196" i="3" s="1"/>
  <c r="H196" i="3" s="1"/>
  <c r="G194" i="13"/>
  <c r="I194" i="13" s="1"/>
  <c r="D193" i="12" l="1"/>
  <c r="G193" i="18"/>
  <c r="I193" i="18" s="1"/>
  <c r="G193" i="15"/>
  <c r="I193" i="15" s="1"/>
  <c r="H193" i="15"/>
  <c r="D196" i="3"/>
  <c r="J196" i="3" s="1"/>
  <c r="F197" i="3" s="1"/>
  <c r="H197" i="3" s="1"/>
  <c r="G195" i="3"/>
  <c r="I195" i="3" s="1"/>
  <c r="F194" i="13"/>
  <c r="J194" i="13"/>
  <c r="D194" i="13"/>
  <c r="D193" i="18" l="1"/>
  <c r="H193" i="12"/>
  <c r="J193" i="18" s="1"/>
  <c r="K193" i="18" s="1"/>
  <c r="I193" i="12"/>
  <c r="G194" i="12" s="1"/>
  <c r="D193" i="15"/>
  <c r="J193" i="15"/>
  <c r="D197" i="3"/>
  <c r="G197" i="3" s="1"/>
  <c r="I197" i="3" s="1"/>
  <c r="G196" i="3"/>
  <c r="I196" i="3" s="1"/>
  <c r="M194" i="13"/>
  <c r="G195" i="13" s="1"/>
  <c r="I195" i="13" s="1"/>
  <c r="K194" i="13"/>
  <c r="L194" i="13" s="1"/>
  <c r="N194" i="13"/>
  <c r="F193" i="15" l="1"/>
  <c r="K193" i="15" s="1"/>
  <c r="L193" i="15" s="1"/>
  <c r="L193" i="18"/>
  <c r="F194" i="12"/>
  <c r="F194" i="18" s="1"/>
  <c r="H194" i="18" s="1"/>
  <c r="G194" i="18"/>
  <c r="J197" i="3"/>
  <c r="D198" i="3" s="1"/>
  <c r="H195" i="13"/>
  <c r="F195" i="13" s="1"/>
  <c r="N193" i="15" l="1"/>
  <c r="M193" i="15"/>
  <c r="G194" i="15" s="1"/>
  <c r="I194" i="15" s="1"/>
  <c r="D194" i="12"/>
  <c r="H194" i="12" s="1"/>
  <c r="J194" i="18" s="1"/>
  <c r="K194" i="18" s="1"/>
  <c r="I194" i="18"/>
  <c r="F198" i="3"/>
  <c r="H198" i="3" s="1"/>
  <c r="J195" i="13"/>
  <c r="D195" i="13"/>
  <c r="M195" i="13" s="1"/>
  <c r="H196" i="13" s="1"/>
  <c r="H194" i="15"/>
  <c r="G198" i="3"/>
  <c r="N195" i="13"/>
  <c r="K195" i="13"/>
  <c r="L195" i="13" s="1"/>
  <c r="J198" i="3"/>
  <c r="I198" i="3" l="1"/>
  <c r="D194" i="18"/>
  <c r="I194" i="12"/>
  <c r="G195" i="12" s="1"/>
  <c r="J194" i="15"/>
  <c r="D194" i="15"/>
  <c r="G196" i="13"/>
  <c r="I196" i="13" s="1"/>
  <c r="J196" i="13" s="1"/>
  <c r="F196" i="13"/>
  <c r="F199" i="3"/>
  <c r="H199" i="3" s="1"/>
  <c r="D199" i="3"/>
  <c r="F195" i="12" l="1"/>
  <c r="F195" i="18" s="1"/>
  <c r="H195" i="18" s="1"/>
  <c r="L194" i="18"/>
  <c r="D196" i="13"/>
  <c r="M196" i="13" s="1"/>
  <c r="G197" i="13" s="1"/>
  <c r="I197" i="13" s="1"/>
  <c r="F194" i="15"/>
  <c r="G199" i="3"/>
  <c r="I199" i="3" s="1"/>
  <c r="J199" i="3"/>
  <c r="F200" i="3" s="1"/>
  <c r="H200" i="3" s="1"/>
  <c r="K196" i="13"/>
  <c r="L196" i="13" s="1"/>
  <c r="N196" i="13"/>
  <c r="D195" i="12" l="1"/>
  <c r="H195" i="12" s="1"/>
  <c r="J195" i="18" s="1"/>
  <c r="K195" i="18" s="1"/>
  <c r="G195" i="18"/>
  <c r="I195" i="18" s="1"/>
  <c r="H197" i="13"/>
  <c r="F197" i="13" s="1"/>
  <c r="N194" i="15"/>
  <c r="K194" i="15"/>
  <c r="L194" i="15" s="1"/>
  <c r="M194" i="15"/>
  <c r="D200" i="3"/>
  <c r="J200" i="3" s="1"/>
  <c r="D195" i="18" l="1"/>
  <c r="I195" i="12"/>
  <c r="G196" i="12" s="1"/>
  <c r="J197" i="13"/>
  <c r="D197" i="13"/>
  <c r="M197" i="13" s="1"/>
  <c r="H198" i="13" s="1"/>
  <c r="F198" i="13" s="1"/>
  <c r="G200" i="3"/>
  <c r="I200" i="3" s="1"/>
  <c r="G195" i="15"/>
  <c r="I195" i="15" s="1"/>
  <c r="H195" i="15"/>
  <c r="F201" i="3"/>
  <c r="H201" i="3" s="1"/>
  <c r="D201" i="3"/>
  <c r="J201" i="3" s="1"/>
  <c r="N197" i="13"/>
  <c r="K197" i="13"/>
  <c r="L197" i="13" s="1"/>
  <c r="L195" i="18" l="1"/>
  <c r="F196" i="12"/>
  <c r="F196" i="18" s="1"/>
  <c r="H196" i="18" s="1"/>
  <c r="J195" i="15"/>
  <c r="D195" i="15"/>
  <c r="G198" i="13"/>
  <c r="I198" i="13" s="1"/>
  <c r="J198" i="13" s="1"/>
  <c r="G201" i="3"/>
  <c r="I201" i="3" s="1"/>
  <c r="F202" i="3"/>
  <c r="H202" i="3" s="1"/>
  <c r="D202" i="3"/>
  <c r="N198" i="13"/>
  <c r="K198" i="13"/>
  <c r="D196" i="12" l="1"/>
  <c r="H196" i="12" s="1"/>
  <c r="J196" i="18" s="1"/>
  <c r="K196" i="18" s="1"/>
  <c r="G196" i="18"/>
  <c r="I196" i="18" s="1"/>
  <c r="D198" i="13"/>
  <c r="M198" i="13" s="1"/>
  <c r="H199" i="13" s="1"/>
  <c r="F195" i="15"/>
  <c r="L198" i="13"/>
  <c r="G202" i="3"/>
  <c r="I202" i="3" s="1"/>
  <c r="D196" i="18" l="1"/>
  <c r="I196" i="12"/>
  <c r="G197" i="12" s="1"/>
  <c r="G199" i="13"/>
  <c r="I199" i="13" s="1"/>
  <c r="J199" i="13" s="1"/>
  <c r="N195" i="15"/>
  <c r="K195" i="15"/>
  <c r="L195" i="15" s="1"/>
  <c r="M195" i="15"/>
  <c r="F199" i="13"/>
  <c r="D199" i="13" l="1"/>
  <c r="M199" i="13" s="1"/>
  <c r="G200" i="13" s="1"/>
  <c r="I200" i="13" s="1"/>
  <c r="F197" i="12"/>
  <c r="F197" i="18" s="1"/>
  <c r="H197" i="18" s="1"/>
  <c r="L196" i="18"/>
  <c r="H196" i="15"/>
  <c r="G196" i="15"/>
  <c r="I196" i="15" s="1"/>
  <c r="K199" i="13"/>
  <c r="L199" i="13" s="1"/>
  <c r="N199" i="13"/>
  <c r="D197" i="12" l="1"/>
  <c r="H197" i="12" s="1"/>
  <c r="J197" i="18" s="1"/>
  <c r="K197" i="18" s="1"/>
  <c r="G197" i="18"/>
  <c r="I197" i="18" s="1"/>
  <c r="D196" i="15"/>
  <c r="J196" i="15"/>
  <c r="F196" i="15" s="1"/>
  <c r="H200" i="13"/>
  <c r="F200" i="13" s="1"/>
  <c r="K200" i="13" s="1"/>
  <c r="L200" i="13" s="1"/>
  <c r="I197" i="12" l="1"/>
  <c r="G198" i="12" s="1"/>
  <c r="D197" i="18"/>
  <c r="J200" i="13"/>
  <c r="D200" i="13"/>
  <c r="M200" i="13" s="1"/>
  <c r="H201" i="13" s="1"/>
  <c r="N200" i="13"/>
  <c r="K196" i="15"/>
  <c r="L196" i="15" s="1"/>
  <c r="N196" i="15"/>
  <c r="M196" i="15"/>
  <c r="L197" i="18" l="1"/>
  <c r="F198" i="12"/>
  <c r="F198" i="18" s="1"/>
  <c r="H198" i="18" s="1"/>
  <c r="G201" i="13"/>
  <c r="I201" i="13" s="1"/>
  <c r="J201" i="13" s="1"/>
  <c r="G197" i="15"/>
  <c r="I197" i="15" s="1"/>
  <c r="H197" i="15"/>
  <c r="F201" i="13"/>
  <c r="D198" i="12" l="1"/>
  <c r="H198" i="12" s="1"/>
  <c r="J198" i="18" s="1"/>
  <c r="K198" i="18" s="1"/>
  <c r="G198" i="18"/>
  <c r="I198" i="18" s="1"/>
  <c r="D201" i="13"/>
  <c r="M201" i="13" s="1"/>
  <c r="D197" i="15"/>
  <c r="J197" i="15"/>
  <c r="N201" i="13"/>
  <c r="K201" i="13"/>
  <c r="L201" i="13" s="1"/>
  <c r="D198" i="18" l="1"/>
  <c r="I198" i="12"/>
  <c r="G199" i="12" s="1"/>
  <c r="F197" i="15"/>
  <c r="K197" i="15" s="1"/>
  <c r="L197" i="15" s="1"/>
  <c r="G202" i="13"/>
  <c r="I202" i="13" s="1"/>
  <c r="H202" i="13"/>
  <c r="F199" i="12" l="1"/>
  <c r="F199" i="18" s="1"/>
  <c r="H199" i="18" s="1"/>
  <c r="L198" i="18"/>
  <c r="M197" i="15"/>
  <c r="H198" i="15" s="1"/>
  <c r="N197" i="15"/>
  <c r="D202" i="13"/>
  <c r="J202" i="13"/>
  <c r="F202" i="13"/>
  <c r="K202" i="13" s="1"/>
  <c r="L202" i="13" s="1"/>
  <c r="D199" i="12" l="1"/>
  <c r="H199" i="12" s="1"/>
  <c r="J199" i="18" s="1"/>
  <c r="K199" i="18" s="1"/>
  <c r="G199" i="18"/>
  <c r="I199" i="18" s="1"/>
  <c r="G198" i="15"/>
  <c r="I198" i="15" s="1"/>
  <c r="J198" i="15" s="1"/>
  <c r="D199" i="18" l="1"/>
  <c r="I199" i="12"/>
  <c r="G200" i="12" s="1"/>
  <c r="D198" i="15"/>
  <c r="F198" i="15" l="1"/>
  <c r="L199" i="18"/>
  <c r="F200" i="12"/>
  <c r="D200" i="12" s="1"/>
  <c r="N198" i="15" l="1"/>
  <c r="K198" i="15"/>
  <c r="L198" i="15" s="1"/>
  <c r="M198" i="15"/>
  <c r="F200" i="18"/>
  <c r="H200" i="18" s="1"/>
  <c r="H200" i="12"/>
  <c r="H199" i="15" l="1"/>
  <c r="G199" i="15"/>
  <c r="I199" i="15" s="1"/>
  <c r="D200" i="18"/>
  <c r="I200" i="12"/>
  <c r="G201" i="12" s="1"/>
  <c r="G200" i="18"/>
  <c r="I200" i="18" s="1"/>
  <c r="J200" i="18"/>
  <c r="K200" i="18" s="1"/>
  <c r="D199" i="15" l="1"/>
  <c r="J199" i="15"/>
  <c r="F199" i="15" s="1"/>
  <c r="L200" i="18"/>
  <c r="F201" i="12"/>
  <c r="D201" i="12" s="1"/>
  <c r="K199" i="15" l="1"/>
  <c r="L199" i="15" s="1"/>
  <c r="N199" i="15"/>
  <c r="M199" i="15"/>
  <c r="F201" i="18"/>
  <c r="H201" i="18" s="1"/>
  <c r="G200" i="15" l="1"/>
  <c r="I200" i="15" s="1"/>
  <c r="H200" i="15"/>
  <c r="G201" i="18"/>
  <c r="I201" i="18" s="1"/>
  <c r="H201" i="12"/>
  <c r="J201" i="18" s="1"/>
  <c r="K201" i="18" s="1"/>
  <c r="J200" i="15" l="1"/>
  <c r="D200" i="15"/>
  <c r="D201" i="18"/>
  <c r="I201" i="12"/>
  <c r="G202" i="12" s="1"/>
  <c r="F200" i="15" l="1"/>
  <c r="M200" i="15" s="1"/>
  <c r="F202" i="12"/>
  <c r="D202" i="12" s="1"/>
  <c r="L201" i="18"/>
  <c r="K200" i="15" l="1"/>
  <c r="L200" i="15" s="1"/>
  <c r="N200" i="15"/>
  <c r="G201" i="15"/>
  <c r="I201" i="15" s="1"/>
  <c r="H201" i="15"/>
  <c r="F202" i="18"/>
  <c r="H202" i="18" s="1"/>
  <c r="D201" i="15" l="1"/>
  <c r="J201" i="15"/>
  <c r="G202" i="18"/>
  <c r="I202" i="18" s="1"/>
  <c r="F201" i="15" l="1"/>
  <c r="N201" i="15" s="1"/>
  <c r="D202" i="18"/>
  <c r="H202" i="12"/>
  <c r="M201" i="15" l="1"/>
  <c r="G202" i="15" s="1"/>
  <c r="I202" i="15" s="1"/>
  <c r="K201" i="15"/>
  <c r="L201" i="15" s="1"/>
  <c r="H202" i="15"/>
  <c r="E202" i="3"/>
  <c r="J202" i="3" s="1"/>
  <c r="E202" i="18"/>
  <c r="E202" i="13"/>
  <c r="E202" i="15"/>
  <c r="G14" i="11"/>
  <c r="J202" i="15" l="1"/>
  <c r="D202" i="15"/>
  <c r="F202" i="15" s="1"/>
  <c r="K202" i="15" s="1"/>
  <c r="L202" i="15" s="1"/>
  <c r="N202" i="13"/>
  <c r="M202" i="13"/>
  <c r="I202" i="12"/>
  <c r="G203" i="12" s="1"/>
  <c r="D203" i="3"/>
  <c r="F203" i="3"/>
  <c r="H203" i="3" s="1"/>
  <c r="M202" i="15" l="1"/>
  <c r="N202" i="15"/>
  <c r="L202" i="18"/>
  <c r="J202" i="18"/>
  <c r="K202" i="18" s="1"/>
  <c r="F14" i="11"/>
  <c r="F203" i="12"/>
  <c r="D203" i="12" s="1"/>
  <c r="H203" i="15"/>
  <c r="G203" i="15"/>
  <c r="I203" i="15" s="1"/>
  <c r="G203" i="13"/>
  <c r="I203" i="13" s="1"/>
  <c r="H203" i="13"/>
  <c r="F203" i="13" s="1"/>
  <c r="J203" i="3"/>
  <c r="G203" i="3"/>
  <c r="I203" i="3" s="1"/>
  <c r="F203" i="18" l="1"/>
  <c r="H203" i="18" s="1"/>
  <c r="H203" i="12"/>
  <c r="N203" i="13"/>
  <c r="K203" i="13"/>
  <c r="L203" i="13" s="1"/>
  <c r="D203" i="15"/>
  <c r="J203" i="15"/>
  <c r="J203" i="13"/>
  <c r="D203" i="13"/>
  <c r="M203" i="13" s="1"/>
  <c r="D204" i="3"/>
  <c r="F204" i="3"/>
  <c r="H204" i="3" s="1"/>
  <c r="G203" i="18" l="1"/>
  <c r="I203" i="18" s="1"/>
  <c r="D203" i="18"/>
  <c r="F203" i="15"/>
  <c r="N203" i="15" s="1"/>
  <c r="J203" i="18"/>
  <c r="K203" i="18" s="1"/>
  <c r="G204" i="3"/>
  <c r="I204" i="3" s="1"/>
  <c r="J204" i="3"/>
  <c r="H204" i="13"/>
  <c r="G204" i="13"/>
  <c r="I204" i="13" s="1"/>
  <c r="I203" i="12" l="1"/>
  <c r="G204" i="12" s="1"/>
  <c r="M203" i="15"/>
  <c r="G204" i="15" s="1"/>
  <c r="I204" i="15" s="1"/>
  <c r="K203" i="15"/>
  <c r="L203" i="15" s="1"/>
  <c r="D205" i="3"/>
  <c r="F205" i="3"/>
  <c r="H205" i="3" s="1"/>
  <c r="D204" i="13"/>
  <c r="J204" i="13"/>
  <c r="F204" i="13"/>
  <c r="F204" i="12" l="1"/>
  <c r="D204" i="12"/>
  <c r="H204" i="12" s="1"/>
  <c r="J204" i="18" s="1"/>
  <c r="L203" i="18"/>
  <c r="F204" i="18"/>
  <c r="H204" i="18" s="1"/>
  <c r="H204" i="15"/>
  <c r="J204" i="15" s="1"/>
  <c r="N204" i="13"/>
  <c r="K204" i="13"/>
  <c r="L204" i="13" s="1"/>
  <c r="M204" i="13"/>
  <c r="G205" i="3"/>
  <c r="I205" i="3" s="1"/>
  <c r="J205" i="3"/>
  <c r="G204" i="18" l="1"/>
  <c r="I204" i="18" s="1"/>
  <c r="I204" i="12"/>
  <c r="G205" i="12" s="1"/>
  <c r="K204" i="18"/>
  <c r="D204" i="15"/>
  <c r="F204" i="15" s="1"/>
  <c r="D206" i="3"/>
  <c r="F206" i="3"/>
  <c r="H206" i="3" s="1"/>
  <c r="H205" i="13"/>
  <c r="G205" i="13"/>
  <c r="I205" i="13" s="1"/>
  <c r="L204" i="18" l="1"/>
  <c r="F205" i="12"/>
  <c r="F205" i="18" s="1"/>
  <c r="H205" i="18" s="1"/>
  <c r="D204" i="18"/>
  <c r="M204" i="15"/>
  <c r="G205" i="15" s="1"/>
  <c r="I205" i="15" s="1"/>
  <c r="K204" i="15"/>
  <c r="L204" i="15" s="1"/>
  <c r="N204" i="15"/>
  <c r="G206" i="3"/>
  <c r="I206" i="3" s="1"/>
  <c r="J206" i="3"/>
  <c r="F205" i="13"/>
  <c r="J205" i="13"/>
  <c r="D205" i="13"/>
  <c r="D205" i="12" l="1"/>
  <c r="H205" i="12" s="1"/>
  <c r="J205" i="18" s="1"/>
  <c r="K205" i="18" s="1"/>
  <c r="G205" i="18"/>
  <c r="I205" i="18" s="1"/>
  <c r="H205" i="15"/>
  <c r="J205" i="15" s="1"/>
  <c r="M205" i="13"/>
  <c r="G206" i="13" s="1"/>
  <c r="I206" i="13" s="1"/>
  <c r="D207" i="3"/>
  <c r="F207" i="3"/>
  <c r="H207" i="3" s="1"/>
  <c r="K205" i="13"/>
  <c r="L205" i="13" s="1"/>
  <c r="N205" i="13"/>
  <c r="I205" i="12" l="1"/>
  <c r="G206" i="12" s="1"/>
  <c r="D205" i="18"/>
  <c r="D205" i="15"/>
  <c r="F205" i="15" s="1"/>
  <c r="N205" i="15" s="1"/>
  <c r="H206" i="13"/>
  <c r="J206" i="13" s="1"/>
  <c r="G207" i="3"/>
  <c r="I207" i="3" s="1"/>
  <c r="J207" i="3"/>
  <c r="F206" i="12" l="1"/>
  <c r="F206" i="18" s="1"/>
  <c r="H206" i="18" s="1"/>
  <c r="L205" i="18"/>
  <c r="G206" i="18"/>
  <c r="M205" i="15"/>
  <c r="H206" i="15" s="1"/>
  <c r="K205" i="15"/>
  <c r="L205" i="15" s="1"/>
  <c r="D206" i="13"/>
  <c r="F206" i="13"/>
  <c r="N206" i="13" s="1"/>
  <c r="F208" i="3"/>
  <c r="H208" i="3" s="1"/>
  <c r="D208" i="3"/>
  <c r="D206" i="12" l="1"/>
  <c r="D206" i="18" s="1"/>
  <c r="I206" i="18"/>
  <c r="G206" i="15"/>
  <c r="I206" i="15" s="1"/>
  <c r="J206" i="15" s="1"/>
  <c r="K206" i="13"/>
  <c r="L206" i="13" s="1"/>
  <c r="M206" i="13"/>
  <c r="G208" i="3"/>
  <c r="I208" i="3" s="1"/>
  <c r="J208" i="3"/>
  <c r="I206" i="12" l="1"/>
  <c r="G207" i="12" s="1"/>
  <c r="H206" i="12"/>
  <c r="J206" i="18" s="1"/>
  <c r="K206" i="18" s="1"/>
  <c r="D206" i="15"/>
  <c r="F206" i="15" s="1"/>
  <c r="K206" i="15" s="1"/>
  <c r="L206" i="15" s="1"/>
  <c r="L206" i="18"/>
  <c r="F207" i="12"/>
  <c r="G207" i="13"/>
  <c r="I207" i="13" s="1"/>
  <c r="H207" i="13"/>
  <c r="D209" i="3"/>
  <c r="J209" i="3" s="1"/>
  <c r="F209" i="3"/>
  <c r="H209" i="3" s="1"/>
  <c r="M206" i="15" l="1"/>
  <c r="H207" i="15" s="1"/>
  <c r="N206" i="15"/>
  <c r="D207" i="12"/>
  <c r="F207" i="18"/>
  <c r="H207" i="18" s="1"/>
  <c r="F207" i="13"/>
  <c r="D207" i="13"/>
  <c r="J207" i="13"/>
  <c r="D210" i="3"/>
  <c r="F210" i="3"/>
  <c r="H210" i="3" s="1"/>
  <c r="G209" i="3"/>
  <c r="I209" i="3" s="1"/>
  <c r="G207" i="15" l="1"/>
  <c r="I207" i="15" s="1"/>
  <c r="J207" i="15" s="1"/>
  <c r="H207" i="12"/>
  <c r="J207" i="18" s="1"/>
  <c r="K207" i="18" s="1"/>
  <c r="G207" i="18"/>
  <c r="I207" i="18" s="1"/>
  <c r="D207" i="15"/>
  <c r="M207" i="13"/>
  <c r="H208" i="13" s="1"/>
  <c r="F208" i="13" s="1"/>
  <c r="K207" i="13"/>
  <c r="L207" i="13" s="1"/>
  <c r="N207" i="13"/>
  <c r="G210" i="3"/>
  <c r="I210" i="3" s="1"/>
  <c r="J210" i="3"/>
  <c r="I207" i="12" l="1"/>
  <c r="G208" i="12" s="1"/>
  <c r="D207" i="18"/>
  <c r="F207" i="15"/>
  <c r="K207" i="15" s="1"/>
  <c r="L207" i="15" s="1"/>
  <c r="G208" i="13"/>
  <c r="F211" i="3"/>
  <c r="H211" i="3" s="1"/>
  <c r="D211" i="3"/>
  <c r="J211" i="3" s="1"/>
  <c r="N208" i="13"/>
  <c r="K208" i="13"/>
  <c r="L207" i="18" l="1"/>
  <c r="F208" i="12"/>
  <c r="D208" i="12" s="1"/>
  <c r="N207" i="15"/>
  <c r="M207" i="15"/>
  <c r="H208" i="15" s="1"/>
  <c r="I208" i="13"/>
  <c r="J208" i="13" s="1"/>
  <c r="D208" i="13"/>
  <c r="M208" i="13" s="1"/>
  <c r="H209" i="13" s="1"/>
  <c r="F209" i="13" s="1"/>
  <c r="G211" i="3"/>
  <c r="I211" i="3" s="1"/>
  <c r="D212" i="3"/>
  <c r="F212" i="3"/>
  <c r="H212" i="3" s="1"/>
  <c r="F208" i="18" l="1"/>
  <c r="H208" i="18" s="1"/>
  <c r="G208" i="15"/>
  <c r="I208" i="15" s="1"/>
  <c r="J208" i="15" s="1"/>
  <c r="G209" i="13"/>
  <c r="I209" i="13" s="1"/>
  <c r="J209" i="13" s="1"/>
  <c r="L208" i="13"/>
  <c r="N209" i="13"/>
  <c r="K209" i="13"/>
  <c r="G212" i="3"/>
  <c r="I212" i="3" s="1"/>
  <c r="J212" i="3"/>
  <c r="H208" i="12" l="1"/>
  <c r="J208" i="18" s="1"/>
  <c r="K208" i="18" s="1"/>
  <c r="G208" i="18"/>
  <c r="I208" i="18" s="1"/>
  <c r="D208" i="15"/>
  <c r="D209" i="13"/>
  <c r="M209" i="13" s="1"/>
  <c r="H210" i="13" s="1"/>
  <c r="L209" i="13"/>
  <c r="D213" i="3"/>
  <c r="F213" i="3"/>
  <c r="H213" i="3" s="1"/>
  <c r="F208" i="15" l="1"/>
  <c r="D208" i="18"/>
  <c r="I208" i="12"/>
  <c r="G209" i="12" s="1"/>
  <c r="G210" i="13"/>
  <c r="I210" i="13" s="1"/>
  <c r="J210" i="13" s="1"/>
  <c r="G213" i="3"/>
  <c r="I213" i="3" s="1"/>
  <c r="J213" i="3"/>
  <c r="D214" i="3" s="1"/>
  <c r="F210" i="13"/>
  <c r="N208" i="15" l="1"/>
  <c r="K208" i="15"/>
  <c r="L208" i="15" s="1"/>
  <c r="M208" i="15"/>
  <c r="L208" i="18"/>
  <c r="F209" i="12"/>
  <c r="D209" i="12" s="1"/>
  <c r="D210" i="13"/>
  <c r="M210" i="13" s="1"/>
  <c r="F214" i="3"/>
  <c r="H214" i="3" s="1"/>
  <c r="K210" i="13"/>
  <c r="L210" i="13" s="1"/>
  <c r="N210" i="13"/>
  <c r="G209" i="15" l="1"/>
  <c r="I209" i="15" s="1"/>
  <c r="H209" i="15"/>
  <c r="F209" i="18"/>
  <c r="H209" i="18" s="1"/>
  <c r="G214" i="3"/>
  <c r="I214" i="3" s="1"/>
  <c r="G211" i="13"/>
  <c r="I211" i="13" s="1"/>
  <c r="H211" i="13"/>
  <c r="J209" i="15" l="1"/>
  <c r="D209" i="15"/>
  <c r="G209" i="18"/>
  <c r="I209" i="18" s="1"/>
  <c r="H209" i="12"/>
  <c r="J209" i="18" s="1"/>
  <c r="K209" i="18" s="1"/>
  <c r="F211" i="13"/>
  <c r="D211" i="13"/>
  <c r="J211" i="13"/>
  <c r="F209" i="15" l="1"/>
  <c r="M209" i="15" s="1"/>
  <c r="I209" i="12"/>
  <c r="G210" i="12" s="1"/>
  <c r="D209" i="18"/>
  <c r="K211" i="13"/>
  <c r="L211" i="13" s="1"/>
  <c r="N211" i="13"/>
  <c r="M211" i="13"/>
  <c r="N209" i="15" l="1"/>
  <c r="K209" i="15"/>
  <c r="L209" i="15" s="1"/>
  <c r="H210" i="15"/>
  <c r="G210" i="15"/>
  <c r="I210" i="15" s="1"/>
  <c r="L209" i="18"/>
  <c r="F210" i="12"/>
  <c r="D210" i="12" s="1"/>
  <c r="G212" i="13"/>
  <c r="I212" i="13" s="1"/>
  <c r="H212" i="13"/>
  <c r="D210" i="15" l="1"/>
  <c r="J210" i="15"/>
  <c r="F210" i="15" s="1"/>
  <c r="F210" i="18"/>
  <c r="H210" i="18" s="1"/>
  <c r="F212" i="13"/>
  <c r="D212" i="13"/>
  <c r="J212" i="13"/>
  <c r="N210" i="15" l="1"/>
  <c r="K210" i="15"/>
  <c r="L210" i="15" s="1"/>
  <c r="M210" i="15"/>
  <c r="H210" i="12"/>
  <c r="J210" i="18" s="1"/>
  <c r="K210" i="18" s="1"/>
  <c r="G210" i="18"/>
  <c r="I210" i="18" s="1"/>
  <c r="M212" i="13"/>
  <c r="K212" i="13"/>
  <c r="L212" i="13" s="1"/>
  <c r="N212" i="13"/>
  <c r="H211" i="15" l="1"/>
  <c r="G211" i="15"/>
  <c r="I211" i="15" s="1"/>
  <c r="D210" i="18"/>
  <c r="I210" i="12"/>
  <c r="G211" i="12" s="1"/>
  <c r="H213" i="13"/>
  <c r="G213" i="13"/>
  <c r="I213" i="13" s="1"/>
  <c r="J211" i="15" l="1"/>
  <c r="D211" i="15"/>
  <c r="F211" i="15" s="1"/>
  <c r="N211" i="15" s="1"/>
  <c r="L210" i="18"/>
  <c r="F211" i="12"/>
  <c r="D211" i="12" s="1"/>
  <c r="F213" i="13"/>
  <c r="J213" i="13"/>
  <c r="D213" i="13"/>
  <c r="M211" i="15" l="1"/>
  <c r="G212" i="15" s="1"/>
  <c r="I212" i="15" s="1"/>
  <c r="K211" i="15"/>
  <c r="L211" i="15" s="1"/>
  <c r="H212" i="15"/>
  <c r="F211" i="18"/>
  <c r="H211" i="18" s="1"/>
  <c r="M213" i="13"/>
  <c r="G214" i="13" s="1"/>
  <c r="I214" i="13" s="1"/>
  <c r="N213" i="13"/>
  <c r="K213" i="13"/>
  <c r="L213" i="13" s="1"/>
  <c r="D212" i="15" l="1"/>
  <c r="J212" i="15"/>
  <c r="H211" i="12"/>
  <c r="J211" i="18" s="1"/>
  <c r="K211" i="18" s="1"/>
  <c r="G211" i="18"/>
  <c r="I211" i="18" s="1"/>
  <c r="H214" i="13"/>
  <c r="F214" i="13" s="1"/>
  <c r="K214" i="13" s="1"/>
  <c r="L214" i="13" s="1"/>
  <c r="F212" i="15" l="1"/>
  <c r="D211" i="18"/>
  <c r="I211" i="12"/>
  <c r="G212" i="12" s="1"/>
  <c r="J214" i="13"/>
  <c r="D214" i="13"/>
  <c r="M212" i="15" l="1"/>
  <c r="K212" i="15"/>
  <c r="L212" i="15" s="1"/>
  <c r="N212" i="15"/>
  <c r="F212" i="12"/>
  <c r="D212" i="12" s="1"/>
  <c r="L211" i="18"/>
  <c r="G213" i="15" l="1"/>
  <c r="I213" i="15" s="1"/>
  <c r="H213" i="15"/>
  <c r="F212" i="18"/>
  <c r="H212" i="18" s="1"/>
  <c r="D213" i="15" l="1"/>
  <c r="J213" i="15"/>
  <c r="H212" i="12"/>
  <c r="J212" i="18" s="1"/>
  <c r="K212" i="18" s="1"/>
  <c r="G212" i="18"/>
  <c r="I212" i="18" s="1"/>
  <c r="F213" i="15" l="1"/>
  <c r="N213" i="15" s="1"/>
  <c r="D212" i="18"/>
  <c r="I212" i="12"/>
  <c r="G213" i="12" s="1"/>
  <c r="M213" i="15" l="1"/>
  <c r="G214" i="15" s="1"/>
  <c r="I214" i="15" s="1"/>
  <c r="K213" i="15"/>
  <c r="L213" i="15" s="1"/>
  <c r="F213" i="12"/>
  <c r="D213" i="12" s="1"/>
  <c r="L212" i="18"/>
  <c r="H214" i="15" l="1"/>
  <c r="J214" i="15" s="1"/>
  <c r="F213" i="18"/>
  <c r="H213" i="18" s="1"/>
  <c r="D214" i="15" l="1"/>
  <c r="F214" i="15"/>
  <c r="K214" i="15" s="1"/>
  <c r="L214" i="15" s="1"/>
  <c r="H213" i="12"/>
  <c r="J213" i="18" s="1"/>
  <c r="K213" i="18" s="1"/>
  <c r="G213" i="18"/>
  <c r="I213" i="18" s="1"/>
  <c r="D213" i="18" l="1"/>
  <c r="I213" i="12"/>
  <c r="G214" i="12" s="1"/>
  <c r="F214" i="12" l="1"/>
  <c r="D214" i="12" s="1"/>
  <c r="L213" i="18"/>
  <c r="F214" i="18" l="1"/>
  <c r="H214" i="18" s="1"/>
  <c r="G214" i="18" l="1"/>
  <c r="I214" i="18" s="1"/>
  <c r="D214" i="18" l="1"/>
  <c r="H214" i="12"/>
  <c r="E214" i="18"/>
  <c r="E214" i="3"/>
  <c r="J214" i="3" s="1"/>
  <c r="E214" i="15"/>
  <c r="E214" i="13"/>
  <c r="G15" i="11"/>
  <c r="N214" i="13" l="1"/>
  <c r="M214" i="13"/>
  <c r="N214" i="15"/>
  <c r="M214" i="15"/>
  <c r="F215" i="3"/>
  <c r="H215" i="3" s="1"/>
  <c r="D215" i="3"/>
  <c r="J215" i="3" s="1"/>
  <c r="I214" i="12"/>
  <c r="G215" i="12" s="1"/>
  <c r="L214" i="18" l="1"/>
  <c r="J214" i="18"/>
  <c r="K214" i="18" s="1"/>
  <c r="G215" i="3"/>
  <c r="I215" i="3" s="1"/>
  <c r="G215" i="15"/>
  <c r="I215" i="15" s="1"/>
  <c r="H215" i="15"/>
  <c r="D216" i="3"/>
  <c r="F216" i="3"/>
  <c r="H216" i="3" s="1"/>
  <c r="G215" i="13"/>
  <c r="I215" i="13" s="1"/>
  <c r="H215" i="13"/>
  <c r="F15" i="11"/>
  <c r="F215" i="12"/>
  <c r="D215" i="12" s="1"/>
  <c r="F215" i="18" l="1"/>
  <c r="H215" i="18" s="1"/>
  <c r="G216" i="3"/>
  <c r="I216" i="3" s="1"/>
  <c r="F215" i="13"/>
  <c r="J215" i="13"/>
  <c r="D215" i="13"/>
  <c r="J216" i="3"/>
  <c r="J215" i="15"/>
  <c r="D215" i="15"/>
  <c r="H215" i="12" l="1"/>
  <c r="J215" i="18" s="1"/>
  <c r="K215" i="18" s="1"/>
  <c r="G215" i="18"/>
  <c r="I215" i="18" s="1"/>
  <c r="F215" i="15"/>
  <c r="M215" i="15" s="1"/>
  <c r="I215" i="12"/>
  <c r="G216" i="12" s="1"/>
  <c r="D215" i="18"/>
  <c r="M215" i="13"/>
  <c r="H216" i="13" s="1"/>
  <c r="F216" i="13" s="1"/>
  <c r="F217" i="3"/>
  <c r="H217" i="3" s="1"/>
  <c r="D217" i="3"/>
  <c r="J217" i="3" s="1"/>
  <c r="K215" i="13"/>
  <c r="L215" i="13" s="1"/>
  <c r="N215" i="13"/>
  <c r="N215" i="15" l="1"/>
  <c r="L215" i="18"/>
  <c r="K215" i="15"/>
  <c r="L215" i="15" s="1"/>
  <c r="F216" i="12"/>
  <c r="D216" i="12" s="1"/>
  <c r="G216" i="13"/>
  <c r="I216" i="13" s="1"/>
  <c r="J216" i="13" s="1"/>
  <c r="G217" i="3"/>
  <c r="I217" i="3" s="1"/>
  <c r="N216" i="13"/>
  <c r="K216" i="13"/>
  <c r="F218" i="3"/>
  <c r="H218" i="3" s="1"/>
  <c r="D218" i="3"/>
  <c r="H216" i="15"/>
  <c r="G216" i="15"/>
  <c r="I216" i="15" s="1"/>
  <c r="F216" i="18" l="1"/>
  <c r="H216" i="18" s="1"/>
  <c r="H216" i="12"/>
  <c r="D216" i="13"/>
  <c r="M216" i="13" s="1"/>
  <c r="G217" i="13" s="1"/>
  <c r="I217" i="13" s="1"/>
  <c r="L216" i="13"/>
  <c r="G218" i="3"/>
  <c r="I218" i="3" s="1"/>
  <c r="D216" i="15"/>
  <c r="J216" i="15"/>
  <c r="F216" i="15" s="1"/>
  <c r="J218" i="3"/>
  <c r="G216" i="18" l="1"/>
  <c r="I216" i="18" s="1"/>
  <c r="J216" i="18"/>
  <c r="K216" i="18" s="1"/>
  <c r="H217" i="13"/>
  <c r="F217" i="13" s="1"/>
  <c r="F219" i="3"/>
  <c r="H219" i="3" s="1"/>
  <c r="D219" i="3"/>
  <c r="J219" i="3" s="1"/>
  <c r="N216" i="15"/>
  <c r="K216" i="15"/>
  <c r="L216" i="15" s="1"/>
  <c r="M216" i="15"/>
  <c r="D217" i="13" l="1"/>
  <c r="M217" i="13" s="1"/>
  <c r="G218" i="13" s="1"/>
  <c r="I218" i="13" s="1"/>
  <c r="J217" i="13"/>
  <c r="I216" i="12"/>
  <c r="G217" i="12" s="1"/>
  <c r="D216" i="18"/>
  <c r="G219" i="3"/>
  <c r="I219" i="3" s="1"/>
  <c r="F220" i="3"/>
  <c r="H220" i="3" s="1"/>
  <c r="D220" i="3"/>
  <c r="N217" i="13"/>
  <c r="K217" i="13"/>
  <c r="L217" i="13" s="1"/>
  <c r="H217" i="15"/>
  <c r="G217" i="15"/>
  <c r="I217" i="15" s="1"/>
  <c r="L216" i="18" l="1"/>
  <c r="F217" i="12"/>
  <c r="D217" i="12" s="1"/>
  <c r="H218" i="13"/>
  <c r="F218" i="13" s="1"/>
  <c r="K218" i="13" s="1"/>
  <c r="L218" i="13" s="1"/>
  <c r="G220" i="3"/>
  <c r="I220" i="3" s="1"/>
  <c r="D217" i="15"/>
  <c r="J217" i="15"/>
  <c r="J220" i="3"/>
  <c r="F217" i="15" l="1"/>
  <c r="K217" i="15" s="1"/>
  <c r="L217" i="15" s="1"/>
  <c r="F217" i="18"/>
  <c r="H217" i="18" s="1"/>
  <c r="H217" i="12"/>
  <c r="J218" i="13"/>
  <c r="D218" i="13"/>
  <c r="M218" i="13" s="1"/>
  <c r="H219" i="13" s="1"/>
  <c r="N218" i="13"/>
  <c r="M217" i="15"/>
  <c r="D221" i="3"/>
  <c r="F221" i="3"/>
  <c r="H221" i="3" s="1"/>
  <c r="N217" i="15" l="1"/>
  <c r="G217" i="18"/>
  <c r="I217" i="18" s="1"/>
  <c r="J217" i="18"/>
  <c r="K217" i="18" s="1"/>
  <c r="G219" i="13"/>
  <c r="I219" i="13" s="1"/>
  <c r="J219" i="13" s="1"/>
  <c r="G221" i="3"/>
  <c r="I221" i="3" s="1"/>
  <c r="F219" i="13"/>
  <c r="G218" i="15"/>
  <c r="I218" i="15" s="1"/>
  <c r="H218" i="15"/>
  <c r="J221" i="3"/>
  <c r="D219" i="13" l="1"/>
  <c r="M219" i="13" s="1"/>
  <c r="G220" i="13" s="1"/>
  <c r="I220" i="13" s="1"/>
  <c r="I217" i="12"/>
  <c r="G218" i="12" s="1"/>
  <c r="D217" i="18"/>
  <c r="D222" i="3"/>
  <c r="J222" i="3" s="1"/>
  <c r="F222" i="3"/>
  <c r="H222" i="3" s="1"/>
  <c r="D218" i="15"/>
  <c r="J218" i="15"/>
  <c r="K219" i="13"/>
  <c r="L219" i="13" s="1"/>
  <c r="N219" i="13"/>
  <c r="F218" i="15" l="1"/>
  <c r="F218" i="12"/>
  <c r="D218" i="12" s="1"/>
  <c r="L217" i="18"/>
  <c r="H220" i="13"/>
  <c r="D220" i="13" s="1"/>
  <c r="M218" i="15"/>
  <c r="H219" i="15" s="1"/>
  <c r="D223" i="3"/>
  <c r="J223" i="3" s="1"/>
  <c r="F223" i="3"/>
  <c r="H223" i="3" s="1"/>
  <c r="K218" i="15"/>
  <c r="L218" i="15" s="1"/>
  <c r="N218" i="15"/>
  <c r="G222" i="3"/>
  <c r="I222" i="3" s="1"/>
  <c r="F218" i="18" l="1"/>
  <c r="H218" i="18" s="1"/>
  <c r="H218" i="12"/>
  <c r="F220" i="13"/>
  <c r="K220" i="13" s="1"/>
  <c r="L220" i="13" s="1"/>
  <c r="J220" i="13"/>
  <c r="G219" i="15"/>
  <c r="I219" i="15" s="1"/>
  <c r="J219" i="15" s="1"/>
  <c r="G223" i="3"/>
  <c r="I223" i="3" s="1"/>
  <c r="F224" i="3"/>
  <c r="H224" i="3" s="1"/>
  <c r="D224" i="3"/>
  <c r="J218" i="18" l="1"/>
  <c r="K218" i="18" s="1"/>
  <c r="G218" i="18"/>
  <c r="I218" i="18" s="1"/>
  <c r="N220" i="13"/>
  <c r="M220" i="13"/>
  <c r="H221" i="13" s="1"/>
  <c r="D219" i="15"/>
  <c r="F219" i="15" s="1"/>
  <c r="G224" i="3"/>
  <c r="I224" i="3" s="1"/>
  <c r="J224" i="3"/>
  <c r="D218" i="18" l="1"/>
  <c r="I218" i="12"/>
  <c r="G219" i="12" s="1"/>
  <c r="G221" i="13"/>
  <c r="I221" i="13" s="1"/>
  <c r="J221" i="13" s="1"/>
  <c r="M219" i="15"/>
  <c r="H220" i="15" s="1"/>
  <c r="K219" i="15"/>
  <c r="L219" i="15" s="1"/>
  <c r="N219" i="15"/>
  <c r="F225" i="3"/>
  <c r="H225" i="3" s="1"/>
  <c r="D225" i="3"/>
  <c r="F221" i="13"/>
  <c r="D221" i="13" l="1"/>
  <c r="M221" i="13" s="1"/>
  <c r="L218" i="18"/>
  <c r="F219" i="12"/>
  <c r="D219" i="12" s="1"/>
  <c r="G220" i="15"/>
  <c r="I220" i="15" s="1"/>
  <c r="J220" i="15" s="1"/>
  <c r="G225" i="3"/>
  <c r="I225" i="3" s="1"/>
  <c r="J225" i="3"/>
  <c r="F226" i="3" s="1"/>
  <c r="H226" i="3" s="1"/>
  <c r="N221" i="13"/>
  <c r="K221" i="13"/>
  <c r="L221" i="13" s="1"/>
  <c r="F219" i="18" l="1"/>
  <c r="H219" i="18" s="1"/>
  <c r="H219" i="12"/>
  <c r="D220" i="15"/>
  <c r="F220" i="15" s="1"/>
  <c r="N220" i="15" s="1"/>
  <c r="D226" i="3"/>
  <c r="G226" i="3" s="1"/>
  <c r="I226" i="3" s="1"/>
  <c r="H222" i="13"/>
  <c r="G222" i="13"/>
  <c r="I222" i="13" s="1"/>
  <c r="J219" i="18" l="1"/>
  <c r="K219" i="18" s="1"/>
  <c r="G219" i="18"/>
  <c r="I219" i="18" s="1"/>
  <c r="M220" i="15"/>
  <c r="H221" i="15" s="1"/>
  <c r="K220" i="15"/>
  <c r="L220" i="15" s="1"/>
  <c r="F222" i="13"/>
  <c r="J222" i="13"/>
  <c r="D222" i="13"/>
  <c r="G221" i="15" l="1"/>
  <c r="I221" i="15" s="1"/>
  <c r="J221" i="15" s="1"/>
  <c r="D219" i="18"/>
  <c r="I219" i="12"/>
  <c r="G220" i="12" s="1"/>
  <c r="D221" i="15"/>
  <c r="F221" i="15" s="1"/>
  <c r="N221" i="15" s="1"/>
  <c r="M222" i="13"/>
  <c r="G223" i="13" s="1"/>
  <c r="I223" i="13" s="1"/>
  <c r="K222" i="13"/>
  <c r="L222" i="13" s="1"/>
  <c r="N222" i="13"/>
  <c r="L219" i="18" l="1"/>
  <c r="F220" i="12"/>
  <c r="D220" i="12" s="1"/>
  <c r="K221" i="15"/>
  <c r="L221" i="15" s="1"/>
  <c r="M221" i="15"/>
  <c r="H222" i="15" s="1"/>
  <c r="H223" i="13"/>
  <c r="D223" i="13" s="1"/>
  <c r="F220" i="18" l="1"/>
  <c r="H220" i="18" s="1"/>
  <c r="H220" i="12"/>
  <c r="G222" i="15"/>
  <c r="I222" i="15" s="1"/>
  <c r="J222" i="15" s="1"/>
  <c r="F223" i="13"/>
  <c r="M223" i="13" s="1"/>
  <c r="J223" i="13"/>
  <c r="G220" i="18" l="1"/>
  <c r="I220" i="18" s="1"/>
  <c r="J220" i="18"/>
  <c r="K220" i="18" s="1"/>
  <c r="D222" i="15"/>
  <c r="F222" i="15" s="1"/>
  <c r="N223" i="13"/>
  <c r="K223" i="13"/>
  <c r="L223" i="13" s="1"/>
  <c r="H224" i="13"/>
  <c r="G224" i="13"/>
  <c r="I224" i="13" s="1"/>
  <c r="I220" i="12" l="1"/>
  <c r="G221" i="12" s="1"/>
  <c r="D220" i="18"/>
  <c r="K222" i="15"/>
  <c r="L222" i="15" s="1"/>
  <c r="M222" i="15"/>
  <c r="H223" i="15" s="1"/>
  <c r="N222" i="15"/>
  <c r="F224" i="13"/>
  <c r="D224" i="13"/>
  <c r="J224" i="13"/>
  <c r="L220" i="18" l="1"/>
  <c r="F221" i="12"/>
  <c r="D221" i="12" s="1"/>
  <c r="G223" i="15"/>
  <c r="I223" i="15" s="1"/>
  <c r="J223" i="15" s="1"/>
  <c r="M224" i="13"/>
  <c r="G225" i="13" s="1"/>
  <c r="I225" i="13" s="1"/>
  <c r="N224" i="13"/>
  <c r="K224" i="13"/>
  <c r="L224" i="13" s="1"/>
  <c r="F221" i="18" l="1"/>
  <c r="H221" i="18" s="1"/>
  <c r="H221" i="12"/>
  <c r="D223" i="15"/>
  <c r="F223" i="15"/>
  <c r="K223" i="15" s="1"/>
  <c r="L223" i="15" s="1"/>
  <c r="H225" i="13"/>
  <c r="F225" i="13" s="1"/>
  <c r="G221" i="18" l="1"/>
  <c r="I221" i="18" s="1"/>
  <c r="J221" i="18"/>
  <c r="K221" i="18" s="1"/>
  <c r="D225" i="13"/>
  <c r="M225" i="13" s="1"/>
  <c r="G226" i="13" s="1"/>
  <c r="I226" i="13" s="1"/>
  <c r="N223" i="15"/>
  <c r="M223" i="15"/>
  <c r="G224" i="15" s="1"/>
  <c r="I224" i="15" s="1"/>
  <c r="J225" i="13"/>
  <c r="N225" i="13"/>
  <c r="K225" i="13"/>
  <c r="L225" i="13" s="1"/>
  <c r="I221" i="12" l="1"/>
  <c r="G222" i="12" s="1"/>
  <c r="D221" i="18"/>
  <c r="H224" i="15"/>
  <c r="J224" i="15" s="1"/>
  <c r="H226" i="13"/>
  <c r="D226" i="13" s="1"/>
  <c r="L221" i="18" l="1"/>
  <c r="F222" i="12"/>
  <c r="D222" i="12" s="1"/>
  <c r="F226" i="13"/>
  <c r="K226" i="13" s="1"/>
  <c r="L226" i="13" s="1"/>
  <c r="D224" i="15"/>
  <c r="F224" i="15" s="1"/>
  <c r="K224" i="15" s="1"/>
  <c r="L224" i="15" s="1"/>
  <c r="J226" i="13"/>
  <c r="F222" i="18" l="1"/>
  <c r="H222" i="18" s="1"/>
  <c r="H222" i="12"/>
  <c r="M224" i="15"/>
  <c r="H225" i="15" s="1"/>
  <c r="N224" i="15"/>
  <c r="G222" i="18" l="1"/>
  <c r="I222" i="18" s="1"/>
  <c r="J222" i="18"/>
  <c r="K222" i="18" s="1"/>
  <c r="G225" i="15"/>
  <c r="I225" i="15" s="1"/>
  <c r="J225" i="15" s="1"/>
  <c r="D222" i="18" l="1"/>
  <c r="I222" i="12"/>
  <c r="G223" i="12" s="1"/>
  <c r="D225" i="15"/>
  <c r="F225" i="15" s="1"/>
  <c r="M225" i="15" s="1"/>
  <c r="H226" i="15" s="1"/>
  <c r="L222" i="18" l="1"/>
  <c r="F223" i="12"/>
  <c r="D223" i="12" s="1"/>
  <c r="N225" i="15"/>
  <c r="K225" i="15"/>
  <c r="L225" i="15" s="1"/>
  <c r="G226" i="15"/>
  <c r="I226" i="15" s="1"/>
  <c r="J226" i="15" s="1"/>
  <c r="F223" i="18" l="1"/>
  <c r="H223" i="18" s="1"/>
  <c r="H223" i="12"/>
  <c r="D226" i="15"/>
  <c r="F226" i="15" s="1"/>
  <c r="K226" i="15" s="1"/>
  <c r="L226" i="15" s="1"/>
  <c r="G223" i="18" l="1"/>
  <c r="I223" i="18" s="1"/>
  <c r="J223" i="18"/>
  <c r="K223" i="18" s="1"/>
  <c r="I223" i="12" l="1"/>
  <c r="G224" i="12" s="1"/>
  <c r="D223" i="18"/>
  <c r="L223" i="18" l="1"/>
  <c r="F224" i="12"/>
  <c r="D224" i="12" s="1"/>
  <c r="F224" i="18" l="1"/>
  <c r="H224" i="18" s="1"/>
  <c r="H224" i="12"/>
  <c r="G224" i="18" l="1"/>
  <c r="I224" i="18" s="1"/>
  <c r="J224" i="18"/>
  <c r="K224" i="18" s="1"/>
  <c r="D224" i="18" l="1"/>
  <c r="I224" i="12"/>
  <c r="G225" i="12" s="1"/>
  <c r="L224" i="18" l="1"/>
  <c r="F225" i="12"/>
  <c r="D225" i="12" s="1"/>
  <c r="H225" i="12" l="1"/>
  <c r="F225" i="18"/>
  <c r="H225" i="18" s="1"/>
  <c r="G225" i="18" l="1"/>
  <c r="I225" i="18" s="1"/>
  <c r="J225" i="18"/>
  <c r="K225" i="18" s="1"/>
  <c r="D225" i="18" l="1"/>
  <c r="I225" i="12"/>
  <c r="G226" i="12" s="1"/>
  <c r="F226" i="12" l="1"/>
  <c r="D226" i="12" s="1"/>
  <c r="L225" i="18"/>
  <c r="F226" i="18" l="1"/>
  <c r="H226" i="18" s="1"/>
  <c r="H226" i="12"/>
  <c r="G226" i="18" l="1"/>
  <c r="I226" i="18" s="1"/>
  <c r="D226" i="18"/>
  <c r="E226" i="13"/>
  <c r="E226" i="3"/>
  <c r="J226" i="3" s="1"/>
  <c r="E226" i="18"/>
  <c r="E226" i="15"/>
  <c r="G16" i="11"/>
  <c r="N226" i="15" l="1"/>
  <c r="M226" i="15"/>
  <c r="I226" i="12"/>
  <c r="G227" i="12" s="1"/>
  <c r="F227" i="3"/>
  <c r="H227" i="3" s="1"/>
  <c r="D227" i="3"/>
  <c r="J227" i="3" s="1"/>
  <c r="N226" i="13"/>
  <c r="M226" i="13"/>
  <c r="L226" i="18" l="1"/>
  <c r="J226" i="18"/>
  <c r="K226" i="18" s="1"/>
  <c r="G227" i="3"/>
  <c r="I227" i="3" s="1"/>
  <c r="F16" i="11"/>
  <c r="F227" i="12"/>
  <c r="D227" i="12" s="1"/>
  <c r="D228" i="3"/>
  <c r="F228" i="3"/>
  <c r="H228" i="3" s="1"/>
  <c r="H227" i="15"/>
  <c r="G227" i="15"/>
  <c r="I227" i="15" s="1"/>
  <c r="H227" i="13"/>
  <c r="G227" i="13"/>
  <c r="I227" i="13" s="1"/>
  <c r="F227" i="18" l="1"/>
  <c r="H227" i="18" s="1"/>
  <c r="H227" i="12"/>
  <c r="G228" i="3"/>
  <c r="I228" i="3" s="1"/>
  <c r="D227" i="15"/>
  <c r="J227" i="15"/>
  <c r="J228" i="3"/>
  <c r="F227" i="13"/>
  <c r="J227" i="13"/>
  <c r="D227" i="13"/>
  <c r="F227" i="15" l="1"/>
  <c r="G227" i="18"/>
  <c r="I227" i="18" s="1"/>
  <c r="I227" i="12"/>
  <c r="G228" i="12" s="1"/>
  <c r="D227" i="18"/>
  <c r="J227" i="18"/>
  <c r="K227" i="18" s="1"/>
  <c r="M227" i="13"/>
  <c r="G228" i="13" s="1"/>
  <c r="I228" i="13" s="1"/>
  <c r="D229" i="3"/>
  <c r="F229" i="3"/>
  <c r="H229" i="3" s="1"/>
  <c r="N227" i="15"/>
  <c r="K227" i="15"/>
  <c r="L227" i="15" s="1"/>
  <c r="N227" i="13"/>
  <c r="K227" i="13"/>
  <c r="L227" i="13" s="1"/>
  <c r="M227" i="15"/>
  <c r="L227" i="18" l="1"/>
  <c r="F228" i="12"/>
  <c r="F228" i="18" s="1"/>
  <c r="H228" i="18" s="1"/>
  <c r="H228" i="13"/>
  <c r="J228" i="13" s="1"/>
  <c r="G228" i="15"/>
  <c r="I228" i="15" s="1"/>
  <c r="H228" i="15"/>
  <c r="J229" i="3"/>
  <c r="G229" i="3"/>
  <c r="D228" i="12" l="1"/>
  <c r="F228" i="13"/>
  <c r="K228" i="13" s="1"/>
  <c r="L228" i="13" s="1"/>
  <c r="D228" i="13"/>
  <c r="I229" i="3"/>
  <c r="F230" i="3"/>
  <c r="H230" i="3" s="1"/>
  <c r="D230" i="3"/>
  <c r="J230" i="3" s="1"/>
  <c r="J228" i="15"/>
  <c r="D228" i="15"/>
  <c r="H228" i="12" l="1"/>
  <c r="J228" i="18" s="1"/>
  <c r="K228" i="18" s="1"/>
  <c r="G228" i="18"/>
  <c r="I228" i="18" s="1"/>
  <c r="N228" i="13"/>
  <c r="M228" i="13"/>
  <c r="G229" i="13" s="1"/>
  <c r="I229" i="13" s="1"/>
  <c r="F228" i="15"/>
  <c r="K228" i="15" s="1"/>
  <c r="L228" i="15" s="1"/>
  <c r="G230" i="3"/>
  <c r="I230" i="3" s="1"/>
  <c r="F231" i="3"/>
  <c r="H231" i="3" s="1"/>
  <c r="D231" i="3"/>
  <c r="J231" i="3" s="1"/>
  <c r="I228" i="12" l="1"/>
  <c r="G229" i="12" s="1"/>
  <c r="D228" i="18"/>
  <c r="M228" i="15"/>
  <c r="H229" i="15" s="1"/>
  <c r="H229" i="13"/>
  <c r="J229" i="13" s="1"/>
  <c r="N228" i="15"/>
  <c r="F232" i="3"/>
  <c r="H232" i="3" s="1"/>
  <c r="D232" i="3"/>
  <c r="J232" i="3" s="1"/>
  <c r="G231" i="3"/>
  <c r="G229" i="15" l="1"/>
  <c r="I229" i="15" s="1"/>
  <c r="J229" i="15" s="1"/>
  <c r="D229" i="13"/>
  <c r="F229" i="13"/>
  <c r="K229" i="13" s="1"/>
  <c r="L229" i="13" s="1"/>
  <c r="L228" i="18"/>
  <c r="F229" i="12"/>
  <c r="D229" i="12" s="1"/>
  <c r="G232" i="3"/>
  <c r="I232" i="3" s="1"/>
  <c r="I231" i="3"/>
  <c r="F233" i="3"/>
  <c r="H233" i="3" s="1"/>
  <c r="D233" i="3"/>
  <c r="D229" i="15"/>
  <c r="M229" i="13" l="1"/>
  <c r="F229" i="15"/>
  <c r="M229" i="15" s="1"/>
  <c r="H230" i="15" s="1"/>
  <c r="N229" i="13"/>
  <c r="F229" i="18"/>
  <c r="H229" i="18" s="1"/>
  <c r="G233" i="3"/>
  <c r="I233" i="3" s="1"/>
  <c r="H230" i="13"/>
  <c r="G230" i="13"/>
  <c r="I230" i="13" s="1"/>
  <c r="J233" i="3"/>
  <c r="K229" i="15" l="1"/>
  <c r="L229" i="15" s="1"/>
  <c r="N229" i="15"/>
  <c r="D229" i="18"/>
  <c r="H229" i="12"/>
  <c r="J229" i="18" s="1"/>
  <c r="K229" i="18" s="1"/>
  <c r="I229" i="12"/>
  <c r="G230" i="12" s="1"/>
  <c r="G229" i="18"/>
  <c r="I229" i="18" s="1"/>
  <c r="G230" i="15"/>
  <c r="I230" i="15" s="1"/>
  <c r="J230" i="15" s="1"/>
  <c r="F234" i="3"/>
  <c r="H234" i="3" s="1"/>
  <c r="D234" i="3"/>
  <c r="J234" i="3" s="1"/>
  <c r="F230" i="13"/>
  <c r="D230" i="13"/>
  <c r="J230" i="13"/>
  <c r="L229" i="18" l="1"/>
  <c r="F230" i="12"/>
  <c r="D230" i="12" s="1"/>
  <c r="D230" i="15"/>
  <c r="G234" i="3"/>
  <c r="I234" i="3" s="1"/>
  <c r="M230" i="13"/>
  <c r="D235" i="3"/>
  <c r="J235" i="3" s="1"/>
  <c r="F235" i="3"/>
  <c r="H235" i="3" s="1"/>
  <c r="N230" i="13"/>
  <c r="K230" i="13"/>
  <c r="L230" i="13" s="1"/>
  <c r="F230" i="18" l="1"/>
  <c r="H230" i="18" s="1"/>
  <c r="F230" i="15"/>
  <c r="D236" i="3"/>
  <c r="F236" i="3"/>
  <c r="H236" i="3" s="1"/>
  <c r="G231" i="13"/>
  <c r="I231" i="13" s="1"/>
  <c r="H231" i="13"/>
  <c r="G235" i="3"/>
  <c r="I235" i="3" s="1"/>
  <c r="H230" i="12" l="1"/>
  <c r="J230" i="18" s="1"/>
  <c r="K230" i="18" s="1"/>
  <c r="G230" i="18"/>
  <c r="I230" i="18" s="1"/>
  <c r="K230" i="15"/>
  <c r="L230" i="15" s="1"/>
  <c r="N230" i="15"/>
  <c r="M230" i="15"/>
  <c r="G236" i="3"/>
  <c r="I236" i="3" s="1"/>
  <c r="F231" i="13"/>
  <c r="J231" i="13"/>
  <c r="D231" i="13"/>
  <c r="J236" i="3"/>
  <c r="I230" i="12" l="1"/>
  <c r="G231" i="12" s="1"/>
  <c r="D230" i="18"/>
  <c r="H231" i="15"/>
  <c r="G231" i="15"/>
  <c r="I231" i="15" s="1"/>
  <c r="M231" i="13"/>
  <c r="G232" i="13" s="1"/>
  <c r="I232" i="13" s="1"/>
  <c r="F237" i="3"/>
  <c r="H237" i="3" s="1"/>
  <c r="D237" i="3"/>
  <c r="K231" i="13"/>
  <c r="L231" i="13" s="1"/>
  <c r="N231" i="13"/>
  <c r="L230" i="18" l="1"/>
  <c r="F231" i="12"/>
  <c r="D231" i="12" s="1"/>
  <c r="J231" i="15"/>
  <c r="D231" i="15"/>
  <c r="H232" i="13"/>
  <c r="F232" i="13" s="1"/>
  <c r="K232" i="13" s="1"/>
  <c r="L232" i="13" s="1"/>
  <c r="G237" i="3"/>
  <c r="I237" i="3" s="1"/>
  <c r="J237" i="3"/>
  <c r="F231" i="18" l="1"/>
  <c r="H231" i="18" s="1"/>
  <c r="F231" i="15"/>
  <c r="K231" i="15" s="1"/>
  <c r="L231" i="15" s="1"/>
  <c r="J232" i="13"/>
  <c r="D232" i="13"/>
  <c r="M232" i="13" s="1"/>
  <c r="G233" i="13" s="1"/>
  <c r="I233" i="13" s="1"/>
  <c r="N232" i="13"/>
  <c r="F238" i="3"/>
  <c r="H238" i="3" s="1"/>
  <c r="D238" i="3"/>
  <c r="H231" i="12" l="1"/>
  <c r="J231" i="18" s="1"/>
  <c r="K231" i="18" s="1"/>
  <c r="G231" i="18"/>
  <c r="I231" i="18" s="1"/>
  <c r="N231" i="15"/>
  <c r="M231" i="15"/>
  <c r="H232" i="15" s="1"/>
  <c r="H233" i="13"/>
  <c r="J233" i="13" s="1"/>
  <c r="G238" i="3"/>
  <c r="I238" i="3" s="1"/>
  <c r="G232" i="15" l="1"/>
  <c r="I232" i="15" s="1"/>
  <c r="J232" i="15" s="1"/>
  <c r="D231" i="18"/>
  <c r="I231" i="12"/>
  <c r="G232" i="12" s="1"/>
  <c r="F233" i="13"/>
  <c r="K233" i="13" s="1"/>
  <c r="L233" i="13" s="1"/>
  <c r="D233" i="13"/>
  <c r="D232" i="15" l="1"/>
  <c r="N233" i="13"/>
  <c r="M233" i="13"/>
  <c r="G234" i="13" s="1"/>
  <c r="I234" i="13" s="1"/>
  <c r="L231" i="18"/>
  <c r="F232" i="12"/>
  <c r="D232" i="12" s="1"/>
  <c r="F232" i="15"/>
  <c r="H234" i="13" l="1"/>
  <c r="J234" i="13" s="1"/>
  <c r="F232" i="18"/>
  <c r="H232" i="18" s="1"/>
  <c r="N232" i="15"/>
  <c r="K232" i="15"/>
  <c r="L232" i="15" s="1"/>
  <c r="M232" i="15"/>
  <c r="F234" i="13" l="1"/>
  <c r="N234" i="13" s="1"/>
  <c r="D234" i="13"/>
  <c r="H232" i="12"/>
  <c r="J232" i="18" s="1"/>
  <c r="K232" i="18" s="1"/>
  <c r="G232" i="18"/>
  <c r="I232" i="18" s="1"/>
  <c r="G233" i="15"/>
  <c r="I233" i="15" s="1"/>
  <c r="H233" i="15"/>
  <c r="M234" i="13"/>
  <c r="G235" i="13" s="1"/>
  <c r="I235" i="13" s="1"/>
  <c r="K234" i="13"/>
  <c r="L234" i="13" s="1"/>
  <c r="D232" i="18" l="1"/>
  <c r="I232" i="12"/>
  <c r="G233" i="12" s="1"/>
  <c r="J233" i="15"/>
  <c r="D233" i="15"/>
  <c r="H235" i="13"/>
  <c r="F235" i="13" s="1"/>
  <c r="N235" i="13" s="1"/>
  <c r="L232" i="18" l="1"/>
  <c r="F233" i="12"/>
  <c r="D233" i="12" s="1"/>
  <c r="F233" i="15"/>
  <c r="K235" i="13"/>
  <c r="L235" i="13" s="1"/>
  <c r="J235" i="13"/>
  <c r="D235" i="13"/>
  <c r="M235" i="13" s="1"/>
  <c r="H236" i="13" s="1"/>
  <c r="F233" i="18" l="1"/>
  <c r="H233" i="18" s="1"/>
  <c r="K233" i="15"/>
  <c r="L233" i="15" s="1"/>
  <c r="N233" i="15"/>
  <c r="M233" i="15"/>
  <c r="G236" i="13"/>
  <c r="I236" i="13" s="1"/>
  <c r="J236" i="13" s="1"/>
  <c r="F236" i="13"/>
  <c r="N236" i="13" s="1"/>
  <c r="H233" i="12" l="1"/>
  <c r="J233" i="18" s="1"/>
  <c r="K233" i="18" s="1"/>
  <c r="G233" i="18"/>
  <c r="I233" i="18" s="1"/>
  <c r="H234" i="15"/>
  <c r="G234" i="15"/>
  <c r="I234" i="15" s="1"/>
  <c r="D236" i="13"/>
  <c r="M236" i="13" s="1"/>
  <c r="K236" i="13"/>
  <c r="L236" i="13" s="1"/>
  <c r="D233" i="18" l="1"/>
  <c r="I233" i="12"/>
  <c r="G234" i="12" s="1"/>
  <c r="G237" i="13"/>
  <c r="I237" i="13" s="1"/>
  <c r="H237" i="13"/>
  <c r="F237" i="13" s="1"/>
  <c r="N237" i="13" s="1"/>
  <c r="D234" i="15"/>
  <c r="J234" i="15"/>
  <c r="F234" i="15" s="1"/>
  <c r="L233" i="18" l="1"/>
  <c r="F234" i="12"/>
  <c r="D234" i="12" s="1"/>
  <c r="J237" i="13"/>
  <c r="K237" i="13"/>
  <c r="L237" i="13" s="1"/>
  <c r="D237" i="13"/>
  <c r="M237" i="13" s="1"/>
  <c r="H238" i="13" s="1"/>
  <c r="F238" i="13" s="1"/>
  <c r="K238" i="13" s="1"/>
  <c r="N234" i="15"/>
  <c r="K234" i="15"/>
  <c r="L234" i="15" s="1"/>
  <c r="M234" i="15"/>
  <c r="F234" i="18" l="1"/>
  <c r="H234" i="18" s="1"/>
  <c r="G238" i="13"/>
  <c r="I238" i="13" s="1"/>
  <c r="J238" i="13" s="1"/>
  <c r="G235" i="15"/>
  <c r="I235" i="15" s="1"/>
  <c r="H235" i="15"/>
  <c r="H234" i="12" l="1"/>
  <c r="J234" i="18" s="1"/>
  <c r="K234" i="18" s="1"/>
  <c r="G234" i="18"/>
  <c r="I234" i="18" s="1"/>
  <c r="D238" i="13"/>
  <c r="L238" i="13"/>
  <c r="J235" i="15"/>
  <c r="D235" i="15"/>
  <c r="D234" i="18" l="1"/>
  <c r="I234" i="12"/>
  <c r="G235" i="12" s="1"/>
  <c r="F235" i="15"/>
  <c r="K235" i="15" s="1"/>
  <c r="L235" i="15" s="1"/>
  <c r="F235" i="12" l="1"/>
  <c r="D235" i="12" s="1"/>
  <c r="L234" i="18"/>
  <c r="M235" i="15"/>
  <c r="H236" i="15" s="1"/>
  <c r="N235" i="15"/>
  <c r="F235" i="18" l="1"/>
  <c r="H235" i="18" s="1"/>
  <c r="G236" i="15"/>
  <c r="I236" i="15" s="1"/>
  <c r="J236" i="15" s="1"/>
  <c r="H235" i="12" l="1"/>
  <c r="J235" i="18" s="1"/>
  <c r="K235" i="18" s="1"/>
  <c r="G235" i="18"/>
  <c r="I235" i="18" s="1"/>
  <c r="D236" i="15"/>
  <c r="F236" i="15" l="1"/>
  <c r="D235" i="18"/>
  <c r="I235" i="12"/>
  <c r="G236" i="12" s="1"/>
  <c r="K236" i="15" l="1"/>
  <c r="L236" i="15" s="1"/>
  <c r="N236" i="15"/>
  <c r="M236" i="15"/>
  <c r="L235" i="18"/>
  <c r="F236" i="12"/>
  <c r="D236" i="12" s="1"/>
  <c r="H237" i="15" l="1"/>
  <c r="G237" i="15"/>
  <c r="I237" i="15" s="1"/>
  <c r="F236" i="18"/>
  <c r="H236" i="18" s="1"/>
  <c r="D237" i="15" l="1"/>
  <c r="J237" i="15"/>
  <c r="H236" i="12"/>
  <c r="J236" i="18" s="1"/>
  <c r="K236" i="18" s="1"/>
  <c r="G236" i="18"/>
  <c r="I236" i="18" s="1"/>
  <c r="F237" i="15" l="1"/>
  <c r="N237" i="15" s="1"/>
  <c r="D236" i="18"/>
  <c r="I236" i="12"/>
  <c r="G237" i="12" s="1"/>
  <c r="M237" i="15" l="1"/>
  <c r="K237" i="15"/>
  <c r="L237" i="15" s="1"/>
  <c r="H238" i="15"/>
  <c r="G238" i="15"/>
  <c r="I238" i="15" s="1"/>
  <c r="L236" i="18"/>
  <c r="F237" i="12"/>
  <c r="D237" i="12" s="1"/>
  <c r="D238" i="15" l="1"/>
  <c r="J238" i="15"/>
  <c r="F237" i="18"/>
  <c r="H237" i="18" s="1"/>
  <c r="F238" i="15" l="1"/>
  <c r="K238" i="15" s="1"/>
  <c r="L238" i="15" s="1"/>
  <c r="H237" i="12"/>
  <c r="J237" i="18" s="1"/>
  <c r="K237" i="18" s="1"/>
  <c r="G237" i="18"/>
  <c r="I237" i="18" s="1"/>
  <c r="D237" i="18" l="1"/>
  <c r="I237" i="12"/>
  <c r="G238" i="12" s="1"/>
  <c r="L237" i="18" l="1"/>
  <c r="F238" i="12"/>
  <c r="D238" i="12" s="1"/>
  <c r="F238" i="18" l="1"/>
  <c r="H238" i="18" s="1"/>
  <c r="G238" i="18" l="1"/>
  <c r="I238" i="18" s="1"/>
  <c r="D238" i="18" l="1"/>
  <c r="H238" i="12"/>
  <c r="E238" i="15"/>
  <c r="E238" i="18"/>
  <c r="E238" i="3"/>
  <c r="J238" i="3" s="1"/>
  <c r="E238" i="13"/>
  <c r="G17" i="11"/>
  <c r="N238" i="13" l="1"/>
  <c r="M238" i="13"/>
  <c r="D239" i="3"/>
  <c r="J239" i="3" s="1"/>
  <c r="F239" i="3"/>
  <c r="H239" i="3" s="1"/>
  <c r="I238" i="12"/>
  <c r="G239" i="12" s="1"/>
  <c r="N238" i="15"/>
  <c r="M238" i="15"/>
  <c r="L238" i="18" l="1"/>
  <c r="J238" i="18"/>
  <c r="K238" i="18" s="1"/>
  <c r="G239" i="3"/>
  <c r="I239" i="3" s="1"/>
  <c r="F240" i="3"/>
  <c r="H240" i="3" s="1"/>
  <c r="D240" i="3"/>
  <c r="F17" i="11"/>
  <c r="F239" i="12"/>
  <c r="D239" i="12" s="1"/>
  <c r="H239" i="13"/>
  <c r="G239" i="13"/>
  <c r="I239" i="13" s="1"/>
  <c r="G239" i="15"/>
  <c r="I239" i="15" s="1"/>
  <c r="H239" i="15"/>
  <c r="F239" i="18" l="1"/>
  <c r="H239" i="18" s="1"/>
  <c r="H239" i="12"/>
  <c r="G240" i="3"/>
  <c r="I240" i="3" s="1"/>
  <c r="J239" i="13"/>
  <c r="D239" i="13"/>
  <c r="J239" i="15"/>
  <c r="D239" i="15"/>
  <c r="F239" i="13"/>
  <c r="J240" i="3"/>
  <c r="G239" i="18" l="1"/>
  <c r="I239" i="18" s="1"/>
  <c r="I239" i="12"/>
  <c r="G240" i="12" s="1"/>
  <c r="J239" i="18"/>
  <c r="K239" i="18" s="1"/>
  <c r="F239" i="15"/>
  <c r="N239" i="15" s="1"/>
  <c r="D241" i="3"/>
  <c r="F241" i="3"/>
  <c r="H241" i="3" s="1"/>
  <c r="M239" i="13"/>
  <c r="N239" i="13"/>
  <c r="K239" i="13"/>
  <c r="L239" i="13" s="1"/>
  <c r="D239" i="18" l="1"/>
  <c r="L239" i="18"/>
  <c r="F240" i="12"/>
  <c r="D240" i="12" s="1"/>
  <c r="M239" i="15"/>
  <c r="G240" i="15" s="1"/>
  <c r="I240" i="15" s="1"/>
  <c r="K239" i="15"/>
  <c r="L239" i="15" s="1"/>
  <c r="G241" i="3"/>
  <c r="I241" i="3" s="1"/>
  <c r="G240" i="13"/>
  <c r="I240" i="13" s="1"/>
  <c r="H240" i="13"/>
  <c r="J241" i="3"/>
  <c r="F240" i="18" l="1"/>
  <c r="H240" i="18" s="1"/>
  <c r="H240" i="15"/>
  <c r="J240" i="15" s="1"/>
  <c r="G240" i="18"/>
  <c r="I240" i="12"/>
  <c r="G241" i="12" s="1"/>
  <c r="D242" i="3"/>
  <c r="F242" i="3"/>
  <c r="H242" i="3" s="1"/>
  <c r="F240" i="13"/>
  <c r="D240" i="13"/>
  <c r="J240" i="13"/>
  <c r="I240" i="18" l="1"/>
  <c r="D240" i="18"/>
  <c r="H240" i="12"/>
  <c r="J240" i="18" s="1"/>
  <c r="K240" i="18" s="1"/>
  <c r="D240" i="15"/>
  <c r="F240" i="15" s="1"/>
  <c r="K240" i="15" s="1"/>
  <c r="L240" i="15" s="1"/>
  <c r="L240" i="18"/>
  <c r="F241" i="12"/>
  <c r="D241" i="12" s="1"/>
  <c r="M240" i="13"/>
  <c r="G241" i="13" s="1"/>
  <c r="I241" i="13" s="1"/>
  <c r="G242" i="3"/>
  <c r="I242" i="3" s="1"/>
  <c r="N240" i="13"/>
  <c r="K240" i="13"/>
  <c r="L240" i="13" s="1"/>
  <c r="J242" i="3"/>
  <c r="F241" i="18" l="1"/>
  <c r="H241" i="18" s="1"/>
  <c r="H241" i="13"/>
  <c r="F241" i="13" s="1"/>
  <c r="N240" i="15"/>
  <c r="M240" i="15"/>
  <c r="H241" i="15" s="1"/>
  <c r="D243" i="3"/>
  <c r="F243" i="3"/>
  <c r="H243" i="3" s="1"/>
  <c r="H241" i="12" l="1"/>
  <c r="J241" i="18" s="1"/>
  <c r="K241" i="18" s="1"/>
  <c r="G241" i="18"/>
  <c r="I241" i="18" s="1"/>
  <c r="I241" i="12"/>
  <c r="G242" i="12" s="1"/>
  <c r="D241" i="13"/>
  <c r="M241" i="13" s="1"/>
  <c r="H242" i="13" s="1"/>
  <c r="F242" i="13" s="1"/>
  <c r="J241" i="13"/>
  <c r="G241" i="15"/>
  <c r="I241" i="15" s="1"/>
  <c r="J241" i="15" s="1"/>
  <c r="K241" i="13"/>
  <c r="L241" i="13" s="1"/>
  <c r="N241" i="13"/>
  <c r="G243" i="3"/>
  <c r="I243" i="3" s="1"/>
  <c r="J243" i="3"/>
  <c r="L241" i="18" l="1"/>
  <c r="F242" i="12"/>
  <c r="F242" i="18" s="1"/>
  <c r="H242" i="18" s="1"/>
  <c r="D241" i="18"/>
  <c r="D241" i="15"/>
  <c r="G242" i="13"/>
  <c r="I242" i="13" s="1"/>
  <c r="J242" i="13" s="1"/>
  <c r="N242" i="13"/>
  <c r="K242" i="13"/>
  <c r="F244" i="3"/>
  <c r="H244" i="3" s="1"/>
  <c r="D244" i="3"/>
  <c r="J244" i="3" s="1"/>
  <c r="F241" i="15" l="1"/>
  <c r="M241" i="15" s="1"/>
  <c r="D242" i="12"/>
  <c r="G242" i="18"/>
  <c r="I242" i="18" s="1"/>
  <c r="L242" i="13"/>
  <c r="D242" i="13"/>
  <c r="M242" i="13" s="1"/>
  <c r="H243" i="13" s="1"/>
  <c r="F245" i="3"/>
  <c r="H245" i="3" s="1"/>
  <c r="D245" i="3"/>
  <c r="J245" i="3" s="1"/>
  <c r="G244" i="3"/>
  <c r="I244" i="3" s="1"/>
  <c r="H242" i="15" l="1"/>
  <c r="G242" i="15"/>
  <c r="I242" i="15" s="1"/>
  <c r="N241" i="15"/>
  <c r="K241" i="15"/>
  <c r="L241" i="15" s="1"/>
  <c r="I242" i="12"/>
  <c r="G243" i="12" s="1"/>
  <c r="H242" i="12"/>
  <c r="J242" i="18" s="1"/>
  <c r="K242" i="18" s="1"/>
  <c r="F13" i="1" s="1"/>
  <c r="D242" i="18"/>
  <c r="G243" i="13"/>
  <c r="I243" i="13" s="1"/>
  <c r="J243" i="13" s="1"/>
  <c r="G245" i="3"/>
  <c r="I245" i="3" s="1"/>
  <c r="F243" i="13"/>
  <c r="D246" i="3"/>
  <c r="F246" i="3"/>
  <c r="H246" i="3" s="1"/>
  <c r="F243" i="12" l="1"/>
  <c r="F243" i="18" s="1"/>
  <c r="H243" i="18" s="1"/>
  <c r="D242" i="15"/>
  <c r="L242" i="18"/>
  <c r="J242" i="15"/>
  <c r="D243" i="12"/>
  <c r="D243" i="13"/>
  <c r="M243" i="13" s="1"/>
  <c r="H244" i="13" s="1"/>
  <c r="G246" i="3"/>
  <c r="I246" i="3" s="1"/>
  <c r="J246" i="3"/>
  <c r="K243" i="13"/>
  <c r="L243" i="13" s="1"/>
  <c r="N243" i="13"/>
  <c r="F242" i="15" l="1"/>
  <c r="M242" i="15" s="1"/>
  <c r="H243" i="15" s="1"/>
  <c r="H243" i="12"/>
  <c r="J243" i="18" s="1"/>
  <c r="K243" i="18" s="1"/>
  <c r="G243" i="18"/>
  <c r="I243" i="18" s="1"/>
  <c r="N242" i="15"/>
  <c r="G244" i="13"/>
  <c r="I244" i="13" s="1"/>
  <c r="J244" i="13" s="1"/>
  <c r="G243" i="15"/>
  <c r="I243" i="15" s="1"/>
  <c r="J243" i="15" s="1"/>
  <c r="D247" i="3"/>
  <c r="F247" i="3"/>
  <c r="H247" i="3" s="1"/>
  <c r="F244" i="13"/>
  <c r="K242" i="15" l="1"/>
  <c r="L242" i="15" s="1"/>
  <c r="D243" i="18"/>
  <c r="I243" i="12"/>
  <c r="G244" i="12" s="1"/>
  <c r="D244" i="13"/>
  <c r="M244" i="13" s="1"/>
  <c r="D243" i="15"/>
  <c r="F243" i="15" s="1"/>
  <c r="K244" i="13"/>
  <c r="L244" i="13" s="1"/>
  <c r="N244" i="13"/>
  <c r="J247" i="3"/>
  <c r="G247" i="3"/>
  <c r="I247" i="3" s="1"/>
  <c r="F244" i="12" l="1"/>
  <c r="D244" i="12" s="1"/>
  <c r="L243" i="18"/>
  <c r="M243" i="15"/>
  <c r="G244" i="15" s="1"/>
  <c r="I244" i="15" s="1"/>
  <c r="N243" i="15"/>
  <c r="K243" i="15"/>
  <c r="L243" i="15" s="1"/>
  <c r="D248" i="3"/>
  <c r="J248" i="3" s="1"/>
  <c r="F248" i="3"/>
  <c r="H248" i="3" s="1"/>
  <c r="G245" i="13"/>
  <c r="I245" i="13" s="1"/>
  <c r="H245" i="13"/>
  <c r="F245" i="13" s="1"/>
  <c r="F244" i="18" l="1"/>
  <c r="H244" i="18" s="1"/>
  <c r="H244" i="15"/>
  <c r="J244" i="15" s="1"/>
  <c r="K245" i="13"/>
  <c r="L245" i="13" s="1"/>
  <c r="N245" i="13"/>
  <c r="J245" i="13"/>
  <c r="D245" i="13"/>
  <c r="M245" i="13" s="1"/>
  <c r="F249" i="3"/>
  <c r="H249" i="3" s="1"/>
  <c r="D249" i="3"/>
  <c r="G248" i="3"/>
  <c r="I248" i="3" s="1"/>
  <c r="G244" i="18" l="1"/>
  <c r="I244" i="18" s="1"/>
  <c r="D244" i="15"/>
  <c r="F244" i="15" s="1"/>
  <c r="N244" i="15" s="1"/>
  <c r="G249" i="3"/>
  <c r="I249" i="3" s="1"/>
  <c r="H246" i="13"/>
  <c r="G246" i="13"/>
  <c r="I246" i="13" s="1"/>
  <c r="J249" i="3"/>
  <c r="D244" i="18" l="1"/>
  <c r="H244" i="12"/>
  <c r="J244" i="18" s="1"/>
  <c r="K244" i="18" s="1"/>
  <c r="I244" i="12"/>
  <c r="G245" i="12" s="1"/>
  <c r="M244" i="15"/>
  <c r="G245" i="15" s="1"/>
  <c r="I245" i="15" s="1"/>
  <c r="K244" i="15"/>
  <c r="L244" i="15" s="1"/>
  <c r="J246" i="13"/>
  <c r="F250" i="3"/>
  <c r="H250" i="3" s="1"/>
  <c r="D250" i="3"/>
  <c r="F246" i="13"/>
  <c r="D246" i="13"/>
  <c r="L244" i="18" l="1"/>
  <c r="F245" i="12"/>
  <c r="D245" i="12" s="1"/>
  <c r="H245" i="15"/>
  <c r="J245" i="15" s="1"/>
  <c r="G250" i="3"/>
  <c r="I250" i="3" s="1"/>
  <c r="M246" i="13"/>
  <c r="K246" i="13"/>
  <c r="L246" i="13" s="1"/>
  <c r="N246" i="13"/>
  <c r="F245" i="18" l="1"/>
  <c r="H245" i="18" s="1"/>
  <c r="D245" i="15"/>
  <c r="F245" i="15" s="1"/>
  <c r="N245" i="15" s="1"/>
  <c r="G247" i="13"/>
  <c r="I247" i="13" s="1"/>
  <c r="H247" i="13"/>
  <c r="H245" i="12" l="1"/>
  <c r="J245" i="18" s="1"/>
  <c r="K245" i="18" s="1"/>
  <c r="G245" i="18"/>
  <c r="I245" i="18" s="1"/>
  <c r="M245" i="15"/>
  <c r="G246" i="15" s="1"/>
  <c r="I246" i="15" s="1"/>
  <c r="K245" i="15"/>
  <c r="L245" i="15" s="1"/>
  <c r="F247" i="13"/>
  <c r="J247" i="13"/>
  <c r="D247" i="13"/>
  <c r="D245" i="18" l="1"/>
  <c r="I245" i="12"/>
  <c r="G246" i="12" s="1"/>
  <c r="H246" i="15"/>
  <c r="J246" i="15" s="1"/>
  <c r="N247" i="13"/>
  <c r="K247" i="13"/>
  <c r="L247" i="13" s="1"/>
  <c r="M247" i="13"/>
  <c r="F246" i="12" l="1"/>
  <c r="D246" i="12" s="1"/>
  <c r="L245" i="18"/>
  <c r="D246" i="15"/>
  <c r="H248" i="13"/>
  <c r="G248" i="13"/>
  <c r="I248" i="13" s="1"/>
  <c r="F246" i="15" l="1"/>
  <c r="F246" i="18"/>
  <c r="H246" i="18" s="1"/>
  <c r="F248" i="13"/>
  <c r="J248" i="13"/>
  <c r="D248" i="13"/>
  <c r="N246" i="15" l="1"/>
  <c r="K246" i="15"/>
  <c r="L246" i="15" s="1"/>
  <c r="M246" i="15"/>
  <c r="H246" i="12"/>
  <c r="J246" i="18" s="1"/>
  <c r="K246" i="18" s="1"/>
  <c r="G246" i="18"/>
  <c r="I246" i="18" s="1"/>
  <c r="M248" i="13"/>
  <c r="H249" i="13" s="1"/>
  <c r="K248" i="13"/>
  <c r="L248" i="13" s="1"/>
  <c r="N248" i="13"/>
  <c r="H247" i="15" l="1"/>
  <c r="G247" i="15"/>
  <c r="I247" i="15" s="1"/>
  <c r="D246" i="18"/>
  <c r="I246" i="12"/>
  <c r="G247" i="12" s="1"/>
  <c r="G249" i="13"/>
  <c r="I249" i="13" s="1"/>
  <c r="J249" i="13" s="1"/>
  <c r="F249" i="13"/>
  <c r="D247" i="15" l="1"/>
  <c r="J247" i="15"/>
  <c r="L246" i="18"/>
  <c r="F247" i="12"/>
  <c r="D247" i="12" s="1"/>
  <c r="D249" i="13"/>
  <c r="M249" i="13" s="1"/>
  <c r="N249" i="13"/>
  <c r="K249" i="13"/>
  <c r="L249" i="13" s="1"/>
  <c r="F247" i="15" l="1"/>
  <c r="M247" i="15" s="1"/>
  <c r="F247" i="18"/>
  <c r="H247" i="18" s="1"/>
  <c r="H250" i="13"/>
  <c r="F250" i="13" s="1"/>
  <c r="K250" i="13" s="1"/>
  <c r="G250" i="13"/>
  <c r="I250" i="13" s="1"/>
  <c r="H248" i="15" l="1"/>
  <c r="G248" i="15"/>
  <c r="I248" i="15" s="1"/>
  <c r="K247" i="15"/>
  <c r="L247" i="15" s="1"/>
  <c r="N247" i="15"/>
  <c r="H247" i="12"/>
  <c r="J247" i="18" s="1"/>
  <c r="K247" i="18" s="1"/>
  <c r="G247" i="18"/>
  <c r="I247" i="18" s="1"/>
  <c r="L250" i="13"/>
  <c r="D250" i="13"/>
  <c r="J250" i="13"/>
  <c r="J248" i="15" l="1"/>
  <c r="D248" i="15"/>
  <c r="D247" i="18"/>
  <c r="I247" i="12"/>
  <c r="G248" i="12" s="1"/>
  <c r="F248" i="15" l="1"/>
  <c r="M248" i="15" s="1"/>
  <c r="L247" i="18"/>
  <c r="F248" i="12"/>
  <c r="D248" i="12" s="1"/>
  <c r="G249" i="15" l="1"/>
  <c r="I249" i="15" s="1"/>
  <c r="H249" i="15"/>
  <c r="N248" i="15"/>
  <c r="K248" i="15"/>
  <c r="L248" i="15" s="1"/>
  <c r="F248" i="18"/>
  <c r="H248" i="18" s="1"/>
  <c r="J249" i="15" l="1"/>
  <c r="D249" i="15"/>
  <c r="H248" i="12"/>
  <c r="J248" i="18" s="1"/>
  <c r="K248" i="18" s="1"/>
  <c r="G248" i="18"/>
  <c r="I248" i="18" s="1"/>
  <c r="F249" i="15" l="1"/>
  <c r="M249" i="15" s="1"/>
  <c r="D248" i="18"/>
  <c r="I248" i="12"/>
  <c r="G249" i="12" s="1"/>
  <c r="H250" i="15" l="1"/>
  <c r="G250" i="15"/>
  <c r="I250" i="15" s="1"/>
  <c r="K249" i="15"/>
  <c r="L249" i="15" s="1"/>
  <c r="N249" i="15"/>
  <c r="L248" i="18"/>
  <c r="F249" i="12"/>
  <c r="D249" i="12" s="1"/>
  <c r="J250" i="15" l="1"/>
  <c r="D250" i="15"/>
  <c r="F249" i="18"/>
  <c r="H249" i="18" s="1"/>
  <c r="F250" i="15" l="1"/>
  <c r="K250" i="15" s="1"/>
  <c r="L250" i="15" s="1"/>
  <c r="H249" i="12"/>
  <c r="J249" i="18" s="1"/>
  <c r="K249" i="18" s="1"/>
  <c r="G249" i="18"/>
  <c r="I249" i="18" s="1"/>
  <c r="D249" i="18" l="1"/>
  <c r="I249" i="12"/>
  <c r="G250" i="12" s="1"/>
  <c r="L249" i="18" l="1"/>
  <c r="F250" i="12"/>
  <c r="D250" i="12" s="1"/>
  <c r="F250" i="18" l="1"/>
  <c r="H250" i="18" s="1"/>
  <c r="G250" i="18" l="1"/>
  <c r="I250" i="18" s="1"/>
  <c r="D250" i="18" l="1"/>
  <c r="H250" i="12"/>
  <c r="E250" i="13"/>
  <c r="E250" i="3"/>
  <c r="J250" i="3" s="1"/>
  <c r="E250" i="18"/>
  <c r="E250" i="15"/>
  <c r="G18" i="11"/>
  <c r="N250" i="15" l="1"/>
  <c r="M250" i="15"/>
  <c r="I250" i="12"/>
  <c r="G251" i="12" s="1"/>
  <c r="F251" i="3"/>
  <c r="H251" i="3" s="1"/>
  <c r="D251" i="3"/>
  <c r="J251" i="3" s="1"/>
  <c r="N250" i="13"/>
  <c r="M250" i="13"/>
  <c r="L250" i="18" l="1"/>
  <c r="J250" i="18"/>
  <c r="K250" i="18" s="1"/>
  <c r="G251" i="3"/>
  <c r="I251" i="3" s="1"/>
  <c r="F18" i="11"/>
  <c r="F251" i="12"/>
  <c r="D251" i="12" s="1"/>
  <c r="D252" i="3"/>
  <c r="F252" i="3"/>
  <c r="H252" i="3" s="1"/>
  <c r="G251" i="15"/>
  <c r="I251" i="15" s="1"/>
  <c r="H251" i="15"/>
  <c r="H251" i="13"/>
  <c r="F251" i="13" s="1"/>
  <c r="G251" i="13"/>
  <c r="I251" i="13" s="1"/>
  <c r="F251" i="18" l="1"/>
  <c r="H251" i="18" s="1"/>
  <c r="H251" i="12"/>
  <c r="J251" i="13"/>
  <c r="K251" i="13"/>
  <c r="L251" i="13" s="1"/>
  <c r="N251" i="13"/>
  <c r="J251" i="15"/>
  <c r="D251" i="15"/>
  <c r="G252" i="3"/>
  <c r="I252" i="3" s="1"/>
  <c r="D251" i="13"/>
  <c r="M251" i="13" s="1"/>
  <c r="J252" i="3"/>
  <c r="F251" i="15" l="1"/>
  <c r="N251" i="15" s="1"/>
  <c r="G251" i="18"/>
  <c r="I251" i="18" s="1"/>
  <c r="D251" i="18"/>
  <c r="J251" i="18"/>
  <c r="K251" i="18" s="1"/>
  <c r="M251" i="15"/>
  <c r="H252" i="15" s="1"/>
  <c r="K251" i="15"/>
  <c r="L251" i="15" s="1"/>
  <c r="G252" i="13"/>
  <c r="I252" i="13" s="1"/>
  <c r="H252" i="13"/>
  <c r="F253" i="3"/>
  <c r="H253" i="3" s="1"/>
  <c r="D253" i="3"/>
  <c r="J253" i="3" s="1"/>
  <c r="I251" i="12" l="1"/>
  <c r="G252" i="12" s="1"/>
  <c r="G252" i="15"/>
  <c r="I252" i="15" s="1"/>
  <c r="J252" i="15" s="1"/>
  <c r="G253" i="3"/>
  <c r="I253" i="3" s="1"/>
  <c r="F254" i="3"/>
  <c r="H254" i="3" s="1"/>
  <c r="D254" i="3"/>
  <c r="F252" i="13"/>
  <c r="J252" i="13"/>
  <c r="D252" i="13"/>
  <c r="L251" i="18" l="1"/>
  <c r="F252" i="12"/>
  <c r="D252" i="12" s="1"/>
  <c r="D252" i="15"/>
  <c r="F252" i="15" s="1"/>
  <c r="G254" i="3"/>
  <c r="I254" i="3" s="1"/>
  <c r="M252" i="13"/>
  <c r="H253" i="13" s="1"/>
  <c r="N252" i="13"/>
  <c r="K252" i="13"/>
  <c r="L252" i="13" s="1"/>
  <c r="J254" i="3"/>
  <c r="F252" i="18" l="1"/>
  <c r="H252" i="18" s="1"/>
  <c r="H252" i="12"/>
  <c r="N252" i="15"/>
  <c r="K252" i="15"/>
  <c r="L252" i="15" s="1"/>
  <c r="M252" i="15"/>
  <c r="G253" i="15" s="1"/>
  <c r="I253" i="15" s="1"/>
  <c r="G253" i="13"/>
  <c r="I253" i="13" s="1"/>
  <c r="J253" i="13" s="1"/>
  <c r="F253" i="13"/>
  <c r="N253" i="13" s="1"/>
  <c r="F255" i="3"/>
  <c r="H255" i="3" s="1"/>
  <c r="D255" i="3"/>
  <c r="G252" i="18" l="1"/>
  <c r="I252" i="18" s="1"/>
  <c r="J252" i="18"/>
  <c r="K252" i="18" s="1"/>
  <c r="H253" i="15"/>
  <c r="D253" i="15" s="1"/>
  <c r="K253" i="13"/>
  <c r="L253" i="13" s="1"/>
  <c r="D253" i="13"/>
  <c r="M253" i="13" s="1"/>
  <c r="G255" i="3"/>
  <c r="I255" i="3" s="1"/>
  <c r="J255" i="3"/>
  <c r="F256" i="3" s="1"/>
  <c r="H256" i="3" s="1"/>
  <c r="I252" i="12" l="1"/>
  <c r="G253" i="12" s="1"/>
  <c r="D252" i="18"/>
  <c r="J253" i="15"/>
  <c r="F253" i="15" s="1"/>
  <c r="K253" i="15" s="1"/>
  <c r="L253" i="15" s="1"/>
  <c r="H254" i="13"/>
  <c r="F254" i="13" s="1"/>
  <c r="K254" i="13" s="1"/>
  <c r="G254" i="13"/>
  <c r="I254" i="13" s="1"/>
  <c r="D256" i="3"/>
  <c r="J256" i="3" s="1"/>
  <c r="F257" i="3" s="1"/>
  <c r="H257" i="3" s="1"/>
  <c r="L252" i="18" l="1"/>
  <c r="F253" i="12"/>
  <c r="D253" i="12" s="1"/>
  <c r="G256" i="3"/>
  <c r="I256" i="3" s="1"/>
  <c r="L254" i="13"/>
  <c r="N253" i="15"/>
  <c r="M253" i="15"/>
  <c r="H254" i="15" s="1"/>
  <c r="J254" i="13"/>
  <c r="N254" i="13"/>
  <c r="D254" i="13"/>
  <c r="M254" i="13" s="1"/>
  <c r="G255" i="13" s="1"/>
  <c r="I255" i="13" s="1"/>
  <c r="D257" i="3"/>
  <c r="G257" i="3" s="1"/>
  <c r="I257" i="3" s="1"/>
  <c r="H253" i="12" l="1"/>
  <c r="F253" i="18"/>
  <c r="H253" i="18" s="1"/>
  <c r="G254" i="15"/>
  <c r="I254" i="15" s="1"/>
  <c r="J254" i="15" s="1"/>
  <c r="H255" i="13"/>
  <c r="F255" i="13" s="1"/>
  <c r="K255" i="13" s="1"/>
  <c r="L255" i="13" s="1"/>
  <c r="J257" i="3"/>
  <c r="D258" i="3" s="1"/>
  <c r="J258" i="3" s="1"/>
  <c r="F259" i="3" s="1"/>
  <c r="H259" i="3" s="1"/>
  <c r="D254" i="15" l="1"/>
  <c r="F254" i="15" s="1"/>
  <c r="N254" i="15" s="1"/>
  <c r="I253" i="12"/>
  <c r="G254" i="12" s="1"/>
  <c r="D253" i="18"/>
  <c r="J253" i="18"/>
  <c r="K253" i="18" s="1"/>
  <c r="G253" i="18"/>
  <c r="I253" i="18" s="1"/>
  <c r="F258" i="3"/>
  <c r="H258" i="3" s="1"/>
  <c r="J255" i="13"/>
  <c r="D255" i="13"/>
  <c r="M255" i="13" s="1"/>
  <c r="N255" i="13"/>
  <c r="M254" i="15"/>
  <c r="H255" i="15" s="1"/>
  <c r="D259" i="3"/>
  <c r="G259" i="3" s="1"/>
  <c r="I259" i="3" s="1"/>
  <c r="G258" i="3" l="1"/>
  <c r="I258" i="3" s="1"/>
  <c r="K254" i="15"/>
  <c r="L254" i="15" s="1"/>
  <c r="L253" i="18"/>
  <c r="F254" i="12"/>
  <c r="F254" i="18" s="1"/>
  <c r="H254" i="18" s="1"/>
  <c r="H256" i="13"/>
  <c r="G256" i="13"/>
  <c r="I256" i="13" s="1"/>
  <c r="G255" i="15"/>
  <c r="I255" i="15" s="1"/>
  <c r="J255" i="15" s="1"/>
  <c r="J259" i="3"/>
  <c r="F260" i="3" s="1"/>
  <c r="H260" i="3" s="1"/>
  <c r="D254" i="12" l="1"/>
  <c r="H254" i="12" s="1"/>
  <c r="J254" i="18" s="1"/>
  <c r="K254" i="18" s="1"/>
  <c r="G254" i="18"/>
  <c r="I254" i="18" s="1"/>
  <c r="D256" i="13"/>
  <c r="D255" i="15"/>
  <c r="F256" i="13"/>
  <c r="K256" i="13" s="1"/>
  <c r="L256" i="13" s="1"/>
  <c r="J256" i="13"/>
  <c r="D260" i="3"/>
  <c r="J260" i="3" s="1"/>
  <c r="F261" i="3" s="1"/>
  <c r="H261" i="3" s="1"/>
  <c r="F255" i="15"/>
  <c r="M255" i="15" s="1"/>
  <c r="H256" i="15" s="1"/>
  <c r="D261" i="3" l="1"/>
  <c r="N256" i="13"/>
  <c r="G260" i="3"/>
  <c r="I260" i="3" s="1"/>
  <c r="I254" i="12"/>
  <c r="G255" i="12" s="1"/>
  <c r="D254" i="18"/>
  <c r="M256" i="13"/>
  <c r="H257" i="13" s="1"/>
  <c r="G256" i="15"/>
  <c r="I256" i="15" s="1"/>
  <c r="J256" i="15" s="1"/>
  <c r="N255" i="15"/>
  <c r="K255" i="15"/>
  <c r="L255" i="15" s="1"/>
  <c r="G261" i="3"/>
  <c r="I261" i="3" s="1"/>
  <c r="J261" i="3"/>
  <c r="G257" i="13" l="1"/>
  <c r="I257" i="13" s="1"/>
  <c r="J257" i="13" s="1"/>
  <c r="L254" i="18"/>
  <c r="F255" i="12"/>
  <c r="F255" i="18" s="1"/>
  <c r="H255" i="18" s="1"/>
  <c r="D256" i="15"/>
  <c r="F256" i="15" s="1"/>
  <c r="F262" i="3"/>
  <c r="H262" i="3" s="1"/>
  <c r="D262" i="3"/>
  <c r="F257" i="13"/>
  <c r="D255" i="12" l="1"/>
  <c r="H255" i="12" s="1"/>
  <c r="J255" i="18" s="1"/>
  <c r="K255" i="18" s="1"/>
  <c r="D257" i="13"/>
  <c r="G255" i="18"/>
  <c r="I255" i="18" s="1"/>
  <c r="K256" i="15"/>
  <c r="L256" i="15" s="1"/>
  <c r="N256" i="15"/>
  <c r="M256" i="15"/>
  <c r="G262" i="3"/>
  <c r="I262" i="3" s="1"/>
  <c r="K257" i="13"/>
  <c r="L257" i="13" s="1"/>
  <c r="N257" i="13"/>
  <c r="M257" i="13"/>
  <c r="D255" i="18" l="1"/>
  <c r="I255" i="12"/>
  <c r="G256" i="12" s="1"/>
  <c r="H257" i="15"/>
  <c r="G257" i="15"/>
  <c r="I257" i="15" s="1"/>
  <c r="H258" i="13"/>
  <c r="G258" i="13"/>
  <c r="I258" i="13" s="1"/>
  <c r="F256" i="12" l="1"/>
  <c r="F256" i="18" s="1"/>
  <c r="H256" i="18" s="1"/>
  <c r="L255" i="18"/>
  <c r="J257" i="15"/>
  <c r="D257" i="15"/>
  <c r="D258" i="13"/>
  <c r="J258" i="13"/>
  <c r="F258" i="13"/>
  <c r="F257" i="15" l="1"/>
  <c r="M257" i="15" s="1"/>
  <c r="D256" i="12"/>
  <c r="K257" i="15"/>
  <c r="L257" i="15" s="1"/>
  <c r="N258" i="13"/>
  <c r="K258" i="13"/>
  <c r="L258" i="13" s="1"/>
  <c r="M258" i="13"/>
  <c r="N257" i="15" l="1"/>
  <c r="G256" i="18"/>
  <c r="I256" i="18" s="1"/>
  <c r="G258" i="15"/>
  <c r="I258" i="15" s="1"/>
  <c r="H258" i="15"/>
  <c r="G259" i="13"/>
  <c r="I259" i="13" s="1"/>
  <c r="H259" i="13"/>
  <c r="D256" i="18" l="1"/>
  <c r="H256" i="12"/>
  <c r="J256" i="18" s="1"/>
  <c r="K256" i="18" s="1"/>
  <c r="I256" i="12"/>
  <c r="G257" i="12" s="1"/>
  <c r="D258" i="15"/>
  <c r="J258" i="15"/>
  <c r="F259" i="13"/>
  <c r="D259" i="13"/>
  <c r="J259" i="13"/>
  <c r="F257" i="12" l="1"/>
  <c r="F257" i="18" s="1"/>
  <c r="H257" i="18" s="1"/>
  <c r="L256" i="18"/>
  <c r="G257" i="18"/>
  <c r="F258" i="15"/>
  <c r="M258" i="15" s="1"/>
  <c r="M259" i="13"/>
  <c r="H260" i="13" s="1"/>
  <c r="N259" i="13"/>
  <c r="K259" i="13"/>
  <c r="L259" i="13" s="1"/>
  <c r="D257" i="12" l="1"/>
  <c r="I257" i="18"/>
  <c r="H259" i="15"/>
  <c r="G259" i="15"/>
  <c r="I259" i="15" s="1"/>
  <c r="N258" i="15"/>
  <c r="K258" i="15"/>
  <c r="L258" i="15" s="1"/>
  <c r="G260" i="13"/>
  <c r="I260" i="13" s="1"/>
  <c r="J260" i="13" s="1"/>
  <c r="F260" i="13"/>
  <c r="D257" i="18" l="1"/>
  <c r="H257" i="12"/>
  <c r="J257" i="18" s="1"/>
  <c r="K257" i="18" s="1"/>
  <c r="I257" i="12"/>
  <c r="G258" i="12" s="1"/>
  <c r="D259" i="15"/>
  <c r="J259" i="15"/>
  <c r="D260" i="13"/>
  <c r="M260" i="13" s="1"/>
  <c r="H261" i="13" s="1"/>
  <c r="K260" i="13"/>
  <c r="L260" i="13" s="1"/>
  <c r="N260" i="13"/>
  <c r="F259" i="15" l="1"/>
  <c r="M259" i="15" s="1"/>
  <c r="L257" i="18"/>
  <c r="F258" i="12"/>
  <c r="F258" i="18" s="1"/>
  <c r="H258" i="18" s="1"/>
  <c r="K259" i="15"/>
  <c r="L259" i="15" s="1"/>
  <c r="G261" i="13"/>
  <c r="I261" i="13" s="1"/>
  <c r="J261" i="13" s="1"/>
  <c r="F261" i="13"/>
  <c r="N259" i="15" l="1"/>
  <c r="D258" i="12"/>
  <c r="I258" i="12" s="1"/>
  <c r="G259" i="12" s="1"/>
  <c r="G258" i="18"/>
  <c r="I258" i="18" s="1"/>
  <c r="H260" i="15"/>
  <c r="G260" i="15"/>
  <c r="I260" i="15" s="1"/>
  <c r="D261" i="13"/>
  <c r="M261" i="13" s="1"/>
  <c r="H262" i="13" s="1"/>
  <c r="K261" i="13"/>
  <c r="L261" i="13" s="1"/>
  <c r="N261" i="13"/>
  <c r="D258" i="18" l="1"/>
  <c r="H258" i="12"/>
  <c r="J258" i="18" s="1"/>
  <c r="K258" i="18" s="1"/>
  <c r="L258" i="18"/>
  <c r="F259" i="12"/>
  <c r="F259" i="18" s="1"/>
  <c r="H259" i="18" s="1"/>
  <c r="J260" i="15"/>
  <c r="D260" i="15"/>
  <c r="G262" i="13"/>
  <c r="I262" i="13" s="1"/>
  <c r="J262" i="13" s="1"/>
  <c r="F262" i="13"/>
  <c r="K262" i="13" s="1"/>
  <c r="D259" i="12" l="1"/>
  <c r="H259" i="12" s="1"/>
  <c r="G259" i="18"/>
  <c r="I259" i="18" s="1"/>
  <c r="F260" i="15"/>
  <c r="D262" i="13"/>
  <c r="L262" i="13"/>
  <c r="J259" i="18" l="1"/>
  <c r="K259" i="18" s="1"/>
  <c r="D259" i="18"/>
  <c r="I259" i="12"/>
  <c r="G260" i="12" s="1"/>
  <c r="K260" i="15"/>
  <c r="L260" i="15" s="1"/>
  <c r="N260" i="15"/>
  <c r="M260" i="15"/>
  <c r="F260" i="12" l="1"/>
  <c r="F260" i="18" s="1"/>
  <c r="H260" i="18" s="1"/>
  <c r="L259" i="18"/>
  <c r="G261" i="15"/>
  <c r="I261" i="15" s="1"/>
  <c r="H261" i="15"/>
  <c r="D260" i="12" l="1"/>
  <c r="H260" i="12" s="1"/>
  <c r="J260" i="18" s="1"/>
  <c r="K260" i="18" s="1"/>
  <c r="G260" i="18"/>
  <c r="I260" i="18" s="1"/>
  <c r="J261" i="15"/>
  <c r="D261" i="15"/>
  <c r="D260" i="18" l="1"/>
  <c r="I260" i="12"/>
  <c r="G261" i="12" s="1"/>
  <c r="F261" i="15"/>
  <c r="K261" i="15" s="1"/>
  <c r="L261" i="15" s="1"/>
  <c r="F261" i="12" l="1"/>
  <c r="F261" i="18" s="1"/>
  <c r="H261" i="18" s="1"/>
  <c r="L260" i="18"/>
  <c r="N261" i="15"/>
  <c r="M261" i="15"/>
  <c r="G262" i="15" s="1"/>
  <c r="I262" i="15" s="1"/>
  <c r="D261" i="12" l="1"/>
  <c r="H261" i="12" s="1"/>
  <c r="J261" i="18" s="1"/>
  <c r="K261" i="18" s="1"/>
  <c r="H262" i="15"/>
  <c r="J262" i="15" s="1"/>
  <c r="G261" i="18" l="1"/>
  <c r="I261" i="18" s="1"/>
  <c r="D261" i="18"/>
  <c r="I261" i="12"/>
  <c r="G262" i="12" s="1"/>
  <c r="D262" i="15"/>
  <c r="F262" i="15" s="1"/>
  <c r="K262" i="15" s="1"/>
  <c r="L262" i="15" s="1"/>
  <c r="L261" i="18" l="1"/>
  <c r="F262" i="12"/>
  <c r="F262" i="18" s="1"/>
  <c r="H262" i="18" s="1"/>
  <c r="D262" i="12" l="1"/>
  <c r="G262" i="18"/>
  <c r="I262" i="18" s="1"/>
  <c r="D262" i="18" l="1"/>
  <c r="H262" i="12"/>
  <c r="E262" i="13"/>
  <c r="E262" i="18"/>
  <c r="E262" i="15"/>
  <c r="E262" i="3"/>
  <c r="J262" i="3" s="1"/>
  <c r="G19" i="11"/>
  <c r="D263" i="3" l="1"/>
  <c r="J263" i="3" s="1"/>
  <c r="F263" i="3"/>
  <c r="H263" i="3" s="1"/>
  <c r="N262" i="15"/>
  <c r="M262" i="15"/>
  <c r="J262" i="18"/>
  <c r="K262" i="18" s="1"/>
  <c r="I262" i="12"/>
  <c r="G263" i="12" s="1"/>
  <c r="N262" i="13"/>
  <c r="M262" i="13"/>
  <c r="L262" i="18" l="1"/>
  <c r="F19" i="11"/>
  <c r="F263" i="12"/>
  <c r="D263" i="12" s="1"/>
  <c r="D264" i="3"/>
  <c r="F264" i="3"/>
  <c r="H264" i="3" s="1"/>
  <c r="H263" i="13"/>
  <c r="G263" i="13"/>
  <c r="I263" i="13" s="1"/>
  <c r="H263" i="15"/>
  <c r="G263" i="15"/>
  <c r="I263" i="15" s="1"/>
  <c r="G263" i="3"/>
  <c r="I263" i="3" s="1"/>
  <c r="F263" i="18" l="1"/>
  <c r="H263" i="18" s="1"/>
  <c r="G264" i="3"/>
  <c r="I264" i="3" s="1"/>
  <c r="J263" i="15"/>
  <c r="D263" i="15"/>
  <c r="J264" i="3"/>
  <c r="F263" i="13"/>
  <c r="J263" i="13"/>
  <c r="D263" i="13"/>
  <c r="H263" i="12" l="1"/>
  <c r="J263" i="18" s="1"/>
  <c r="K263" i="18" s="1"/>
  <c r="G263" i="18"/>
  <c r="I263" i="18" s="1"/>
  <c r="I263" i="12"/>
  <c r="G264" i="12" s="1"/>
  <c r="F263" i="15"/>
  <c r="K263" i="15" s="1"/>
  <c r="L263" i="15" s="1"/>
  <c r="F265" i="3"/>
  <c r="H265" i="3" s="1"/>
  <c r="D265" i="3"/>
  <c r="K263" i="13"/>
  <c r="L263" i="13" s="1"/>
  <c r="N263" i="13"/>
  <c r="M263" i="13"/>
  <c r="D263" i="18" l="1"/>
  <c r="L263" i="18"/>
  <c r="F264" i="12"/>
  <c r="F264" i="18" s="1"/>
  <c r="H264" i="18" s="1"/>
  <c r="N263" i="15"/>
  <c r="M263" i="15"/>
  <c r="G264" i="15" s="1"/>
  <c r="I264" i="15" s="1"/>
  <c r="G265" i="3"/>
  <c r="I265" i="3" s="1"/>
  <c r="H264" i="13"/>
  <c r="F264" i="13" s="1"/>
  <c r="G264" i="13"/>
  <c r="I264" i="13" s="1"/>
  <c r="J265" i="3"/>
  <c r="D264" i="12" l="1"/>
  <c r="H264" i="15"/>
  <c r="J264" i="15" s="1"/>
  <c r="F266" i="3"/>
  <c r="H266" i="3" s="1"/>
  <c r="D266" i="3"/>
  <c r="J264" i="13"/>
  <c r="D264" i="13"/>
  <c r="M264" i="13" s="1"/>
  <c r="N264" i="13"/>
  <c r="K264" i="13"/>
  <c r="L264" i="13" s="1"/>
  <c r="G264" i="18" l="1"/>
  <c r="I264" i="18" s="1"/>
  <c r="D264" i="15"/>
  <c r="F264" i="15" s="1"/>
  <c r="G265" i="13"/>
  <c r="I265" i="13" s="1"/>
  <c r="H265" i="13"/>
  <c r="G266" i="3"/>
  <c r="I266" i="3" s="1"/>
  <c r="J266" i="3"/>
  <c r="D264" i="18" l="1"/>
  <c r="H264" i="12"/>
  <c r="J264" i="18" s="1"/>
  <c r="K264" i="18" s="1"/>
  <c r="I264" i="12"/>
  <c r="G265" i="12" s="1"/>
  <c r="N264" i="15"/>
  <c r="K264" i="15"/>
  <c r="L264" i="15" s="1"/>
  <c r="M264" i="15"/>
  <c r="D267" i="3"/>
  <c r="J267" i="3" s="1"/>
  <c r="F267" i="3"/>
  <c r="H267" i="3" s="1"/>
  <c r="F265" i="13"/>
  <c r="J265" i="13"/>
  <c r="D265" i="13"/>
  <c r="F265" i="12" l="1"/>
  <c r="F265" i="18" s="1"/>
  <c r="H265" i="18" s="1"/>
  <c r="L264" i="18"/>
  <c r="G265" i="18"/>
  <c r="G265" i="15"/>
  <c r="I265" i="15" s="1"/>
  <c r="H265" i="15"/>
  <c r="G267" i="3"/>
  <c r="I267" i="3" s="1"/>
  <c r="M265" i="13"/>
  <c r="F268" i="3"/>
  <c r="H268" i="3" s="1"/>
  <c r="D268" i="3"/>
  <c r="N265" i="13"/>
  <c r="K265" i="13"/>
  <c r="L265" i="13" s="1"/>
  <c r="D265" i="12" l="1"/>
  <c r="H265" i="12" s="1"/>
  <c r="J265" i="18" s="1"/>
  <c r="K265" i="18" s="1"/>
  <c r="I265" i="18"/>
  <c r="D265" i="15"/>
  <c r="J265" i="15"/>
  <c r="G268" i="3"/>
  <c r="I268" i="3" s="1"/>
  <c r="J268" i="3"/>
  <c r="H266" i="13"/>
  <c r="G266" i="13"/>
  <c r="I266" i="13" s="1"/>
  <c r="D265" i="18" l="1"/>
  <c r="F265" i="15"/>
  <c r="N265" i="15" s="1"/>
  <c r="I265" i="12"/>
  <c r="G266" i="12" s="1"/>
  <c r="F269" i="3"/>
  <c r="H269" i="3" s="1"/>
  <c r="D269" i="3"/>
  <c r="J269" i="3" s="1"/>
  <c r="F266" i="13"/>
  <c r="J266" i="13"/>
  <c r="D266" i="13"/>
  <c r="L265" i="18" l="1"/>
  <c r="F266" i="12"/>
  <c r="D266" i="12" s="1"/>
  <c r="H266" i="12" s="1"/>
  <c r="K265" i="15"/>
  <c r="L265" i="15" s="1"/>
  <c r="M265" i="15"/>
  <c r="H266" i="15" s="1"/>
  <c r="M266" i="13"/>
  <c r="G267" i="13" s="1"/>
  <c r="I267" i="13" s="1"/>
  <c r="G269" i="3"/>
  <c r="I269" i="3" s="1"/>
  <c r="D270" i="3"/>
  <c r="F270" i="3"/>
  <c r="H270" i="3" s="1"/>
  <c r="N266" i="13"/>
  <c r="K266" i="13"/>
  <c r="L266" i="13" s="1"/>
  <c r="F266" i="18" l="1"/>
  <c r="H266" i="18" s="1"/>
  <c r="G266" i="15"/>
  <c r="I266" i="15" s="1"/>
  <c r="J266" i="15" s="1"/>
  <c r="G266" i="18"/>
  <c r="J266" i="18"/>
  <c r="H267" i="13"/>
  <c r="F267" i="13" s="1"/>
  <c r="N267" i="13" s="1"/>
  <c r="G270" i="3"/>
  <c r="I270" i="3" s="1"/>
  <c r="J270" i="3"/>
  <c r="D271" i="3" s="1"/>
  <c r="J271" i="3" s="1"/>
  <c r="D266" i="15" l="1"/>
  <c r="K266" i="18"/>
  <c r="I266" i="18"/>
  <c r="I266" i="12"/>
  <c r="G267" i="12" s="1"/>
  <c r="D266" i="18"/>
  <c r="J267" i="13"/>
  <c r="F266" i="15"/>
  <c r="F271" i="3"/>
  <c r="H271" i="3" s="1"/>
  <c r="K267" i="13"/>
  <c r="L267" i="13" s="1"/>
  <c r="D267" i="13"/>
  <c r="M267" i="13" s="1"/>
  <c r="H268" i="13" s="1"/>
  <c r="D272" i="3"/>
  <c r="J272" i="3" s="1"/>
  <c r="F272" i="3"/>
  <c r="H272" i="3" s="1"/>
  <c r="L266" i="18" l="1"/>
  <c r="F267" i="12"/>
  <c r="D267" i="12" s="1"/>
  <c r="G268" i="13"/>
  <c r="I268" i="13" s="1"/>
  <c r="J268" i="13" s="1"/>
  <c r="G271" i="3"/>
  <c r="I271" i="3" s="1"/>
  <c r="K266" i="15"/>
  <c r="L266" i="15" s="1"/>
  <c r="N266" i="15"/>
  <c r="M266" i="15"/>
  <c r="F268" i="13"/>
  <c r="F273" i="3"/>
  <c r="H273" i="3" s="1"/>
  <c r="D273" i="3"/>
  <c r="J273" i="3" s="1"/>
  <c r="G272" i="3"/>
  <c r="I272" i="3" s="1"/>
  <c r="D268" i="13" l="1"/>
  <c r="F267" i="18"/>
  <c r="H267" i="18" s="1"/>
  <c r="H267" i="12"/>
  <c r="G267" i="15"/>
  <c r="I267" i="15" s="1"/>
  <c r="H267" i="15"/>
  <c r="M268" i="13"/>
  <c r="H269" i="13" s="1"/>
  <c r="G273" i="3"/>
  <c r="I273" i="3" s="1"/>
  <c r="F274" i="3"/>
  <c r="H274" i="3" s="1"/>
  <c r="D274" i="3"/>
  <c r="K268" i="13"/>
  <c r="L268" i="13" s="1"/>
  <c r="N268" i="13"/>
  <c r="G267" i="18" l="1"/>
  <c r="I267" i="18" s="1"/>
  <c r="J267" i="18"/>
  <c r="K267" i="18" s="1"/>
  <c r="D267" i="15"/>
  <c r="J267" i="15"/>
  <c r="G269" i="13"/>
  <c r="I269" i="13" s="1"/>
  <c r="J269" i="13" s="1"/>
  <c r="G274" i="3"/>
  <c r="I274" i="3" s="1"/>
  <c r="F269" i="13"/>
  <c r="I267" i="12" l="1"/>
  <c r="G268" i="12" s="1"/>
  <c r="D267" i="18"/>
  <c r="F267" i="15"/>
  <c r="D269" i="13"/>
  <c r="M269" i="13" s="1"/>
  <c r="H270" i="13" s="1"/>
  <c r="N269" i="13"/>
  <c r="K269" i="13"/>
  <c r="L269" i="13" s="1"/>
  <c r="F268" i="12" l="1"/>
  <c r="D268" i="12" s="1"/>
  <c r="L267" i="18"/>
  <c r="K267" i="15"/>
  <c r="L267" i="15" s="1"/>
  <c r="N267" i="15"/>
  <c r="M267" i="15"/>
  <c r="G270" i="13"/>
  <c r="I270" i="13" s="1"/>
  <c r="J270" i="13" s="1"/>
  <c r="F270" i="13"/>
  <c r="F268" i="18" l="1"/>
  <c r="H268" i="18" s="1"/>
  <c r="H268" i="12"/>
  <c r="D270" i="13"/>
  <c r="M270" i="13" s="1"/>
  <c r="G271" i="13" s="1"/>
  <c r="I271" i="13" s="1"/>
  <c r="H268" i="15"/>
  <c r="G268" i="15"/>
  <c r="I268" i="15" s="1"/>
  <c r="N270" i="13"/>
  <c r="K270" i="13"/>
  <c r="L270" i="13" s="1"/>
  <c r="G268" i="18" l="1"/>
  <c r="I268" i="18" s="1"/>
  <c r="J268" i="18"/>
  <c r="K268" i="18" s="1"/>
  <c r="D268" i="15"/>
  <c r="J268" i="15"/>
  <c r="H271" i="13"/>
  <c r="J271" i="13" s="1"/>
  <c r="I268" i="12" l="1"/>
  <c r="G269" i="12" s="1"/>
  <c r="D268" i="18"/>
  <c r="F271" i="13"/>
  <c r="N271" i="13" s="1"/>
  <c r="F268" i="15"/>
  <c r="N268" i="15" s="1"/>
  <c r="D271" i="13"/>
  <c r="L268" i="18" l="1"/>
  <c r="F269" i="12"/>
  <c r="D269" i="12" s="1"/>
  <c r="K271" i="13"/>
  <c r="L271" i="13" s="1"/>
  <c r="M271" i="13"/>
  <c r="H272" i="13" s="1"/>
  <c r="M268" i="15"/>
  <c r="G269" i="15" s="1"/>
  <c r="I269" i="15" s="1"/>
  <c r="K268" i="15"/>
  <c r="L268" i="15" s="1"/>
  <c r="G272" i="13" l="1"/>
  <c r="I272" i="13" s="1"/>
  <c r="J272" i="13" s="1"/>
  <c r="F269" i="18"/>
  <c r="H269" i="18" s="1"/>
  <c r="H269" i="12"/>
  <c r="H269" i="15"/>
  <c r="J269" i="15" s="1"/>
  <c r="F272" i="13"/>
  <c r="D272" i="13" l="1"/>
  <c r="M272" i="13" s="1"/>
  <c r="H273" i="13" s="1"/>
  <c r="F273" i="13" s="1"/>
  <c r="G269" i="18"/>
  <c r="I269" i="18" s="1"/>
  <c r="J269" i="18"/>
  <c r="K269" i="18" s="1"/>
  <c r="D269" i="15"/>
  <c r="N272" i="13"/>
  <c r="K272" i="13"/>
  <c r="L272" i="13" s="1"/>
  <c r="D269" i="18" l="1"/>
  <c r="I269" i="12"/>
  <c r="G270" i="12" s="1"/>
  <c r="F269" i="15"/>
  <c r="G273" i="13"/>
  <c r="I273" i="13" s="1"/>
  <c r="J273" i="13" s="1"/>
  <c r="K273" i="13"/>
  <c r="N273" i="13"/>
  <c r="L269" i="18" l="1"/>
  <c r="F270" i="12"/>
  <c r="D270" i="12" s="1"/>
  <c r="K269" i="15"/>
  <c r="L269" i="15" s="1"/>
  <c r="N269" i="15"/>
  <c r="M269" i="15"/>
  <c r="D273" i="13"/>
  <c r="M273" i="13" s="1"/>
  <c r="H274" i="13" s="1"/>
  <c r="L273" i="13"/>
  <c r="F270" i="18" l="1"/>
  <c r="H270" i="18" s="1"/>
  <c r="H270" i="12"/>
  <c r="H270" i="15"/>
  <c r="G270" i="15"/>
  <c r="I270" i="15" s="1"/>
  <c r="G274" i="13"/>
  <c r="I274" i="13" s="1"/>
  <c r="J274" i="13" s="1"/>
  <c r="F274" i="13"/>
  <c r="K274" i="13" s="1"/>
  <c r="G270" i="18" l="1"/>
  <c r="I270" i="18" s="1"/>
  <c r="J270" i="18"/>
  <c r="K270" i="18" s="1"/>
  <c r="L274" i="13"/>
  <c r="D274" i="13"/>
  <c r="D270" i="15"/>
  <c r="J270" i="15"/>
  <c r="F270" i="15" l="1"/>
  <c r="M270" i="15" s="1"/>
  <c r="D270" i="18"/>
  <c r="I270" i="12"/>
  <c r="G271" i="12" s="1"/>
  <c r="K270" i="15" l="1"/>
  <c r="L270" i="15" s="1"/>
  <c r="N270" i="15"/>
  <c r="L270" i="18"/>
  <c r="F271" i="12"/>
  <c r="D271" i="12" s="1"/>
  <c r="H271" i="15"/>
  <c r="G271" i="15"/>
  <c r="I271" i="15" s="1"/>
  <c r="F271" i="18" l="1"/>
  <c r="H271" i="18" s="1"/>
  <c r="H271" i="12"/>
  <c r="D271" i="15"/>
  <c r="J271" i="15"/>
  <c r="F271" i="15" l="1"/>
  <c r="K271" i="15" s="1"/>
  <c r="L271" i="15" s="1"/>
  <c r="G271" i="18"/>
  <c r="I271" i="18" s="1"/>
  <c r="J271" i="18"/>
  <c r="K271" i="18" s="1"/>
  <c r="N271" i="15"/>
  <c r="M271" i="15" l="1"/>
  <c r="G272" i="15" s="1"/>
  <c r="I272" i="15" s="1"/>
  <c r="I271" i="12"/>
  <c r="G272" i="12" s="1"/>
  <c r="D271" i="18"/>
  <c r="H272" i="15"/>
  <c r="D272" i="15" s="1"/>
  <c r="L271" i="18" l="1"/>
  <c r="F272" i="12"/>
  <c r="D272" i="12" s="1"/>
  <c r="J272" i="15"/>
  <c r="F272" i="15"/>
  <c r="F272" i="18" l="1"/>
  <c r="H272" i="18" s="1"/>
  <c r="H272" i="12"/>
  <c r="K272" i="15"/>
  <c r="L272" i="15" s="1"/>
  <c r="N272" i="15"/>
  <c r="M272" i="15"/>
  <c r="G272" i="18" l="1"/>
  <c r="I272" i="18" s="1"/>
  <c r="J272" i="18"/>
  <c r="K272" i="18" s="1"/>
  <c r="G273" i="15"/>
  <c r="I273" i="15" s="1"/>
  <c r="H273" i="15"/>
  <c r="D272" i="18" l="1"/>
  <c r="I272" i="12"/>
  <c r="G273" i="12" s="1"/>
  <c r="J273" i="15"/>
  <c r="D273" i="15"/>
  <c r="L272" i="18" l="1"/>
  <c r="F273" i="12"/>
  <c r="D273" i="12" s="1"/>
  <c r="F273" i="15"/>
  <c r="F273" i="18" l="1"/>
  <c r="H273" i="18" s="1"/>
  <c r="H273" i="12"/>
  <c r="K273" i="15"/>
  <c r="L273" i="15" s="1"/>
  <c r="N273" i="15"/>
  <c r="M273" i="15"/>
  <c r="G273" i="18" l="1"/>
  <c r="I273" i="18" s="1"/>
  <c r="J273" i="18"/>
  <c r="K273" i="18" s="1"/>
  <c r="H274" i="15"/>
  <c r="G274" i="15"/>
  <c r="I274" i="15" s="1"/>
  <c r="I273" i="12" l="1"/>
  <c r="G274" i="12" s="1"/>
  <c r="D273" i="18"/>
  <c r="J274" i="15"/>
  <c r="D274" i="15"/>
  <c r="F274" i="12" l="1"/>
  <c r="D274" i="12" s="1"/>
  <c r="L273" i="18"/>
  <c r="F274" i="15"/>
  <c r="K274" i="15" s="1"/>
  <c r="L274" i="15" s="1"/>
  <c r="F274" i="18" l="1"/>
  <c r="H274" i="18" s="1"/>
  <c r="H274" i="12"/>
  <c r="G274" i="18" l="1"/>
  <c r="I274" i="18" s="1"/>
  <c r="D274" i="18"/>
  <c r="E274" i="3" l="1"/>
  <c r="J274" i="3" s="1"/>
  <c r="E274" i="15"/>
  <c r="E274" i="18"/>
  <c r="E274" i="13"/>
  <c r="G20" i="11"/>
  <c r="N274" i="13" l="1"/>
  <c r="M274" i="13"/>
  <c r="I274" i="12"/>
  <c r="G275" i="12" s="1"/>
  <c r="N274" i="15"/>
  <c r="M274" i="15"/>
  <c r="D275" i="3"/>
  <c r="F275" i="3"/>
  <c r="H275" i="3" s="1"/>
  <c r="L274" i="18" l="1"/>
  <c r="J274" i="18"/>
  <c r="K274" i="18" s="1"/>
  <c r="G275" i="3"/>
  <c r="I275" i="3" s="1"/>
  <c r="F20" i="11"/>
  <c r="F275" i="12"/>
  <c r="D275" i="12" s="1"/>
  <c r="G275" i="15"/>
  <c r="I275" i="15" s="1"/>
  <c r="H275" i="15"/>
  <c r="G275" i="13"/>
  <c r="I275" i="13" s="1"/>
  <c r="H275" i="13"/>
  <c r="F275" i="13" s="1"/>
  <c r="J275" i="3"/>
  <c r="F275" i="18" l="1"/>
  <c r="H275" i="18" s="1"/>
  <c r="D276" i="3"/>
  <c r="J276" i="3" s="1"/>
  <c r="F276" i="3"/>
  <c r="H276" i="3" s="1"/>
  <c r="N275" i="13"/>
  <c r="K275" i="13"/>
  <c r="L275" i="13" s="1"/>
  <c r="J275" i="15"/>
  <c r="D275" i="15"/>
  <c r="J275" i="13"/>
  <c r="D275" i="13"/>
  <c r="M275" i="13" s="1"/>
  <c r="F275" i="15" l="1"/>
  <c r="M275" i="15" s="1"/>
  <c r="G275" i="18"/>
  <c r="I275" i="18" s="1"/>
  <c r="D275" i="18"/>
  <c r="F277" i="3"/>
  <c r="H277" i="3" s="1"/>
  <c r="D277" i="3"/>
  <c r="J277" i="3" s="1"/>
  <c r="H276" i="13"/>
  <c r="G276" i="13"/>
  <c r="I276" i="13" s="1"/>
  <c r="G276" i="3"/>
  <c r="I276" i="3" s="1"/>
  <c r="N275" i="15" l="1"/>
  <c r="K275" i="15"/>
  <c r="L275" i="15" s="1"/>
  <c r="I275" i="12"/>
  <c r="G276" i="12" s="1"/>
  <c r="H275" i="12"/>
  <c r="J275" i="18" s="1"/>
  <c r="K275" i="18" s="1"/>
  <c r="G277" i="3"/>
  <c r="I277" i="3" s="1"/>
  <c r="D278" i="3"/>
  <c r="F278" i="3"/>
  <c r="H278" i="3" s="1"/>
  <c r="J276" i="13"/>
  <c r="D276" i="13"/>
  <c r="G276" i="15"/>
  <c r="I276" i="15" s="1"/>
  <c r="H276" i="15"/>
  <c r="F276" i="12" l="1"/>
  <c r="F276" i="18" s="1"/>
  <c r="H276" i="18" s="1"/>
  <c r="L275" i="18"/>
  <c r="G276" i="18"/>
  <c r="G278" i="3"/>
  <c r="I278" i="3" s="1"/>
  <c r="F276" i="13"/>
  <c r="M276" i="13" s="1"/>
  <c r="J276" i="15"/>
  <c r="D276" i="15"/>
  <c r="J278" i="3"/>
  <c r="I276" i="18" l="1"/>
  <c r="D276" i="12"/>
  <c r="H276" i="12" s="1"/>
  <c r="J276" i="18" s="1"/>
  <c r="K276" i="18" s="1"/>
  <c r="F276" i="15"/>
  <c r="K276" i="15" s="1"/>
  <c r="L276" i="15" s="1"/>
  <c r="H277" i="13"/>
  <c r="G277" i="13"/>
  <c r="I277" i="13" s="1"/>
  <c r="F279" i="3"/>
  <c r="H279" i="3" s="1"/>
  <c r="D279" i="3"/>
  <c r="N276" i="13"/>
  <c r="K276" i="13"/>
  <c r="L276" i="13" s="1"/>
  <c r="D276" i="18" l="1"/>
  <c r="I276" i="12"/>
  <c r="G277" i="12" s="1"/>
  <c r="M276" i="15"/>
  <c r="G277" i="15" s="1"/>
  <c r="I277" i="15" s="1"/>
  <c r="N276" i="15"/>
  <c r="G279" i="3"/>
  <c r="I279" i="3" s="1"/>
  <c r="J279" i="3"/>
  <c r="D277" i="13"/>
  <c r="F277" i="13" s="1"/>
  <c r="J277" i="13"/>
  <c r="L276" i="18" l="1"/>
  <c r="F277" i="12"/>
  <c r="F277" i="18" s="1"/>
  <c r="H277" i="18" s="1"/>
  <c r="H277" i="15"/>
  <c r="D277" i="15" s="1"/>
  <c r="N277" i="13"/>
  <c r="K277" i="13"/>
  <c r="L277" i="13" s="1"/>
  <c r="D280" i="3"/>
  <c r="F280" i="3"/>
  <c r="H280" i="3" s="1"/>
  <c r="M277" i="13"/>
  <c r="G277" i="18" l="1"/>
  <c r="I277" i="18" s="1"/>
  <c r="D277" i="12"/>
  <c r="J277" i="15"/>
  <c r="F277" i="15" s="1"/>
  <c r="N277" i="15" s="1"/>
  <c r="H278" i="13"/>
  <c r="G278" i="13"/>
  <c r="I278" i="13" s="1"/>
  <c r="J280" i="3"/>
  <c r="G280" i="3"/>
  <c r="I280" i="3" s="1"/>
  <c r="M277" i="15"/>
  <c r="K277" i="15" l="1"/>
  <c r="L277" i="15" s="1"/>
  <c r="H277" i="12"/>
  <c r="J277" i="18" s="1"/>
  <c r="K277" i="18" s="1"/>
  <c r="I277" i="12"/>
  <c r="G278" i="12" s="1"/>
  <c r="D277" i="18"/>
  <c r="G278" i="15"/>
  <c r="I278" i="15" s="1"/>
  <c r="H278" i="15"/>
  <c r="D278" i="13"/>
  <c r="J278" i="13"/>
  <c r="F281" i="3"/>
  <c r="H281" i="3" s="1"/>
  <c r="D281" i="3"/>
  <c r="G278" i="18" l="1"/>
  <c r="F278" i="12"/>
  <c r="L277" i="18"/>
  <c r="G281" i="3"/>
  <c r="I281" i="3" s="1"/>
  <c r="F278" i="13"/>
  <c r="M278" i="13" s="1"/>
  <c r="J278" i="15"/>
  <c r="D278" i="15"/>
  <c r="J281" i="3"/>
  <c r="D278" i="12" l="1"/>
  <c r="F278" i="18"/>
  <c r="H278" i="18" s="1"/>
  <c r="I278" i="18" s="1"/>
  <c r="F278" i="15"/>
  <c r="M278" i="15" s="1"/>
  <c r="H279" i="13"/>
  <c r="G279" i="13"/>
  <c r="I279" i="13" s="1"/>
  <c r="D282" i="3"/>
  <c r="J282" i="3" s="1"/>
  <c r="F282" i="3"/>
  <c r="H282" i="3" s="1"/>
  <c r="N278" i="13"/>
  <c r="K278" i="13"/>
  <c r="L278" i="13" s="1"/>
  <c r="I278" i="12" l="1"/>
  <c r="G279" i="12" s="1"/>
  <c r="H278" i="12"/>
  <c r="J278" i="18" s="1"/>
  <c r="K278" i="18" s="1"/>
  <c r="D278" i="18"/>
  <c r="N278" i="15"/>
  <c r="K278" i="15"/>
  <c r="L278" i="15" s="1"/>
  <c r="G282" i="3"/>
  <c r="I282" i="3" s="1"/>
  <c r="H279" i="15"/>
  <c r="G279" i="15"/>
  <c r="I279" i="15" s="1"/>
  <c r="F283" i="3"/>
  <c r="H283" i="3" s="1"/>
  <c r="D283" i="3"/>
  <c r="D279" i="13"/>
  <c r="J279" i="13"/>
  <c r="F279" i="12" l="1"/>
  <c r="F279" i="18" s="1"/>
  <c r="H279" i="18" s="1"/>
  <c r="L278" i="18"/>
  <c r="G283" i="3"/>
  <c r="I283" i="3" s="1"/>
  <c r="J283" i="3"/>
  <c r="D284" i="3" s="1"/>
  <c r="F279" i="13"/>
  <c r="M279" i="13" s="1"/>
  <c r="D279" i="15"/>
  <c r="J279" i="15"/>
  <c r="G279" i="18" l="1"/>
  <c r="I279" i="18" s="1"/>
  <c r="D279" i="12"/>
  <c r="F279" i="15"/>
  <c r="M279" i="15" s="1"/>
  <c r="F284" i="3"/>
  <c r="H284" i="3" s="1"/>
  <c r="G280" i="13"/>
  <c r="I280" i="13" s="1"/>
  <c r="H280" i="13"/>
  <c r="J284" i="3"/>
  <c r="N279" i="13"/>
  <c r="K279" i="13"/>
  <c r="L279" i="13" s="1"/>
  <c r="H279" i="12" l="1"/>
  <c r="J279" i="18" s="1"/>
  <c r="K279" i="18" s="1"/>
  <c r="D279" i="18"/>
  <c r="I279" i="12"/>
  <c r="G280" i="12" s="1"/>
  <c r="K279" i="15"/>
  <c r="L279" i="15" s="1"/>
  <c r="N279" i="15"/>
  <c r="G284" i="3"/>
  <c r="I284" i="3" s="1"/>
  <c r="H280" i="15"/>
  <c r="G280" i="15"/>
  <c r="I280" i="15" s="1"/>
  <c r="D285" i="3"/>
  <c r="J285" i="3" s="1"/>
  <c r="F285" i="3"/>
  <c r="H285" i="3" s="1"/>
  <c r="J280" i="13"/>
  <c r="D280" i="13"/>
  <c r="L279" i="18" l="1"/>
  <c r="F280" i="12"/>
  <c r="F280" i="18" s="1"/>
  <c r="H280" i="18" s="1"/>
  <c r="G285" i="3"/>
  <c r="I285" i="3" s="1"/>
  <c r="F286" i="3"/>
  <c r="H286" i="3" s="1"/>
  <c r="D286" i="3"/>
  <c r="F280" i="13"/>
  <c r="J280" i="15"/>
  <c r="D280" i="15"/>
  <c r="D280" i="12" l="1"/>
  <c r="G280" i="18"/>
  <c r="I280" i="18" s="1"/>
  <c r="F280" i="15"/>
  <c r="N280" i="15" s="1"/>
  <c r="G286" i="3"/>
  <c r="I286" i="3" s="1"/>
  <c r="N280" i="13"/>
  <c r="K280" i="13"/>
  <c r="L280" i="13" s="1"/>
  <c r="M280" i="13"/>
  <c r="D280" i="18" l="1"/>
  <c r="H280" i="12"/>
  <c r="J280" i="18" s="1"/>
  <c r="K280" i="18" s="1"/>
  <c r="I280" i="12"/>
  <c r="G281" i="12" s="1"/>
  <c r="M280" i="15"/>
  <c r="H281" i="15" s="1"/>
  <c r="K280" i="15"/>
  <c r="L280" i="15" s="1"/>
  <c r="H281" i="13"/>
  <c r="G281" i="13"/>
  <c r="I281" i="13" s="1"/>
  <c r="G281" i="18" l="1"/>
  <c r="F281" i="12"/>
  <c r="L280" i="18"/>
  <c r="G281" i="15"/>
  <c r="I281" i="15" s="1"/>
  <c r="J281" i="15" s="1"/>
  <c r="D281" i="13"/>
  <c r="J281" i="13"/>
  <c r="D281" i="12" l="1"/>
  <c r="F281" i="18"/>
  <c r="H281" i="18" s="1"/>
  <c r="I281" i="18" s="1"/>
  <c r="D281" i="15"/>
  <c r="F281" i="15" s="1"/>
  <c r="F281" i="13"/>
  <c r="H281" i="12" l="1"/>
  <c r="J281" i="18" s="1"/>
  <c r="K281" i="18" s="1"/>
  <c r="D281" i="18"/>
  <c r="I281" i="12"/>
  <c r="G282" i="12" s="1"/>
  <c r="K281" i="15"/>
  <c r="L281" i="15" s="1"/>
  <c r="N281" i="15"/>
  <c r="M281" i="15"/>
  <c r="K281" i="13"/>
  <c r="L281" i="13" s="1"/>
  <c r="N281" i="13"/>
  <c r="M281" i="13"/>
  <c r="F282" i="12" l="1"/>
  <c r="F282" i="18" s="1"/>
  <c r="H282" i="18" s="1"/>
  <c r="L281" i="18"/>
  <c r="H282" i="15"/>
  <c r="G282" i="15"/>
  <c r="I282" i="15" s="1"/>
  <c r="G282" i="13"/>
  <c r="I282" i="13" s="1"/>
  <c r="H282" i="13"/>
  <c r="D282" i="12" l="1"/>
  <c r="G282" i="18"/>
  <c r="I282" i="18" s="1"/>
  <c r="D282" i="15"/>
  <c r="J282" i="15"/>
  <c r="D282" i="13"/>
  <c r="J282" i="13"/>
  <c r="H282" i="12" l="1"/>
  <c r="J282" i="18" s="1"/>
  <c r="K282" i="18" s="1"/>
  <c r="D282" i="18"/>
  <c r="I282" i="12"/>
  <c r="G283" i="12" s="1"/>
  <c r="F282" i="15"/>
  <c r="M282" i="15" s="1"/>
  <c r="F282" i="13"/>
  <c r="M282" i="13" s="1"/>
  <c r="L282" i="18" l="1"/>
  <c r="F283" i="12"/>
  <c r="F283" i="18" s="1"/>
  <c r="H283" i="18" s="1"/>
  <c r="K282" i="15"/>
  <c r="L282" i="15" s="1"/>
  <c r="H283" i="15"/>
  <c r="G283" i="15"/>
  <c r="I283" i="15" s="1"/>
  <c r="N282" i="15"/>
  <c r="H283" i="13"/>
  <c r="G283" i="13"/>
  <c r="I283" i="13" s="1"/>
  <c r="N282" i="13"/>
  <c r="K282" i="13"/>
  <c r="L282" i="13" s="1"/>
  <c r="D283" i="12" l="1"/>
  <c r="G283" i="18"/>
  <c r="I283" i="18" s="1"/>
  <c r="J283" i="15"/>
  <c r="D283" i="15"/>
  <c r="J283" i="13"/>
  <c r="D283" i="13"/>
  <c r="H283" i="12" l="1"/>
  <c r="J283" i="18" s="1"/>
  <c r="K283" i="18" s="1"/>
  <c r="D283" i="18"/>
  <c r="I283" i="12"/>
  <c r="G284" i="12" s="1"/>
  <c r="F283" i="15"/>
  <c r="F283" i="13"/>
  <c r="F284" i="12" l="1"/>
  <c r="F284" i="18" s="1"/>
  <c r="H284" i="18" s="1"/>
  <c r="L283" i="18"/>
  <c r="N283" i="15"/>
  <c r="K283" i="15"/>
  <c r="L283" i="15" s="1"/>
  <c r="M283" i="15"/>
  <c r="K283" i="13"/>
  <c r="L283" i="13" s="1"/>
  <c r="N283" i="13"/>
  <c r="M283" i="13"/>
  <c r="D284" i="12" l="1"/>
  <c r="G284" i="18"/>
  <c r="I284" i="18" s="1"/>
  <c r="H284" i="15"/>
  <c r="G284" i="15"/>
  <c r="I284" i="15" s="1"/>
  <c r="G284" i="13"/>
  <c r="I284" i="13" s="1"/>
  <c r="H284" i="13"/>
  <c r="H284" i="12" l="1"/>
  <c r="J284" i="18" s="1"/>
  <c r="K284" i="18" s="1"/>
  <c r="D284" i="18"/>
  <c r="I284" i="12"/>
  <c r="G285" i="12" s="1"/>
  <c r="J284" i="15"/>
  <c r="D284" i="15"/>
  <c r="F284" i="15" s="1"/>
  <c r="N284" i="15" s="1"/>
  <c r="D284" i="13"/>
  <c r="J284" i="13"/>
  <c r="F285" i="12" l="1"/>
  <c r="F285" i="18" s="1"/>
  <c r="H285" i="18" s="1"/>
  <c r="L284" i="18"/>
  <c r="M284" i="15"/>
  <c r="K284" i="15"/>
  <c r="L284" i="15" s="1"/>
  <c r="F284" i="13"/>
  <c r="M284" i="13" s="1"/>
  <c r="D285" i="12" l="1"/>
  <c r="G285" i="18"/>
  <c r="I285" i="18" s="1"/>
  <c r="H285" i="15"/>
  <c r="G285" i="15"/>
  <c r="I285" i="15" s="1"/>
  <c r="H285" i="13"/>
  <c r="G285" i="13"/>
  <c r="I285" i="13" s="1"/>
  <c r="K284" i="13"/>
  <c r="L284" i="13" s="1"/>
  <c r="N284" i="13"/>
  <c r="H285" i="12" l="1"/>
  <c r="J285" i="18" s="1"/>
  <c r="K285" i="18" s="1"/>
  <c r="D285" i="18"/>
  <c r="I285" i="12"/>
  <c r="G286" i="12" s="1"/>
  <c r="D285" i="15"/>
  <c r="J285" i="15"/>
  <c r="D285" i="13"/>
  <c r="J285" i="13"/>
  <c r="F285" i="15" l="1"/>
  <c r="F286" i="12"/>
  <c r="F286" i="18" s="1"/>
  <c r="H286" i="18" s="1"/>
  <c r="L285" i="18"/>
  <c r="N285" i="15"/>
  <c r="K285" i="15"/>
  <c r="L285" i="15" s="1"/>
  <c r="M285" i="15"/>
  <c r="F285" i="13"/>
  <c r="G286" i="18" l="1"/>
  <c r="I286" i="18" s="1"/>
  <c r="D286" i="12"/>
  <c r="G286" i="15"/>
  <c r="I286" i="15" s="1"/>
  <c r="H286" i="15"/>
  <c r="N285" i="13"/>
  <c r="K285" i="13"/>
  <c r="L285" i="13" s="1"/>
  <c r="M285" i="13"/>
  <c r="H286" i="12" l="1"/>
  <c r="D286" i="18"/>
  <c r="J286" i="15"/>
  <c r="D286" i="15"/>
  <c r="G286" i="13"/>
  <c r="I286" i="13" s="1"/>
  <c r="H286" i="13"/>
  <c r="F286" i="15" l="1"/>
  <c r="K286" i="15" s="1"/>
  <c r="L286" i="15" s="1"/>
  <c r="J286" i="13"/>
  <c r="D286" i="13"/>
  <c r="F286" i="13" l="1"/>
  <c r="K286" i="13" l="1"/>
  <c r="L286" i="13" s="1"/>
  <c r="G21" i="11" l="1"/>
  <c r="E286" i="13"/>
  <c r="E286" i="3"/>
  <c r="J286" i="3" s="1"/>
  <c r="E286" i="18"/>
  <c r="E286" i="15"/>
  <c r="I286" i="12" l="1"/>
  <c r="G287" i="12" s="1"/>
  <c r="D287" i="3"/>
  <c r="F287" i="3"/>
  <c r="H287" i="3" s="1"/>
  <c r="M286" i="13"/>
  <c r="N286" i="13"/>
  <c r="N286" i="15"/>
  <c r="M286" i="15"/>
  <c r="L286" i="18" l="1"/>
  <c r="J286" i="18"/>
  <c r="K286" i="18" s="1"/>
  <c r="G287" i="3"/>
  <c r="I287" i="3" s="1"/>
  <c r="G287" i="13"/>
  <c r="I287" i="13" s="1"/>
  <c r="H287" i="13"/>
  <c r="F287" i="13" s="1"/>
  <c r="F21" i="11"/>
  <c r="F287" i="12"/>
  <c r="D287" i="12" s="1"/>
  <c r="H287" i="15"/>
  <c r="G287" i="15"/>
  <c r="I287" i="15" s="1"/>
  <c r="J287" i="3"/>
  <c r="F287" i="18" l="1"/>
  <c r="H287" i="18" s="1"/>
  <c r="H287" i="12"/>
  <c r="D287" i="15"/>
  <c r="J287" i="15"/>
  <c r="F287" i="15" s="1"/>
  <c r="N287" i="13"/>
  <c r="K287" i="13"/>
  <c r="L287" i="13" s="1"/>
  <c r="D287" i="13"/>
  <c r="M287" i="13" s="1"/>
  <c r="J287" i="13"/>
  <c r="F288" i="3"/>
  <c r="H288" i="3" s="1"/>
  <c r="D288" i="3"/>
  <c r="J288" i="3" s="1"/>
  <c r="G287" i="18" l="1"/>
  <c r="I287" i="18" s="1"/>
  <c r="I287" i="12"/>
  <c r="G288" i="12" s="1"/>
  <c r="J287" i="18"/>
  <c r="K287" i="18" s="1"/>
  <c r="H288" i="13"/>
  <c r="F288" i="13" s="1"/>
  <c r="G288" i="13"/>
  <c r="I288" i="13" s="1"/>
  <c r="D289" i="3"/>
  <c r="F289" i="3"/>
  <c r="H289" i="3" s="1"/>
  <c r="N287" i="15"/>
  <c r="K287" i="15"/>
  <c r="L287" i="15" s="1"/>
  <c r="G288" i="3"/>
  <c r="I288" i="3" s="1"/>
  <c r="M287" i="15"/>
  <c r="L287" i="18" l="1"/>
  <c r="D287" i="18"/>
  <c r="F288" i="12"/>
  <c r="F288" i="18" s="1"/>
  <c r="H288" i="18" s="1"/>
  <c r="G289" i="3"/>
  <c r="I289" i="3" s="1"/>
  <c r="K288" i="13"/>
  <c r="L288" i="13" s="1"/>
  <c r="N288" i="13"/>
  <c r="H288" i="15"/>
  <c r="G288" i="15"/>
  <c r="I288" i="15" s="1"/>
  <c r="J289" i="3"/>
  <c r="J288" i="13"/>
  <c r="D288" i="13"/>
  <c r="M288" i="13" s="1"/>
  <c r="D288" i="12" l="1"/>
  <c r="H288" i="12" s="1"/>
  <c r="J288" i="15"/>
  <c r="D288" i="15"/>
  <c r="H289" i="13"/>
  <c r="F289" i="13" s="1"/>
  <c r="G289" i="13"/>
  <c r="I289" i="13" s="1"/>
  <c r="F290" i="3"/>
  <c r="H290" i="3" s="1"/>
  <c r="D290" i="3"/>
  <c r="F288" i="15" l="1"/>
  <c r="M288" i="15" s="1"/>
  <c r="G288" i="18"/>
  <c r="I288" i="18" s="1"/>
  <c r="J288" i="18"/>
  <c r="K288" i="18" s="1"/>
  <c r="G290" i="3"/>
  <c r="I290" i="3" s="1"/>
  <c r="D289" i="13"/>
  <c r="M289" i="13" s="1"/>
  <c r="J289" i="13"/>
  <c r="J290" i="3"/>
  <c r="K289" i="13"/>
  <c r="L289" i="13" s="1"/>
  <c r="N289" i="13"/>
  <c r="N288" i="15" l="1"/>
  <c r="K288" i="15"/>
  <c r="L288" i="15" s="1"/>
  <c r="I288" i="12"/>
  <c r="G289" i="12" s="1"/>
  <c r="D288" i="18"/>
  <c r="H290" i="13"/>
  <c r="F290" i="13" s="1"/>
  <c r="G290" i="13"/>
  <c r="I290" i="13" s="1"/>
  <c r="D291" i="3"/>
  <c r="F291" i="3"/>
  <c r="H291" i="3" s="1"/>
  <c r="H289" i="15"/>
  <c r="G289" i="15"/>
  <c r="I289" i="15" s="1"/>
  <c r="L288" i="18" l="1"/>
  <c r="F289" i="12"/>
  <c r="D289" i="12" s="1"/>
  <c r="G291" i="3"/>
  <c r="I291" i="3" s="1"/>
  <c r="D289" i="15"/>
  <c r="J289" i="15"/>
  <c r="K290" i="13"/>
  <c r="L290" i="13" s="1"/>
  <c r="N290" i="13"/>
  <c r="J291" i="3"/>
  <c r="J290" i="13"/>
  <c r="D290" i="13"/>
  <c r="M290" i="13" s="1"/>
  <c r="F289" i="15" l="1"/>
  <c r="K289" i="15" s="1"/>
  <c r="L289" i="15" s="1"/>
  <c r="F289" i="18"/>
  <c r="H289" i="18" s="1"/>
  <c r="H289" i="12"/>
  <c r="G291" i="13"/>
  <c r="I291" i="13" s="1"/>
  <c r="H291" i="13"/>
  <c r="F291" i="13" s="1"/>
  <c r="D292" i="3"/>
  <c r="F292" i="3"/>
  <c r="H292" i="3" s="1"/>
  <c r="N289" i="15" l="1"/>
  <c r="M289" i="15"/>
  <c r="G289" i="18"/>
  <c r="I289" i="18" s="1"/>
  <c r="J289" i="18"/>
  <c r="K289" i="18" s="1"/>
  <c r="G292" i="3"/>
  <c r="I292" i="3" s="1"/>
  <c r="K291" i="13"/>
  <c r="L291" i="13" s="1"/>
  <c r="N291" i="13"/>
  <c r="G290" i="15"/>
  <c r="I290" i="15" s="1"/>
  <c r="H290" i="15"/>
  <c r="J292" i="3"/>
  <c r="D291" i="13"/>
  <c r="M291" i="13" s="1"/>
  <c r="G292" i="13" s="1"/>
  <c r="I292" i="13" s="1"/>
  <c r="J291" i="13"/>
  <c r="I289" i="12" l="1"/>
  <c r="G290" i="12" s="1"/>
  <c r="D289" i="18"/>
  <c r="H292" i="13"/>
  <c r="D292" i="13" s="1"/>
  <c r="F293" i="3"/>
  <c r="H293" i="3" s="1"/>
  <c r="D293" i="3"/>
  <c r="J290" i="15"/>
  <c r="D290" i="15"/>
  <c r="F290" i="15" l="1"/>
  <c r="L289" i="18"/>
  <c r="F290" i="12"/>
  <c r="D290" i="12" s="1"/>
  <c r="J292" i="13"/>
  <c r="M290" i="15"/>
  <c r="H291" i="15" s="1"/>
  <c r="G293" i="3"/>
  <c r="I293" i="3" s="1"/>
  <c r="N290" i="15"/>
  <c r="K290" i="15"/>
  <c r="L290" i="15" s="1"/>
  <c r="J293" i="3"/>
  <c r="F292" i="13"/>
  <c r="H290" i="12" l="1"/>
  <c r="F290" i="18"/>
  <c r="H290" i="18" s="1"/>
  <c r="G291" i="15"/>
  <c r="I291" i="15" s="1"/>
  <c r="J291" i="15" s="1"/>
  <c r="F294" i="3"/>
  <c r="H294" i="3" s="1"/>
  <c r="D294" i="3"/>
  <c r="N292" i="13"/>
  <c r="K292" i="13"/>
  <c r="L292" i="13" s="1"/>
  <c r="M292" i="13"/>
  <c r="G290" i="18" l="1"/>
  <c r="I290" i="18" s="1"/>
  <c r="J290" i="18"/>
  <c r="K290" i="18" s="1"/>
  <c r="D291" i="15"/>
  <c r="G294" i="3"/>
  <c r="I294" i="3" s="1"/>
  <c r="J294" i="3"/>
  <c r="G293" i="13"/>
  <c r="I293" i="13" s="1"/>
  <c r="H293" i="13"/>
  <c r="D290" i="18" l="1"/>
  <c r="I290" i="12"/>
  <c r="G291" i="12" s="1"/>
  <c r="F291" i="15"/>
  <c r="M291" i="15" s="1"/>
  <c r="H292" i="15" s="1"/>
  <c r="D295" i="3"/>
  <c r="J295" i="3" s="1"/>
  <c r="F295" i="3"/>
  <c r="H295" i="3" s="1"/>
  <c r="D293" i="13"/>
  <c r="J293" i="13"/>
  <c r="L290" i="18" l="1"/>
  <c r="F291" i="12"/>
  <c r="D291" i="12" s="1"/>
  <c r="G292" i="15"/>
  <c r="I292" i="15" s="1"/>
  <c r="J292" i="15" s="1"/>
  <c r="N291" i="15"/>
  <c r="K291" i="15"/>
  <c r="L291" i="15" s="1"/>
  <c r="D296" i="3"/>
  <c r="J296" i="3" s="1"/>
  <c r="F296" i="3"/>
  <c r="H296" i="3" s="1"/>
  <c r="G295" i="3"/>
  <c r="I295" i="3" s="1"/>
  <c r="F293" i="13"/>
  <c r="H291" i="12" l="1"/>
  <c r="F291" i="18"/>
  <c r="H291" i="18" s="1"/>
  <c r="D292" i="15"/>
  <c r="F292" i="15" s="1"/>
  <c r="F297" i="3"/>
  <c r="H297" i="3" s="1"/>
  <c r="D297" i="3"/>
  <c r="G296" i="3"/>
  <c r="I296" i="3" s="1"/>
  <c r="N293" i="13"/>
  <c r="K293" i="13"/>
  <c r="L293" i="13" s="1"/>
  <c r="M293" i="13"/>
  <c r="G291" i="18" l="1"/>
  <c r="I291" i="18" s="1"/>
  <c r="J291" i="18"/>
  <c r="K291" i="18" s="1"/>
  <c r="K292" i="15"/>
  <c r="L292" i="15" s="1"/>
  <c r="M292" i="15"/>
  <c r="H293" i="15" s="1"/>
  <c r="N292" i="15"/>
  <c r="G297" i="3"/>
  <c r="I297" i="3" s="1"/>
  <c r="J297" i="3"/>
  <c r="H294" i="13"/>
  <c r="G294" i="13"/>
  <c r="I294" i="13" s="1"/>
  <c r="G293" i="15" l="1"/>
  <c r="I293" i="15" s="1"/>
  <c r="J293" i="15" s="1"/>
  <c r="I291" i="12"/>
  <c r="G292" i="12" s="1"/>
  <c r="D291" i="18"/>
  <c r="D298" i="3"/>
  <c r="F298" i="3"/>
  <c r="H298" i="3" s="1"/>
  <c r="D294" i="13"/>
  <c r="J294" i="13"/>
  <c r="D293" i="15" l="1"/>
  <c r="F292" i="12"/>
  <c r="D292" i="12" s="1"/>
  <c r="L291" i="18"/>
  <c r="G298" i="3"/>
  <c r="I298" i="3" s="1"/>
  <c r="F294" i="13"/>
  <c r="M294" i="13" s="1"/>
  <c r="F293" i="15" l="1"/>
  <c r="F292" i="18"/>
  <c r="H292" i="18" s="1"/>
  <c r="H292" i="12"/>
  <c r="H295" i="13"/>
  <c r="G295" i="13"/>
  <c r="I295" i="13" s="1"/>
  <c r="N294" i="13"/>
  <c r="K294" i="13"/>
  <c r="L294" i="13" s="1"/>
  <c r="N293" i="15" l="1"/>
  <c r="K293" i="15"/>
  <c r="L293" i="15" s="1"/>
  <c r="M293" i="15"/>
  <c r="G292" i="18"/>
  <c r="I292" i="18" s="1"/>
  <c r="J292" i="18"/>
  <c r="K292" i="18" s="1"/>
  <c r="J295" i="13"/>
  <c r="D295" i="13"/>
  <c r="G294" i="15" l="1"/>
  <c r="I294" i="15" s="1"/>
  <c r="H294" i="15"/>
  <c r="D292" i="18"/>
  <c r="I292" i="12"/>
  <c r="G293" i="12" s="1"/>
  <c r="F295" i="13"/>
  <c r="M295" i="13" s="1"/>
  <c r="J294" i="15" l="1"/>
  <c r="D294" i="15"/>
  <c r="L292" i="18"/>
  <c r="F293" i="12"/>
  <c r="D293" i="12" s="1"/>
  <c r="H296" i="13"/>
  <c r="G296" i="13"/>
  <c r="I296" i="13" s="1"/>
  <c r="K295" i="13"/>
  <c r="L295" i="13" s="1"/>
  <c r="N295" i="13"/>
  <c r="F294" i="15" l="1"/>
  <c r="M294" i="15" s="1"/>
  <c r="F293" i="18"/>
  <c r="H293" i="18" s="1"/>
  <c r="H293" i="12"/>
  <c r="J296" i="13"/>
  <c r="D296" i="13"/>
  <c r="G295" i="15" l="1"/>
  <c r="I295" i="15" s="1"/>
  <c r="H295" i="15"/>
  <c r="N294" i="15"/>
  <c r="K294" i="15"/>
  <c r="L294" i="15" s="1"/>
  <c r="G293" i="18"/>
  <c r="I293" i="18" s="1"/>
  <c r="J293" i="18"/>
  <c r="K293" i="18" s="1"/>
  <c r="F296" i="13"/>
  <c r="J295" i="15" l="1"/>
  <c r="D295" i="15"/>
  <c r="D293" i="18"/>
  <c r="I293" i="12"/>
  <c r="G294" i="12" s="1"/>
  <c r="K296" i="13"/>
  <c r="L296" i="13" s="1"/>
  <c r="N296" i="13"/>
  <c r="M296" i="13"/>
  <c r="F295" i="15" l="1"/>
  <c r="L293" i="18"/>
  <c r="F294" i="12"/>
  <c r="D294" i="12" s="1"/>
  <c r="H297" i="13"/>
  <c r="G297" i="13"/>
  <c r="I297" i="13" s="1"/>
  <c r="K295" i="15" l="1"/>
  <c r="L295" i="15" s="1"/>
  <c r="N295" i="15"/>
  <c r="M295" i="15"/>
  <c r="F294" i="18"/>
  <c r="H294" i="18" s="1"/>
  <c r="H294" i="12"/>
  <c r="D297" i="13"/>
  <c r="J297" i="13"/>
  <c r="H296" i="15" l="1"/>
  <c r="G296" i="15"/>
  <c r="I296" i="15" s="1"/>
  <c r="G294" i="18"/>
  <c r="I294" i="18" s="1"/>
  <c r="J294" i="18"/>
  <c r="K294" i="18" s="1"/>
  <c r="F297" i="13"/>
  <c r="J296" i="15" l="1"/>
  <c r="D296" i="15"/>
  <c r="F296" i="15" s="1"/>
  <c r="D294" i="18"/>
  <c r="I294" i="12"/>
  <c r="G295" i="12" s="1"/>
  <c r="K297" i="13"/>
  <c r="L297" i="13" s="1"/>
  <c r="N297" i="13"/>
  <c r="M297" i="13"/>
  <c r="M296" i="15" l="1"/>
  <c r="K296" i="15"/>
  <c r="L296" i="15" s="1"/>
  <c r="N296" i="15"/>
  <c r="F295" i="12"/>
  <c r="D295" i="12" s="1"/>
  <c r="L294" i="18"/>
  <c r="H298" i="13"/>
  <c r="G298" i="13"/>
  <c r="I298" i="13" s="1"/>
  <c r="H297" i="15" l="1"/>
  <c r="G297" i="15"/>
  <c r="I297" i="15" s="1"/>
  <c r="F295" i="18"/>
  <c r="H295" i="18" s="1"/>
  <c r="H295" i="12"/>
  <c r="F298" i="13"/>
  <c r="J298" i="13"/>
  <c r="D298" i="13"/>
  <c r="J297" i="15" l="1"/>
  <c r="D297" i="15"/>
  <c r="F297" i="15" s="1"/>
  <c r="G295" i="18"/>
  <c r="I295" i="18" s="1"/>
  <c r="J295" i="18"/>
  <c r="K295" i="18" s="1"/>
  <c r="K298" i="13"/>
  <c r="L298" i="13" s="1"/>
  <c r="M297" i="15" l="1"/>
  <c r="N297" i="15"/>
  <c r="K297" i="15"/>
  <c r="L297" i="15" s="1"/>
  <c r="D295" i="18"/>
  <c r="I295" i="12"/>
  <c r="G296" i="12" s="1"/>
  <c r="G298" i="15" l="1"/>
  <c r="I298" i="15" s="1"/>
  <c r="H298" i="15"/>
  <c r="L295" i="18"/>
  <c r="F296" i="12"/>
  <c r="D296" i="12" s="1"/>
  <c r="D298" i="15" l="1"/>
  <c r="J298" i="15"/>
  <c r="F296" i="18"/>
  <c r="H296" i="18" s="1"/>
  <c r="H296" i="12"/>
  <c r="F298" i="15" l="1"/>
  <c r="K298" i="15" s="1"/>
  <c r="L298" i="15" s="1"/>
  <c r="J296" i="18"/>
  <c r="K296" i="18" s="1"/>
  <c r="G296" i="18"/>
  <c r="I296" i="18" s="1"/>
  <c r="D296" i="18" l="1"/>
  <c r="I296" i="12"/>
  <c r="G297" i="12" s="1"/>
  <c r="F297" i="12" l="1"/>
  <c r="D297" i="12" s="1"/>
  <c r="L296" i="18"/>
  <c r="F297" i="18" l="1"/>
  <c r="H297" i="18" s="1"/>
  <c r="H297" i="12"/>
  <c r="G297" i="18" l="1"/>
  <c r="I297" i="18" s="1"/>
  <c r="J297" i="18"/>
  <c r="K297" i="18" s="1"/>
  <c r="G22" i="11"/>
  <c r="E298" i="15"/>
  <c r="E298" i="13"/>
  <c r="E298" i="3"/>
  <c r="J298" i="3" s="1"/>
  <c r="E298" i="18"/>
  <c r="D297" i="18" l="1"/>
  <c r="I297" i="12"/>
  <c r="G298" i="12" s="1"/>
  <c r="F299" i="3"/>
  <c r="H299" i="3" s="1"/>
  <c r="D299" i="3"/>
  <c r="J299" i="3" s="1"/>
  <c r="N298" i="13"/>
  <c r="M298" i="13"/>
  <c r="N298" i="15"/>
  <c r="M298" i="15"/>
  <c r="L297" i="18" l="1"/>
  <c r="F298" i="12"/>
  <c r="D298" i="12" s="1"/>
  <c r="G299" i="3"/>
  <c r="I299" i="3" s="1"/>
  <c r="G299" i="15"/>
  <c r="I299" i="15" s="1"/>
  <c r="H299" i="15"/>
  <c r="F300" i="3"/>
  <c r="H300" i="3" s="1"/>
  <c r="D300" i="3"/>
  <c r="J300" i="3" s="1"/>
  <c r="F22" i="11"/>
  <c r="G299" i="13"/>
  <c r="I299" i="13" s="1"/>
  <c r="H299" i="13"/>
  <c r="H298" i="12" l="1"/>
  <c r="F298" i="18"/>
  <c r="H298" i="18" s="1"/>
  <c r="G300" i="3"/>
  <c r="I300" i="3" s="1"/>
  <c r="D301" i="3"/>
  <c r="J301" i="3" s="1"/>
  <c r="F301" i="3"/>
  <c r="H301" i="3" s="1"/>
  <c r="J299" i="13"/>
  <c r="D299" i="13"/>
  <c r="J299" i="15"/>
  <c r="D299" i="15"/>
  <c r="G298" i="18" l="1"/>
  <c r="I298" i="18" s="1"/>
  <c r="J298" i="18"/>
  <c r="K298" i="18" s="1"/>
  <c r="F299" i="15"/>
  <c r="N299" i="15" s="1"/>
  <c r="F299" i="13"/>
  <c r="D302" i="3"/>
  <c r="J302" i="3" s="1"/>
  <c r="F302" i="3"/>
  <c r="H302" i="3" s="1"/>
  <c r="G301" i="3"/>
  <c r="I301" i="3" s="1"/>
  <c r="D298" i="18" l="1"/>
  <c r="I298" i="12"/>
  <c r="G299" i="12" s="1"/>
  <c r="M299" i="15"/>
  <c r="G300" i="15" s="1"/>
  <c r="I300" i="15" s="1"/>
  <c r="K299" i="15"/>
  <c r="L299" i="15" s="1"/>
  <c r="G302" i="3"/>
  <c r="I302" i="3" s="1"/>
  <c r="D303" i="3"/>
  <c r="F303" i="3"/>
  <c r="H303" i="3" s="1"/>
  <c r="N299" i="13"/>
  <c r="K299" i="13"/>
  <c r="L299" i="13" s="1"/>
  <c r="M299" i="13"/>
  <c r="H300" i="15" l="1"/>
  <c r="D300" i="15" s="1"/>
  <c r="L298" i="18"/>
  <c r="F299" i="12"/>
  <c r="D299" i="12" s="1"/>
  <c r="G300" i="13"/>
  <c r="I300" i="13" s="1"/>
  <c r="H300" i="13"/>
  <c r="F300" i="13" s="1"/>
  <c r="G303" i="3"/>
  <c r="I303" i="3" s="1"/>
  <c r="J303" i="3"/>
  <c r="J300" i="15" l="1"/>
  <c r="F300" i="15" s="1"/>
  <c r="M300" i="15" s="1"/>
  <c r="H301" i="15" s="1"/>
  <c r="F299" i="18"/>
  <c r="H299" i="18" s="1"/>
  <c r="H299" i="12"/>
  <c r="N300" i="13"/>
  <c r="K300" i="13"/>
  <c r="L300" i="13" s="1"/>
  <c r="J300" i="13"/>
  <c r="D300" i="13"/>
  <c r="M300" i="13" s="1"/>
  <c r="D304" i="3"/>
  <c r="J304" i="3" s="1"/>
  <c r="F304" i="3"/>
  <c r="H304" i="3" s="1"/>
  <c r="G301" i="15" l="1"/>
  <c r="I301" i="15" s="1"/>
  <c r="J301" i="15" s="1"/>
  <c r="K300" i="15"/>
  <c r="L300" i="15" s="1"/>
  <c r="N300" i="15"/>
  <c r="G299" i="18"/>
  <c r="I299" i="18" s="1"/>
  <c r="J299" i="18"/>
  <c r="K299" i="18" s="1"/>
  <c r="F305" i="3"/>
  <c r="H305" i="3" s="1"/>
  <c r="D305" i="3"/>
  <c r="G304" i="3"/>
  <c r="I304" i="3" s="1"/>
  <c r="H301" i="13"/>
  <c r="F301" i="13" s="1"/>
  <c r="G301" i="13"/>
  <c r="I301" i="13" s="1"/>
  <c r="D301" i="15" l="1"/>
  <c r="F301" i="15"/>
  <c r="K301" i="15" s="1"/>
  <c r="L301" i="15" s="1"/>
  <c r="D299" i="18"/>
  <c r="I299" i="12"/>
  <c r="G300" i="12" s="1"/>
  <c r="G305" i="3"/>
  <c r="I305" i="3" s="1"/>
  <c r="N301" i="15"/>
  <c r="J305" i="3"/>
  <c r="K301" i="13"/>
  <c r="L301" i="13" s="1"/>
  <c r="N301" i="13"/>
  <c r="J301" i="13"/>
  <c r="D301" i="13"/>
  <c r="M301" i="13" s="1"/>
  <c r="M301" i="15" l="1"/>
  <c r="G302" i="15" s="1"/>
  <c r="I302" i="15" s="1"/>
  <c r="L299" i="18"/>
  <c r="F300" i="12"/>
  <c r="D300" i="12" s="1"/>
  <c r="D306" i="3"/>
  <c r="J306" i="3" s="1"/>
  <c r="F306" i="3"/>
  <c r="H306" i="3" s="1"/>
  <c r="H302" i="13"/>
  <c r="F302" i="13" s="1"/>
  <c r="G302" i="13"/>
  <c r="I302" i="13" s="1"/>
  <c r="H302" i="15" l="1"/>
  <c r="F300" i="18"/>
  <c r="H300" i="18" s="1"/>
  <c r="H300" i="12"/>
  <c r="J302" i="13"/>
  <c r="D302" i="13"/>
  <c r="M302" i="13" s="1"/>
  <c r="J302" i="15"/>
  <c r="D302" i="15"/>
  <c r="D307" i="3"/>
  <c r="J307" i="3" s="1"/>
  <c r="F307" i="3"/>
  <c r="H307" i="3" s="1"/>
  <c r="K302" i="13"/>
  <c r="L302" i="13" s="1"/>
  <c r="N302" i="13"/>
  <c r="G306" i="3"/>
  <c r="I306" i="3" s="1"/>
  <c r="J300" i="18" l="1"/>
  <c r="K300" i="18" s="1"/>
  <c r="G300" i="18"/>
  <c r="I300" i="18" s="1"/>
  <c r="F302" i="15"/>
  <c r="M302" i="15" s="1"/>
  <c r="G303" i="15" s="1"/>
  <c r="I303" i="15" s="1"/>
  <c r="F308" i="3"/>
  <c r="H308" i="3" s="1"/>
  <c r="D308" i="3"/>
  <c r="J308" i="3" s="1"/>
  <c r="G303" i="13"/>
  <c r="I303" i="13" s="1"/>
  <c r="H303" i="13"/>
  <c r="F303" i="13" s="1"/>
  <c r="G307" i="3"/>
  <c r="I307" i="3" s="1"/>
  <c r="D300" i="18" l="1"/>
  <c r="I300" i="12"/>
  <c r="G301" i="12" s="1"/>
  <c r="N302" i="15"/>
  <c r="K302" i="15"/>
  <c r="L302" i="15" s="1"/>
  <c r="H303" i="15"/>
  <c r="J303" i="15" s="1"/>
  <c r="D303" i="13"/>
  <c r="M303" i="13" s="1"/>
  <c r="J303" i="13"/>
  <c r="D309" i="3"/>
  <c r="F309" i="3"/>
  <c r="H309" i="3" s="1"/>
  <c r="N303" i="13"/>
  <c r="K303" i="13"/>
  <c r="L303" i="13" s="1"/>
  <c r="G308" i="3"/>
  <c r="I308" i="3" s="1"/>
  <c r="L300" i="18" l="1"/>
  <c r="F301" i="12"/>
  <c r="D301" i="12" s="1"/>
  <c r="D303" i="15"/>
  <c r="G309" i="3"/>
  <c r="I309" i="3" s="1"/>
  <c r="J309" i="3"/>
  <c r="H304" i="13"/>
  <c r="F304" i="13" s="1"/>
  <c r="N304" i="13" s="1"/>
  <c r="G304" i="13"/>
  <c r="I304" i="13" s="1"/>
  <c r="H301" i="12" l="1"/>
  <c r="F301" i="18"/>
  <c r="H301" i="18" s="1"/>
  <c r="F303" i="15"/>
  <c r="J304" i="13"/>
  <c r="D304" i="13"/>
  <c r="M304" i="13" s="1"/>
  <c r="K304" i="13"/>
  <c r="L304" i="13" s="1"/>
  <c r="F310" i="3"/>
  <c r="H310" i="3" s="1"/>
  <c r="D310" i="3"/>
  <c r="J310" i="3" s="1"/>
  <c r="J301" i="18" l="1"/>
  <c r="K301" i="18" s="1"/>
  <c r="G301" i="18"/>
  <c r="I301" i="18" s="1"/>
  <c r="N303" i="15"/>
  <c r="K303" i="15"/>
  <c r="L303" i="15" s="1"/>
  <c r="M303" i="15"/>
  <c r="D311" i="3"/>
  <c r="J311" i="3" s="1"/>
  <c r="F311" i="3"/>
  <c r="H311" i="3" s="1"/>
  <c r="G310" i="3"/>
  <c r="I310" i="3" s="1"/>
  <c r="G305" i="13"/>
  <c r="I305" i="13" s="1"/>
  <c r="H305" i="13"/>
  <c r="F305" i="13" s="1"/>
  <c r="D301" i="18" l="1"/>
  <c r="I301" i="12"/>
  <c r="G302" i="12" s="1"/>
  <c r="H304" i="15"/>
  <c r="G304" i="15"/>
  <c r="I304" i="15" s="1"/>
  <c r="F312" i="3"/>
  <c r="H312" i="3" s="1"/>
  <c r="D312" i="3"/>
  <c r="J312" i="3" s="1"/>
  <c r="J305" i="13"/>
  <c r="D305" i="13"/>
  <c r="M305" i="13" s="1"/>
  <c r="G311" i="3"/>
  <c r="I311" i="3" s="1"/>
  <c r="N305" i="13"/>
  <c r="K305" i="13"/>
  <c r="L305" i="13" s="1"/>
  <c r="L301" i="18" l="1"/>
  <c r="F302" i="12"/>
  <c r="D302" i="12" s="1"/>
  <c r="J304" i="15"/>
  <c r="D304" i="15"/>
  <c r="F313" i="3"/>
  <c r="H313" i="3" s="1"/>
  <c r="D313" i="3"/>
  <c r="G312" i="3"/>
  <c r="I312" i="3" s="1"/>
  <c r="H306" i="13"/>
  <c r="G306" i="13"/>
  <c r="I306" i="13" s="1"/>
  <c r="H302" i="12" l="1"/>
  <c r="F302" i="18"/>
  <c r="H302" i="18" s="1"/>
  <c r="F304" i="15"/>
  <c r="M304" i="15" s="1"/>
  <c r="G313" i="3"/>
  <c r="I313" i="3" s="1"/>
  <c r="J313" i="3"/>
  <c r="D306" i="13"/>
  <c r="J306" i="13"/>
  <c r="G302" i="18" l="1"/>
  <c r="I302" i="18" s="1"/>
  <c r="J302" i="18"/>
  <c r="K302" i="18" s="1"/>
  <c r="F14" i="1" s="1"/>
  <c r="K304" i="15"/>
  <c r="L304" i="15" s="1"/>
  <c r="N304" i="15"/>
  <c r="G305" i="15"/>
  <c r="I305" i="15" s="1"/>
  <c r="H305" i="15"/>
  <c r="F314" i="3"/>
  <c r="H314" i="3" s="1"/>
  <c r="D314" i="3"/>
  <c r="F306" i="13"/>
  <c r="D302" i="18" l="1"/>
  <c r="I302" i="12"/>
  <c r="G303" i="12" s="1"/>
  <c r="J305" i="15"/>
  <c r="D305" i="15"/>
  <c r="J314" i="3"/>
  <c r="G314" i="3"/>
  <c r="I314" i="3" s="1"/>
  <c r="N306" i="13"/>
  <c r="K306" i="13"/>
  <c r="L306" i="13" s="1"/>
  <c r="M306" i="13"/>
  <c r="L302" i="18" l="1"/>
  <c r="F303" i="12"/>
  <c r="D303" i="12" s="1"/>
  <c r="F305" i="15"/>
  <c r="M305" i="15" s="1"/>
  <c r="D315" i="3"/>
  <c r="J315" i="3" s="1"/>
  <c r="F315" i="3"/>
  <c r="H315" i="3" s="1"/>
  <c r="H307" i="13"/>
  <c r="G307" i="13"/>
  <c r="I307" i="13" s="1"/>
  <c r="H303" i="12" l="1"/>
  <c r="F303" i="18"/>
  <c r="H303" i="18" s="1"/>
  <c r="N305" i="15"/>
  <c r="K305" i="15"/>
  <c r="L305" i="15" s="1"/>
  <c r="G306" i="15"/>
  <c r="I306" i="15" s="1"/>
  <c r="H306" i="15"/>
  <c r="G315" i="3"/>
  <c r="I315" i="3" s="1"/>
  <c r="D316" i="3"/>
  <c r="F316" i="3"/>
  <c r="H316" i="3" s="1"/>
  <c r="J307" i="13"/>
  <c r="D307" i="13"/>
  <c r="F307" i="13" s="1"/>
  <c r="G303" i="18" l="1"/>
  <c r="I303" i="18" s="1"/>
  <c r="J303" i="18"/>
  <c r="K303" i="18" s="1"/>
  <c r="D306" i="15"/>
  <c r="J306" i="15"/>
  <c r="G316" i="3"/>
  <c r="I316" i="3" s="1"/>
  <c r="J316" i="3"/>
  <c r="M307" i="13"/>
  <c r="N307" i="13"/>
  <c r="K307" i="13"/>
  <c r="L307" i="13" s="1"/>
  <c r="D303" i="18" l="1"/>
  <c r="I303" i="12"/>
  <c r="G304" i="12" s="1"/>
  <c r="F306" i="15"/>
  <c r="M306" i="15" s="1"/>
  <c r="D317" i="3"/>
  <c r="F317" i="3"/>
  <c r="H317" i="3" s="1"/>
  <c r="G308" i="13"/>
  <c r="I308" i="13" s="1"/>
  <c r="H308" i="13"/>
  <c r="L303" i="18" l="1"/>
  <c r="F304" i="12"/>
  <c r="D304" i="12" s="1"/>
  <c r="G307" i="15"/>
  <c r="I307" i="15" s="1"/>
  <c r="H307" i="15"/>
  <c r="K306" i="15"/>
  <c r="L306" i="15" s="1"/>
  <c r="N306" i="15"/>
  <c r="G317" i="3"/>
  <c r="I317" i="3" s="1"/>
  <c r="J317" i="3"/>
  <c r="D308" i="13"/>
  <c r="F308" i="13" s="1"/>
  <c r="J308" i="13"/>
  <c r="H304" i="12" l="1"/>
  <c r="F304" i="18"/>
  <c r="H304" i="18" s="1"/>
  <c r="D307" i="15"/>
  <c r="J307" i="15"/>
  <c r="D318" i="3"/>
  <c r="F318" i="3"/>
  <c r="H318" i="3" s="1"/>
  <c r="M308" i="13"/>
  <c r="K308" i="13"/>
  <c r="L308" i="13" s="1"/>
  <c r="N308" i="13"/>
  <c r="G304" i="18" l="1"/>
  <c r="I304" i="18" s="1"/>
  <c r="J304" i="18"/>
  <c r="K304" i="18" s="1"/>
  <c r="F307" i="15"/>
  <c r="M307" i="15" s="1"/>
  <c r="G318" i="3"/>
  <c r="I318" i="3" s="1"/>
  <c r="J318" i="3"/>
  <c r="F319" i="3" s="1"/>
  <c r="H319" i="3" s="1"/>
  <c r="H309" i="13"/>
  <c r="G309" i="13"/>
  <c r="I309" i="13" s="1"/>
  <c r="D304" i="18" l="1"/>
  <c r="I304" i="12"/>
  <c r="G305" i="12" s="1"/>
  <c r="H308" i="15"/>
  <c r="G308" i="15"/>
  <c r="I308" i="15" s="1"/>
  <c r="K307" i="15"/>
  <c r="L307" i="15" s="1"/>
  <c r="N307" i="15"/>
  <c r="D319" i="3"/>
  <c r="J319" i="3" s="1"/>
  <c r="D320" i="3" s="1"/>
  <c r="D309" i="13"/>
  <c r="J309" i="13"/>
  <c r="F305" i="12" l="1"/>
  <c r="D305" i="12" s="1"/>
  <c r="L304" i="18"/>
  <c r="D308" i="15"/>
  <c r="J308" i="15"/>
  <c r="F308" i="15" s="1"/>
  <c r="G319" i="3"/>
  <c r="I319" i="3" s="1"/>
  <c r="F320" i="3"/>
  <c r="H320" i="3" s="1"/>
  <c r="J320" i="3"/>
  <c r="F309" i="13"/>
  <c r="H305" i="12" l="1"/>
  <c r="F305" i="18"/>
  <c r="H305" i="18" s="1"/>
  <c r="K308" i="15"/>
  <c r="L308" i="15" s="1"/>
  <c r="N308" i="15"/>
  <c r="M308" i="15"/>
  <c r="G320" i="3"/>
  <c r="I320" i="3" s="1"/>
  <c r="D321" i="3"/>
  <c r="F321" i="3"/>
  <c r="H321" i="3" s="1"/>
  <c r="N309" i="13"/>
  <c r="K309" i="13"/>
  <c r="L309" i="13" s="1"/>
  <c r="M309" i="13"/>
  <c r="G305" i="18" l="1"/>
  <c r="I305" i="18" s="1"/>
  <c r="J305" i="18"/>
  <c r="K305" i="18" s="1"/>
  <c r="G309" i="15"/>
  <c r="I309" i="15" s="1"/>
  <c r="H309" i="15"/>
  <c r="G321" i="3"/>
  <c r="I321" i="3" s="1"/>
  <c r="J321" i="3"/>
  <c r="G310" i="13"/>
  <c r="I310" i="13" s="1"/>
  <c r="H310" i="13"/>
  <c r="D305" i="18" l="1"/>
  <c r="I305" i="12"/>
  <c r="G306" i="12" s="1"/>
  <c r="D309" i="15"/>
  <c r="J309" i="15"/>
  <c r="F309" i="15" s="1"/>
  <c r="F322" i="3"/>
  <c r="H322" i="3" s="1"/>
  <c r="D322" i="3"/>
  <c r="J322" i="3" s="1"/>
  <c r="D310" i="13"/>
  <c r="F310" i="13" s="1"/>
  <c r="J310" i="13"/>
  <c r="L305" i="18" l="1"/>
  <c r="F306" i="12"/>
  <c r="D306" i="12" s="1"/>
  <c r="N309" i="15"/>
  <c r="K309" i="15"/>
  <c r="L309" i="15" s="1"/>
  <c r="M309" i="15"/>
  <c r="G322" i="3"/>
  <c r="I322" i="3" s="1"/>
  <c r="D323" i="3"/>
  <c r="J323" i="3" s="1"/>
  <c r="F323" i="3"/>
  <c r="H323" i="3" s="1"/>
  <c r="M310" i="13"/>
  <c r="N310" i="13"/>
  <c r="K310" i="13"/>
  <c r="L310" i="13" s="1"/>
  <c r="H306" i="12" l="1"/>
  <c r="F306" i="18"/>
  <c r="H306" i="18" s="1"/>
  <c r="H310" i="15"/>
  <c r="G310" i="15"/>
  <c r="I310" i="15" s="1"/>
  <c r="G323" i="3"/>
  <c r="D324" i="3"/>
  <c r="J324" i="3" s="1"/>
  <c r="F324" i="3"/>
  <c r="H324" i="3" s="1"/>
  <c r="G311" i="13"/>
  <c r="I311" i="13" s="1"/>
  <c r="H311" i="13"/>
  <c r="J306" i="18" l="1"/>
  <c r="K306" i="18" s="1"/>
  <c r="G306" i="18"/>
  <c r="I306" i="18" s="1"/>
  <c r="D310" i="15"/>
  <c r="J310" i="15"/>
  <c r="F310" i="15" s="1"/>
  <c r="F325" i="3"/>
  <c r="H325" i="3" s="1"/>
  <c r="D325" i="3"/>
  <c r="G324" i="3"/>
  <c r="I324" i="3" s="1"/>
  <c r="I323" i="3"/>
  <c r="J311" i="13"/>
  <c r="D311" i="13"/>
  <c r="D306" i="18" l="1"/>
  <c r="I306" i="12"/>
  <c r="G307" i="12" s="1"/>
  <c r="K310" i="15"/>
  <c r="L310" i="15" s="1"/>
  <c r="N310" i="15"/>
  <c r="M310" i="15"/>
  <c r="G325" i="3"/>
  <c r="I325" i="3" s="1"/>
  <c r="J325" i="3"/>
  <c r="F326" i="3" s="1"/>
  <c r="H326" i="3" s="1"/>
  <c r="F311" i="13"/>
  <c r="M311" i="13" s="1"/>
  <c r="L306" i="18" l="1"/>
  <c r="F307" i="12"/>
  <c r="D307" i="12" s="1"/>
  <c r="G311" i="15"/>
  <c r="I311" i="15" s="1"/>
  <c r="H311" i="15"/>
  <c r="D326" i="3"/>
  <c r="J326" i="3" s="1"/>
  <c r="G312" i="13"/>
  <c r="I312" i="13" s="1"/>
  <c r="H312" i="13"/>
  <c r="K311" i="13"/>
  <c r="L311" i="13" s="1"/>
  <c r="N311" i="13"/>
  <c r="H307" i="12" l="1"/>
  <c r="F307" i="18"/>
  <c r="H307" i="18" s="1"/>
  <c r="D311" i="15"/>
  <c r="J311" i="15"/>
  <c r="G326" i="3"/>
  <c r="I326" i="3" s="1"/>
  <c r="D327" i="3"/>
  <c r="F327" i="3"/>
  <c r="H327" i="3" s="1"/>
  <c r="D312" i="13"/>
  <c r="J312" i="13"/>
  <c r="J307" i="18" l="1"/>
  <c r="K307" i="18" s="1"/>
  <c r="G307" i="18"/>
  <c r="I307" i="18" s="1"/>
  <c r="F311" i="15"/>
  <c r="K311" i="15" s="1"/>
  <c r="L311" i="15" s="1"/>
  <c r="G327" i="3"/>
  <c r="I327" i="3" s="1"/>
  <c r="J327" i="3"/>
  <c r="F312" i="13"/>
  <c r="D307" i="18" l="1"/>
  <c r="I307" i="12"/>
  <c r="G308" i="12" s="1"/>
  <c r="M311" i="15"/>
  <c r="H312" i="15" s="1"/>
  <c r="N311" i="15"/>
  <c r="D328" i="3"/>
  <c r="J328" i="3" s="1"/>
  <c r="F328" i="3"/>
  <c r="H328" i="3" s="1"/>
  <c r="K312" i="13"/>
  <c r="L312" i="13" s="1"/>
  <c r="N312" i="13"/>
  <c r="M312" i="13"/>
  <c r="L307" i="18" l="1"/>
  <c r="F308" i="12"/>
  <c r="D308" i="12" s="1"/>
  <c r="G312" i="15"/>
  <c r="I312" i="15" s="1"/>
  <c r="J312" i="15" s="1"/>
  <c r="G328" i="3"/>
  <c r="I328" i="3" s="1"/>
  <c r="F329" i="3"/>
  <c r="H329" i="3" s="1"/>
  <c r="D329" i="3"/>
  <c r="H313" i="13"/>
  <c r="G313" i="13"/>
  <c r="I313" i="13" s="1"/>
  <c r="H308" i="12" l="1"/>
  <c r="F308" i="18"/>
  <c r="H308" i="18" s="1"/>
  <c r="D312" i="15"/>
  <c r="F312" i="15"/>
  <c r="G329" i="3"/>
  <c r="I329" i="3" s="1"/>
  <c r="J329" i="3"/>
  <c r="D313" i="13"/>
  <c r="J313" i="13"/>
  <c r="J308" i="18" l="1"/>
  <c r="K308" i="18" s="1"/>
  <c r="G308" i="18"/>
  <c r="I308" i="18" s="1"/>
  <c r="M312" i="15"/>
  <c r="H313" i="15" s="1"/>
  <c r="K312" i="15"/>
  <c r="L312" i="15" s="1"/>
  <c r="N312" i="15"/>
  <c r="D330" i="3"/>
  <c r="J330" i="3" s="1"/>
  <c r="F330" i="3"/>
  <c r="H330" i="3" s="1"/>
  <c r="F313" i="13"/>
  <c r="G313" i="15" l="1"/>
  <c r="I313" i="15" s="1"/>
  <c r="J313" i="15" s="1"/>
  <c r="D308" i="18"/>
  <c r="I308" i="12"/>
  <c r="G309" i="12" s="1"/>
  <c r="D313" i="15"/>
  <c r="D331" i="3"/>
  <c r="F331" i="3"/>
  <c r="H331" i="3" s="1"/>
  <c r="G330" i="3"/>
  <c r="I330" i="3" s="1"/>
  <c r="K313" i="13"/>
  <c r="L313" i="13" s="1"/>
  <c r="N313" i="13"/>
  <c r="M313" i="13"/>
  <c r="F313" i="15" l="1"/>
  <c r="M313" i="15" s="1"/>
  <c r="L308" i="18"/>
  <c r="F309" i="12"/>
  <c r="D309" i="12" s="1"/>
  <c r="G331" i="3"/>
  <c r="I331" i="3" s="1"/>
  <c r="J331" i="3"/>
  <c r="H314" i="13"/>
  <c r="G314" i="13"/>
  <c r="I314" i="13" s="1"/>
  <c r="K313" i="15" l="1"/>
  <c r="L313" i="15" s="1"/>
  <c r="N313" i="15"/>
  <c r="H309" i="12"/>
  <c r="F309" i="18"/>
  <c r="H309" i="18" s="1"/>
  <c r="G314" i="15"/>
  <c r="I314" i="15" s="1"/>
  <c r="H314" i="15"/>
  <c r="F332" i="3"/>
  <c r="H332" i="3" s="1"/>
  <c r="D332" i="3"/>
  <c r="D314" i="13"/>
  <c r="J314" i="13"/>
  <c r="J309" i="18" l="1"/>
  <c r="K309" i="18" s="1"/>
  <c r="G309" i="18"/>
  <c r="I309" i="18" s="1"/>
  <c r="J314" i="15"/>
  <c r="D314" i="15"/>
  <c r="G332" i="3"/>
  <c r="I332" i="3" s="1"/>
  <c r="J332" i="3"/>
  <c r="F314" i="13"/>
  <c r="M314" i="13" s="1"/>
  <c r="D309" i="18" l="1"/>
  <c r="I309" i="12"/>
  <c r="G310" i="12" s="1"/>
  <c r="F314" i="15"/>
  <c r="K314" i="15" s="1"/>
  <c r="L314" i="15" s="1"/>
  <c r="F333" i="3"/>
  <c r="H333" i="3" s="1"/>
  <c r="D333" i="3"/>
  <c r="H315" i="13"/>
  <c r="G315" i="13"/>
  <c r="I315" i="13" s="1"/>
  <c r="N314" i="13"/>
  <c r="K314" i="13"/>
  <c r="L314" i="13" s="1"/>
  <c r="L309" i="18" l="1"/>
  <c r="F310" i="12"/>
  <c r="D310" i="12" s="1"/>
  <c r="M314" i="15"/>
  <c r="G315" i="15" s="1"/>
  <c r="I315" i="15" s="1"/>
  <c r="N314" i="15"/>
  <c r="G333" i="3"/>
  <c r="I333" i="3" s="1"/>
  <c r="J333" i="3"/>
  <c r="D315" i="13"/>
  <c r="F315" i="13" s="1"/>
  <c r="J315" i="13"/>
  <c r="H315" i="15" l="1"/>
  <c r="D315" i="15" s="1"/>
  <c r="H310" i="12"/>
  <c r="F310" i="18"/>
  <c r="H310" i="18" s="1"/>
  <c r="D334" i="3"/>
  <c r="J334" i="3" s="1"/>
  <c r="F334" i="3"/>
  <c r="H334" i="3" s="1"/>
  <c r="M315" i="13"/>
  <c r="K315" i="13"/>
  <c r="L315" i="13" s="1"/>
  <c r="N315" i="13"/>
  <c r="J315" i="15" l="1"/>
  <c r="F315" i="15" s="1"/>
  <c r="M315" i="15" s="1"/>
  <c r="G316" i="15" s="1"/>
  <c r="I316" i="15" s="1"/>
  <c r="G310" i="18"/>
  <c r="I310" i="18" s="1"/>
  <c r="J310" i="18"/>
  <c r="K310" i="18" s="1"/>
  <c r="K315" i="15"/>
  <c r="L315" i="15" s="1"/>
  <c r="N315" i="15"/>
  <c r="F335" i="3"/>
  <c r="H335" i="3" s="1"/>
  <c r="D335" i="3"/>
  <c r="G334" i="3"/>
  <c r="I334" i="3" s="1"/>
  <c r="H316" i="13"/>
  <c r="G316" i="13"/>
  <c r="I316" i="13" s="1"/>
  <c r="H316" i="15" l="1"/>
  <c r="J316" i="15" s="1"/>
  <c r="D310" i="18"/>
  <c r="I310" i="12"/>
  <c r="G311" i="12" s="1"/>
  <c r="G335" i="3"/>
  <c r="I335" i="3" s="1"/>
  <c r="J335" i="3"/>
  <c r="D336" i="3" s="1"/>
  <c r="D316" i="13"/>
  <c r="J316" i="13"/>
  <c r="D316" i="15" l="1"/>
  <c r="L310" i="18"/>
  <c r="F311" i="12"/>
  <c r="D311" i="12" s="1"/>
  <c r="F316" i="15"/>
  <c r="N316" i="15" s="1"/>
  <c r="F336" i="3"/>
  <c r="H336" i="3" s="1"/>
  <c r="J336" i="3"/>
  <c r="F316" i="13"/>
  <c r="H311" i="12" l="1"/>
  <c r="F311" i="18"/>
  <c r="H311" i="18" s="1"/>
  <c r="K316" i="15"/>
  <c r="L316" i="15" s="1"/>
  <c r="M316" i="15"/>
  <c r="G317" i="15" s="1"/>
  <c r="I317" i="15" s="1"/>
  <c r="G336" i="3"/>
  <c r="I336" i="3" s="1"/>
  <c r="D337" i="3"/>
  <c r="F337" i="3"/>
  <c r="H337" i="3" s="1"/>
  <c r="N316" i="13"/>
  <c r="K316" i="13"/>
  <c r="L316" i="13" s="1"/>
  <c r="M316" i="13"/>
  <c r="H317" i="15" l="1"/>
  <c r="J317" i="15" s="1"/>
  <c r="G311" i="18"/>
  <c r="I311" i="18" s="1"/>
  <c r="J311" i="18"/>
  <c r="K311" i="18" s="1"/>
  <c r="G337" i="3"/>
  <c r="I337" i="3" s="1"/>
  <c r="J337" i="3"/>
  <c r="G317" i="13"/>
  <c r="I317" i="13" s="1"/>
  <c r="H317" i="13"/>
  <c r="D317" i="15" l="1"/>
  <c r="F317" i="15" s="1"/>
  <c r="D311" i="18"/>
  <c r="I311" i="12"/>
  <c r="G312" i="12" s="1"/>
  <c r="D338" i="3"/>
  <c r="F338" i="3"/>
  <c r="H338" i="3" s="1"/>
  <c r="D317" i="13"/>
  <c r="J317" i="13"/>
  <c r="K317" i="15" l="1"/>
  <c r="L317" i="15" s="1"/>
  <c r="M317" i="15"/>
  <c r="G318" i="15" s="1"/>
  <c r="I318" i="15" s="1"/>
  <c r="N317" i="15"/>
  <c r="F312" i="12"/>
  <c r="D312" i="12" s="1"/>
  <c r="L311" i="18"/>
  <c r="H318" i="15"/>
  <c r="J338" i="3"/>
  <c r="G338" i="3"/>
  <c r="I338" i="3" s="1"/>
  <c r="F317" i="13"/>
  <c r="H312" i="12" l="1"/>
  <c r="F312" i="18"/>
  <c r="H312" i="18" s="1"/>
  <c r="J318" i="15"/>
  <c r="D318" i="15"/>
  <c r="F339" i="3"/>
  <c r="H339" i="3" s="1"/>
  <c r="D339" i="3"/>
  <c r="J339" i="3" s="1"/>
  <c r="N317" i="13"/>
  <c r="K317" i="13"/>
  <c r="L317" i="13" s="1"/>
  <c r="M317" i="13"/>
  <c r="J312" i="18" l="1"/>
  <c r="K312" i="18" s="1"/>
  <c r="G312" i="18"/>
  <c r="I312" i="18" s="1"/>
  <c r="F318" i="15"/>
  <c r="M318" i="15" s="1"/>
  <c r="D340" i="3"/>
  <c r="J340" i="3" s="1"/>
  <c r="F340" i="3"/>
  <c r="H340" i="3" s="1"/>
  <c r="G339" i="3"/>
  <c r="I339" i="3" s="1"/>
  <c r="H318" i="13"/>
  <c r="G318" i="13"/>
  <c r="I318" i="13" s="1"/>
  <c r="D312" i="18" l="1"/>
  <c r="I312" i="12"/>
  <c r="G313" i="12" s="1"/>
  <c r="N318" i="15"/>
  <c r="K318" i="15"/>
  <c r="L318" i="15" s="1"/>
  <c r="H319" i="15"/>
  <c r="G319" i="15"/>
  <c r="I319" i="15" s="1"/>
  <c r="F341" i="3"/>
  <c r="H341" i="3" s="1"/>
  <c r="D341" i="3"/>
  <c r="G340" i="3"/>
  <c r="I340" i="3" s="1"/>
  <c r="D318" i="13"/>
  <c r="F318" i="13" s="1"/>
  <c r="J318" i="13"/>
  <c r="F313" i="12" l="1"/>
  <c r="D313" i="12" s="1"/>
  <c r="L312" i="18"/>
  <c r="D319" i="15"/>
  <c r="J319" i="15"/>
  <c r="F319" i="15" s="1"/>
  <c r="G341" i="3"/>
  <c r="I341" i="3" s="1"/>
  <c r="J341" i="3"/>
  <c r="M318" i="13"/>
  <c r="N318" i="13"/>
  <c r="K318" i="13"/>
  <c r="L318" i="13" s="1"/>
  <c r="H313" i="12" l="1"/>
  <c r="F313" i="18"/>
  <c r="H313" i="18" s="1"/>
  <c r="N319" i="15"/>
  <c r="K319" i="15"/>
  <c r="L319" i="15" s="1"/>
  <c r="M319" i="15"/>
  <c r="D342" i="3"/>
  <c r="J342" i="3" s="1"/>
  <c r="F342" i="3"/>
  <c r="H342" i="3" s="1"/>
  <c r="G319" i="13"/>
  <c r="I319" i="13" s="1"/>
  <c r="H319" i="13"/>
  <c r="G313" i="18" l="1"/>
  <c r="I313" i="18" s="1"/>
  <c r="J313" i="18"/>
  <c r="K313" i="18" s="1"/>
  <c r="G320" i="15"/>
  <c r="I320" i="15" s="1"/>
  <c r="H320" i="15"/>
  <c r="D343" i="3"/>
  <c r="J343" i="3" s="1"/>
  <c r="F343" i="3"/>
  <c r="H343" i="3" s="1"/>
  <c r="G342" i="3"/>
  <c r="I342" i="3" s="1"/>
  <c r="J319" i="13"/>
  <c r="D319" i="13"/>
  <c r="D313" i="18" l="1"/>
  <c r="I313" i="12"/>
  <c r="G314" i="12" s="1"/>
  <c r="D320" i="15"/>
  <c r="J320" i="15"/>
  <c r="D344" i="3"/>
  <c r="F344" i="3"/>
  <c r="H344" i="3" s="1"/>
  <c r="G343" i="3"/>
  <c r="I343" i="3" s="1"/>
  <c r="F319" i="13"/>
  <c r="M319" i="13" s="1"/>
  <c r="L313" i="18" l="1"/>
  <c r="F314" i="12"/>
  <c r="D314" i="12" s="1"/>
  <c r="F320" i="15"/>
  <c r="M320" i="15" s="1"/>
  <c r="J344" i="3"/>
  <c r="G344" i="3"/>
  <c r="I344" i="3" s="1"/>
  <c r="G320" i="13"/>
  <c r="I320" i="13" s="1"/>
  <c r="H320" i="13"/>
  <c r="N319" i="13"/>
  <c r="K319" i="13"/>
  <c r="L319" i="13" s="1"/>
  <c r="H314" i="12" l="1"/>
  <c r="F314" i="18"/>
  <c r="H314" i="18" s="1"/>
  <c r="H321" i="15"/>
  <c r="G321" i="15"/>
  <c r="I321" i="15" s="1"/>
  <c r="N320" i="15"/>
  <c r="K320" i="15"/>
  <c r="L320" i="15" s="1"/>
  <c r="D345" i="3"/>
  <c r="J345" i="3" s="1"/>
  <c r="F345" i="3"/>
  <c r="H345" i="3" s="1"/>
  <c r="J320" i="13"/>
  <c r="D320" i="13"/>
  <c r="G314" i="18" l="1"/>
  <c r="I314" i="18" s="1"/>
  <c r="J314" i="18"/>
  <c r="K314" i="18" s="1"/>
  <c r="D321" i="15"/>
  <c r="J321" i="15"/>
  <c r="F321" i="15" s="1"/>
  <c r="F346" i="3"/>
  <c r="H346" i="3" s="1"/>
  <c r="D346" i="3"/>
  <c r="G345" i="3"/>
  <c r="I345" i="3" s="1"/>
  <c r="F320" i="13"/>
  <c r="D314" i="18" l="1"/>
  <c r="I314" i="12"/>
  <c r="G315" i="12" s="1"/>
  <c r="M321" i="15"/>
  <c r="G322" i="15" s="1"/>
  <c r="I322" i="15" s="1"/>
  <c r="N321" i="15"/>
  <c r="K321" i="15"/>
  <c r="L321" i="15" s="1"/>
  <c r="G346" i="3"/>
  <c r="I346" i="3" s="1"/>
  <c r="J346" i="3"/>
  <c r="D347" i="3" s="1"/>
  <c r="J347" i="3" s="1"/>
  <c r="N320" i="13"/>
  <c r="K320" i="13"/>
  <c r="L320" i="13" s="1"/>
  <c r="M320" i="13"/>
  <c r="H322" i="15" l="1"/>
  <c r="J322" i="15" s="1"/>
  <c r="L314" i="18"/>
  <c r="F315" i="12"/>
  <c r="D315" i="12" s="1"/>
  <c r="F347" i="3"/>
  <c r="H347" i="3" s="1"/>
  <c r="D348" i="3"/>
  <c r="J348" i="3" s="1"/>
  <c r="F348" i="3"/>
  <c r="H348" i="3" s="1"/>
  <c r="G321" i="13"/>
  <c r="I321" i="13" s="1"/>
  <c r="H321" i="13"/>
  <c r="D322" i="15" l="1"/>
  <c r="H315" i="12"/>
  <c r="F315" i="18"/>
  <c r="H315" i="18" s="1"/>
  <c r="G347" i="3"/>
  <c r="I347" i="3" s="1"/>
  <c r="D349" i="3"/>
  <c r="J349" i="3" s="1"/>
  <c r="F349" i="3"/>
  <c r="H349" i="3" s="1"/>
  <c r="G348" i="3"/>
  <c r="I348" i="3" s="1"/>
  <c r="D321" i="13"/>
  <c r="J321" i="13"/>
  <c r="F322" i="15" l="1"/>
  <c r="J315" i="18"/>
  <c r="K315" i="18" s="1"/>
  <c r="G315" i="18"/>
  <c r="I315" i="18" s="1"/>
  <c r="F350" i="3"/>
  <c r="H350" i="3" s="1"/>
  <c r="D350" i="3"/>
  <c r="G349" i="3"/>
  <c r="I349" i="3" s="1"/>
  <c r="F321" i="13"/>
  <c r="M321" i="13" s="1"/>
  <c r="K322" i="15" l="1"/>
  <c r="L322" i="15" s="1"/>
  <c r="N322" i="15"/>
  <c r="M322" i="15"/>
  <c r="D315" i="18"/>
  <c r="I315" i="12"/>
  <c r="G316" i="12" s="1"/>
  <c r="G350" i="3"/>
  <c r="I350" i="3" s="1"/>
  <c r="J350" i="3"/>
  <c r="F351" i="3" s="1"/>
  <c r="H351" i="3" s="1"/>
  <c r="H322" i="13"/>
  <c r="G322" i="13"/>
  <c r="I322" i="13" s="1"/>
  <c r="N321" i="13"/>
  <c r="K321" i="13"/>
  <c r="L321" i="13" s="1"/>
  <c r="G323" i="15" l="1"/>
  <c r="I323" i="15" s="1"/>
  <c r="H323" i="15"/>
  <c r="L315" i="18"/>
  <c r="F316" i="12"/>
  <c r="D316" i="12" s="1"/>
  <c r="D351" i="3"/>
  <c r="J351" i="3" s="1"/>
  <c r="D322" i="13"/>
  <c r="J322" i="13"/>
  <c r="J323" i="15" l="1"/>
  <c r="D323" i="15"/>
  <c r="H316" i="12"/>
  <c r="F316" i="18"/>
  <c r="H316" i="18" s="1"/>
  <c r="G351" i="3"/>
  <c r="I351" i="3" s="1"/>
  <c r="F352" i="3"/>
  <c r="H352" i="3" s="1"/>
  <c r="D352" i="3"/>
  <c r="J352" i="3" s="1"/>
  <c r="F322" i="13"/>
  <c r="M322" i="13" s="1"/>
  <c r="F323" i="15" l="1"/>
  <c r="M323" i="15" s="1"/>
  <c r="G316" i="18"/>
  <c r="I316" i="18" s="1"/>
  <c r="J316" i="18"/>
  <c r="K316" i="18" s="1"/>
  <c r="G352" i="3"/>
  <c r="I352" i="3" s="1"/>
  <c r="F353" i="3"/>
  <c r="H353" i="3" s="1"/>
  <c r="D353" i="3"/>
  <c r="J353" i="3" s="1"/>
  <c r="G323" i="13"/>
  <c r="I323" i="13" s="1"/>
  <c r="H323" i="13"/>
  <c r="K322" i="13"/>
  <c r="L322" i="13" s="1"/>
  <c r="N322" i="13"/>
  <c r="K323" i="15" l="1"/>
  <c r="L323" i="15" s="1"/>
  <c r="N323" i="15"/>
  <c r="H324" i="15"/>
  <c r="G324" i="15"/>
  <c r="I324" i="15" s="1"/>
  <c r="D316" i="18"/>
  <c r="I316" i="12"/>
  <c r="G317" i="12" s="1"/>
  <c r="F354" i="3"/>
  <c r="H354" i="3" s="1"/>
  <c r="D354" i="3"/>
  <c r="J354" i="3" s="1"/>
  <c r="G353" i="3"/>
  <c r="I353" i="3" s="1"/>
  <c r="J323" i="13"/>
  <c r="D323" i="13"/>
  <c r="J324" i="15" l="1"/>
  <c r="D324" i="15"/>
  <c r="F324" i="15" s="1"/>
  <c r="M324" i="15" s="1"/>
  <c r="H325" i="15" s="1"/>
  <c r="L316" i="18"/>
  <c r="F317" i="12"/>
  <c r="D317" i="12" s="1"/>
  <c r="G354" i="3"/>
  <c r="I354" i="3" s="1"/>
  <c r="F355" i="3"/>
  <c r="H355" i="3" s="1"/>
  <c r="D355" i="3"/>
  <c r="F323" i="13"/>
  <c r="M323" i="13" s="1"/>
  <c r="N324" i="15" l="1"/>
  <c r="K324" i="15"/>
  <c r="L324" i="15" s="1"/>
  <c r="G325" i="15"/>
  <c r="I325" i="15" s="1"/>
  <c r="J325" i="15" s="1"/>
  <c r="H317" i="12"/>
  <c r="F317" i="18"/>
  <c r="H317" i="18" s="1"/>
  <c r="G355" i="3"/>
  <c r="I355" i="3" s="1"/>
  <c r="J355" i="3"/>
  <c r="H324" i="13"/>
  <c r="G324" i="13"/>
  <c r="I324" i="13" s="1"/>
  <c r="N323" i="13"/>
  <c r="K323" i="13"/>
  <c r="L323" i="13" s="1"/>
  <c r="D325" i="15" l="1"/>
  <c r="G317" i="18"/>
  <c r="I317" i="18" s="1"/>
  <c r="J317" i="18"/>
  <c r="K317" i="18" s="1"/>
  <c r="F325" i="15"/>
  <c r="K325" i="15" s="1"/>
  <c r="L325" i="15" s="1"/>
  <c r="F356" i="3"/>
  <c r="H356" i="3" s="1"/>
  <c r="D356" i="3"/>
  <c r="D324" i="13"/>
  <c r="J324" i="13"/>
  <c r="D317" i="18" l="1"/>
  <c r="I317" i="12"/>
  <c r="G318" i="12" s="1"/>
  <c r="M325" i="15"/>
  <c r="G326" i="15" s="1"/>
  <c r="I326" i="15" s="1"/>
  <c r="N325" i="15"/>
  <c r="G356" i="3"/>
  <c r="I356" i="3" s="1"/>
  <c r="J356" i="3"/>
  <c r="F324" i="13"/>
  <c r="M324" i="13" s="1"/>
  <c r="L317" i="18" l="1"/>
  <c r="F318" i="12"/>
  <c r="D318" i="12" s="1"/>
  <c r="H326" i="15"/>
  <c r="D326" i="15" s="1"/>
  <c r="F357" i="3"/>
  <c r="H357" i="3" s="1"/>
  <c r="D357" i="3"/>
  <c r="J357" i="3" s="1"/>
  <c r="H325" i="13"/>
  <c r="G325" i="13"/>
  <c r="I325" i="13" s="1"/>
  <c r="K324" i="13"/>
  <c r="L324" i="13" s="1"/>
  <c r="N324" i="13"/>
  <c r="H318" i="12" l="1"/>
  <c r="F318" i="18"/>
  <c r="H318" i="18" s="1"/>
  <c r="J326" i="15"/>
  <c r="F326" i="15"/>
  <c r="F358" i="3"/>
  <c r="H358" i="3" s="1"/>
  <c r="D358" i="3"/>
  <c r="G357" i="3"/>
  <c r="I357" i="3" s="1"/>
  <c r="J325" i="13"/>
  <c r="D325" i="13"/>
  <c r="G318" i="18" l="1"/>
  <c r="I318" i="18" s="1"/>
  <c r="J318" i="18"/>
  <c r="K318" i="18" s="1"/>
  <c r="N326" i="15"/>
  <c r="K326" i="15"/>
  <c r="L326" i="15" s="1"/>
  <c r="M326" i="15"/>
  <c r="G358" i="3"/>
  <c r="I358" i="3" s="1"/>
  <c r="J358" i="3"/>
  <c r="F359" i="3" s="1"/>
  <c r="H359" i="3" s="1"/>
  <c r="F325" i="13"/>
  <c r="D318" i="18" l="1"/>
  <c r="I318" i="12"/>
  <c r="G319" i="12" s="1"/>
  <c r="G327" i="15"/>
  <c r="I327" i="15" s="1"/>
  <c r="H327" i="15"/>
  <c r="D359" i="3"/>
  <c r="J359" i="3" s="1"/>
  <c r="F360" i="3" s="1"/>
  <c r="H360" i="3" s="1"/>
  <c r="N325" i="13"/>
  <c r="K325" i="13"/>
  <c r="L325" i="13" s="1"/>
  <c r="M325" i="13"/>
  <c r="F319" i="12" l="1"/>
  <c r="D319" i="12" s="1"/>
  <c r="L318" i="18"/>
  <c r="J327" i="15"/>
  <c r="D327" i="15"/>
  <c r="D360" i="3"/>
  <c r="J360" i="3" s="1"/>
  <c r="G359" i="3"/>
  <c r="I359" i="3" s="1"/>
  <c r="H326" i="13"/>
  <c r="G326" i="13"/>
  <c r="I326" i="13" s="1"/>
  <c r="F327" i="15" l="1"/>
  <c r="K327" i="15" s="1"/>
  <c r="L327" i="15" s="1"/>
  <c r="H319" i="12"/>
  <c r="F319" i="18"/>
  <c r="H319" i="18" s="1"/>
  <c r="G360" i="3"/>
  <c r="I360" i="3" s="1"/>
  <c r="F361" i="3"/>
  <c r="H361" i="3" s="1"/>
  <c r="M4" i="3" s="1"/>
  <c r="D361" i="3"/>
  <c r="J361" i="3" s="1"/>
  <c r="J326" i="13"/>
  <c r="D326" i="13"/>
  <c r="F326" i="13" s="1"/>
  <c r="N327" i="15" l="1"/>
  <c r="M327" i="15"/>
  <c r="H328" i="15" s="1"/>
  <c r="G319" i="18"/>
  <c r="I319" i="18" s="1"/>
  <c r="J319" i="18"/>
  <c r="K319" i="18" s="1"/>
  <c r="G361" i="3"/>
  <c r="I361" i="3" s="1"/>
  <c r="L4" i="3"/>
  <c r="N4" i="3" s="1"/>
  <c r="M326" i="13"/>
  <c r="N326" i="13"/>
  <c r="K326" i="13"/>
  <c r="L326" i="13" s="1"/>
  <c r="G328" i="15" l="1"/>
  <c r="I328" i="15" s="1"/>
  <c r="J328" i="15" s="1"/>
  <c r="D319" i="18"/>
  <c r="I319" i="12"/>
  <c r="G320" i="12" s="1"/>
  <c r="G327" i="13"/>
  <c r="I327" i="13" s="1"/>
  <c r="H327" i="13"/>
  <c r="D328" i="15" l="1"/>
  <c r="F328" i="15"/>
  <c r="M328" i="15" s="1"/>
  <c r="L319" i="18"/>
  <c r="F320" i="12"/>
  <c r="D320" i="12" s="1"/>
  <c r="D327" i="13"/>
  <c r="J327" i="13"/>
  <c r="N328" i="15" l="1"/>
  <c r="K328" i="15"/>
  <c r="L328" i="15" s="1"/>
  <c r="H320" i="12"/>
  <c r="F320" i="18"/>
  <c r="H320" i="18" s="1"/>
  <c r="G329" i="15"/>
  <c r="I329" i="15" s="1"/>
  <c r="H329" i="15"/>
  <c r="F327" i="13"/>
  <c r="G320" i="18" l="1"/>
  <c r="I320" i="18" s="1"/>
  <c r="J320" i="18"/>
  <c r="K320" i="18" s="1"/>
  <c r="J329" i="15"/>
  <c r="D329" i="15"/>
  <c r="K327" i="13"/>
  <c r="L327" i="13" s="1"/>
  <c r="N327" i="13"/>
  <c r="M327" i="13"/>
  <c r="D320" i="18" l="1"/>
  <c r="I320" i="12"/>
  <c r="G321" i="12" s="1"/>
  <c r="F329" i="15"/>
  <c r="N329" i="15" s="1"/>
  <c r="H328" i="13"/>
  <c r="G328" i="13"/>
  <c r="I328" i="13" s="1"/>
  <c r="F321" i="12" l="1"/>
  <c r="D321" i="12" s="1"/>
  <c r="L320" i="18"/>
  <c r="M329" i="15"/>
  <c r="G330" i="15" s="1"/>
  <c r="I330" i="15" s="1"/>
  <c r="K329" i="15"/>
  <c r="L329" i="15" s="1"/>
  <c r="J328" i="13"/>
  <c r="D328" i="13"/>
  <c r="H321" i="12" l="1"/>
  <c r="F321" i="18"/>
  <c r="H321" i="18" s="1"/>
  <c r="H330" i="15"/>
  <c r="D330" i="15" s="1"/>
  <c r="F328" i="13"/>
  <c r="M328" i="13" s="1"/>
  <c r="J321" i="18" l="1"/>
  <c r="K321" i="18" s="1"/>
  <c r="G321" i="18"/>
  <c r="I321" i="18" s="1"/>
  <c r="J330" i="15"/>
  <c r="F330" i="15" s="1"/>
  <c r="M330" i="15" s="1"/>
  <c r="G329" i="13"/>
  <c r="I329" i="13" s="1"/>
  <c r="H329" i="13"/>
  <c r="K328" i="13"/>
  <c r="L328" i="13" s="1"/>
  <c r="N328" i="13"/>
  <c r="N330" i="15" l="1"/>
  <c r="K330" i="15"/>
  <c r="L330" i="15" s="1"/>
  <c r="D321" i="18"/>
  <c r="I321" i="12"/>
  <c r="G322" i="12" s="1"/>
  <c r="G331" i="15"/>
  <c r="I331" i="15" s="1"/>
  <c r="H331" i="15"/>
  <c r="D329" i="13"/>
  <c r="J329" i="13"/>
  <c r="F322" i="12" l="1"/>
  <c r="D322" i="12" s="1"/>
  <c r="L321" i="18"/>
  <c r="J331" i="15"/>
  <c r="D331" i="15"/>
  <c r="F329" i="13"/>
  <c r="M329" i="13" s="1"/>
  <c r="H322" i="12" l="1"/>
  <c r="F322" i="18"/>
  <c r="H322" i="18" s="1"/>
  <c r="F331" i="15"/>
  <c r="M331" i="15" s="1"/>
  <c r="H330" i="13"/>
  <c r="G330" i="13"/>
  <c r="I330" i="13" s="1"/>
  <c r="N329" i="13"/>
  <c r="K329" i="13"/>
  <c r="L329" i="13" s="1"/>
  <c r="G322" i="18" l="1"/>
  <c r="I322" i="18" s="1"/>
  <c r="J322" i="18"/>
  <c r="K322" i="18" s="1"/>
  <c r="K331" i="15"/>
  <c r="L331" i="15" s="1"/>
  <c r="N331" i="15"/>
  <c r="G332" i="15"/>
  <c r="I332" i="15" s="1"/>
  <c r="H332" i="15"/>
  <c r="D330" i="13"/>
  <c r="J330" i="13"/>
  <c r="D322" i="18" l="1"/>
  <c r="I322" i="12"/>
  <c r="G323" i="12" s="1"/>
  <c r="J332" i="15"/>
  <c r="D332" i="15"/>
  <c r="F330" i="13"/>
  <c r="F323" i="12" l="1"/>
  <c r="D323" i="12" s="1"/>
  <c r="L322" i="18"/>
  <c r="F332" i="15"/>
  <c r="K332" i="15" s="1"/>
  <c r="L332" i="15" s="1"/>
  <c r="K330" i="13"/>
  <c r="L330" i="13" s="1"/>
  <c r="N330" i="13"/>
  <c r="M330" i="13"/>
  <c r="H323" i="12" l="1"/>
  <c r="F323" i="18"/>
  <c r="H323" i="18" s="1"/>
  <c r="N332" i="15"/>
  <c r="M332" i="15"/>
  <c r="H333" i="15" s="1"/>
  <c r="H331" i="13"/>
  <c r="G331" i="13"/>
  <c r="I331" i="13" s="1"/>
  <c r="J323" i="18" l="1"/>
  <c r="K323" i="18" s="1"/>
  <c r="G323" i="18"/>
  <c r="I323" i="18" s="1"/>
  <c r="G333" i="15"/>
  <c r="I333" i="15" s="1"/>
  <c r="J333" i="15" s="1"/>
  <c r="D331" i="13"/>
  <c r="F331" i="13" s="1"/>
  <c r="J331" i="13"/>
  <c r="D323" i="18" l="1"/>
  <c r="I323" i="12"/>
  <c r="G324" i="12" s="1"/>
  <c r="D333" i="15"/>
  <c r="F333" i="15"/>
  <c r="N333" i="15" s="1"/>
  <c r="M331" i="13"/>
  <c r="N331" i="13"/>
  <c r="K331" i="13"/>
  <c r="L331" i="13" s="1"/>
  <c r="L323" i="18" l="1"/>
  <c r="F324" i="12"/>
  <c r="D324" i="12" s="1"/>
  <c r="M333" i="15"/>
  <c r="H334" i="15" s="1"/>
  <c r="K333" i="15"/>
  <c r="L333" i="15" s="1"/>
  <c r="G332" i="13"/>
  <c r="I332" i="13" s="1"/>
  <c r="H332" i="13"/>
  <c r="H324" i="12" l="1"/>
  <c r="F324" i="18"/>
  <c r="H324" i="18" s="1"/>
  <c r="G334" i="15"/>
  <c r="I334" i="15" s="1"/>
  <c r="J334" i="15" s="1"/>
  <c r="J332" i="13"/>
  <c r="D332" i="13"/>
  <c r="F332" i="13" s="1"/>
  <c r="G324" i="18" l="1"/>
  <c r="I324" i="18" s="1"/>
  <c r="J324" i="18"/>
  <c r="K324" i="18" s="1"/>
  <c r="D334" i="15"/>
  <c r="M332" i="13"/>
  <c r="N332" i="13"/>
  <c r="K332" i="13"/>
  <c r="L332" i="13" s="1"/>
  <c r="F334" i="15" l="1"/>
  <c r="D324" i="18"/>
  <c r="I324" i="12"/>
  <c r="G325" i="12" s="1"/>
  <c r="H333" i="13"/>
  <c r="G333" i="13"/>
  <c r="I333" i="13" s="1"/>
  <c r="N334" i="15" l="1"/>
  <c r="K334" i="15"/>
  <c r="L334" i="15" s="1"/>
  <c r="M334" i="15"/>
  <c r="F325" i="12"/>
  <c r="D325" i="12" s="1"/>
  <c r="L324" i="18"/>
  <c r="D333" i="13"/>
  <c r="F333" i="13" s="1"/>
  <c r="J333" i="13"/>
  <c r="G335" i="15" l="1"/>
  <c r="I335" i="15" s="1"/>
  <c r="H335" i="15"/>
  <c r="H325" i="12"/>
  <c r="F325" i="18"/>
  <c r="H325" i="18" s="1"/>
  <c r="M333" i="13"/>
  <c r="K333" i="13"/>
  <c r="L333" i="13" s="1"/>
  <c r="N333" i="13"/>
  <c r="D335" i="15" l="1"/>
  <c r="J335" i="15"/>
  <c r="J325" i="18"/>
  <c r="K325" i="18" s="1"/>
  <c r="G325" i="18"/>
  <c r="I325" i="18" s="1"/>
  <c r="H334" i="13"/>
  <c r="G334" i="13"/>
  <c r="I334" i="13" s="1"/>
  <c r="F335" i="15" l="1"/>
  <c r="K335" i="15" s="1"/>
  <c r="L335" i="15" s="1"/>
  <c r="D325" i="18"/>
  <c r="I325" i="12"/>
  <c r="G326" i="12" s="1"/>
  <c r="J334" i="13"/>
  <c r="D334" i="13"/>
  <c r="M335" i="15" l="1"/>
  <c r="G336" i="15" s="1"/>
  <c r="I336" i="15" s="1"/>
  <c r="N335" i="15"/>
  <c r="L325" i="18"/>
  <c r="F326" i="12"/>
  <c r="D326" i="12" s="1"/>
  <c r="F334" i="13"/>
  <c r="M334" i="13" s="1"/>
  <c r="H336" i="15" l="1"/>
  <c r="J336" i="15" s="1"/>
  <c r="H326" i="12"/>
  <c r="F326" i="18"/>
  <c r="H326" i="18" s="1"/>
  <c r="G335" i="13"/>
  <c r="I335" i="13" s="1"/>
  <c r="H335" i="13"/>
  <c r="K334" i="13"/>
  <c r="L334" i="13" s="1"/>
  <c r="N334" i="13"/>
  <c r="D336" i="15" l="1"/>
  <c r="F336" i="15" s="1"/>
  <c r="M336" i="15" s="1"/>
  <c r="H337" i="15" s="1"/>
  <c r="G326" i="18"/>
  <c r="I326" i="18" s="1"/>
  <c r="J326" i="18"/>
  <c r="K326" i="18" s="1"/>
  <c r="J335" i="13"/>
  <c r="D335" i="13"/>
  <c r="F335" i="13" s="1"/>
  <c r="N336" i="15" l="1"/>
  <c r="K336" i="15"/>
  <c r="L336" i="15" s="1"/>
  <c r="G337" i="15"/>
  <c r="I337" i="15" s="1"/>
  <c r="J337" i="15" s="1"/>
  <c r="D326" i="18"/>
  <c r="I326" i="12"/>
  <c r="G327" i="12" s="1"/>
  <c r="M335" i="13"/>
  <c r="N335" i="13"/>
  <c r="K335" i="13"/>
  <c r="L335" i="13" s="1"/>
  <c r="D337" i="15" l="1"/>
  <c r="F337" i="15" s="1"/>
  <c r="K337" i="15" s="1"/>
  <c r="L337" i="15" s="1"/>
  <c r="L326" i="18"/>
  <c r="F327" i="12"/>
  <c r="D327" i="12" s="1"/>
  <c r="H336" i="13"/>
  <c r="G336" i="13"/>
  <c r="I336" i="13" s="1"/>
  <c r="M337" i="15" l="1"/>
  <c r="H338" i="15" s="1"/>
  <c r="N337" i="15"/>
  <c r="H327" i="12"/>
  <c r="F327" i="18"/>
  <c r="H327" i="18" s="1"/>
  <c r="D336" i="13"/>
  <c r="F336" i="13" s="1"/>
  <c r="J336" i="13"/>
  <c r="G338" i="15" l="1"/>
  <c r="I338" i="15" s="1"/>
  <c r="J338" i="15" s="1"/>
  <c r="J327" i="18"/>
  <c r="K327" i="18" s="1"/>
  <c r="G327" i="18"/>
  <c r="I327" i="18" s="1"/>
  <c r="F338" i="15"/>
  <c r="M336" i="13"/>
  <c r="K336" i="13"/>
  <c r="L336" i="13" s="1"/>
  <c r="N336" i="13"/>
  <c r="D338" i="15" l="1"/>
  <c r="D327" i="18"/>
  <c r="I327" i="12"/>
  <c r="G328" i="12" s="1"/>
  <c r="K338" i="15"/>
  <c r="L338" i="15" s="1"/>
  <c r="N338" i="15"/>
  <c r="M338" i="15"/>
  <c r="G337" i="13"/>
  <c r="I337" i="13" s="1"/>
  <c r="H337" i="13"/>
  <c r="F328" i="12" l="1"/>
  <c r="D328" i="12" s="1"/>
  <c r="L327" i="18"/>
  <c r="G339" i="15"/>
  <c r="I339" i="15" s="1"/>
  <c r="H339" i="15"/>
  <c r="J337" i="13"/>
  <c r="D337" i="13"/>
  <c r="H328" i="12" l="1"/>
  <c r="F328" i="18"/>
  <c r="H328" i="18" s="1"/>
  <c r="J339" i="15"/>
  <c r="D339" i="15"/>
  <c r="F337" i="13"/>
  <c r="M337" i="13" s="1"/>
  <c r="G328" i="18" l="1"/>
  <c r="I328" i="18" s="1"/>
  <c r="J328" i="18"/>
  <c r="K328" i="18" s="1"/>
  <c r="F339" i="15"/>
  <c r="H338" i="13"/>
  <c r="G338" i="13"/>
  <c r="I338" i="13" s="1"/>
  <c r="N337" i="13"/>
  <c r="K337" i="13"/>
  <c r="L337" i="13" s="1"/>
  <c r="D328" i="18" l="1"/>
  <c r="I328" i="12"/>
  <c r="G329" i="12" s="1"/>
  <c r="K339" i="15"/>
  <c r="L339" i="15" s="1"/>
  <c r="N339" i="15"/>
  <c r="M339" i="15"/>
  <c r="J338" i="13"/>
  <c r="D338" i="13"/>
  <c r="F329" i="12" l="1"/>
  <c r="D329" i="12" s="1"/>
  <c r="L328" i="18"/>
  <c r="G340" i="15"/>
  <c r="I340" i="15" s="1"/>
  <c r="H340" i="15"/>
  <c r="F338" i="13"/>
  <c r="M338" i="13" s="1"/>
  <c r="H329" i="12" l="1"/>
  <c r="F329" i="18"/>
  <c r="H329" i="18" s="1"/>
  <c r="D340" i="15"/>
  <c r="J340" i="15"/>
  <c r="F340" i="15" s="1"/>
  <c r="M5" i="3"/>
  <c r="H339" i="13"/>
  <c r="G339" i="13"/>
  <c r="I339" i="13" s="1"/>
  <c r="K338" i="13"/>
  <c r="L338" i="13" s="1"/>
  <c r="N338" i="13"/>
  <c r="J329" i="18" l="1"/>
  <c r="K329" i="18" s="1"/>
  <c r="G329" i="18"/>
  <c r="I329" i="18" s="1"/>
  <c r="N340" i="15"/>
  <c r="K340" i="15"/>
  <c r="L340" i="15" s="1"/>
  <c r="M340" i="15"/>
  <c r="J339" i="13"/>
  <c r="D339" i="13"/>
  <c r="F339" i="13" s="1"/>
  <c r="D329" i="18" l="1"/>
  <c r="I329" i="12"/>
  <c r="G330" i="12" s="1"/>
  <c r="G341" i="15"/>
  <c r="I341" i="15" s="1"/>
  <c r="H341" i="15"/>
  <c r="M339" i="13"/>
  <c r="N339" i="13"/>
  <c r="K339" i="13"/>
  <c r="L339" i="13" s="1"/>
  <c r="L329" i="18" l="1"/>
  <c r="F330" i="12"/>
  <c r="D330" i="12" s="1"/>
  <c r="J341" i="15"/>
  <c r="D341" i="15"/>
  <c r="H340" i="13"/>
  <c r="G340" i="13"/>
  <c r="I340" i="13" s="1"/>
  <c r="F341" i="15" l="1"/>
  <c r="K341" i="15" s="1"/>
  <c r="L341" i="15" s="1"/>
  <c r="H330" i="12"/>
  <c r="F330" i="18"/>
  <c r="H330" i="18" s="1"/>
  <c r="N341" i="15"/>
  <c r="M341" i="15"/>
  <c r="J340" i="13"/>
  <c r="D340" i="13"/>
  <c r="F340" i="13" s="1"/>
  <c r="J330" i="18" l="1"/>
  <c r="K330" i="18" s="1"/>
  <c r="G330" i="18"/>
  <c r="I330" i="18" s="1"/>
  <c r="H342" i="15"/>
  <c r="G342" i="15"/>
  <c r="I342" i="15" s="1"/>
  <c r="M340" i="13"/>
  <c r="N340" i="13"/>
  <c r="K340" i="13"/>
  <c r="L340" i="13" s="1"/>
  <c r="D330" i="18" l="1"/>
  <c r="I330" i="12"/>
  <c r="G331" i="12" s="1"/>
  <c r="D342" i="15"/>
  <c r="J342" i="15"/>
  <c r="G341" i="13"/>
  <c r="I341" i="13" s="1"/>
  <c r="H341" i="13"/>
  <c r="F331" i="12" l="1"/>
  <c r="D331" i="12" s="1"/>
  <c r="L330" i="18"/>
  <c r="F342" i="15"/>
  <c r="J341" i="13"/>
  <c r="D341" i="13"/>
  <c r="H331" i="12" l="1"/>
  <c r="F331" i="18"/>
  <c r="H331" i="18" s="1"/>
  <c r="M342" i="15"/>
  <c r="N342" i="15"/>
  <c r="K342" i="15"/>
  <c r="L342" i="15" s="1"/>
  <c r="F341" i="13"/>
  <c r="J331" i="18" l="1"/>
  <c r="K331" i="18" s="1"/>
  <c r="G331" i="18"/>
  <c r="I331" i="18" s="1"/>
  <c r="G343" i="15"/>
  <c r="I343" i="15" s="1"/>
  <c r="H343" i="15"/>
  <c r="K341" i="13"/>
  <c r="L341" i="13" s="1"/>
  <c r="N341" i="13"/>
  <c r="M341" i="13"/>
  <c r="D331" i="18" l="1"/>
  <c r="I331" i="12"/>
  <c r="G332" i="12" s="1"/>
  <c r="D343" i="15"/>
  <c r="J343" i="15"/>
  <c r="F343" i="15" s="1"/>
  <c r="G342" i="13"/>
  <c r="I342" i="13" s="1"/>
  <c r="H342" i="13"/>
  <c r="L331" i="18" l="1"/>
  <c r="F332" i="12"/>
  <c r="D332" i="12" s="1"/>
  <c r="M343" i="15"/>
  <c r="G344" i="15" s="1"/>
  <c r="I344" i="15" s="1"/>
  <c r="K343" i="15"/>
  <c r="L343" i="15" s="1"/>
  <c r="N343" i="15"/>
  <c r="J342" i="13"/>
  <c r="D342" i="13"/>
  <c r="F342" i="13" s="1"/>
  <c r="H344" i="15" l="1"/>
  <c r="D344" i="15" s="1"/>
  <c r="H332" i="12"/>
  <c r="F332" i="18"/>
  <c r="H332" i="18" s="1"/>
  <c r="M342" i="13"/>
  <c r="N342" i="13"/>
  <c r="K342" i="13"/>
  <c r="L342" i="13" s="1"/>
  <c r="J344" i="15" l="1"/>
  <c r="F344" i="15" s="1"/>
  <c r="G332" i="18"/>
  <c r="I332" i="18" s="1"/>
  <c r="J332" i="18"/>
  <c r="K332" i="18" s="1"/>
  <c r="H343" i="13"/>
  <c r="G343" i="13"/>
  <c r="I343" i="13" s="1"/>
  <c r="M344" i="15" l="1"/>
  <c r="K344" i="15"/>
  <c r="L344" i="15" s="1"/>
  <c r="N344" i="15"/>
  <c r="D332" i="18"/>
  <c r="I332" i="12"/>
  <c r="G333" i="12" s="1"/>
  <c r="D343" i="13"/>
  <c r="J343" i="13"/>
  <c r="H345" i="15" l="1"/>
  <c r="G345" i="15"/>
  <c r="I345" i="15" s="1"/>
  <c r="L332" i="18"/>
  <c r="F333" i="12"/>
  <c r="D333" i="12" s="1"/>
  <c r="F343" i="13"/>
  <c r="M343" i="13" s="1"/>
  <c r="D345" i="15" l="1"/>
  <c r="J345" i="15"/>
  <c r="H333" i="12"/>
  <c r="F333" i="18"/>
  <c r="H333" i="18" s="1"/>
  <c r="G344" i="13"/>
  <c r="I344" i="13" s="1"/>
  <c r="H344" i="13"/>
  <c r="N343" i="13"/>
  <c r="K343" i="13"/>
  <c r="L343" i="13" s="1"/>
  <c r="F345" i="15" l="1"/>
  <c r="M345" i="15" s="1"/>
  <c r="G333" i="18"/>
  <c r="I333" i="18" s="1"/>
  <c r="J333" i="18"/>
  <c r="K333" i="18" s="1"/>
  <c r="J344" i="13"/>
  <c r="D344" i="13"/>
  <c r="H346" i="15" l="1"/>
  <c r="G346" i="15"/>
  <c r="I346" i="15" s="1"/>
  <c r="K345" i="15"/>
  <c r="L345" i="15" s="1"/>
  <c r="N345" i="15"/>
  <c r="D333" i="18"/>
  <c r="I333" i="12"/>
  <c r="G334" i="12" s="1"/>
  <c r="F344" i="13"/>
  <c r="D346" i="15" l="1"/>
  <c r="J346" i="15"/>
  <c r="F346" i="15" s="1"/>
  <c r="F334" i="12"/>
  <c r="D334" i="12" s="1"/>
  <c r="L333" i="18"/>
  <c r="N344" i="13"/>
  <c r="K344" i="13"/>
  <c r="L344" i="13" s="1"/>
  <c r="M344" i="13"/>
  <c r="M346" i="15" l="1"/>
  <c r="H347" i="15" s="1"/>
  <c r="K346" i="15"/>
  <c r="L346" i="15" s="1"/>
  <c r="N346" i="15"/>
  <c r="G347" i="15"/>
  <c r="I347" i="15" s="1"/>
  <c r="H334" i="12"/>
  <c r="F334" i="18"/>
  <c r="H334" i="18" s="1"/>
  <c r="H345" i="13"/>
  <c r="G345" i="13"/>
  <c r="I345" i="13" s="1"/>
  <c r="J347" i="15" l="1"/>
  <c r="D347" i="15"/>
  <c r="F347" i="15" s="1"/>
  <c r="G334" i="18"/>
  <c r="I334" i="18" s="1"/>
  <c r="J334" i="18"/>
  <c r="K334" i="18" s="1"/>
  <c r="D345" i="13"/>
  <c r="J345" i="13"/>
  <c r="D334" i="18" l="1"/>
  <c r="I334" i="12"/>
  <c r="G335" i="12" s="1"/>
  <c r="N347" i="15"/>
  <c r="K347" i="15"/>
  <c r="L347" i="15" s="1"/>
  <c r="M347" i="15"/>
  <c r="F345" i="13"/>
  <c r="M345" i="13" s="1"/>
  <c r="L334" i="18" l="1"/>
  <c r="F335" i="12"/>
  <c r="D335" i="12" s="1"/>
  <c r="H348" i="15"/>
  <c r="G348" i="15"/>
  <c r="I348" i="15" s="1"/>
  <c r="H346" i="13"/>
  <c r="G346" i="13"/>
  <c r="I346" i="13" s="1"/>
  <c r="K345" i="13"/>
  <c r="L345" i="13" s="1"/>
  <c r="N345" i="13"/>
  <c r="H335" i="12" l="1"/>
  <c r="F335" i="18"/>
  <c r="H335" i="18" s="1"/>
  <c r="J348" i="15"/>
  <c r="D348" i="15"/>
  <c r="F348" i="15" s="1"/>
  <c r="K348" i="15" s="1"/>
  <c r="L348" i="15" s="1"/>
  <c r="D346" i="13"/>
  <c r="J346" i="13"/>
  <c r="J335" i="18" l="1"/>
  <c r="K335" i="18" s="1"/>
  <c r="G335" i="18"/>
  <c r="I335" i="18" s="1"/>
  <c r="N348" i="15"/>
  <c r="M348" i="15"/>
  <c r="G349" i="15" s="1"/>
  <c r="I349" i="15" s="1"/>
  <c r="F346" i="13"/>
  <c r="M346" i="13" s="1"/>
  <c r="D335" i="18" l="1"/>
  <c r="I335" i="12"/>
  <c r="G336" i="12" s="1"/>
  <c r="H349" i="15"/>
  <c r="D349" i="15" s="1"/>
  <c r="H347" i="13"/>
  <c r="G347" i="13"/>
  <c r="I347" i="13" s="1"/>
  <c r="K346" i="13"/>
  <c r="L346" i="13" s="1"/>
  <c r="N346" i="13"/>
  <c r="F336" i="12" l="1"/>
  <c r="D336" i="12" s="1"/>
  <c r="L335" i="18"/>
  <c r="J349" i="15"/>
  <c r="F349" i="15" s="1"/>
  <c r="D347" i="13"/>
  <c r="F347" i="13" s="1"/>
  <c r="J347" i="13"/>
  <c r="H336" i="12" l="1"/>
  <c r="F336" i="18"/>
  <c r="H336" i="18" s="1"/>
  <c r="N349" i="15"/>
  <c r="M349" i="15"/>
  <c r="H350" i="15" s="1"/>
  <c r="K349" i="15"/>
  <c r="L349" i="15" s="1"/>
  <c r="M347" i="13"/>
  <c r="K347" i="13"/>
  <c r="L347" i="13" s="1"/>
  <c r="N347" i="13"/>
  <c r="J336" i="18" l="1"/>
  <c r="K336" i="18" s="1"/>
  <c r="G336" i="18"/>
  <c r="I336" i="18" s="1"/>
  <c r="G350" i="15"/>
  <c r="I350" i="15" s="1"/>
  <c r="J350" i="15" s="1"/>
  <c r="G348" i="13"/>
  <c r="I348" i="13" s="1"/>
  <c r="H348" i="13"/>
  <c r="D336" i="18" l="1"/>
  <c r="I336" i="12"/>
  <c r="G337" i="12" s="1"/>
  <c r="D350" i="15"/>
  <c r="F350" i="15"/>
  <c r="J348" i="13"/>
  <c r="D348" i="13"/>
  <c r="F348" i="13" s="1"/>
  <c r="L336" i="18" l="1"/>
  <c r="F337" i="12"/>
  <c r="D337" i="12" s="1"/>
  <c r="M350" i="15"/>
  <c r="G351" i="15" s="1"/>
  <c r="I351" i="15" s="1"/>
  <c r="N350" i="15"/>
  <c r="K350" i="15"/>
  <c r="L350" i="15" s="1"/>
  <c r="M348" i="13"/>
  <c r="N348" i="13"/>
  <c r="K348" i="13"/>
  <c r="L348" i="13" s="1"/>
  <c r="H351" i="15" l="1"/>
  <c r="J351" i="15" s="1"/>
  <c r="H337" i="12"/>
  <c r="F337" i="18"/>
  <c r="H337" i="18" s="1"/>
  <c r="G349" i="13"/>
  <c r="I349" i="13" s="1"/>
  <c r="H349" i="13"/>
  <c r="D351" i="15" l="1"/>
  <c r="G337" i="18"/>
  <c r="I337" i="18" s="1"/>
  <c r="J337" i="18"/>
  <c r="K337" i="18" s="1"/>
  <c r="F351" i="15"/>
  <c r="D349" i="13"/>
  <c r="F349" i="13" s="1"/>
  <c r="J349" i="13"/>
  <c r="M351" i="15" l="1"/>
  <c r="H352" i="15" s="1"/>
  <c r="D337" i="18"/>
  <c r="I337" i="12"/>
  <c r="G338" i="12" s="1"/>
  <c r="K351" i="15"/>
  <c r="L351" i="15" s="1"/>
  <c r="N351" i="15"/>
  <c r="M349" i="13"/>
  <c r="K349" i="13"/>
  <c r="L349" i="13" s="1"/>
  <c r="N349" i="13"/>
  <c r="G352" i="15" l="1"/>
  <c r="I352" i="15" s="1"/>
  <c r="J352" i="15" s="1"/>
  <c r="L337" i="18"/>
  <c r="F338" i="12"/>
  <c r="D338" i="12" s="1"/>
  <c r="H350" i="13"/>
  <c r="G350" i="13"/>
  <c r="I350" i="13" s="1"/>
  <c r="D352" i="15" l="1"/>
  <c r="H338" i="12"/>
  <c r="F338" i="18"/>
  <c r="H338" i="18" s="1"/>
  <c r="F352" i="15"/>
  <c r="M352" i="15" s="1"/>
  <c r="D350" i="13"/>
  <c r="J350" i="13"/>
  <c r="J338" i="18" l="1"/>
  <c r="K338" i="18" s="1"/>
  <c r="G338" i="18"/>
  <c r="I338" i="18" s="1"/>
  <c r="N352" i="15"/>
  <c r="K352" i="15"/>
  <c r="L352" i="15" s="1"/>
  <c r="H353" i="15"/>
  <c r="G353" i="15"/>
  <c r="I353" i="15" s="1"/>
  <c r="F350" i="13"/>
  <c r="M350" i="13" s="1"/>
  <c r="D338" i="18" l="1"/>
  <c r="I338" i="12"/>
  <c r="G339" i="12" s="1"/>
  <c r="J353" i="15"/>
  <c r="D353" i="15"/>
  <c r="F353" i="15" s="1"/>
  <c r="G351" i="13"/>
  <c r="I351" i="13" s="1"/>
  <c r="H351" i="13"/>
  <c r="N350" i="13"/>
  <c r="K350" i="13"/>
  <c r="L350" i="13" s="1"/>
  <c r="F339" i="12" l="1"/>
  <c r="D339" i="12" s="1"/>
  <c r="L338" i="18"/>
  <c r="M353" i="15"/>
  <c r="N353" i="15"/>
  <c r="K353" i="15"/>
  <c r="L353" i="15" s="1"/>
  <c r="D351" i="13"/>
  <c r="F351" i="13" s="1"/>
  <c r="J351" i="13"/>
  <c r="H339" i="12" l="1"/>
  <c r="F339" i="18"/>
  <c r="H339" i="18" s="1"/>
  <c r="G354" i="15"/>
  <c r="I354" i="15" s="1"/>
  <c r="H354" i="15"/>
  <c r="M351" i="13"/>
  <c r="N351" i="13"/>
  <c r="K351" i="13"/>
  <c r="L351" i="13" s="1"/>
  <c r="G339" i="18" l="1"/>
  <c r="I339" i="18" s="1"/>
  <c r="J339" i="18"/>
  <c r="K339" i="18" s="1"/>
  <c r="D354" i="15"/>
  <c r="J354" i="15"/>
  <c r="H352" i="13"/>
  <c r="G352" i="13"/>
  <c r="I352" i="13" s="1"/>
  <c r="D339" i="18" l="1"/>
  <c r="I339" i="12"/>
  <c r="G340" i="12" s="1"/>
  <c r="F354" i="15"/>
  <c r="D352" i="13"/>
  <c r="F352" i="13" s="1"/>
  <c r="J352" i="13"/>
  <c r="F340" i="12" l="1"/>
  <c r="D340" i="12" s="1"/>
  <c r="L339" i="18"/>
  <c r="N354" i="15"/>
  <c r="K354" i="15"/>
  <c r="L354" i="15" s="1"/>
  <c r="M354" i="15"/>
  <c r="M352" i="13"/>
  <c r="N352" i="13"/>
  <c r="K352" i="13"/>
  <c r="L352" i="13" s="1"/>
  <c r="H340" i="12" l="1"/>
  <c r="F340" i="18"/>
  <c r="H340" i="18" s="1"/>
  <c r="G355" i="15"/>
  <c r="I355" i="15" s="1"/>
  <c r="H355" i="15"/>
  <c r="H353" i="13"/>
  <c r="G353" i="13"/>
  <c r="I353" i="13" s="1"/>
  <c r="G340" i="18" l="1"/>
  <c r="I340" i="18" s="1"/>
  <c r="J340" i="18"/>
  <c r="K340" i="18" s="1"/>
  <c r="J355" i="15"/>
  <c r="D355" i="15"/>
  <c r="F355" i="15" s="1"/>
  <c r="D353" i="13"/>
  <c r="J353" i="13"/>
  <c r="D340" i="18" l="1"/>
  <c r="I340" i="12"/>
  <c r="G341" i="12" s="1"/>
  <c r="M355" i="15"/>
  <c r="N355" i="15"/>
  <c r="K355" i="15"/>
  <c r="L355" i="15" s="1"/>
  <c r="F353" i="13"/>
  <c r="F341" i="12" l="1"/>
  <c r="D341" i="12" s="1"/>
  <c r="L340" i="18"/>
  <c r="H356" i="15"/>
  <c r="G356" i="15"/>
  <c r="I356" i="15" s="1"/>
  <c r="K353" i="13"/>
  <c r="L353" i="13" s="1"/>
  <c r="N353" i="13"/>
  <c r="M353" i="13"/>
  <c r="H341" i="12" l="1"/>
  <c r="F341" i="18"/>
  <c r="H341" i="18" s="1"/>
  <c r="D356" i="15"/>
  <c r="J356" i="15"/>
  <c r="G354" i="13"/>
  <c r="I354" i="13" s="1"/>
  <c r="H354" i="13"/>
  <c r="J341" i="18" l="1"/>
  <c r="K341" i="18" s="1"/>
  <c r="G341" i="18"/>
  <c r="I341" i="18" s="1"/>
  <c r="F356" i="15"/>
  <c r="J354" i="13"/>
  <c r="D354" i="13"/>
  <c r="D341" i="18" l="1"/>
  <c r="I341" i="12"/>
  <c r="G342" i="12" s="1"/>
  <c r="M356" i="15"/>
  <c r="K356" i="15"/>
  <c r="L356" i="15" s="1"/>
  <c r="N356" i="15"/>
  <c r="F354" i="13"/>
  <c r="L341" i="18" l="1"/>
  <c r="F342" i="12"/>
  <c r="D342" i="12" s="1"/>
  <c r="H357" i="15"/>
  <c r="G357" i="15"/>
  <c r="I357" i="15" s="1"/>
  <c r="N354" i="13"/>
  <c r="K354" i="13"/>
  <c r="L354" i="13" s="1"/>
  <c r="M354" i="13"/>
  <c r="H342" i="12" l="1"/>
  <c r="F342" i="18"/>
  <c r="H342" i="18" s="1"/>
  <c r="J357" i="15"/>
  <c r="D357" i="15"/>
  <c r="H355" i="13"/>
  <c r="G355" i="13"/>
  <c r="I355" i="13" s="1"/>
  <c r="G342" i="18" l="1"/>
  <c r="I342" i="18" s="1"/>
  <c r="J342" i="18"/>
  <c r="K342" i="18" s="1"/>
  <c r="F357" i="15"/>
  <c r="J355" i="13"/>
  <c r="D355" i="13"/>
  <c r="F355" i="13" s="1"/>
  <c r="D342" i="18" l="1"/>
  <c r="I342" i="12"/>
  <c r="G343" i="12" s="1"/>
  <c r="M357" i="15"/>
  <c r="N357" i="15"/>
  <c r="K357" i="15"/>
  <c r="L357" i="15" s="1"/>
  <c r="M355" i="13"/>
  <c r="N355" i="13"/>
  <c r="K355" i="13"/>
  <c r="L355" i="13" s="1"/>
  <c r="L342" i="18" l="1"/>
  <c r="F343" i="12"/>
  <c r="D343" i="12" s="1"/>
  <c r="G358" i="15"/>
  <c r="I358" i="15" s="1"/>
  <c r="H358" i="15"/>
  <c r="H356" i="13"/>
  <c r="G356" i="13"/>
  <c r="I356" i="13" s="1"/>
  <c r="H343" i="12" l="1"/>
  <c r="F343" i="18"/>
  <c r="H343" i="18" s="1"/>
  <c r="J358" i="15"/>
  <c r="D358" i="15"/>
  <c r="D356" i="13"/>
  <c r="J356" i="13"/>
  <c r="G343" i="18" l="1"/>
  <c r="I343" i="18" s="1"/>
  <c r="J343" i="18"/>
  <c r="K343" i="18" s="1"/>
  <c r="F358" i="15"/>
  <c r="M358" i="15" s="1"/>
  <c r="F356" i="13"/>
  <c r="M356" i="13" s="1"/>
  <c r="D343" i="18" l="1"/>
  <c r="I343" i="12"/>
  <c r="G344" i="12" s="1"/>
  <c r="H359" i="15"/>
  <c r="G359" i="15"/>
  <c r="I359" i="15" s="1"/>
  <c r="N358" i="15"/>
  <c r="K358" i="15"/>
  <c r="L358" i="15" s="1"/>
  <c r="H357" i="13"/>
  <c r="G357" i="13"/>
  <c r="I357" i="13" s="1"/>
  <c r="K356" i="13"/>
  <c r="L356" i="13" s="1"/>
  <c r="N356" i="13"/>
  <c r="L343" i="18" l="1"/>
  <c r="F344" i="12"/>
  <c r="D344" i="12" s="1"/>
  <c r="J359" i="15"/>
  <c r="D359" i="15"/>
  <c r="J357" i="13"/>
  <c r="D357" i="13"/>
  <c r="F357" i="13" s="1"/>
  <c r="H344" i="12" l="1"/>
  <c r="F344" i="18"/>
  <c r="H344" i="18" s="1"/>
  <c r="F359" i="15"/>
  <c r="M359" i="15" s="1"/>
  <c r="M357" i="13"/>
  <c r="N357" i="13"/>
  <c r="K357" i="13"/>
  <c r="L357" i="13" s="1"/>
  <c r="J344" i="18" l="1"/>
  <c r="K344" i="18" s="1"/>
  <c r="G344" i="18"/>
  <c r="I344" i="18" s="1"/>
  <c r="G360" i="15"/>
  <c r="I360" i="15" s="1"/>
  <c r="H360" i="15"/>
  <c r="N359" i="15"/>
  <c r="K359" i="15"/>
  <c r="L359" i="15" s="1"/>
  <c r="H358" i="13"/>
  <c r="G358" i="13"/>
  <c r="I358" i="13" s="1"/>
  <c r="D344" i="18" l="1"/>
  <c r="I344" i="12"/>
  <c r="G345" i="12" s="1"/>
  <c r="D360" i="15"/>
  <c r="J360" i="15"/>
  <c r="D358" i="13"/>
  <c r="J358" i="13"/>
  <c r="F345" i="12" l="1"/>
  <c r="D345" i="12" s="1"/>
  <c r="L344" i="18"/>
  <c r="R2" i="15"/>
  <c r="F360" i="15"/>
  <c r="F358" i="13"/>
  <c r="M358" i="13" s="1"/>
  <c r="H345" i="12" l="1"/>
  <c r="F345" i="18"/>
  <c r="H345" i="18" s="1"/>
  <c r="M360" i="15"/>
  <c r="K360" i="15"/>
  <c r="L360" i="15" s="1"/>
  <c r="N360" i="15"/>
  <c r="H359" i="13"/>
  <c r="G359" i="13"/>
  <c r="I359" i="13" s="1"/>
  <c r="K358" i="13"/>
  <c r="L358" i="13" s="1"/>
  <c r="N358" i="13"/>
  <c r="J345" i="18" l="1"/>
  <c r="K345" i="18" s="1"/>
  <c r="G345" i="18"/>
  <c r="I345" i="18" s="1"/>
  <c r="G361" i="15"/>
  <c r="I361" i="15" s="1"/>
  <c r="H361" i="15"/>
  <c r="J359" i="13"/>
  <c r="D359" i="13"/>
  <c r="D345" i="18" l="1"/>
  <c r="I345" i="12"/>
  <c r="G346" i="12" s="1"/>
  <c r="J361" i="15"/>
  <c r="D361" i="15"/>
  <c r="F361" i="15" s="1"/>
  <c r="F359" i="13"/>
  <c r="M359" i="13" s="1"/>
  <c r="F346" i="12" l="1"/>
  <c r="D346" i="12" s="1"/>
  <c r="L345" i="18"/>
  <c r="M361" i="15"/>
  <c r="K361" i="15"/>
  <c r="L361" i="15" s="1"/>
  <c r="N361" i="15"/>
  <c r="G360" i="13"/>
  <c r="I360" i="13" s="1"/>
  <c r="H360" i="13"/>
  <c r="K359" i="13"/>
  <c r="L359" i="13" s="1"/>
  <c r="N359" i="13"/>
  <c r="H346" i="12" l="1"/>
  <c r="F346" i="18"/>
  <c r="H346" i="18" s="1"/>
  <c r="D360" i="13"/>
  <c r="J360" i="13"/>
  <c r="G346" i="18" l="1"/>
  <c r="I346" i="18" s="1"/>
  <c r="J346" i="18"/>
  <c r="K346" i="18" s="1"/>
  <c r="F360" i="13"/>
  <c r="M360" i="13" s="1"/>
  <c r="D346" i="18" l="1"/>
  <c r="I346" i="12"/>
  <c r="G347" i="12" s="1"/>
  <c r="G361" i="13"/>
  <c r="I361" i="13" s="1"/>
  <c r="H361" i="13"/>
  <c r="K360" i="13"/>
  <c r="L360" i="13" s="1"/>
  <c r="N360" i="13"/>
  <c r="R2" i="13"/>
  <c r="F347" i="12" l="1"/>
  <c r="D347" i="12" s="1"/>
  <c r="L346" i="18"/>
  <c r="D361" i="13"/>
  <c r="J361" i="13"/>
  <c r="H347" i="12" l="1"/>
  <c r="F347" i="18"/>
  <c r="H347" i="18" s="1"/>
  <c r="F361" i="13"/>
  <c r="G347" i="18" l="1"/>
  <c r="I347" i="18" s="1"/>
  <c r="J347" i="18"/>
  <c r="K347" i="18" s="1"/>
  <c r="K361" i="13"/>
  <c r="L361" i="13" s="1"/>
  <c r="N361" i="13"/>
  <c r="M361" i="13"/>
  <c r="D347" i="18" l="1"/>
  <c r="I347" i="12"/>
  <c r="G348" i="12" s="1"/>
  <c r="F348" i="12" l="1"/>
  <c r="D348" i="12" s="1"/>
  <c r="L347" i="18"/>
  <c r="H348" i="12" l="1"/>
  <c r="F348" i="18"/>
  <c r="H348" i="18" s="1"/>
  <c r="J348" i="18" l="1"/>
  <c r="K348" i="18" s="1"/>
  <c r="G348" i="18"/>
  <c r="I348" i="18" s="1"/>
  <c r="D348" i="18" l="1"/>
  <c r="I348" i="12"/>
  <c r="G349" i="12" s="1"/>
  <c r="F349" i="12" l="1"/>
  <c r="D349" i="12" s="1"/>
  <c r="L348" i="18"/>
  <c r="H349" i="12" l="1"/>
  <c r="F349" i="18"/>
  <c r="H349" i="18" s="1"/>
  <c r="J349" i="18" l="1"/>
  <c r="K349" i="18" s="1"/>
  <c r="G349" i="18"/>
  <c r="I349" i="18" s="1"/>
  <c r="D349" i="18" l="1"/>
  <c r="I349" i="12"/>
  <c r="G350" i="12" s="1"/>
  <c r="F350" i="12" l="1"/>
  <c r="D350" i="12" s="1"/>
  <c r="L349" i="18"/>
  <c r="H350" i="12" l="1"/>
  <c r="F350" i="18"/>
  <c r="H350" i="18" s="1"/>
  <c r="G350" i="18" l="1"/>
  <c r="I350" i="18" s="1"/>
  <c r="J350" i="18"/>
  <c r="K350" i="18" s="1"/>
  <c r="D350" i="18" l="1"/>
  <c r="I350" i="12"/>
  <c r="G351" i="12" s="1"/>
  <c r="F351" i="12" l="1"/>
  <c r="D351" i="12" s="1"/>
  <c r="L350" i="18"/>
  <c r="H351" i="12" l="1"/>
  <c r="F351" i="18"/>
  <c r="H351" i="18" s="1"/>
  <c r="J351" i="18" l="1"/>
  <c r="K351" i="18" s="1"/>
  <c r="G351" i="18"/>
  <c r="I351" i="18" s="1"/>
  <c r="D351" i="18" l="1"/>
  <c r="I351" i="12"/>
  <c r="G352" i="12" s="1"/>
  <c r="F352" i="12" l="1"/>
  <c r="D352" i="12" s="1"/>
  <c r="L351" i="18"/>
  <c r="F352" i="18" l="1"/>
  <c r="H352" i="18" s="1"/>
  <c r="H352" i="12"/>
  <c r="J352" i="18" l="1"/>
  <c r="K352" i="18" s="1"/>
  <c r="G352" i="18"/>
  <c r="I352" i="18" s="1"/>
  <c r="D352" i="18" l="1"/>
  <c r="I352" i="12"/>
  <c r="G353" i="12" s="1"/>
  <c r="F353" i="12" l="1"/>
  <c r="D353" i="12" s="1"/>
  <c r="L352" i="18"/>
  <c r="H353" i="12" l="1"/>
  <c r="F353" i="18"/>
  <c r="H353" i="18" s="1"/>
  <c r="G353" i="18" l="1"/>
  <c r="I353" i="18" s="1"/>
  <c r="J353" i="18"/>
  <c r="K353" i="18" s="1"/>
  <c r="D353" i="18" l="1"/>
  <c r="I353" i="12"/>
  <c r="G354" i="12" s="1"/>
  <c r="F354" i="12" l="1"/>
  <c r="D354" i="12" s="1"/>
  <c r="L353" i="18"/>
  <c r="H354" i="12" l="1"/>
  <c r="F354" i="18"/>
  <c r="H354" i="18" s="1"/>
  <c r="G354" i="18" l="1"/>
  <c r="I354" i="18" s="1"/>
  <c r="J354" i="18"/>
  <c r="K354" i="18" s="1"/>
  <c r="D354" i="18" l="1"/>
  <c r="I354" i="12"/>
  <c r="G355" i="12" s="1"/>
  <c r="L354" i="18" l="1"/>
  <c r="F355" i="12"/>
  <c r="D355" i="12" s="1"/>
  <c r="H355" i="12" l="1"/>
  <c r="F355" i="18"/>
  <c r="H355" i="18" s="1"/>
  <c r="G355" i="18" l="1"/>
  <c r="I355" i="18" s="1"/>
  <c r="J355" i="18"/>
  <c r="K355" i="18" s="1"/>
  <c r="D355" i="18" l="1"/>
  <c r="I355" i="12"/>
  <c r="G356" i="12" s="1"/>
  <c r="F356" i="12" l="1"/>
  <c r="D356" i="12" s="1"/>
  <c r="L355" i="18"/>
  <c r="H356" i="12" l="1"/>
  <c r="F356" i="18"/>
  <c r="H356" i="18" s="1"/>
  <c r="G356" i="18" l="1"/>
  <c r="I356" i="18" s="1"/>
  <c r="J356" i="18"/>
  <c r="K356" i="18" s="1"/>
  <c r="D356" i="18" l="1"/>
  <c r="I356" i="12"/>
  <c r="G357" i="12" s="1"/>
  <c r="F357" i="12" l="1"/>
  <c r="D357" i="12" s="1"/>
  <c r="L356" i="18"/>
  <c r="H357" i="12" l="1"/>
  <c r="F357" i="18"/>
  <c r="H357" i="18" s="1"/>
  <c r="J357" i="18" l="1"/>
  <c r="K357" i="18" s="1"/>
  <c r="G357" i="18"/>
  <c r="I357" i="18" s="1"/>
  <c r="D357" i="18" l="1"/>
  <c r="I357" i="12"/>
  <c r="G358" i="12" s="1"/>
  <c r="L357" i="18" l="1"/>
  <c r="F358" i="12"/>
  <c r="D358" i="12" s="1"/>
  <c r="H358" i="12" l="1"/>
  <c r="F358" i="18"/>
  <c r="H358" i="18" s="1"/>
  <c r="J358" i="18" l="1"/>
  <c r="K358" i="18" s="1"/>
  <c r="G358" i="18"/>
  <c r="I358" i="18" s="1"/>
  <c r="D358" i="18" l="1"/>
  <c r="I358" i="12"/>
  <c r="G359" i="12" s="1"/>
  <c r="F359" i="12" l="1"/>
  <c r="D359" i="12" s="1"/>
  <c r="L358" i="18"/>
  <c r="H359" i="12" l="1"/>
  <c r="F359" i="18"/>
  <c r="H359" i="18" s="1"/>
  <c r="J359" i="18" l="1"/>
  <c r="K359" i="18" s="1"/>
  <c r="G359" i="18"/>
  <c r="I359" i="18" s="1"/>
  <c r="D359" i="18" l="1"/>
  <c r="I359" i="12"/>
  <c r="G360" i="12" s="1"/>
  <c r="L359" i="18" l="1"/>
  <c r="F360" i="12"/>
  <c r="D360" i="12" s="1"/>
  <c r="H360" i="12" l="1"/>
  <c r="F360" i="18"/>
  <c r="H360" i="18" s="1"/>
  <c r="G360" i="18" l="1"/>
  <c r="I360" i="18" s="1"/>
  <c r="J360" i="18"/>
  <c r="K360" i="18" s="1"/>
  <c r="D360" i="18" l="1"/>
  <c r="I360" i="12"/>
  <c r="G361" i="12" s="1"/>
  <c r="L360" i="18" l="1"/>
  <c r="F361" i="12"/>
  <c r="D361" i="12" s="1"/>
  <c r="H361" i="12" l="1"/>
  <c r="F361" i="18"/>
  <c r="F4" i="1" l="1"/>
  <c r="H361" i="18"/>
  <c r="L5" i="3"/>
  <c r="N5" i="3" s="1"/>
  <c r="J361" i="18"/>
  <c r="G361" i="18"/>
  <c r="I361" i="18" l="1"/>
  <c r="K361" i="18"/>
  <c r="F15" i="1" s="1"/>
  <c r="F3" i="1"/>
  <c r="F5" i="1" s="1"/>
  <c r="D361" i="18"/>
  <c r="I361" i="12"/>
  <c r="L361" i="18" s="1"/>
  <c r="F6" i="1" s="1"/>
  <c r="G5" i="1" l="1"/>
  <c r="E3" i="17"/>
  <c r="I3" i="17" s="1"/>
  <c r="J3" i="17" l="1"/>
  <c r="F3" i="28" s="1"/>
  <c r="E3" i="28" l="1"/>
  <c r="E3" i="27" s="1"/>
  <c r="G4" i="17"/>
  <c r="H4" i="17"/>
  <c r="I3" i="28" l="1"/>
  <c r="J3" i="28"/>
  <c r="H4" i="28" s="1"/>
  <c r="D4" i="17"/>
  <c r="G4" i="27" l="1"/>
  <c r="L3" i="27"/>
  <c r="M3" i="27" s="1"/>
  <c r="J3" i="27"/>
  <c r="K3" i="27" s="1"/>
  <c r="G4" i="28"/>
  <c r="F4" i="27" s="1"/>
  <c r="H4" i="27" s="1"/>
  <c r="F4" i="17"/>
  <c r="E4" i="17" s="1"/>
  <c r="D4" i="28" l="1"/>
  <c r="D4" i="27" s="1"/>
  <c r="I4" i="27"/>
  <c r="I4" i="17"/>
  <c r="J4" i="17"/>
  <c r="F4" i="28" l="1"/>
  <c r="G5" i="17"/>
  <c r="H5" i="17"/>
  <c r="E4" i="28" l="1"/>
  <c r="E4" i="27" s="1"/>
  <c r="D5" i="17"/>
  <c r="J4" i="28" l="1"/>
  <c r="H5" i="28" s="1"/>
  <c r="G5" i="27" s="1"/>
  <c r="I4" i="28"/>
  <c r="J4" i="27" l="1"/>
  <c r="K4" i="27" s="1"/>
  <c r="G5" i="28"/>
  <c r="F5" i="27" s="1"/>
  <c r="H5" i="27" s="1"/>
  <c r="I5" i="27" s="1"/>
  <c r="L4" i="27"/>
  <c r="M4" i="27" s="1"/>
  <c r="F5" i="17"/>
  <c r="E5" i="17" s="1"/>
  <c r="J5" i="17" s="1"/>
  <c r="D5" i="28" l="1"/>
  <c r="D5" i="27" s="1"/>
  <c r="G6" i="17"/>
  <c r="H6" i="17"/>
  <c r="I5" i="17"/>
  <c r="F5" i="28" l="1"/>
  <c r="E5" i="28" s="1"/>
  <c r="E5" i="27" s="1"/>
  <c r="D6" i="17"/>
  <c r="I5" i="28" l="1"/>
  <c r="J5" i="28"/>
  <c r="H6" i="28" s="1"/>
  <c r="G6" i="27" s="1"/>
  <c r="J5" i="27"/>
  <c r="K5" i="27" s="1"/>
  <c r="H9" i="1" s="1"/>
  <c r="L5" i="27" l="1"/>
  <c r="M5" i="27" s="1"/>
  <c r="G6" i="28"/>
  <c r="F6" i="27" s="1"/>
  <c r="H6" i="27" s="1"/>
  <c r="I6" i="27" s="1"/>
  <c r="F6" i="17"/>
  <c r="E6" i="17" s="1"/>
  <c r="J6" i="17" s="1"/>
  <c r="F6" i="28" s="1"/>
  <c r="D6" i="28"/>
  <c r="D6" i="27" s="1"/>
  <c r="E6" i="28" l="1"/>
  <c r="E6" i="27" s="1"/>
  <c r="H7" i="17"/>
  <c r="G7" i="17"/>
  <c r="I6" i="17"/>
  <c r="I6" i="28" l="1"/>
  <c r="J6" i="27" s="1"/>
  <c r="K6" i="27" s="1"/>
  <c r="J6" i="28"/>
  <c r="L6" i="27" s="1"/>
  <c r="M6" i="27" s="1"/>
  <c r="D7" i="17"/>
  <c r="H7" i="28" l="1"/>
  <c r="G7" i="27" s="1"/>
  <c r="G7" i="28"/>
  <c r="F7" i="27" s="1"/>
  <c r="H7" i="27" s="1"/>
  <c r="F7" i="17" l="1"/>
  <c r="E7" i="17" s="1"/>
  <c r="J7" i="17" s="1"/>
  <c r="F7" i="28" s="1"/>
  <c r="E7" i="28" s="1"/>
  <c r="E7" i="27" s="1"/>
  <c r="D7" i="28"/>
  <c r="D7" i="27" s="1"/>
  <c r="I7" i="27"/>
  <c r="H8" i="17" l="1"/>
  <c r="G8" i="17"/>
  <c r="I7" i="17"/>
  <c r="I7" i="28"/>
  <c r="J7" i="28"/>
  <c r="D8" i="17" l="1"/>
  <c r="L7" i="27"/>
  <c r="M7" i="27" s="1"/>
  <c r="H8" i="28"/>
  <c r="G8" i="27" s="1"/>
  <c r="J7" i="27"/>
  <c r="K7" i="27" s="1"/>
  <c r="G8" i="28"/>
  <c r="F8" i="27" s="1"/>
  <c r="H8" i="27" s="1"/>
  <c r="I8" i="27" l="1"/>
  <c r="F8" i="17"/>
  <c r="E8" i="17" s="1"/>
  <c r="I8" i="17" s="1"/>
  <c r="D8" i="28"/>
  <c r="D8" i="27" s="1"/>
  <c r="J8" i="17" l="1"/>
  <c r="F8" i="28" s="1"/>
  <c r="H9" i="17" l="1"/>
  <c r="E8" i="28"/>
  <c r="E8" i="27" s="1"/>
  <c r="G9" i="17"/>
  <c r="D9" i="17" l="1"/>
  <c r="J8" i="28"/>
  <c r="G9" i="28" s="1"/>
  <c r="F9" i="27" s="1"/>
  <c r="H9" i="27" s="1"/>
  <c r="I8" i="28"/>
  <c r="L8" i="27" l="1"/>
  <c r="M8" i="27" s="1"/>
  <c r="H9" i="28"/>
  <c r="G9" i="27" s="1"/>
  <c r="I9" i="27" s="1"/>
  <c r="J8" i="27"/>
  <c r="K8" i="27" s="1"/>
  <c r="D9" i="28" l="1"/>
  <c r="D9" i="27" s="1"/>
  <c r="F9" i="17"/>
  <c r="E9" i="17" s="1"/>
  <c r="J9" i="17" s="1"/>
  <c r="F9" i="28" s="1"/>
  <c r="E9" i="28" s="1"/>
  <c r="E9" i="27" s="1"/>
  <c r="H10" i="17" l="1"/>
  <c r="G10" i="17"/>
  <c r="I9" i="17"/>
  <c r="I9" i="28"/>
  <c r="J9" i="28"/>
  <c r="D10" i="17" l="1"/>
  <c r="L9" i="27"/>
  <c r="M9" i="27" s="1"/>
  <c r="H10" i="28"/>
  <c r="G10" i="27" s="1"/>
  <c r="J9" i="27"/>
  <c r="K9" i="27" s="1"/>
  <c r="G10" i="28"/>
  <c r="F10" i="27" s="1"/>
  <c r="H10" i="27" s="1"/>
  <c r="I10" i="27" l="1"/>
  <c r="F10" i="17"/>
  <c r="E10" i="17" s="1"/>
  <c r="I10" i="17" s="1"/>
  <c r="D10" i="28"/>
  <c r="D10" i="27" s="1"/>
  <c r="J10" i="17" l="1"/>
  <c r="F10" i="28" s="1"/>
  <c r="E10" i="28" l="1"/>
  <c r="E10" i="27" s="1"/>
  <c r="H11" i="17"/>
  <c r="G11" i="17"/>
  <c r="D11" i="17" l="1"/>
  <c r="I10" i="28"/>
  <c r="J10" i="28"/>
  <c r="L10" i="27" l="1"/>
  <c r="M10" i="27" s="1"/>
  <c r="H11" i="28"/>
  <c r="G11" i="27" s="1"/>
  <c r="G11" i="28"/>
  <c r="F11" i="27" s="1"/>
  <c r="H11" i="27" s="1"/>
  <c r="J10" i="27"/>
  <c r="K10" i="27" s="1"/>
  <c r="F11" i="17" l="1"/>
  <c r="E11" i="17" s="1"/>
  <c r="J11" i="17" s="1"/>
  <c r="F11" i="28" s="1"/>
  <c r="D11" i="28"/>
  <c r="D11" i="27" s="1"/>
  <c r="I11" i="27"/>
  <c r="H12" i="17" l="1"/>
  <c r="I11" i="17"/>
  <c r="G12" i="17"/>
  <c r="E11" i="28"/>
  <c r="E11" i="27" s="1"/>
  <c r="D12" i="17" l="1"/>
  <c r="J11" i="28"/>
  <c r="L11" i="27" s="1"/>
  <c r="M11" i="27" s="1"/>
  <c r="I11" i="28"/>
  <c r="J11" i="27" s="1"/>
  <c r="K11" i="27" s="1"/>
  <c r="H12" i="28" l="1"/>
  <c r="G12" i="27" s="1"/>
  <c r="G12" i="28"/>
  <c r="F12" i="27" s="1"/>
  <c r="H12" i="27" s="1"/>
  <c r="F12" i="17"/>
  <c r="E12" i="17" s="1"/>
  <c r="J12" i="17" s="1"/>
  <c r="I12" i="27" l="1"/>
  <c r="D12" i="28"/>
  <c r="D12" i="27" s="1"/>
  <c r="I12" i="17"/>
  <c r="G13" i="17"/>
  <c r="H13" i="17"/>
  <c r="F12" i="28" l="1"/>
  <c r="E12" i="28" s="1"/>
  <c r="E12" i="27" s="1"/>
  <c r="D13" i="17"/>
  <c r="J12" i="28" l="1"/>
  <c r="I12" i="28"/>
  <c r="L12" i="27"/>
  <c r="M12" i="27" s="1"/>
  <c r="H13" i="28"/>
  <c r="G13" i="27" s="1"/>
  <c r="J12" i="27"/>
  <c r="K12" i="27" s="1"/>
  <c r="G13" i="28"/>
  <c r="F13" i="27" s="1"/>
  <c r="H13" i="27" s="1"/>
  <c r="I13" i="27" l="1"/>
  <c r="F13" i="17"/>
  <c r="E13" i="17" s="1"/>
  <c r="I13" i="17" s="1"/>
  <c r="D13" i="28"/>
  <c r="D13" i="27" s="1"/>
  <c r="J13" i="17" l="1"/>
  <c r="F13" i="28" s="1"/>
  <c r="E13" i="28" l="1"/>
  <c r="E13" i="27" s="1"/>
  <c r="G14" i="17"/>
  <c r="H14" i="17"/>
  <c r="D14" i="17" l="1"/>
  <c r="J13" i="28"/>
  <c r="G14" i="28" s="1"/>
  <c r="F14" i="27" s="1"/>
  <c r="H14" i="27" s="1"/>
  <c r="I13" i="28"/>
  <c r="L13" i="27" l="1"/>
  <c r="M13" i="27" s="1"/>
  <c r="H14" i="28"/>
  <c r="G14" i="27" s="1"/>
  <c r="I14" i="27" s="1"/>
  <c r="J13" i="27"/>
  <c r="K13" i="27" s="1"/>
  <c r="F14" i="17" l="1"/>
  <c r="E14" i="17" s="1"/>
  <c r="J14" i="17" s="1"/>
  <c r="F14" i="28" s="1"/>
  <c r="E14" i="28" s="1"/>
  <c r="E14" i="27" s="1"/>
  <c r="D14" i="28"/>
  <c r="D14" i="27" s="1"/>
  <c r="H15" i="17" l="1"/>
  <c r="G15" i="17"/>
  <c r="I14" i="17"/>
  <c r="I14" i="28"/>
  <c r="J14" i="28"/>
  <c r="D15" i="17" l="1"/>
  <c r="L14" i="27"/>
  <c r="M14" i="27" s="1"/>
  <c r="H15" i="28"/>
  <c r="G15" i="27" s="1"/>
  <c r="J14" i="27"/>
  <c r="K14" i="27" s="1"/>
  <c r="G15" i="28"/>
  <c r="F15" i="27" s="1"/>
  <c r="H15" i="27" s="1"/>
  <c r="I15" i="27" l="1"/>
  <c r="F15" i="17"/>
  <c r="E15" i="17" s="1"/>
  <c r="J15" i="17" s="1"/>
  <c r="F15" i="28" s="1"/>
  <c r="D15" i="28"/>
  <c r="D15" i="27" s="1"/>
  <c r="I15" i="17" l="1"/>
  <c r="H16" i="17"/>
  <c r="G16" i="17"/>
  <c r="E15" i="28"/>
  <c r="E15" i="27" s="1"/>
  <c r="I15" i="28" l="1"/>
  <c r="D16" i="17"/>
  <c r="J15" i="28"/>
  <c r="L15" i="27" l="1"/>
  <c r="M15" i="27" s="1"/>
  <c r="H16" i="28"/>
  <c r="G16" i="27" s="1"/>
  <c r="J15" i="27"/>
  <c r="K15" i="27" s="1"/>
  <c r="G16" i="28"/>
  <c r="F16" i="27" s="1"/>
  <c r="H16" i="27" s="1"/>
  <c r="I16" i="27" l="1"/>
  <c r="F16" i="17"/>
  <c r="E16" i="17" s="1"/>
  <c r="J16" i="17" s="1"/>
  <c r="F16" i="28" s="1"/>
  <c r="D16" i="28"/>
  <c r="D16" i="27" s="1"/>
  <c r="I16" i="17" l="1"/>
  <c r="H17" i="17"/>
  <c r="G17" i="17"/>
  <c r="E16" i="28"/>
  <c r="E16" i="27" s="1"/>
  <c r="I16" i="28" l="1"/>
  <c r="D17" i="17"/>
  <c r="J16" i="28"/>
  <c r="L16" i="27" l="1"/>
  <c r="M16" i="27" s="1"/>
  <c r="H17" i="28"/>
  <c r="G17" i="27" s="1"/>
  <c r="J16" i="27"/>
  <c r="K16" i="27" s="1"/>
  <c r="G17" i="28"/>
  <c r="F17" i="27" s="1"/>
  <c r="H17" i="27" s="1"/>
  <c r="I17" i="27" l="1"/>
  <c r="F17" i="17"/>
  <c r="E17" i="17" s="1"/>
  <c r="J17" i="17" s="1"/>
  <c r="F17" i="28" s="1"/>
  <c r="D17" i="28"/>
  <c r="D17" i="27" s="1"/>
  <c r="I17" i="17" l="1"/>
  <c r="G18" i="17"/>
  <c r="H18" i="17"/>
  <c r="E17" i="28"/>
  <c r="E17" i="27" s="1"/>
  <c r="I17" i="28" l="1"/>
  <c r="D18" i="17"/>
  <c r="J17" i="28"/>
  <c r="L17" i="27" l="1"/>
  <c r="M17" i="27" s="1"/>
  <c r="H18" i="28"/>
  <c r="G18" i="27" s="1"/>
  <c r="J17" i="27"/>
  <c r="K17" i="27" s="1"/>
  <c r="G18" i="28"/>
  <c r="F18" i="27" s="1"/>
  <c r="H18" i="27" s="1"/>
  <c r="I18" i="27" l="1"/>
  <c r="F18" i="17"/>
  <c r="E18" i="17" s="1"/>
  <c r="I18" i="17" s="1"/>
  <c r="D18" i="28"/>
  <c r="D18" i="27" s="1"/>
  <c r="J18" i="17" l="1"/>
  <c r="F18" i="28" s="1"/>
  <c r="E18" i="28" l="1"/>
  <c r="E18" i="27" s="1"/>
  <c r="H19" i="17"/>
  <c r="G19" i="17"/>
  <c r="D19" i="17" l="1"/>
  <c r="J18" i="28"/>
  <c r="I18" i="28"/>
  <c r="L18" i="27" l="1"/>
  <c r="M18" i="27" s="1"/>
  <c r="H19" i="28"/>
  <c r="G19" i="27" s="1"/>
  <c r="G19" i="28"/>
  <c r="F19" i="27" s="1"/>
  <c r="H19" i="27" s="1"/>
  <c r="J18" i="27"/>
  <c r="K18" i="27" s="1"/>
  <c r="D19" i="28" l="1"/>
  <c r="D19" i="27" s="1"/>
  <c r="F19" i="17"/>
  <c r="E19" i="17" s="1"/>
  <c r="J19" i="17" s="1"/>
  <c r="F19" i="28" s="1"/>
  <c r="E19" i="28" s="1"/>
  <c r="E19" i="27" s="1"/>
  <c r="I19" i="27"/>
  <c r="H20" i="17" l="1"/>
  <c r="I19" i="17"/>
  <c r="G20" i="17"/>
  <c r="I19" i="28"/>
  <c r="J19" i="28"/>
  <c r="D20" i="17" l="1"/>
  <c r="L19" i="27"/>
  <c r="M19" i="27" s="1"/>
  <c r="H20" i="28"/>
  <c r="G20" i="27" s="1"/>
  <c r="J19" i="27"/>
  <c r="K19" i="27" s="1"/>
  <c r="G20" i="28"/>
  <c r="F20" i="27" s="1"/>
  <c r="H20" i="27" s="1"/>
  <c r="I20" i="27" l="1"/>
  <c r="F20" i="17"/>
  <c r="E20" i="17" s="1"/>
  <c r="I20" i="17" s="1"/>
  <c r="D20" i="28"/>
  <c r="D20" i="27" s="1"/>
  <c r="J20" i="17" l="1"/>
  <c r="F20" i="28" s="1"/>
  <c r="E20" i="28" l="1"/>
  <c r="E20" i="27" s="1"/>
  <c r="H21" i="17"/>
  <c r="G21" i="17"/>
  <c r="D21" i="17" l="1"/>
  <c r="J20" i="28"/>
  <c r="G21" i="28" s="1"/>
  <c r="F21" i="27" s="1"/>
  <c r="H21" i="27" s="1"/>
  <c r="I20" i="28"/>
  <c r="L20" i="27" l="1"/>
  <c r="M20" i="27" s="1"/>
  <c r="H21" i="28"/>
  <c r="G21" i="27" s="1"/>
  <c r="I21" i="27" s="1"/>
  <c r="J20" i="27"/>
  <c r="K20" i="27" s="1"/>
  <c r="F21" i="17" l="1"/>
  <c r="E21" i="17" s="1"/>
  <c r="J21" i="17" s="1"/>
  <c r="F21" i="28" s="1"/>
  <c r="E21" i="28" s="1"/>
  <c r="E21" i="27" s="1"/>
  <c r="D21" i="28"/>
  <c r="D21" i="27" s="1"/>
  <c r="H22" i="17" l="1"/>
  <c r="G22" i="17"/>
  <c r="I21" i="17"/>
  <c r="I21" i="28"/>
  <c r="J21" i="28"/>
  <c r="D22" i="17" l="1"/>
  <c r="L21" i="27"/>
  <c r="M21" i="27" s="1"/>
  <c r="H22" i="28"/>
  <c r="G22" i="27" s="1"/>
  <c r="J21" i="27"/>
  <c r="K21" i="27" s="1"/>
  <c r="G22" i="28"/>
  <c r="F22" i="27" s="1"/>
  <c r="H22" i="27" s="1"/>
  <c r="I22" i="27" l="1"/>
  <c r="F22" i="17"/>
  <c r="E22" i="17" s="1"/>
  <c r="I22" i="17" s="1"/>
  <c r="D22" i="28"/>
  <c r="D22" i="27" s="1"/>
  <c r="J22" i="17" l="1"/>
  <c r="F22" i="28" s="1"/>
  <c r="E22" i="28" l="1"/>
  <c r="E22" i="27" s="1"/>
  <c r="H23" i="17"/>
  <c r="G23" i="17"/>
  <c r="D23" i="17" l="1"/>
  <c r="J22" i="28"/>
  <c r="I22" i="28"/>
  <c r="L22" i="27" l="1"/>
  <c r="M22" i="27" s="1"/>
  <c r="H23" i="28"/>
  <c r="G23" i="27" s="1"/>
  <c r="G23" i="28"/>
  <c r="F23" i="27" s="1"/>
  <c r="H23" i="27" s="1"/>
  <c r="J22" i="27"/>
  <c r="K22" i="27" s="1"/>
  <c r="F23" i="17" l="1"/>
  <c r="E23" i="17" s="1"/>
  <c r="J23" i="17" s="1"/>
  <c r="F23" i="28" s="1"/>
  <c r="D23" i="28"/>
  <c r="D23" i="27" s="1"/>
  <c r="I23" i="27"/>
  <c r="E23" i="28" l="1"/>
  <c r="E23" i="27" s="1"/>
  <c r="H24" i="17"/>
  <c r="I23" i="17"/>
  <c r="G24" i="17"/>
  <c r="I23" i="28" l="1"/>
  <c r="J23" i="28"/>
  <c r="H24" i="28" s="1"/>
  <c r="G24" i="27" s="1"/>
  <c r="D24" i="17"/>
  <c r="J23" i="27"/>
  <c r="K23" i="27" s="1"/>
  <c r="L23" i="27" l="1"/>
  <c r="M23" i="27" s="1"/>
  <c r="G24" i="28"/>
  <c r="F24" i="27" s="1"/>
  <c r="H24" i="27" s="1"/>
  <c r="I24" i="27" s="1"/>
  <c r="F24" i="17"/>
  <c r="E24" i="17" s="1"/>
  <c r="I24" i="17" s="1"/>
  <c r="D24" i="28" l="1"/>
  <c r="D24" i="27" s="1"/>
  <c r="J24" i="17"/>
  <c r="F24" i="28" s="1"/>
  <c r="E24" i="28" l="1"/>
  <c r="E24" i="27" s="1"/>
  <c r="H25" i="17"/>
  <c r="G25" i="17"/>
  <c r="D25" i="17" l="1"/>
  <c r="J24" i="28"/>
  <c r="G25" i="28" s="1"/>
  <c r="F25" i="27" s="1"/>
  <c r="H25" i="27" s="1"/>
  <c r="I24" i="28"/>
  <c r="L24" i="27" l="1"/>
  <c r="M24" i="27" s="1"/>
  <c r="H25" i="28"/>
  <c r="G25" i="27" s="1"/>
  <c r="I25" i="27" s="1"/>
  <c r="J24" i="27"/>
  <c r="K24" i="27" s="1"/>
  <c r="F25" i="17" l="1"/>
  <c r="E25" i="17" s="1"/>
  <c r="I25" i="17" s="1"/>
  <c r="D25" i="28"/>
  <c r="D25" i="27" s="1"/>
  <c r="J25" i="17" l="1"/>
  <c r="F25" i="28" s="1"/>
  <c r="E25" i="28" s="1"/>
  <c r="E25" i="27" s="1"/>
  <c r="G26" i="17" l="1"/>
  <c r="H26" i="17"/>
  <c r="J25" i="28"/>
  <c r="G26" i="28" s="1"/>
  <c r="F26" i="27" s="1"/>
  <c r="H26" i="27" s="1"/>
  <c r="I25" i="28"/>
  <c r="D26" i="17" l="1"/>
  <c r="L25" i="27"/>
  <c r="M25" i="27" s="1"/>
  <c r="H26" i="28"/>
  <c r="G26" i="27" s="1"/>
  <c r="I26" i="27" s="1"/>
  <c r="J25" i="27"/>
  <c r="K25" i="27" s="1"/>
  <c r="D26" i="28" l="1"/>
  <c r="D26" i="27" s="1"/>
  <c r="F26" i="17"/>
  <c r="E26" i="17" s="1"/>
  <c r="J26" i="17" s="1"/>
  <c r="F26" i="28" s="1"/>
  <c r="E26" i="28" s="1"/>
  <c r="E26" i="27" s="1"/>
  <c r="G27" i="17" l="1"/>
  <c r="H27" i="17"/>
  <c r="I26" i="17"/>
  <c r="I26" i="28"/>
  <c r="J26" i="28"/>
  <c r="D27" i="17" l="1"/>
  <c r="L26" i="27"/>
  <c r="M26" i="27" s="1"/>
  <c r="H27" i="28"/>
  <c r="G27" i="27" s="1"/>
  <c r="J26" i="27"/>
  <c r="K26" i="27" s="1"/>
  <c r="G27" i="28"/>
  <c r="F27" i="27" s="1"/>
  <c r="H27" i="27" s="1"/>
  <c r="I27" i="27" l="1"/>
  <c r="F27" i="17"/>
  <c r="E27" i="17" s="1"/>
  <c r="I27" i="17" s="1"/>
  <c r="D27" i="28"/>
  <c r="D27" i="27" s="1"/>
  <c r="J27" i="17" l="1"/>
  <c r="F27" i="28" s="1"/>
  <c r="E27" i="28" l="1"/>
  <c r="E27" i="27" s="1"/>
  <c r="H28" i="17"/>
  <c r="G28" i="17"/>
  <c r="D28" i="17" l="1"/>
  <c r="I27" i="28"/>
  <c r="J27" i="27" s="1"/>
  <c r="K27" i="27" s="1"/>
  <c r="J27" i="28"/>
  <c r="L27" i="27" l="1"/>
  <c r="M27" i="27" s="1"/>
  <c r="H28" i="28"/>
  <c r="G28" i="27" s="1"/>
  <c r="G28" i="28"/>
  <c r="F28" i="27" s="1"/>
  <c r="H28" i="27" s="1"/>
  <c r="F28" i="17" l="1"/>
  <c r="E28" i="17" s="1"/>
  <c r="J28" i="17" s="1"/>
  <c r="F28" i="28" s="1"/>
  <c r="E28" i="28" s="1"/>
  <c r="E28" i="27" s="1"/>
  <c r="D28" i="28"/>
  <c r="D28" i="27" s="1"/>
  <c r="I28" i="27"/>
  <c r="H29" i="17" l="1"/>
  <c r="G29" i="17"/>
  <c r="I28" i="17"/>
  <c r="I28" i="28"/>
  <c r="J28" i="28"/>
  <c r="D29" i="17" l="1"/>
  <c r="L28" i="27"/>
  <c r="M28" i="27" s="1"/>
  <c r="H29" i="28"/>
  <c r="G29" i="27" s="1"/>
  <c r="J28" i="27"/>
  <c r="K28" i="27" s="1"/>
  <c r="G29" i="28"/>
  <c r="F29" i="27" s="1"/>
  <c r="H29" i="27" s="1"/>
  <c r="I29" i="27" l="1"/>
  <c r="F29" i="17"/>
  <c r="E29" i="17" s="1"/>
  <c r="J29" i="17" s="1"/>
  <c r="F29" i="28" s="1"/>
  <c r="D29" i="28"/>
  <c r="D29" i="27" s="1"/>
  <c r="I29" i="17" l="1"/>
  <c r="H30" i="17"/>
  <c r="G30" i="17"/>
  <c r="E29" i="28"/>
  <c r="E29" i="27" s="1"/>
  <c r="I29" i="28" l="1"/>
  <c r="D30" i="17"/>
  <c r="J29" i="28"/>
  <c r="L29" i="27" l="1"/>
  <c r="M29" i="27" s="1"/>
  <c r="H30" i="28"/>
  <c r="G30" i="27" s="1"/>
  <c r="J29" i="27"/>
  <c r="K29" i="27" s="1"/>
  <c r="G30" i="28"/>
  <c r="F30" i="27" s="1"/>
  <c r="H30" i="27" s="1"/>
  <c r="I30" i="27" l="1"/>
  <c r="F30" i="17"/>
  <c r="E30" i="17" s="1"/>
  <c r="I30" i="17" s="1"/>
  <c r="D30" i="28"/>
  <c r="D30" i="27" s="1"/>
  <c r="J30" i="17" l="1"/>
  <c r="F30" i="28" s="1"/>
  <c r="E30" i="28" l="1"/>
  <c r="E30" i="27" s="1"/>
  <c r="G31" i="17"/>
  <c r="H31" i="17"/>
  <c r="D31" i="17" l="1"/>
  <c r="J30" i="28"/>
  <c r="G31" i="28" s="1"/>
  <c r="F31" i="27" s="1"/>
  <c r="H31" i="27" s="1"/>
  <c r="I30" i="28"/>
  <c r="L30" i="27" l="1"/>
  <c r="M30" i="27" s="1"/>
  <c r="H31" i="28"/>
  <c r="G31" i="27" s="1"/>
  <c r="I31" i="27" s="1"/>
  <c r="J30" i="27"/>
  <c r="K30" i="27" s="1"/>
  <c r="F31" i="17" l="1"/>
  <c r="E31" i="17" s="1"/>
  <c r="J31" i="17" s="1"/>
  <c r="F31" i="28" s="1"/>
  <c r="D31" i="28"/>
  <c r="D31" i="27" s="1"/>
  <c r="E31" i="28" l="1"/>
  <c r="E31" i="27" s="1"/>
  <c r="H32" i="17"/>
  <c r="G32" i="17"/>
  <c r="I31" i="17"/>
  <c r="I31" i="28" l="1"/>
  <c r="J31" i="28"/>
  <c r="H32" i="28" s="1"/>
  <c r="G32" i="27" s="1"/>
  <c r="D32" i="17"/>
  <c r="J31" i="27"/>
  <c r="K31" i="27" s="1"/>
  <c r="L31" i="27" l="1"/>
  <c r="M31" i="27" s="1"/>
  <c r="G32" i="28"/>
  <c r="F32" i="27" s="1"/>
  <c r="H32" i="27" s="1"/>
  <c r="I32" i="27" s="1"/>
  <c r="F32" i="17"/>
  <c r="E32" i="17" s="1"/>
  <c r="J32" i="17" s="1"/>
  <c r="D32" i="28" l="1"/>
  <c r="D32" i="27" s="1"/>
  <c r="I32" i="17"/>
  <c r="G33" i="17"/>
  <c r="H33" i="17"/>
  <c r="F32" i="28" l="1"/>
  <c r="E32" i="28" s="1"/>
  <c r="E32" i="27" s="1"/>
  <c r="D33" i="17"/>
  <c r="J32" i="28" l="1"/>
  <c r="I32" i="28"/>
  <c r="L32" i="27"/>
  <c r="M32" i="27" s="1"/>
  <c r="H33" i="28"/>
  <c r="G33" i="27" s="1"/>
  <c r="J32" i="27"/>
  <c r="K32" i="27" s="1"/>
  <c r="G33" i="28"/>
  <c r="F33" i="27" s="1"/>
  <c r="H33" i="27" s="1"/>
  <c r="I33" i="27" l="1"/>
  <c r="F33" i="17"/>
  <c r="E33" i="17" s="1"/>
  <c r="J33" i="17" s="1"/>
  <c r="F33" i="28" s="1"/>
  <c r="D33" i="28"/>
  <c r="D33" i="27" s="1"/>
  <c r="I33" i="17" l="1"/>
  <c r="H34" i="17"/>
  <c r="G34" i="17"/>
  <c r="E33" i="28"/>
  <c r="E33" i="27" s="1"/>
  <c r="I33" i="28" l="1"/>
  <c r="D34" i="17"/>
  <c r="J33" i="28"/>
  <c r="L33" i="27" l="1"/>
  <c r="M33" i="27" s="1"/>
  <c r="H34" i="28"/>
  <c r="G34" i="27" s="1"/>
  <c r="J33" i="27"/>
  <c r="K33" i="27" s="1"/>
  <c r="G34" i="28"/>
  <c r="F34" i="27" s="1"/>
  <c r="H34" i="27" s="1"/>
  <c r="I34" i="27" l="1"/>
  <c r="F34" i="17"/>
  <c r="E34" i="17" s="1"/>
  <c r="I34" i="17" s="1"/>
  <c r="D34" i="28"/>
  <c r="D34" i="27" s="1"/>
  <c r="J34" i="17" l="1"/>
  <c r="F34" i="28" s="1"/>
  <c r="E34" i="28" l="1"/>
  <c r="E34" i="27" s="1"/>
  <c r="G35" i="17"/>
  <c r="H35" i="17"/>
  <c r="D35" i="17" l="1"/>
  <c r="J34" i="28"/>
  <c r="G35" i="28" s="1"/>
  <c r="F35" i="27" s="1"/>
  <c r="H35" i="27" s="1"/>
  <c r="I34" i="28"/>
  <c r="L34" i="27" l="1"/>
  <c r="M34" i="27" s="1"/>
  <c r="H35" i="28"/>
  <c r="G35" i="27" s="1"/>
  <c r="I35" i="27" s="1"/>
  <c r="J34" i="27"/>
  <c r="K34" i="27" s="1"/>
  <c r="D35" i="28" l="1"/>
  <c r="D35" i="27" s="1"/>
  <c r="F35" i="17"/>
  <c r="E35" i="17" s="1"/>
  <c r="J35" i="17" s="1"/>
  <c r="F35" i="28" s="1"/>
  <c r="E35" i="28" s="1"/>
  <c r="E35" i="27" s="1"/>
  <c r="G36" i="17" l="1"/>
  <c r="H36" i="17"/>
  <c r="I35" i="17"/>
  <c r="I35" i="28"/>
  <c r="J35" i="28"/>
  <c r="D36" i="17" l="1"/>
  <c r="L35" i="27"/>
  <c r="M35" i="27" s="1"/>
  <c r="H36" i="28"/>
  <c r="G36" i="27" s="1"/>
  <c r="J35" i="27"/>
  <c r="K35" i="27" s="1"/>
  <c r="G36" i="28"/>
  <c r="F36" i="27" s="1"/>
  <c r="H36" i="27" s="1"/>
  <c r="I36" i="27" l="1"/>
  <c r="F36" i="17"/>
  <c r="E36" i="17" s="1"/>
  <c r="J36" i="17" s="1"/>
  <c r="F36" i="28" s="1"/>
  <c r="D36" i="28"/>
  <c r="D36" i="27" s="1"/>
  <c r="I36" i="17" l="1"/>
  <c r="H37" i="17"/>
  <c r="G37" i="17"/>
  <c r="E36" i="28"/>
  <c r="E36" i="27" s="1"/>
  <c r="I36" i="28" l="1"/>
  <c r="D37" i="17"/>
  <c r="J36" i="28"/>
  <c r="L36" i="27" l="1"/>
  <c r="M36" i="27" s="1"/>
  <c r="H37" i="28"/>
  <c r="G37" i="27" s="1"/>
  <c r="J36" i="27"/>
  <c r="K36" i="27" s="1"/>
  <c r="G37" i="28"/>
  <c r="F37" i="27" s="1"/>
  <c r="H37" i="27" s="1"/>
  <c r="I37" i="27" l="1"/>
  <c r="F37" i="17"/>
  <c r="E37" i="17" s="1"/>
  <c r="J37" i="17" s="1"/>
  <c r="F37" i="28" s="1"/>
  <c r="D37" i="28"/>
  <c r="D37" i="27" s="1"/>
  <c r="I37" i="17" l="1"/>
  <c r="G38" i="17"/>
  <c r="H38" i="17"/>
  <c r="E37" i="28"/>
  <c r="E37" i="27" s="1"/>
  <c r="I37" i="28" l="1"/>
  <c r="D38" i="17"/>
  <c r="J37" i="28"/>
  <c r="L37" i="27" l="1"/>
  <c r="M37" i="27" s="1"/>
  <c r="H38" i="28"/>
  <c r="G38" i="27" s="1"/>
  <c r="J37" i="27"/>
  <c r="K37" i="27" s="1"/>
  <c r="G38" i="28"/>
  <c r="F38" i="27" s="1"/>
  <c r="H38" i="27" s="1"/>
  <c r="I38" i="27" l="1"/>
  <c r="F38" i="17"/>
  <c r="E38" i="17" s="1"/>
  <c r="J38" i="17" s="1"/>
  <c r="F38" i="28" s="1"/>
  <c r="D38" i="28"/>
  <c r="D38" i="27" s="1"/>
  <c r="I38" i="17" l="1"/>
  <c r="G39" i="17"/>
  <c r="H39" i="17"/>
  <c r="E38" i="28"/>
  <c r="E38" i="27" s="1"/>
  <c r="I38" i="28" l="1"/>
  <c r="D39" i="17"/>
  <c r="J38" i="28"/>
  <c r="L38" i="27" l="1"/>
  <c r="M38" i="27" s="1"/>
  <c r="H39" i="28"/>
  <c r="G39" i="27" s="1"/>
  <c r="J38" i="27"/>
  <c r="K38" i="27" s="1"/>
  <c r="G39" i="28"/>
  <c r="F39" i="27" s="1"/>
  <c r="H39" i="27" s="1"/>
  <c r="I39" i="27" l="1"/>
  <c r="F39" i="17"/>
  <c r="E39" i="17" s="1"/>
  <c r="J39" i="17" s="1"/>
  <c r="F39" i="28" s="1"/>
  <c r="D39" i="28"/>
  <c r="D39" i="27" s="1"/>
  <c r="I39" i="17" l="1"/>
  <c r="H40" i="17"/>
  <c r="G40" i="17"/>
  <c r="E39" i="28"/>
  <c r="E39" i="27" s="1"/>
  <c r="I39" i="28" l="1"/>
  <c r="D40" i="17"/>
  <c r="J39" i="28"/>
  <c r="L39" i="27" l="1"/>
  <c r="M39" i="27" s="1"/>
  <c r="H40" i="28"/>
  <c r="G40" i="27" s="1"/>
  <c r="J39" i="27"/>
  <c r="K39" i="27" s="1"/>
  <c r="G40" i="28"/>
  <c r="F40" i="27" s="1"/>
  <c r="H40" i="27" s="1"/>
  <c r="I40" i="27" l="1"/>
  <c r="F40" i="17"/>
  <c r="E40" i="17" s="1"/>
  <c r="J40" i="17" s="1"/>
  <c r="F40" i="28" s="1"/>
  <c r="D40" i="28"/>
  <c r="D40" i="27" s="1"/>
  <c r="I40" i="17" l="1"/>
  <c r="G41" i="17"/>
  <c r="H41" i="17"/>
  <c r="E40" i="28"/>
  <c r="E40" i="27" s="1"/>
  <c r="I40" i="28" l="1"/>
  <c r="D41" i="17"/>
  <c r="J40" i="28"/>
  <c r="L40" i="27" l="1"/>
  <c r="M40" i="27" s="1"/>
  <c r="H41" i="28"/>
  <c r="G41" i="27" s="1"/>
  <c r="J40" i="27"/>
  <c r="K40" i="27" s="1"/>
  <c r="G41" i="28"/>
  <c r="F41" i="27" s="1"/>
  <c r="H41" i="27" s="1"/>
  <c r="I41" i="27" l="1"/>
  <c r="F41" i="17"/>
  <c r="E41" i="17" s="1"/>
  <c r="J41" i="17" s="1"/>
  <c r="F41" i="28" s="1"/>
  <c r="D41" i="28"/>
  <c r="D41" i="27" s="1"/>
  <c r="I41" i="17" l="1"/>
  <c r="H42" i="17"/>
  <c r="G42" i="17"/>
  <c r="E41" i="28"/>
  <c r="E41" i="27" s="1"/>
  <c r="I41" i="28" l="1"/>
  <c r="D42" i="17"/>
  <c r="J41" i="28"/>
  <c r="L41" i="27" l="1"/>
  <c r="M41" i="27" s="1"/>
  <c r="H42" i="28"/>
  <c r="G42" i="27" s="1"/>
  <c r="J41" i="27"/>
  <c r="K41" i="27" s="1"/>
  <c r="G42" i="28"/>
  <c r="F42" i="27" s="1"/>
  <c r="H42" i="27" s="1"/>
  <c r="I42" i="27" l="1"/>
  <c r="F42" i="17"/>
  <c r="E42" i="17" s="1"/>
  <c r="I42" i="17" s="1"/>
  <c r="D42" i="28"/>
  <c r="D42" i="27" s="1"/>
  <c r="J42" i="17" l="1"/>
  <c r="F42" i="28" s="1"/>
  <c r="E42" i="28" l="1"/>
  <c r="E42" i="27" s="1"/>
  <c r="G43" i="17"/>
  <c r="H43" i="17"/>
  <c r="D43" i="17" s="1"/>
  <c r="J42" i="28" l="1"/>
  <c r="I42" i="28"/>
  <c r="L42" i="27" l="1"/>
  <c r="M42" i="27" s="1"/>
  <c r="H43" i="28"/>
  <c r="G43" i="27" s="1"/>
  <c r="G43" i="28"/>
  <c r="F43" i="27" s="1"/>
  <c r="H43" i="27" s="1"/>
  <c r="J42" i="27"/>
  <c r="K42" i="27" s="1"/>
  <c r="F43" i="17" l="1"/>
  <c r="E43" i="17" s="1"/>
  <c r="I43" i="17" s="1"/>
  <c r="D43" i="28"/>
  <c r="D43" i="27" s="1"/>
  <c r="I43" i="27"/>
  <c r="J43" i="17" l="1"/>
  <c r="F43" i="28" s="1"/>
  <c r="E43" i="28" s="1"/>
  <c r="E43" i="27" s="1"/>
  <c r="H44" i="17" l="1"/>
  <c r="G44" i="17"/>
  <c r="J43" i="28"/>
  <c r="I43" i="28"/>
  <c r="D44" i="17" l="1"/>
  <c r="L43" i="27"/>
  <c r="M43" i="27" s="1"/>
  <c r="H44" i="28"/>
  <c r="G44" i="27" s="1"/>
  <c r="G44" i="28"/>
  <c r="F44" i="27" s="1"/>
  <c r="H44" i="27" s="1"/>
  <c r="J43" i="27"/>
  <c r="K43" i="27" s="1"/>
  <c r="I44" i="27" l="1"/>
  <c r="F44" i="17"/>
  <c r="E44" i="17" s="1"/>
  <c r="I44" i="17" s="1"/>
  <c r="D44" i="28"/>
  <c r="D44" i="27" s="1"/>
  <c r="J44" i="17" l="1"/>
  <c r="F44" i="28" s="1"/>
  <c r="E44" i="28" s="1"/>
  <c r="H45" i="17" l="1"/>
  <c r="G45" i="17"/>
  <c r="J44" i="28"/>
  <c r="G45" i="28" s="1"/>
  <c r="E44" i="27"/>
  <c r="I44" i="28"/>
  <c r="F45" i="27" l="1"/>
  <c r="H45" i="27" s="1"/>
  <c r="D45" i="17"/>
  <c r="L44" i="27"/>
  <c r="M44" i="27" s="1"/>
  <c r="H45" i="28"/>
  <c r="G45" i="27" s="1"/>
  <c r="J44" i="27"/>
  <c r="K44" i="27" s="1"/>
  <c r="I45" i="27" l="1"/>
  <c r="F45" i="17"/>
  <c r="E45" i="17" s="1"/>
  <c r="J45" i="17" s="1"/>
  <c r="F45" i="28" s="1"/>
  <c r="D45" i="28"/>
  <c r="D45" i="27" s="1"/>
  <c r="E45" i="28" l="1"/>
  <c r="E45" i="27" s="1"/>
  <c r="G46" i="17"/>
  <c r="I45" i="17"/>
  <c r="H46" i="17"/>
  <c r="D46" i="17" l="1"/>
  <c r="I45" i="28"/>
  <c r="J45" i="27" s="1"/>
  <c r="K45" i="27" s="1"/>
  <c r="J45" i="28"/>
  <c r="L45" i="27" s="1"/>
  <c r="M45" i="27" s="1"/>
  <c r="H46" i="28" l="1"/>
  <c r="G46" i="27" s="1"/>
  <c r="G46" i="28"/>
  <c r="F46" i="27" s="1"/>
  <c r="H46" i="27" s="1"/>
  <c r="F46" i="17" l="1"/>
  <c r="E46" i="17" s="1"/>
  <c r="J46" i="17" s="1"/>
  <c r="F46" i="28" s="1"/>
  <c r="E46" i="28" s="1"/>
  <c r="E46" i="27" s="1"/>
  <c r="I46" i="27"/>
  <c r="D46" i="28"/>
  <c r="D46" i="27" s="1"/>
  <c r="H47" i="17" l="1"/>
  <c r="I46" i="17"/>
  <c r="G47" i="17"/>
  <c r="I46" i="28"/>
  <c r="J46" i="28"/>
  <c r="D47" i="17" l="1"/>
  <c r="L46" i="27"/>
  <c r="M46" i="27" s="1"/>
  <c r="H47" i="28"/>
  <c r="G47" i="27" s="1"/>
  <c r="J46" i="27"/>
  <c r="K46" i="27" s="1"/>
  <c r="G47" i="28"/>
  <c r="F47" i="27" s="1"/>
  <c r="H47" i="27" s="1"/>
  <c r="I47" i="27" l="1"/>
  <c r="F47" i="17"/>
  <c r="E47" i="17" s="1"/>
  <c r="I47" i="17" s="1"/>
  <c r="D47" i="28"/>
  <c r="D47" i="27" s="1"/>
  <c r="J47" i="17" l="1"/>
  <c r="F47" i="28" s="1"/>
  <c r="E47" i="28" l="1"/>
  <c r="E47" i="27" s="1"/>
  <c r="G48" i="17"/>
  <c r="H48" i="17"/>
  <c r="D48" i="17" l="1"/>
  <c r="J47" i="28"/>
  <c r="G48" i="28" s="1"/>
  <c r="F48" i="27" s="1"/>
  <c r="H48" i="27" s="1"/>
  <c r="I47" i="28"/>
  <c r="L47" i="27" l="1"/>
  <c r="M47" i="27" s="1"/>
  <c r="H48" i="28"/>
  <c r="G48" i="27" s="1"/>
  <c r="I48" i="27" s="1"/>
  <c r="J47" i="27"/>
  <c r="K47" i="27" s="1"/>
  <c r="F48" i="17" l="1"/>
  <c r="E48" i="17" s="1"/>
  <c r="I48" i="17" s="1"/>
  <c r="D48" i="28"/>
  <c r="D48" i="27" s="1"/>
  <c r="J48" i="17" l="1"/>
  <c r="F48" i="28" s="1"/>
  <c r="E48" i="28" s="1"/>
  <c r="E48" i="27" s="1"/>
  <c r="H49" i="17" l="1"/>
  <c r="G49" i="17"/>
  <c r="J48" i="28"/>
  <c r="G49" i="28" s="1"/>
  <c r="I48" i="28"/>
  <c r="F49" i="27" l="1"/>
  <c r="H49" i="27" s="1"/>
  <c r="D49" i="17"/>
  <c r="L48" i="27"/>
  <c r="M48" i="27" s="1"/>
  <c r="H49" i="28"/>
  <c r="G49" i="27" s="1"/>
  <c r="I49" i="27" s="1"/>
  <c r="J48" i="27"/>
  <c r="K48" i="27" s="1"/>
  <c r="F49" i="17" l="1"/>
  <c r="E49" i="17" s="1"/>
  <c r="J49" i="17" s="1"/>
  <c r="F49" i="28" s="1"/>
  <c r="E49" i="28" s="1"/>
  <c r="E49" i="27" s="1"/>
  <c r="D49" i="28"/>
  <c r="D49" i="27" s="1"/>
  <c r="G50" i="17" l="1"/>
  <c r="I49" i="17"/>
  <c r="H50" i="17"/>
  <c r="D50" i="17" s="1"/>
  <c r="I49" i="28"/>
  <c r="J49" i="28"/>
  <c r="L49" i="27" l="1"/>
  <c r="M49" i="27" s="1"/>
  <c r="H50" i="28"/>
  <c r="G50" i="27" s="1"/>
  <c r="J49" i="27"/>
  <c r="K49" i="27" s="1"/>
  <c r="G50" i="28"/>
  <c r="F50" i="27" s="1"/>
  <c r="H50" i="27" s="1"/>
  <c r="I50" i="27" l="1"/>
  <c r="F50" i="17"/>
  <c r="E50" i="17" s="1"/>
  <c r="J50" i="17" s="1"/>
  <c r="F50" i="28" s="1"/>
  <c r="D50" i="28"/>
  <c r="D50" i="27" s="1"/>
  <c r="I50" i="17" l="1"/>
  <c r="H51" i="17"/>
  <c r="G51" i="17"/>
  <c r="E50" i="28"/>
  <c r="E50" i="27" s="1"/>
  <c r="I50" i="28" l="1"/>
  <c r="D51" i="17"/>
  <c r="J50" i="28"/>
  <c r="L50" i="27" l="1"/>
  <c r="M50" i="27" s="1"/>
  <c r="H51" i="28"/>
  <c r="G51" i="27" s="1"/>
  <c r="J50" i="27"/>
  <c r="K50" i="27" s="1"/>
  <c r="G51" i="28"/>
  <c r="F51" i="27" s="1"/>
  <c r="H51" i="27" s="1"/>
  <c r="I51" i="27" l="1"/>
  <c r="F51" i="17"/>
  <c r="E51" i="17" s="1"/>
  <c r="J51" i="17" s="1"/>
  <c r="F51" i="28" s="1"/>
  <c r="D51" i="28"/>
  <c r="D51" i="27" s="1"/>
  <c r="I51" i="17" l="1"/>
  <c r="G52" i="17"/>
  <c r="H52" i="17"/>
  <c r="E51" i="28"/>
  <c r="E51" i="27" s="1"/>
  <c r="I51" i="28" l="1"/>
  <c r="D52" i="17"/>
  <c r="J51" i="28"/>
  <c r="L51" i="27" l="1"/>
  <c r="M51" i="27" s="1"/>
  <c r="H52" i="28"/>
  <c r="G52" i="27" s="1"/>
  <c r="J51" i="27"/>
  <c r="K51" i="27" s="1"/>
  <c r="G52" i="28"/>
  <c r="F52" i="27" s="1"/>
  <c r="H52" i="27" s="1"/>
  <c r="I52" i="27" l="1"/>
  <c r="F52" i="17"/>
  <c r="E52" i="17" s="1"/>
  <c r="J52" i="17" s="1"/>
  <c r="F52" i="28" s="1"/>
  <c r="D52" i="28"/>
  <c r="D52" i="27" s="1"/>
  <c r="I52" i="17" l="1"/>
  <c r="G53" i="17"/>
  <c r="H53" i="17"/>
  <c r="E52" i="28"/>
  <c r="E52" i="27" s="1"/>
  <c r="I52" i="28" l="1"/>
  <c r="D53" i="17"/>
  <c r="J52" i="28"/>
  <c r="L52" i="27" l="1"/>
  <c r="M52" i="27" s="1"/>
  <c r="H53" i="28"/>
  <c r="G53" i="27" s="1"/>
  <c r="J52" i="27"/>
  <c r="K52" i="27" s="1"/>
  <c r="G53" i="28"/>
  <c r="F53" i="27" s="1"/>
  <c r="H53" i="27" s="1"/>
  <c r="I53" i="27" l="1"/>
  <c r="F53" i="17"/>
  <c r="E53" i="17" s="1"/>
  <c r="J53" i="17" s="1"/>
  <c r="F53" i="28" s="1"/>
  <c r="D53" i="28"/>
  <c r="D53" i="27" s="1"/>
  <c r="I53" i="17" l="1"/>
  <c r="G54" i="17"/>
  <c r="H54" i="17"/>
  <c r="E53" i="28"/>
  <c r="E53" i="27" s="1"/>
  <c r="I53" i="28" l="1"/>
  <c r="D54" i="17"/>
  <c r="J53" i="28"/>
  <c r="L53" i="27" l="1"/>
  <c r="M53" i="27" s="1"/>
  <c r="H54" i="28"/>
  <c r="G54" i="27" s="1"/>
  <c r="J53" i="27"/>
  <c r="K53" i="27" s="1"/>
  <c r="G54" i="28"/>
  <c r="F54" i="27" s="1"/>
  <c r="H54" i="27" s="1"/>
  <c r="I54" i="27" l="1"/>
  <c r="F54" i="17"/>
  <c r="E54" i="17" s="1"/>
  <c r="J54" i="17" s="1"/>
  <c r="F54" i="28" s="1"/>
  <c r="D54" i="28"/>
  <c r="D54" i="27" s="1"/>
  <c r="I54" i="17" l="1"/>
  <c r="H55" i="17"/>
  <c r="G55" i="17"/>
  <c r="E54" i="28"/>
  <c r="E54" i="27" s="1"/>
  <c r="I54" i="28" l="1"/>
  <c r="D55" i="17"/>
  <c r="J54" i="28"/>
  <c r="L54" i="27" l="1"/>
  <c r="M54" i="27" s="1"/>
  <c r="H55" i="28"/>
  <c r="G55" i="27" s="1"/>
  <c r="J54" i="27"/>
  <c r="K54" i="27" s="1"/>
  <c r="G55" i="28"/>
  <c r="F55" i="27" s="1"/>
  <c r="H55" i="27" s="1"/>
  <c r="I55" i="27" l="1"/>
  <c r="F55" i="17"/>
  <c r="E55" i="17" s="1"/>
  <c r="I55" i="17" s="1"/>
  <c r="D55" i="28"/>
  <c r="D55" i="27" s="1"/>
  <c r="J55" i="17" l="1"/>
  <c r="F55" i="28" s="1"/>
  <c r="E55" i="28" l="1"/>
  <c r="E55" i="27" s="1"/>
  <c r="H56" i="17"/>
  <c r="G56" i="17"/>
  <c r="I55" i="28" l="1"/>
  <c r="J55" i="28"/>
  <c r="D56" i="17"/>
  <c r="L55" i="27" l="1"/>
  <c r="M55" i="27" s="1"/>
  <c r="H56" i="28"/>
  <c r="G56" i="27" s="1"/>
  <c r="G56" i="28"/>
  <c r="F56" i="27" s="1"/>
  <c r="H56" i="27" s="1"/>
  <c r="J55" i="27"/>
  <c r="K55" i="27" s="1"/>
  <c r="F56" i="17" l="1"/>
  <c r="E56" i="17" s="1"/>
  <c r="J56" i="17" s="1"/>
  <c r="F56" i="28" s="1"/>
  <c r="D56" i="28"/>
  <c r="D56" i="27" s="1"/>
  <c r="I56" i="27"/>
  <c r="H57" i="17" l="1"/>
  <c r="I56" i="17"/>
  <c r="G57" i="17"/>
  <c r="E56" i="28"/>
  <c r="E56" i="27" s="1"/>
  <c r="D57" i="17" l="1"/>
  <c r="J56" i="28"/>
  <c r="H57" i="28" s="1"/>
  <c r="G57" i="27" s="1"/>
  <c r="I56" i="28"/>
  <c r="J56" i="27" s="1"/>
  <c r="K56" i="27" s="1"/>
  <c r="L56" i="27"/>
  <c r="M56" i="27" s="1"/>
  <c r="G57" i="28" l="1"/>
  <c r="F57" i="27" s="1"/>
  <c r="H57" i="27" s="1"/>
  <c r="I57" i="27" s="1"/>
  <c r="F57" i="17"/>
  <c r="E57" i="17" s="1"/>
  <c r="J57" i="17" s="1"/>
  <c r="D57" i="28" l="1"/>
  <c r="D57" i="27" s="1"/>
  <c r="I57" i="17"/>
  <c r="G58" i="17"/>
  <c r="H58" i="17"/>
  <c r="F57" i="28" l="1"/>
  <c r="E57" i="28" s="1"/>
  <c r="E57" i="27" s="1"/>
  <c r="D58" i="17"/>
  <c r="J57" i="28" l="1"/>
  <c r="L57" i="27" s="1"/>
  <c r="M57" i="27" s="1"/>
  <c r="I57" i="28"/>
  <c r="J57" i="27" s="1"/>
  <c r="K57" i="27" s="1"/>
  <c r="G58" i="28" l="1"/>
  <c r="F58" i="27" s="1"/>
  <c r="H58" i="27" s="1"/>
  <c r="H58" i="28"/>
  <c r="G58" i="27" s="1"/>
  <c r="I58" i="27" l="1"/>
  <c r="D58" i="28"/>
  <c r="D58" i="27" s="1"/>
  <c r="F58" i="17"/>
  <c r="E58" i="17" s="1"/>
  <c r="J58" i="17" s="1"/>
  <c r="F58" i="28" s="1"/>
  <c r="E58" i="28" s="1"/>
  <c r="E58" i="27" s="1"/>
  <c r="H59" i="17" l="1"/>
  <c r="G59" i="17"/>
  <c r="I58" i="17"/>
  <c r="I58" i="28"/>
  <c r="J58" i="28"/>
  <c r="D59" i="17" l="1"/>
  <c r="L58" i="27"/>
  <c r="M58" i="27" s="1"/>
  <c r="H59" i="28"/>
  <c r="G59" i="27" s="1"/>
  <c r="J58" i="27"/>
  <c r="K58" i="27" s="1"/>
  <c r="G59" i="28"/>
  <c r="F59" i="27" s="1"/>
  <c r="H59" i="27" s="1"/>
  <c r="I59" i="27" l="1"/>
  <c r="F59" i="17"/>
  <c r="E59" i="17" s="1"/>
  <c r="J59" i="17" s="1"/>
  <c r="F59" i="28" s="1"/>
  <c r="D59" i="28"/>
  <c r="D59" i="27" s="1"/>
  <c r="I59" i="17" l="1"/>
  <c r="G60" i="17"/>
  <c r="H60" i="17"/>
  <c r="E59" i="28"/>
  <c r="E59" i="27" s="1"/>
  <c r="I59" i="28" l="1"/>
  <c r="D60" i="17"/>
  <c r="J59" i="28"/>
  <c r="L59" i="27" l="1"/>
  <c r="M59" i="27" s="1"/>
  <c r="H60" i="28"/>
  <c r="G60" i="27" s="1"/>
  <c r="J59" i="27"/>
  <c r="K59" i="27" s="1"/>
  <c r="G60" i="28"/>
  <c r="F60" i="27" s="1"/>
  <c r="H60" i="27" s="1"/>
  <c r="I60" i="27" l="1"/>
  <c r="F60" i="17"/>
  <c r="E60" i="17" s="1"/>
  <c r="I60" i="17" s="1"/>
  <c r="D60" i="28"/>
  <c r="D60" i="27" s="1"/>
  <c r="J60" i="17" l="1"/>
  <c r="F60" i="28" s="1"/>
  <c r="E60" i="28" l="1"/>
  <c r="E60" i="27" s="1"/>
  <c r="G61" i="17"/>
  <c r="H61" i="17"/>
  <c r="D61" i="17" s="1"/>
  <c r="J60" i="28" l="1"/>
  <c r="I60" i="28"/>
  <c r="L60" i="27" l="1"/>
  <c r="M60" i="27" s="1"/>
  <c r="H61" i="28"/>
  <c r="G61" i="27" s="1"/>
  <c r="G61" i="28"/>
  <c r="F61" i="27" s="1"/>
  <c r="H61" i="27" s="1"/>
  <c r="J60" i="27"/>
  <c r="K60" i="27" s="1"/>
  <c r="F61" i="17" l="1"/>
  <c r="E61" i="17" s="1"/>
  <c r="J61" i="17" s="1"/>
  <c r="F61" i="28" s="1"/>
  <c r="E61" i="28" s="1"/>
  <c r="E61" i="27" s="1"/>
  <c r="D61" i="28"/>
  <c r="D61" i="27" s="1"/>
  <c r="I61" i="27"/>
  <c r="H62" i="17" l="1"/>
  <c r="G62" i="17"/>
  <c r="I61" i="17"/>
  <c r="I61" i="28"/>
  <c r="J61" i="28"/>
  <c r="D62" i="17" l="1"/>
  <c r="L61" i="27"/>
  <c r="M61" i="27" s="1"/>
  <c r="H62" i="28"/>
  <c r="G62" i="27" s="1"/>
  <c r="J61" i="27"/>
  <c r="K61" i="27" s="1"/>
  <c r="H10" i="1" s="1"/>
  <c r="G62" i="28"/>
  <c r="F62" i="27" s="1"/>
  <c r="H62" i="27" s="1"/>
  <c r="I62" i="27" l="1"/>
  <c r="F62" i="17"/>
  <c r="E62" i="17" s="1"/>
  <c r="I62" i="17" s="1"/>
  <c r="D62" i="28"/>
  <c r="D62" i="27" s="1"/>
  <c r="J62" i="17" l="1"/>
  <c r="F62" i="28" s="1"/>
  <c r="E62" i="28" l="1"/>
  <c r="E62" i="27" s="1"/>
  <c r="H63" i="17"/>
  <c r="G63" i="17"/>
  <c r="D63" i="17" l="1"/>
  <c r="J62" i="28"/>
  <c r="G63" i="28" s="1"/>
  <c r="F63" i="27" s="1"/>
  <c r="H63" i="27" s="1"/>
  <c r="I62" i="28"/>
  <c r="L62" i="27" l="1"/>
  <c r="M62" i="27" s="1"/>
  <c r="H63" i="28"/>
  <c r="G63" i="27" s="1"/>
  <c r="I63" i="27" s="1"/>
  <c r="J62" i="27"/>
  <c r="K62" i="27" s="1"/>
  <c r="D63" i="28" l="1"/>
  <c r="D63" i="27" s="1"/>
  <c r="F63" i="17"/>
  <c r="E63" i="17" s="1"/>
  <c r="J63" i="17" s="1"/>
  <c r="F63" i="28" s="1"/>
  <c r="E63" i="28" s="1"/>
  <c r="E63" i="27" s="1"/>
  <c r="H64" i="17" l="1"/>
  <c r="G64" i="17"/>
  <c r="I63" i="17"/>
  <c r="I63" i="28"/>
  <c r="J63" i="28"/>
  <c r="D64" i="17" l="1"/>
  <c r="L63" i="27"/>
  <c r="M63" i="27" s="1"/>
  <c r="H64" i="28"/>
  <c r="G64" i="27" s="1"/>
  <c r="J63" i="27"/>
  <c r="K63" i="27" s="1"/>
  <c r="G64" i="28"/>
  <c r="F64" i="27" s="1"/>
  <c r="H64" i="27" s="1"/>
  <c r="I64" i="27" l="1"/>
  <c r="F64" i="17"/>
  <c r="E64" i="17" s="1"/>
  <c r="I64" i="17" s="1"/>
  <c r="D64" i="28"/>
  <c r="D64" i="27" s="1"/>
  <c r="J64" i="17" l="1"/>
  <c r="F64" i="28" s="1"/>
  <c r="E64" i="28" l="1"/>
  <c r="E64" i="27" s="1"/>
  <c r="H65" i="17"/>
  <c r="G65" i="17"/>
  <c r="D65" i="17" l="1"/>
  <c r="J64" i="28"/>
  <c r="G65" i="28" s="1"/>
  <c r="F65" i="27" s="1"/>
  <c r="H65" i="27" s="1"/>
  <c r="I64" i="28"/>
  <c r="L64" i="27" l="1"/>
  <c r="M64" i="27" s="1"/>
  <c r="H65" i="28"/>
  <c r="G65" i="27" s="1"/>
  <c r="I65" i="27" s="1"/>
  <c r="J64" i="27"/>
  <c r="K64" i="27" s="1"/>
  <c r="F65" i="17" l="1"/>
  <c r="E65" i="17" s="1"/>
  <c r="J65" i="17" s="1"/>
  <c r="F65" i="28" s="1"/>
  <c r="E65" i="28" s="1"/>
  <c r="E65" i="27" s="1"/>
  <c r="D65" i="28"/>
  <c r="D65" i="27" s="1"/>
  <c r="G66" i="17" l="1"/>
  <c r="I65" i="17"/>
  <c r="H66" i="17"/>
  <c r="I65" i="28"/>
  <c r="J65" i="28"/>
  <c r="D66" i="17" l="1"/>
  <c r="L65" i="27"/>
  <c r="M65" i="27" s="1"/>
  <c r="H66" i="28"/>
  <c r="G66" i="27" s="1"/>
  <c r="J65" i="27"/>
  <c r="K65" i="27" s="1"/>
  <c r="G66" i="28"/>
  <c r="F66" i="27" s="1"/>
  <c r="H66" i="27" s="1"/>
  <c r="I66" i="27" l="1"/>
  <c r="F66" i="17"/>
  <c r="E66" i="17" s="1"/>
  <c r="J66" i="17" s="1"/>
  <c r="F66" i="28" s="1"/>
  <c r="D66" i="28"/>
  <c r="D66" i="27" s="1"/>
  <c r="I66" i="17" l="1"/>
  <c r="G67" i="17"/>
  <c r="H67" i="17"/>
  <c r="E66" i="28"/>
  <c r="E66" i="27" s="1"/>
  <c r="I66" i="28" l="1"/>
  <c r="D67" i="17"/>
  <c r="J66" i="28"/>
  <c r="L66" i="27" l="1"/>
  <c r="M66" i="27" s="1"/>
  <c r="H67" i="28"/>
  <c r="G67" i="27" s="1"/>
  <c r="J66" i="27"/>
  <c r="K66" i="27" s="1"/>
  <c r="G67" i="28"/>
  <c r="F67" i="27" s="1"/>
  <c r="H67" i="27" s="1"/>
  <c r="I67" i="27" l="1"/>
  <c r="F67" i="17"/>
  <c r="E67" i="17" s="1"/>
  <c r="J67" i="17" s="1"/>
  <c r="F67" i="28" s="1"/>
  <c r="D67" i="28"/>
  <c r="D67" i="27" s="1"/>
  <c r="I67" i="17" l="1"/>
  <c r="H68" i="17"/>
  <c r="G68" i="17"/>
  <c r="E67" i="28"/>
  <c r="E67" i="27" s="1"/>
  <c r="I67" i="28" l="1"/>
  <c r="D68" i="17"/>
  <c r="J67" i="28"/>
  <c r="L67" i="27" l="1"/>
  <c r="M67" i="27" s="1"/>
  <c r="H68" i="28"/>
  <c r="G68" i="27" s="1"/>
  <c r="J67" i="27"/>
  <c r="K67" i="27" s="1"/>
  <c r="G68" i="28"/>
  <c r="F68" i="27" s="1"/>
  <c r="H68" i="27" s="1"/>
  <c r="I68" i="27" l="1"/>
  <c r="F68" i="17"/>
  <c r="E68" i="17" s="1"/>
  <c r="I68" i="17" s="1"/>
  <c r="D68" i="28"/>
  <c r="D68" i="27" s="1"/>
  <c r="J68" i="17" l="1"/>
  <c r="F68" i="28" s="1"/>
  <c r="E68" i="28" l="1"/>
  <c r="E68" i="27" s="1"/>
  <c r="H69" i="17"/>
  <c r="G69" i="17"/>
  <c r="I68" i="28" l="1"/>
  <c r="J68" i="28"/>
  <c r="G69" i="28" s="1"/>
  <c r="F69" i="27" s="1"/>
  <c r="H69" i="27" s="1"/>
  <c r="D69" i="17"/>
  <c r="L68" i="27" l="1"/>
  <c r="M68" i="27" s="1"/>
  <c r="H69" i="28"/>
  <c r="G69" i="27" s="1"/>
  <c r="I69" i="27" s="1"/>
  <c r="J68" i="27"/>
  <c r="K68" i="27" s="1"/>
  <c r="D69" i="28" l="1"/>
  <c r="D69" i="27" s="1"/>
  <c r="F69" i="17"/>
  <c r="E69" i="17" s="1"/>
  <c r="I69" i="17" s="1"/>
  <c r="J69" i="17" l="1"/>
  <c r="F69" i="28" s="1"/>
  <c r="E69" i="28" s="1"/>
  <c r="E69" i="27" s="1"/>
  <c r="G70" i="17" l="1"/>
  <c r="H70" i="17"/>
  <c r="J69" i="28"/>
  <c r="G70" i="28" s="1"/>
  <c r="I69" i="28"/>
  <c r="F70" i="27" l="1"/>
  <c r="H70" i="27" s="1"/>
  <c r="D70" i="17"/>
  <c r="L69" i="27"/>
  <c r="M69" i="27" s="1"/>
  <c r="H70" i="28"/>
  <c r="G70" i="27" s="1"/>
  <c r="J69" i="27"/>
  <c r="K69" i="27" s="1"/>
  <c r="I70" i="27" l="1"/>
  <c r="D70" i="28"/>
  <c r="D70" i="27" s="1"/>
  <c r="F70" i="17"/>
  <c r="E70" i="17" s="1"/>
  <c r="J70" i="17" s="1"/>
  <c r="F70" i="28" s="1"/>
  <c r="E70" i="28" s="1"/>
  <c r="E70" i="27" s="1"/>
  <c r="H71" i="17" l="1"/>
  <c r="G71" i="17"/>
  <c r="I70" i="17"/>
  <c r="I70" i="28"/>
  <c r="J70" i="28"/>
  <c r="D71" i="17" l="1"/>
  <c r="L70" i="27"/>
  <c r="M70" i="27" s="1"/>
  <c r="H71" i="28"/>
  <c r="G71" i="27" s="1"/>
  <c r="J70" i="27"/>
  <c r="K70" i="27" s="1"/>
  <c r="G71" i="28"/>
  <c r="F71" i="27" s="1"/>
  <c r="H71" i="27" s="1"/>
  <c r="I71" i="27" l="1"/>
  <c r="F71" i="17"/>
  <c r="E71" i="17" s="1"/>
  <c r="I71" i="17" s="1"/>
  <c r="D71" i="28"/>
  <c r="D71" i="27" s="1"/>
  <c r="J71" i="17" l="1"/>
  <c r="F71" i="28" s="1"/>
  <c r="E71" i="28" l="1"/>
  <c r="E71" i="27" s="1"/>
  <c r="H72" i="17"/>
  <c r="G72" i="17"/>
  <c r="J71" i="28" l="1"/>
  <c r="G72" i="28" s="1"/>
  <c r="F72" i="27" s="1"/>
  <c r="H72" i="27" s="1"/>
  <c r="D72" i="17"/>
  <c r="I71" i="28"/>
  <c r="L71" i="27" l="1"/>
  <c r="M71" i="27" s="1"/>
  <c r="H72" i="28"/>
  <c r="G72" i="27" s="1"/>
  <c r="I72" i="27" s="1"/>
  <c r="J71" i="27"/>
  <c r="K71" i="27" s="1"/>
  <c r="F72" i="17" l="1"/>
  <c r="E72" i="17" s="1"/>
  <c r="J72" i="17" s="1"/>
  <c r="F72" i="28" s="1"/>
  <c r="D72" i="28"/>
  <c r="D72" i="27" s="1"/>
  <c r="G73" i="17" l="1"/>
  <c r="H73" i="17"/>
  <c r="I72" i="17"/>
  <c r="E72" i="28"/>
  <c r="E72" i="27" s="1"/>
  <c r="D73" i="17" l="1"/>
  <c r="J72" i="28"/>
  <c r="H73" i="28" s="1"/>
  <c r="G73" i="27" s="1"/>
  <c r="I72" i="28"/>
  <c r="J72" i="27" s="1"/>
  <c r="K72" i="27" s="1"/>
  <c r="G73" i="28" l="1"/>
  <c r="F73" i="27" s="1"/>
  <c r="H73" i="27" s="1"/>
  <c r="I73" i="27" s="1"/>
  <c r="L72" i="27"/>
  <c r="M72" i="27" s="1"/>
  <c r="F73" i="17"/>
  <c r="E73" i="17" s="1"/>
  <c r="J73" i="17" s="1"/>
  <c r="F73" i="28" s="1"/>
  <c r="D73" i="28"/>
  <c r="D73" i="27" s="1"/>
  <c r="I73" i="17" l="1"/>
  <c r="G74" i="17"/>
  <c r="H74" i="17"/>
  <c r="E73" i="28"/>
  <c r="E73" i="27" s="1"/>
  <c r="I73" i="28" l="1"/>
  <c r="D74" i="17"/>
  <c r="J73" i="28"/>
  <c r="L73" i="27" l="1"/>
  <c r="M73" i="27" s="1"/>
  <c r="H74" i="28"/>
  <c r="G74" i="27" s="1"/>
  <c r="J73" i="27"/>
  <c r="K73" i="27" s="1"/>
  <c r="G74" i="28"/>
  <c r="F74" i="27" s="1"/>
  <c r="H74" i="27" s="1"/>
  <c r="I74" i="27" l="1"/>
  <c r="F74" i="17"/>
  <c r="E74" i="17" s="1"/>
  <c r="I74" i="17" s="1"/>
  <c r="D74" i="28"/>
  <c r="D74" i="27" s="1"/>
  <c r="J74" i="17" l="1"/>
  <c r="F74" i="28" s="1"/>
  <c r="E74" i="28" l="1"/>
  <c r="E74" i="27" s="1"/>
  <c r="H75" i="17"/>
  <c r="G75" i="17"/>
  <c r="J74" i="28" l="1"/>
  <c r="G75" i="28" s="1"/>
  <c r="F75" i="27" s="1"/>
  <c r="H75" i="27" s="1"/>
  <c r="I74" i="28"/>
  <c r="D75" i="17"/>
  <c r="L74" i="27" l="1"/>
  <c r="M74" i="27" s="1"/>
  <c r="H75" i="28"/>
  <c r="G75" i="27" s="1"/>
  <c r="I75" i="27" s="1"/>
  <c r="J74" i="27"/>
  <c r="K74" i="27" s="1"/>
  <c r="F75" i="17" l="1"/>
  <c r="E75" i="17" s="1"/>
  <c r="J75" i="17" s="1"/>
  <c r="F75" i="28" s="1"/>
  <c r="D75" i="28"/>
  <c r="D75" i="27" s="1"/>
  <c r="E75" i="28" l="1"/>
  <c r="E75" i="27" s="1"/>
  <c r="G76" i="17"/>
  <c r="I75" i="17"/>
  <c r="H76" i="17"/>
  <c r="D76" i="17" s="1"/>
  <c r="I75" i="28" l="1"/>
  <c r="J75" i="27" s="1"/>
  <c r="K75" i="27" s="1"/>
  <c r="J75" i="28"/>
  <c r="L75" i="27" s="1"/>
  <c r="M75" i="27" s="1"/>
  <c r="H76" i="28" l="1"/>
  <c r="G76" i="27" s="1"/>
  <c r="G76" i="28"/>
  <c r="F76" i="27" s="1"/>
  <c r="H76" i="27" s="1"/>
  <c r="F76" i="17" l="1"/>
  <c r="E76" i="17" s="1"/>
  <c r="I76" i="17" s="1"/>
  <c r="D76" i="28"/>
  <c r="D76" i="27" s="1"/>
  <c r="I76" i="27"/>
  <c r="J76" i="17" l="1"/>
  <c r="F76" i="28" s="1"/>
  <c r="E76" i="28" s="1"/>
  <c r="E76" i="27" s="1"/>
  <c r="H77" i="17" l="1"/>
  <c r="G77" i="17"/>
  <c r="J76" i="28"/>
  <c r="I76" i="28"/>
  <c r="D77" i="17" l="1"/>
  <c r="L76" i="27"/>
  <c r="M76" i="27" s="1"/>
  <c r="H77" i="28"/>
  <c r="G77" i="27" s="1"/>
  <c r="G77" i="28"/>
  <c r="F77" i="27" s="1"/>
  <c r="H77" i="27" s="1"/>
  <c r="J76" i="27"/>
  <c r="K76" i="27" s="1"/>
  <c r="D77" i="28" l="1"/>
  <c r="D77" i="27" s="1"/>
  <c r="F77" i="17"/>
  <c r="E77" i="17" s="1"/>
  <c r="J77" i="17" s="1"/>
  <c r="F77" i="28" s="1"/>
  <c r="E77" i="28" s="1"/>
  <c r="E77" i="27" s="1"/>
  <c r="I77" i="27"/>
  <c r="G78" i="17" l="1"/>
  <c r="H78" i="17"/>
  <c r="I77" i="17"/>
  <c r="I77" i="28"/>
  <c r="J77" i="28"/>
  <c r="D78" i="17" l="1"/>
  <c r="L77" i="27"/>
  <c r="M77" i="27" s="1"/>
  <c r="H78" i="28"/>
  <c r="G78" i="27" s="1"/>
  <c r="J77" i="27"/>
  <c r="K77" i="27" s="1"/>
  <c r="G78" i="28"/>
  <c r="F78" i="27" s="1"/>
  <c r="H78" i="27" s="1"/>
  <c r="I78" i="27" l="1"/>
  <c r="F78" i="17"/>
  <c r="E78" i="17" s="1"/>
  <c r="I78" i="17" s="1"/>
  <c r="D78" i="28"/>
  <c r="D78" i="27" s="1"/>
  <c r="J78" i="17" l="1"/>
  <c r="F78" i="28" s="1"/>
  <c r="E78" i="28" l="1"/>
  <c r="E78" i="27" s="1"/>
  <c r="H79" i="17"/>
  <c r="G79" i="17"/>
  <c r="D79" i="17" l="1"/>
  <c r="J78" i="28"/>
  <c r="G79" i="28" s="1"/>
  <c r="F79" i="27" s="1"/>
  <c r="H79" i="27" s="1"/>
  <c r="I78" i="28"/>
  <c r="L78" i="27" l="1"/>
  <c r="M78" i="27" s="1"/>
  <c r="H79" i="28"/>
  <c r="G79" i="27" s="1"/>
  <c r="I79" i="27" s="1"/>
  <c r="J78" i="27"/>
  <c r="K78" i="27" s="1"/>
  <c r="F79" i="17" l="1"/>
  <c r="E79" i="17" s="1"/>
  <c r="J79" i="17" s="1"/>
  <c r="F79" i="28" s="1"/>
  <c r="D79" i="28"/>
  <c r="D79" i="27" s="1"/>
  <c r="H80" i="17" l="1"/>
  <c r="G80" i="17"/>
  <c r="I79" i="17"/>
  <c r="E79" i="28"/>
  <c r="E79" i="27" s="1"/>
  <c r="D80" i="17" l="1"/>
  <c r="J79" i="28"/>
  <c r="H80" i="28" s="1"/>
  <c r="G80" i="27" s="1"/>
  <c r="I79" i="28"/>
  <c r="J79" i="27" s="1"/>
  <c r="K79" i="27" s="1"/>
  <c r="L79" i="27"/>
  <c r="M79" i="27" s="1"/>
  <c r="G80" i="28" l="1"/>
  <c r="F80" i="27" s="1"/>
  <c r="H80" i="27" s="1"/>
  <c r="I80" i="27" s="1"/>
  <c r="F80" i="17"/>
  <c r="E80" i="17" s="1"/>
  <c r="J80" i="17" s="1"/>
  <c r="D80" i="28" l="1"/>
  <c r="D80" i="27" s="1"/>
  <c r="I80" i="17"/>
  <c r="H81" i="17"/>
  <c r="G81" i="17"/>
  <c r="F80" i="28" l="1"/>
  <c r="E80" i="28" s="1"/>
  <c r="E80" i="27" s="1"/>
  <c r="D81" i="17"/>
  <c r="J80" i="28" l="1"/>
  <c r="L80" i="27" s="1"/>
  <c r="M80" i="27" s="1"/>
  <c r="I80" i="28"/>
  <c r="H81" i="28"/>
  <c r="G81" i="27" s="1"/>
  <c r="J80" i="27"/>
  <c r="K80" i="27" s="1"/>
  <c r="G81" i="28"/>
  <c r="F81" i="27" s="1"/>
  <c r="H81" i="27" s="1"/>
  <c r="I81" i="27" l="1"/>
  <c r="F81" i="17"/>
  <c r="E81" i="17" s="1"/>
  <c r="I81" i="17" s="1"/>
  <c r="D81" i="28"/>
  <c r="D81" i="27" s="1"/>
  <c r="J81" i="17" l="1"/>
  <c r="F81" i="28" s="1"/>
  <c r="E81" i="28" l="1"/>
  <c r="E81" i="27" s="1"/>
  <c r="H82" i="17"/>
  <c r="G82" i="17"/>
  <c r="D82" i="17" l="1"/>
  <c r="J81" i="28"/>
  <c r="I81" i="28"/>
  <c r="L81" i="27" l="1"/>
  <c r="M81" i="27" s="1"/>
  <c r="H82" i="28"/>
  <c r="G82" i="27" s="1"/>
  <c r="G82" i="28"/>
  <c r="F82" i="27" s="1"/>
  <c r="H82" i="27" s="1"/>
  <c r="J81" i="27"/>
  <c r="K81" i="27" s="1"/>
  <c r="D82" i="28" l="1"/>
  <c r="D82" i="27" s="1"/>
  <c r="F82" i="17"/>
  <c r="E82" i="17" s="1"/>
  <c r="J82" i="17" s="1"/>
  <c r="F82" i="28" s="1"/>
  <c r="E82" i="28" s="1"/>
  <c r="E82" i="27" s="1"/>
  <c r="I82" i="27"/>
  <c r="G83" i="17" l="1"/>
  <c r="I82" i="17"/>
  <c r="H83" i="17"/>
  <c r="D83" i="17" s="1"/>
  <c r="I82" i="28"/>
  <c r="J82" i="28"/>
  <c r="L82" i="27" l="1"/>
  <c r="M82" i="27" s="1"/>
  <c r="H83" i="28"/>
  <c r="G83" i="27" s="1"/>
  <c r="J82" i="27"/>
  <c r="K82" i="27" s="1"/>
  <c r="G83" i="28"/>
  <c r="F83" i="27" s="1"/>
  <c r="H83" i="27" s="1"/>
  <c r="I83" i="27" l="1"/>
  <c r="F83" i="17"/>
  <c r="E83" i="17" s="1"/>
  <c r="J83" i="17" s="1"/>
  <c r="F83" i="28" s="1"/>
  <c r="D83" i="28"/>
  <c r="D83" i="27" s="1"/>
  <c r="I83" i="17" l="1"/>
  <c r="H84" i="17"/>
  <c r="G84" i="17"/>
  <c r="E83" i="28"/>
  <c r="E83" i="27" s="1"/>
  <c r="I83" i="28" l="1"/>
  <c r="D84" i="17"/>
  <c r="J83" i="28"/>
  <c r="L83" i="27" l="1"/>
  <c r="M83" i="27" s="1"/>
  <c r="H84" i="28"/>
  <c r="G84" i="27" s="1"/>
  <c r="J83" i="27"/>
  <c r="K83" i="27" s="1"/>
  <c r="G84" i="28"/>
  <c r="F84" i="27" s="1"/>
  <c r="H84" i="27" s="1"/>
  <c r="I84" i="27" l="1"/>
  <c r="F84" i="17"/>
  <c r="E84" i="17" s="1"/>
  <c r="J84" i="17" s="1"/>
  <c r="F84" i="28" s="1"/>
  <c r="D84" i="28"/>
  <c r="D84" i="27" s="1"/>
  <c r="I84" i="17" l="1"/>
  <c r="H85" i="17"/>
  <c r="G85" i="17"/>
  <c r="E84" i="28"/>
  <c r="E84" i="27" s="1"/>
  <c r="I84" i="28" l="1"/>
  <c r="D85" i="17"/>
  <c r="J84" i="28"/>
  <c r="L84" i="27" l="1"/>
  <c r="M84" i="27" s="1"/>
  <c r="H85" i="28"/>
  <c r="G85" i="27" s="1"/>
  <c r="J84" i="27"/>
  <c r="K84" i="27" s="1"/>
  <c r="G85" i="28"/>
  <c r="F85" i="27" s="1"/>
  <c r="H85" i="27" s="1"/>
  <c r="I85" i="27" l="1"/>
  <c r="F85" i="17"/>
  <c r="E85" i="17" s="1"/>
  <c r="J85" i="17" s="1"/>
  <c r="F85" i="28" s="1"/>
  <c r="D85" i="28"/>
  <c r="D85" i="27" s="1"/>
  <c r="I85" i="17" l="1"/>
  <c r="G86" i="17"/>
  <c r="H86" i="17"/>
  <c r="E85" i="28"/>
  <c r="E85" i="27" s="1"/>
  <c r="I85" i="28" l="1"/>
  <c r="D86" i="17"/>
  <c r="J85" i="28"/>
  <c r="L85" i="27" l="1"/>
  <c r="M85" i="27" s="1"/>
  <c r="H86" i="28"/>
  <c r="G86" i="27" s="1"/>
  <c r="J85" i="27"/>
  <c r="K85" i="27" s="1"/>
  <c r="G86" i="28"/>
  <c r="F86" i="27" s="1"/>
  <c r="H86" i="27" s="1"/>
  <c r="I86" i="27" l="1"/>
  <c r="F86" i="17"/>
  <c r="E86" i="17" s="1"/>
  <c r="J86" i="17" s="1"/>
  <c r="F86" i="28" s="1"/>
  <c r="D86" i="28"/>
  <c r="D86" i="27" s="1"/>
  <c r="I86" i="17" l="1"/>
  <c r="G87" i="17"/>
  <c r="H87" i="17"/>
  <c r="E86" i="28"/>
  <c r="E86" i="27" s="1"/>
  <c r="I86" i="28" l="1"/>
  <c r="D87" i="17"/>
  <c r="J86" i="28"/>
  <c r="L86" i="27" l="1"/>
  <c r="M86" i="27" s="1"/>
  <c r="H87" i="28"/>
  <c r="G87" i="27" s="1"/>
  <c r="J86" i="27"/>
  <c r="K86" i="27" s="1"/>
  <c r="G87" i="28"/>
  <c r="F87" i="27" s="1"/>
  <c r="H87" i="27" s="1"/>
  <c r="I87" i="27" l="1"/>
  <c r="F87" i="17"/>
  <c r="E87" i="17" s="1"/>
  <c r="I87" i="17" s="1"/>
  <c r="D87" i="28"/>
  <c r="D87" i="27" s="1"/>
  <c r="J87" i="17" l="1"/>
  <c r="F87" i="28" s="1"/>
  <c r="E87" i="28" l="1"/>
  <c r="E87" i="27" s="1"/>
  <c r="H88" i="17"/>
  <c r="G88" i="17"/>
  <c r="D88" i="17" l="1"/>
  <c r="J87" i="28"/>
  <c r="G88" i="28" s="1"/>
  <c r="F88" i="27" s="1"/>
  <c r="H88" i="27" s="1"/>
  <c r="I87" i="28"/>
  <c r="L87" i="27" l="1"/>
  <c r="M87" i="27" s="1"/>
  <c r="H88" i="28"/>
  <c r="G88" i="27" s="1"/>
  <c r="I88" i="27" s="1"/>
  <c r="J87" i="27"/>
  <c r="K87" i="27" s="1"/>
  <c r="F88" i="17" l="1"/>
  <c r="E88" i="17" s="1"/>
  <c r="I88" i="17" s="1"/>
  <c r="D88" i="28"/>
  <c r="D88" i="27" s="1"/>
  <c r="J88" i="17" l="1"/>
  <c r="F88" i="28" s="1"/>
  <c r="E88" i="28" s="1"/>
  <c r="E88" i="27" s="1"/>
  <c r="G89" i="17" l="1"/>
  <c r="H89" i="17"/>
  <c r="I88" i="28"/>
  <c r="J88" i="28"/>
  <c r="D89" i="17" l="1"/>
  <c r="L88" i="27"/>
  <c r="M88" i="27" s="1"/>
  <c r="H89" i="28"/>
  <c r="G89" i="27" s="1"/>
  <c r="G89" i="28"/>
  <c r="F89" i="27" s="1"/>
  <c r="H89" i="27" s="1"/>
  <c r="J88" i="27"/>
  <c r="K88" i="27" s="1"/>
  <c r="F89" i="17" l="1"/>
  <c r="E89" i="17" s="1"/>
  <c r="I89" i="17" s="1"/>
  <c r="D89" i="28"/>
  <c r="D89" i="27" s="1"/>
  <c r="I89" i="27"/>
  <c r="J89" i="17" l="1"/>
  <c r="F89" i="28" s="1"/>
  <c r="E89" i="28" s="1"/>
  <c r="E89" i="27" s="1"/>
  <c r="H90" i="17" l="1"/>
  <c r="G90" i="17"/>
  <c r="J89" i="28"/>
  <c r="I89" i="28"/>
  <c r="D90" i="17" l="1"/>
  <c r="L89" i="27"/>
  <c r="M89" i="27" s="1"/>
  <c r="H90" i="28"/>
  <c r="G90" i="27" s="1"/>
  <c r="G90" i="28"/>
  <c r="F90" i="27" s="1"/>
  <c r="H90" i="27" s="1"/>
  <c r="J89" i="27"/>
  <c r="K89" i="27" s="1"/>
  <c r="D90" i="28" l="1"/>
  <c r="D90" i="27" s="1"/>
  <c r="F90" i="17"/>
  <c r="E90" i="17" s="1"/>
  <c r="I90" i="17" s="1"/>
  <c r="I90" i="27"/>
  <c r="J90" i="17" l="1"/>
  <c r="F90" i="28" s="1"/>
  <c r="E90" i="28" s="1"/>
  <c r="E90" i="27" s="1"/>
  <c r="G91" i="17" l="1"/>
  <c r="H91" i="17"/>
  <c r="J90" i="28"/>
  <c r="G91" i="28" s="1"/>
  <c r="I90" i="28"/>
  <c r="F91" i="27" l="1"/>
  <c r="H91" i="27" s="1"/>
  <c r="D91" i="17"/>
  <c r="L90" i="27"/>
  <c r="M90" i="27" s="1"/>
  <c r="H91" i="28"/>
  <c r="G91" i="27" s="1"/>
  <c r="J90" i="27"/>
  <c r="K90" i="27" s="1"/>
  <c r="I91" i="27" l="1"/>
  <c r="D91" i="28"/>
  <c r="D91" i="27" s="1"/>
  <c r="F91" i="17"/>
  <c r="E91" i="17" s="1"/>
  <c r="I91" i="17" s="1"/>
  <c r="J91" i="17" l="1"/>
  <c r="F91" i="28" s="1"/>
  <c r="E91" i="28" s="1"/>
  <c r="E91" i="27" s="1"/>
  <c r="H92" i="17" l="1"/>
  <c r="G92" i="17"/>
  <c r="J91" i="28"/>
  <c r="I91" i="28"/>
  <c r="D92" i="17" l="1"/>
  <c r="L91" i="27"/>
  <c r="M91" i="27" s="1"/>
  <c r="H92" i="28"/>
  <c r="G92" i="27" s="1"/>
  <c r="G92" i="28"/>
  <c r="F92" i="27" s="1"/>
  <c r="H92" i="27" s="1"/>
  <c r="J91" i="27"/>
  <c r="K91" i="27" s="1"/>
  <c r="F92" i="17" l="1"/>
  <c r="E92" i="17" s="1"/>
  <c r="J92" i="17" s="1"/>
  <c r="F92" i="28" s="1"/>
  <c r="E92" i="28" s="1"/>
  <c r="E92" i="27" s="1"/>
  <c r="D92" i="28"/>
  <c r="D92" i="27" s="1"/>
  <c r="I92" i="27"/>
  <c r="I92" i="17" l="1"/>
  <c r="G93" i="17"/>
  <c r="H93" i="17"/>
  <c r="D93" i="17" s="1"/>
  <c r="I92" i="28"/>
  <c r="J92" i="28"/>
  <c r="L92" i="27" l="1"/>
  <c r="M92" i="27" s="1"/>
  <c r="H93" i="28"/>
  <c r="G93" i="27" s="1"/>
  <c r="J92" i="27"/>
  <c r="K92" i="27" s="1"/>
  <c r="G93" i="28"/>
  <c r="F93" i="27" s="1"/>
  <c r="H93" i="27" s="1"/>
  <c r="I93" i="27" l="1"/>
  <c r="F93" i="17"/>
  <c r="E93" i="17" s="1"/>
  <c r="I93" i="17" s="1"/>
  <c r="D93" i="28"/>
  <c r="D93" i="27" s="1"/>
  <c r="J93" i="17" l="1"/>
  <c r="F93" i="28" s="1"/>
  <c r="E93" i="28" l="1"/>
  <c r="E93" i="27" s="1"/>
  <c r="G94" i="17"/>
  <c r="H94" i="17"/>
  <c r="D94" i="17" s="1"/>
  <c r="J93" i="28" l="1"/>
  <c r="G94" i="28" s="1"/>
  <c r="F94" i="27" s="1"/>
  <c r="H94" i="27" s="1"/>
  <c r="I93" i="28"/>
  <c r="L93" i="27" l="1"/>
  <c r="M93" i="27" s="1"/>
  <c r="H94" i="28"/>
  <c r="G94" i="27" s="1"/>
  <c r="I94" i="27" s="1"/>
  <c r="J93" i="27"/>
  <c r="K93" i="27" s="1"/>
  <c r="F94" i="17" l="1"/>
  <c r="E94" i="17" s="1"/>
  <c r="J94" i="17" s="1"/>
  <c r="F94" i="28" s="1"/>
  <c r="D94" i="28"/>
  <c r="D94" i="27" s="1"/>
  <c r="E94" i="28" l="1"/>
  <c r="E94" i="27" s="1"/>
  <c r="G95" i="17"/>
  <c r="H95" i="17"/>
  <c r="I94" i="17"/>
  <c r="D95" i="17" l="1"/>
  <c r="I94" i="28"/>
  <c r="J94" i="27" s="1"/>
  <c r="K94" i="27" s="1"/>
  <c r="J94" i="28"/>
  <c r="G95" i="28" s="1"/>
  <c r="F95" i="27" s="1"/>
  <c r="H95" i="27" s="1"/>
  <c r="H95" i="28" l="1"/>
  <c r="G95" i="27" s="1"/>
  <c r="I95" i="27" s="1"/>
  <c r="L94" i="27"/>
  <c r="M94" i="27" s="1"/>
  <c r="D95" i="28" l="1"/>
  <c r="D95" i="27" s="1"/>
  <c r="F95" i="17"/>
  <c r="E95" i="17" s="1"/>
  <c r="J95" i="17" s="1"/>
  <c r="F95" i="28" s="1"/>
  <c r="E95" i="28" l="1"/>
  <c r="E95" i="27" s="1"/>
  <c r="H96" i="17"/>
  <c r="G96" i="17"/>
  <c r="I95" i="17"/>
  <c r="J95" i="28" l="1"/>
  <c r="I95" i="28"/>
  <c r="D96" i="17"/>
  <c r="L95" i="27"/>
  <c r="M95" i="27" s="1"/>
  <c r="H96" i="28"/>
  <c r="G96" i="27" s="1"/>
  <c r="J95" i="27"/>
  <c r="K95" i="27" s="1"/>
  <c r="G96" i="28"/>
  <c r="F96" i="27" s="1"/>
  <c r="H96" i="27" s="1"/>
  <c r="I96" i="27" l="1"/>
  <c r="F96" i="17"/>
  <c r="E96" i="17" s="1"/>
  <c r="I96" i="17" s="1"/>
  <c r="D96" i="28"/>
  <c r="D96" i="27" s="1"/>
  <c r="J96" i="17" l="1"/>
  <c r="F96" i="28" s="1"/>
  <c r="E96" i="28" l="1"/>
  <c r="E96" i="27" s="1"/>
  <c r="H97" i="17"/>
  <c r="G97" i="17"/>
  <c r="J96" i="28" l="1"/>
  <c r="G97" i="28" s="1"/>
  <c r="F97" i="27" s="1"/>
  <c r="H97" i="27" s="1"/>
  <c r="D97" i="17"/>
  <c r="I96" i="28"/>
  <c r="L96" i="27" l="1"/>
  <c r="M96" i="27" s="1"/>
  <c r="H97" i="28"/>
  <c r="G97" i="27" s="1"/>
  <c r="I97" i="27" s="1"/>
  <c r="J96" i="27"/>
  <c r="K96" i="27" s="1"/>
  <c r="F97" i="17" l="1"/>
  <c r="E97" i="17" s="1"/>
  <c r="J97" i="17" s="1"/>
  <c r="F97" i="28" s="1"/>
  <c r="D97" i="28"/>
  <c r="D97" i="27" s="1"/>
  <c r="E97" i="28" l="1"/>
  <c r="E97" i="27" s="1"/>
  <c r="I97" i="17"/>
  <c r="H98" i="17"/>
  <c r="G98" i="17"/>
  <c r="I97" i="28" l="1"/>
  <c r="J97" i="28"/>
  <c r="H98" i="28" s="1"/>
  <c r="G98" i="27" s="1"/>
  <c r="D98" i="17"/>
  <c r="J97" i="27"/>
  <c r="K97" i="27" s="1"/>
  <c r="L97" i="27" l="1"/>
  <c r="M97" i="27" s="1"/>
  <c r="G98" i="28"/>
  <c r="F98" i="27" s="1"/>
  <c r="H98" i="27" s="1"/>
  <c r="I98" i="27" s="1"/>
  <c r="F98" i="17"/>
  <c r="E98" i="17" s="1"/>
  <c r="J98" i="17" s="1"/>
  <c r="D98" i="28" l="1"/>
  <c r="D98" i="27" s="1"/>
  <c r="I98" i="17"/>
  <c r="H99" i="17"/>
  <c r="G99" i="17"/>
  <c r="F98" i="28" l="1"/>
  <c r="E98" i="28" s="1"/>
  <c r="E98" i="27" s="1"/>
  <c r="D99" i="17"/>
  <c r="J98" i="28" l="1"/>
  <c r="L98" i="27" s="1"/>
  <c r="M98" i="27" s="1"/>
  <c r="I98" i="28"/>
  <c r="J98" i="27" s="1"/>
  <c r="K98" i="27" s="1"/>
  <c r="G99" i="28" l="1"/>
  <c r="F99" i="27" s="1"/>
  <c r="H99" i="27" s="1"/>
  <c r="H99" i="28"/>
  <c r="G99" i="27" s="1"/>
  <c r="F99" i="17" l="1"/>
  <c r="E99" i="17" s="1"/>
  <c r="I99" i="17" s="1"/>
  <c r="D99" i="28"/>
  <c r="D99" i="27" s="1"/>
  <c r="I99" i="27"/>
  <c r="J99" i="17" l="1"/>
  <c r="F99" i="28" s="1"/>
  <c r="E99" i="28" s="1"/>
  <c r="E99" i="27" s="1"/>
  <c r="G100" i="17"/>
  <c r="H100" i="17" l="1"/>
  <c r="D100" i="17" s="1"/>
  <c r="J99" i="28"/>
  <c r="I99" i="28"/>
  <c r="L99" i="27" l="1"/>
  <c r="M99" i="27" s="1"/>
  <c r="H100" i="28"/>
  <c r="G100" i="27" s="1"/>
  <c r="G100" i="28"/>
  <c r="F100" i="27" s="1"/>
  <c r="H100" i="27" s="1"/>
  <c r="J99" i="27"/>
  <c r="K99" i="27" s="1"/>
  <c r="F100" i="17" l="1"/>
  <c r="E100" i="17" s="1"/>
  <c r="J100" i="17" s="1"/>
  <c r="F100" i="28" s="1"/>
  <c r="E100" i="28" s="1"/>
  <c r="E100" i="27" s="1"/>
  <c r="D100" i="28"/>
  <c r="D100" i="27" s="1"/>
  <c r="I100" i="27"/>
  <c r="G101" i="17" l="1"/>
  <c r="I100" i="17"/>
  <c r="H101" i="17"/>
  <c r="I100" i="28"/>
  <c r="J100" i="28"/>
  <c r="D101" i="17" l="1"/>
  <c r="L100" i="27"/>
  <c r="M100" i="27" s="1"/>
  <c r="H101" i="28"/>
  <c r="G101" i="27" s="1"/>
  <c r="J100" i="27"/>
  <c r="K100" i="27" s="1"/>
  <c r="G101" i="28"/>
  <c r="F101" i="27" s="1"/>
  <c r="H101" i="27" s="1"/>
  <c r="I101" i="27" l="1"/>
  <c r="F101" i="17"/>
  <c r="E101" i="17" s="1"/>
  <c r="J101" i="17" s="1"/>
  <c r="F101" i="28" s="1"/>
  <c r="D101" i="28"/>
  <c r="D101" i="27" s="1"/>
  <c r="I101" i="17" l="1"/>
  <c r="H102" i="17"/>
  <c r="G102" i="17"/>
  <c r="E101" i="28"/>
  <c r="E101" i="27" s="1"/>
  <c r="I101" i="28" l="1"/>
  <c r="D102" i="17"/>
  <c r="J101" i="28"/>
  <c r="L101" i="27" l="1"/>
  <c r="M101" i="27" s="1"/>
  <c r="H102" i="28"/>
  <c r="G102" i="27" s="1"/>
  <c r="J101" i="27"/>
  <c r="K101" i="27" s="1"/>
  <c r="G102" i="28"/>
  <c r="F102" i="27" s="1"/>
  <c r="H102" i="27" s="1"/>
  <c r="I102" i="27" l="1"/>
  <c r="F102" i="17"/>
  <c r="E102" i="17" s="1"/>
  <c r="J102" i="17" s="1"/>
  <c r="F102" i="28" s="1"/>
  <c r="D102" i="28"/>
  <c r="D102" i="27" s="1"/>
  <c r="I102" i="17" l="1"/>
  <c r="H103" i="17"/>
  <c r="G103" i="17"/>
  <c r="E102" i="28"/>
  <c r="E102" i="27" s="1"/>
  <c r="I102" i="28" l="1"/>
  <c r="D103" i="17"/>
  <c r="J102" i="28"/>
  <c r="L102" i="27" l="1"/>
  <c r="M102" i="27" s="1"/>
  <c r="H103" i="28"/>
  <c r="G103" i="27" s="1"/>
  <c r="J102" i="27"/>
  <c r="K102" i="27" s="1"/>
  <c r="G103" i="28"/>
  <c r="F103" i="27" s="1"/>
  <c r="H103" i="27" s="1"/>
  <c r="I103" i="27" l="1"/>
  <c r="F103" i="17"/>
  <c r="E103" i="17" s="1"/>
  <c r="J103" i="17" s="1"/>
  <c r="F103" i="28" s="1"/>
  <c r="D103" i="28"/>
  <c r="D103" i="27" s="1"/>
  <c r="I103" i="17" l="1"/>
  <c r="H104" i="17"/>
  <c r="G104" i="17"/>
  <c r="E103" i="28"/>
  <c r="E103" i="27" s="1"/>
  <c r="I103" i="28" l="1"/>
  <c r="D104" i="17"/>
  <c r="J103" i="28"/>
  <c r="L103" i="27" l="1"/>
  <c r="M103" i="27" s="1"/>
  <c r="H104" i="28"/>
  <c r="G104" i="27" s="1"/>
  <c r="J103" i="27"/>
  <c r="K103" i="27" s="1"/>
  <c r="G104" i="28"/>
  <c r="F104" i="27" s="1"/>
  <c r="H104" i="27" s="1"/>
  <c r="I104" i="27" l="1"/>
  <c r="F104" i="17"/>
  <c r="E104" i="17" s="1"/>
  <c r="J104" i="17" s="1"/>
  <c r="F104" i="28" s="1"/>
  <c r="D104" i="28"/>
  <c r="D104" i="27" s="1"/>
  <c r="I104" i="17" l="1"/>
  <c r="G105" i="17"/>
  <c r="H105" i="17"/>
  <c r="E104" i="28"/>
  <c r="E104" i="27" s="1"/>
  <c r="I104" i="28" l="1"/>
  <c r="D105" i="17"/>
  <c r="J104" i="28"/>
  <c r="L104" i="27" l="1"/>
  <c r="M104" i="27" s="1"/>
  <c r="H105" i="28"/>
  <c r="G105" i="27" s="1"/>
  <c r="J104" i="27"/>
  <c r="K104" i="27" s="1"/>
  <c r="G105" i="28"/>
  <c r="F105" i="27" s="1"/>
  <c r="H105" i="27" s="1"/>
  <c r="I105" i="27" l="1"/>
  <c r="F105" i="17"/>
  <c r="E105" i="17" s="1"/>
  <c r="J105" i="17" s="1"/>
  <c r="F105" i="28" s="1"/>
  <c r="D105" i="28"/>
  <c r="D105" i="27" s="1"/>
  <c r="I105" i="17" l="1"/>
  <c r="G106" i="17"/>
  <c r="H106" i="17"/>
  <c r="E105" i="28"/>
  <c r="E105" i="27" s="1"/>
  <c r="I105" i="28" l="1"/>
  <c r="D106" i="17"/>
  <c r="J105" i="28"/>
  <c r="L105" i="27" l="1"/>
  <c r="M105" i="27" s="1"/>
  <c r="H106" i="28"/>
  <c r="G106" i="27" s="1"/>
  <c r="J105" i="27"/>
  <c r="K105" i="27" s="1"/>
  <c r="G106" i="28"/>
  <c r="F106" i="27" s="1"/>
  <c r="H106" i="27" s="1"/>
  <c r="I106" i="27" l="1"/>
  <c r="F106" i="17"/>
  <c r="E106" i="17" s="1"/>
  <c r="J106" i="17" s="1"/>
  <c r="F106" i="28" s="1"/>
  <c r="D106" i="28"/>
  <c r="D106" i="27" s="1"/>
  <c r="I106" i="17" l="1"/>
  <c r="G107" i="17"/>
  <c r="H107" i="17"/>
  <c r="E106" i="28"/>
  <c r="E106" i="27" s="1"/>
  <c r="I106" i="28" l="1"/>
  <c r="D107" i="17"/>
  <c r="J106" i="28"/>
  <c r="L106" i="27" l="1"/>
  <c r="M106" i="27" s="1"/>
  <c r="H107" i="28"/>
  <c r="G107" i="27" s="1"/>
  <c r="J106" i="27"/>
  <c r="K106" i="27" s="1"/>
  <c r="G107" i="28"/>
  <c r="F107" i="27" s="1"/>
  <c r="H107" i="27" s="1"/>
  <c r="I107" i="27" l="1"/>
  <c r="F107" i="17"/>
  <c r="E107" i="17" s="1"/>
  <c r="J107" i="17" s="1"/>
  <c r="F107" i="28" s="1"/>
  <c r="D107" i="28"/>
  <c r="D107" i="27" s="1"/>
  <c r="I107" i="17" l="1"/>
  <c r="G108" i="17"/>
  <c r="H108" i="17"/>
  <c r="E107" i="28"/>
  <c r="E107" i="27" s="1"/>
  <c r="I107" i="28" l="1"/>
  <c r="D108" i="17"/>
  <c r="J107" i="28"/>
  <c r="L107" i="27" l="1"/>
  <c r="M107" i="27" s="1"/>
  <c r="H108" i="28"/>
  <c r="G108" i="27" s="1"/>
  <c r="J107" i="27"/>
  <c r="K107" i="27" s="1"/>
  <c r="G108" i="28"/>
  <c r="F108" i="27" s="1"/>
  <c r="H108" i="27" s="1"/>
  <c r="I108" i="27" l="1"/>
  <c r="F108" i="17"/>
  <c r="E108" i="17" s="1"/>
  <c r="J108" i="17" s="1"/>
  <c r="F108" i="28" s="1"/>
  <c r="D108" i="28"/>
  <c r="D108" i="27" s="1"/>
  <c r="I108" i="17" l="1"/>
  <c r="G109" i="17"/>
  <c r="H109" i="17"/>
  <c r="E108" i="28"/>
  <c r="E108" i="27" s="1"/>
  <c r="I108" i="28" l="1"/>
  <c r="D109" i="17"/>
  <c r="J108" i="28"/>
  <c r="L108" i="27" l="1"/>
  <c r="M108" i="27" s="1"/>
  <c r="H109" i="28"/>
  <c r="G109" i="27" s="1"/>
  <c r="J108" i="27"/>
  <c r="K108" i="27" s="1"/>
  <c r="G109" i="28"/>
  <c r="F109" i="27" s="1"/>
  <c r="H109" i="27" s="1"/>
  <c r="I109" i="27" l="1"/>
  <c r="F109" i="17"/>
  <c r="E109" i="17" s="1"/>
  <c r="I109" i="17" s="1"/>
  <c r="D109" i="28"/>
  <c r="D109" i="27" s="1"/>
  <c r="J109" i="17" l="1"/>
  <c r="F109" i="28" s="1"/>
  <c r="E109" i="28" l="1"/>
  <c r="E109" i="27" s="1"/>
  <c r="H110" i="17"/>
  <c r="G110" i="17"/>
  <c r="D110" i="17" l="1"/>
  <c r="I109" i="28"/>
  <c r="J109" i="28"/>
  <c r="L109" i="27" l="1"/>
  <c r="M109" i="27" s="1"/>
  <c r="H110" i="28"/>
  <c r="G110" i="27" s="1"/>
  <c r="G110" i="28"/>
  <c r="F110" i="27" s="1"/>
  <c r="H110" i="27" s="1"/>
  <c r="J109" i="27"/>
  <c r="K109" i="27" s="1"/>
  <c r="F110" i="17" l="1"/>
  <c r="E110" i="17" s="1"/>
  <c r="I110" i="17" s="1"/>
  <c r="D110" i="28"/>
  <c r="D110" i="27" s="1"/>
  <c r="I110" i="27"/>
  <c r="J110" i="17" l="1"/>
  <c r="F110" i="28" s="1"/>
  <c r="E110" i="28" s="1"/>
  <c r="E110" i="27" s="1"/>
  <c r="H111" i="17" l="1"/>
  <c r="G111" i="17"/>
  <c r="J110" i="28"/>
  <c r="G111" i="28" s="1"/>
  <c r="F111" i="27" s="1"/>
  <c r="H111" i="27" s="1"/>
  <c r="I110" i="28"/>
  <c r="D111" i="17" l="1"/>
  <c r="L110" i="27"/>
  <c r="M110" i="27" s="1"/>
  <c r="H111" i="28"/>
  <c r="G111" i="27" s="1"/>
  <c r="I111" i="27" s="1"/>
  <c r="J110" i="27"/>
  <c r="K110" i="27" s="1"/>
  <c r="F111" i="17" l="1"/>
  <c r="E111" i="17" s="1"/>
  <c r="I111" i="17" s="1"/>
  <c r="D111" i="28"/>
  <c r="D111" i="27" s="1"/>
  <c r="J111" i="17" l="1"/>
  <c r="F111" i="28" s="1"/>
  <c r="E111" i="28" s="1"/>
  <c r="E111" i="27" s="1"/>
  <c r="H112" i="17" l="1"/>
  <c r="G112" i="17"/>
  <c r="J111" i="28"/>
  <c r="H112" i="28" s="1"/>
  <c r="I111" i="28"/>
  <c r="D112" i="17" l="1"/>
  <c r="G112" i="27"/>
  <c r="F112" i="17"/>
  <c r="E112" i="17" s="1"/>
  <c r="J112" i="17" s="1"/>
  <c r="G112" i="28"/>
  <c r="F112" i="27" s="1"/>
  <c r="H112" i="27" s="1"/>
  <c r="I112" i="27" s="1"/>
  <c r="L111" i="27"/>
  <c r="M111" i="27" s="1"/>
  <c r="J111" i="27"/>
  <c r="K111" i="27" s="1"/>
  <c r="D112" i="28" l="1"/>
  <c r="D112" i="27" s="1"/>
  <c r="I112" i="17"/>
  <c r="G113" i="17"/>
  <c r="H113" i="17"/>
  <c r="F112" i="28" l="1"/>
  <c r="E112" i="28" s="1"/>
  <c r="E112" i="27" s="1"/>
  <c r="D113" i="17"/>
  <c r="J112" i="28" l="1"/>
  <c r="G113" i="28" s="1"/>
  <c r="F113" i="27" s="1"/>
  <c r="H113" i="27" s="1"/>
  <c r="I112" i="28"/>
  <c r="J112" i="27" s="1"/>
  <c r="K112" i="27" s="1"/>
  <c r="L112" i="27" l="1"/>
  <c r="M112" i="27" s="1"/>
  <c r="H113" i="28"/>
  <c r="G113" i="27" s="1"/>
  <c r="I113" i="27" s="1"/>
  <c r="F113" i="17" l="1"/>
  <c r="E113" i="17" s="1"/>
  <c r="J113" i="17" s="1"/>
  <c r="F113" i="28" s="1"/>
  <c r="E113" i="28" s="1"/>
  <c r="E113" i="27" s="1"/>
  <c r="D113" i="28"/>
  <c r="D113" i="27" s="1"/>
  <c r="G114" i="17" l="1"/>
  <c r="I113" i="17"/>
  <c r="H114" i="17"/>
  <c r="D114" i="17" s="1"/>
  <c r="J113" i="28"/>
  <c r="G114" i="28" s="1"/>
  <c r="F114" i="27" s="1"/>
  <c r="H114" i="27" s="1"/>
  <c r="I113" i="28"/>
  <c r="L113" i="27" l="1"/>
  <c r="M113" i="27" s="1"/>
  <c r="H114" i="28"/>
  <c r="G114" i="27" s="1"/>
  <c r="I114" i="27" s="1"/>
  <c r="J113" i="27"/>
  <c r="K113" i="27" s="1"/>
  <c r="D114" i="28" l="1"/>
  <c r="D114" i="27" s="1"/>
  <c r="F114" i="17"/>
  <c r="E114" i="17" s="1"/>
  <c r="J114" i="17" s="1"/>
  <c r="F114" i="28" s="1"/>
  <c r="E114" i="28" s="1"/>
  <c r="E114" i="27" s="1"/>
  <c r="I114" i="17" l="1"/>
  <c r="G115" i="17"/>
  <c r="H115" i="17"/>
  <c r="I114" i="28"/>
  <c r="J114" i="28"/>
  <c r="D115" i="17" l="1"/>
  <c r="L114" i="27"/>
  <c r="M114" i="27" s="1"/>
  <c r="H115" i="28"/>
  <c r="G115" i="27" s="1"/>
  <c r="J114" i="27"/>
  <c r="K114" i="27" s="1"/>
  <c r="G115" i="28"/>
  <c r="F115" i="27" s="1"/>
  <c r="H115" i="27" s="1"/>
  <c r="I115" i="27" l="1"/>
  <c r="F115" i="17"/>
  <c r="E115" i="17" s="1"/>
  <c r="I115" i="17" s="1"/>
  <c r="D115" i="28"/>
  <c r="D115" i="27" s="1"/>
  <c r="J115" i="17" l="1"/>
  <c r="F115" i="28" s="1"/>
  <c r="E115" i="28" l="1"/>
  <c r="E115" i="27" s="1"/>
  <c r="H116" i="17"/>
  <c r="G116" i="17"/>
  <c r="D116" i="17" l="1"/>
  <c r="J115" i="28"/>
  <c r="G116" i="28" s="1"/>
  <c r="F116" i="27" s="1"/>
  <c r="H116" i="27" s="1"/>
  <c r="I115" i="28"/>
  <c r="L115" i="27" l="1"/>
  <c r="M115" i="27" s="1"/>
  <c r="H116" i="28"/>
  <c r="G116" i="27" s="1"/>
  <c r="I116" i="27" s="1"/>
  <c r="J115" i="27"/>
  <c r="K115" i="27" s="1"/>
  <c r="F116" i="17" l="1"/>
  <c r="E116" i="17" s="1"/>
  <c r="I116" i="17" s="1"/>
  <c r="D116" i="28"/>
  <c r="D116" i="27" s="1"/>
  <c r="J116" i="17" l="1"/>
  <c r="F116" i="28" s="1"/>
  <c r="E116" i="28" s="1"/>
  <c r="E116" i="27" s="1"/>
  <c r="G117" i="17" l="1"/>
  <c r="H117" i="17"/>
  <c r="J116" i="28"/>
  <c r="G117" i="28" s="1"/>
  <c r="F117" i="27" s="1"/>
  <c r="H117" i="27" s="1"/>
  <c r="I116" i="28"/>
  <c r="D117" i="17" l="1"/>
  <c r="L116" i="27"/>
  <c r="M116" i="27" s="1"/>
  <c r="H117" i="28"/>
  <c r="G117" i="27" s="1"/>
  <c r="I117" i="27" s="1"/>
  <c r="J116" i="27"/>
  <c r="K116" i="27" s="1"/>
  <c r="F117" i="17" l="1"/>
  <c r="E117" i="17" s="1"/>
  <c r="I117" i="17" s="1"/>
  <c r="D117" i="28"/>
  <c r="D117" i="27" s="1"/>
  <c r="J117" i="17" l="1"/>
  <c r="F117" i="28" s="1"/>
  <c r="E117" i="28" s="1"/>
  <c r="E117" i="27" s="1"/>
  <c r="G118" i="17" l="1"/>
  <c r="H118" i="17"/>
  <c r="J117" i="28"/>
  <c r="G118" i="28" s="1"/>
  <c r="F118" i="27" s="1"/>
  <c r="H118" i="27" s="1"/>
  <c r="I117" i="28"/>
  <c r="J117" i="27" s="1"/>
  <c r="K117" i="27" s="1"/>
  <c r="D118" i="17" l="1"/>
  <c r="L117" i="27"/>
  <c r="M117" i="27" s="1"/>
  <c r="H118" i="28"/>
  <c r="G118" i="27" s="1"/>
  <c r="I118" i="27" s="1"/>
  <c r="D118" i="28" l="1"/>
  <c r="D118" i="27" s="1"/>
  <c r="F118" i="17"/>
  <c r="E118" i="17" s="1"/>
  <c r="I118" i="17" s="1"/>
  <c r="J118" i="17" l="1"/>
  <c r="F118" i="28" s="1"/>
  <c r="E118" i="28" s="1"/>
  <c r="E118" i="27" s="1"/>
  <c r="H119" i="17" l="1"/>
  <c r="G119" i="17"/>
  <c r="J118" i="28"/>
  <c r="I118" i="28"/>
  <c r="D119" i="17" l="1"/>
  <c r="L118" i="27"/>
  <c r="M118" i="27" s="1"/>
  <c r="H119" i="28"/>
  <c r="G119" i="27" s="1"/>
  <c r="G119" i="28"/>
  <c r="F119" i="27" s="1"/>
  <c r="H119" i="27" s="1"/>
  <c r="J118" i="27"/>
  <c r="K118" i="27" s="1"/>
  <c r="F119" i="17" l="1"/>
  <c r="E119" i="17" s="1"/>
  <c r="J119" i="17" s="1"/>
  <c r="F119" i="28" s="1"/>
  <c r="E119" i="28" s="1"/>
  <c r="E119" i="27" s="1"/>
  <c r="D119" i="28"/>
  <c r="D119" i="27" s="1"/>
  <c r="I119" i="27"/>
  <c r="G120" i="17" l="1"/>
  <c r="I119" i="17"/>
  <c r="H120" i="17"/>
  <c r="D120" i="17" s="1"/>
  <c r="I119" i="28"/>
  <c r="J119" i="28"/>
  <c r="L119" i="27" l="1"/>
  <c r="M119" i="27" s="1"/>
  <c r="H120" i="28"/>
  <c r="G120" i="27" s="1"/>
  <c r="J119" i="27"/>
  <c r="K119" i="27" s="1"/>
  <c r="G120" i="28"/>
  <c r="F120" i="27" s="1"/>
  <c r="H120" i="27" s="1"/>
  <c r="I120" i="27" l="1"/>
  <c r="F120" i="17"/>
  <c r="E120" i="17" s="1"/>
  <c r="I120" i="17" s="1"/>
  <c r="D120" i="28"/>
  <c r="D120" i="27" s="1"/>
  <c r="J120" i="17" l="1"/>
  <c r="F120" i="28" s="1"/>
  <c r="E120" i="28" l="1"/>
  <c r="E120" i="27" s="1"/>
  <c r="H121" i="17"/>
  <c r="G121" i="17"/>
  <c r="J120" i="28" l="1"/>
  <c r="G121" i="28" s="1"/>
  <c r="F121" i="27" s="1"/>
  <c r="H121" i="27" s="1"/>
  <c r="I120" i="28"/>
  <c r="D121" i="17"/>
  <c r="L120" i="27" l="1"/>
  <c r="M120" i="27" s="1"/>
  <c r="H121" i="28"/>
  <c r="G121" i="27" s="1"/>
  <c r="I121" i="27" s="1"/>
  <c r="J120" i="27"/>
  <c r="K120" i="27" s="1"/>
  <c r="F121" i="17" l="1"/>
  <c r="E121" i="17" s="1"/>
  <c r="I121" i="17" s="1"/>
  <c r="D121" i="28"/>
  <c r="D121" i="27" s="1"/>
  <c r="J121" i="17" l="1"/>
  <c r="F121" i="28" s="1"/>
  <c r="E121" i="28" s="1"/>
  <c r="E121" i="27" s="1"/>
  <c r="G122" i="17" l="1"/>
  <c r="H122" i="17"/>
  <c r="D122" i="17" s="1"/>
  <c r="I121" i="28"/>
  <c r="J121" i="28"/>
  <c r="H122" i="28" s="1"/>
  <c r="G122" i="27" l="1"/>
  <c r="L121" i="27"/>
  <c r="M121" i="27" s="1"/>
  <c r="J121" i="27"/>
  <c r="K121" i="27" s="1"/>
  <c r="G122" i="28"/>
  <c r="F122" i="27" s="1"/>
  <c r="H122" i="27" s="1"/>
  <c r="F122" i="17"/>
  <c r="E122" i="17" s="1"/>
  <c r="J122" i="17" s="1"/>
  <c r="D122" i="28" l="1"/>
  <c r="D122" i="27" s="1"/>
  <c r="I122" i="27"/>
  <c r="I122" i="17"/>
  <c r="H123" i="17"/>
  <c r="G123" i="17"/>
  <c r="F122" i="28" l="1"/>
  <c r="E122" i="28" s="1"/>
  <c r="E122" i="27" s="1"/>
  <c r="D123" i="17"/>
  <c r="I122" i="28" l="1"/>
  <c r="J122" i="27" s="1"/>
  <c r="K122" i="27" s="1"/>
  <c r="H11" i="1" s="1"/>
  <c r="J122" i="28"/>
  <c r="L122" i="27" s="1"/>
  <c r="M122" i="27" s="1"/>
  <c r="G123" i="28" l="1"/>
  <c r="F123" i="27" s="1"/>
  <c r="H123" i="27" s="1"/>
  <c r="H123" i="28"/>
  <c r="G123" i="27" s="1"/>
  <c r="I123" i="27" l="1"/>
  <c r="D123" i="28"/>
  <c r="D123" i="27" s="1"/>
  <c r="F123" i="17"/>
  <c r="E123" i="17" s="1"/>
  <c r="J123" i="17" s="1"/>
  <c r="F123" i="28" s="1"/>
  <c r="E123" i="28" s="1"/>
  <c r="E123" i="27" s="1"/>
  <c r="H124" i="17" l="1"/>
  <c r="G124" i="17"/>
  <c r="I123" i="17"/>
  <c r="I123" i="28"/>
  <c r="J123" i="28"/>
  <c r="D124" i="17" l="1"/>
  <c r="L123" i="27"/>
  <c r="M123" i="27" s="1"/>
  <c r="H124" i="28"/>
  <c r="G124" i="27" s="1"/>
  <c r="J123" i="27"/>
  <c r="K123" i="27" s="1"/>
  <c r="G124" i="28"/>
  <c r="F124" i="27" s="1"/>
  <c r="H124" i="27" s="1"/>
  <c r="I124" i="27" l="1"/>
  <c r="F124" i="17"/>
  <c r="E124" i="17" s="1"/>
  <c r="J124" i="17" s="1"/>
  <c r="F124" i="28" s="1"/>
  <c r="D124" i="28"/>
  <c r="D124" i="27" s="1"/>
  <c r="I124" i="17" l="1"/>
  <c r="G125" i="17"/>
  <c r="H125" i="17"/>
  <c r="E124" i="28"/>
  <c r="E124" i="27" s="1"/>
  <c r="I124" i="28" l="1"/>
  <c r="D125" i="17"/>
  <c r="J124" i="28"/>
  <c r="L124" i="27" l="1"/>
  <c r="M124" i="27" s="1"/>
  <c r="H125" i="28"/>
  <c r="G125" i="27" s="1"/>
  <c r="J124" i="27"/>
  <c r="K124" i="27" s="1"/>
  <c r="G125" i="28"/>
  <c r="F125" i="27" s="1"/>
  <c r="H125" i="27" s="1"/>
  <c r="I125" i="27" l="1"/>
  <c r="F125" i="17"/>
  <c r="E125" i="17" s="1"/>
  <c r="I125" i="17" s="1"/>
  <c r="D125" i="28"/>
  <c r="D125" i="27" s="1"/>
  <c r="J125" i="17" l="1"/>
  <c r="F125" i="28" s="1"/>
  <c r="E125" i="28" l="1"/>
  <c r="E125" i="27" s="1"/>
  <c r="H126" i="17"/>
  <c r="G126" i="17"/>
  <c r="D126" i="17" l="1"/>
  <c r="J125" i="28"/>
  <c r="G126" i="28" s="1"/>
  <c r="F126" i="27" s="1"/>
  <c r="H126" i="27" s="1"/>
  <c r="I125" i="28"/>
  <c r="L125" i="27" l="1"/>
  <c r="M125" i="27" s="1"/>
  <c r="H126" i="28"/>
  <c r="G126" i="27" s="1"/>
  <c r="I126" i="27" s="1"/>
  <c r="J125" i="27"/>
  <c r="K125" i="27" s="1"/>
  <c r="F126" i="17" l="1"/>
  <c r="E126" i="17" s="1"/>
  <c r="I126" i="17" s="1"/>
  <c r="D126" i="28"/>
  <c r="D126" i="27" s="1"/>
  <c r="J126" i="17" l="1"/>
  <c r="F126" i="28" s="1"/>
  <c r="E126" i="28" s="1"/>
  <c r="E126" i="27" s="1"/>
  <c r="G127" i="17" l="1"/>
  <c r="H127" i="17"/>
  <c r="D127" i="17" s="1"/>
  <c r="J126" i="28"/>
  <c r="G127" i="28" s="1"/>
  <c r="I126" i="28"/>
  <c r="F127" i="27" l="1"/>
  <c r="H127" i="27" s="1"/>
  <c r="L126" i="27"/>
  <c r="M126" i="27" s="1"/>
  <c r="H127" i="28"/>
  <c r="G127" i="27" s="1"/>
  <c r="J126" i="27"/>
  <c r="K126" i="27" s="1"/>
  <c r="I127" i="27" l="1"/>
  <c r="D127" i="28"/>
  <c r="D127" i="27" s="1"/>
  <c r="F127" i="17"/>
  <c r="E127" i="17" s="1"/>
  <c r="J127" i="17" s="1"/>
  <c r="F127" i="28" s="1"/>
  <c r="E127" i="28" s="1"/>
  <c r="E127" i="27" s="1"/>
  <c r="H128" i="17" l="1"/>
  <c r="G128" i="17"/>
  <c r="I127" i="17"/>
  <c r="I127" i="28"/>
  <c r="J127" i="28"/>
  <c r="D128" i="17" l="1"/>
  <c r="L127" i="27"/>
  <c r="M127" i="27" s="1"/>
  <c r="H128" i="28"/>
  <c r="G128" i="27" s="1"/>
  <c r="J127" i="27"/>
  <c r="K127" i="27" s="1"/>
  <c r="G128" i="28"/>
  <c r="F128" i="27" s="1"/>
  <c r="H128" i="27" s="1"/>
  <c r="I128" i="27" l="1"/>
  <c r="F128" i="17"/>
  <c r="E128" i="17" s="1"/>
  <c r="J128" i="17" s="1"/>
  <c r="F128" i="28" s="1"/>
  <c r="D128" i="28"/>
  <c r="D128" i="27" s="1"/>
  <c r="I128" i="17" l="1"/>
  <c r="H129" i="17"/>
  <c r="G129" i="17"/>
  <c r="E128" i="28"/>
  <c r="E128" i="27" s="1"/>
  <c r="I128" i="28" l="1"/>
  <c r="D129" i="17"/>
  <c r="J128" i="28"/>
  <c r="L128" i="27" l="1"/>
  <c r="M128" i="27" s="1"/>
  <c r="H129" i="28"/>
  <c r="G129" i="27" s="1"/>
  <c r="J128" i="27"/>
  <c r="K128" i="27" s="1"/>
  <c r="G129" i="28"/>
  <c r="F129" i="27" s="1"/>
  <c r="H129" i="27" s="1"/>
  <c r="I129" i="27" l="1"/>
  <c r="F129" i="17"/>
  <c r="E129" i="17" s="1"/>
  <c r="J129" i="17" s="1"/>
  <c r="F129" i="28" s="1"/>
  <c r="D129" i="28"/>
  <c r="D129" i="27" s="1"/>
  <c r="I129" i="17" l="1"/>
  <c r="G130" i="17"/>
  <c r="H130" i="17"/>
  <c r="E129" i="28"/>
  <c r="E129" i="27" s="1"/>
  <c r="I129" i="28" l="1"/>
  <c r="D130" i="17"/>
  <c r="J129" i="28"/>
  <c r="L129" i="27" l="1"/>
  <c r="M129" i="27" s="1"/>
  <c r="H130" i="28"/>
  <c r="G130" i="27" s="1"/>
  <c r="J129" i="27"/>
  <c r="K129" i="27" s="1"/>
  <c r="G130" i="28"/>
  <c r="F130" i="27" s="1"/>
  <c r="H130" i="27" s="1"/>
  <c r="I130" i="27" l="1"/>
  <c r="F130" i="17"/>
  <c r="E130" i="17" s="1"/>
  <c r="I130" i="17" s="1"/>
  <c r="D130" i="28"/>
  <c r="D130" i="27" s="1"/>
  <c r="J130" i="17" l="1"/>
  <c r="F130" i="28" s="1"/>
  <c r="E130" i="28" l="1"/>
  <c r="E130" i="27" s="1"/>
  <c r="G131" i="17"/>
  <c r="H131" i="17"/>
  <c r="D131" i="17" l="1"/>
  <c r="J130" i="28"/>
  <c r="G131" i="28" s="1"/>
  <c r="F131" i="27" s="1"/>
  <c r="H131" i="27" s="1"/>
  <c r="I130" i="28"/>
  <c r="J130" i="27" s="1"/>
  <c r="K130" i="27" s="1"/>
  <c r="L130" i="27" l="1"/>
  <c r="M130" i="27" s="1"/>
  <c r="H131" i="28"/>
  <c r="G131" i="27" s="1"/>
  <c r="I131" i="27" s="1"/>
  <c r="D131" i="28" l="1"/>
  <c r="D131" i="27" s="1"/>
  <c r="F131" i="17"/>
  <c r="E131" i="17" s="1"/>
  <c r="I131" i="17" s="1"/>
  <c r="J131" i="17" l="1"/>
  <c r="F131" i="28" s="1"/>
  <c r="E131" i="28" s="1"/>
  <c r="E131" i="27" s="1"/>
  <c r="G132" i="17" l="1"/>
  <c r="H132" i="17"/>
  <c r="J131" i="28"/>
  <c r="I131" i="28"/>
  <c r="D132" i="17" l="1"/>
  <c r="L131" i="27"/>
  <c r="M131" i="27" s="1"/>
  <c r="H132" i="28"/>
  <c r="G132" i="27" s="1"/>
  <c r="G132" i="28"/>
  <c r="F132" i="27" s="1"/>
  <c r="H132" i="27" s="1"/>
  <c r="J131" i="27"/>
  <c r="K131" i="27" s="1"/>
  <c r="F132" i="17" l="1"/>
  <c r="E132" i="17" s="1"/>
  <c r="J132" i="17" s="1"/>
  <c r="H133" i="17" s="1"/>
  <c r="D132" i="28"/>
  <c r="D132" i="27" s="1"/>
  <c r="I132" i="27"/>
  <c r="G133" i="17" l="1"/>
  <c r="I132" i="17"/>
  <c r="F132" i="28"/>
  <c r="E132" i="28" s="1"/>
  <c r="E132" i="27" s="1"/>
  <c r="D133" i="17"/>
  <c r="J132" i="28" l="1"/>
  <c r="L132" i="27" s="1"/>
  <c r="M132" i="27" s="1"/>
  <c r="I132" i="28"/>
  <c r="J132" i="27" s="1"/>
  <c r="K132" i="27" s="1"/>
  <c r="G133" i="28" l="1"/>
  <c r="F133" i="27" s="1"/>
  <c r="H133" i="27" s="1"/>
  <c r="H133" i="28"/>
  <c r="G133" i="27" s="1"/>
  <c r="I133" i="27" l="1"/>
  <c r="F133" i="17"/>
  <c r="E133" i="17" s="1"/>
  <c r="J133" i="17" s="1"/>
  <c r="F133" i="28" s="1"/>
  <c r="E133" i="28" s="1"/>
  <c r="E133" i="27" s="1"/>
  <c r="D133" i="28"/>
  <c r="D133" i="27" s="1"/>
  <c r="G134" i="17" l="1"/>
  <c r="H134" i="17"/>
  <c r="I133" i="17"/>
  <c r="I133" i="28"/>
  <c r="J133" i="28"/>
  <c r="D134" i="17" l="1"/>
  <c r="L133" i="27"/>
  <c r="M133" i="27" s="1"/>
  <c r="H134" i="28"/>
  <c r="G134" i="27" s="1"/>
  <c r="J133" i="27"/>
  <c r="K133" i="27" s="1"/>
  <c r="G134" i="28"/>
  <c r="F134" i="27" s="1"/>
  <c r="H134" i="27" s="1"/>
  <c r="I134" i="27" l="1"/>
  <c r="F134" i="17"/>
  <c r="E134" i="17" s="1"/>
  <c r="J134" i="17" s="1"/>
  <c r="F134" i="28" s="1"/>
  <c r="D134" i="28"/>
  <c r="D134" i="27" s="1"/>
  <c r="I134" i="17" l="1"/>
  <c r="G135" i="17"/>
  <c r="H135" i="17"/>
  <c r="E134" i="28"/>
  <c r="E134" i="27" s="1"/>
  <c r="I134" i="28" l="1"/>
  <c r="D135" i="17"/>
  <c r="J134" i="28"/>
  <c r="L134" i="27" l="1"/>
  <c r="M134" i="27" s="1"/>
  <c r="H135" i="28"/>
  <c r="G135" i="27" s="1"/>
  <c r="J134" i="27"/>
  <c r="K134" i="27" s="1"/>
  <c r="G135" i="28"/>
  <c r="F135" i="27" s="1"/>
  <c r="H135" i="27" s="1"/>
  <c r="I135" i="27" l="1"/>
  <c r="F135" i="17"/>
  <c r="E135" i="17" s="1"/>
  <c r="I135" i="17" s="1"/>
  <c r="D135" i="28"/>
  <c r="D135" i="27" s="1"/>
  <c r="J135" i="17" l="1"/>
  <c r="F135" i="28" s="1"/>
  <c r="E135" i="28" l="1"/>
  <c r="G136" i="17"/>
  <c r="H136" i="17"/>
  <c r="D136" i="17" l="1"/>
  <c r="J135" i="28"/>
  <c r="G136" i="28" s="1"/>
  <c r="F136" i="27" s="1"/>
  <c r="H136" i="27" s="1"/>
  <c r="E135" i="27"/>
  <c r="I135" i="28"/>
  <c r="L135" i="27" l="1"/>
  <c r="M135" i="27" s="1"/>
  <c r="H136" i="28"/>
  <c r="G136" i="27" s="1"/>
  <c r="I136" i="27" s="1"/>
  <c r="J135" i="27"/>
  <c r="K135" i="27" s="1"/>
  <c r="F136" i="17" l="1"/>
  <c r="E136" i="17" s="1"/>
  <c r="J136" i="17" s="1"/>
  <c r="F136" i="28" s="1"/>
  <c r="D136" i="28"/>
  <c r="D136" i="27" s="1"/>
  <c r="G137" i="17" l="1"/>
  <c r="I136" i="17"/>
  <c r="H137" i="17"/>
  <c r="E136" i="28"/>
  <c r="E136" i="27" s="1"/>
  <c r="D137" i="17" l="1"/>
  <c r="J136" i="28"/>
  <c r="L136" i="27" s="1"/>
  <c r="M136" i="27" s="1"/>
  <c r="I136" i="28"/>
  <c r="J136" i="27" s="1"/>
  <c r="K136" i="27" s="1"/>
  <c r="H137" i="28"/>
  <c r="G137" i="27" s="1"/>
  <c r="G137" i="28"/>
  <c r="F137" i="27" s="1"/>
  <c r="H137" i="27" s="1"/>
  <c r="I137" i="27" l="1"/>
  <c r="F137" i="17"/>
  <c r="E137" i="17" s="1"/>
  <c r="J137" i="17" s="1"/>
  <c r="F137" i="28" s="1"/>
  <c r="D137" i="28"/>
  <c r="D137" i="27" s="1"/>
  <c r="I137" i="17" l="1"/>
  <c r="G138" i="17"/>
  <c r="H138" i="17"/>
  <c r="E137" i="28"/>
  <c r="E137" i="27" s="1"/>
  <c r="I137" i="28" l="1"/>
  <c r="D138" i="17"/>
  <c r="J137" i="28"/>
  <c r="L137" i="27" l="1"/>
  <c r="M137" i="27" s="1"/>
  <c r="H138" i="28"/>
  <c r="G138" i="27" s="1"/>
  <c r="J137" i="27"/>
  <c r="K137" i="27" s="1"/>
  <c r="G138" i="28"/>
  <c r="F138" i="27" s="1"/>
  <c r="H138" i="27" s="1"/>
  <c r="I138" i="27" l="1"/>
  <c r="F138" i="17"/>
  <c r="E138" i="17" s="1"/>
  <c r="I138" i="17" s="1"/>
  <c r="D138" i="28"/>
  <c r="D138" i="27" s="1"/>
  <c r="J138" i="17" l="1"/>
  <c r="F138" i="28" s="1"/>
  <c r="E138" i="28" l="1"/>
  <c r="E138" i="27" s="1"/>
  <c r="H139" i="17"/>
  <c r="G139" i="17"/>
  <c r="D139" i="17" l="1"/>
  <c r="J138" i="28"/>
  <c r="G139" i="28" s="1"/>
  <c r="F139" i="27" s="1"/>
  <c r="H139" i="27" s="1"/>
  <c r="I138" i="28"/>
  <c r="L138" i="27" l="1"/>
  <c r="M138" i="27" s="1"/>
  <c r="H139" i="28"/>
  <c r="G139" i="27" s="1"/>
  <c r="I139" i="27" s="1"/>
  <c r="J138" i="27"/>
  <c r="K138" i="27" s="1"/>
  <c r="F139" i="17" l="1"/>
  <c r="E139" i="17" s="1"/>
  <c r="J139" i="17" s="1"/>
  <c r="F139" i="28" s="1"/>
  <c r="D139" i="28"/>
  <c r="D139" i="27" s="1"/>
  <c r="E139" i="28" l="1"/>
  <c r="E139" i="27" s="1"/>
  <c r="H140" i="17"/>
  <c r="G140" i="17"/>
  <c r="I139" i="17"/>
  <c r="I139" i="28" l="1"/>
  <c r="J139" i="27" s="1"/>
  <c r="K139" i="27" s="1"/>
  <c r="J139" i="28"/>
  <c r="H140" i="28" s="1"/>
  <c r="G140" i="27" s="1"/>
  <c r="D140" i="17"/>
  <c r="L139" i="27" l="1"/>
  <c r="M139" i="27" s="1"/>
  <c r="G140" i="28"/>
  <c r="F140" i="27" s="1"/>
  <c r="H140" i="27" s="1"/>
  <c r="I140" i="27" s="1"/>
  <c r="F140" i="17"/>
  <c r="E140" i="17" s="1"/>
  <c r="J140" i="17" s="1"/>
  <c r="D140" i="28" l="1"/>
  <c r="D140" i="27" s="1"/>
  <c r="I140" i="17"/>
  <c r="G141" i="17"/>
  <c r="H141" i="17"/>
  <c r="F140" i="28" l="1"/>
  <c r="E140" i="28" s="1"/>
  <c r="E140" i="27" s="1"/>
  <c r="D141" i="17"/>
  <c r="J140" i="28" l="1"/>
  <c r="L140" i="27" s="1"/>
  <c r="M140" i="27" s="1"/>
  <c r="I140" i="28"/>
  <c r="J140" i="27" s="1"/>
  <c r="K140" i="27" s="1"/>
  <c r="G141" i="28" l="1"/>
  <c r="F141" i="27" s="1"/>
  <c r="H141" i="27" s="1"/>
  <c r="H141" i="28"/>
  <c r="G141" i="27" s="1"/>
  <c r="I141" i="27" l="1"/>
  <c r="F141" i="17"/>
  <c r="E141" i="17" s="1"/>
  <c r="J141" i="17" s="1"/>
  <c r="F141" i="28" s="1"/>
  <c r="E141" i="28" s="1"/>
  <c r="E141" i="27" s="1"/>
  <c r="D141" i="28"/>
  <c r="D141" i="27" s="1"/>
  <c r="H142" i="17" l="1"/>
  <c r="G142" i="17"/>
  <c r="I141" i="17"/>
  <c r="I141" i="28"/>
  <c r="J141" i="28"/>
  <c r="D142" i="17" l="1"/>
  <c r="L141" i="27"/>
  <c r="M141" i="27" s="1"/>
  <c r="H142" i="28"/>
  <c r="G142" i="27" s="1"/>
  <c r="J141" i="27"/>
  <c r="K141" i="27" s="1"/>
  <c r="G142" i="28"/>
  <c r="F142" i="27" s="1"/>
  <c r="H142" i="27" s="1"/>
  <c r="I142" i="27" l="1"/>
  <c r="F142" i="17"/>
  <c r="E142" i="17" s="1"/>
  <c r="J142" i="17" s="1"/>
  <c r="F142" i="28" s="1"/>
  <c r="D142" i="28"/>
  <c r="D142" i="27" s="1"/>
  <c r="I142" i="17" l="1"/>
  <c r="G143" i="17"/>
  <c r="H143" i="17"/>
  <c r="E142" i="28"/>
  <c r="E142" i="27" s="1"/>
  <c r="I142" i="28" l="1"/>
  <c r="D143" i="17"/>
  <c r="J142" i="28"/>
  <c r="L142" i="27" l="1"/>
  <c r="M142" i="27" s="1"/>
  <c r="H143" i="28"/>
  <c r="G143" i="27" s="1"/>
  <c r="J142" i="27"/>
  <c r="K142" i="27" s="1"/>
  <c r="G143" i="28"/>
  <c r="F143" i="27" s="1"/>
  <c r="H143" i="27" s="1"/>
  <c r="I143" i="27" l="1"/>
  <c r="F143" i="17"/>
  <c r="E143" i="17" s="1"/>
  <c r="J143" i="17" s="1"/>
  <c r="F143" i="28" s="1"/>
  <c r="D143" i="28"/>
  <c r="D143" i="27" s="1"/>
  <c r="I143" i="17" l="1"/>
  <c r="G144" i="17"/>
  <c r="H144" i="17"/>
  <c r="E143" i="28"/>
  <c r="E143" i="27" s="1"/>
  <c r="I143" i="28" l="1"/>
  <c r="D144" i="17"/>
  <c r="J143" i="28"/>
  <c r="L143" i="27" l="1"/>
  <c r="M143" i="27" s="1"/>
  <c r="H144" i="28"/>
  <c r="G144" i="27" s="1"/>
  <c r="J143" i="27"/>
  <c r="K143" i="27" s="1"/>
  <c r="G144" i="28"/>
  <c r="F144" i="27" s="1"/>
  <c r="H144" i="27" s="1"/>
  <c r="I144" i="27" l="1"/>
  <c r="F144" i="17"/>
  <c r="E144" i="17" s="1"/>
  <c r="J144" i="17" s="1"/>
  <c r="F144" i="28" s="1"/>
  <c r="D144" i="28"/>
  <c r="D144" i="27" s="1"/>
  <c r="I144" i="17" l="1"/>
  <c r="G145" i="17"/>
  <c r="H145" i="17"/>
  <c r="E144" i="28"/>
  <c r="E144" i="27" s="1"/>
  <c r="I144" i="28" l="1"/>
  <c r="D145" i="17"/>
  <c r="J144" i="28"/>
  <c r="L144" i="27" l="1"/>
  <c r="M144" i="27" s="1"/>
  <c r="H145" i="28"/>
  <c r="G145" i="27" s="1"/>
  <c r="J144" i="27"/>
  <c r="K144" i="27" s="1"/>
  <c r="G145" i="28"/>
  <c r="F145" i="27" s="1"/>
  <c r="H145" i="27" s="1"/>
  <c r="I145" i="27" l="1"/>
  <c r="F145" i="17"/>
  <c r="E145" i="17" s="1"/>
  <c r="I145" i="17" s="1"/>
  <c r="D145" i="28"/>
  <c r="D145" i="27" s="1"/>
  <c r="J145" i="17" l="1"/>
  <c r="F145" i="28" s="1"/>
  <c r="E145" i="28" l="1"/>
  <c r="E145" i="27" s="1"/>
  <c r="G146" i="17"/>
  <c r="H146" i="17"/>
  <c r="D146" i="17" l="1"/>
  <c r="I145" i="28"/>
  <c r="J145" i="27" s="1"/>
  <c r="K145" i="27" s="1"/>
  <c r="J145" i="28"/>
  <c r="G146" i="28" s="1"/>
  <c r="F146" i="27" s="1"/>
  <c r="H146" i="27" s="1"/>
  <c r="L145" i="27" l="1"/>
  <c r="M145" i="27" s="1"/>
  <c r="H146" i="28"/>
  <c r="G146" i="27" s="1"/>
  <c r="I146" i="27" s="1"/>
  <c r="D146" i="28" l="1"/>
  <c r="D146" i="27" s="1"/>
  <c r="F146" i="17"/>
  <c r="E146" i="17" s="1"/>
  <c r="J146" i="17" s="1"/>
  <c r="F146" i="28" s="1"/>
  <c r="E146" i="28" s="1"/>
  <c r="E146" i="27" s="1"/>
  <c r="H147" i="17" l="1"/>
  <c r="G147" i="17"/>
  <c r="I146" i="17"/>
  <c r="I146" i="28"/>
  <c r="J146" i="28"/>
  <c r="D147" i="17" l="1"/>
  <c r="L146" i="27"/>
  <c r="M146" i="27" s="1"/>
  <c r="H147" i="28"/>
  <c r="G147" i="27" s="1"/>
  <c r="J146" i="27"/>
  <c r="K146" i="27" s="1"/>
  <c r="G147" i="28"/>
  <c r="F147" i="27" s="1"/>
  <c r="H147" i="27" s="1"/>
  <c r="I147" i="27" l="1"/>
  <c r="F147" i="17"/>
  <c r="E147" i="17" s="1"/>
  <c r="I147" i="17" s="1"/>
  <c r="D147" i="28"/>
  <c r="D147" i="27" s="1"/>
  <c r="J147" i="17" l="1"/>
  <c r="F147" i="28" s="1"/>
  <c r="E147" i="28" l="1"/>
  <c r="E147" i="27" s="1"/>
  <c r="G148" i="17"/>
  <c r="H148" i="17"/>
  <c r="D148" i="17" l="1"/>
  <c r="J147" i="28"/>
  <c r="I147" i="28"/>
  <c r="J147" i="27" s="1"/>
  <c r="K147" i="27" s="1"/>
  <c r="L147" i="27" l="1"/>
  <c r="M147" i="27" s="1"/>
  <c r="H148" i="28"/>
  <c r="G148" i="27" s="1"/>
  <c r="G148" i="28"/>
  <c r="F148" i="27" s="1"/>
  <c r="H148" i="27" s="1"/>
  <c r="F148" i="17" l="1"/>
  <c r="E148" i="17" s="1"/>
  <c r="J148" i="17" s="1"/>
  <c r="F148" i="28" s="1"/>
  <c r="E148" i="28" s="1"/>
  <c r="E148" i="27" s="1"/>
  <c r="D148" i="28"/>
  <c r="D148" i="27" s="1"/>
  <c r="I148" i="27"/>
  <c r="G149" i="17" l="1"/>
  <c r="H149" i="17"/>
  <c r="I148" i="17"/>
  <c r="I148" i="28"/>
  <c r="J148" i="28"/>
  <c r="D149" i="17" l="1"/>
  <c r="L148" i="27"/>
  <c r="M148" i="27" s="1"/>
  <c r="H149" i="28"/>
  <c r="G149" i="27" s="1"/>
  <c r="J148" i="27"/>
  <c r="K148" i="27" s="1"/>
  <c r="G149" i="28"/>
  <c r="F149" i="27" s="1"/>
  <c r="H149" i="27" s="1"/>
  <c r="I149" i="27" l="1"/>
  <c r="F149" i="17"/>
  <c r="E149" i="17" s="1"/>
  <c r="J149" i="17" s="1"/>
  <c r="F149" i="28" s="1"/>
  <c r="D149" i="28"/>
  <c r="D149" i="27" s="1"/>
  <c r="I149" i="17" l="1"/>
  <c r="G150" i="17"/>
  <c r="H150" i="17"/>
  <c r="E149" i="28"/>
  <c r="E149" i="27" s="1"/>
  <c r="I149" i="28" l="1"/>
  <c r="D150" i="17"/>
  <c r="J149" i="28"/>
  <c r="L149" i="27" l="1"/>
  <c r="M149" i="27" s="1"/>
  <c r="H150" i="28"/>
  <c r="G150" i="27" s="1"/>
  <c r="J149" i="27"/>
  <c r="K149" i="27" s="1"/>
  <c r="G150" i="28"/>
  <c r="F150" i="27" s="1"/>
  <c r="H150" i="27" s="1"/>
  <c r="I150" i="27" l="1"/>
  <c r="F150" i="17"/>
  <c r="E150" i="17" s="1"/>
  <c r="J150" i="17" s="1"/>
  <c r="F150" i="28" s="1"/>
  <c r="D150" i="28"/>
  <c r="D150" i="27" s="1"/>
  <c r="I150" i="17" l="1"/>
  <c r="H151" i="17"/>
  <c r="G151" i="17"/>
  <c r="E150" i="28"/>
  <c r="E150" i="27" s="1"/>
  <c r="I150" i="28" l="1"/>
  <c r="D151" i="17"/>
  <c r="J150" i="28"/>
  <c r="L150" i="27" l="1"/>
  <c r="M150" i="27" s="1"/>
  <c r="H151" i="28"/>
  <c r="G151" i="27" s="1"/>
  <c r="J150" i="27"/>
  <c r="K150" i="27" s="1"/>
  <c r="G151" i="28"/>
  <c r="F151" i="27" s="1"/>
  <c r="H151" i="27" s="1"/>
  <c r="I151" i="27" l="1"/>
  <c r="F151" i="17"/>
  <c r="E151" i="17" s="1"/>
  <c r="J151" i="17" s="1"/>
  <c r="F151" i="28" s="1"/>
  <c r="D151" i="28"/>
  <c r="D151" i="27" s="1"/>
  <c r="I151" i="17" l="1"/>
  <c r="H152" i="17"/>
  <c r="G152" i="17"/>
  <c r="E151" i="28"/>
  <c r="E151" i="27" s="1"/>
  <c r="I151" i="28" l="1"/>
  <c r="D152" i="17"/>
  <c r="J151" i="28"/>
  <c r="L151" i="27" l="1"/>
  <c r="M151" i="27" s="1"/>
  <c r="H152" i="28"/>
  <c r="G152" i="27" s="1"/>
  <c r="J151" i="27"/>
  <c r="K151" i="27" s="1"/>
  <c r="G152" i="28"/>
  <c r="F152" i="27" s="1"/>
  <c r="H152" i="27" s="1"/>
  <c r="I152" i="27" l="1"/>
  <c r="F152" i="17"/>
  <c r="E152" i="17" s="1"/>
  <c r="J152" i="17" s="1"/>
  <c r="F152" i="28" s="1"/>
  <c r="D152" i="28"/>
  <c r="D152" i="27" s="1"/>
  <c r="I152" i="17" l="1"/>
  <c r="G153" i="17"/>
  <c r="H153" i="17"/>
  <c r="E152" i="28"/>
  <c r="E152" i="27" s="1"/>
  <c r="I152" i="28" l="1"/>
  <c r="D153" i="17"/>
  <c r="J152" i="28"/>
  <c r="L152" i="27" l="1"/>
  <c r="M152" i="27" s="1"/>
  <c r="H153" i="28"/>
  <c r="G153" i="27" s="1"/>
  <c r="J152" i="27"/>
  <c r="K152" i="27" s="1"/>
  <c r="G153" i="28"/>
  <c r="F153" i="27" s="1"/>
  <c r="H153" i="27" s="1"/>
  <c r="I153" i="27" l="1"/>
  <c r="F153" i="17"/>
  <c r="E153" i="17" s="1"/>
  <c r="J153" i="17" s="1"/>
  <c r="F153" i="28" s="1"/>
  <c r="D153" i="28"/>
  <c r="D153" i="27" s="1"/>
  <c r="I153" i="17" l="1"/>
  <c r="H154" i="17"/>
  <c r="G154" i="17"/>
  <c r="E153" i="28"/>
  <c r="E153" i="27" s="1"/>
  <c r="I153" i="28" l="1"/>
  <c r="D154" i="17"/>
  <c r="J153" i="28"/>
  <c r="L153" i="27" l="1"/>
  <c r="M153" i="27" s="1"/>
  <c r="H154" i="28"/>
  <c r="G154" i="27" s="1"/>
  <c r="J153" i="27"/>
  <c r="K153" i="27" s="1"/>
  <c r="G154" i="28"/>
  <c r="F154" i="27" s="1"/>
  <c r="H154" i="27" s="1"/>
  <c r="I154" i="27" l="1"/>
  <c r="F154" i="17"/>
  <c r="E154" i="17" s="1"/>
  <c r="J154" i="17" s="1"/>
  <c r="F154" i="28" s="1"/>
  <c r="D154" i="28"/>
  <c r="D154" i="27" s="1"/>
  <c r="I154" i="17" l="1"/>
  <c r="H155" i="17"/>
  <c r="G155" i="17"/>
  <c r="E154" i="28"/>
  <c r="E154" i="27" s="1"/>
  <c r="I154" i="28" l="1"/>
  <c r="D155" i="17"/>
  <c r="J154" i="28"/>
  <c r="L154" i="27" l="1"/>
  <c r="M154" i="27" s="1"/>
  <c r="H155" i="28"/>
  <c r="G155" i="27" s="1"/>
  <c r="J154" i="27"/>
  <c r="K154" i="27" s="1"/>
  <c r="G155" i="28"/>
  <c r="F155" i="27" s="1"/>
  <c r="H155" i="27" s="1"/>
  <c r="I155" i="27" l="1"/>
  <c r="F155" i="17"/>
  <c r="E155" i="17" s="1"/>
  <c r="J155" i="17" s="1"/>
  <c r="F155" i="28" s="1"/>
  <c r="D155" i="28"/>
  <c r="D155" i="27" s="1"/>
  <c r="I155" i="17" l="1"/>
  <c r="H156" i="17"/>
  <c r="G156" i="17"/>
  <c r="E155" i="28"/>
  <c r="E155" i="27" s="1"/>
  <c r="I155" i="28" l="1"/>
  <c r="D156" i="17"/>
  <c r="J155" i="28"/>
  <c r="L155" i="27" l="1"/>
  <c r="M155" i="27" s="1"/>
  <c r="H156" i="28"/>
  <c r="G156" i="27" s="1"/>
  <c r="J155" i="27"/>
  <c r="K155" i="27" s="1"/>
  <c r="G156" i="28"/>
  <c r="F156" i="27" s="1"/>
  <c r="H156" i="27" s="1"/>
  <c r="I156" i="27" l="1"/>
  <c r="F156" i="17"/>
  <c r="E156" i="17" s="1"/>
  <c r="J156" i="17" s="1"/>
  <c r="F156" i="28" s="1"/>
  <c r="D156" i="28"/>
  <c r="D156" i="27" s="1"/>
  <c r="I156" i="17" l="1"/>
  <c r="H157" i="17"/>
  <c r="G157" i="17"/>
  <c r="E156" i="28"/>
  <c r="E156" i="27" s="1"/>
  <c r="I156" i="28" l="1"/>
  <c r="D157" i="17"/>
  <c r="J156" i="28"/>
  <c r="L156" i="27" l="1"/>
  <c r="M156" i="27" s="1"/>
  <c r="H157" i="28"/>
  <c r="G157" i="27" s="1"/>
  <c r="J156" i="27"/>
  <c r="K156" i="27" s="1"/>
  <c r="G157" i="28"/>
  <c r="F157" i="27" s="1"/>
  <c r="H157" i="27" s="1"/>
  <c r="I157" i="27" l="1"/>
  <c r="F157" i="17"/>
  <c r="E157" i="17" s="1"/>
  <c r="J157" i="17" s="1"/>
  <c r="F157" i="28" s="1"/>
  <c r="D157" i="28"/>
  <c r="D157" i="27" s="1"/>
  <c r="I157" i="17" l="1"/>
  <c r="H158" i="17"/>
  <c r="G158" i="17"/>
  <c r="E157" i="28"/>
  <c r="E157" i="27" s="1"/>
  <c r="I157" i="28" l="1"/>
  <c r="D158" i="17"/>
  <c r="J157" i="28"/>
  <c r="L157" i="27" l="1"/>
  <c r="M157" i="27" s="1"/>
  <c r="H158" i="28"/>
  <c r="G158" i="27" s="1"/>
  <c r="J157" i="27"/>
  <c r="K157" i="27" s="1"/>
  <c r="G158" i="28"/>
  <c r="F158" i="27" s="1"/>
  <c r="H158" i="27" s="1"/>
  <c r="I158" i="27" l="1"/>
  <c r="F158" i="17"/>
  <c r="E158" i="17" s="1"/>
  <c r="J158" i="17" s="1"/>
  <c r="F158" i="28" s="1"/>
  <c r="D158" i="28"/>
  <c r="D158" i="27" s="1"/>
  <c r="I158" i="17" l="1"/>
  <c r="H159" i="17"/>
  <c r="G159" i="17"/>
  <c r="E158" i="28"/>
  <c r="E158" i="27" s="1"/>
  <c r="I158" i="28" l="1"/>
  <c r="D159" i="17"/>
  <c r="J158" i="28"/>
  <c r="H159" i="28" s="1"/>
  <c r="G159" i="27" l="1"/>
  <c r="L158" i="27"/>
  <c r="M158" i="27" s="1"/>
  <c r="J158" i="27"/>
  <c r="K158" i="27" s="1"/>
  <c r="G159" i="28"/>
  <c r="F159" i="27" s="1"/>
  <c r="H159" i="27" s="1"/>
  <c r="F159" i="17" l="1"/>
  <c r="E159" i="17" s="1"/>
  <c r="J159" i="17" s="1"/>
  <c r="F159" i="28" s="1"/>
  <c r="E159" i="28" s="1"/>
  <c r="E159" i="27" s="1"/>
  <c r="D159" i="28"/>
  <c r="D159" i="27" s="1"/>
  <c r="I159" i="27"/>
  <c r="I159" i="17" l="1"/>
  <c r="H160" i="17"/>
  <c r="G160" i="17"/>
  <c r="I159" i="28"/>
  <c r="J159" i="28"/>
  <c r="H160" i="28" s="1"/>
  <c r="D160" i="17" l="1"/>
  <c r="G160" i="27"/>
  <c r="L159" i="27"/>
  <c r="M159" i="27" s="1"/>
  <c r="J159" i="27"/>
  <c r="K159" i="27" s="1"/>
  <c r="F160" i="17"/>
  <c r="E160" i="17" s="1"/>
  <c r="J160" i="17" s="1"/>
  <c r="G160" i="28"/>
  <c r="F160" i="27" s="1"/>
  <c r="H160" i="27" s="1"/>
  <c r="D160" i="28" l="1"/>
  <c r="D160" i="27" s="1"/>
  <c r="I160" i="27"/>
  <c r="G161" i="17"/>
  <c r="H161" i="17"/>
  <c r="I160" i="17"/>
  <c r="F160" i="28" l="1"/>
  <c r="E160" i="28" s="1"/>
  <c r="E160" i="27" s="1"/>
  <c r="D161" i="17"/>
  <c r="J160" i="28" l="1"/>
  <c r="H161" i="28" s="1"/>
  <c r="I160" i="28"/>
  <c r="J160" i="27" s="1"/>
  <c r="K160" i="27" s="1"/>
  <c r="L160" i="27" l="1"/>
  <c r="M160" i="27" s="1"/>
  <c r="G161" i="28"/>
  <c r="F161" i="27" s="1"/>
  <c r="H161" i="27" s="1"/>
  <c r="G161" i="27"/>
  <c r="F161" i="17"/>
  <c r="E161" i="17" s="1"/>
  <c r="J161" i="17" s="1"/>
  <c r="D161" i="28" l="1"/>
  <c r="D161" i="27" s="1"/>
  <c r="I161" i="27"/>
  <c r="I161" i="17"/>
  <c r="G162" i="17"/>
  <c r="H162" i="17"/>
  <c r="D162" i="17" s="1"/>
  <c r="F161" i="28" l="1"/>
  <c r="E161" i="28" s="1"/>
  <c r="E161" i="27" s="1"/>
  <c r="I161" i="28" l="1"/>
  <c r="J161" i="27" s="1"/>
  <c r="K161" i="27" s="1"/>
  <c r="J161" i="28"/>
  <c r="H162" i="28" s="1"/>
  <c r="G162" i="27" s="1"/>
  <c r="G162" i="28" l="1"/>
  <c r="F162" i="27" s="1"/>
  <c r="H162" i="27" s="1"/>
  <c r="I162" i="27" s="1"/>
  <c r="F162" i="17"/>
  <c r="E162" i="17" s="1"/>
  <c r="I162" i="17" s="1"/>
  <c r="L161" i="27"/>
  <c r="M161" i="27" s="1"/>
  <c r="D162" i="28"/>
  <c r="D162" i="27" s="1"/>
  <c r="J162" i="17" l="1"/>
  <c r="F162" i="28" s="1"/>
  <c r="E162" i="28" s="1"/>
  <c r="E162" i="27" s="1"/>
  <c r="H163" i="17" l="1"/>
  <c r="G163" i="17"/>
  <c r="J162" i="28"/>
  <c r="I162" i="28"/>
  <c r="D163" i="17" l="1"/>
  <c r="L162" i="27"/>
  <c r="M162" i="27" s="1"/>
  <c r="H163" i="28"/>
  <c r="G163" i="27" s="1"/>
  <c r="G163" i="28"/>
  <c r="F163" i="27" s="1"/>
  <c r="H163" i="27" s="1"/>
  <c r="J162" i="27"/>
  <c r="K162" i="27" s="1"/>
  <c r="D163" i="28" l="1"/>
  <c r="D163" i="27" s="1"/>
  <c r="F163" i="17"/>
  <c r="E163" i="17" s="1"/>
  <c r="J163" i="17" s="1"/>
  <c r="F163" i="28" s="1"/>
  <c r="E163" i="28" s="1"/>
  <c r="E163" i="27" s="1"/>
  <c r="I163" i="27"/>
  <c r="I163" i="17" l="1"/>
  <c r="H164" i="17"/>
  <c r="G164" i="17"/>
  <c r="I163" i="28"/>
  <c r="J163" i="28"/>
  <c r="D164" i="17" l="1"/>
  <c r="L163" i="27"/>
  <c r="M163" i="27" s="1"/>
  <c r="H164" i="28"/>
  <c r="G164" i="27" s="1"/>
  <c r="J163" i="27"/>
  <c r="K163" i="27" s="1"/>
  <c r="G164" i="28"/>
  <c r="F164" i="27" s="1"/>
  <c r="H164" i="27" s="1"/>
  <c r="I164" i="27" l="1"/>
  <c r="D164" i="28"/>
  <c r="D164" i="27" s="1"/>
  <c r="F164" i="17"/>
  <c r="E164" i="17" s="1"/>
  <c r="I164" i="17" l="1"/>
  <c r="J164" i="17"/>
  <c r="F164" i="28" s="1"/>
  <c r="E164" i="28" l="1"/>
  <c r="E164" i="27" s="1"/>
  <c r="G165" i="17"/>
  <c r="H165" i="17"/>
  <c r="D165" i="17" l="1"/>
  <c r="I164" i="28"/>
  <c r="J164" i="28"/>
  <c r="L164" i="27" l="1"/>
  <c r="M164" i="27" s="1"/>
  <c r="H165" i="28"/>
  <c r="G165" i="27" s="1"/>
  <c r="J164" i="27"/>
  <c r="K164" i="27" s="1"/>
  <c r="G165" i="28"/>
  <c r="F165" i="27" s="1"/>
  <c r="H165" i="27" s="1"/>
  <c r="I165" i="27" l="1"/>
  <c r="D165" i="28"/>
  <c r="D165" i="27" s="1"/>
  <c r="F165" i="17"/>
  <c r="E165" i="17" s="1"/>
  <c r="I165" i="17" l="1"/>
  <c r="J165" i="17"/>
  <c r="F165" i="28" s="1"/>
  <c r="E165" i="28" l="1"/>
  <c r="E165" i="27" s="1"/>
  <c r="H166" i="17"/>
  <c r="G166" i="17"/>
  <c r="D166" i="17" l="1"/>
  <c r="I165" i="28"/>
  <c r="J165" i="28"/>
  <c r="L165" i="27" l="1"/>
  <c r="M165" i="27" s="1"/>
  <c r="H166" i="28"/>
  <c r="G166" i="27" s="1"/>
  <c r="J165" i="27"/>
  <c r="K165" i="27" s="1"/>
  <c r="G166" i="28"/>
  <c r="F166" i="27" s="1"/>
  <c r="H166" i="27" s="1"/>
  <c r="I166" i="27" l="1"/>
  <c r="D166" i="28"/>
  <c r="D166" i="27" s="1"/>
  <c r="F166" i="17"/>
  <c r="E166" i="17" s="1"/>
  <c r="J166" i="17" l="1"/>
  <c r="F166" i="28" s="1"/>
  <c r="I166" i="17"/>
  <c r="E166" i="28" l="1"/>
  <c r="E166" i="27" s="1"/>
  <c r="H167" i="17"/>
  <c r="G167" i="17"/>
  <c r="D167" i="17" l="1"/>
  <c r="I166" i="28"/>
  <c r="J166" i="28"/>
  <c r="L166" i="27" l="1"/>
  <c r="M166" i="27" s="1"/>
  <c r="H167" i="28"/>
  <c r="G167" i="27" s="1"/>
  <c r="J166" i="27"/>
  <c r="K166" i="27" s="1"/>
  <c r="G167" i="28"/>
  <c r="F167" i="27" s="1"/>
  <c r="H167" i="27" s="1"/>
  <c r="I167" i="27" l="1"/>
  <c r="D167" i="28"/>
  <c r="D167" i="27" s="1"/>
  <c r="F167" i="17"/>
  <c r="E167" i="17" s="1"/>
  <c r="J167" i="17" l="1"/>
  <c r="F167" i="28" s="1"/>
  <c r="I167" i="17"/>
  <c r="E167" i="28" l="1"/>
  <c r="E167" i="27" s="1"/>
  <c r="G168" i="17"/>
  <c r="H168" i="17"/>
  <c r="D168" i="17" l="1"/>
  <c r="I167" i="28"/>
  <c r="J167" i="28"/>
  <c r="L167" i="27" l="1"/>
  <c r="M167" i="27" s="1"/>
  <c r="H168" i="28"/>
  <c r="G168" i="27" s="1"/>
  <c r="J167" i="27"/>
  <c r="K167" i="27" s="1"/>
  <c r="G168" i="28"/>
  <c r="F168" i="27" s="1"/>
  <c r="H168" i="27" s="1"/>
  <c r="I168" i="27" l="1"/>
  <c r="D168" i="28"/>
  <c r="D168" i="27" s="1"/>
  <c r="F168" i="17"/>
  <c r="E168" i="17" s="1"/>
  <c r="J168" i="17" l="1"/>
  <c r="F168" i="28" s="1"/>
  <c r="I168" i="17"/>
  <c r="E168" i="28" l="1"/>
  <c r="E168" i="27" s="1"/>
  <c r="G169" i="17"/>
  <c r="H169" i="17"/>
  <c r="D169" i="17" l="1"/>
  <c r="I168" i="28"/>
  <c r="J168" i="28"/>
  <c r="L168" i="27" l="1"/>
  <c r="M168" i="27" s="1"/>
  <c r="H169" i="28"/>
  <c r="G169" i="27" s="1"/>
  <c r="J168" i="27"/>
  <c r="K168" i="27" s="1"/>
  <c r="G169" i="28"/>
  <c r="F169" i="27" s="1"/>
  <c r="H169" i="27" s="1"/>
  <c r="I169" i="27" l="1"/>
  <c r="D169" i="28"/>
  <c r="D169" i="27" s="1"/>
  <c r="F169" i="17"/>
  <c r="E169" i="17" s="1"/>
  <c r="J169" i="17" l="1"/>
  <c r="F169" i="28" s="1"/>
  <c r="I169" i="17"/>
  <c r="E169" i="28" l="1"/>
  <c r="E169" i="27" s="1"/>
  <c r="H170" i="17"/>
  <c r="G170" i="17"/>
  <c r="D170" i="17" l="1"/>
  <c r="I169" i="28"/>
  <c r="J169" i="28"/>
  <c r="L169" i="27" l="1"/>
  <c r="M169" i="27" s="1"/>
  <c r="H170" i="28"/>
  <c r="G170" i="27" s="1"/>
  <c r="J169" i="27"/>
  <c r="K169" i="27" s="1"/>
  <c r="G170" i="28"/>
  <c r="F170" i="27" s="1"/>
  <c r="H170" i="27" s="1"/>
  <c r="I170" i="27" l="1"/>
  <c r="D170" i="28"/>
  <c r="D170" i="27" s="1"/>
  <c r="F170" i="17"/>
  <c r="E170" i="17" s="1"/>
  <c r="J170" i="17" l="1"/>
  <c r="F170" i="28" s="1"/>
  <c r="I170" i="17"/>
  <c r="E170" i="28" l="1"/>
  <c r="E170" i="27" s="1"/>
  <c r="H171" i="17"/>
  <c r="G171" i="17"/>
  <c r="D171" i="17" l="1"/>
  <c r="I170" i="28"/>
  <c r="J170" i="28"/>
  <c r="L170" i="27" l="1"/>
  <c r="M170" i="27" s="1"/>
  <c r="H171" i="28"/>
  <c r="G171" i="27" s="1"/>
  <c r="J170" i="27"/>
  <c r="K170" i="27" s="1"/>
  <c r="H12" i="1" s="1"/>
  <c r="G171" i="28"/>
  <c r="F171" i="27" s="1"/>
  <c r="H171" i="27" s="1"/>
  <c r="I171" i="27" l="1"/>
  <c r="D171" i="28"/>
  <c r="D171" i="27" s="1"/>
  <c r="F171" i="17"/>
  <c r="E171" i="17" s="1"/>
  <c r="J171" i="17" l="1"/>
  <c r="F171" i="28" s="1"/>
  <c r="I171" i="17"/>
  <c r="E171" i="28" l="1"/>
  <c r="E171" i="27" s="1"/>
  <c r="G172" i="17"/>
  <c r="H172" i="17"/>
  <c r="D172" i="17" l="1"/>
  <c r="I171" i="28"/>
  <c r="J171" i="28"/>
  <c r="L171" i="27" l="1"/>
  <c r="M171" i="27" s="1"/>
  <c r="H172" i="28"/>
  <c r="G172" i="27" s="1"/>
  <c r="J171" i="27"/>
  <c r="K171" i="27" s="1"/>
  <c r="G172" i="28"/>
  <c r="F172" i="27" s="1"/>
  <c r="H172" i="27" s="1"/>
  <c r="I172" i="27" l="1"/>
  <c r="D172" i="28"/>
  <c r="D172" i="27" s="1"/>
  <c r="F172" i="17"/>
  <c r="E172" i="17" s="1"/>
  <c r="J172" i="17" l="1"/>
  <c r="F172" i="28" s="1"/>
  <c r="I172" i="17"/>
  <c r="E172" i="28" l="1"/>
  <c r="E172" i="27" s="1"/>
  <c r="G173" i="17"/>
  <c r="H173" i="17"/>
  <c r="D173" i="17" l="1"/>
  <c r="I172" i="28"/>
  <c r="J172" i="28"/>
  <c r="L172" i="27" l="1"/>
  <c r="M172" i="27" s="1"/>
  <c r="H173" i="28"/>
  <c r="G173" i="27" s="1"/>
  <c r="J172" i="27"/>
  <c r="K172" i="27" s="1"/>
  <c r="G173" i="28"/>
  <c r="F173" i="27" s="1"/>
  <c r="H173" i="27" s="1"/>
  <c r="I173" i="27" l="1"/>
  <c r="D173" i="28"/>
  <c r="D173" i="27" s="1"/>
  <c r="F173" i="17"/>
  <c r="E173" i="17" s="1"/>
  <c r="I173" i="17" l="1"/>
  <c r="J173" i="17"/>
  <c r="F173" i="28" s="1"/>
  <c r="E173" i="28" l="1"/>
  <c r="E173" i="27" s="1"/>
  <c r="G174" i="17"/>
  <c r="H174" i="17"/>
  <c r="D174" i="17" l="1"/>
  <c r="I173" i="28"/>
  <c r="J173" i="28"/>
  <c r="L173" i="27" l="1"/>
  <c r="M173" i="27" s="1"/>
  <c r="H174" i="28"/>
  <c r="G174" i="27" s="1"/>
  <c r="J173" i="27"/>
  <c r="K173" i="27" s="1"/>
  <c r="G174" i="28"/>
  <c r="F174" i="27" s="1"/>
  <c r="H174" i="27" s="1"/>
  <c r="I174" i="27" l="1"/>
  <c r="D174" i="28"/>
  <c r="D174" i="27" s="1"/>
  <c r="F174" i="17"/>
  <c r="E174" i="17" s="1"/>
  <c r="J174" i="17" l="1"/>
  <c r="F174" i="28" s="1"/>
  <c r="I174" i="17"/>
  <c r="E174" i="28" l="1"/>
  <c r="E174" i="27" s="1"/>
  <c r="G175" i="17"/>
  <c r="H175" i="17"/>
  <c r="D175" i="17" l="1"/>
  <c r="I174" i="28"/>
  <c r="J174" i="28"/>
  <c r="L174" i="27" l="1"/>
  <c r="M174" i="27" s="1"/>
  <c r="H175" i="28"/>
  <c r="G175" i="27" s="1"/>
  <c r="J174" i="27"/>
  <c r="K174" i="27" s="1"/>
  <c r="G175" i="28"/>
  <c r="F175" i="27" s="1"/>
  <c r="H175" i="27" s="1"/>
  <c r="I175" i="27" l="1"/>
  <c r="D175" i="28"/>
  <c r="D175" i="27" s="1"/>
  <c r="F175" i="17"/>
  <c r="E175" i="17" s="1"/>
  <c r="J175" i="17" l="1"/>
  <c r="F175" i="28" s="1"/>
  <c r="I175" i="17"/>
  <c r="E175" i="28" l="1"/>
  <c r="E175" i="27" s="1"/>
  <c r="G176" i="17"/>
  <c r="H176" i="17"/>
  <c r="D176" i="17" l="1"/>
  <c r="I175" i="28"/>
  <c r="J175" i="28"/>
  <c r="L175" i="27" l="1"/>
  <c r="M175" i="27" s="1"/>
  <c r="H176" i="28"/>
  <c r="G176" i="27" s="1"/>
  <c r="J175" i="27"/>
  <c r="K175" i="27" s="1"/>
  <c r="G176" i="28"/>
  <c r="F176" i="27" s="1"/>
  <c r="H176" i="27" s="1"/>
  <c r="I176" i="27" l="1"/>
  <c r="D176" i="28"/>
  <c r="D176" i="27" s="1"/>
  <c r="F176" i="17"/>
  <c r="E176" i="17" s="1"/>
  <c r="J176" i="17" l="1"/>
  <c r="F176" i="28" s="1"/>
  <c r="I176" i="17"/>
  <c r="E176" i="28" l="1"/>
  <c r="E176" i="27" s="1"/>
  <c r="G177" i="17"/>
  <c r="H177" i="17"/>
  <c r="D177" i="17" l="1"/>
  <c r="I176" i="28"/>
  <c r="J176" i="28"/>
  <c r="L176" i="27" l="1"/>
  <c r="M176" i="27" s="1"/>
  <c r="H177" i="28"/>
  <c r="G177" i="27" s="1"/>
  <c r="J176" i="27"/>
  <c r="K176" i="27" s="1"/>
  <c r="G177" i="28"/>
  <c r="F177" i="27" s="1"/>
  <c r="H177" i="27" s="1"/>
  <c r="I177" i="27" l="1"/>
  <c r="D177" i="28"/>
  <c r="D177" i="27" s="1"/>
  <c r="F177" i="17"/>
  <c r="E177" i="17" s="1"/>
  <c r="J177" i="17" l="1"/>
  <c r="F177" i="28" s="1"/>
  <c r="I177" i="17"/>
  <c r="E177" i="28" l="1"/>
  <c r="E177" i="27" s="1"/>
  <c r="G178" i="17"/>
  <c r="H178" i="17"/>
  <c r="D178" i="17" l="1"/>
  <c r="I177" i="28"/>
  <c r="J177" i="28"/>
  <c r="L177" i="27" l="1"/>
  <c r="M177" i="27" s="1"/>
  <c r="H178" i="28"/>
  <c r="G178" i="27" s="1"/>
  <c r="J177" i="27"/>
  <c r="K177" i="27" s="1"/>
  <c r="G178" i="28"/>
  <c r="F178" i="27" s="1"/>
  <c r="H178" i="27" s="1"/>
  <c r="I178" i="27" l="1"/>
  <c r="D178" i="28"/>
  <c r="D178" i="27" s="1"/>
  <c r="F178" i="17"/>
  <c r="E178" i="17" s="1"/>
  <c r="I178" i="17" l="1"/>
  <c r="J178" i="17"/>
  <c r="F178" i="28" s="1"/>
  <c r="E178" i="28" l="1"/>
  <c r="E178" i="27" s="1"/>
  <c r="G179" i="17"/>
  <c r="H179" i="17"/>
  <c r="D179" i="17" l="1"/>
  <c r="I178" i="28"/>
  <c r="J178" i="28"/>
  <c r="L178" i="27" l="1"/>
  <c r="M178" i="27" s="1"/>
  <c r="H179" i="28"/>
  <c r="G179" i="27" s="1"/>
  <c r="J178" i="27"/>
  <c r="K178" i="27" s="1"/>
  <c r="G179" i="28"/>
  <c r="F179" i="27" s="1"/>
  <c r="H179" i="27" s="1"/>
  <c r="I179" i="27" l="1"/>
  <c r="D179" i="28"/>
  <c r="D179" i="27" s="1"/>
  <c r="F179" i="17"/>
  <c r="E179" i="17" s="1"/>
  <c r="J179" i="17" l="1"/>
  <c r="F179" i="28" s="1"/>
  <c r="I179" i="17"/>
  <c r="E179" i="28" l="1"/>
  <c r="E179" i="27" s="1"/>
  <c r="H180" i="17"/>
  <c r="G180" i="17"/>
  <c r="D180" i="17" l="1"/>
  <c r="I179" i="28"/>
  <c r="J179" i="28"/>
  <c r="L179" i="27" l="1"/>
  <c r="M179" i="27" s="1"/>
  <c r="H180" i="28"/>
  <c r="G180" i="27" s="1"/>
  <c r="J179" i="27"/>
  <c r="K179" i="27" s="1"/>
  <c r="G180" i="28"/>
  <c r="F180" i="27" s="1"/>
  <c r="H180" i="27" s="1"/>
  <c r="I180" i="27" l="1"/>
  <c r="D180" i="28"/>
  <c r="D180" i="27" s="1"/>
  <c r="F180" i="17"/>
  <c r="E180" i="17" s="1"/>
  <c r="J180" i="17" l="1"/>
  <c r="F180" i="28" s="1"/>
  <c r="I180" i="17"/>
  <c r="E180" i="28" l="1"/>
  <c r="E180" i="27" s="1"/>
  <c r="H181" i="17"/>
  <c r="G181" i="17"/>
  <c r="D181" i="17" l="1"/>
  <c r="I180" i="28"/>
  <c r="J180" i="28"/>
  <c r="L180" i="27" l="1"/>
  <c r="M180" i="27" s="1"/>
  <c r="H181" i="28"/>
  <c r="G181" i="27" s="1"/>
  <c r="J180" i="27"/>
  <c r="K180" i="27" s="1"/>
  <c r="G181" i="28"/>
  <c r="F181" i="27" s="1"/>
  <c r="H181" i="27" s="1"/>
  <c r="I181" i="27" l="1"/>
  <c r="D181" i="28"/>
  <c r="D181" i="27" s="1"/>
  <c r="F181" i="17"/>
  <c r="E181" i="17" s="1"/>
  <c r="J181" i="17" l="1"/>
  <c r="F181" i="28" s="1"/>
  <c r="I181" i="17"/>
  <c r="E181" i="28" l="1"/>
  <c r="E181" i="27" s="1"/>
  <c r="G182" i="17"/>
  <c r="H182" i="17"/>
  <c r="D182" i="17" l="1"/>
  <c r="I181" i="28"/>
  <c r="J181" i="28"/>
  <c r="L181" i="27" l="1"/>
  <c r="M181" i="27" s="1"/>
  <c r="H182" i="28"/>
  <c r="G182" i="27" s="1"/>
  <c r="J181" i="27"/>
  <c r="K181" i="27" s="1"/>
  <c r="G182" i="28"/>
  <c r="F182" i="27" s="1"/>
  <c r="H182" i="27" s="1"/>
  <c r="I182" i="27" l="1"/>
  <c r="D182" i="28"/>
  <c r="D182" i="27" s="1"/>
  <c r="F182" i="17"/>
  <c r="E182" i="17" s="1"/>
  <c r="I182" i="17" l="1"/>
  <c r="J182" i="17"/>
  <c r="F182" i="28" s="1"/>
  <c r="E182" i="28" l="1"/>
  <c r="E182" i="27" s="1"/>
  <c r="G183" i="17"/>
  <c r="H183" i="17"/>
  <c r="D183" i="17" l="1"/>
  <c r="I182" i="28"/>
  <c r="J182" i="28"/>
  <c r="L182" i="27" l="1"/>
  <c r="M182" i="27" s="1"/>
  <c r="H183" i="28"/>
  <c r="G183" i="27" s="1"/>
  <c r="J182" i="27"/>
  <c r="K182" i="27" s="1"/>
  <c r="G183" i="28"/>
  <c r="F183" i="27" s="1"/>
  <c r="H183" i="27" s="1"/>
  <c r="I183" i="27" l="1"/>
  <c r="D183" i="28"/>
  <c r="D183" i="27" s="1"/>
  <c r="F183" i="17"/>
  <c r="E183" i="17" s="1"/>
  <c r="J183" i="17" l="1"/>
  <c r="F183" i="28" s="1"/>
  <c r="I183" i="17"/>
  <c r="E183" i="28" l="1"/>
  <c r="E183" i="27" s="1"/>
  <c r="H184" i="17"/>
  <c r="G184" i="17"/>
  <c r="D184" i="17" l="1"/>
  <c r="I183" i="28"/>
  <c r="J183" i="28"/>
  <c r="L183" i="27" l="1"/>
  <c r="M183" i="27" s="1"/>
  <c r="H184" i="28"/>
  <c r="G184" i="27" s="1"/>
  <c r="J183" i="27"/>
  <c r="K183" i="27" s="1"/>
  <c r="G184" i="28"/>
  <c r="F184" i="27" s="1"/>
  <c r="H184" i="27" s="1"/>
  <c r="I184" i="27" l="1"/>
  <c r="D184" i="28"/>
  <c r="D184" i="27" s="1"/>
  <c r="F184" i="17"/>
  <c r="E184" i="17" s="1"/>
  <c r="J184" i="17" l="1"/>
  <c r="F184" i="28" s="1"/>
  <c r="I184" i="17"/>
  <c r="E184" i="28" l="1"/>
  <c r="E184" i="27" s="1"/>
  <c r="G185" i="17"/>
  <c r="H185" i="17"/>
  <c r="D185" i="17" l="1"/>
  <c r="I184" i="28"/>
  <c r="J184" i="28"/>
  <c r="L184" i="27" l="1"/>
  <c r="M184" i="27" s="1"/>
  <c r="H185" i="28"/>
  <c r="G185" i="27" s="1"/>
  <c r="J184" i="27"/>
  <c r="K184" i="27" s="1"/>
  <c r="G185" i="28"/>
  <c r="F185" i="27" s="1"/>
  <c r="H185" i="27" s="1"/>
  <c r="I185" i="27" l="1"/>
  <c r="D185" i="28"/>
  <c r="D185" i="27" s="1"/>
  <c r="F185" i="17"/>
  <c r="E185" i="17" s="1"/>
  <c r="J185" i="17" l="1"/>
  <c r="F185" i="28" s="1"/>
  <c r="I185" i="17"/>
  <c r="E185" i="28" l="1"/>
  <c r="E185" i="27" s="1"/>
  <c r="G186" i="17"/>
  <c r="H186" i="17"/>
  <c r="D186" i="17" l="1"/>
  <c r="I185" i="28"/>
  <c r="J185" i="28"/>
  <c r="L185" i="27" l="1"/>
  <c r="M185" i="27" s="1"/>
  <c r="H186" i="28"/>
  <c r="G186" i="27" s="1"/>
  <c r="J185" i="27"/>
  <c r="K185" i="27" s="1"/>
  <c r="G186" i="28"/>
  <c r="F186" i="27" s="1"/>
  <c r="H186" i="27" s="1"/>
  <c r="I186" i="27" l="1"/>
  <c r="D186" i="28"/>
  <c r="D186" i="27" s="1"/>
  <c r="F186" i="17"/>
  <c r="E186" i="17" s="1"/>
  <c r="J186" i="17" l="1"/>
  <c r="F186" i="28" s="1"/>
  <c r="I186" i="17"/>
  <c r="E186" i="28" l="1"/>
  <c r="E186" i="27" s="1"/>
  <c r="G187" i="17"/>
  <c r="H187" i="17"/>
  <c r="D187" i="17" l="1"/>
  <c r="I186" i="28"/>
  <c r="J186" i="28"/>
  <c r="L186" i="27" l="1"/>
  <c r="M186" i="27" s="1"/>
  <c r="H187" i="28"/>
  <c r="G187" i="27" s="1"/>
  <c r="J186" i="27"/>
  <c r="K186" i="27" s="1"/>
  <c r="G187" i="28"/>
  <c r="F187" i="27" s="1"/>
  <c r="H187" i="27" s="1"/>
  <c r="I187" i="27" l="1"/>
  <c r="D187" i="28"/>
  <c r="D187" i="27" s="1"/>
  <c r="F187" i="17"/>
  <c r="E187" i="17" s="1"/>
  <c r="J187" i="17" l="1"/>
  <c r="F187" i="28" s="1"/>
  <c r="I187" i="17"/>
  <c r="E187" i="28" l="1"/>
  <c r="E187" i="27" s="1"/>
  <c r="G188" i="17"/>
  <c r="H188" i="17"/>
  <c r="D188" i="17" l="1"/>
  <c r="I187" i="28"/>
  <c r="J187" i="28"/>
  <c r="L187" i="27" l="1"/>
  <c r="M187" i="27" s="1"/>
  <c r="H188" i="28"/>
  <c r="G188" i="27" s="1"/>
  <c r="J187" i="27"/>
  <c r="K187" i="27" s="1"/>
  <c r="G188" i="28"/>
  <c r="F188" i="27" s="1"/>
  <c r="H188" i="27" s="1"/>
  <c r="I188" i="27" l="1"/>
  <c r="D188" i="28"/>
  <c r="D188" i="27" s="1"/>
  <c r="F188" i="17"/>
  <c r="E188" i="17" s="1"/>
  <c r="J188" i="17" l="1"/>
  <c r="F188" i="28" s="1"/>
  <c r="I188" i="17"/>
  <c r="E188" i="28" l="1"/>
  <c r="E188" i="27" s="1"/>
  <c r="H189" i="17"/>
  <c r="G189" i="17"/>
  <c r="D189" i="17" l="1"/>
  <c r="I188" i="28"/>
  <c r="J188" i="28"/>
  <c r="L188" i="27" l="1"/>
  <c r="M188" i="27" s="1"/>
  <c r="H189" i="28"/>
  <c r="G189" i="27" s="1"/>
  <c r="J188" i="27"/>
  <c r="K188" i="27" s="1"/>
  <c r="G189" i="28"/>
  <c r="F189" i="27" s="1"/>
  <c r="H189" i="27" s="1"/>
  <c r="I189" i="27" l="1"/>
  <c r="D189" i="28"/>
  <c r="D189" i="27" s="1"/>
  <c r="F189" i="17"/>
  <c r="E189" i="17" s="1"/>
  <c r="J189" i="17" l="1"/>
  <c r="F189" i="28" s="1"/>
  <c r="I189" i="17"/>
  <c r="E189" i="28" l="1"/>
  <c r="E189" i="27" s="1"/>
  <c r="H190" i="17"/>
  <c r="G190" i="17"/>
  <c r="D190" i="17" l="1"/>
  <c r="I189" i="28"/>
  <c r="J189" i="28"/>
  <c r="L189" i="27" l="1"/>
  <c r="M189" i="27" s="1"/>
  <c r="H190" i="28"/>
  <c r="G190" i="27" s="1"/>
  <c r="J189" i="27"/>
  <c r="K189" i="27" s="1"/>
  <c r="G190" i="28"/>
  <c r="F190" i="27" s="1"/>
  <c r="H190" i="27" s="1"/>
  <c r="I190" i="27" l="1"/>
  <c r="D190" i="28"/>
  <c r="D190" i="27" s="1"/>
  <c r="F190" i="17"/>
  <c r="E190" i="17" s="1"/>
  <c r="J190" i="17" l="1"/>
  <c r="F190" i="28" s="1"/>
  <c r="I190" i="17"/>
  <c r="E190" i="28" l="1"/>
  <c r="E190" i="27" s="1"/>
  <c r="H191" i="17"/>
  <c r="G191" i="17"/>
  <c r="D191" i="17" l="1"/>
  <c r="I190" i="28"/>
  <c r="J190" i="28"/>
  <c r="L190" i="27" l="1"/>
  <c r="M190" i="27" s="1"/>
  <c r="H191" i="28"/>
  <c r="G191" i="27" s="1"/>
  <c r="J190" i="27"/>
  <c r="K190" i="27" s="1"/>
  <c r="G191" i="28"/>
  <c r="F191" i="27" s="1"/>
  <c r="H191" i="27" s="1"/>
  <c r="I191" i="27" l="1"/>
  <c r="D191" i="28"/>
  <c r="D191" i="27" s="1"/>
  <c r="F191" i="17"/>
  <c r="E191" i="17" s="1"/>
  <c r="J191" i="17" l="1"/>
  <c r="F191" i="28" s="1"/>
  <c r="I191" i="17"/>
  <c r="E191" i="28" l="1"/>
  <c r="E191" i="27" s="1"/>
  <c r="G192" i="17"/>
  <c r="H192" i="17"/>
  <c r="D192" i="17" l="1"/>
  <c r="I191" i="28"/>
  <c r="J191" i="28"/>
  <c r="L191" i="27" l="1"/>
  <c r="M191" i="27" s="1"/>
  <c r="H192" i="28"/>
  <c r="G192" i="27" s="1"/>
  <c r="J191" i="27"/>
  <c r="K191" i="27" s="1"/>
  <c r="G192" i="28"/>
  <c r="F192" i="27" s="1"/>
  <c r="H192" i="27" s="1"/>
  <c r="I192" i="27" l="1"/>
  <c r="D192" i="28"/>
  <c r="D192" i="27" s="1"/>
  <c r="F192" i="17"/>
  <c r="E192" i="17" s="1"/>
  <c r="J192" i="17" l="1"/>
  <c r="F192" i="28" s="1"/>
  <c r="I192" i="17"/>
  <c r="E192" i="28" l="1"/>
  <c r="E192" i="27" s="1"/>
  <c r="G193" i="17"/>
  <c r="H193" i="17"/>
  <c r="D193" i="17" l="1"/>
  <c r="I192" i="28"/>
  <c r="J192" i="28"/>
  <c r="L192" i="27" l="1"/>
  <c r="M192" i="27" s="1"/>
  <c r="H193" i="28"/>
  <c r="G193" i="27" s="1"/>
  <c r="J192" i="27"/>
  <c r="K192" i="27" s="1"/>
  <c r="G193" i="28"/>
  <c r="F193" i="27" s="1"/>
  <c r="H193" i="27" s="1"/>
  <c r="I193" i="27" l="1"/>
  <c r="D193" i="28"/>
  <c r="D193" i="27" s="1"/>
  <c r="F193" i="17"/>
  <c r="E193" i="17" s="1"/>
  <c r="J193" i="17" l="1"/>
  <c r="F193" i="28" s="1"/>
  <c r="I193" i="17"/>
  <c r="E193" i="28" l="1"/>
  <c r="E193" i="27" s="1"/>
  <c r="H194" i="17"/>
  <c r="G194" i="17"/>
  <c r="D194" i="17" l="1"/>
  <c r="I193" i="28"/>
  <c r="J193" i="28"/>
  <c r="L193" i="27" l="1"/>
  <c r="M193" i="27" s="1"/>
  <c r="H194" i="28"/>
  <c r="G194" i="27" s="1"/>
  <c r="J193" i="27"/>
  <c r="K193" i="27" s="1"/>
  <c r="G194" i="28"/>
  <c r="F194" i="27" s="1"/>
  <c r="H194" i="27" s="1"/>
  <c r="I194" i="27" l="1"/>
  <c r="D194" i="28"/>
  <c r="D194" i="27" s="1"/>
  <c r="F194" i="17"/>
  <c r="E194" i="17" s="1"/>
  <c r="J194" i="17" l="1"/>
  <c r="F194" i="28" s="1"/>
  <c r="I194" i="17"/>
  <c r="E194" i="28" l="1"/>
  <c r="E194" i="27" s="1"/>
  <c r="G195" i="17"/>
  <c r="H195" i="17"/>
  <c r="D195" i="17" l="1"/>
  <c r="I194" i="28"/>
  <c r="J194" i="28"/>
  <c r="L194" i="27" l="1"/>
  <c r="M194" i="27" s="1"/>
  <c r="H195" i="28"/>
  <c r="G195" i="27" s="1"/>
  <c r="J194" i="27"/>
  <c r="K194" i="27" s="1"/>
  <c r="G195" i="28"/>
  <c r="F195" i="27" s="1"/>
  <c r="H195" i="27" s="1"/>
  <c r="I195" i="27" l="1"/>
  <c r="D195" i="28"/>
  <c r="D195" i="27" s="1"/>
  <c r="F195" i="17"/>
  <c r="E195" i="17" s="1"/>
  <c r="J195" i="17" l="1"/>
  <c r="F195" i="28" s="1"/>
  <c r="I195" i="17"/>
  <c r="E195" i="28" l="1"/>
  <c r="E195" i="27" s="1"/>
  <c r="G196" i="17"/>
  <c r="H196" i="17"/>
  <c r="D196" i="17" l="1"/>
  <c r="I195" i="28"/>
  <c r="J195" i="28"/>
  <c r="L195" i="27" l="1"/>
  <c r="M195" i="27" s="1"/>
  <c r="H196" i="28"/>
  <c r="G196" i="27" s="1"/>
  <c r="J195" i="27"/>
  <c r="K195" i="27" s="1"/>
  <c r="G196" i="28"/>
  <c r="F196" i="27" s="1"/>
  <c r="H196" i="27" s="1"/>
  <c r="I196" i="27" l="1"/>
  <c r="D196" i="28"/>
  <c r="D196" i="27" s="1"/>
  <c r="F196" i="17"/>
  <c r="E196" i="17" s="1"/>
  <c r="J196" i="17" l="1"/>
  <c r="F196" i="28" s="1"/>
  <c r="I196" i="17"/>
  <c r="E196" i="28" l="1"/>
  <c r="E196" i="27" s="1"/>
  <c r="G197" i="17"/>
  <c r="H197" i="17"/>
  <c r="D197" i="17" l="1"/>
  <c r="I196" i="28"/>
  <c r="J196" i="28"/>
  <c r="L196" i="27" l="1"/>
  <c r="M196" i="27" s="1"/>
  <c r="H197" i="28"/>
  <c r="G197" i="27" s="1"/>
  <c r="J196" i="27"/>
  <c r="K196" i="27" s="1"/>
  <c r="G197" i="28"/>
  <c r="F197" i="27" s="1"/>
  <c r="H197" i="27" s="1"/>
  <c r="I197" i="27" l="1"/>
  <c r="D197" i="28"/>
  <c r="D197" i="27" s="1"/>
  <c r="F197" i="17"/>
  <c r="E197" i="17" s="1"/>
  <c r="I197" i="17" l="1"/>
  <c r="J197" i="17"/>
  <c r="F197" i="28" s="1"/>
  <c r="E197" i="28" l="1"/>
  <c r="E197" i="27" s="1"/>
  <c r="G198" i="17"/>
  <c r="H198" i="17"/>
  <c r="D198" i="17" l="1"/>
  <c r="I197" i="28"/>
  <c r="J197" i="28"/>
  <c r="L197" i="27" l="1"/>
  <c r="M197" i="27" s="1"/>
  <c r="H198" i="28"/>
  <c r="G198" i="27" s="1"/>
  <c r="J197" i="27"/>
  <c r="K197" i="27" s="1"/>
  <c r="G198" i="28"/>
  <c r="F198" i="27" s="1"/>
  <c r="H198" i="27" s="1"/>
  <c r="I198" i="27" l="1"/>
  <c r="D198" i="28"/>
  <c r="D198" i="27" s="1"/>
  <c r="F198" i="17"/>
  <c r="E198" i="17" s="1"/>
  <c r="J198" i="17" l="1"/>
  <c r="F198" i="28" s="1"/>
  <c r="I198" i="17"/>
  <c r="E198" i="28" l="1"/>
  <c r="E198" i="27" s="1"/>
  <c r="G199" i="17"/>
  <c r="H199" i="17"/>
  <c r="D199" i="17" l="1"/>
  <c r="I198" i="28"/>
  <c r="J198" i="28"/>
  <c r="L198" i="27" l="1"/>
  <c r="M198" i="27" s="1"/>
  <c r="H199" i="28"/>
  <c r="G199" i="27" s="1"/>
  <c r="J198" i="27"/>
  <c r="K198" i="27" s="1"/>
  <c r="G199" i="28"/>
  <c r="F199" i="27" s="1"/>
  <c r="H199" i="27" s="1"/>
  <c r="I199" i="27" l="1"/>
  <c r="D199" i="28"/>
  <c r="D199" i="27" s="1"/>
  <c r="F199" i="17"/>
  <c r="E199" i="17" s="1"/>
  <c r="I199" i="17" l="1"/>
  <c r="J199" i="17"/>
  <c r="F199" i="28" s="1"/>
  <c r="E199" i="28" l="1"/>
  <c r="E199" i="27" s="1"/>
  <c r="G200" i="17"/>
  <c r="H200" i="17"/>
  <c r="D200" i="17" l="1"/>
  <c r="I199" i="28"/>
  <c r="J199" i="28"/>
  <c r="L199" i="27" l="1"/>
  <c r="M199" i="27" s="1"/>
  <c r="H200" i="28"/>
  <c r="G200" i="27" s="1"/>
  <c r="J199" i="27"/>
  <c r="K199" i="27" s="1"/>
  <c r="G200" i="28"/>
  <c r="F200" i="27" s="1"/>
  <c r="H200" i="27" s="1"/>
  <c r="I200" i="27" l="1"/>
  <c r="D200" i="28"/>
  <c r="D200" i="27" s="1"/>
  <c r="F200" i="17"/>
  <c r="E200" i="17" s="1"/>
  <c r="J200" i="17" l="1"/>
  <c r="F200" i="28" s="1"/>
  <c r="I200" i="17"/>
  <c r="E200" i="28" l="1"/>
  <c r="E200" i="27" s="1"/>
  <c r="H201" i="17"/>
  <c r="G201" i="17"/>
  <c r="D201" i="17" l="1"/>
  <c r="I200" i="28"/>
  <c r="J200" i="28"/>
  <c r="L200" i="27" l="1"/>
  <c r="M200" i="27" s="1"/>
  <c r="H201" i="28"/>
  <c r="G201" i="27" s="1"/>
  <c r="J200" i="27"/>
  <c r="K200" i="27" s="1"/>
  <c r="G201" i="28"/>
  <c r="F201" i="27" s="1"/>
  <c r="H201" i="27" s="1"/>
  <c r="I201" i="27" l="1"/>
  <c r="D201" i="28"/>
  <c r="D201" i="27" s="1"/>
  <c r="F201" i="17"/>
  <c r="E201" i="17" s="1"/>
  <c r="J201" i="17" l="1"/>
  <c r="F201" i="28" s="1"/>
  <c r="I201" i="17"/>
  <c r="E201" i="28" l="1"/>
  <c r="E201" i="27" s="1"/>
  <c r="H202" i="17"/>
  <c r="G202" i="17"/>
  <c r="D202" i="17" l="1"/>
  <c r="I201" i="28"/>
  <c r="J201" i="28"/>
  <c r="L201" i="27" l="1"/>
  <c r="M201" i="27" s="1"/>
  <c r="H202" i="28"/>
  <c r="G202" i="27" s="1"/>
  <c r="J201" i="27"/>
  <c r="K201" i="27" s="1"/>
  <c r="G202" i="28"/>
  <c r="F202" i="27" s="1"/>
  <c r="H202" i="27" s="1"/>
  <c r="I202" i="27" l="1"/>
  <c r="D202" i="28"/>
  <c r="D202" i="27" s="1"/>
  <c r="F202" i="17"/>
  <c r="E202" i="17" s="1"/>
  <c r="J202" i="17" l="1"/>
  <c r="F202" i="28" s="1"/>
  <c r="I202" i="17"/>
  <c r="E202" i="28" l="1"/>
  <c r="E202" i="27" s="1"/>
  <c r="G203" i="17"/>
  <c r="H203" i="17"/>
  <c r="D203" i="17" l="1"/>
  <c r="I202" i="28"/>
  <c r="J202" i="28"/>
  <c r="L202" i="27" l="1"/>
  <c r="M202" i="27" s="1"/>
  <c r="H203" i="28"/>
  <c r="G203" i="27" s="1"/>
  <c r="J202" i="27"/>
  <c r="K202" i="27" s="1"/>
  <c r="G203" i="28"/>
  <c r="F203" i="27" s="1"/>
  <c r="H203" i="27" s="1"/>
  <c r="I203" i="27" l="1"/>
  <c r="D203" i="28"/>
  <c r="D203" i="27" s="1"/>
  <c r="F203" i="17"/>
  <c r="E203" i="17" s="1"/>
  <c r="J203" i="17" l="1"/>
  <c r="F203" i="28" s="1"/>
  <c r="I203" i="17"/>
  <c r="E203" i="28" l="1"/>
  <c r="E203" i="27" s="1"/>
  <c r="G204" i="17"/>
  <c r="H204" i="17"/>
  <c r="D204" i="17" l="1"/>
  <c r="I203" i="28"/>
  <c r="J203" i="28"/>
  <c r="L203" i="27" l="1"/>
  <c r="M203" i="27" s="1"/>
  <c r="H204" i="28"/>
  <c r="G204" i="27" s="1"/>
  <c r="J203" i="27"/>
  <c r="K203" i="27" s="1"/>
  <c r="G204" i="28"/>
  <c r="F204" i="27" s="1"/>
  <c r="H204" i="27" s="1"/>
  <c r="I204" i="27" l="1"/>
  <c r="D204" i="28"/>
  <c r="D204" i="27" s="1"/>
  <c r="F204" i="17"/>
  <c r="E204" i="17" s="1"/>
  <c r="J204" i="17" l="1"/>
  <c r="F204" i="28" s="1"/>
  <c r="I204" i="17"/>
  <c r="E204" i="28" l="1"/>
  <c r="E204" i="27" s="1"/>
  <c r="G205" i="17"/>
  <c r="H205" i="17"/>
  <c r="D205" i="17" l="1"/>
  <c r="I204" i="28"/>
  <c r="J204" i="28"/>
  <c r="L204" i="27" l="1"/>
  <c r="M204" i="27" s="1"/>
  <c r="H205" i="28"/>
  <c r="G205" i="27" s="1"/>
  <c r="J204" i="27"/>
  <c r="K204" i="27" s="1"/>
  <c r="G205" i="28"/>
  <c r="F205" i="27" s="1"/>
  <c r="H205" i="27" s="1"/>
  <c r="I205" i="27" l="1"/>
  <c r="D205" i="28"/>
  <c r="D205" i="27" s="1"/>
  <c r="F205" i="17"/>
  <c r="E205" i="17" s="1"/>
  <c r="I205" i="17" l="1"/>
  <c r="J205" i="17"/>
  <c r="F205" i="28" s="1"/>
  <c r="E205" i="28" l="1"/>
  <c r="E205" i="27" s="1"/>
  <c r="G206" i="17"/>
  <c r="H206" i="17"/>
  <c r="D206" i="17" l="1"/>
  <c r="I205" i="28"/>
  <c r="J205" i="28"/>
  <c r="L205" i="27" l="1"/>
  <c r="M205" i="27" s="1"/>
  <c r="H206" i="28"/>
  <c r="G206" i="27" s="1"/>
  <c r="J205" i="27"/>
  <c r="K205" i="27" s="1"/>
  <c r="G206" i="28"/>
  <c r="F206" i="27" s="1"/>
  <c r="H206" i="27" s="1"/>
  <c r="I206" i="27" l="1"/>
  <c r="D206" i="28"/>
  <c r="D206" i="27" s="1"/>
  <c r="F206" i="17"/>
  <c r="E206" i="17" s="1"/>
  <c r="I206" i="17" l="1"/>
  <c r="J206" i="17"/>
  <c r="F206" i="28" s="1"/>
  <c r="E206" i="28" l="1"/>
  <c r="E206" i="27" s="1"/>
  <c r="G207" i="17"/>
  <c r="H207" i="17"/>
  <c r="D207" i="17" l="1"/>
  <c r="I206" i="28"/>
  <c r="J206" i="28"/>
  <c r="L206" i="27" l="1"/>
  <c r="M206" i="27" s="1"/>
  <c r="H207" i="28"/>
  <c r="G207" i="27" s="1"/>
  <c r="J206" i="27"/>
  <c r="K206" i="27" s="1"/>
  <c r="G207" i="28"/>
  <c r="F207" i="27" s="1"/>
  <c r="H207" i="27" s="1"/>
  <c r="I207" i="27" l="1"/>
  <c r="D207" i="28"/>
  <c r="D207" i="27" s="1"/>
  <c r="F207" i="17"/>
  <c r="E207" i="17" s="1"/>
  <c r="I207" i="17" l="1"/>
  <c r="J207" i="17"/>
  <c r="F207" i="28" s="1"/>
  <c r="E207" i="28" l="1"/>
  <c r="E207" i="27" s="1"/>
  <c r="G208" i="17"/>
  <c r="H208" i="17"/>
  <c r="D208" i="17" l="1"/>
  <c r="I207" i="28"/>
  <c r="J207" i="28"/>
  <c r="L207" i="27" l="1"/>
  <c r="M207" i="27" s="1"/>
  <c r="H208" i="28"/>
  <c r="G208" i="27" s="1"/>
  <c r="J207" i="27"/>
  <c r="K207" i="27" s="1"/>
  <c r="G208" i="28"/>
  <c r="F208" i="27" s="1"/>
  <c r="H208" i="27" s="1"/>
  <c r="I208" i="27" l="1"/>
  <c r="D208" i="28"/>
  <c r="D208" i="27" s="1"/>
  <c r="F208" i="17"/>
  <c r="E208" i="17" s="1"/>
  <c r="I208" i="17" l="1"/>
  <c r="J208" i="17"/>
  <c r="F208" i="28" s="1"/>
  <c r="E208" i="28" l="1"/>
  <c r="E208" i="27" s="1"/>
  <c r="H209" i="17"/>
  <c r="G209" i="17"/>
  <c r="D209" i="17" l="1"/>
  <c r="I208" i="28"/>
  <c r="J208" i="28"/>
  <c r="L208" i="27" l="1"/>
  <c r="M208" i="27" s="1"/>
  <c r="H209" i="28"/>
  <c r="G209" i="27" s="1"/>
  <c r="J208" i="27"/>
  <c r="K208" i="27" s="1"/>
  <c r="G209" i="28"/>
  <c r="F209" i="27" s="1"/>
  <c r="H209" i="27" s="1"/>
  <c r="I209" i="27" l="1"/>
  <c r="D209" i="28"/>
  <c r="D209" i="27" s="1"/>
  <c r="F209" i="17"/>
  <c r="E209" i="17" s="1"/>
  <c r="J209" i="17" l="1"/>
  <c r="F209" i="28" s="1"/>
  <c r="I209" i="17"/>
  <c r="E209" i="28" l="1"/>
  <c r="E209" i="27" s="1"/>
  <c r="G210" i="17"/>
  <c r="H210" i="17"/>
  <c r="D210" i="17" l="1"/>
  <c r="I209" i="28"/>
  <c r="J209" i="28"/>
  <c r="L209" i="27" l="1"/>
  <c r="M209" i="27" s="1"/>
  <c r="H210" i="28"/>
  <c r="G210" i="27" s="1"/>
  <c r="J209" i="27"/>
  <c r="K209" i="27" s="1"/>
  <c r="G210" i="28"/>
  <c r="F210" i="27" s="1"/>
  <c r="H210" i="27" s="1"/>
  <c r="I210" i="27" l="1"/>
  <c r="D210" i="28"/>
  <c r="D210" i="27" s="1"/>
  <c r="F210" i="17"/>
  <c r="E210" i="17" s="1"/>
  <c r="I210" i="17" l="1"/>
  <c r="J210" i="17"/>
  <c r="F210" i="28" s="1"/>
  <c r="E210" i="28" l="1"/>
  <c r="E210" i="27" s="1"/>
  <c r="H211" i="17"/>
  <c r="G211" i="17"/>
  <c r="D211" i="17" l="1"/>
  <c r="I210" i="28"/>
  <c r="J210" i="28"/>
  <c r="L210" i="27" l="1"/>
  <c r="M210" i="27" s="1"/>
  <c r="H211" i="28"/>
  <c r="G211" i="27" s="1"/>
  <c r="J210" i="27"/>
  <c r="K210" i="27" s="1"/>
  <c r="G211" i="28"/>
  <c r="F211" i="27" s="1"/>
  <c r="H211" i="27" s="1"/>
  <c r="I211" i="27" l="1"/>
  <c r="D211" i="28"/>
  <c r="D211" i="27" s="1"/>
  <c r="F211" i="17"/>
  <c r="E211" i="17" s="1"/>
  <c r="J211" i="17" l="1"/>
  <c r="F211" i="28" s="1"/>
  <c r="I211" i="17"/>
  <c r="E211" i="28" l="1"/>
  <c r="E211" i="27" s="1"/>
  <c r="H212" i="17"/>
  <c r="G212" i="17"/>
  <c r="D212" i="17" l="1"/>
  <c r="I211" i="28"/>
  <c r="J211" i="28"/>
  <c r="L211" i="27" l="1"/>
  <c r="M211" i="27" s="1"/>
  <c r="H212" i="28"/>
  <c r="G212" i="27" s="1"/>
  <c r="J211" i="27"/>
  <c r="K211" i="27" s="1"/>
  <c r="G212" i="28"/>
  <c r="F212" i="27" s="1"/>
  <c r="H212" i="27" s="1"/>
  <c r="I212" i="27" l="1"/>
  <c r="D212" i="28"/>
  <c r="D212" i="27" s="1"/>
  <c r="F212" i="17"/>
  <c r="E212" i="17" s="1"/>
  <c r="J212" i="17" l="1"/>
  <c r="F212" i="28" s="1"/>
  <c r="I212" i="17"/>
  <c r="E212" i="28" l="1"/>
  <c r="E212" i="27" s="1"/>
  <c r="H213" i="17"/>
  <c r="G213" i="17"/>
  <c r="D213" i="17" l="1"/>
  <c r="I212" i="28"/>
  <c r="J212" i="28"/>
  <c r="L212" i="27" l="1"/>
  <c r="M212" i="27" s="1"/>
  <c r="H213" i="28"/>
  <c r="G213" i="27" s="1"/>
  <c r="J212" i="27"/>
  <c r="K212" i="27" s="1"/>
  <c r="G213" i="28"/>
  <c r="F213" i="27" s="1"/>
  <c r="H213" i="27" s="1"/>
  <c r="I213" i="27" l="1"/>
  <c r="D213" i="28"/>
  <c r="D213" i="27" s="1"/>
  <c r="F213" i="17"/>
  <c r="E213" i="17" s="1"/>
  <c r="I213" i="17" l="1"/>
  <c r="J213" i="17"/>
  <c r="F213" i="28" s="1"/>
  <c r="E213" i="28" l="1"/>
  <c r="E213" i="27" s="1"/>
  <c r="H214" i="17"/>
  <c r="G214" i="17"/>
  <c r="D214" i="17" l="1"/>
  <c r="I213" i="28"/>
  <c r="J213" i="28"/>
  <c r="L213" i="27" l="1"/>
  <c r="M213" i="27" s="1"/>
  <c r="H214" i="28"/>
  <c r="G214" i="27" s="1"/>
  <c r="J213" i="27"/>
  <c r="K213" i="27" s="1"/>
  <c r="G214" i="28"/>
  <c r="F214" i="27" s="1"/>
  <c r="H214" i="27" s="1"/>
  <c r="I214" i="27" l="1"/>
  <c r="D214" i="28"/>
  <c r="D214" i="27" s="1"/>
  <c r="F214" i="17"/>
  <c r="E214" i="17" s="1"/>
  <c r="J214" i="17" l="1"/>
  <c r="F214" i="28" s="1"/>
  <c r="I214" i="17"/>
  <c r="E214" i="28" l="1"/>
  <c r="E214" i="27" s="1"/>
  <c r="H215" i="17"/>
  <c r="G215" i="17"/>
  <c r="D215" i="17" l="1"/>
  <c r="I214" i="28"/>
  <c r="J214" i="28"/>
  <c r="L214" i="27" l="1"/>
  <c r="M214" i="27" s="1"/>
  <c r="H215" i="28"/>
  <c r="G215" i="27" s="1"/>
  <c r="J214" i="27"/>
  <c r="K214" i="27" s="1"/>
  <c r="G215" i="28"/>
  <c r="F215" i="27" s="1"/>
  <c r="H215" i="27" s="1"/>
  <c r="I215" i="27" l="1"/>
  <c r="D215" i="28"/>
  <c r="D215" i="27" s="1"/>
  <c r="F215" i="17"/>
  <c r="E215" i="17" s="1"/>
  <c r="J215" i="17" l="1"/>
  <c r="F215" i="28" s="1"/>
  <c r="I215" i="17"/>
  <c r="E215" i="28" l="1"/>
  <c r="E215" i="27" s="1"/>
  <c r="H216" i="17"/>
  <c r="G216" i="17"/>
  <c r="D216" i="17" l="1"/>
  <c r="I215" i="28"/>
  <c r="J215" i="28"/>
  <c r="L215" i="27" l="1"/>
  <c r="M215" i="27" s="1"/>
  <c r="H216" i="28"/>
  <c r="G216" i="27" s="1"/>
  <c r="J215" i="27"/>
  <c r="K215" i="27" s="1"/>
  <c r="G216" i="28"/>
  <c r="F216" i="27" s="1"/>
  <c r="H216" i="27" s="1"/>
  <c r="I216" i="27" l="1"/>
  <c r="D216" i="28"/>
  <c r="D216" i="27" s="1"/>
  <c r="F216" i="17"/>
  <c r="E216" i="17" s="1"/>
  <c r="J216" i="17" l="1"/>
  <c r="F216" i="28" s="1"/>
  <c r="I216" i="17"/>
  <c r="E216" i="28" l="1"/>
  <c r="E216" i="27" s="1"/>
  <c r="H217" i="17"/>
  <c r="G217" i="17"/>
  <c r="D217" i="17" l="1"/>
  <c r="I216" i="28"/>
  <c r="J216" i="28"/>
  <c r="L216" i="27" l="1"/>
  <c r="M216" i="27" s="1"/>
  <c r="H217" i="28"/>
  <c r="G217" i="27" s="1"/>
  <c r="J216" i="27"/>
  <c r="K216" i="27" s="1"/>
  <c r="G217" i="28"/>
  <c r="F217" i="27" s="1"/>
  <c r="H217" i="27" s="1"/>
  <c r="I217" i="27" l="1"/>
  <c r="D217" i="28"/>
  <c r="D217" i="27" s="1"/>
  <c r="F217" i="17"/>
  <c r="E217" i="17" s="1"/>
  <c r="J217" i="17" l="1"/>
  <c r="F217" i="28" s="1"/>
  <c r="I217" i="17"/>
  <c r="E217" i="28" l="1"/>
  <c r="E217" i="27" s="1"/>
  <c r="G218" i="17"/>
  <c r="H218" i="17"/>
  <c r="D218" i="17" l="1"/>
  <c r="I217" i="28"/>
  <c r="J217" i="28"/>
  <c r="L217" i="27" l="1"/>
  <c r="M217" i="27" s="1"/>
  <c r="H218" i="28"/>
  <c r="G218" i="27" s="1"/>
  <c r="J217" i="27"/>
  <c r="K217" i="27" s="1"/>
  <c r="G218" i="28"/>
  <c r="F218" i="27" s="1"/>
  <c r="H218" i="27" s="1"/>
  <c r="I218" i="27" l="1"/>
  <c r="D218" i="28"/>
  <c r="D218" i="27" s="1"/>
  <c r="F218" i="17"/>
  <c r="E218" i="17" s="1"/>
  <c r="J218" i="17" l="1"/>
  <c r="F218" i="28" s="1"/>
  <c r="I218" i="17"/>
  <c r="E218" i="28" l="1"/>
  <c r="E218" i="27" s="1"/>
  <c r="G219" i="17"/>
  <c r="H219" i="17"/>
  <c r="D219" i="17" l="1"/>
  <c r="I218" i="28"/>
  <c r="J218" i="28"/>
  <c r="L218" i="27" l="1"/>
  <c r="M218" i="27" s="1"/>
  <c r="H219" i="28"/>
  <c r="G219" i="27" s="1"/>
  <c r="J218" i="27"/>
  <c r="K218" i="27" s="1"/>
  <c r="G219" i="28"/>
  <c r="F219" i="27" s="1"/>
  <c r="H219" i="27" s="1"/>
  <c r="I219" i="27" l="1"/>
  <c r="D219" i="28"/>
  <c r="D219" i="27" s="1"/>
  <c r="F219" i="17"/>
  <c r="E219" i="17" s="1"/>
  <c r="I219" i="17" l="1"/>
  <c r="J219" i="17"/>
  <c r="F219" i="28" s="1"/>
  <c r="E219" i="28" l="1"/>
  <c r="E219" i="27" s="1"/>
  <c r="G220" i="17"/>
  <c r="H220" i="17"/>
  <c r="D220" i="17" l="1"/>
  <c r="I219" i="28"/>
  <c r="J219" i="28"/>
  <c r="L219" i="27" l="1"/>
  <c r="M219" i="27" s="1"/>
  <c r="H220" i="28"/>
  <c r="G220" i="27" s="1"/>
  <c r="J219" i="27"/>
  <c r="K219" i="27" s="1"/>
  <c r="G220" i="28"/>
  <c r="F220" i="27" s="1"/>
  <c r="H220" i="27" s="1"/>
  <c r="I220" i="27" l="1"/>
  <c r="D220" i="28"/>
  <c r="D220" i="27" s="1"/>
  <c r="F220" i="17"/>
  <c r="E220" i="17" s="1"/>
  <c r="I220" i="17" l="1"/>
  <c r="J220" i="17"/>
  <c r="F220" i="28" s="1"/>
  <c r="E220" i="28" l="1"/>
  <c r="E220" i="27" s="1"/>
  <c r="G221" i="17"/>
  <c r="H221" i="17"/>
  <c r="D221" i="17" l="1"/>
  <c r="I220" i="28"/>
  <c r="J220" i="28"/>
  <c r="L220" i="27" l="1"/>
  <c r="M220" i="27" s="1"/>
  <c r="H221" i="28"/>
  <c r="G221" i="27" s="1"/>
  <c r="J220" i="27"/>
  <c r="K220" i="27" s="1"/>
  <c r="G221" i="28"/>
  <c r="F221" i="27" s="1"/>
  <c r="H221" i="27" s="1"/>
  <c r="I221" i="27" l="1"/>
  <c r="D221" i="28"/>
  <c r="D221" i="27" s="1"/>
  <c r="F221" i="17"/>
  <c r="E221" i="17" s="1"/>
  <c r="I221" i="17" l="1"/>
  <c r="J221" i="17"/>
  <c r="F221" i="28" s="1"/>
  <c r="E221" i="28" l="1"/>
  <c r="E221" i="27" s="1"/>
  <c r="H222" i="17"/>
  <c r="G222" i="17"/>
  <c r="D222" i="17" l="1"/>
  <c r="I221" i="28"/>
  <c r="J221" i="28"/>
  <c r="L221" i="27" l="1"/>
  <c r="M221" i="27" s="1"/>
  <c r="H222" i="28"/>
  <c r="G222" i="27" s="1"/>
  <c r="J221" i="27"/>
  <c r="K221" i="27" s="1"/>
  <c r="G222" i="28"/>
  <c r="F222" i="27" s="1"/>
  <c r="H222" i="27" s="1"/>
  <c r="I222" i="27" l="1"/>
  <c r="D222" i="28"/>
  <c r="D222" i="27" s="1"/>
  <c r="F222" i="17"/>
  <c r="E222" i="17" s="1"/>
  <c r="J222" i="17" l="1"/>
  <c r="F222" i="28" s="1"/>
  <c r="I222" i="17"/>
  <c r="E222" i="28" l="1"/>
  <c r="E222" i="27" s="1"/>
  <c r="G223" i="17"/>
  <c r="H223" i="17"/>
  <c r="D223" i="17" l="1"/>
  <c r="I222" i="28"/>
  <c r="J222" i="28"/>
  <c r="L222" i="27" l="1"/>
  <c r="M222" i="27" s="1"/>
  <c r="H223" i="28"/>
  <c r="G223" i="27" s="1"/>
  <c r="J222" i="27"/>
  <c r="K222" i="27" s="1"/>
  <c r="G223" i="28"/>
  <c r="F223" i="27" s="1"/>
  <c r="H223" i="27" s="1"/>
  <c r="I223" i="27" l="1"/>
  <c r="D223" i="28"/>
  <c r="D223" i="27" s="1"/>
  <c r="F223" i="17"/>
  <c r="E223" i="17" s="1"/>
  <c r="J223" i="17" l="1"/>
  <c r="F223" i="28" s="1"/>
  <c r="I223" i="17"/>
  <c r="E223" i="28" l="1"/>
  <c r="E223" i="27" s="1"/>
  <c r="H224" i="17"/>
  <c r="G224" i="17"/>
  <c r="D224" i="17" l="1"/>
  <c r="I223" i="28"/>
  <c r="J223" i="28"/>
  <c r="L223" i="27" l="1"/>
  <c r="M223" i="27" s="1"/>
  <c r="H224" i="28"/>
  <c r="G224" i="27" s="1"/>
  <c r="J223" i="27"/>
  <c r="K223" i="27" s="1"/>
  <c r="G224" i="28"/>
  <c r="F224" i="27" s="1"/>
  <c r="H224" i="27" s="1"/>
  <c r="I224" i="27" l="1"/>
  <c r="D224" i="28"/>
  <c r="D224" i="27" s="1"/>
  <c r="F224" i="17"/>
  <c r="E224" i="17" s="1"/>
  <c r="J224" i="17" l="1"/>
  <c r="F224" i="28" s="1"/>
  <c r="I224" i="17"/>
  <c r="E224" i="28" l="1"/>
  <c r="E224" i="27" s="1"/>
  <c r="H225" i="17"/>
  <c r="G225" i="17"/>
  <c r="D225" i="17" l="1"/>
  <c r="I224" i="28"/>
  <c r="J224" i="28"/>
  <c r="L224" i="27" l="1"/>
  <c r="M224" i="27" s="1"/>
  <c r="H225" i="28"/>
  <c r="G225" i="27" s="1"/>
  <c r="J224" i="27"/>
  <c r="K224" i="27" s="1"/>
  <c r="G225" i="28"/>
  <c r="F225" i="27" s="1"/>
  <c r="H225" i="27" s="1"/>
  <c r="I225" i="27" l="1"/>
  <c r="D225" i="28"/>
  <c r="D225" i="27" s="1"/>
  <c r="F225" i="17"/>
  <c r="E225" i="17" s="1"/>
  <c r="J225" i="17" l="1"/>
  <c r="F225" i="28" s="1"/>
  <c r="I225" i="17"/>
  <c r="E225" i="28" l="1"/>
  <c r="E225" i="27" s="1"/>
  <c r="G226" i="17"/>
  <c r="H226" i="17"/>
  <c r="D226" i="17" l="1"/>
  <c r="I225" i="28"/>
  <c r="J225" i="28"/>
  <c r="L225" i="27" l="1"/>
  <c r="M225" i="27" s="1"/>
  <c r="H226" i="28"/>
  <c r="G226" i="27" s="1"/>
  <c r="J225" i="27"/>
  <c r="K225" i="27" s="1"/>
  <c r="G226" i="28"/>
  <c r="F226" i="27" s="1"/>
  <c r="H226" i="27" s="1"/>
  <c r="I226" i="27" l="1"/>
  <c r="D226" i="28"/>
  <c r="D226" i="27" s="1"/>
  <c r="F226" i="17"/>
  <c r="E226" i="17" s="1"/>
  <c r="J226" i="17" l="1"/>
  <c r="F226" i="28" s="1"/>
  <c r="I226" i="17"/>
  <c r="E226" i="28" l="1"/>
  <c r="E226" i="27" s="1"/>
  <c r="G227" i="17"/>
  <c r="H227" i="17"/>
  <c r="D227" i="17" l="1"/>
  <c r="I226" i="28"/>
  <c r="J226" i="28"/>
  <c r="L226" i="27" l="1"/>
  <c r="M226" i="27" s="1"/>
  <c r="H227" i="28"/>
  <c r="G227" i="27" s="1"/>
  <c r="J226" i="27"/>
  <c r="K226" i="27" s="1"/>
  <c r="G227" i="28"/>
  <c r="F227" i="27" s="1"/>
  <c r="H227" i="27" s="1"/>
  <c r="I227" i="27" l="1"/>
  <c r="D227" i="28"/>
  <c r="D227" i="27" s="1"/>
  <c r="F227" i="17"/>
  <c r="E227" i="17" s="1"/>
  <c r="J227" i="17" l="1"/>
  <c r="F227" i="28" s="1"/>
  <c r="I227" i="17"/>
  <c r="E227" i="28" l="1"/>
  <c r="E227" i="27" s="1"/>
  <c r="G228" i="17"/>
  <c r="H228" i="17"/>
  <c r="D228" i="17" l="1"/>
  <c r="I227" i="28"/>
  <c r="J227" i="28"/>
  <c r="L227" i="27" l="1"/>
  <c r="M227" i="27" s="1"/>
  <c r="H228" i="28"/>
  <c r="G228" i="27" s="1"/>
  <c r="J227" i="27"/>
  <c r="K227" i="27" s="1"/>
  <c r="G228" i="28"/>
  <c r="F228" i="27" s="1"/>
  <c r="H228" i="27" s="1"/>
  <c r="I228" i="27" l="1"/>
  <c r="D228" i="28"/>
  <c r="D228" i="27" s="1"/>
  <c r="F228" i="17"/>
  <c r="E228" i="17" s="1"/>
  <c r="J228" i="17" l="1"/>
  <c r="F228" i="28" s="1"/>
  <c r="I228" i="17"/>
  <c r="E228" i="28" l="1"/>
  <c r="E228" i="27" s="1"/>
  <c r="G229" i="17"/>
  <c r="H229" i="17"/>
  <c r="D229" i="17" l="1"/>
  <c r="I228" i="28"/>
  <c r="J228" i="28"/>
  <c r="L228" i="27" l="1"/>
  <c r="M228" i="27" s="1"/>
  <c r="H229" i="28"/>
  <c r="G229" i="27" s="1"/>
  <c r="J228" i="27"/>
  <c r="K228" i="27" s="1"/>
  <c r="G229" i="28"/>
  <c r="F229" i="27" s="1"/>
  <c r="H229" i="27" s="1"/>
  <c r="I229" i="27" l="1"/>
  <c r="D229" i="28"/>
  <c r="D229" i="27" s="1"/>
  <c r="F229" i="17"/>
  <c r="E229" i="17" s="1"/>
  <c r="J229" i="17" l="1"/>
  <c r="F229" i="28" s="1"/>
  <c r="I229" i="17"/>
  <c r="E229" i="28" l="1"/>
  <c r="E229" i="27" s="1"/>
  <c r="G230" i="17"/>
  <c r="H230" i="17"/>
  <c r="D230" i="17" l="1"/>
  <c r="I229" i="28"/>
  <c r="J229" i="28"/>
  <c r="L229" i="27" l="1"/>
  <c r="M229" i="27" s="1"/>
  <c r="H230" i="28"/>
  <c r="G230" i="27" s="1"/>
  <c r="J229" i="27"/>
  <c r="K229" i="27" s="1"/>
  <c r="G230" i="28"/>
  <c r="F230" i="27" s="1"/>
  <c r="H230" i="27" s="1"/>
  <c r="I230" i="27" l="1"/>
  <c r="D230" i="28"/>
  <c r="D230" i="27" s="1"/>
  <c r="F230" i="17"/>
  <c r="E230" i="17" s="1"/>
  <c r="I230" i="17" l="1"/>
  <c r="J230" i="17"/>
  <c r="F230" i="28" s="1"/>
  <c r="E230" i="28" l="1"/>
  <c r="E230" i="27" s="1"/>
  <c r="G231" i="17"/>
  <c r="H231" i="17"/>
  <c r="D231" i="17" l="1"/>
  <c r="I230" i="28"/>
  <c r="J230" i="28"/>
  <c r="L230" i="27" l="1"/>
  <c r="M230" i="27" s="1"/>
  <c r="H231" i="28"/>
  <c r="G231" i="27" s="1"/>
  <c r="J230" i="27"/>
  <c r="K230" i="27" s="1"/>
  <c r="G231" i="28"/>
  <c r="F231" i="27" s="1"/>
  <c r="H231" i="27" s="1"/>
  <c r="I231" i="27" l="1"/>
  <c r="D231" i="28"/>
  <c r="D231" i="27" s="1"/>
  <c r="F231" i="17"/>
  <c r="E231" i="17" s="1"/>
  <c r="I231" i="17" l="1"/>
  <c r="J231" i="17"/>
  <c r="F231" i="28" s="1"/>
  <c r="E231" i="28" l="1"/>
  <c r="E231" i="27" s="1"/>
  <c r="H232" i="17"/>
  <c r="G232" i="17"/>
  <c r="D232" i="17" l="1"/>
  <c r="I231" i="28"/>
  <c r="J231" i="28"/>
  <c r="L231" i="27" l="1"/>
  <c r="M231" i="27" s="1"/>
  <c r="H232" i="28"/>
  <c r="G232" i="27" s="1"/>
  <c r="J231" i="27"/>
  <c r="K231" i="27" s="1"/>
  <c r="G232" i="28"/>
  <c r="F232" i="27" s="1"/>
  <c r="H232" i="27" s="1"/>
  <c r="I232" i="27" l="1"/>
  <c r="D232" i="28"/>
  <c r="D232" i="27" s="1"/>
  <c r="F232" i="17"/>
  <c r="E232" i="17" s="1"/>
  <c r="I232" i="17" l="1"/>
  <c r="J232" i="17"/>
  <c r="F232" i="28" s="1"/>
  <c r="H233" i="17" l="1"/>
  <c r="G233" i="17"/>
  <c r="E232" i="28"/>
  <c r="E232" i="27" s="1"/>
  <c r="D233" i="17" l="1"/>
  <c r="I232" i="28"/>
  <c r="J232" i="28"/>
  <c r="L232" i="27" l="1"/>
  <c r="M232" i="27" s="1"/>
  <c r="H233" i="28"/>
  <c r="G233" i="27" s="1"/>
  <c r="J232" i="27"/>
  <c r="K232" i="27" s="1"/>
  <c r="G233" i="28"/>
  <c r="F233" i="27" s="1"/>
  <c r="H233" i="27" s="1"/>
  <c r="I233" i="27" l="1"/>
  <c r="D233" i="28"/>
  <c r="D233" i="27" s="1"/>
  <c r="F233" i="17"/>
  <c r="E233" i="17" s="1"/>
  <c r="I233" i="17" l="1"/>
  <c r="J233" i="17"/>
  <c r="F233" i="28" s="1"/>
  <c r="G234" i="17" l="1"/>
  <c r="H234" i="17"/>
  <c r="E233" i="28"/>
  <c r="E233" i="27" s="1"/>
  <c r="I233" i="28" l="1"/>
  <c r="J233" i="28"/>
  <c r="D234" i="17"/>
  <c r="L233" i="27" l="1"/>
  <c r="M233" i="27" s="1"/>
  <c r="H234" i="28"/>
  <c r="G234" i="27" s="1"/>
  <c r="J233" i="27"/>
  <c r="K233" i="27" s="1"/>
  <c r="G234" i="28"/>
  <c r="F234" i="27" s="1"/>
  <c r="H234" i="27" s="1"/>
  <c r="I234" i="27" l="1"/>
  <c r="D234" i="28"/>
  <c r="D234" i="27" s="1"/>
  <c r="F234" i="17"/>
  <c r="E234" i="17" s="1"/>
  <c r="I234" i="17" l="1"/>
  <c r="J234" i="17"/>
  <c r="F234" i="28" s="1"/>
  <c r="G235" i="17" l="1"/>
  <c r="H235" i="17"/>
  <c r="E234" i="28"/>
  <c r="E234" i="27" s="1"/>
  <c r="I234" i="28" l="1"/>
  <c r="J234" i="28"/>
  <c r="D235" i="17"/>
  <c r="L234" i="27" l="1"/>
  <c r="M234" i="27" s="1"/>
  <c r="H235" i="28"/>
  <c r="G235" i="27" s="1"/>
  <c r="J234" i="27"/>
  <c r="K234" i="27" s="1"/>
  <c r="G235" i="28"/>
  <c r="F235" i="27" s="1"/>
  <c r="H235" i="27" s="1"/>
  <c r="I235" i="27" l="1"/>
  <c r="D235" i="28"/>
  <c r="D235" i="27" s="1"/>
  <c r="F235" i="17"/>
  <c r="E235" i="17" s="1"/>
  <c r="J235" i="17" l="1"/>
  <c r="F235" i="28" s="1"/>
  <c r="I235" i="17"/>
  <c r="H236" i="17" l="1"/>
  <c r="G236" i="17"/>
  <c r="E235" i="28"/>
  <c r="E235" i="27" s="1"/>
  <c r="I235" i="28" l="1"/>
  <c r="J235" i="28"/>
  <c r="D236" i="17"/>
  <c r="L235" i="27" l="1"/>
  <c r="M235" i="27" s="1"/>
  <c r="H236" i="28"/>
  <c r="G236" i="27" s="1"/>
  <c r="J235" i="27"/>
  <c r="K235" i="27" s="1"/>
  <c r="G236" i="28"/>
  <c r="F236" i="27" s="1"/>
  <c r="H236" i="27" s="1"/>
  <c r="I236" i="27" l="1"/>
  <c r="D236" i="28"/>
  <c r="D236" i="27" s="1"/>
  <c r="F236" i="17"/>
  <c r="E236" i="17" s="1"/>
  <c r="I236" i="17" l="1"/>
  <c r="J236" i="17"/>
  <c r="F236" i="28" s="1"/>
  <c r="H237" i="17" l="1"/>
  <c r="G237" i="17"/>
  <c r="E236" i="28"/>
  <c r="E236" i="27" s="1"/>
  <c r="I236" i="28" l="1"/>
  <c r="J236" i="28"/>
  <c r="D237" i="17"/>
  <c r="L236" i="27" l="1"/>
  <c r="M236" i="27" s="1"/>
  <c r="H237" i="28"/>
  <c r="G237" i="27" s="1"/>
  <c r="J236" i="27"/>
  <c r="K236" i="27" s="1"/>
  <c r="G237" i="28"/>
  <c r="F237" i="27" s="1"/>
  <c r="H237" i="27" s="1"/>
  <c r="I237" i="27" l="1"/>
  <c r="D237" i="28"/>
  <c r="D237" i="27" s="1"/>
  <c r="F237" i="17"/>
  <c r="E237" i="17" s="1"/>
  <c r="I237" i="17" l="1"/>
  <c r="J237" i="17"/>
  <c r="F237" i="28" s="1"/>
  <c r="G238" i="17" l="1"/>
  <c r="H238" i="17"/>
  <c r="E237" i="28"/>
  <c r="E237" i="27" s="1"/>
  <c r="I237" i="28" l="1"/>
  <c r="J237" i="28"/>
  <c r="D238" i="17"/>
  <c r="L237" i="27" l="1"/>
  <c r="M237" i="27" s="1"/>
  <c r="H238" i="28"/>
  <c r="G238" i="27" s="1"/>
  <c r="J237" i="27"/>
  <c r="K237" i="27" s="1"/>
  <c r="G238" i="28"/>
  <c r="F238" i="27" s="1"/>
  <c r="H238" i="27" s="1"/>
  <c r="I238" i="27" l="1"/>
  <c r="D238" i="28"/>
  <c r="D238" i="27" s="1"/>
  <c r="F238" i="17"/>
  <c r="E238" i="17" s="1"/>
  <c r="I238" i="17" l="1"/>
  <c r="J238" i="17"/>
  <c r="F238" i="28" s="1"/>
  <c r="H239" i="17" l="1"/>
  <c r="G239" i="17"/>
  <c r="E238" i="28"/>
  <c r="E238" i="27" s="1"/>
  <c r="I238" i="28" l="1"/>
  <c r="J238" i="28"/>
  <c r="D239" i="17"/>
  <c r="L238" i="27" l="1"/>
  <c r="M238" i="27" s="1"/>
  <c r="H239" i="28"/>
  <c r="G239" i="27" s="1"/>
  <c r="J238" i="27"/>
  <c r="K238" i="27" s="1"/>
  <c r="G239" i="28"/>
  <c r="F239" i="27" s="1"/>
  <c r="H239" i="27" s="1"/>
  <c r="I239" i="27" l="1"/>
  <c r="D239" i="28"/>
  <c r="D239" i="27" s="1"/>
  <c r="F239" i="17"/>
  <c r="E239" i="17" s="1"/>
  <c r="I239" i="17" l="1"/>
  <c r="J239" i="17"/>
  <c r="F239" i="28" s="1"/>
  <c r="H240" i="17" l="1"/>
  <c r="G240" i="17"/>
  <c r="E239" i="28"/>
  <c r="E239" i="27" s="1"/>
  <c r="I239" i="28" l="1"/>
  <c r="J239" i="28"/>
  <c r="D240" i="17"/>
  <c r="L239" i="27" l="1"/>
  <c r="M239" i="27" s="1"/>
  <c r="H240" i="28"/>
  <c r="G240" i="27" s="1"/>
  <c r="J239" i="27"/>
  <c r="K239" i="27" s="1"/>
  <c r="G240" i="28"/>
  <c r="F240" i="27" s="1"/>
  <c r="H240" i="27" s="1"/>
  <c r="I240" i="27" l="1"/>
  <c r="D240" i="28"/>
  <c r="D240" i="27" s="1"/>
  <c r="F240" i="17"/>
  <c r="E240" i="17" s="1"/>
  <c r="I240" i="17" l="1"/>
  <c r="J240" i="17"/>
  <c r="F240" i="28" s="1"/>
  <c r="G241" i="17" l="1"/>
  <c r="H241" i="17"/>
  <c r="E240" i="28"/>
  <c r="E240" i="27" s="1"/>
  <c r="I240" i="28" l="1"/>
  <c r="J240" i="28"/>
  <c r="D241" i="17"/>
  <c r="L240" i="27" l="1"/>
  <c r="M240" i="27" s="1"/>
  <c r="H241" i="28"/>
  <c r="G241" i="27" s="1"/>
  <c r="J240" i="27"/>
  <c r="K240" i="27" s="1"/>
  <c r="G241" i="28"/>
  <c r="F241" i="27" s="1"/>
  <c r="H241" i="27" s="1"/>
  <c r="I241" i="27" l="1"/>
  <c r="D241" i="28"/>
  <c r="D241" i="27" s="1"/>
  <c r="F241" i="17"/>
  <c r="E241" i="17" s="1"/>
  <c r="I241" i="17" l="1"/>
  <c r="J241" i="17"/>
  <c r="F241" i="28" s="1"/>
  <c r="G242" i="17" l="1"/>
  <c r="H242" i="17"/>
  <c r="E241" i="28"/>
  <c r="E241" i="27" s="1"/>
  <c r="I241" i="28" l="1"/>
  <c r="J241" i="28"/>
  <c r="D242" i="17"/>
  <c r="L241" i="27" l="1"/>
  <c r="M241" i="27" s="1"/>
  <c r="H242" i="28"/>
  <c r="G242" i="27" s="1"/>
  <c r="J241" i="27"/>
  <c r="K241" i="27" s="1"/>
  <c r="G242" i="28"/>
  <c r="F242" i="27" s="1"/>
  <c r="H242" i="27" s="1"/>
  <c r="I242" i="27" l="1"/>
  <c r="D242" i="28"/>
  <c r="D242" i="27" s="1"/>
  <c r="F242" i="17"/>
  <c r="E242" i="17" s="1"/>
  <c r="I242" i="17" l="1"/>
  <c r="J242" i="17"/>
  <c r="F242" i="28" s="1"/>
  <c r="H243" i="17" l="1"/>
  <c r="G243" i="17"/>
  <c r="E242" i="28"/>
  <c r="E242" i="27" s="1"/>
  <c r="I242" i="28" l="1"/>
  <c r="J242" i="28"/>
  <c r="D243" i="17"/>
  <c r="L242" i="27" l="1"/>
  <c r="M242" i="27" s="1"/>
  <c r="H243" i="28"/>
  <c r="G243" i="27" s="1"/>
  <c r="J242" i="27"/>
  <c r="K242" i="27" s="1"/>
  <c r="H13" i="1" s="1"/>
  <c r="G243" i="28"/>
  <c r="F243" i="27" s="1"/>
  <c r="H243" i="27" s="1"/>
  <c r="I243" i="27" l="1"/>
  <c r="D243" i="28"/>
  <c r="D243" i="27" s="1"/>
  <c r="F243" i="17"/>
  <c r="E243" i="17" s="1"/>
  <c r="I243" i="17" l="1"/>
  <c r="J243" i="17"/>
  <c r="F243" i="28" s="1"/>
  <c r="H244" i="17" l="1"/>
  <c r="G244" i="17"/>
  <c r="E243" i="28"/>
  <c r="E243" i="27" s="1"/>
  <c r="I243" i="28" l="1"/>
  <c r="J243" i="28"/>
  <c r="D244" i="17"/>
  <c r="L243" i="27" l="1"/>
  <c r="M243" i="27" s="1"/>
  <c r="H244" i="28"/>
  <c r="G244" i="27" s="1"/>
  <c r="J243" i="27"/>
  <c r="K243" i="27" s="1"/>
  <c r="G244" i="28"/>
  <c r="F244" i="27" s="1"/>
  <c r="H244" i="27" s="1"/>
  <c r="I244" i="27" l="1"/>
  <c r="D244" i="28"/>
  <c r="D244" i="27" s="1"/>
  <c r="F244" i="17"/>
  <c r="E244" i="17" s="1"/>
  <c r="I244" i="17" l="1"/>
  <c r="J244" i="17"/>
  <c r="F244" i="28" s="1"/>
  <c r="G245" i="17" l="1"/>
  <c r="H245" i="17"/>
  <c r="E244" i="28"/>
  <c r="E244" i="27" s="1"/>
  <c r="I244" i="28" l="1"/>
  <c r="J244" i="28"/>
  <c r="D245" i="17"/>
  <c r="L244" i="27" l="1"/>
  <c r="M244" i="27" s="1"/>
  <c r="H245" i="28"/>
  <c r="G245" i="27" s="1"/>
  <c r="J244" i="27"/>
  <c r="K244" i="27" s="1"/>
  <c r="G245" i="28"/>
  <c r="F245" i="27" s="1"/>
  <c r="H245" i="27" s="1"/>
  <c r="I245" i="27" l="1"/>
  <c r="D245" i="28"/>
  <c r="D245" i="27" s="1"/>
  <c r="F245" i="17"/>
  <c r="E245" i="17" s="1"/>
  <c r="I245" i="17" l="1"/>
  <c r="J245" i="17"/>
  <c r="F245" i="28" s="1"/>
  <c r="H246" i="17" l="1"/>
  <c r="G246" i="17"/>
  <c r="E245" i="28"/>
  <c r="E245" i="27" s="1"/>
  <c r="I245" i="28" l="1"/>
  <c r="J245" i="28"/>
  <c r="D246" i="17"/>
  <c r="L245" i="27" l="1"/>
  <c r="M245" i="27" s="1"/>
  <c r="H246" i="28"/>
  <c r="G246" i="27" s="1"/>
  <c r="J245" i="27"/>
  <c r="K245" i="27" s="1"/>
  <c r="G246" i="28"/>
  <c r="F246" i="27" s="1"/>
  <c r="H246" i="27" s="1"/>
  <c r="I246" i="27" l="1"/>
  <c r="D246" i="28"/>
  <c r="D246" i="27" s="1"/>
  <c r="F246" i="17"/>
  <c r="E246" i="17" s="1"/>
  <c r="I246" i="17" l="1"/>
  <c r="J246" i="17"/>
  <c r="F246" i="28" s="1"/>
  <c r="H247" i="17" l="1"/>
  <c r="G247" i="17"/>
  <c r="E246" i="28"/>
  <c r="E246" i="27" s="1"/>
  <c r="D247" i="17" l="1"/>
  <c r="I246" i="28"/>
  <c r="J246" i="28"/>
  <c r="L246" i="27" l="1"/>
  <c r="M246" i="27" s="1"/>
  <c r="H247" i="28"/>
  <c r="G247" i="27" s="1"/>
  <c r="J246" i="27"/>
  <c r="K246" i="27" s="1"/>
  <c r="G247" i="28"/>
  <c r="F247" i="27" s="1"/>
  <c r="H247" i="27" s="1"/>
  <c r="I247" i="27" l="1"/>
  <c r="D247" i="28"/>
  <c r="D247" i="27" s="1"/>
  <c r="F247" i="17"/>
  <c r="E247" i="17" s="1"/>
  <c r="I247" i="17" l="1"/>
  <c r="J247" i="17"/>
  <c r="F247" i="28" s="1"/>
  <c r="H248" i="17" l="1"/>
  <c r="G248" i="17"/>
  <c r="E247" i="28"/>
  <c r="E247" i="27" s="1"/>
  <c r="I247" i="28" l="1"/>
  <c r="J247" i="28"/>
  <c r="D248" i="17"/>
  <c r="L247" i="27" l="1"/>
  <c r="M247" i="27" s="1"/>
  <c r="H248" i="28"/>
  <c r="G248" i="27" s="1"/>
  <c r="J247" i="27"/>
  <c r="K247" i="27" s="1"/>
  <c r="G248" i="28"/>
  <c r="F248" i="27" s="1"/>
  <c r="H248" i="27" s="1"/>
  <c r="I248" i="27" l="1"/>
  <c r="D248" i="28"/>
  <c r="D248" i="27" s="1"/>
  <c r="F248" i="17"/>
  <c r="E248" i="17" s="1"/>
  <c r="I248" i="17" l="1"/>
  <c r="J248" i="17"/>
  <c r="F248" i="28" s="1"/>
  <c r="H249" i="17" l="1"/>
  <c r="G249" i="17"/>
  <c r="E248" i="28"/>
  <c r="E248" i="27" s="1"/>
  <c r="I248" i="28" l="1"/>
  <c r="J248" i="28"/>
  <c r="D249" i="17"/>
  <c r="L248" i="27" l="1"/>
  <c r="M248" i="27" s="1"/>
  <c r="H249" i="28"/>
  <c r="G249" i="27" s="1"/>
  <c r="J248" i="27"/>
  <c r="K248" i="27" s="1"/>
  <c r="G249" i="28"/>
  <c r="F249" i="27" s="1"/>
  <c r="H249" i="27" s="1"/>
  <c r="I249" i="27" l="1"/>
  <c r="D249" i="28"/>
  <c r="D249" i="27" s="1"/>
  <c r="F249" i="17"/>
  <c r="E249" i="17" s="1"/>
  <c r="I249" i="17" l="1"/>
  <c r="J249" i="17"/>
  <c r="F249" i="28" s="1"/>
  <c r="G250" i="17" l="1"/>
  <c r="H250" i="17"/>
  <c r="E249" i="28"/>
  <c r="E249" i="27" s="1"/>
  <c r="D250" i="17" l="1"/>
  <c r="I249" i="28"/>
  <c r="J249" i="28"/>
  <c r="L249" i="27" l="1"/>
  <c r="M249" i="27" s="1"/>
  <c r="H250" i="28"/>
  <c r="G250" i="27" s="1"/>
  <c r="J249" i="27"/>
  <c r="K249" i="27" s="1"/>
  <c r="G250" i="28"/>
  <c r="F250" i="27" s="1"/>
  <c r="H250" i="27" s="1"/>
  <c r="I250" i="27" l="1"/>
  <c r="D250" i="28"/>
  <c r="D250" i="27" s="1"/>
  <c r="F250" i="17"/>
  <c r="E250" i="17" s="1"/>
  <c r="I250" i="17" l="1"/>
  <c r="J250" i="17"/>
  <c r="F250" i="28" s="1"/>
  <c r="G251" i="17" l="1"/>
  <c r="H251" i="17"/>
  <c r="E250" i="28"/>
  <c r="E250" i="27" s="1"/>
  <c r="I250" i="28" l="1"/>
  <c r="J250" i="28"/>
  <c r="D251" i="17"/>
  <c r="L250" i="27" l="1"/>
  <c r="M250" i="27" s="1"/>
  <c r="H251" i="28"/>
  <c r="G251" i="27" s="1"/>
  <c r="J250" i="27"/>
  <c r="K250" i="27" s="1"/>
  <c r="G251" i="28"/>
  <c r="F251" i="27" s="1"/>
  <c r="H251" i="27" s="1"/>
  <c r="I251" i="27" l="1"/>
  <c r="D251" i="28"/>
  <c r="D251" i="27" s="1"/>
  <c r="F251" i="17"/>
  <c r="E251" i="17" s="1"/>
  <c r="I251" i="17" l="1"/>
  <c r="J251" i="17"/>
  <c r="F251" i="28" s="1"/>
  <c r="G252" i="17" l="1"/>
  <c r="H252" i="17"/>
  <c r="E251" i="28"/>
  <c r="E251" i="27" s="1"/>
  <c r="I251" i="28" l="1"/>
  <c r="J251" i="28"/>
  <c r="D252" i="17"/>
  <c r="L251" i="27" l="1"/>
  <c r="M251" i="27" s="1"/>
  <c r="H252" i="28"/>
  <c r="G252" i="27" s="1"/>
  <c r="J251" i="27"/>
  <c r="K251" i="27" s="1"/>
  <c r="G252" i="28"/>
  <c r="F252" i="27" s="1"/>
  <c r="H252" i="27" s="1"/>
  <c r="I252" i="27" l="1"/>
  <c r="D252" i="28"/>
  <c r="D252" i="27" s="1"/>
  <c r="F252" i="17"/>
  <c r="E252" i="17" s="1"/>
  <c r="J252" i="17" l="1"/>
  <c r="F252" i="28" s="1"/>
  <c r="I252" i="17"/>
  <c r="H253" i="17" l="1"/>
  <c r="G253" i="17"/>
  <c r="E252" i="28"/>
  <c r="E252" i="27" s="1"/>
  <c r="D253" i="17" l="1"/>
  <c r="I252" i="28"/>
  <c r="J252" i="28"/>
  <c r="L252" i="27" l="1"/>
  <c r="M252" i="27" s="1"/>
  <c r="H253" i="28"/>
  <c r="G253" i="27" s="1"/>
  <c r="J252" i="27"/>
  <c r="K252" i="27" s="1"/>
  <c r="G253" i="28"/>
  <c r="F253" i="27" s="1"/>
  <c r="H253" i="27" s="1"/>
  <c r="I253" i="27" l="1"/>
  <c r="D253" i="28"/>
  <c r="D253" i="27" s="1"/>
  <c r="F253" i="17"/>
  <c r="E253" i="17" s="1"/>
  <c r="I253" i="17" l="1"/>
  <c r="J253" i="17"/>
  <c r="F253" i="28" s="1"/>
  <c r="H254" i="17" l="1"/>
  <c r="G254" i="17"/>
  <c r="E253" i="28"/>
  <c r="E253" i="27" s="1"/>
  <c r="I253" i="28" l="1"/>
  <c r="J253" i="28"/>
  <c r="D254" i="17"/>
  <c r="L253" i="27" l="1"/>
  <c r="M253" i="27" s="1"/>
  <c r="H254" i="28"/>
  <c r="G254" i="27" s="1"/>
  <c r="J253" i="27"/>
  <c r="K253" i="27" s="1"/>
  <c r="G254" i="28"/>
  <c r="F254" i="27" s="1"/>
  <c r="H254" i="27" s="1"/>
  <c r="I254" i="27" l="1"/>
  <c r="D254" i="28"/>
  <c r="D254" i="27" s="1"/>
  <c r="F254" i="17"/>
  <c r="E254" i="17" s="1"/>
  <c r="I254" i="17" l="1"/>
  <c r="J254" i="17"/>
  <c r="F254" i="28" s="1"/>
  <c r="G255" i="17" l="1"/>
  <c r="H255" i="17"/>
  <c r="E254" i="28"/>
  <c r="E254" i="27" s="1"/>
  <c r="I254" i="28" l="1"/>
  <c r="J254" i="28"/>
  <c r="D255" i="17"/>
  <c r="L254" i="27" l="1"/>
  <c r="M254" i="27" s="1"/>
  <c r="H255" i="28"/>
  <c r="G255" i="27" s="1"/>
  <c r="J254" i="27"/>
  <c r="K254" i="27" s="1"/>
  <c r="G255" i="28"/>
  <c r="F255" i="27" s="1"/>
  <c r="H255" i="27" s="1"/>
  <c r="I255" i="27" l="1"/>
  <c r="D255" i="28"/>
  <c r="D255" i="27" s="1"/>
  <c r="F255" i="17"/>
  <c r="E255" i="17" s="1"/>
  <c r="J255" i="17" l="1"/>
  <c r="F255" i="28" s="1"/>
  <c r="I255" i="17"/>
  <c r="G256" i="17" l="1"/>
  <c r="H256" i="17"/>
  <c r="E255" i="28"/>
  <c r="E255" i="27" s="1"/>
  <c r="I255" i="28" l="1"/>
  <c r="J255" i="28"/>
  <c r="D256" i="17"/>
  <c r="L255" i="27" l="1"/>
  <c r="M255" i="27" s="1"/>
  <c r="H256" i="28"/>
  <c r="G256" i="27" s="1"/>
  <c r="J255" i="27"/>
  <c r="K255" i="27" s="1"/>
  <c r="G256" i="28"/>
  <c r="F256" i="27" s="1"/>
  <c r="H256" i="27" s="1"/>
  <c r="I256" i="27" l="1"/>
  <c r="D256" i="28"/>
  <c r="D256" i="27" s="1"/>
  <c r="F256" i="17"/>
  <c r="E256" i="17" s="1"/>
  <c r="I256" i="17" l="1"/>
  <c r="J256" i="17"/>
  <c r="F256" i="28" s="1"/>
  <c r="G257" i="17" l="1"/>
  <c r="H257" i="17"/>
  <c r="E256" i="28"/>
  <c r="E256" i="27" s="1"/>
  <c r="I256" i="28" l="1"/>
  <c r="J256" i="28"/>
  <c r="D257" i="17"/>
  <c r="L256" i="27" l="1"/>
  <c r="M256" i="27" s="1"/>
  <c r="H257" i="28"/>
  <c r="G257" i="27" s="1"/>
  <c r="J256" i="27"/>
  <c r="K256" i="27" s="1"/>
  <c r="G257" i="28"/>
  <c r="F257" i="27" s="1"/>
  <c r="H257" i="27" s="1"/>
  <c r="I257" i="27" l="1"/>
  <c r="D257" i="28"/>
  <c r="D257" i="27" s="1"/>
  <c r="F257" i="17"/>
  <c r="E257" i="17" s="1"/>
  <c r="J257" i="17" l="1"/>
  <c r="F257" i="28" s="1"/>
  <c r="I257" i="17"/>
  <c r="G258" i="17" l="1"/>
  <c r="H258" i="17"/>
  <c r="E257" i="28"/>
  <c r="E257" i="27" s="1"/>
  <c r="I257" i="28" l="1"/>
  <c r="J257" i="28"/>
  <c r="D258" i="17"/>
  <c r="L257" i="27" l="1"/>
  <c r="M257" i="27" s="1"/>
  <c r="H258" i="28"/>
  <c r="G258" i="27" s="1"/>
  <c r="J257" i="27"/>
  <c r="K257" i="27" s="1"/>
  <c r="G258" i="28"/>
  <c r="F258" i="27" s="1"/>
  <c r="H258" i="27" s="1"/>
  <c r="I258" i="27" l="1"/>
  <c r="D258" i="28"/>
  <c r="D258" i="27" s="1"/>
  <c r="F258" i="17"/>
  <c r="E258" i="17" s="1"/>
  <c r="I258" i="17" l="1"/>
  <c r="J258" i="17"/>
  <c r="F258" i="28" s="1"/>
  <c r="G259" i="17" l="1"/>
  <c r="H259" i="17"/>
  <c r="E258" i="28"/>
  <c r="E258" i="27" s="1"/>
  <c r="I258" i="28" l="1"/>
  <c r="J258" i="28"/>
  <c r="D259" i="17"/>
  <c r="L258" i="27" l="1"/>
  <c r="M258" i="27" s="1"/>
  <c r="H259" i="28"/>
  <c r="G259" i="27" s="1"/>
  <c r="J258" i="27"/>
  <c r="K258" i="27" s="1"/>
  <c r="G259" i="28"/>
  <c r="F259" i="27" s="1"/>
  <c r="H259" i="27" s="1"/>
  <c r="I259" i="27" l="1"/>
  <c r="D259" i="28"/>
  <c r="D259" i="27" s="1"/>
  <c r="F259" i="17"/>
  <c r="E259" i="17" s="1"/>
  <c r="J259" i="17" l="1"/>
  <c r="F259" i="28" s="1"/>
  <c r="I259" i="17"/>
  <c r="G260" i="17" l="1"/>
  <c r="H260" i="17"/>
  <c r="E259" i="28"/>
  <c r="E259" i="27" s="1"/>
  <c r="I259" i="28" l="1"/>
  <c r="J259" i="28"/>
  <c r="D260" i="17"/>
  <c r="L259" i="27" l="1"/>
  <c r="M259" i="27" s="1"/>
  <c r="H260" i="28"/>
  <c r="G260" i="27" s="1"/>
  <c r="J259" i="27"/>
  <c r="K259" i="27" s="1"/>
  <c r="G260" i="28"/>
  <c r="F260" i="27" s="1"/>
  <c r="H260" i="27" s="1"/>
  <c r="I260" i="27" l="1"/>
  <c r="D260" i="28"/>
  <c r="D260" i="27" s="1"/>
  <c r="F260" i="17"/>
  <c r="E260" i="17" s="1"/>
  <c r="I260" i="17" l="1"/>
  <c r="J260" i="17"/>
  <c r="F260" i="28" s="1"/>
  <c r="G261" i="17" l="1"/>
  <c r="H261" i="17"/>
  <c r="E260" i="28"/>
  <c r="E260" i="27" s="1"/>
  <c r="I260" i="28" l="1"/>
  <c r="J260" i="28"/>
  <c r="D261" i="17"/>
  <c r="L260" i="27" l="1"/>
  <c r="M260" i="27" s="1"/>
  <c r="H261" i="28"/>
  <c r="G261" i="27" s="1"/>
  <c r="J260" i="27"/>
  <c r="K260" i="27" s="1"/>
  <c r="G261" i="28"/>
  <c r="F261" i="27" s="1"/>
  <c r="H261" i="27" s="1"/>
  <c r="I261" i="27" l="1"/>
  <c r="D261" i="28"/>
  <c r="D261" i="27" s="1"/>
  <c r="F261" i="17"/>
  <c r="E261" i="17" s="1"/>
  <c r="I261" i="17" l="1"/>
  <c r="J261" i="17"/>
  <c r="F261" i="28" s="1"/>
  <c r="G262" i="17" l="1"/>
  <c r="H262" i="17"/>
  <c r="E261" i="28"/>
  <c r="E261" i="27" s="1"/>
  <c r="D262" i="17" l="1"/>
  <c r="I261" i="28"/>
  <c r="J261" i="28"/>
  <c r="L261" i="27" l="1"/>
  <c r="M261" i="27" s="1"/>
  <c r="H262" i="28"/>
  <c r="G262" i="27" s="1"/>
  <c r="J261" i="27"/>
  <c r="K261" i="27" s="1"/>
  <c r="G262" i="28"/>
  <c r="F262" i="27" s="1"/>
  <c r="H262" i="27" s="1"/>
  <c r="I262" i="27" l="1"/>
  <c r="D262" i="28"/>
  <c r="D262" i="27" s="1"/>
  <c r="F262" i="17"/>
  <c r="E262" i="17" s="1"/>
  <c r="I262" i="17" l="1"/>
  <c r="J262" i="17"/>
  <c r="F262" i="28" s="1"/>
  <c r="G263" i="17" l="1"/>
  <c r="H263" i="17"/>
  <c r="E262" i="28"/>
  <c r="E262" i="27" s="1"/>
  <c r="I262" i="28" l="1"/>
  <c r="J262" i="28"/>
  <c r="D263" i="17"/>
  <c r="L262" i="27" l="1"/>
  <c r="M262" i="27" s="1"/>
  <c r="H263" i="28"/>
  <c r="G263" i="27" s="1"/>
  <c r="J262" i="27"/>
  <c r="K262" i="27" s="1"/>
  <c r="G263" i="28"/>
  <c r="F263" i="27" s="1"/>
  <c r="H263" i="27" s="1"/>
  <c r="I263" i="27" l="1"/>
  <c r="D263" i="28"/>
  <c r="D263" i="27" s="1"/>
  <c r="F263" i="17"/>
  <c r="E263" i="17" s="1"/>
  <c r="I263" i="17" l="1"/>
  <c r="J263" i="17"/>
  <c r="F263" i="28" s="1"/>
  <c r="H264" i="17" l="1"/>
  <c r="G264" i="17"/>
  <c r="E263" i="28"/>
  <c r="E263" i="27" s="1"/>
  <c r="I263" i="28" l="1"/>
  <c r="J263" i="28"/>
  <c r="D264" i="17"/>
  <c r="L263" i="27" l="1"/>
  <c r="M263" i="27" s="1"/>
  <c r="H264" i="28"/>
  <c r="G264" i="27" s="1"/>
  <c r="J263" i="27"/>
  <c r="K263" i="27" s="1"/>
  <c r="G264" i="28"/>
  <c r="F264" i="27" s="1"/>
  <c r="H264" i="27" s="1"/>
  <c r="I264" i="27" l="1"/>
  <c r="D264" i="28"/>
  <c r="D264" i="27" s="1"/>
  <c r="F264" i="17"/>
  <c r="E264" i="17" s="1"/>
  <c r="I264" i="17" l="1"/>
  <c r="J264" i="17"/>
  <c r="F264" i="28" s="1"/>
  <c r="G265" i="17" l="1"/>
  <c r="H265" i="17"/>
  <c r="E264" i="28"/>
  <c r="E264" i="27" s="1"/>
  <c r="I264" i="28" l="1"/>
  <c r="J264" i="28"/>
  <c r="D265" i="17"/>
  <c r="L264" i="27" l="1"/>
  <c r="M264" i="27" s="1"/>
  <c r="H265" i="28"/>
  <c r="G265" i="27" s="1"/>
  <c r="J264" i="27"/>
  <c r="K264" i="27" s="1"/>
  <c r="G265" i="28"/>
  <c r="F265" i="27" s="1"/>
  <c r="H265" i="27" s="1"/>
  <c r="I265" i="27" l="1"/>
  <c r="D265" i="28"/>
  <c r="D265" i="27" s="1"/>
  <c r="F265" i="17"/>
  <c r="E265" i="17" s="1"/>
  <c r="I265" i="17" l="1"/>
  <c r="J265" i="17"/>
  <c r="F265" i="28" s="1"/>
  <c r="H266" i="17" l="1"/>
  <c r="G266" i="17"/>
  <c r="E265" i="28"/>
  <c r="E265" i="27" s="1"/>
  <c r="I265" i="28" l="1"/>
  <c r="J265" i="28"/>
  <c r="D266" i="17"/>
  <c r="L265" i="27" l="1"/>
  <c r="M265" i="27" s="1"/>
  <c r="H266" i="28"/>
  <c r="G266" i="27" s="1"/>
  <c r="J265" i="27"/>
  <c r="K265" i="27" s="1"/>
  <c r="G266" i="28"/>
  <c r="F266" i="27" s="1"/>
  <c r="H266" i="27" s="1"/>
  <c r="I266" i="27" l="1"/>
  <c r="D266" i="28"/>
  <c r="D266" i="27" s="1"/>
  <c r="F266" i="17"/>
  <c r="E266" i="17" s="1"/>
  <c r="I266" i="17" l="1"/>
  <c r="J266" i="17"/>
  <c r="F266" i="28" s="1"/>
  <c r="H267" i="17" l="1"/>
  <c r="G267" i="17"/>
  <c r="E266" i="28"/>
  <c r="E266" i="27" s="1"/>
  <c r="I266" i="28" l="1"/>
  <c r="J266" i="28"/>
  <c r="D267" i="17"/>
  <c r="L266" i="27" l="1"/>
  <c r="M266" i="27" s="1"/>
  <c r="H267" i="28"/>
  <c r="G267" i="27" s="1"/>
  <c r="J266" i="27"/>
  <c r="K266" i="27" s="1"/>
  <c r="G267" i="28"/>
  <c r="F267" i="27" s="1"/>
  <c r="H267" i="27" s="1"/>
  <c r="I267" i="27" l="1"/>
  <c r="D267" i="28"/>
  <c r="D267" i="27" s="1"/>
  <c r="F267" i="17"/>
  <c r="E267" i="17" s="1"/>
  <c r="I267" i="17" l="1"/>
  <c r="J267" i="17"/>
  <c r="F267" i="28" s="1"/>
  <c r="G268" i="17" l="1"/>
  <c r="H268" i="17"/>
  <c r="E267" i="28"/>
  <c r="E267" i="27" s="1"/>
  <c r="I267" i="28" l="1"/>
  <c r="J267" i="28"/>
  <c r="D268" i="17"/>
  <c r="L267" i="27" l="1"/>
  <c r="M267" i="27" s="1"/>
  <c r="H268" i="28"/>
  <c r="G268" i="27" s="1"/>
  <c r="J267" i="27"/>
  <c r="K267" i="27" s="1"/>
  <c r="G268" i="28"/>
  <c r="F268" i="27" s="1"/>
  <c r="H268" i="27" s="1"/>
  <c r="I268" i="27" l="1"/>
  <c r="D268" i="28"/>
  <c r="D268" i="27" s="1"/>
  <c r="F268" i="17"/>
  <c r="E268" i="17" s="1"/>
  <c r="J268" i="17" l="1"/>
  <c r="F268" i="28" s="1"/>
  <c r="I268" i="17"/>
  <c r="G269" i="17" l="1"/>
  <c r="H269" i="17"/>
  <c r="E268" i="28"/>
  <c r="E268" i="27" s="1"/>
  <c r="I268" i="28" l="1"/>
  <c r="J268" i="28"/>
  <c r="D269" i="17"/>
  <c r="L268" i="27" l="1"/>
  <c r="M268" i="27" s="1"/>
  <c r="H269" i="28"/>
  <c r="G269" i="27" s="1"/>
  <c r="J268" i="27"/>
  <c r="K268" i="27" s="1"/>
  <c r="G269" i="28"/>
  <c r="F269" i="27" s="1"/>
  <c r="H269" i="27" s="1"/>
  <c r="I269" i="27" l="1"/>
  <c r="D269" i="28"/>
  <c r="D269" i="27" s="1"/>
  <c r="F269" i="17"/>
  <c r="E269" i="17" s="1"/>
  <c r="I269" i="17" l="1"/>
  <c r="J269" i="17"/>
  <c r="F269" i="28" s="1"/>
  <c r="G270" i="17" l="1"/>
  <c r="H270" i="17"/>
  <c r="E269" i="28"/>
  <c r="E269" i="27" s="1"/>
  <c r="I269" i="28" l="1"/>
  <c r="J269" i="28"/>
  <c r="D270" i="17"/>
  <c r="L269" i="27" l="1"/>
  <c r="M269" i="27" s="1"/>
  <c r="H270" i="28"/>
  <c r="G270" i="27" s="1"/>
  <c r="J269" i="27"/>
  <c r="K269" i="27" s="1"/>
  <c r="G270" i="28"/>
  <c r="F270" i="27" s="1"/>
  <c r="H270" i="27" s="1"/>
  <c r="I270" i="27" l="1"/>
  <c r="D270" i="28"/>
  <c r="D270" i="27" s="1"/>
  <c r="F270" i="17"/>
  <c r="E270" i="17" s="1"/>
  <c r="I270" i="17" l="1"/>
  <c r="J270" i="17"/>
  <c r="F270" i="28" s="1"/>
  <c r="H271" i="17" l="1"/>
  <c r="G271" i="17"/>
  <c r="E270" i="28"/>
  <c r="E270" i="27" s="1"/>
  <c r="I270" i="28" l="1"/>
  <c r="J270" i="28"/>
  <c r="D271" i="17"/>
  <c r="L270" i="27" l="1"/>
  <c r="M270" i="27" s="1"/>
  <c r="H271" i="28"/>
  <c r="G271" i="27" s="1"/>
  <c r="J270" i="27"/>
  <c r="K270" i="27" s="1"/>
  <c r="G271" i="28"/>
  <c r="F271" i="27" s="1"/>
  <c r="H271" i="27" s="1"/>
  <c r="I271" i="27" l="1"/>
  <c r="D271" i="28"/>
  <c r="D271" i="27" s="1"/>
  <c r="F271" i="17"/>
  <c r="E271" i="17" s="1"/>
  <c r="I271" i="17" l="1"/>
  <c r="J271" i="17"/>
  <c r="F271" i="28" s="1"/>
  <c r="H272" i="17" l="1"/>
  <c r="G272" i="17"/>
  <c r="E271" i="28"/>
  <c r="E271" i="27" s="1"/>
  <c r="I271" i="28" l="1"/>
  <c r="J271" i="28"/>
  <c r="D272" i="17"/>
  <c r="L271" i="27" l="1"/>
  <c r="M271" i="27" s="1"/>
  <c r="H272" i="28"/>
  <c r="G272" i="27" s="1"/>
  <c r="J271" i="27"/>
  <c r="K271" i="27" s="1"/>
  <c r="G272" i="28"/>
  <c r="F272" i="27" s="1"/>
  <c r="H272" i="27" s="1"/>
  <c r="I272" i="27" l="1"/>
  <c r="D272" i="28"/>
  <c r="D272" i="27" s="1"/>
  <c r="F272" i="17"/>
  <c r="E272" i="17" s="1"/>
  <c r="I272" i="17" l="1"/>
  <c r="J272" i="17"/>
  <c r="F272" i="28" s="1"/>
  <c r="G273" i="17" l="1"/>
  <c r="H273" i="17"/>
  <c r="E272" i="28"/>
  <c r="E272" i="27" s="1"/>
  <c r="I272" i="28" l="1"/>
  <c r="J272" i="28"/>
  <c r="D273" i="17"/>
  <c r="L272" i="27" l="1"/>
  <c r="M272" i="27" s="1"/>
  <c r="H273" i="28"/>
  <c r="G273" i="27" s="1"/>
  <c r="J272" i="27"/>
  <c r="K272" i="27" s="1"/>
  <c r="G273" i="28"/>
  <c r="F273" i="27" s="1"/>
  <c r="H273" i="27" s="1"/>
  <c r="I273" i="27" l="1"/>
  <c r="D273" i="28"/>
  <c r="D273" i="27" s="1"/>
  <c r="F273" i="17"/>
  <c r="E273" i="17" s="1"/>
  <c r="I273" i="17" l="1"/>
  <c r="J273" i="17"/>
  <c r="F273" i="28" s="1"/>
  <c r="G274" i="17" l="1"/>
  <c r="H274" i="17"/>
  <c r="E273" i="28"/>
  <c r="E273" i="27" s="1"/>
  <c r="I273" i="28" l="1"/>
  <c r="J273" i="28"/>
  <c r="D274" i="17"/>
  <c r="L273" i="27" l="1"/>
  <c r="M273" i="27" s="1"/>
  <c r="H274" i="28"/>
  <c r="G274" i="27" s="1"/>
  <c r="J273" i="27"/>
  <c r="K273" i="27" s="1"/>
  <c r="G274" i="28"/>
  <c r="F274" i="27" s="1"/>
  <c r="H274" i="27" s="1"/>
  <c r="I274" i="27" l="1"/>
  <c r="D274" i="28"/>
  <c r="D274" i="27" s="1"/>
  <c r="F274" i="17"/>
  <c r="E274" i="17" s="1"/>
  <c r="I274" i="17" l="1"/>
  <c r="J274" i="17"/>
  <c r="F274" i="28" s="1"/>
  <c r="G275" i="17" l="1"/>
  <c r="H275" i="17"/>
  <c r="E274" i="28"/>
  <c r="E274" i="27" s="1"/>
  <c r="I274" i="28" l="1"/>
  <c r="J274" i="28"/>
  <c r="D275" i="17"/>
  <c r="L274" i="27" l="1"/>
  <c r="M274" i="27" s="1"/>
  <c r="H275" i="28"/>
  <c r="G275" i="27" s="1"/>
  <c r="J274" i="27"/>
  <c r="K274" i="27" s="1"/>
  <c r="G275" i="28"/>
  <c r="F275" i="27" s="1"/>
  <c r="H275" i="27" s="1"/>
  <c r="I275" i="27" l="1"/>
  <c r="D275" i="28"/>
  <c r="D275" i="27" s="1"/>
  <c r="F275" i="17"/>
  <c r="E275" i="17" s="1"/>
  <c r="I275" i="17" l="1"/>
  <c r="J275" i="17"/>
  <c r="F275" i="28" s="1"/>
  <c r="H276" i="17" l="1"/>
  <c r="G276" i="17"/>
  <c r="E275" i="28"/>
  <c r="E275" i="27" s="1"/>
  <c r="I275" i="28" l="1"/>
  <c r="J275" i="28"/>
  <c r="D276" i="17"/>
  <c r="L275" i="27" l="1"/>
  <c r="M275" i="27" s="1"/>
  <c r="H276" i="28"/>
  <c r="G276" i="27" s="1"/>
  <c r="J275" i="27"/>
  <c r="K275" i="27" s="1"/>
  <c r="G276" i="28"/>
  <c r="F276" i="27" s="1"/>
  <c r="H276" i="27" s="1"/>
  <c r="I276" i="27" l="1"/>
  <c r="D276" i="28"/>
  <c r="D276" i="27" s="1"/>
  <c r="F276" i="17"/>
  <c r="E276" i="17" s="1"/>
  <c r="I276" i="17" l="1"/>
  <c r="J276" i="17"/>
  <c r="F276" i="28" s="1"/>
  <c r="H277" i="17" l="1"/>
  <c r="G277" i="17"/>
  <c r="E276" i="28"/>
  <c r="E276" i="27" s="1"/>
  <c r="I276" i="28" l="1"/>
  <c r="J276" i="28"/>
  <c r="D277" i="17"/>
  <c r="L276" i="27" l="1"/>
  <c r="M276" i="27" s="1"/>
  <c r="H277" i="28"/>
  <c r="G277" i="27" s="1"/>
  <c r="J276" i="27"/>
  <c r="K276" i="27" s="1"/>
  <c r="G277" i="28"/>
  <c r="F277" i="27" s="1"/>
  <c r="H277" i="27" s="1"/>
  <c r="I277" i="27" l="1"/>
  <c r="D277" i="28"/>
  <c r="D277" i="27" s="1"/>
  <c r="F277" i="17"/>
  <c r="E277" i="17" s="1"/>
  <c r="I277" i="17" l="1"/>
  <c r="J277" i="17"/>
  <c r="F277" i="28" s="1"/>
  <c r="G278" i="17" l="1"/>
  <c r="H278" i="17"/>
  <c r="E277" i="28"/>
  <c r="E277" i="27" s="1"/>
  <c r="I277" i="28" l="1"/>
  <c r="J277" i="28"/>
  <c r="D278" i="17"/>
  <c r="L277" i="27" l="1"/>
  <c r="M277" i="27" s="1"/>
  <c r="H278" i="28"/>
  <c r="G278" i="27" s="1"/>
  <c r="J277" i="27"/>
  <c r="K277" i="27" s="1"/>
  <c r="G278" i="28"/>
  <c r="F278" i="27" s="1"/>
  <c r="H278" i="27" s="1"/>
  <c r="I278" i="27" l="1"/>
  <c r="D278" i="28"/>
  <c r="D278" i="27" s="1"/>
  <c r="F278" i="17"/>
  <c r="E278" i="17" s="1"/>
  <c r="I278" i="17" l="1"/>
  <c r="J278" i="17"/>
  <c r="F278" i="28" s="1"/>
  <c r="G279" i="17" l="1"/>
  <c r="H279" i="17"/>
  <c r="E278" i="28"/>
  <c r="E278" i="27" s="1"/>
  <c r="I278" i="28" l="1"/>
  <c r="J278" i="28"/>
  <c r="D279" i="17"/>
  <c r="L278" i="27" l="1"/>
  <c r="M278" i="27" s="1"/>
  <c r="H279" i="28"/>
  <c r="G279" i="27" s="1"/>
  <c r="J278" i="27"/>
  <c r="K278" i="27" s="1"/>
  <c r="G279" i="28"/>
  <c r="F279" i="27" s="1"/>
  <c r="H279" i="27" s="1"/>
  <c r="I279" i="27" l="1"/>
  <c r="D279" i="28"/>
  <c r="D279" i="27" s="1"/>
  <c r="F279" i="17"/>
  <c r="E279" i="17" s="1"/>
  <c r="I279" i="17" l="1"/>
  <c r="J279" i="17"/>
  <c r="F279" i="28" s="1"/>
  <c r="G280" i="17" l="1"/>
  <c r="H280" i="17"/>
  <c r="E279" i="28"/>
  <c r="E279" i="27" s="1"/>
  <c r="D280" i="17" l="1"/>
  <c r="I279" i="28"/>
  <c r="J279" i="28"/>
  <c r="L279" i="27" l="1"/>
  <c r="M279" i="27" s="1"/>
  <c r="H280" i="28"/>
  <c r="G280" i="27" s="1"/>
  <c r="J279" i="27"/>
  <c r="K279" i="27" s="1"/>
  <c r="G280" i="28"/>
  <c r="F280" i="27" s="1"/>
  <c r="H280" i="27" s="1"/>
  <c r="I280" i="27" l="1"/>
  <c r="D280" i="28"/>
  <c r="D280" i="27" s="1"/>
  <c r="F280" i="17"/>
  <c r="E280" i="17" s="1"/>
  <c r="I280" i="17" l="1"/>
  <c r="J280" i="17"/>
  <c r="F280" i="28" s="1"/>
  <c r="H281" i="17" l="1"/>
  <c r="G281" i="17"/>
  <c r="E280" i="28"/>
  <c r="E280" i="27" s="1"/>
  <c r="I280" i="28" l="1"/>
  <c r="J280" i="28"/>
  <c r="D281" i="17"/>
  <c r="L280" i="27" l="1"/>
  <c r="M280" i="27" s="1"/>
  <c r="H281" i="28"/>
  <c r="G281" i="27" s="1"/>
  <c r="J280" i="27"/>
  <c r="K280" i="27" s="1"/>
  <c r="G281" i="28"/>
  <c r="F281" i="27" s="1"/>
  <c r="H281" i="27" s="1"/>
  <c r="I281" i="27" l="1"/>
  <c r="D281" i="28"/>
  <c r="D281" i="27" s="1"/>
  <c r="F281" i="17"/>
  <c r="E281" i="17" s="1"/>
  <c r="I281" i="17" l="1"/>
  <c r="J281" i="17"/>
  <c r="F281" i="28" s="1"/>
  <c r="G282" i="17" l="1"/>
  <c r="H282" i="17"/>
  <c r="E281" i="28"/>
  <c r="E281" i="27" s="1"/>
  <c r="D282" i="17" l="1"/>
  <c r="I281" i="28"/>
  <c r="J281" i="28"/>
  <c r="L281" i="27" l="1"/>
  <c r="M281" i="27" s="1"/>
  <c r="H282" i="28"/>
  <c r="G282" i="27" s="1"/>
  <c r="J281" i="27"/>
  <c r="K281" i="27" s="1"/>
  <c r="G282" i="28"/>
  <c r="F282" i="27" s="1"/>
  <c r="H282" i="27" s="1"/>
  <c r="I282" i="27" l="1"/>
  <c r="D282" i="28"/>
  <c r="D282" i="27" s="1"/>
  <c r="F282" i="17"/>
  <c r="E282" i="17" s="1"/>
  <c r="I282" i="17" l="1"/>
  <c r="J282" i="17"/>
  <c r="F282" i="28" s="1"/>
  <c r="G283" i="17" l="1"/>
  <c r="H283" i="17"/>
  <c r="E282" i="28"/>
  <c r="E282" i="27" s="1"/>
  <c r="I282" i="28" l="1"/>
  <c r="J282" i="28"/>
  <c r="D283" i="17"/>
  <c r="L282" i="27" l="1"/>
  <c r="M282" i="27" s="1"/>
  <c r="H283" i="28"/>
  <c r="G283" i="27" s="1"/>
  <c r="J282" i="27"/>
  <c r="K282" i="27" s="1"/>
  <c r="G283" i="28"/>
  <c r="F283" i="27" s="1"/>
  <c r="H283" i="27" s="1"/>
  <c r="I283" i="27" l="1"/>
  <c r="D283" i="28"/>
  <c r="D283" i="27" s="1"/>
  <c r="F283" i="17"/>
  <c r="E283" i="17" s="1"/>
  <c r="J283" i="17" l="1"/>
  <c r="F283" i="28" s="1"/>
  <c r="I283" i="17"/>
  <c r="H284" i="17" l="1"/>
  <c r="G284" i="17"/>
  <c r="E283" i="28"/>
  <c r="E283" i="27" s="1"/>
  <c r="I283" i="28" l="1"/>
  <c r="J283" i="28"/>
  <c r="D284" i="17"/>
  <c r="L283" i="27" l="1"/>
  <c r="M283" i="27" s="1"/>
  <c r="H284" i="28"/>
  <c r="G284" i="27" s="1"/>
  <c r="J283" i="27"/>
  <c r="K283" i="27" s="1"/>
  <c r="G284" i="28"/>
  <c r="F284" i="27" s="1"/>
  <c r="H284" i="27" s="1"/>
  <c r="I284" i="27" l="1"/>
  <c r="D284" i="28"/>
  <c r="D284" i="27" s="1"/>
  <c r="F284" i="17"/>
  <c r="E284" i="17" s="1"/>
  <c r="J284" i="17" l="1"/>
  <c r="F284" i="28" s="1"/>
  <c r="I284" i="17"/>
  <c r="G285" i="17" l="1"/>
  <c r="H285" i="17"/>
  <c r="E284" i="28"/>
  <c r="E284" i="27" s="1"/>
  <c r="I284" i="28" l="1"/>
  <c r="J284" i="28"/>
  <c r="D285" i="17"/>
  <c r="L284" i="27" l="1"/>
  <c r="M284" i="27" s="1"/>
  <c r="H285" i="28"/>
  <c r="G285" i="27" s="1"/>
  <c r="J284" i="27"/>
  <c r="K284" i="27" s="1"/>
  <c r="G285" i="28"/>
  <c r="F285" i="27" s="1"/>
  <c r="H285" i="27" s="1"/>
  <c r="I285" i="27" l="1"/>
  <c r="D285" i="28"/>
  <c r="D285" i="27" s="1"/>
  <c r="F285" i="17"/>
  <c r="E285" i="17" s="1"/>
  <c r="J285" i="17" l="1"/>
  <c r="F285" i="28" s="1"/>
  <c r="I285" i="17"/>
  <c r="G286" i="17" l="1"/>
  <c r="H286" i="17"/>
  <c r="E285" i="28"/>
  <c r="E285" i="27" s="1"/>
  <c r="I285" i="28" l="1"/>
  <c r="J285" i="28"/>
  <c r="D286" i="17"/>
  <c r="L285" i="27" l="1"/>
  <c r="M285" i="27" s="1"/>
  <c r="H286" i="28"/>
  <c r="G286" i="27" s="1"/>
  <c r="J285" i="27"/>
  <c r="K285" i="27" s="1"/>
  <c r="G286" i="28"/>
  <c r="F286" i="27" s="1"/>
  <c r="H286" i="27" s="1"/>
  <c r="I286" i="27" l="1"/>
  <c r="D286" i="28"/>
  <c r="D286" i="27" s="1"/>
  <c r="F286" i="17"/>
  <c r="E286" i="17" s="1"/>
  <c r="I286" i="17" l="1"/>
  <c r="J286" i="17"/>
  <c r="F286" i="28" s="1"/>
  <c r="H287" i="17" l="1"/>
  <c r="G287" i="17"/>
  <c r="E286" i="28"/>
  <c r="E286" i="27" s="1"/>
  <c r="I286" i="28" l="1"/>
  <c r="J286" i="28"/>
  <c r="D287" i="17"/>
  <c r="L286" i="27" l="1"/>
  <c r="M286" i="27" s="1"/>
  <c r="H287" i="28"/>
  <c r="G287" i="27" s="1"/>
  <c r="J286" i="27"/>
  <c r="K286" i="27" s="1"/>
  <c r="G287" i="28"/>
  <c r="F287" i="27" s="1"/>
  <c r="H287" i="27" s="1"/>
  <c r="I287" i="27" l="1"/>
  <c r="D287" i="28"/>
  <c r="D287" i="27" s="1"/>
  <c r="F287" i="17"/>
  <c r="E287" i="17" s="1"/>
  <c r="I287" i="17" l="1"/>
  <c r="J287" i="17"/>
  <c r="F287" i="28" s="1"/>
  <c r="G288" i="17" l="1"/>
  <c r="H288" i="17"/>
  <c r="E287" i="28"/>
  <c r="E287" i="27" s="1"/>
  <c r="I287" i="28" l="1"/>
  <c r="J287" i="28"/>
  <c r="D288" i="17"/>
  <c r="L287" i="27" l="1"/>
  <c r="M287" i="27" s="1"/>
  <c r="H288" i="28"/>
  <c r="G288" i="27" s="1"/>
  <c r="J287" i="27"/>
  <c r="K287" i="27" s="1"/>
  <c r="G288" i="28"/>
  <c r="F288" i="27" s="1"/>
  <c r="H288" i="27" s="1"/>
  <c r="I288" i="27" l="1"/>
  <c r="D288" i="28"/>
  <c r="D288" i="27" s="1"/>
  <c r="F288" i="17"/>
  <c r="E288" i="17" s="1"/>
  <c r="I288" i="17" l="1"/>
  <c r="J288" i="17"/>
  <c r="F288" i="28" s="1"/>
  <c r="H289" i="17" l="1"/>
  <c r="G289" i="17"/>
  <c r="E288" i="28"/>
  <c r="E288" i="27" s="1"/>
  <c r="I288" i="28" l="1"/>
  <c r="J288" i="28"/>
  <c r="D289" i="17"/>
  <c r="L288" i="27" l="1"/>
  <c r="M288" i="27" s="1"/>
  <c r="H289" i="28"/>
  <c r="G289" i="27" s="1"/>
  <c r="J288" i="27"/>
  <c r="K288" i="27" s="1"/>
  <c r="G289" i="28"/>
  <c r="F289" i="27" s="1"/>
  <c r="H289" i="27" s="1"/>
  <c r="I289" i="27" l="1"/>
  <c r="D289" i="28"/>
  <c r="D289" i="27" s="1"/>
  <c r="F289" i="17"/>
  <c r="E289" i="17" s="1"/>
  <c r="I289" i="17" l="1"/>
  <c r="J289" i="17"/>
  <c r="F289" i="28" s="1"/>
  <c r="H290" i="17" l="1"/>
  <c r="G290" i="17"/>
  <c r="E289" i="28"/>
  <c r="E289" i="27" s="1"/>
  <c r="I289" i="28" l="1"/>
  <c r="J289" i="28"/>
  <c r="D290" i="17"/>
  <c r="L289" i="27" l="1"/>
  <c r="M289" i="27" s="1"/>
  <c r="H290" i="28"/>
  <c r="G290" i="27" s="1"/>
  <c r="J289" i="27"/>
  <c r="K289" i="27" s="1"/>
  <c r="G290" i="28"/>
  <c r="F290" i="27" s="1"/>
  <c r="H290" i="27" s="1"/>
  <c r="I290" i="27" l="1"/>
  <c r="D290" i="28"/>
  <c r="D290" i="27" s="1"/>
  <c r="F290" i="17"/>
  <c r="E290" i="17" s="1"/>
  <c r="I290" i="17" l="1"/>
  <c r="J290" i="17"/>
  <c r="F290" i="28" s="1"/>
  <c r="H291" i="17" l="1"/>
  <c r="G291" i="17"/>
  <c r="E290" i="28"/>
  <c r="E290" i="27" s="1"/>
  <c r="I290" i="28" l="1"/>
  <c r="J290" i="28"/>
  <c r="D291" i="17"/>
  <c r="L290" i="27" l="1"/>
  <c r="M290" i="27" s="1"/>
  <c r="H291" i="28"/>
  <c r="G291" i="27" s="1"/>
  <c r="J290" i="27"/>
  <c r="K290" i="27" s="1"/>
  <c r="G291" i="28"/>
  <c r="F291" i="27" s="1"/>
  <c r="H291" i="27" s="1"/>
  <c r="I291" i="27" l="1"/>
  <c r="D291" i="28"/>
  <c r="D291" i="27" s="1"/>
  <c r="F291" i="17"/>
  <c r="E291" i="17" s="1"/>
  <c r="I291" i="17" l="1"/>
  <c r="J291" i="17"/>
  <c r="F291" i="28" s="1"/>
  <c r="H292" i="17" l="1"/>
  <c r="G292" i="17"/>
  <c r="E291" i="28"/>
  <c r="E291" i="27" s="1"/>
  <c r="I291" i="28" l="1"/>
  <c r="J291" i="28"/>
  <c r="D292" i="17"/>
  <c r="L291" i="27" l="1"/>
  <c r="M291" i="27" s="1"/>
  <c r="H292" i="28"/>
  <c r="G292" i="27" s="1"/>
  <c r="J291" i="27"/>
  <c r="K291" i="27" s="1"/>
  <c r="G292" i="28"/>
  <c r="F292" i="27" s="1"/>
  <c r="H292" i="27" s="1"/>
  <c r="I292" i="27" l="1"/>
  <c r="D292" i="28"/>
  <c r="D292" i="27" s="1"/>
  <c r="F292" i="17"/>
  <c r="E292" i="17" s="1"/>
  <c r="I292" i="17" l="1"/>
  <c r="J292" i="17"/>
  <c r="F292" i="28" s="1"/>
  <c r="H293" i="17" l="1"/>
  <c r="G293" i="17"/>
  <c r="E292" i="28"/>
  <c r="E292" i="27" s="1"/>
  <c r="I292" i="28" l="1"/>
  <c r="J292" i="28"/>
  <c r="D293" i="17"/>
  <c r="L292" i="27" l="1"/>
  <c r="M292" i="27" s="1"/>
  <c r="H293" i="28"/>
  <c r="G293" i="27" s="1"/>
  <c r="J292" i="27"/>
  <c r="K292" i="27" s="1"/>
  <c r="G293" i="28"/>
  <c r="F293" i="27" s="1"/>
  <c r="H293" i="27" s="1"/>
  <c r="I293" i="27" l="1"/>
  <c r="D293" i="28"/>
  <c r="D293" i="27" s="1"/>
  <c r="F293" i="17"/>
  <c r="E293" i="17" s="1"/>
  <c r="I293" i="17" l="1"/>
  <c r="J293" i="17"/>
  <c r="F293" i="28" s="1"/>
  <c r="G294" i="17" l="1"/>
  <c r="H294" i="17"/>
  <c r="E293" i="28"/>
  <c r="E293" i="27" s="1"/>
  <c r="I293" i="28" l="1"/>
  <c r="J293" i="28"/>
  <c r="D294" i="17"/>
  <c r="L293" i="27" l="1"/>
  <c r="M293" i="27" s="1"/>
  <c r="H294" i="28"/>
  <c r="G294" i="27" s="1"/>
  <c r="J293" i="27"/>
  <c r="K293" i="27" s="1"/>
  <c r="G294" i="28"/>
  <c r="F294" i="27" s="1"/>
  <c r="H294" i="27" s="1"/>
  <c r="I294" i="27" l="1"/>
  <c r="D294" i="28"/>
  <c r="D294" i="27" s="1"/>
  <c r="F294" i="17"/>
  <c r="E294" i="17" s="1"/>
  <c r="I294" i="17" l="1"/>
  <c r="J294" i="17"/>
  <c r="F294" i="28" s="1"/>
  <c r="H295" i="17" l="1"/>
  <c r="G295" i="17"/>
  <c r="E294" i="28"/>
  <c r="E294" i="27" s="1"/>
  <c r="I294" i="28" l="1"/>
  <c r="J294" i="28"/>
  <c r="D295" i="17"/>
  <c r="L294" i="27" l="1"/>
  <c r="M294" i="27" s="1"/>
  <c r="H295" i="28"/>
  <c r="G295" i="27" s="1"/>
  <c r="J294" i="27"/>
  <c r="K294" i="27" s="1"/>
  <c r="G295" i="28"/>
  <c r="F295" i="27" s="1"/>
  <c r="H295" i="27" s="1"/>
  <c r="I295" i="27" l="1"/>
  <c r="D295" i="28"/>
  <c r="D295" i="27" s="1"/>
  <c r="F295" i="17"/>
  <c r="E295" i="17" s="1"/>
  <c r="I295" i="17" l="1"/>
  <c r="J295" i="17"/>
  <c r="F295" i="28" s="1"/>
  <c r="G296" i="17" l="1"/>
  <c r="H296" i="17"/>
  <c r="E295" i="28"/>
  <c r="E295" i="27" s="1"/>
  <c r="I295" i="28" l="1"/>
  <c r="J295" i="28"/>
  <c r="D296" i="17"/>
  <c r="L295" i="27" l="1"/>
  <c r="M295" i="27" s="1"/>
  <c r="H296" i="28"/>
  <c r="G296" i="27" s="1"/>
  <c r="J295" i="27"/>
  <c r="K295" i="27" s="1"/>
  <c r="G296" i="28"/>
  <c r="F296" i="27" s="1"/>
  <c r="H296" i="27" s="1"/>
  <c r="I296" i="27" l="1"/>
  <c r="D296" i="28"/>
  <c r="D296" i="27" s="1"/>
  <c r="F296" i="17"/>
  <c r="E296" i="17" s="1"/>
  <c r="I296" i="17" l="1"/>
  <c r="J296" i="17"/>
  <c r="F296" i="28" s="1"/>
  <c r="H297" i="17" l="1"/>
  <c r="G297" i="17"/>
  <c r="E296" i="28"/>
  <c r="E296" i="27" s="1"/>
  <c r="I296" i="28" l="1"/>
  <c r="J296" i="28"/>
  <c r="D297" i="17"/>
  <c r="L296" i="27" l="1"/>
  <c r="M296" i="27" s="1"/>
  <c r="H297" i="28"/>
  <c r="G297" i="27" s="1"/>
  <c r="J296" i="27"/>
  <c r="K296" i="27" s="1"/>
  <c r="G297" i="28"/>
  <c r="F297" i="27" s="1"/>
  <c r="H297" i="27" s="1"/>
  <c r="I297" i="27" l="1"/>
  <c r="D297" i="28"/>
  <c r="D297" i="27" s="1"/>
  <c r="F297" i="17"/>
  <c r="E297" i="17" s="1"/>
  <c r="I297" i="17" l="1"/>
  <c r="J297" i="17"/>
  <c r="F297" i="28" s="1"/>
  <c r="H298" i="17" l="1"/>
  <c r="G298" i="17"/>
  <c r="E297" i="28"/>
  <c r="E297" i="27" s="1"/>
  <c r="I297" i="28" l="1"/>
  <c r="J297" i="28"/>
  <c r="D298" i="17"/>
  <c r="L297" i="27" l="1"/>
  <c r="M297" i="27" s="1"/>
  <c r="H298" i="28"/>
  <c r="G298" i="27" s="1"/>
  <c r="J297" i="27"/>
  <c r="K297" i="27" s="1"/>
  <c r="G298" i="28"/>
  <c r="F298" i="27" s="1"/>
  <c r="H298" i="27" s="1"/>
  <c r="I298" i="27" l="1"/>
  <c r="D298" i="28"/>
  <c r="D298" i="27" s="1"/>
  <c r="F298" i="17"/>
  <c r="E298" i="17" s="1"/>
  <c r="I298" i="17" l="1"/>
  <c r="J298" i="17"/>
  <c r="F298" i="28" s="1"/>
  <c r="G299" i="17" l="1"/>
  <c r="H299" i="17"/>
  <c r="E298" i="28"/>
  <c r="E298" i="27" s="1"/>
  <c r="D299" i="17" l="1"/>
  <c r="I298" i="28"/>
  <c r="J298" i="28"/>
  <c r="L298" i="27" l="1"/>
  <c r="M298" i="27" s="1"/>
  <c r="H299" i="28"/>
  <c r="G299" i="27" s="1"/>
  <c r="J298" i="27"/>
  <c r="K298" i="27" s="1"/>
  <c r="G299" i="28"/>
  <c r="F299" i="27" s="1"/>
  <c r="H299" i="27" s="1"/>
  <c r="I299" i="27" l="1"/>
  <c r="D299" i="28"/>
  <c r="D299" i="27" s="1"/>
  <c r="F299" i="17"/>
  <c r="E299" i="17" s="1"/>
  <c r="J299" i="17" l="1"/>
  <c r="F299" i="28" s="1"/>
  <c r="I299" i="17"/>
  <c r="H300" i="17" l="1"/>
  <c r="G300" i="17"/>
  <c r="E299" i="28"/>
  <c r="E299" i="27" s="1"/>
  <c r="I299" i="28" l="1"/>
  <c r="J299" i="28"/>
  <c r="D300" i="17"/>
  <c r="L299" i="27" l="1"/>
  <c r="M299" i="27" s="1"/>
  <c r="H300" i="28"/>
  <c r="G300" i="27" s="1"/>
  <c r="J299" i="27"/>
  <c r="K299" i="27" s="1"/>
  <c r="G300" i="28"/>
  <c r="F300" i="27" s="1"/>
  <c r="H300" i="27" s="1"/>
  <c r="I300" i="27" l="1"/>
  <c r="D300" i="28"/>
  <c r="D300" i="27" s="1"/>
  <c r="F300" i="17"/>
  <c r="E300" i="17" s="1"/>
  <c r="I300" i="17" l="1"/>
  <c r="J300" i="17"/>
  <c r="F300" i="28" s="1"/>
  <c r="G301" i="17" l="1"/>
  <c r="H301" i="17"/>
  <c r="E300" i="28"/>
  <c r="E300" i="27" s="1"/>
  <c r="I300" i="28" l="1"/>
  <c r="J300" i="28"/>
  <c r="D301" i="17"/>
  <c r="L300" i="27" l="1"/>
  <c r="M300" i="27" s="1"/>
  <c r="H301" i="28"/>
  <c r="G301" i="27" s="1"/>
  <c r="J300" i="27"/>
  <c r="K300" i="27" s="1"/>
  <c r="G301" i="28"/>
  <c r="F301" i="27" s="1"/>
  <c r="H301" i="27" s="1"/>
  <c r="I301" i="27" l="1"/>
  <c r="D301" i="28"/>
  <c r="D301" i="27" s="1"/>
  <c r="F301" i="17"/>
  <c r="E301" i="17" s="1"/>
  <c r="I301" i="17" l="1"/>
  <c r="J301" i="17"/>
  <c r="F301" i="28" s="1"/>
  <c r="G302" i="17" l="1"/>
  <c r="H302" i="17"/>
  <c r="E301" i="28"/>
  <c r="E301" i="27" s="1"/>
  <c r="D302" i="17" l="1"/>
  <c r="I301" i="28"/>
  <c r="J301" i="28"/>
  <c r="L301" i="27" l="1"/>
  <c r="M301" i="27" s="1"/>
  <c r="H302" i="28"/>
  <c r="G302" i="27" s="1"/>
  <c r="J301" i="27"/>
  <c r="K301" i="27" s="1"/>
  <c r="G302" i="28"/>
  <c r="F302" i="27" s="1"/>
  <c r="H302" i="27" s="1"/>
  <c r="I302" i="27" l="1"/>
  <c r="D302" i="28"/>
  <c r="D302" i="27" s="1"/>
  <c r="F302" i="17"/>
  <c r="E302" i="17" s="1"/>
  <c r="I302" i="17" l="1"/>
  <c r="J302" i="17"/>
  <c r="F302" i="28" s="1"/>
  <c r="G303" i="17" l="1"/>
  <c r="H303" i="17"/>
  <c r="E302" i="28"/>
  <c r="E302" i="27" s="1"/>
  <c r="I302" i="28" l="1"/>
  <c r="J302" i="28"/>
  <c r="D303" i="17"/>
  <c r="L302" i="27" l="1"/>
  <c r="M302" i="27" s="1"/>
  <c r="H303" i="28"/>
  <c r="G303" i="27" s="1"/>
  <c r="J302" i="27"/>
  <c r="K302" i="27" s="1"/>
  <c r="H14" i="1" s="1"/>
  <c r="G303" i="28"/>
  <c r="F303" i="27" s="1"/>
  <c r="H303" i="27" s="1"/>
  <c r="I303" i="27" l="1"/>
  <c r="D303" i="28"/>
  <c r="D303" i="27" s="1"/>
  <c r="F303" i="17"/>
  <c r="E303" i="17" s="1"/>
  <c r="I303" i="17" l="1"/>
  <c r="J303" i="17"/>
  <c r="F303" i="28" s="1"/>
  <c r="G304" i="17" l="1"/>
  <c r="H304" i="17"/>
  <c r="E303" i="28"/>
  <c r="E303" i="27" s="1"/>
  <c r="I303" i="28" l="1"/>
  <c r="J303" i="28"/>
  <c r="D304" i="17"/>
  <c r="L303" i="27" l="1"/>
  <c r="M303" i="27" s="1"/>
  <c r="H304" i="28"/>
  <c r="G304" i="27" s="1"/>
  <c r="J303" i="27"/>
  <c r="K303" i="27" s="1"/>
  <c r="G304" i="28"/>
  <c r="F304" i="27" s="1"/>
  <c r="H304" i="27" s="1"/>
  <c r="I304" i="27" l="1"/>
  <c r="D304" i="28"/>
  <c r="D304" i="27" s="1"/>
  <c r="F304" i="17"/>
  <c r="E304" i="17" s="1"/>
  <c r="I304" i="17" l="1"/>
  <c r="J304" i="17"/>
  <c r="F304" i="28" s="1"/>
  <c r="H305" i="17" l="1"/>
  <c r="G305" i="17"/>
  <c r="E304" i="28"/>
  <c r="E304" i="27" s="1"/>
  <c r="I304" i="28" l="1"/>
  <c r="J304" i="28"/>
  <c r="D305" i="17"/>
  <c r="L304" i="27" l="1"/>
  <c r="M304" i="27" s="1"/>
  <c r="H305" i="28"/>
  <c r="G305" i="27" s="1"/>
  <c r="J304" i="27"/>
  <c r="K304" i="27" s="1"/>
  <c r="G305" i="28"/>
  <c r="F305" i="27" s="1"/>
  <c r="H305" i="27" s="1"/>
  <c r="I305" i="27" l="1"/>
  <c r="D305" i="28"/>
  <c r="D305" i="27" s="1"/>
  <c r="F305" i="17"/>
  <c r="E305" i="17" s="1"/>
  <c r="I305" i="17" l="1"/>
  <c r="J305" i="17"/>
  <c r="F305" i="28" s="1"/>
  <c r="H306" i="17" l="1"/>
  <c r="G306" i="17"/>
  <c r="E305" i="28"/>
  <c r="E305" i="27" s="1"/>
  <c r="I305" i="28" l="1"/>
  <c r="J305" i="28"/>
  <c r="D306" i="17"/>
  <c r="L305" i="27" l="1"/>
  <c r="M305" i="27" s="1"/>
  <c r="H306" i="28"/>
  <c r="G306" i="27" s="1"/>
  <c r="J305" i="27"/>
  <c r="K305" i="27" s="1"/>
  <c r="G306" i="28"/>
  <c r="F306" i="27" s="1"/>
  <c r="H306" i="27" s="1"/>
  <c r="I306" i="27" l="1"/>
  <c r="D306" i="28"/>
  <c r="D306" i="27" s="1"/>
  <c r="F306" i="17"/>
  <c r="E306" i="17" s="1"/>
  <c r="I306" i="17" l="1"/>
  <c r="J306" i="17"/>
  <c r="F306" i="28" s="1"/>
  <c r="G307" i="17" l="1"/>
  <c r="H307" i="17"/>
  <c r="E306" i="28"/>
  <c r="E306" i="27" s="1"/>
  <c r="I306" i="28" l="1"/>
  <c r="J306" i="28"/>
  <c r="D307" i="17"/>
  <c r="L306" i="27" l="1"/>
  <c r="M306" i="27" s="1"/>
  <c r="H307" i="28"/>
  <c r="G307" i="27" s="1"/>
  <c r="J306" i="27"/>
  <c r="K306" i="27" s="1"/>
  <c r="G307" i="28"/>
  <c r="F307" i="27" s="1"/>
  <c r="H307" i="27" s="1"/>
  <c r="I307" i="27" l="1"/>
  <c r="D307" i="28"/>
  <c r="D307" i="27" s="1"/>
  <c r="F307" i="17"/>
  <c r="E307" i="17" s="1"/>
  <c r="I307" i="17" l="1"/>
  <c r="J307" i="17"/>
  <c r="F307" i="28" s="1"/>
  <c r="G308" i="17" l="1"/>
  <c r="H308" i="17"/>
  <c r="E307" i="28"/>
  <c r="E307" i="27" s="1"/>
  <c r="I307" i="28" l="1"/>
  <c r="J307" i="28"/>
  <c r="D308" i="17"/>
  <c r="L307" i="27" l="1"/>
  <c r="M307" i="27" s="1"/>
  <c r="H308" i="28"/>
  <c r="G308" i="27" s="1"/>
  <c r="J307" i="27"/>
  <c r="K307" i="27" s="1"/>
  <c r="G308" i="28"/>
  <c r="F308" i="27" s="1"/>
  <c r="H308" i="27" s="1"/>
  <c r="I308" i="27" l="1"/>
  <c r="D308" i="28"/>
  <c r="D308" i="27" s="1"/>
  <c r="F308" i="17"/>
  <c r="E308" i="17" s="1"/>
  <c r="I308" i="17" l="1"/>
  <c r="J308" i="17"/>
  <c r="F308" i="28" s="1"/>
  <c r="H309" i="17" l="1"/>
  <c r="G309" i="17"/>
  <c r="E308" i="28"/>
  <c r="E308" i="27" s="1"/>
  <c r="I308" i="28" l="1"/>
  <c r="J308" i="28"/>
  <c r="D309" i="17"/>
  <c r="L308" i="27" l="1"/>
  <c r="M308" i="27" s="1"/>
  <c r="H309" i="28"/>
  <c r="G309" i="27" s="1"/>
  <c r="J308" i="27"/>
  <c r="K308" i="27" s="1"/>
  <c r="G309" i="28"/>
  <c r="F309" i="27" s="1"/>
  <c r="H309" i="27" s="1"/>
  <c r="I309" i="27" l="1"/>
  <c r="D309" i="28"/>
  <c r="D309" i="27" s="1"/>
  <c r="F309" i="17"/>
  <c r="E309" i="17" s="1"/>
  <c r="I309" i="17" l="1"/>
  <c r="J309" i="17"/>
  <c r="F309" i="28" s="1"/>
  <c r="H310" i="17" l="1"/>
  <c r="G310" i="17"/>
  <c r="E309" i="28"/>
  <c r="E309" i="27" s="1"/>
  <c r="I309" i="28" l="1"/>
  <c r="J309" i="28"/>
  <c r="D310" i="17"/>
  <c r="L309" i="27" l="1"/>
  <c r="M309" i="27" s="1"/>
  <c r="H310" i="28"/>
  <c r="G310" i="27" s="1"/>
  <c r="J309" i="27"/>
  <c r="K309" i="27" s="1"/>
  <c r="G310" i="28"/>
  <c r="F310" i="27" s="1"/>
  <c r="H310" i="27" s="1"/>
  <c r="I310" i="27" l="1"/>
  <c r="D310" i="28"/>
  <c r="D310" i="27" s="1"/>
  <c r="F310" i="17"/>
  <c r="E310" i="17" s="1"/>
  <c r="I310" i="17" l="1"/>
  <c r="J310" i="17"/>
  <c r="F310" i="28" s="1"/>
  <c r="G311" i="17" l="1"/>
  <c r="H311" i="17"/>
  <c r="E310" i="28"/>
  <c r="E310" i="27" s="1"/>
  <c r="I310" i="28" l="1"/>
  <c r="J310" i="28"/>
  <c r="D311" i="17"/>
  <c r="L310" i="27" l="1"/>
  <c r="M310" i="27" s="1"/>
  <c r="H311" i="28"/>
  <c r="G311" i="27" s="1"/>
  <c r="J310" i="27"/>
  <c r="K310" i="27" s="1"/>
  <c r="G311" i="28"/>
  <c r="F311" i="27" s="1"/>
  <c r="H311" i="27" s="1"/>
  <c r="I311" i="27" l="1"/>
  <c r="D311" i="28"/>
  <c r="D311" i="27" s="1"/>
  <c r="F311" i="17"/>
  <c r="E311" i="17" s="1"/>
  <c r="I311" i="17" l="1"/>
  <c r="J311" i="17"/>
  <c r="F311" i="28" s="1"/>
  <c r="H312" i="17" l="1"/>
  <c r="G312" i="17"/>
  <c r="E311" i="28"/>
  <c r="E311" i="27" s="1"/>
  <c r="I311" i="28" l="1"/>
  <c r="J311" i="28"/>
  <c r="D312" i="17"/>
  <c r="L311" i="27" l="1"/>
  <c r="M311" i="27" s="1"/>
  <c r="H312" i="28"/>
  <c r="G312" i="27" s="1"/>
  <c r="J311" i="27"/>
  <c r="K311" i="27" s="1"/>
  <c r="G312" i="28"/>
  <c r="F312" i="27" s="1"/>
  <c r="H312" i="27" s="1"/>
  <c r="I312" i="27" l="1"/>
  <c r="D312" i="28"/>
  <c r="D312" i="27" s="1"/>
  <c r="F312" i="17"/>
  <c r="E312" i="17" s="1"/>
  <c r="I312" i="17" l="1"/>
  <c r="J312" i="17"/>
  <c r="F312" i="28" s="1"/>
  <c r="G313" i="17" l="1"/>
  <c r="H313" i="17"/>
  <c r="E312" i="28"/>
  <c r="E312" i="27" s="1"/>
  <c r="I312" i="28" l="1"/>
  <c r="J312" i="28"/>
  <c r="D313" i="17"/>
  <c r="L312" i="27" l="1"/>
  <c r="M312" i="27" s="1"/>
  <c r="H313" i="28"/>
  <c r="G313" i="27" s="1"/>
  <c r="J312" i="27"/>
  <c r="K312" i="27" s="1"/>
  <c r="G313" i="28"/>
  <c r="F313" i="27" s="1"/>
  <c r="H313" i="27" s="1"/>
  <c r="I313" i="27" l="1"/>
  <c r="D313" i="28"/>
  <c r="D313" i="27" s="1"/>
  <c r="F313" i="17"/>
  <c r="E313" i="17" s="1"/>
  <c r="I313" i="17" l="1"/>
  <c r="J313" i="17"/>
  <c r="F313" i="28" s="1"/>
  <c r="H314" i="17" l="1"/>
  <c r="G314" i="17"/>
  <c r="E313" i="28"/>
  <c r="E313" i="27" s="1"/>
  <c r="I313" i="28" l="1"/>
  <c r="J313" i="28"/>
  <c r="D314" i="17"/>
  <c r="L313" i="27" l="1"/>
  <c r="M313" i="27" s="1"/>
  <c r="H314" i="28"/>
  <c r="G314" i="27" s="1"/>
  <c r="J313" i="27"/>
  <c r="K313" i="27" s="1"/>
  <c r="G314" i="28"/>
  <c r="F314" i="27" s="1"/>
  <c r="H314" i="27" s="1"/>
  <c r="I314" i="27" l="1"/>
  <c r="D314" i="28"/>
  <c r="D314" i="27" s="1"/>
  <c r="F314" i="17"/>
  <c r="E314" i="17" s="1"/>
  <c r="J314" i="17" l="1"/>
  <c r="F314" i="28" s="1"/>
  <c r="I314" i="17"/>
  <c r="H315" i="17" l="1"/>
  <c r="G315" i="17"/>
  <c r="E314" i="28"/>
  <c r="E314" i="27" s="1"/>
  <c r="I314" i="28" l="1"/>
  <c r="J314" i="28"/>
  <c r="D315" i="17"/>
  <c r="L314" i="27" l="1"/>
  <c r="M314" i="27" s="1"/>
  <c r="H315" i="28"/>
  <c r="G315" i="27" s="1"/>
  <c r="J314" i="27"/>
  <c r="K314" i="27" s="1"/>
  <c r="G315" i="28"/>
  <c r="F315" i="27" s="1"/>
  <c r="H315" i="27" s="1"/>
  <c r="I315" i="27" l="1"/>
  <c r="D315" i="28"/>
  <c r="D315" i="27" s="1"/>
  <c r="F315" i="17"/>
  <c r="E315" i="17" s="1"/>
  <c r="I315" i="17" l="1"/>
  <c r="J315" i="17"/>
  <c r="F315" i="28" s="1"/>
  <c r="G316" i="17" l="1"/>
  <c r="H316" i="17"/>
  <c r="E315" i="28"/>
  <c r="E315" i="27" s="1"/>
  <c r="I315" i="28" l="1"/>
  <c r="J315" i="28"/>
  <c r="D316" i="17"/>
  <c r="L315" i="27" l="1"/>
  <c r="M315" i="27" s="1"/>
  <c r="H316" i="28"/>
  <c r="G316" i="27" s="1"/>
  <c r="J315" i="27"/>
  <c r="K315" i="27" s="1"/>
  <c r="G316" i="28"/>
  <c r="F316" i="27" s="1"/>
  <c r="H316" i="27" s="1"/>
  <c r="I316" i="27" l="1"/>
  <c r="D316" i="28"/>
  <c r="D316" i="27" s="1"/>
  <c r="F316" i="17"/>
  <c r="E316" i="17" s="1"/>
  <c r="I316" i="17" l="1"/>
  <c r="J316" i="17"/>
  <c r="F316" i="28" s="1"/>
  <c r="G317" i="17" l="1"/>
  <c r="H317" i="17"/>
  <c r="E316" i="28"/>
  <c r="E316" i="27" s="1"/>
  <c r="I316" i="28" l="1"/>
  <c r="J316" i="28"/>
  <c r="D317" i="17"/>
  <c r="L316" i="27" l="1"/>
  <c r="M316" i="27" s="1"/>
  <c r="H317" i="28"/>
  <c r="G317" i="27" s="1"/>
  <c r="J316" i="27"/>
  <c r="K316" i="27" s="1"/>
  <c r="G317" i="28"/>
  <c r="F317" i="27" s="1"/>
  <c r="H317" i="27" s="1"/>
  <c r="I317" i="27" l="1"/>
  <c r="D317" i="28"/>
  <c r="D317" i="27" s="1"/>
  <c r="F317" i="17"/>
  <c r="E317" i="17" s="1"/>
  <c r="I317" i="17" l="1"/>
  <c r="J317" i="17"/>
  <c r="F317" i="28" s="1"/>
  <c r="G318" i="17" l="1"/>
  <c r="H318" i="17"/>
  <c r="E317" i="28"/>
  <c r="E317" i="27" s="1"/>
  <c r="D318" i="17" l="1"/>
  <c r="I317" i="28"/>
  <c r="J317" i="28"/>
  <c r="L317" i="27" l="1"/>
  <c r="M317" i="27" s="1"/>
  <c r="H318" i="28"/>
  <c r="G318" i="27" s="1"/>
  <c r="J317" i="27"/>
  <c r="K317" i="27" s="1"/>
  <c r="G318" i="28"/>
  <c r="F318" i="27" s="1"/>
  <c r="H318" i="27" s="1"/>
  <c r="I318" i="27" l="1"/>
  <c r="D318" i="28"/>
  <c r="D318" i="27" s="1"/>
  <c r="F318" i="17"/>
  <c r="E318" i="17" s="1"/>
  <c r="I318" i="17" l="1"/>
  <c r="J318" i="17"/>
  <c r="F318" i="28" s="1"/>
  <c r="H319" i="17" l="1"/>
  <c r="G319" i="17"/>
  <c r="E318" i="28"/>
  <c r="E318" i="27" s="1"/>
  <c r="I318" i="28" l="1"/>
  <c r="J318" i="28"/>
  <c r="D319" i="17"/>
  <c r="L318" i="27" l="1"/>
  <c r="M318" i="27" s="1"/>
  <c r="H319" i="28"/>
  <c r="G319" i="27" s="1"/>
  <c r="J318" i="27"/>
  <c r="K318" i="27" s="1"/>
  <c r="G319" i="28"/>
  <c r="F319" i="27" s="1"/>
  <c r="H319" i="27" s="1"/>
  <c r="I319" i="27" l="1"/>
  <c r="D319" i="28"/>
  <c r="D319" i="27" s="1"/>
  <c r="F319" i="17"/>
  <c r="E319" i="17" s="1"/>
  <c r="J319" i="17" l="1"/>
  <c r="F319" i="28" s="1"/>
  <c r="I319" i="17"/>
  <c r="G320" i="17" l="1"/>
  <c r="H320" i="17"/>
  <c r="E319" i="28"/>
  <c r="E319" i="27" s="1"/>
  <c r="I319" i="28" l="1"/>
  <c r="J319" i="28"/>
  <c r="D320" i="17"/>
  <c r="L319" i="27" l="1"/>
  <c r="M319" i="27" s="1"/>
  <c r="H320" i="28"/>
  <c r="G320" i="27" s="1"/>
  <c r="J319" i="27"/>
  <c r="K319" i="27" s="1"/>
  <c r="G320" i="28"/>
  <c r="F320" i="27" s="1"/>
  <c r="H320" i="27" s="1"/>
  <c r="I320" i="27" l="1"/>
  <c r="D320" i="28"/>
  <c r="D320" i="27" s="1"/>
  <c r="F320" i="17"/>
  <c r="E320" i="17" s="1"/>
  <c r="I320" i="17" l="1"/>
  <c r="J320" i="17"/>
  <c r="F320" i="28" s="1"/>
  <c r="H321" i="17" l="1"/>
  <c r="G321" i="17"/>
  <c r="E320" i="28"/>
  <c r="E320" i="27" s="1"/>
  <c r="I320" i="28" l="1"/>
  <c r="J320" i="28"/>
  <c r="D321" i="17"/>
  <c r="L320" i="27" l="1"/>
  <c r="M320" i="27" s="1"/>
  <c r="H321" i="28"/>
  <c r="G321" i="27" s="1"/>
  <c r="J320" i="27"/>
  <c r="K320" i="27" s="1"/>
  <c r="G321" i="28"/>
  <c r="F321" i="27" s="1"/>
  <c r="H321" i="27" s="1"/>
  <c r="I321" i="27" l="1"/>
  <c r="D321" i="28"/>
  <c r="D321" i="27" s="1"/>
  <c r="F321" i="17"/>
  <c r="E321" i="17" s="1"/>
  <c r="J321" i="17" l="1"/>
  <c r="F321" i="28" s="1"/>
  <c r="I321" i="17"/>
  <c r="H322" i="17" l="1"/>
  <c r="G322" i="17"/>
  <c r="E321" i="28"/>
  <c r="E321" i="27" s="1"/>
  <c r="I321" i="28" l="1"/>
  <c r="J321" i="28"/>
  <c r="D322" i="17"/>
  <c r="L321" i="27" l="1"/>
  <c r="M321" i="27" s="1"/>
  <c r="H322" i="28"/>
  <c r="G322" i="27" s="1"/>
  <c r="J321" i="27"/>
  <c r="K321" i="27" s="1"/>
  <c r="G322" i="28"/>
  <c r="F322" i="27" s="1"/>
  <c r="H322" i="27" s="1"/>
  <c r="I322" i="27" l="1"/>
  <c r="D322" i="28"/>
  <c r="D322" i="27" s="1"/>
  <c r="F322" i="17"/>
  <c r="E322" i="17" s="1"/>
  <c r="I322" i="17" l="1"/>
  <c r="J322" i="17"/>
  <c r="F322" i="28" s="1"/>
  <c r="G323" i="17" l="1"/>
  <c r="H323" i="17"/>
  <c r="E322" i="28"/>
  <c r="E322" i="27" s="1"/>
  <c r="I322" i="28" l="1"/>
  <c r="J322" i="28"/>
  <c r="D323" i="17"/>
  <c r="L322" i="27" l="1"/>
  <c r="M322" i="27" s="1"/>
  <c r="H323" i="28"/>
  <c r="G323" i="27" s="1"/>
  <c r="J322" i="27"/>
  <c r="K322" i="27" s="1"/>
  <c r="G323" i="28"/>
  <c r="F323" i="27" s="1"/>
  <c r="H323" i="27" s="1"/>
  <c r="I323" i="27" l="1"/>
  <c r="D323" i="28"/>
  <c r="D323" i="27" s="1"/>
  <c r="F323" i="17"/>
  <c r="E323" i="17" s="1"/>
  <c r="I323" i="17" l="1"/>
  <c r="J323" i="17"/>
  <c r="F323" i="28" s="1"/>
  <c r="G324" i="17" l="1"/>
  <c r="H324" i="17"/>
  <c r="E323" i="28"/>
  <c r="E323" i="27" s="1"/>
  <c r="I323" i="28" l="1"/>
  <c r="J323" i="28"/>
  <c r="D324" i="17"/>
  <c r="L323" i="27" l="1"/>
  <c r="M323" i="27" s="1"/>
  <c r="H324" i="28"/>
  <c r="G324" i="27" s="1"/>
  <c r="J323" i="27"/>
  <c r="K323" i="27" s="1"/>
  <c r="G324" i="28"/>
  <c r="F324" i="27" s="1"/>
  <c r="H324" i="27" s="1"/>
  <c r="I324" i="27" l="1"/>
  <c r="D324" i="28"/>
  <c r="D324" i="27" s="1"/>
  <c r="F324" i="17"/>
  <c r="E324" i="17" s="1"/>
  <c r="J324" i="17" l="1"/>
  <c r="F324" i="28" s="1"/>
  <c r="I324" i="17"/>
  <c r="G325" i="17" l="1"/>
  <c r="H325" i="17"/>
  <c r="E324" i="28"/>
  <c r="E324" i="27" s="1"/>
  <c r="I324" i="28" l="1"/>
  <c r="J324" i="28"/>
  <c r="D325" i="17"/>
  <c r="L324" i="27" l="1"/>
  <c r="M324" i="27" s="1"/>
  <c r="H325" i="28"/>
  <c r="G325" i="27" s="1"/>
  <c r="J324" i="27"/>
  <c r="K324" i="27" s="1"/>
  <c r="G325" i="28"/>
  <c r="F325" i="27" s="1"/>
  <c r="H325" i="27" s="1"/>
  <c r="I325" i="27" l="1"/>
  <c r="D325" i="28"/>
  <c r="D325" i="27" s="1"/>
  <c r="F325" i="17"/>
  <c r="E325" i="17" s="1"/>
  <c r="I325" i="17" l="1"/>
  <c r="J325" i="17"/>
  <c r="F325" i="28" s="1"/>
  <c r="H326" i="17" l="1"/>
  <c r="G326" i="17"/>
  <c r="E325" i="28"/>
  <c r="E325" i="27" s="1"/>
  <c r="I325" i="28" l="1"/>
  <c r="J325" i="28"/>
  <c r="D326" i="17"/>
  <c r="L325" i="27" l="1"/>
  <c r="M325" i="27" s="1"/>
  <c r="H326" i="28"/>
  <c r="G326" i="27" s="1"/>
  <c r="J325" i="27"/>
  <c r="K325" i="27" s="1"/>
  <c r="G326" i="28"/>
  <c r="F326" i="27" s="1"/>
  <c r="H326" i="27" s="1"/>
  <c r="I326" i="27" l="1"/>
  <c r="D326" i="28"/>
  <c r="D326" i="27" s="1"/>
  <c r="F326" i="17"/>
  <c r="E326" i="17" s="1"/>
  <c r="I326" i="17" l="1"/>
  <c r="J326" i="17"/>
  <c r="F326" i="28" s="1"/>
  <c r="G327" i="17" l="1"/>
  <c r="H327" i="17"/>
  <c r="E326" i="28"/>
  <c r="E326" i="27" s="1"/>
  <c r="I326" i="28" l="1"/>
  <c r="J326" i="28"/>
  <c r="D327" i="17"/>
  <c r="L326" i="27" l="1"/>
  <c r="M326" i="27" s="1"/>
  <c r="H327" i="28"/>
  <c r="G327" i="27" s="1"/>
  <c r="J326" i="27"/>
  <c r="K326" i="27" s="1"/>
  <c r="G327" i="28"/>
  <c r="F327" i="27" s="1"/>
  <c r="H327" i="27" s="1"/>
  <c r="I327" i="27" l="1"/>
  <c r="D327" i="28"/>
  <c r="D327" i="27" s="1"/>
  <c r="F327" i="17"/>
  <c r="E327" i="17" s="1"/>
  <c r="I327" i="17" l="1"/>
  <c r="J327" i="17"/>
  <c r="F327" i="28" s="1"/>
  <c r="G328" i="17" l="1"/>
  <c r="H328" i="17"/>
  <c r="E327" i="28"/>
  <c r="E327" i="27" s="1"/>
  <c r="I327" i="28" l="1"/>
  <c r="J327" i="28"/>
  <c r="D328" i="17"/>
  <c r="L327" i="27" l="1"/>
  <c r="M327" i="27" s="1"/>
  <c r="H328" i="28"/>
  <c r="G328" i="27" s="1"/>
  <c r="J327" i="27"/>
  <c r="K327" i="27" s="1"/>
  <c r="G328" i="28"/>
  <c r="F328" i="27" s="1"/>
  <c r="H328" i="27" s="1"/>
  <c r="I328" i="27" l="1"/>
  <c r="D328" i="28"/>
  <c r="D328" i="27" s="1"/>
  <c r="F328" i="17"/>
  <c r="E328" i="17" s="1"/>
  <c r="I328" i="17" l="1"/>
  <c r="J328" i="17"/>
  <c r="F328" i="28" s="1"/>
  <c r="H329" i="17" l="1"/>
  <c r="G329" i="17"/>
  <c r="E328" i="28"/>
  <c r="E328" i="27" s="1"/>
  <c r="I328" i="28" l="1"/>
  <c r="J328" i="28"/>
  <c r="D329" i="17"/>
  <c r="L328" i="27" l="1"/>
  <c r="M328" i="27" s="1"/>
  <c r="H329" i="28"/>
  <c r="G329" i="27" s="1"/>
  <c r="J328" i="27"/>
  <c r="K328" i="27" s="1"/>
  <c r="G329" i="28"/>
  <c r="F329" i="27" s="1"/>
  <c r="H329" i="27" s="1"/>
  <c r="I329" i="27" l="1"/>
  <c r="D329" i="28"/>
  <c r="D329" i="27" s="1"/>
  <c r="F329" i="17"/>
  <c r="E329" i="17" s="1"/>
  <c r="I329" i="17" l="1"/>
  <c r="J329" i="17"/>
  <c r="F329" i="28" s="1"/>
  <c r="H330" i="17" l="1"/>
  <c r="G330" i="17"/>
  <c r="E329" i="28"/>
  <c r="E329" i="27" s="1"/>
  <c r="I329" i="28" l="1"/>
  <c r="J329" i="28"/>
  <c r="D330" i="17"/>
  <c r="L329" i="27" l="1"/>
  <c r="M329" i="27" s="1"/>
  <c r="H330" i="28"/>
  <c r="G330" i="27" s="1"/>
  <c r="J329" i="27"/>
  <c r="K329" i="27" s="1"/>
  <c r="G330" i="28"/>
  <c r="F330" i="27" s="1"/>
  <c r="H330" i="27" s="1"/>
  <c r="I330" i="27" l="1"/>
  <c r="D330" i="28"/>
  <c r="D330" i="27" s="1"/>
  <c r="F330" i="17"/>
  <c r="E330" i="17" s="1"/>
  <c r="J330" i="17" l="1"/>
  <c r="F330" i="28" s="1"/>
  <c r="I330" i="17"/>
  <c r="H331" i="17" l="1"/>
  <c r="G331" i="17"/>
  <c r="E330" i="28"/>
  <c r="E330" i="27" s="1"/>
  <c r="I330" i="28" l="1"/>
  <c r="J330" i="28"/>
  <c r="D331" i="17"/>
  <c r="L330" i="27" l="1"/>
  <c r="M330" i="27" s="1"/>
  <c r="H331" i="28"/>
  <c r="G331" i="27" s="1"/>
  <c r="J330" i="27"/>
  <c r="K330" i="27" s="1"/>
  <c r="G331" i="28"/>
  <c r="F331" i="27" s="1"/>
  <c r="H331" i="27" s="1"/>
  <c r="I331" i="27" l="1"/>
  <c r="D331" i="28"/>
  <c r="D331" i="27" s="1"/>
  <c r="F331" i="17"/>
  <c r="E331" i="17" s="1"/>
  <c r="I331" i="17" l="1"/>
  <c r="J331" i="17"/>
  <c r="F331" i="28" s="1"/>
  <c r="H332" i="17" l="1"/>
  <c r="G332" i="17"/>
  <c r="E331" i="28"/>
  <c r="E331" i="27" s="1"/>
  <c r="I331" i="28" l="1"/>
  <c r="J331" i="28"/>
  <c r="D332" i="17"/>
  <c r="L331" i="27" l="1"/>
  <c r="M331" i="27" s="1"/>
  <c r="H332" i="28"/>
  <c r="G332" i="27" s="1"/>
  <c r="J331" i="27"/>
  <c r="K331" i="27" s="1"/>
  <c r="G332" i="28"/>
  <c r="F332" i="27" s="1"/>
  <c r="H332" i="27" s="1"/>
  <c r="I332" i="27" l="1"/>
  <c r="D332" i="28"/>
  <c r="D332" i="27" s="1"/>
  <c r="F332" i="17"/>
  <c r="E332" i="17" s="1"/>
  <c r="I332" i="17" l="1"/>
  <c r="J332" i="17"/>
  <c r="F332" i="28" s="1"/>
  <c r="H333" i="17" l="1"/>
  <c r="G333" i="17"/>
  <c r="E332" i="28"/>
  <c r="E332" i="27" s="1"/>
  <c r="I332" i="28" l="1"/>
  <c r="J332" i="28"/>
  <c r="D333" i="17"/>
  <c r="L332" i="27" l="1"/>
  <c r="M332" i="27" s="1"/>
  <c r="H333" i="28"/>
  <c r="G333" i="27" s="1"/>
  <c r="J332" i="27"/>
  <c r="K332" i="27" s="1"/>
  <c r="G333" i="28"/>
  <c r="F333" i="27" s="1"/>
  <c r="H333" i="27" s="1"/>
  <c r="I333" i="27" l="1"/>
  <c r="D333" i="28"/>
  <c r="D333" i="27" s="1"/>
  <c r="F333" i="17"/>
  <c r="E333" i="17" s="1"/>
  <c r="I333" i="17" l="1"/>
  <c r="J333" i="17"/>
  <c r="F333" i="28" s="1"/>
  <c r="H334" i="17" l="1"/>
  <c r="G334" i="17"/>
  <c r="E333" i="28"/>
  <c r="E333" i="27" s="1"/>
  <c r="I333" i="28" l="1"/>
  <c r="J333" i="28"/>
  <c r="D334" i="17"/>
  <c r="L333" i="27" l="1"/>
  <c r="M333" i="27" s="1"/>
  <c r="H334" i="28"/>
  <c r="G334" i="27" s="1"/>
  <c r="J333" i="27"/>
  <c r="K333" i="27" s="1"/>
  <c r="G334" i="28"/>
  <c r="F334" i="27" s="1"/>
  <c r="H334" i="27" s="1"/>
  <c r="I334" i="27" l="1"/>
  <c r="D334" i="28"/>
  <c r="D334" i="27" s="1"/>
  <c r="F334" i="17"/>
  <c r="E334" i="17" s="1"/>
  <c r="I334" i="17" l="1"/>
  <c r="J334" i="17"/>
  <c r="F334" i="28" s="1"/>
  <c r="G335" i="17" l="1"/>
  <c r="H335" i="17"/>
  <c r="E334" i="28"/>
  <c r="E334" i="27" s="1"/>
  <c r="I334" i="28" l="1"/>
  <c r="J334" i="28"/>
  <c r="D335" i="17"/>
  <c r="L334" i="27" l="1"/>
  <c r="M334" i="27" s="1"/>
  <c r="H335" i="28"/>
  <c r="G335" i="27" s="1"/>
  <c r="J334" i="27"/>
  <c r="K334" i="27" s="1"/>
  <c r="G335" i="28"/>
  <c r="F335" i="27" s="1"/>
  <c r="H335" i="27" s="1"/>
  <c r="I335" i="27" l="1"/>
  <c r="D335" i="28"/>
  <c r="D335" i="27" s="1"/>
  <c r="F335" i="17"/>
  <c r="E335" i="17" s="1"/>
  <c r="I335" i="17" l="1"/>
  <c r="J335" i="17"/>
  <c r="F335" i="28" s="1"/>
  <c r="H336" i="17" l="1"/>
  <c r="G336" i="17"/>
  <c r="E335" i="28"/>
  <c r="E335" i="27" s="1"/>
  <c r="I335" i="28" l="1"/>
  <c r="J335" i="28"/>
  <c r="D336" i="17"/>
  <c r="L335" i="27" l="1"/>
  <c r="M335" i="27" s="1"/>
  <c r="H336" i="28"/>
  <c r="G336" i="27" s="1"/>
  <c r="J335" i="27"/>
  <c r="K335" i="27" s="1"/>
  <c r="G336" i="28"/>
  <c r="F336" i="27" s="1"/>
  <c r="H336" i="27" s="1"/>
  <c r="I336" i="27" l="1"/>
  <c r="D336" i="28"/>
  <c r="D336" i="27" s="1"/>
  <c r="F336" i="17"/>
  <c r="E336" i="17" s="1"/>
  <c r="J336" i="17" l="1"/>
  <c r="F336" i="28" s="1"/>
  <c r="I336" i="17"/>
  <c r="H337" i="17" l="1"/>
  <c r="G337" i="17"/>
  <c r="E336" i="28"/>
  <c r="E336" i="27" s="1"/>
  <c r="I336" i="28" l="1"/>
  <c r="J336" i="28"/>
  <c r="D337" i="17"/>
  <c r="L336" i="27" l="1"/>
  <c r="M336" i="27" s="1"/>
  <c r="H337" i="28"/>
  <c r="G337" i="27" s="1"/>
  <c r="J336" i="27"/>
  <c r="K336" i="27" s="1"/>
  <c r="G337" i="28"/>
  <c r="F337" i="27" s="1"/>
  <c r="H337" i="27" s="1"/>
  <c r="I337" i="27" l="1"/>
  <c r="D337" i="28"/>
  <c r="D337" i="27" s="1"/>
  <c r="F337" i="17"/>
  <c r="E337" i="17" s="1"/>
  <c r="I337" i="17" l="1"/>
  <c r="J337" i="17"/>
  <c r="F337" i="28" s="1"/>
  <c r="H338" i="17" l="1"/>
  <c r="G338" i="17"/>
  <c r="E337" i="28"/>
  <c r="E337" i="27" s="1"/>
  <c r="I337" i="28" l="1"/>
  <c r="J337" i="28"/>
  <c r="D338" i="17"/>
  <c r="L337" i="27" l="1"/>
  <c r="M337" i="27" s="1"/>
  <c r="H338" i="28"/>
  <c r="G338" i="27" s="1"/>
  <c r="J337" i="27"/>
  <c r="K337" i="27" s="1"/>
  <c r="G338" i="28"/>
  <c r="F338" i="27" s="1"/>
  <c r="H338" i="27" s="1"/>
  <c r="I338" i="27" l="1"/>
  <c r="D338" i="28"/>
  <c r="D338" i="27" s="1"/>
  <c r="F338" i="17"/>
  <c r="E338" i="17" s="1"/>
  <c r="I338" i="17" l="1"/>
  <c r="J338" i="17"/>
  <c r="F338" i="28" s="1"/>
  <c r="H339" i="17" l="1"/>
  <c r="G339" i="17"/>
  <c r="E338" i="28"/>
  <c r="E338" i="27" s="1"/>
  <c r="I338" i="28" l="1"/>
  <c r="J338" i="28"/>
  <c r="D339" i="17"/>
  <c r="L338" i="27" l="1"/>
  <c r="M338" i="27" s="1"/>
  <c r="H339" i="28"/>
  <c r="G339" i="27" s="1"/>
  <c r="J338" i="27"/>
  <c r="K338" i="27" s="1"/>
  <c r="G339" i="28"/>
  <c r="F339" i="27" s="1"/>
  <c r="H339" i="27" s="1"/>
  <c r="I339" i="27" l="1"/>
  <c r="D339" i="28"/>
  <c r="D339" i="27" s="1"/>
  <c r="F339" i="17"/>
  <c r="E339" i="17" s="1"/>
  <c r="I339" i="17" l="1"/>
  <c r="J339" i="17"/>
  <c r="F339" i="28" s="1"/>
  <c r="G340" i="17" l="1"/>
  <c r="H340" i="17"/>
  <c r="E339" i="28"/>
  <c r="E339" i="27" s="1"/>
  <c r="I339" i="28" l="1"/>
  <c r="J339" i="28"/>
  <c r="D340" i="17"/>
  <c r="L339" i="27" l="1"/>
  <c r="M339" i="27" s="1"/>
  <c r="H340" i="28"/>
  <c r="G340" i="27" s="1"/>
  <c r="J339" i="27"/>
  <c r="K339" i="27" s="1"/>
  <c r="G340" i="28"/>
  <c r="F340" i="27" s="1"/>
  <c r="H340" i="27" s="1"/>
  <c r="I340" i="27" l="1"/>
  <c r="D340" i="28"/>
  <c r="D340" i="27" s="1"/>
  <c r="F340" i="17"/>
  <c r="E340" i="17" s="1"/>
  <c r="I340" i="17" l="1"/>
  <c r="J340" i="17"/>
  <c r="F340" i="28" s="1"/>
  <c r="H341" i="17" l="1"/>
  <c r="G341" i="17"/>
  <c r="E340" i="28"/>
  <c r="E340" i="27" s="1"/>
  <c r="I340" i="28" l="1"/>
  <c r="J340" i="28"/>
  <c r="D341" i="17"/>
  <c r="L340" i="27" l="1"/>
  <c r="M340" i="27" s="1"/>
  <c r="H341" i="28"/>
  <c r="G341" i="27" s="1"/>
  <c r="J340" i="27"/>
  <c r="K340" i="27" s="1"/>
  <c r="G341" i="28"/>
  <c r="F341" i="27" s="1"/>
  <c r="H341" i="27" s="1"/>
  <c r="I341" i="27" l="1"/>
  <c r="D341" i="28"/>
  <c r="D341" i="27" s="1"/>
  <c r="F341" i="17"/>
  <c r="E341" i="17" s="1"/>
  <c r="I341" i="17" l="1"/>
  <c r="J341" i="17"/>
  <c r="F341" i="28" s="1"/>
  <c r="G342" i="17" l="1"/>
  <c r="H342" i="17"/>
  <c r="E341" i="28"/>
  <c r="E341" i="27" s="1"/>
  <c r="I341" i="28" l="1"/>
  <c r="J341" i="28"/>
  <c r="D342" i="17"/>
  <c r="L341" i="27" l="1"/>
  <c r="M341" i="27" s="1"/>
  <c r="H342" i="28"/>
  <c r="G342" i="27" s="1"/>
  <c r="J341" i="27"/>
  <c r="K341" i="27" s="1"/>
  <c r="G342" i="28"/>
  <c r="F342" i="27" s="1"/>
  <c r="H342" i="27" s="1"/>
  <c r="I342" i="27" l="1"/>
  <c r="D342" i="28"/>
  <c r="D342" i="27" s="1"/>
  <c r="F342" i="17"/>
  <c r="E342" i="17" s="1"/>
  <c r="I342" i="17" l="1"/>
  <c r="J342" i="17"/>
  <c r="F342" i="28" s="1"/>
  <c r="H343" i="17" l="1"/>
  <c r="G343" i="17"/>
  <c r="E342" i="28"/>
  <c r="E342" i="27" s="1"/>
  <c r="I342" i="28" l="1"/>
  <c r="J342" i="28"/>
  <c r="D343" i="17"/>
  <c r="L342" i="27" l="1"/>
  <c r="M342" i="27" s="1"/>
  <c r="H343" i="28"/>
  <c r="G343" i="27" s="1"/>
  <c r="J342" i="27"/>
  <c r="K342" i="27" s="1"/>
  <c r="G343" i="28"/>
  <c r="F343" i="27" s="1"/>
  <c r="H343" i="27" s="1"/>
  <c r="I343" i="27" l="1"/>
  <c r="D343" i="28"/>
  <c r="D343" i="27" s="1"/>
  <c r="F343" i="17"/>
  <c r="E343" i="17" s="1"/>
  <c r="I343" i="17" l="1"/>
  <c r="J343" i="17"/>
  <c r="F343" i="28" s="1"/>
  <c r="H344" i="17" l="1"/>
  <c r="G344" i="17"/>
  <c r="E343" i="28"/>
  <c r="E343" i="27" s="1"/>
  <c r="I343" i="28" l="1"/>
  <c r="J343" i="28"/>
  <c r="D344" i="17"/>
  <c r="L343" i="27" l="1"/>
  <c r="M343" i="27" s="1"/>
  <c r="H344" i="28"/>
  <c r="G344" i="27" s="1"/>
  <c r="J343" i="27"/>
  <c r="K343" i="27" s="1"/>
  <c r="G344" i="28"/>
  <c r="F344" i="27" s="1"/>
  <c r="H344" i="27" s="1"/>
  <c r="I344" i="27" l="1"/>
  <c r="D344" i="28"/>
  <c r="D344" i="27" s="1"/>
  <c r="F344" i="17"/>
  <c r="E344" i="17" s="1"/>
  <c r="I344" i="17" l="1"/>
  <c r="J344" i="17"/>
  <c r="F344" i="28" s="1"/>
  <c r="G345" i="17" l="1"/>
  <c r="H345" i="17"/>
  <c r="E344" i="28"/>
  <c r="E344" i="27" s="1"/>
  <c r="D345" i="17" l="1"/>
  <c r="I344" i="28"/>
  <c r="J344" i="28"/>
  <c r="L344" i="27" l="1"/>
  <c r="M344" i="27" s="1"/>
  <c r="H345" i="28"/>
  <c r="G345" i="27" s="1"/>
  <c r="J344" i="27"/>
  <c r="K344" i="27" s="1"/>
  <c r="G345" i="28"/>
  <c r="F345" i="27" s="1"/>
  <c r="H345" i="27" s="1"/>
  <c r="I345" i="27" l="1"/>
  <c r="D345" i="28"/>
  <c r="D345" i="27" s="1"/>
  <c r="F345" i="17"/>
  <c r="E345" i="17" s="1"/>
  <c r="I345" i="17" l="1"/>
  <c r="J345" i="17"/>
  <c r="F345" i="28" s="1"/>
  <c r="H346" i="17" l="1"/>
  <c r="G346" i="17"/>
  <c r="E345" i="28"/>
  <c r="E345" i="27" s="1"/>
  <c r="D346" i="17" l="1"/>
  <c r="I345" i="28"/>
  <c r="J345" i="28"/>
  <c r="L345" i="27" l="1"/>
  <c r="M345" i="27" s="1"/>
  <c r="H346" i="28"/>
  <c r="G346" i="27" s="1"/>
  <c r="J345" i="27"/>
  <c r="K345" i="27" s="1"/>
  <c r="G346" i="28"/>
  <c r="F346" i="27" s="1"/>
  <c r="H346" i="27" s="1"/>
  <c r="I346" i="27" l="1"/>
  <c r="D346" i="28"/>
  <c r="D346" i="27" s="1"/>
  <c r="F346" i="17"/>
  <c r="E346" i="17" s="1"/>
  <c r="I346" i="17" l="1"/>
  <c r="J346" i="17"/>
  <c r="F346" i="28" s="1"/>
  <c r="G347" i="17" l="1"/>
  <c r="H347" i="17"/>
  <c r="E346" i="28"/>
  <c r="E346" i="27" s="1"/>
  <c r="I346" i="28" l="1"/>
  <c r="J346" i="28"/>
  <c r="D347" i="17"/>
  <c r="L346" i="27" l="1"/>
  <c r="M346" i="27" s="1"/>
  <c r="H347" i="28"/>
  <c r="G347" i="27" s="1"/>
  <c r="J346" i="27"/>
  <c r="K346" i="27" s="1"/>
  <c r="G347" i="28"/>
  <c r="F347" i="27" s="1"/>
  <c r="H347" i="27" s="1"/>
  <c r="I347" i="27" l="1"/>
  <c r="D347" i="28"/>
  <c r="D347" i="27" s="1"/>
  <c r="F347" i="17"/>
  <c r="E347" i="17" s="1"/>
  <c r="I347" i="17" l="1"/>
  <c r="J347" i="17"/>
  <c r="F347" i="28" s="1"/>
  <c r="G348" i="17" l="1"/>
  <c r="H348" i="17"/>
  <c r="E347" i="28"/>
  <c r="E347" i="27" s="1"/>
  <c r="I347" i="28" l="1"/>
  <c r="J347" i="28"/>
  <c r="D348" i="17"/>
  <c r="L347" i="27" l="1"/>
  <c r="M347" i="27" s="1"/>
  <c r="H348" i="28"/>
  <c r="G348" i="27" s="1"/>
  <c r="J347" i="27"/>
  <c r="K347" i="27" s="1"/>
  <c r="G348" i="28"/>
  <c r="F348" i="27" s="1"/>
  <c r="H348" i="27" s="1"/>
  <c r="I348" i="27" l="1"/>
  <c r="D348" i="28"/>
  <c r="D348" i="27" s="1"/>
  <c r="F348" i="17"/>
  <c r="E348" i="17" s="1"/>
  <c r="I348" i="17" l="1"/>
  <c r="J348" i="17"/>
  <c r="F348" i="28" s="1"/>
  <c r="G349" i="17" l="1"/>
  <c r="H349" i="17"/>
  <c r="E348" i="28"/>
  <c r="E348" i="27" s="1"/>
  <c r="D349" i="17" l="1"/>
  <c r="I348" i="28"/>
  <c r="J348" i="28"/>
  <c r="L348" i="27" l="1"/>
  <c r="M348" i="27" s="1"/>
  <c r="H349" i="28"/>
  <c r="G349" i="27" s="1"/>
  <c r="J348" i="27"/>
  <c r="K348" i="27" s="1"/>
  <c r="G349" i="28"/>
  <c r="F349" i="27" s="1"/>
  <c r="H349" i="27" s="1"/>
  <c r="I349" i="27" l="1"/>
  <c r="D349" i="28"/>
  <c r="D349" i="27" s="1"/>
  <c r="F349" i="17"/>
  <c r="E349" i="17" s="1"/>
  <c r="I349" i="17" l="1"/>
  <c r="J349" i="17"/>
  <c r="F349" i="28" s="1"/>
  <c r="H350" i="17" l="1"/>
  <c r="G350" i="17"/>
  <c r="E349" i="28"/>
  <c r="E349" i="27" s="1"/>
  <c r="I349" i="28" l="1"/>
  <c r="J349" i="28"/>
  <c r="D350" i="17"/>
  <c r="L349" i="27" l="1"/>
  <c r="M349" i="27" s="1"/>
  <c r="H350" i="28"/>
  <c r="G350" i="27" s="1"/>
  <c r="J349" i="27"/>
  <c r="K349" i="27" s="1"/>
  <c r="G350" i="28"/>
  <c r="F350" i="27" s="1"/>
  <c r="H350" i="27" s="1"/>
  <c r="I350" i="27" l="1"/>
  <c r="D350" i="28"/>
  <c r="D350" i="27" s="1"/>
  <c r="F350" i="17"/>
  <c r="E350" i="17" s="1"/>
  <c r="I350" i="17" l="1"/>
  <c r="J350" i="17"/>
  <c r="F350" i="28" s="1"/>
  <c r="H351" i="17" l="1"/>
  <c r="G351" i="17"/>
  <c r="E350" i="28"/>
  <c r="E350" i="27" s="1"/>
  <c r="I350" i="28" l="1"/>
  <c r="J350" i="28"/>
  <c r="D351" i="17"/>
  <c r="L350" i="27" l="1"/>
  <c r="M350" i="27" s="1"/>
  <c r="H351" i="28"/>
  <c r="G351" i="27" s="1"/>
  <c r="J350" i="27"/>
  <c r="K350" i="27" s="1"/>
  <c r="G351" i="28"/>
  <c r="F351" i="27" s="1"/>
  <c r="H351" i="27" s="1"/>
  <c r="I351" i="27" l="1"/>
  <c r="D351" i="28"/>
  <c r="D351" i="27" s="1"/>
  <c r="F351" i="17"/>
  <c r="E351" i="17" s="1"/>
  <c r="I351" i="17" l="1"/>
  <c r="J351" i="17"/>
  <c r="F351" i="28" s="1"/>
  <c r="G352" i="17" l="1"/>
  <c r="H352" i="17"/>
  <c r="E351" i="28"/>
  <c r="E351" i="27" s="1"/>
  <c r="I351" i="28" l="1"/>
  <c r="J351" i="28"/>
  <c r="D352" i="17"/>
  <c r="L351" i="27" l="1"/>
  <c r="M351" i="27" s="1"/>
  <c r="H352" i="28"/>
  <c r="G352" i="27" s="1"/>
  <c r="J351" i="27"/>
  <c r="K351" i="27" s="1"/>
  <c r="G352" i="28"/>
  <c r="F352" i="27" s="1"/>
  <c r="H352" i="27" s="1"/>
  <c r="I352" i="27" l="1"/>
  <c r="D352" i="28"/>
  <c r="D352" i="27" s="1"/>
  <c r="F352" i="17"/>
  <c r="E352" i="17" s="1"/>
  <c r="I352" i="17" l="1"/>
  <c r="J352" i="17"/>
  <c r="F352" i="28" s="1"/>
  <c r="G353" i="17" l="1"/>
  <c r="H353" i="17"/>
  <c r="E352" i="28"/>
  <c r="E352" i="27" s="1"/>
  <c r="D353" i="17" l="1"/>
  <c r="I352" i="28"/>
  <c r="J352" i="28"/>
  <c r="L352" i="27" l="1"/>
  <c r="M352" i="27" s="1"/>
  <c r="H353" i="28"/>
  <c r="G353" i="27" s="1"/>
  <c r="J352" i="27"/>
  <c r="K352" i="27" s="1"/>
  <c r="G353" i="28"/>
  <c r="F353" i="27" s="1"/>
  <c r="H353" i="27" s="1"/>
  <c r="I353" i="27" l="1"/>
  <c r="D353" i="28"/>
  <c r="D353" i="27" s="1"/>
  <c r="F353" i="17"/>
  <c r="E353" i="17" s="1"/>
  <c r="I353" i="17" l="1"/>
  <c r="J353" i="17"/>
  <c r="F353" i="28" s="1"/>
  <c r="G354" i="17" l="1"/>
  <c r="H354" i="17"/>
  <c r="E353" i="28"/>
  <c r="E353" i="27" s="1"/>
  <c r="I353" i="28" l="1"/>
  <c r="J353" i="28"/>
  <c r="D354" i="17"/>
  <c r="L353" i="27" l="1"/>
  <c r="M353" i="27" s="1"/>
  <c r="H354" i="28"/>
  <c r="G354" i="27" s="1"/>
  <c r="J353" i="27"/>
  <c r="K353" i="27" s="1"/>
  <c r="G354" i="28"/>
  <c r="F354" i="27" s="1"/>
  <c r="H354" i="27" s="1"/>
  <c r="I354" i="27" l="1"/>
  <c r="D354" i="28"/>
  <c r="D354" i="27" s="1"/>
  <c r="F354" i="17"/>
  <c r="E354" i="17" s="1"/>
  <c r="I354" i="17" l="1"/>
  <c r="J354" i="17"/>
  <c r="F354" i="28" s="1"/>
  <c r="H355" i="17" l="1"/>
  <c r="G355" i="17"/>
  <c r="E354" i="28"/>
  <c r="E354" i="27" s="1"/>
  <c r="D355" i="17" l="1"/>
  <c r="I354" i="28"/>
  <c r="J354" i="28"/>
  <c r="L354" i="27" l="1"/>
  <c r="M354" i="27" s="1"/>
  <c r="H355" i="28"/>
  <c r="G355" i="27" s="1"/>
  <c r="J354" i="27"/>
  <c r="K354" i="27" s="1"/>
  <c r="G355" i="28"/>
  <c r="F355" i="27" s="1"/>
  <c r="H355" i="27" s="1"/>
  <c r="I355" i="27" l="1"/>
  <c r="D355" i="28"/>
  <c r="D355" i="27" s="1"/>
  <c r="F355" i="17"/>
  <c r="E355" i="17" s="1"/>
  <c r="I355" i="17" l="1"/>
  <c r="J355" i="17"/>
  <c r="F355" i="28" s="1"/>
  <c r="H356" i="17" l="1"/>
  <c r="G356" i="17"/>
  <c r="E355" i="28"/>
  <c r="E355" i="27" s="1"/>
  <c r="D356" i="17" l="1"/>
  <c r="I355" i="28"/>
  <c r="J355" i="28"/>
  <c r="L355" i="27" l="1"/>
  <c r="M355" i="27" s="1"/>
  <c r="H356" i="28"/>
  <c r="G356" i="27" s="1"/>
  <c r="J355" i="27"/>
  <c r="K355" i="27" s="1"/>
  <c r="G356" i="28"/>
  <c r="F356" i="27" s="1"/>
  <c r="H356" i="27" s="1"/>
  <c r="I356" i="27" l="1"/>
  <c r="D356" i="28"/>
  <c r="D356" i="27" s="1"/>
  <c r="F356" i="17"/>
  <c r="E356" i="17" s="1"/>
  <c r="I356" i="17" l="1"/>
  <c r="J356" i="17"/>
  <c r="F356" i="28" s="1"/>
  <c r="H357" i="17" l="1"/>
  <c r="G357" i="17"/>
  <c r="E356" i="28"/>
  <c r="E356" i="27" s="1"/>
  <c r="I356" i="28" l="1"/>
  <c r="J356" i="28"/>
  <c r="D357" i="17"/>
  <c r="L356" i="27" l="1"/>
  <c r="M356" i="27" s="1"/>
  <c r="H357" i="28"/>
  <c r="G357" i="27" s="1"/>
  <c r="J356" i="27"/>
  <c r="K356" i="27" s="1"/>
  <c r="G357" i="28"/>
  <c r="F357" i="27" s="1"/>
  <c r="H357" i="27" s="1"/>
  <c r="I357" i="27" l="1"/>
  <c r="F357" i="17"/>
  <c r="E357" i="17" s="1"/>
  <c r="D357" i="28"/>
  <c r="D357" i="27" s="1"/>
  <c r="J357" i="17" l="1"/>
  <c r="F357" i="28" s="1"/>
  <c r="I357" i="17"/>
  <c r="H358" i="17" l="1"/>
  <c r="G358" i="17"/>
  <c r="E357" i="28"/>
  <c r="E357" i="27" s="1"/>
  <c r="I357" i="28" l="1"/>
  <c r="J357" i="28"/>
  <c r="D358" i="17"/>
  <c r="L357" i="27" l="1"/>
  <c r="M357" i="27" s="1"/>
  <c r="H358" i="28"/>
  <c r="G358" i="27" s="1"/>
  <c r="J357" i="27"/>
  <c r="K357" i="27" s="1"/>
  <c r="G358" i="28"/>
  <c r="F358" i="27" s="1"/>
  <c r="H358" i="27" s="1"/>
  <c r="I358" i="27" l="1"/>
  <c r="D358" i="28"/>
  <c r="D358" i="27" s="1"/>
  <c r="F358" i="17"/>
  <c r="E358" i="17" s="1"/>
  <c r="I358" i="17" l="1"/>
  <c r="J358" i="17"/>
  <c r="F358" i="28" s="1"/>
  <c r="G359" i="17" l="1"/>
  <c r="H359" i="17"/>
  <c r="E358" i="28"/>
  <c r="E358" i="27" s="1"/>
  <c r="I358" i="28" l="1"/>
  <c r="J358" i="28"/>
  <c r="D359" i="17"/>
  <c r="L358" i="27" l="1"/>
  <c r="M358" i="27" s="1"/>
  <c r="H359" i="28"/>
  <c r="G359" i="27" s="1"/>
  <c r="J358" i="27"/>
  <c r="K358" i="27" s="1"/>
  <c r="G359" i="28"/>
  <c r="F359" i="27" s="1"/>
  <c r="H359" i="27" s="1"/>
  <c r="I359" i="27" l="1"/>
  <c r="D359" i="28"/>
  <c r="D359" i="27" s="1"/>
  <c r="F359" i="17"/>
  <c r="E359" i="17" s="1"/>
  <c r="I359" i="17" l="1"/>
  <c r="J359" i="17"/>
  <c r="F359" i="28" s="1"/>
  <c r="H360" i="17" l="1"/>
  <c r="G360" i="17"/>
  <c r="E359" i="28"/>
  <c r="E359" i="27" s="1"/>
  <c r="I359" i="28" l="1"/>
  <c r="J359" i="28"/>
  <c r="D360" i="17"/>
  <c r="L359" i="27" l="1"/>
  <c r="M359" i="27" s="1"/>
  <c r="H360" i="28"/>
  <c r="G360" i="27" s="1"/>
  <c r="J359" i="27"/>
  <c r="K359" i="27" s="1"/>
  <c r="G360" i="28"/>
  <c r="F360" i="27" s="1"/>
  <c r="H360" i="27" s="1"/>
  <c r="I360" i="27" l="1"/>
  <c r="D360" i="28"/>
  <c r="D360" i="27" s="1"/>
  <c r="F360" i="17"/>
  <c r="E360" i="17" s="1"/>
  <c r="J360" i="17" l="1"/>
  <c r="F360" i="28" s="1"/>
  <c r="I360" i="17"/>
  <c r="G361" i="17" l="1"/>
  <c r="H361" i="17"/>
  <c r="E360" i="28"/>
  <c r="E360" i="27" s="1"/>
  <c r="I360" i="28" l="1"/>
  <c r="J360" i="28"/>
  <c r="D361" i="17"/>
  <c r="L360" i="27" l="1"/>
  <c r="M360" i="27" s="1"/>
  <c r="H361" i="28"/>
  <c r="G361" i="27" s="1"/>
  <c r="J360" i="27"/>
  <c r="K360" i="27" s="1"/>
  <c r="G361" i="28"/>
  <c r="F361" i="27" s="1"/>
  <c r="H361" i="27" s="1"/>
  <c r="I361" i="27" l="1"/>
  <c r="D361" i="28"/>
  <c r="D361" i="27" s="1"/>
  <c r="F361" i="17"/>
  <c r="E361" i="17" s="1"/>
  <c r="I361" i="17" l="1"/>
  <c r="J361" i="17"/>
  <c r="F361" i="28" s="1"/>
  <c r="H4" i="1" l="1"/>
  <c r="E361" i="28"/>
  <c r="E361" i="27" s="1"/>
  <c r="I361" i="28" l="1"/>
  <c r="J361" i="28"/>
  <c r="L361" i="27" s="1"/>
  <c r="H6" i="1" l="1"/>
  <c r="J361" i="27"/>
  <c r="M361" i="27"/>
  <c r="C22" i="1" s="1"/>
  <c r="C24" i="1" s="1"/>
  <c r="K361" i="27" l="1"/>
  <c r="H15" i="1" s="1"/>
  <c r="H3" i="1"/>
  <c r="H5" i="1" s="1"/>
</calcChain>
</file>

<file path=xl/sharedStrings.xml><?xml version="1.0" encoding="utf-8"?>
<sst xmlns="http://schemas.openxmlformats.org/spreadsheetml/2006/main" count="245" uniqueCount="82">
  <si>
    <t>WOZ</t>
  </si>
  <si>
    <t>Aflossing</t>
  </si>
  <si>
    <t>Rente</t>
  </si>
  <si>
    <t>Restschuld</t>
  </si>
  <si>
    <t>Maand</t>
  </si>
  <si>
    <t>Aftrek</t>
  </si>
  <si>
    <t>Netto</t>
  </si>
  <si>
    <t>Bruto</t>
  </si>
  <si>
    <t>Eigenwoningforfait</t>
  </si>
  <si>
    <t>Jaar</t>
  </si>
  <si>
    <t>Input</t>
  </si>
  <si>
    <t>Belastingpercentage</t>
  </si>
  <si>
    <t>Annuitair</t>
  </si>
  <si>
    <t>Totaal betaald</t>
  </si>
  <si>
    <t>Totaal netto</t>
  </si>
  <si>
    <t>Rentepercentage 0</t>
  </si>
  <si>
    <t>Rentepercentage 5</t>
  </si>
  <si>
    <t>Rentepercentage 10</t>
  </si>
  <si>
    <t>Rentepercentage 15</t>
  </si>
  <si>
    <t>Rentepercentage 20</t>
  </si>
  <si>
    <t>Rentepercentage 25</t>
  </si>
  <si>
    <t xml:space="preserve">Aanvang </t>
  </si>
  <si>
    <t>Jaar 6</t>
  </si>
  <si>
    <t>Jaar 11</t>
  </si>
  <si>
    <t>Jaar 16</t>
  </si>
  <si>
    <t>Jaar 21</t>
  </si>
  <si>
    <t>Jaar 26</t>
  </si>
  <si>
    <t>Totaal ontvangen van de belastingdienst</t>
  </si>
  <si>
    <t>Maand. Kosten</t>
  </si>
  <si>
    <t>Datum</t>
  </si>
  <si>
    <t>Restberag voor annuiteitberekening</t>
  </si>
  <si>
    <t>Toelichting</t>
  </si>
  <si>
    <t>Relevant voor maand</t>
  </si>
  <si>
    <t>Afgelost bedrag</t>
  </si>
  <si>
    <t>Restbedrag hypotheek op datum</t>
  </si>
  <si>
    <t>Beginbedrag</t>
  </si>
  <si>
    <t>Extra aflossing</t>
  </si>
  <si>
    <t xml:space="preserve"> </t>
  </si>
  <si>
    <t>Overmaken</t>
  </si>
  <si>
    <t>Netto kosten</t>
  </si>
  <si>
    <t xml:space="preserve">Netto kosten </t>
  </si>
  <si>
    <t>Extra aflossen dankzij storting</t>
  </si>
  <si>
    <t>Extra aflossing dankzij storting</t>
  </si>
  <si>
    <t>Structureel overmaken</t>
  </si>
  <si>
    <t>Structurele Netto kosten</t>
  </si>
  <si>
    <t>Wat heeft het nou totaal gekost</t>
  </si>
  <si>
    <t>Structureel Overmaken</t>
  </si>
  <si>
    <t>Structurele netto kosten</t>
  </si>
  <si>
    <t>Stoppen vrijwillig aflos</t>
  </si>
  <si>
    <t>Aflossingsvrij maken</t>
  </si>
  <si>
    <t>Rente met HRA</t>
  </si>
  <si>
    <t>Bespaart over de rest van de looptijd (serieus nattevingerwerk)</t>
  </si>
  <si>
    <t>Rente aan bank</t>
  </si>
  <si>
    <t>Maandelijks extra</t>
  </si>
  <si>
    <t>Eenmalige impuls nu</t>
  </si>
  <si>
    <t>Extra aflossing dankzij</t>
  </si>
  <si>
    <t>Wat wil ik maandelijks betalen</t>
  </si>
  <si>
    <t>Datum vandaag</t>
  </si>
  <si>
    <t>Per wanneer?</t>
  </si>
  <si>
    <t>HRA extra aflossen, copy paste deze</t>
  </si>
  <si>
    <t>Overwaarde Huis</t>
  </si>
  <si>
    <t>Aankoopbedrag nieuw huis</t>
  </si>
  <si>
    <t>Resterende looptijd LD 1</t>
  </si>
  <si>
    <t>Hypotheekbedrag nieuw</t>
  </si>
  <si>
    <t>Hypotheekbedrag oud</t>
  </si>
  <si>
    <t>Ingangsdatum hypotheek deel 2</t>
  </si>
  <si>
    <t>Ingangsdatum hypotheek deel 1</t>
  </si>
  <si>
    <t>oud</t>
  </si>
  <si>
    <t>nieuw</t>
  </si>
  <si>
    <t>Leningdeel (oud/nieuw)</t>
  </si>
  <si>
    <t>Dropdown oud nieuw</t>
  </si>
  <si>
    <t>Annuitair zonder HRA</t>
  </si>
  <si>
    <t>Deel aflossingsvrij</t>
  </si>
  <si>
    <t>Deel aflossing</t>
  </si>
  <si>
    <t>Lineair</t>
  </si>
  <si>
    <t>Vast maandbedrag</t>
  </si>
  <si>
    <t>Klaar per:</t>
  </si>
  <si>
    <t>Wanneer klaar</t>
  </si>
  <si>
    <t>Over:</t>
  </si>
  <si>
    <t>Jaar 30 maand 12</t>
  </si>
  <si>
    <t>Verkoopwaarde huidige huis</t>
  </si>
  <si>
    <t>Totale hypotheek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</si>
</sst>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&quot;€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0" fontId="0" fillId="0" borderId="0" xfId="0" applyNumberFormat="1"/>
    <xf numFmtId="2" fontId="0" fillId="0" borderId="0" xfId="0" applyNumberFormat="1"/>
    <xf numFmtId="0" fontId="1" fillId="0" borderId="0" xfId="0" applyFont="1"/>
    <xf numFmtId="44" fontId="0" fillId="0" borderId="0" xfId="0" applyNumberFormat="1"/>
    <xf numFmtId="44" fontId="0" fillId="2" borderId="3" xfId="0" applyNumberFormat="1" applyFont="1" applyFill="1" applyBorder="1"/>
    <xf numFmtId="10" fontId="0" fillId="2" borderId="1" xfId="0" applyNumberFormat="1" applyFill="1" applyBorder="1"/>
    <xf numFmtId="10" fontId="0" fillId="2" borderId="2" xfId="0" applyNumberFormat="1" applyFill="1" applyBorder="1"/>
    <xf numFmtId="10" fontId="0" fillId="2" borderId="3" xfId="0" applyNumberFormat="1" applyFill="1" applyBorder="1"/>
    <xf numFmtId="0" fontId="0" fillId="0" borderId="0" xfId="0" applyFont="1"/>
    <xf numFmtId="14" fontId="0" fillId="0" borderId="0" xfId="0" applyNumberFormat="1"/>
    <xf numFmtId="14" fontId="0" fillId="2" borderId="1" xfId="0" applyNumberFormat="1" applyFill="1" applyBorder="1"/>
    <xf numFmtId="44" fontId="1" fillId="0" borderId="0" xfId="0" applyNumberFormat="1" applyFont="1"/>
    <xf numFmtId="0" fontId="1" fillId="0" borderId="0" xfId="0" applyFont="1" applyProtection="1">
      <protection locked="0"/>
    </xf>
    <xf numFmtId="44" fontId="1" fillId="0" borderId="0" xfId="0" applyNumberFormat="1" applyFont="1" applyProtection="1">
      <protection locked="0"/>
    </xf>
    <xf numFmtId="14" fontId="0" fillId="0" borderId="0" xfId="0" applyNumberFormat="1" applyFill="1" applyProtection="1">
      <protection locked="0"/>
    </xf>
    <xf numFmtId="44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0" fillId="0" borderId="0" xfId="0" applyProtection="1">
      <protection locked="0"/>
    </xf>
    <xf numFmtId="44" fontId="0" fillId="0" borderId="0" xfId="0" applyNumberFormat="1" applyProtection="1">
      <protection locked="0"/>
    </xf>
    <xf numFmtId="14" fontId="0" fillId="2" borderId="3" xfId="0" applyNumberFormat="1" applyFill="1" applyBorder="1"/>
    <xf numFmtId="0" fontId="0" fillId="0" borderId="0" xfId="0" applyNumberFormat="1"/>
    <xf numFmtId="0" fontId="0" fillId="3" borderId="1" xfId="0" applyFill="1" applyBorder="1"/>
    <xf numFmtId="0" fontId="0" fillId="3" borderId="2" xfId="0" applyFill="1" applyBorder="1"/>
    <xf numFmtId="43" fontId="0" fillId="0" borderId="0" xfId="0" applyNumberFormat="1"/>
    <xf numFmtId="14" fontId="1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0" fillId="3" borderId="3" xfId="0" applyNumberFormat="1" applyFill="1" applyBorder="1"/>
    <xf numFmtId="9" fontId="0" fillId="3" borderId="2" xfId="0" applyNumberFormat="1" applyFill="1" applyBorder="1"/>
    <xf numFmtId="44" fontId="0" fillId="2" borderId="2" xfId="0" applyNumberFormat="1" applyFill="1" applyBorder="1"/>
    <xf numFmtId="164" fontId="0" fillId="0" borderId="0" xfId="0" applyNumberFormat="1"/>
    <xf numFmtId="14" fontId="0" fillId="2" borderId="2" xfId="0" applyNumberFormat="1" applyFill="1" applyBorder="1"/>
    <xf numFmtId="44" fontId="0" fillId="2" borderId="2" xfId="0" applyNumberFormat="1" applyFont="1" applyFill="1" applyBorder="1"/>
    <xf numFmtId="0" fontId="0" fillId="0" borderId="0" xfId="0" applyAlignment="1">
      <alignment horizontal="right"/>
    </xf>
    <xf numFmtId="44" fontId="0" fillId="0" borderId="0" xfId="0" applyNumberFormat="1" applyBorder="1"/>
    <xf numFmtId="0" fontId="0" fillId="0" borderId="0" xfId="0" applyBorder="1"/>
    <xf numFmtId="0" fontId="3" fillId="0" borderId="0" xfId="0" applyFont="1" applyFill="1"/>
    <xf numFmtId="9" fontId="3" fillId="0" borderId="0" xfId="0" applyNumberFormat="1" applyFont="1" applyFill="1"/>
    <xf numFmtId="44" fontId="3" fillId="0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Restschuld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9660277224604819"/>
          <c:y val="0.1845324074074074"/>
          <c:w val="0.62381705634422124"/>
          <c:h val="0.73687006172839509"/>
        </c:manualLayout>
      </c:layout>
      <c:lineChart>
        <c:grouping val="standard"/>
        <c:varyColors val="0"/>
        <c:ser>
          <c:idx val="0"/>
          <c:order val="0"/>
          <c:tx>
            <c:v>Lineair</c:v>
          </c:tx>
          <c:marker>
            <c:symbol val="none"/>
          </c:marker>
          <c:val>
            <c:numRef>
              <c:f>'Lineair twee leningdelen'!$L$2:$L$361</c:f>
              <c:numCache>
                <c:formatCode>_("€"* #,##0.00_);_("€"* \(#,##0.00\);_("€"* "-"??_);_(@_)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8052-4509-822E-5FFA7B3B5F01}"/>
            </c:ext>
          </c:extLst>
        </c:ser>
        <c:ser>
          <c:idx val="1"/>
          <c:order val="1"/>
          <c:tx>
            <c:v>Annuitair</c:v>
          </c:tx>
          <c:marker>
            <c:symbol val="none"/>
          </c:marker>
          <c:val>
            <c:numRef>
              <c:f>'Annuitair twee leningdelen'!$L$2:$L$361</c:f>
              <c:numCache>
                <c:formatCode>_("€"* #,##0.00_);_("€"* \(#,##0.00\);_("€"* "-"??_);_(@_)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8052-4509-822E-5FFA7B3B5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513472"/>
        <c:axId val="227515008"/>
      </c:lineChart>
      <c:catAx>
        <c:axId val="2275134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27515008"/>
        <c:crosses val="autoZero"/>
        <c:auto val="1"/>
        <c:lblAlgn val="ctr"/>
        <c:lblOffset val="100"/>
        <c:tickLblSkip val="12"/>
        <c:tickMarkSkip val="12"/>
        <c:noMultiLvlLbl val="0"/>
      </c:catAx>
      <c:valAx>
        <c:axId val="227515008"/>
        <c:scaling>
          <c:orientation val="minMax"/>
          <c:min val="0"/>
        </c:scaling>
        <c:delete val="0"/>
        <c:axPos val="l"/>
        <c:majorGridlines/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crossAx val="227513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213034694036192"/>
          <c:y val="0.27375277777777779"/>
          <c:w val="0.16698404871101535"/>
          <c:h val="0.3544027777777777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107373</xdr:colOff>
      <xdr:row>29</xdr:row>
      <xdr:rowOff>162119</xdr:rowOff>
    </xdr:from>
    <xdr:to>
      <xdr:col>7</xdr:col>
      <xdr:colOff>61480</xdr:colOff>
      <xdr:row>46</xdr:row>
      <xdr:rowOff>183202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Z151"/>
  <sheetViews>
    <sheetView tabSelected="1" zoomScaleNormal="100" workbookViewId="0">
      <selection activeCell="C24" sqref="C24"/>
    </sheetView>
  </sheetViews>
  <sheetFormatPr defaultRowHeight="15" x14ac:dyDescent="0.25"/>
  <cols>
    <col min="1" max="1" width="30" bestFit="1" customWidth="1"/>
    <col min="2" max="2" width="17" customWidth="1"/>
    <col min="3" max="3" width="20" customWidth="1"/>
    <col min="4" max="4" width="16.7109375" bestFit="1" customWidth="1"/>
    <col min="5" max="5" width="37.42578125" bestFit="1" customWidth="1"/>
    <col min="6" max="10" width="19.85546875" customWidth="1"/>
    <col min="11" max="11" width="12.7109375" bestFit="1" customWidth="1"/>
    <col min="23" max="23" width="25.85546875" customWidth="1"/>
    <col min="24" max="26" width="12.7109375" customWidth="1"/>
  </cols>
  <sheetData>
    <row r="1" spans="1:26" x14ac:dyDescent="0.25">
      <c r="A1" s="3" t="s">
        <v>10</v>
      </c>
      <c r="F1" t="s">
        <v>12</v>
      </c>
      <c r="G1" t="s">
        <v>74</v>
      </c>
      <c r="H1" t="s">
        <v>75</v>
      </c>
      <c r="I1" t="s">
        <v>71</v>
      </c>
      <c r="J1" t="s">
        <v>72</v>
      </c>
      <c r="W1" s="36"/>
      <c r="X1" s="36"/>
      <c r="Y1" s="36"/>
      <c r="Z1" s="36"/>
    </row>
    <row r="2" spans="1:26" x14ac:dyDescent="0.25">
      <c r="A2" s="9" t="s">
        <v>66</v>
      </c>
      <c r="B2" s="11">
        <v>41730</v>
      </c>
      <c r="E2" t="s">
        <v>81</v>
      </c>
      <c r="F2" s="4">
        <f>SUM($B$7:$B$8)</f>
        <v>0</v>
      </c>
      <c r="G2" s="4">
        <f t="shared" ref="G2:J2" si="0">SUM($B$7:$B$8)</f>
        <v>0</v>
      </c>
      <c r="H2" s="4">
        <f t="shared" si="0"/>
        <v>0</v>
      </c>
      <c r="I2" s="4">
        <f t="shared" si="0"/>
        <v>0</v>
      </c>
      <c r="J2" s="4">
        <f t="shared" si="0"/>
        <v>0</v>
      </c>
      <c r="W2" s="36"/>
      <c r="X2" s="36"/>
      <c r="Y2" s="37"/>
      <c r="Z2" s="37"/>
    </row>
    <row r="3" spans="1:26" x14ac:dyDescent="0.25">
      <c r="A3" s="9" t="s">
        <v>65</v>
      </c>
      <c r="B3" s="31">
        <v>44440</v>
      </c>
      <c r="E3" t="s">
        <v>13</v>
      </c>
      <c r="F3" s="4">
        <f>SUM('Annuitair twee leningdelen'!$J$2:'Annuitair twee leningdelen'!$J$361)</f>
        <v>0</v>
      </c>
      <c r="G3" s="4">
        <f>SUM('Lineair twee leningdelen'!$J$2:'Lineair twee leningdelen'!$J$361)</f>
        <v>0</v>
      </c>
      <c r="H3" s="4">
        <f ca="1">SUM('Annuitair extra twee leningdele'!$J$2:'Annuitair extra twee leningdele'!$J$361)</f>
        <v>0</v>
      </c>
      <c r="I3" s="4">
        <f>SUM('Annuitair zonder HRA'!$J$2:'Annuitair zonder HRA'!$J$361)</f>
        <v>0</v>
      </c>
      <c r="J3" s="4">
        <f>SUM('Aflossingsvrij twee delen'!$J$2:'Aflossingsvrij twee delen'!$J$361)</f>
        <v>0</v>
      </c>
      <c r="W3" s="36"/>
      <c r="X3" s="38"/>
      <c r="Y3" s="38"/>
      <c r="Z3" s="38"/>
    </row>
    <row r="4" spans="1:26" x14ac:dyDescent="0.25">
      <c r="A4" s="9" t="s">
        <v>80</v>
      </c>
      <c r="B4" s="29"/>
      <c r="E4" t="s">
        <v>27</v>
      </c>
      <c r="F4" s="4">
        <f>SUM('Annuitair twee leningdelen'!$H$2:'Annuitair twee leningdelen'!$H$361)</f>
        <v>0</v>
      </c>
      <c r="G4" s="4">
        <f>SUM('Lineair twee leningdelen'!$H$2:'Lineair twee leningdelen'!$H$361)</f>
        <v>0</v>
      </c>
      <c r="H4" s="4">
        <f ca="1">SUM('Annuitair extra twee leningdele'!$H$2:'Annuitair extra twee leningdele'!$H$361)</f>
        <v>0</v>
      </c>
      <c r="I4" s="4">
        <f>SUM('Annuitair zonder HRA'!$H$2:'Annuitair zonder HRA'!$H$361)</f>
        <v>0</v>
      </c>
      <c r="J4" s="4">
        <f>SUM('Aflossingsvrij twee delen'!$H$2:'Aflossingsvrij twee delen'!$H$361)</f>
        <v>0</v>
      </c>
      <c r="W4" s="36"/>
      <c r="X4" s="38"/>
      <c r="Y4" s="38"/>
      <c r="Z4" s="38"/>
    </row>
    <row r="5" spans="1:26" x14ac:dyDescent="0.25">
      <c r="A5" s="9" t="s">
        <v>60</v>
      </c>
      <c r="B5" s="29">
        <f>B4-B7</f>
        <v>0</v>
      </c>
      <c r="E5" t="s">
        <v>14</v>
      </c>
      <c r="F5" s="4">
        <f>F3-F4</f>
        <v>0</v>
      </c>
      <c r="G5" s="4">
        <f>G3-G4</f>
        <v>0</v>
      </c>
      <c r="H5" s="4">
        <f ca="1">H3-H4</f>
        <v>0</v>
      </c>
      <c r="I5" s="4">
        <f>I3-I4</f>
        <v>0</v>
      </c>
      <c r="J5" s="4">
        <f>SUM(J3:J4)</f>
        <v>0</v>
      </c>
      <c r="W5" s="36"/>
      <c r="X5" s="38"/>
      <c r="Y5" s="38"/>
      <c r="Z5" s="38"/>
    </row>
    <row r="6" spans="1:26" x14ac:dyDescent="0.25">
      <c r="A6" s="9" t="s">
        <v>61</v>
      </c>
      <c r="B6" s="29"/>
      <c r="C6" s="30">
        <f>SUM(B7:B8)+B5</f>
        <v>0</v>
      </c>
      <c r="E6" t="s">
        <v>3</v>
      </c>
      <c r="F6" s="4">
        <f>'Annuitair twee leningdelen'!L361</f>
        <v>0</v>
      </c>
      <c r="G6" s="4">
        <f>'Lineair twee leningdelen'!L361</f>
        <v>0</v>
      </c>
      <c r="H6" s="4">
        <f ca="1">'Annuitair extra twee leningdele'!L361</f>
        <v>0</v>
      </c>
      <c r="I6" s="4">
        <f>'Annuitair zonder HRA'!L361</f>
        <v>0</v>
      </c>
      <c r="J6" s="4">
        <f>'Aflossingsvrij twee delen'!L361</f>
        <v>0</v>
      </c>
      <c r="K6" s="4"/>
      <c r="W6" s="36"/>
      <c r="X6" s="38"/>
      <c r="Y6" s="38"/>
      <c r="Z6" s="38"/>
    </row>
    <row r="7" spans="1:26" x14ac:dyDescent="0.25">
      <c r="A7" t="s">
        <v>64</v>
      </c>
      <c r="B7" s="32"/>
      <c r="E7" s="30">
        <f>B6*60%</f>
        <v>0</v>
      </c>
      <c r="F7" s="4"/>
      <c r="G7" s="4"/>
      <c r="H7" s="4"/>
      <c r="I7" s="4"/>
      <c r="J7" s="4"/>
      <c r="K7" s="4"/>
      <c r="W7" s="36"/>
      <c r="X7" s="38"/>
      <c r="Y7" s="38"/>
      <c r="Z7" s="38"/>
    </row>
    <row r="8" spans="1:26" x14ac:dyDescent="0.25">
      <c r="A8" t="s">
        <v>63</v>
      </c>
      <c r="B8" s="32"/>
      <c r="C8" s="4"/>
      <c r="E8" s="30">
        <f>SUM(B7:B8)</f>
        <v>0</v>
      </c>
      <c r="F8" t="s">
        <v>28</v>
      </c>
      <c r="G8" t="s">
        <v>28</v>
      </c>
      <c r="H8" t="s">
        <v>28</v>
      </c>
      <c r="I8" t="s">
        <v>28</v>
      </c>
      <c r="J8" s="4" t="s">
        <v>28</v>
      </c>
      <c r="W8" s="36"/>
      <c r="X8" s="38"/>
      <c r="Y8" s="38"/>
      <c r="Z8" s="38"/>
    </row>
    <row r="9" spans="1:26" x14ac:dyDescent="0.25">
      <c r="A9" t="s">
        <v>0</v>
      </c>
      <c r="B9" s="32">
        <f>B6</f>
        <v>0</v>
      </c>
      <c r="E9" t="s">
        <v>21</v>
      </c>
      <c r="F9" s="4">
        <f>'Annuitair twee leningdelen'!$K2</f>
        <v>0</v>
      </c>
      <c r="G9" s="4">
        <f>'Lineair twee leningdelen'!$K2</f>
        <v>0</v>
      </c>
      <c r="H9" s="4">
        <f ca="1">'Annuitair extra twee leningdele'!$K5</f>
        <v>0</v>
      </c>
      <c r="I9" s="4">
        <f>'Annuitair zonder HRA'!$K4</f>
        <v>0</v>
      </c>
      <c r="J9" s="4">
        <f>'Aflossingsvrij twee delen'!$K5</f>
        <v>0</v>
      </c>
      <c r="K9" s="4"/>
      <c r="W9" s="36"/>
      <c r="X9" s="38"/>
      <c r="Y9" s="38"/>
      <c r="Z9" s="38"/>
    </row>
    <row r="10" spans="1:26" x14ac:dyDescent="0.25">
      <c r="A10" t="s">
        <v>8</v>
      </c>
      <c r="B10" s="5">
        <f>B9*0.6%</f>
        <v>0</v>
      </c>
      <c r="E10" t="s">
        <v>22</v>
      </c>
      <c r="F10" s="4">
        <f>'Annuitair twee leningdelen'!$K61</f>
        <v>0</v>
      </c>
      <c r="G10" s="4">
        <f>'Lineair twee leningdelen'!$K61</f>
        <v>0</v>
      </c>
      <c r="H10" s="4">
        <f ca="1">'Annuitair extra twee leningdele'!$K61</f>
        <v>0</v>
      </c>
      <c r="I10" s="4">
        <f>'Annuitair zonder HRA'!$K61</f>
        <v>0</v>
      </c>
      <c r="J10" s="4">
        <f>'Aflossingsvrij twee delen'!$K61</f>
        <v>0</v>
      </c>
      <c r="K10" s="4"/>
      <c r="W10" s="36"/>
      <c r="X10" s="38"/>
      <c r="Y10" s="38"/>
      <c r="Z10" s="38"/>
    </row>
    <row r="11" spans="1:26" x14ac:dyDescent="0.25">
      <c r="B11" s="4" t="s">
        <v>52</v>
      </c>
      <c r="C11" t="s">
        <v>50</v>
      </c>
      <c r="E11" t="s">
        <v>23</v>
      </c>
      <c r="F11" s="4">
        <f>'Annuitair twee leningdelen'!$K122</f>
        <v>0</v>
      </c>
      <c r="G11" s="4">
        <f>'Lineair twee leningdelen'!$K122</f>
        <v>0</v>
      </c>
      <c r="H11" s="4">
        <f ca="1">'Annuitair extra twee leningdele'!$K122</f>
        <v>0</v>
      </c>
      <c r="I11" s="4">
        <f>'Annuitair zonder HRA'!$K122</f>
        <v>0</v>
      </c>
      <c r="J11" s="4">
        <f>'Aflossingsvrij twee delen'!$K122</f>
        <v>0</v>
      </c>
      <c r="K11" s="4"/>
      <c r="W11" s="36"/>
      <c r="X11" s="38"/>
      <c r="Y11" s="38"/>
      <c r="Z11" s="38"/>
    </row>
    <row r="12" spans="1:26" x14ac:dyDescent="0.25">
      <c r="A12" t="s">
        <v>15</v>
      </c>
      <c r="B12" s="6">
        <v>1.66E-2</v>
      </c>
      <c r="C12" s="1"/>
      <c r="E12" t="s">
        <v>24</v>
      </c>
      <c r="F12" s="4">
        <f>'Annuitair twee leningdelen'!$K170</f>
        <v>0</v>
      </c>
      <c r="G12" s="4">
        <f>'Lineair twee leningdelen'!$K170</f>
        <v>0</v>
      </c>
      <c r="H12" s="4">
        <f ca="1">'Annuitair extra twee leningdele'!$K170</f>
        <v>0</v>
      </c>
      <c r="I12" s="4">
        <f>'Annuitair zonder HRA'!$K182</f>
        <v>0</v>
      </c>
      <c r="J12" s="4">
        <f>'Aflossingsvrij twee delen'!$K170</f>
        <v>0</v>
      </c>
      <c r="K12" s="4"/>
      <c r="W12" s="36"/>
      <c r="X12" s="38"/>
      <c r="Y12" s="38"/>
      <c r="Z12" s="38"/>
    </row>
    <row r="13" spans="1:26" x14ac:dyDescent="0.25">
      <c r="A13" t="s">
        <v>16</v>
      </c>
      <c r="B13" s="7">
        <v>1.66E-2</v>
      </c>
      <c r="C13" s="1"/>
      <c r="E13" t="s">
        <v>25</v>
      </c>
      <c r="F13" s="4">
        <f>'Annuitair twee leningdelen'!$K242</f>
        <v>0</v>
      </c>
      <c r="G13" s="4">
        <f>'Lineair twee leningdelen'!$K242</f>
        <v>0</v>
      </c>
      <c r="H13" s="4">
        <f ca="1">'Annuitair extra twee leningdele'!$K242</f>
        <v>0</v>
      </c>
      <c r="I13" s="4">
        <f>'Annuitair zonder HRA'!$K242</f>
        <v>0</v>
      </c>
      <c r="J13" s="4">
        <f>'Aflossingsvrij twee delen'!$K242</f>
        <v>0</v>
      </c>
      <c r="K13" s="4"/>
      <c r="W13" s="36"/>
      <c r="X13" s="38"/>
      <c r="Y13" s="38"/>
      <c r="Z13" s="38"/>
    </row>
    <row r="14" spans="1:26" x14ac:dyDescent="0.25">
      <c r="A14" t="s">
        <v>17</v>
      </c>
      <c r="B14" s="7">
        <v>1.66E-2</v>
      </c>
      <c r="C14" s="1"/>
      <c r="E14" t="s">
        <v>26</v>
      </c>
      <c r="F14" s="4">
        <f>'Annuitair twee leningdelen'!$K302</f>
        <v>0</v>
      </c>
      <c r="G14" s="4">
        <f>'Lineair twee leningdelen'!$K302</f>
        <v>0</v>
      </c>
      <c r="H14" s="4">
        <f ca="1">'Annuitair extra twee leningdele'!$K302</f>
        <v>0</v>
      </c>
      <c r="I14" s="4">
        <f>'Annuitair zonder HRA'!$K302</f>
        <v>0</v>
      </c>
      <c r="J14" s="4">
        <f>'Aflossingsvrij twee delen'!$K302</f>
        <v>0</v>
      </c>
      <c r="K14" s="4"/>
      <c r="W14" s="36"/>
      <c r="X14" s="38"/>
      <c r="Y14" s="38"/>
      <c r="Z14" s="38"/>
    </row>
    <row r="15" spans="1:26" x14ac:dyDescent="0.25">
      <c r="A15" t="s">
        <v>18</v>
      </c>
      <c r="B15" s="7">
        <v>1.66E-2</v>
      </c>
      <c r="C15" s="1"/>
      <c r="E15" t="s">
        <v>79</v>
      </c>
      <c r="F15" s="4">
        <f>'Annuitair twee leningdelen'!$K361</f>
        <v>0</v>
      </c>
      <c r="G15" s="4">
        <f>'Lineair twee leningdelen'!$K361</f>
        <v>0</v>
      </c>
      <c r="H15" s="4">
        <f ca="1">'Annuitair extra twee leningdele'!$K361</f>
        <v>0</v>
      </c>
      <c r="I15" s="4">
        <f>'Annuitair zonder HRA'!$K361</f>
        <v>0</v>
      </c>
      <c r="J15" s="4">
        <f>'Aflossingsvrij twee delen'!$K361</f>
        <v>0</v>
      </c>
      <c r="K15" s="4"/>
      <c r="W15" s="36"/>
      <c r="X15" s="38"/>
      <c r="Y15" s="38"/>
      <c r="Z15" s="38"/>
    </row>
    <row r="16" spans="1:26" x14ac:dyDescent="0.25">
      <c r="A16" t="s">
        <v>19</v>
      </c>
      <c r="B16" s="7">
        <v>0.05</v>
      </c>
      <c r="C16" s="1"/>
      <c r="J16" s="4"/>
      <c r="W16" s="36"/>
      <c r="X16" s="38"/>
      <c r="Y16" s="38"/>
      <c r="Z16" s="38"/>
    </row>
    <row r="17" spans="1:26" x14ac:dyDescent="0.25">
      <c r="A17" t="s">
        <v>20</v>
      </c>
      <c r="B17" s="7">
        <v>0.05</v>
      </c>
      <c r="C17" s="1"/>
      <c r="F17" s="4"/>
      <c r="G17" s="4"/>
      <c r="H17" s="4"/>
      <c r="I17" s="4"/>
      <c r="J17" s="4"/>
      <c r="W17" s="36"/>
      <c r="X17" s="38"/>
      <c r="Y17" s="38"/>
      <c r="Z17" s="38"/>
    </row>
    <row r="18" spans="1:26" x14ac:dyDescent="0.25">
      <c r="A18" t="s">
        <v>11</v>
      </c>
      <c r="B18" s="8">
        <v>0.3735</v>
      </c>
      <c r="F18" s="34"/>
      <c r="G18" s="34"/>
      <c r="H18" s="34"/>
      <c r="I18" s="34"/>
      <c r="J18" s="34"/>
      <c r="K18" s="35"/>
      <c r="W18" s="36"/>
      <c r="X18" s="38"/>
      <c r="Y18" s="38"/>
      <c r="Z18" s="38"/>
    </row>
    <row r="19" spans="1:26" x14ac:dyDescent="0.25">
      <c r="F19" s="4"/>
      <c r="G19" s="4"/>
      <c r="H19" s="4"/>
      <c r="I19" s="4"/>
      <c r="J19" s="4"/>
      <c r="W19" s="36"/>
      <c r="X19" s="38"/>
      <c r="Y19" s="38"/>
      <c r="Z19" s="38"/>
    </row>
    <row r="20" spans="1:26" x14ac:dyDescent="0.25">
      <c r="A20" t="s">
        <v>54</v>
      </c>
      <c r="B20" s="22"/>
      <c r="W20" s="36"/>
      <c r="X20" s="38"/>
      <c r="Y20" s="38"/>
      <c r="Z20" s="38"/>
    </row>
    <row r="21" spans="1:26" x14ac:dyDescent="0.25">
      <c r="A21" t="s">
        <v>53</v>
      </c>
      <c r="B21" s="23"/>
      <c r="C21" t="s">
        <v>76</v>
      </c>
      <c r="F21" s="4"/>
      <c r="G21" s="4"/>
      <c r="H21" s="4"/>
      <c r="I21" s="4"/>
      <c r="J21" s="4"/>
      <c r="W21" s="36"/>
      <c r="X21" s="38"/>
      <c r="Y21" s="38"/>
      <c r="Z21" s="38"/>
    </row>
    <row r="22" spans="1:26" x14ac:dyDescent="0.25">
      <c r="A22" t="s">
        <v>56</v>
      </c>
      <c r="B22" s="23">
        <v>2500</v>
      </c>
      <c r="C22" s="10">
        <f ca="1">MIN('Annuitair extra twee leningdele'!M:M)</f>
        <v>44440</v>
      </c>
      <c r="F22" s="4"/>
      <c r="G22" s="4"/>
      <c r="H22" s="4"/>
      <c r="I22" s="4"/>
      <c r="J22" s="4"/>
      <c r="W22" s="36"/>
      <c r="X22" s="38"/>
      <c r="Y22" s="38"/>
      <c r="Z22" s="38"/>
    </row>
    <row r="23" spans="1:26" x14ac:dyDescent="0.25">
      <c r="A23" t="s">
        <v>58</v>
      </c>
      <c r="B23" s="23"/>
      <c r="C23" t="s">
        <v>78</v>
      </c>
      <c r="F23" s="4"/>
      <c r="G23" s="4"/>
      <c r="H23" s="4"/>
      <c r="I23" s="4"/>
      <c r="J23" s="4"/>
      <c r="W23" s="36"/>
      <c r="X23" s="38"/>
      <c r="Y23" s="38"/>
      <c r="Z23" s="38"/>
    </row>
    <row r="24" spans="1:26" x14ac:dyDescent="0.25">
      <c r="A24" t="s">
        <v>73</v>
      </c>
      <c r="B24" s="28">
        <v>0.8</v>
      </c>
      <c r="C24" s="33" t="str">
        <f ca="1">DATEDIF(TODAY(),C22,"y")&amp;" jaar en "&amp;DATEDIF(TODAY(),C22,"ym")&amp;" maanden"</f>
        <v>0 jaar en 8 maanden</v>
      </c>
      <c r="F24" s="4"/>
      <c r="G24" s="4"/>
      <c r="H24" s="4"/>
      <c r="I24" s="4"/>
      <c r="J24" s="4"/>
      <c r="W24" s="36"/>
      <c r="X24" s="38"/>
      <c r="Y24" s="38"/>
      <c r="Z24" s="38"/>
    </row>
    <row r="25" spans="1:26" x14ac:dyDescent="0.25">
      <c r="A25" t="s">
        <v>62</v>
      </c>
      <c r="B25" s="27">
        <f>360-DATEDIF(B2,B3,"m")</f>
        <v>271</v>
      </c>
      <c r="W25" s="36"/>
      <c r="X25" s="38"/>
      <c r="Y25" s="38"/>
      <c r="Z25" s="38"/>
    </row>
    <row r="26" spans="1:26" x14ac:dyDescent="0.25">
      <c r="W26" s="36"/>
      <c r="X26" s="38"/>
      <c r="Y26" s="38"/>
      <c r="Z26" s="38"/>
    </row>
    <row r="27" spans="1:26" x14ac:dyDescent="0.25">
      <c r="A27" t="s">
        <v>48</v>
      </c>
      <c r="B27" s="11">
        <v>401769</v>
      </c>
      <c r="W27" s="36"/>
      <c r="X27" s="38"/>
      <c r="Y27" s="38"/>
      <c r="Z27" s="38"/>
    </row>
    <row r="28" spans="1:26" x14ac:dyDescent="0.25">
      <c r="A28" t="s">
        <v>49</v>
      </c>
      <c r="B28" s="20">
        <v>401769</v>
      </c>
      <c r="W28" s="36"/>
      <c r="X28" s="38"/>
      <c r="Y28" s="38"/>
      <c r="Z28" s="38"/>
    </row>
    <row r="29" spans="1:26" x14ac:dyDescent="0.25">
      <c r="A29" t="s">
        <v>57</v>
      </c>
      <c r="B29" s="10">
        <f ca="1">TODAY()</f>
        <v>44187</v>
      </c>
      <c r="W29" s="36"/>
      <c r="X29" s="38"/>
      <c r="Y29" s="38"/>
      <c r="Z29" s="38"/>
    </row>
    <row r="30" spans="1:26" x14ac:dyDescent="0.25">
      <c r="W30" s="36"/>
      <c r="X30" s="38"/>
      <c r="Y30" s="38"/>
      <c r="Z30" s="38"/>
    </row>
    <row r="31" spans="1:26" x14ac:dyDescent="0.25">
      <c r="W31" s="36"/>
      <c r="X31" s="38"/>
      <c r="Y31" s="38"/>
      <c r="Z31" s="38"/>
    </row>
    <row r="121" spans="2:3" x14ac:dyDescent="0.25">
      <c r="B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</sheetData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T361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20.85546875" hidden="1" customWidth="1"/>
    <col min="2" max="2" width="12.28515625" style="26" customWidth="1"/>
    <col min="3" max="3" width="23" style="26" bestFit="1" customWidth="1"/>
    <col min="4" max="4" width="19.5703125" style="19" customWidth="1"/>
    <col min="5" max="5" width="25.7109375" style="18" customWidth="1"/>
    <col min="6" max="6" width="31.42578125" style="4" bestFit="1" customWidth="1"/>
    <col min="7" max="7" width="33.85546875" style="4" bestFit="1" customWidth="1"/>
    <col min="8" max="8" width="11.42578125" style="4" bestFit="1" customWidth="1"/>
    <col min="18" max="18" width="41.140625" bestFit="1" customWidth="1"/>
  </cols>
  <sheetData>
    <row r="1" spans="1:20" x14ac:dyDescent="0.25">
      <c r="A1" s="3" t="s">
        <v>32</v>
      </c>
      <c r="B1" s="25" t="s">
        <v>29</v>
      </c>
      <c r="C1" s="25" t="s">
        <v>69</v>
      </c>
      <c r="D1" s="14" t="s">
        <v>33</v>
      </c>
      <c r="E1" s="13" t="s">
        <v>31</v>
      </c>
      <c r="F1" s="12" t="s">
        <v>34</v>
      </c>
      <c r="G1" s="12" t="s">
        <v>30</v>
      </c>
      <c r="H1" s="4" t="s">
        <v>51</v>
      </c>
      <c r="R1" t="s">
        <v>59</v>
      </c>
    </row>
    <row r="2" spans="1:20" x14ac:dyDescent="0.25">
      <c r="A2" s="10" t="str">
        <f>IF(ISBLANK(B2),"",IF(DAY(B2)&lt;=DAY($B$2),DATE(YEAR(B2),MONTH(B2),DAY(B2)),DATE(YEAR(B2),MONTH(B2)+1,1))&amp;C2)</f>
        <v>44440oud</v>
      </c>
      <c r="B2" s="15">
        <f>Invoer!$B$3</f>
        <v>44440</v>
      </c>
      <c r="C2" s="15" t="s">
        <v>67</v>
      </c>
      <c r="D2" s="16"/>
      <c r="E2" s="17" t="s">
        <v>35</v>
      </c>
      <c r="F2" s="4" t="str">
        <f>IF(ISNA(VLOOKUP(A2,'Annuitair nieuw'!A:I,12,0)),"",VLOOKUP(A2,'Annuitair nieuw'!A:I,12,0))</f>
        <v/>
      </c>
      <c r="G2" s="4">
        <f>Invoer!$B$7-D2</f>
        <v>0</v>
      </c>
      <c r="Q2">
        <v>2020</v>
      </c>
      <c r="R2" t="str">
        <f>"=SOM('Annuitair experimenteren'!I"&amp;S2&amp;":I"&amp;T2&amp;")"</f>
        <v>=SOM('Annuitair experimenteren'!I71:I82)</v>
      </c>
      <c r="S2">
        <v>71</v>
      </c>
      <c r="T2">
        <v>82</v>
      </c>
    </row>
    <row r="3" spans="1:20" x14ac:dyDescent="0.25">
      <c r="A3" s="10" t="str">
        <f t="shared" ref="A3:A66" si="0">IF(ISBLANK(B3),"",IF(DAY(B3)&lt;=DAY($B$2),DATE(YEAR(B3),MONTH(B3),DAY(B3)),DATE(YEAR(B3),MONTH(B3)+1,1)))</f>
        <v/>
      </c>
      <c r="B3" s="15"/>
      <c r="C3" s="15"/>
      <c r="D3" s="16"/>
      <c r="E3" s="17"/>
      <c r="F3" s="4" t="str">
        <f>IF(ISNA(VLOOKUP(A3,'Annuitair nieuw'!A:I,12,0)),"",VLOOKUP(A3,'Annuitair nieuw'!A:I,12,0))</f>
        <v/>
      </c>
      <c r="G3" s="4" t="str">
        <f t="shared" ref="G3:G66" si="1">IF(ISBLANK(D3),"",G2-D3)</f>
        <v/>
      </c>
      <c r="H3" s="4" t="e">
        <f>(VLOOKUP(A3,'Annuitair nieuw'!A:I,7,0)-VLOOKUP(DATEVALUE(CONCATENATE(DAY(A3),"-",MONTH(A3)+1,"-",YEAR(A3))),'Annuitair nieuw'!A:I,7,0))*(360-VLOOKUP(A3,'Annuitair nieuw'!A:I,3,0))</f>
        <v>#N/A</v>
      </c>
      <c r="Q3">
        <v>2021</v>
      </c>
      <c r="R3" t="str">
        <f>"=SOM('Annuitair experimenteren'!I"&amp;S3&amp;":I"&amp;T3&amp;")"</f>
        <v>=SOM('Annuitair experimenteren'!I83:I94)</v>
      </c>
      <c r="S3">
        <f>83</f>
        <v>83</v>
      </c>
      <c r="T3">
        <f>S3+11</f>
        <v>94</v>
      </c>
    </row>
    <row r="4" spans="1:20" x14ac:dyDescent="0.25">
      <c r="A4" s="10" t="str">
        <f t="shared" si="0"/>
        <v/>
      </c>
      <c r="B4" s="15"/>
      <c r="C4" s="15"/>
      <c r="D4" s="16"/>
      <c r="E4" s="17"/>
      <c r="F4" s="4" t="str">
        <f>IF(ISNA(VLOOKUP(A4,'Annuitair nieuw'!A:I,12,0)),"",VLOOKUP(A4,'Annuitair nieuw'!A:I,12,0))</f>
        <v/>
      </c>
      <c r="G4" s="4" t="str">
        <f t="shared" si="1"/>
        <v/>
      </c>
      <c r="H4" s="4" t="e">
        <f>(VLOOKUP(A4,'Annuitair nieuw'!A:I,7,0)-VLOOKUP(DATEVALUE(CONCATENATE(DAY(A4),"-",MONTH(A4)+1,"-",YEAR(A4))),'Annuitair nieuw'!A:I,7,0))*(360-VLOOKUP(A4,'Annuitair nieuw'!A:I,3,0))</f>
        <v>#N/A</v>
      </c>
      <c r="Q4">
        <v>2022</v>
      </c>
      <c r="R4" t="str">
        <f t="shared" ref="R4:R19" si="2">"=SOM('Annuitair experimenteren'!I"&amp;S4&amp;":I"&amp;T4&amp;")"</f>
        <v>=SOM('Annuitair experimenteren'!I95:I106)</v>
      </c>
      <c r="S4">
        <f>S3+12</f>
        <v>95</v>
      </c>
      <c r="T4">
        <f t="shared" ref="T4:T19" si="3">S4+11</f>
        <v>106</v>
      </c>
    </row>
    <row r="5" spans="1:20" x14ac:dyDescent="0.25">
      <c r="A5" s="10" t="str">
        <f t="shared" si="0"/>
        <v/>
      </c>
      <c r="B5" s="15"/>
      <c r="C5" s="15"/>
      <c r="D5" s="16"/>
      <c r="E5" s="17"/>
      <c r="F5" s="4" t="str">
        <f>IF(ISNA(VLOOKUP(A5,'Annuitair nieuw'!A:I,12,0)),"",VLOOKUP(A5,'Annuitair nieuw'!A:I,12,0))</f>
        <v/>
      </c>
      <c r="G5" s="4" t="str">
        <f t="shared" si="1"/>
        <v/>
      </c>
      <c r="H5" s="4" t="e">
        <f>(VLOOKUP(A5,'Annuitair nieuw'!A:I,7,0)-VLOOKUP(DATEVALUE(CONCATENATE(DAY(A5),"-",MONTH(A5)+1,"-",YEAR(A5))),'Annuitair nieuw'!A:I,7,0))*(360-VLOOKUP(A5,'Annuitair nieuw'!A:I,3,0))</f>
        <v>#N/A</v>
      </c>
      <c r="Q5">
        <v>2023</v>
      </c>
      <c r="R5" t="str">
        <f t="shared" si="2"/>
        <v>=SOM('Annuitair experimenteren'!I107:I118)</v>
      </c>
      <c r="S5">
        <f>S4+12</f>
        <v>107</v>
      </c>
      <c r="T5">
        <f t="shared" si="3"/>
        <v>118</v>
      </c>
    </row>
    <row r="6" spans="1:20" x14ac:dyDescent="0.25">
      <c r="A6" s="10" t="str">
        <f t="shared" si="0"/>
        <v/>
      </c>
      <c r="B6" s="15"/>
      <c r="C6" s="15"/>
      <c r="D6" s="4"/>
      <c r="E6" s="17"/>
      <c r="F6" s="4" t="str">
        <f>IF(ISNA(VLOOKUP(A6,'Annuitair nieuw'!A:I,12,0)),"",VLOOKUP(A6,'Annuitair nieuw'!A:I,12,0))</f>
        <v/>
      </c>
      <c r="G6" s="4" t="str">
        <f t="shared" si="1"/>
        <v/>
      </c>
      <c r="Q6">
        <v>2024</v>
      </c>
      <c r="R6" t="str">
        <f t="shared" si="2"/>
        <v>=SOM('Annuitair experimenteren'!I119:I130)</v>
      </c>
      <c r="S6">
        <f t="shared" ref="S6:S19" si="4">S5+12</f>
        <v>119</v>
      </c>
      <c r="T6">
        <f t="shared" si="3"/>
        <v>130</v>
      </c>
    </row>
    <row r="7" spans="1:20" x14ac:dyDescent="0.25">
      <c r="A7" s="10" t="str">
        <f t="shared" si="0"/>
        <v/>
      </c>
      <c r="B7" s="15"/>
      <c r="C7" s="15"/>
      <c r="D7" s="4"/>
      <c r="E7" s="17"/>
      <c r="F7" s="4" t="str">
        <f>IF(ISNA(VLOOKUP(A7,'Annuitair nieuw'!A:I,12,0)),"",VLOOKUP(A7,'Annuitair nieuw'!A:I,12,0))</f>
        <v/>
      </c>
      <c r="G7" s="4" t="str">
        <f t="shared" si="1"/>
        <v/>
      </c>
      <c r="Q7">
        <v>2025</v>
      </c>
      <c r="R7" t="str">
        <f t="shared" si="2"/>
        <v>=SOM('Annuitair experimenteren'!I131:I142)</v>
      </c>
      <c r="S7">
        <f t="shared" si="4"/>
        <v>131</v>
      </c>
      <c r="T7">
        <f t="shared" si="3"/>
        <v>142</v>
      </c>
    </row>
    <row r="8" spans="1:20" x14ac:dyDescent="0.25">
      <c r="A8" s="10" t="str">
        <f t="shared" si="0"/>
        <v/>
      </c>
      <c r="B8" s="15"/>
      <c r="C8" s="15"/>
      <c r="D8" s="4"/>
      <c r="E8" s="17"/>
      <c r="F8" s="4" t="str">
        <f>IF(ISNA(VLOOKUP(A8,'Annuitair nieuw'!A:I,12,0)),"",VLOOKUP(A8,'Annuitair nieuw'!A:I,12,0))</f>
        <v/>
      </c>
      <c r="G8" s="4" t="str">
        <f t="shared" si="1"/>
        <v/>
      </c>
      <c r="Q8">
        <v>2026</v>
      </c>
      <c r="R8" t="str">
        <f t="shared" si="2"/>
        <v>=SOM('Annuitair experimenteren'!I143:I154)</v>
      </c>
      <c r="S8">
        <f t="shared" si="4"/>
        <v>143</v>
      </c>
      <c r="T8">
        <f t="shared" si="3"/>
        <v>154</v>
      </c>
    </row>
    <row r="9" spans="1:20" x14ac:dyDescent="0.25">
      <c r="A9" s="10" t="str">
        <f t="shared" si="0"/>
        <v/>
      </c>
      <c r="B9" s="15"/>
      <c r="C9" s="15"/>
      <c r="D9" s="4"/>
      <c r="E9" s="17"/>
      <c r="F9" s="4" t="str">
        <f>IF(ISNA(VLOOKUP(A9,'Annuitair nieuw'!A:I,12,0)),"",VLOOKUP(A9,'Annuitair nieuw'!A:I,12,0))</f>
        <v/>
      </c>
      <c r="G9" s="4" t="str">
        <f t="shared" si="1"/>
        <v/>
      </c>
      <c r="Q9">
        <v>2027</v>
      </c>
      <c r="R9" t="str">
        <f t="shared" si="2"/>
        <v>=SOM('Annuitair experimenteren'!I155:I166)</v>
      </c>
      <c r="S9">
        <f t="shared" si="4"/>
        <v>155</v>
      </c>
      <c r="T9">
        <f t="shared" si="3"/>
        <v>166</v>
      </c>
    </row>
    <row r="10" spans="1:20" x14ac:dyDescent="0.25">
      <c r="A10" s="10" t="str">
        <f t="shared" si="0"/>
        <v/>
      </c>
      <c r="B10" s="15"/>
      <c r="C10" s="15"/>
      <c r="D10" s="4"/>
      <c r="E10" s="17"/>
      <c r="F10" s="4" t="str">
        <f>IF(ISNA(VLOOKUP(A10,'Annuitair nieuw'!A:I,12,0)),"",VLOOKUP(A10,'Annuitair nieuw'!A:I,12,0))</f>
        <v/>
      </c>
      <c r="G10" s="4" t="str">
        <f t="shared" si="1"/>
        <v/>
      </c>
      <c r="Q10">
        <v>2028</v>
      </c>
      <c r="R10" t="str">
        <f t="shared" si="2"/>
        <v>=SOM('Annuitair experimenteren'!I167:I178)</v>
      </c>
      <c r="S10">
        <f t="shared" si="4"/>
        <v>167</v>
      </c>
      <c r="T10">
        <f t="shared" si="3"/>
        <v>178</v>
      </c>
    </row>
    <row r="11" spans="1:20" x14ac:dyDescent="0.25">
      <c r="A11" s="10" t="str">
        <f t="shared" si="0"/>
        <v/>
      </c>
      <c r="B11" s="15"/>
      <c r="C11" s="15"/>
      <c r="D11" s="4"/>
      <c r="E11" s="17"/>
      <c r="F11" s="4" t="str">
        <f>IF(ISNA(VLOOKUP(A11,'Annuitair nieuw'!A:I,12,0)),"",VLOOKUP(A11,'Annuitair nieuw'!A:I,12,0))</f>
        <v/>
      </c>
      <c r="G11" s="4" t="str">
        <f t="shared" si="1"/>
        <v/>
      </c>
      <c r="Q11">
        <v>2029</v>
      </c>
      <c r="R11" t="str">
        <f t="shared" si="2"/>
        <v>=SOM('Annuitair experimenteren'!I179:I190)</v>
      </c>
      <c r="S11">
        <f t="shared" si="4"/>
        <v>179</v>
      </c>
      <c r="T11">
        <f t="shared" si="3"/>
        <v>190</v>
      </c>
    </row>
    <row r="12" spans="1:20" x14ac:dyDescent="0.25">
      <c r="A12" s="10" t="str">
        <f t="shared" si="0"/>
        <v/>
      </c>
      <c r="B12" s="15"/>
      <c r="C12" s="15"/>
      <c r="D12" s="4"/>
      <c r="E12" s="17"/>
      <c r="F12" s="4" t="str">
        <f>IF(ISNA(VLOOKUP(A12,'Annuitair nieuw'!A:I,12,0)),"",VLOOKUP(A12,'Annuitair nieuw'!A:I,12,0))</f>
        <v/>
      </c>
      <c r="G12" s="4" t="str">
        <f t="shared" si="1"/>
        <v/>
      </c>
      <c r="Q12">
        <v>2030</v>
      </c>
      <c r="R12" t="str">
        <f t="shared" si="2"/>
        <v>=SOM('Annuitair experimenteren'!I191:I202)</v>
      </c>
      <c r="S12">
        <f t="shared" si="4"/>
        <v>191</v>
      </c>
      <c r="T12">
        <f t="shared" si="3"/>
        <v>202</v>
      </c>
    </row>
    <row r="13" spans="1:20" x14ac:dyDescent="0.25">
      <c r="A13" s="10" t="str">
        <f t="shared" si="0"/>
        <v/>
      </c>
      <c r="B13" s="15"/>
      <c r="C13" s="15"/>
      <c r="D13" s="4"/>
      <c r="E13" s="17"/>
      <c r="F13" s="4" t="str">
        <f>IF(ISNA(VLOOKUP(A13,'Annuitair nieuw'!A:I,12,0)),"",VLOOKUP(A13,'Annuitair nieuw'!A:I,12,0))</f>
        <v/>
      </c>
      <c r="G13" s="4" t="str">
        <f t="shared" si="1"/>
        <v/>
      </c>
      <c r="Q13">
        <v>2031</v>
      </c>
      <c r="R13" t="str">
        <f t="shared" si="2"/>
        <v>=SOM('Annuitair experimenteren'!I203:I214)</v>
      </c>
      <c r="S13">
        <f t="shared" si="4"/>
        <v>203</v>
      </c>
      <c r="T13">
        <f t="shared" si="3"/>
        <v>214</v>
      </c>
    </row>
    <row r="14" spans="1:20" x14ac:dyDescent="0.25">
      <c r="A14" s="10" t="str">
        <f t="shared" si="0"/>
        <v/>
      </c>
      <c r="B14" s="15"/>
      <c r="C14" s="15"/>
      <c r="D14" s="4"/>
      <c r="E14" s="17"/>
      <c r="F14" s="4" t="str">
        <f>IF(ISNA(VLOOKUP(A14,'Annuitair nieuw'!A:I,12,0)),"",VLOOKUP(A14,'Annuitair nieuw'!A:I,12,0))</f>
        <v/>
      </c>
      <c r="G14" s="4" t="str">
        <f t="shared" si="1"/>
        <v/>
      </c>
      <c r="Q14">
        <v>2032</v>
      </c>
      <c r="R14" t="str">
        <f t="shared" si="2"/>
        <v>=SOM('Annuitair experimenteren'!I215:I226)</v>
      </c>
      <c r="S14">
        <f t="shared" si="4"/>
        <v>215</v>
      </c>
      <c r="T14">
        <f t="shared" si="3"/>
        <v>226</v>
      </c>
    </row>
    <row r="15" spans="1:20" x14ac:dyDescent="0.25">
      <c r="A15" s="10" t="str">
        <f t="shared" si="0"/>
        <v/>
      </c>
      <c r="B15" s="15"/>
      <c r="C15" s="15"/>
      <c r="D15" s="4"/>
      <c r="E15" s="17"/>
      <c r="F15" s="4" t="str">
        <f>IF(ISNA(VLOOKUP(A15,'Annuitair nieuw'!A:I,12,0)),"",VLOOKUP(A15,'Annuitair nieuw'!A:I,12,0))</f>
        <v/>
      </c>
      <c r="G15" s="4" t="str">
        <f t="shared" si="1"/>
        <v/>
      </c>
      <c r="Q15">
        <v>2033</v>
      </c>
      <c r="R15" t="str">
        <f t="shared" si="2"/>
        <v>=SOM('Annuitair experimenteren'!I227:I238)</v>
      </c>
      <c r="S15">
        <f t="shared" si="4"/>
        <v>227</v>
      </c>
      <c r="T15">
        <f t="shared" si="3"/>
        <v>238</v>
      </c>
    </row>
    <row r="16" spans="1:20" x14ac:dyDescent="0.25">
      <c r="A16" s="10" t="str">
        <f t="shared" si="0"/>
        <v/>
      </c>
      <c r="B16" s="15"/>
      <c r="C16" s="15"/>
      <c r="D16" s="4"/>
      <c r="E16" s="17"/>
      <c r="F16" s="4" t="str">
        <f>IF(ISNA(VLOOKUP(A16,'Annuitair nieuw'!A:I,12,0)),"",VLOOKUP(A16,'Annuitair nieuw'!A:I,12,0))</f>
        <v/>
      </c>
      <c r="G16" s="4" t="str">
        <f t="shared" si="1"/>
        <v/>
      </c>
      <c r="Q16">
        <v>2034</v>
      </c>
      <c r="R16" t="str">
        <f t="shared" si="2"/>
        <v>=SOM('Annuitair experimenteren'!I239:I250)</v>
      </c>
      <c r="S16">
        <f t="shared" si="4"/>
        <v>239</v>
      </c>
      <c r="T16">
        <f t="shared" si="3"/>
        <v>250</v>
      </c>
    </row>
    <row r="17" spans="1:20" x14ac:dyDescent="0.25">
      <c r="A17" s="10" t="str">
        <f t="shared" si="0"/>
        <v/>
      </c>
      <c r="B17" s="15"/>
      <c r="C17" s="15"/>
      <c r="D17" s="4"/>
      <c r="E17" s="17"/>
      <c r="F17" s="4" t="str">
        <f>IF(ISNA(VLOOKUP(A17,'Annuitair nieuw'!A:I,12,0)),"",VLOOKUP(A17,'Annuitair nieuw'!A:I,12,0))</f>
        <v/>
      </c>
      <c r="G17" s="4" t="str">
        <f t="shared" si="1"/>
        <v/>
      </c>
      <c r="Q17">
        <v>2035</v>
      </c>
      <c r="R17" t="str">
        <f t="shared" si="2"/>
        <v>=SOM('Annuitair experimenteren'!I251:I262)</v>
      </c>
      <c r="S17">
        <f t="shared" si="4"/>
        <v>251</v>
      </c>
      <c r="T17">
        <f t="shared" si="3"/>
        <v>262</v>
      </c>
    </row>
    <row r="18" spans="1:20" x14ac:dyDescent="0.25">
      <c r="A18" s="10" t="str">
        <f t="shared" si="0"/>
        <v/>
      </c>
      <c r="B18" s="15"/>
      <c r="C18" s="15"/>
      <c r="D18" s="4"/>
      <c r="E18" s="17"/>
      <c r="F18" s="4" t="str">
        <f>IF(ISNA(VLOOKUP(A18,'Annuitair nieuw'!A:I,12,0)),"",VLOOKUP(A18,'Annuitair nieuw'!A:I,12,0))</f>
        <v/>
      </c>
      <c r="G18" s="4" t="str">
        <f t="shared" si="1"/>
        <v/>
      </c>
      <c r="Q18">
        <v>2036</v>
      </c>
      <c r="R18" t="str">
        <f t="shared" si="2"/>
        <v>=SOM('Annuitair experimenteren'!I263:I274)</v>
      </c>
      <c r="S18">
        <f t="shared" si="4"/>
        <v>263</v>
      </c>
      <c r="T18">
        <f t="shared" si="3"/>
        <v>274</v>
      </c>
    </row>
    <row r="19" spans="1:20" x14ac:dyDescent="0.25">
      <c r="A19" s="10" t="str">
        <f t="shared" si="0"/>
        <v/>
      </c>
      <c r="B19" s="15"/>
      <c r="C19" s="15"/>
      <c r="D19" s="4"/>
      <c r="E19" s="17"/>
      <c r="F19" s="4" t="str">
        <f>IF(ISNA(VLOOKUP(A19,'Annuitair nieuw'!A:I,12,0)),"",VLOOKUP(A19,'Annuitair nieuw'!A:I,12,0))</f>
        <v/>
      </c>
      <c r="G19" s="4" t="str">
        <f t="shared" si="1"/>
        <v/>
      </c>
      <c r="Q19">
        <v>2037</v>
      </c>
      <c r="R19" t="str">
        <f t="shared" si="2"/>
        <v>=SOM('Annuitair experimenteren'!I275:I286)</v>
      </c>
      <c r="S19">
        <f t="shared" si="4"/>
        <v>275</v>
      </c>
      <c r="T19">
        <f t="shared" si="3"/>
        <v>286</v>
      </c>
    </row>
    <row r="20" spans="1:20" x14ac:dyDescent="0.25">
      <c r="A20" s="10" t="str">
        <f t="shared" si="0"/>
        <v/>
      </c>
      <c r="B20" s="15"/>
      <c r="C20" s="15"/>
      <c r="D20" s="4"/>
      <c r="E20" s="17"/>
      <c r="F20" s="4" t="str">
        <f>IF(ISNA(VLOOKUP(A20,'Annuitair nieuw'!A:I,12,0)),"",VLOOKUP(A20,'Annuitair nieuw'!A:I,12,0))</f>
        <v/>
      </c>
      <c r="G20" s="4" t="str">
        <f t="shared" si="1"/>
        <v/>
      </c>
    </row>
    <row r="21" spans="1:20" x14ac:dyDescent="0.25">
      <c r="A21" s="10" t="str">
        <f t="shared" si="0"/>
        <v/>
      </c>
      <c r="B21" s="15"/>
      <c r="C21" s="15"/>
      <c r="D21" s="4"/>
      <c r="E21" s="17"/>
      <c r="F21" s="4" t="str">
        <f>IF(ISNA(VLOOKUP(A21,'Annuitair nieuw'!A:I,12,0)),"",VLOOKUP(A21,'Annuitair nieuw'!A:I,12,0))</f>
        <v/>
      </c>
      <c r="G21" s="4" t="str">
        <f t="shared" si="1"/>
        <v/>
      </c>
    </row>
    <row r="22" spans="1:20" x14ac:dyDescent="0.25">
      <c r="A22" s="10" t="str">
        <f t="shared" si="0"/>
        <v/>
      </c>
      <c r="B22" s="15"/>
      <c r="C22" s="15"/>
      <c r="D22" s="4"/>
      <c r="E22" s="17"/>
      <c r="F22" s="4" t="str">
        <f>IF(ISNA(VLOOKUP(A22,'Annuitair nieuw'!A:I,12,0)),"",VLOOKUP(A22,'Annuitair nieuw'!A:I,12,0))</f>
        <v/>
      </c>
      <c r="G22" s="4" t="str">
        <f t="shared" si="1"/>
        <v/>
      </c>
    </row>
    <row r="23" spans="1:20" x14ac:dyDescent="0.25">
      <c r="A23" s="10" t="str">
        <f t="shared" si="0"/>
        <v/>
      </c>
      <c r="B23" s="15"/>
      <c r="C23" s="15"/>
      <c r="D23" s="16"/>
      <c r="E23" s="17"/>
      <c r="F23" s="4" t="str">
        <f>IF(ISNA(VLOOKUP(A23,'Annuitair nieuw'!A:I,12,0)),"",VLOOKUP(A23,'Annuitair nieuw'!A:I,12,0))</f>
        <v/>
      </c>
      <c r="G23" s="4" t="str">
        <f t="shared" si="1"/>
        <v/>
      </c>
    </row>
    <row r="24" spans="1:20" x14ac:dyDescent="0.25">
      <c r="A24" s="10" t="str">
        <f t="shared" si="0"/>
        <v/>
      </c>
      <c r="B24" s="15"/>
      <c r="C24" s="15"/>
      <c r="D24" s="16"/>
      <c r="E24" s="17"/>
      <c r="F24" s="4" t="str">
        <f>IF(ISNA(VLOOKUP(A24,'Annuitair nieuw'!A:I,12,0)),"",VLOOKUP(A24,'Annuitair nieuw'!A:I,12,0))</f>
        <v/>
      </c>
      <c r="G24" s="4" t="str">
        <f t="shared" si="1"/>
        <v/>
      </c>
    </row>
    <row r="25" spans="1:20" x14ac:dyDescent="0.25">
      <c r="A25" s="10" t="str">
        <f t="shared" si="0"/>
        <v/>
      </c>
      <c r="B25" s="15"/>
      <c r="C25" s="15"/>
      <c r="D25" s="16"/>
      <c r="E25" s="17"/>
      <c r="F25" s="4" t="str">
        <f>IF(ISNA(VLOOKUP(A25,'Annuitair nieuw'!A:I,12,0)),"",VLOOKUP(A25,'Annuitair nieuw'!A:I,12,0))</f>
        <v/>
      </c>
      <c r="G25" s="4" t="str">
        <f t="shared" si="1"/>
        <v/>
      </c>
    </row>
    <row r="26" spans="1:20" x14ac:dyDescent="0.25">
      <c r="A26" s="10" t="str">
        <f t="shared" si="0"/>
        <v/>
      </c>
      <c r="B26" s="15"/>
      <c r="C26" s="15"/>
      <c r="D26" s="16"/>
      <c r="E26" s="17"/>
      <c r="F26" s="4" t="str">
        <f>IF(ISNA(VLOOKUP(A26,'Annuitair nieuw'!A:I,12,0)),"",VLOOKUP(A26,'Annuitair nieuw'!A:I,12,0))</f>
        <v/>
      </c>
      <c r="G26" s="4" t="str">
        <f t="shared" si="1"/>
        <v/>
      </c>
    </row>
    <row r="27" spans="1:20" x14ac:dyDescent="0.25">
      <c r="A27" s="10" t="str">
        <f t="shared" si="0"/>
        <v/>
      </c>
      <c r="B27" s="15"/>
      <c r="C27" s="15"/>
      <c r="D27" s="16"/>
      <c r="E27" s="17"/>
      <c r="F27" s="4" t="str">
        <f>IF(ISNA(VLOOKUP(A27,'Annuitair nieuw'!A:I,12,0)),"",VLOOKUP(A27,'Annuitair nieuw'!A:I,12,0))</f>
        <v/>
      </c>
      <c r="G27" s="4" t="str">
        <f t="shared" si="1"/>
        <v/>
      </c>
    </row>
    <row r="28" spans="1:20" x14ac:dyDescent="0.25">
      <c r="A28" s="10" t="str">
        <f t="shared" si="0"/>
        <v/>
      </c>
      <c r="B28" s="15"/>
      <c r="C28" s="15"/>
      <c r="D28" s="16"/>
      <c r="E28" s="17"/>
      <c r="F28" s="4" t="str">
        <f>IF(ISNA(VLOOKUP(A28,'Annuitair nieuw'!A:I,12,0)),"",VLOOKUP(A28,'Annuitair nieuw'!A:I,12,0))</f>
        <v/>
      </c>
      <c r="G28" s="4" t="str">
        <f t="shared" si="1"/>
        <v/>
      </c>
    </row>
    <row r="29" spans="1:20" x14ac:dyDescent="0.25">
      <c r="A29" s="10" t="str">
        <f t="shared" si="0"/>
        <v/>
      </c>
      <c r="B29" s="15"/>
      <c r="C29" s="15"/>
      <c r="D29" s="16"/>
      <c r="E29" s="17"/>
      <c r="F29" s="4" t="str">
        <f>IF(ISNA(VLOOKUP(A29,'Annuitair nieuw'!A:I,12,0)),"",VLOOKUP(A29,'Annuitair nieuw'!A:I,12,0))</f>
        <v/>
      </c>
      <c r="G29" s="4" t="str">
        <f t="shared" si="1"/>
        <v/>
      </c>
    </row>
    <row r="30" spans="1:20" x14ac:dyDescent="0.25">
      <c r="A30" s="10" t="str">
        <f t="shared" si="0"/>
        <v/>
      </c>
      <c r="B30" s="15"/>
      <c r="C30" s="15"/>
      <c r="D30" s="16"/>
      <c r="E30" s="17"/>
      <c r="F30" s="4" t="str">
        <f>IF(ISNA(VLOOKUP(A30,'Annuitair nieuw'!A:I,12,0)),"",VLOOKUP(A30,'Annuitair nieuw'!A:I,12,0))</f>
        <v/>
      </c>
      <c r="G30" s="4" t="str">
        <f t="shared" si="1"/>
        <v/>
      </c>
    </row>
    <row r="31" spans="1:20" x14ac:dyDescent="0.25">
      <c r="A31" s="10" t="str">
        <f t="shared" si="0"/>
        <v/>
      </c>
      <c r="B31" s="15"/>
      <c r="C31" s="15"/>
      <c r="D31" s="16"/>
      <c r="E31" s="17"/>
      <c r="F31" s="4" t="str">
        <f>IF(ISNA(VLOOKUP(A31,'Annuitair nieuw'!A:I,12,0)),"",VLOOKUP(A31,'Annuitair nieuw'!A:I,12,0))</f>
        <v/>
      </c>
      <c r="G31" s="4" t="str">
        <f t="shared" si="1"/>
        <v/>
      </c>
    </row>
    <row r="32" spans="1:20" x14ac:dyDescent="0.25">
      <c r="A32" s="10" t="str">
        <f t="shared" si="0"/>
        <v/>
      </c>
      <c r="B32" s="15"/>
      <c r="C32" s="15"/>
      <c r="D32" s="16"/>
      <c r="E32" s="17"/>
      <c r="F32" s="4" t="str">
        <f>IF(ISNA(VLOOKUP(A32,'Annuitair nieuw'!A:I,12,0)),"",VLOOKUP(A32,'Annuitair nieuw'!A:I,12,0))</f>
        <v/>
      </c>
      <c r="G32" s="4" t="str">
        <f t="shared" si="1"/>
        <v/>
      </c>
    </row>
    <row r="33" spans="1:7" x14ac:dyDescent="0.25">
      <c r="A33" s="10" t="str">
        <f t="shared" si="0"/>
        <v/>
      </c>
      <c r="B33" s="15"/>
      <c r="C33" s="15"/>
      <c r="D33" s="16"/>
      <c r="E33" s="17"/>
      <c r="F33" s="4" t="str">
        <f>IF(ISNA(VLOOKUP(A33,'Annuitair nieuw'!A:I,12,0)),"",VLOOKUP(A33,'Annuitair nieuw'!A:I,12,0))</f>
        <v/>
      </c>
      <c r="G33" s="4" t="str">
        <f t="shared" si="1"/>
        <v/>
      </c>
    </row>
    <row r="34" spans="1:7" x14ac:dyDescent="0.25">
      <c r="A34" s="10" t="str">
        <f t="shared" si="0"/>
        <v/>
      </c>
      <c r="B34" s="15"/>
      <c r="C34" s="15"/>
      <c r="D34" s="16"/>
      <c r="E34" s="17"/>
      <c r="F34" s="4" t="str">
        <f>IF(ISNA(VLOOKUP(A34,'Annuitair nieuw'!A:I,12,0)),"",VLOOKUP(A34,'Annuitair nieuw'!A:I,12,0))</f>
        <v/>
      </c>
      <c r="G34" s="4" t="str">
        <f t="shared" si="1"/>
        <v/>
      </c>
    </row>
    <row r="35" spans="1:7" x14ac:dyDescent="0.25">
      <c r="A35" s="10" t="str">
        <f t="shared" si="0"/>
        <v/>
      </c>
      <c r="B35" s="15"/>
      <c r="C35" s="15"/>
      <c r="D35" s="16"/>
      <c r="E35" s="17"/>
      <c r="F35" s="4" t="str">
        <f>IF(ISNA(VLOOKUP(A35,'Annuitair nieuw'!A:I,12,0)),"",VLOOKUP(A35,'Annuitair nieuw'!A:I,12,0))</f>
        <v/>
      </c>
      <c r="G35" s="4" t="str">
        <f t="shared" si="1"/>
        <v/>
      </c>
    </row>
    <row r="36" spans="1:7" x14ac:dyDescent="0.25">
      <c r="A36" s="10" t="str">
        <f t="shared" si="0"/>
        <v/>
      </c>
      <c r="B36" s="15"/>
      <c r="C36" s="15"/>
      <c r="D36" s="16"/>
      <c r="E36" s="17"/>
      <c r="F36" s="4" t="str">
        <f>IF(ISNA(VLOOKUP(A36,'Annuitair nieuw'!A:I,12,0)),"",VLOOKUP(A36,'Annuitair nieuw'!A:I,12,0))</f>
        <v/>
      </c>
      <c r="G36" s="4" t="str">
        <f t="shared" si="1"/>
        <v/>
      </c>
    </row>
    <row r="37" spans="1:7" x14ac:dyDescent="0.25">
      <c r="A37" s="10" t="str">
        <f t="shared" si="0"/>
        <v/>
      </c>
      <c r="B37" s="15"/>
      <c r="C37" s="15"/>
      <c r="D37" s="16"/>
      <c r="E37" s="17"/>
      <c r="F37" s="4" t="str">
        <f>IF(ISNA(VLOOKUP(A37,'Annuitair nieuw'!A:I,12,0)),"",VLOOKUP(A37,'Annuitair nieuw'!A:I,12,0))</f>
        <v/>
      </c>
      <c r="G37" s="4" t="str">
        <f t="shared" si="1"/>
        <v/>
      </c>
    </row>
    <row r="38" spans="1:7" x14ac:dyDescent="0.25">
      <c r="A38" s="10" t="str">
        <f t="shared" si="0"/>
        <v/>
      </c>
      <c r="B38" s="15"/>
      <c r="C38" s="15"/>
      <c r="D38" s="16"/>
      <c r="E38" s="17"/>
      <c r="F38" s="4" t="str">
        <f>IF(ISNA(VLOOKUP(A38,'Annuitair nieuw'!A:I,12,0)),"",VLOOKUP(A38,'Annuitair nieuw'!A:I,12,0))</f>
        <v/>
      </c>
      <c r="G38" s="4" t="str">
        <f t="shared" si="1"/>
        <v/>
      </c>
    </row>
    <row r="39" spans="1:7" x14ac:dyDescent="0.25">
      <c r="A39" s="10" t="str">
        <f t="shared" si="0"/>
        <v/>
      </c>
      <c r="B39" s="15"/>
      <c r="C39" s="15"/>
      <c r="D39" s="16"/>
      <c r="E39" s="17"/>
      <c r="F39" s="4" t="str">
        <f>IF(ISNA(VLOOKUP(A39,'Annuitair nieuw'!A:I,12,0)),"",VLOOKUP(A39,'Annuitair nieuw'!A:I,12,0))</f>
        <v/>
      </c>
      <c r="G39" s="4" t="str">
        <f t="shared" si="1"/>
        <v/>
      </c>
    </row>
    <row r="40" spans="1:7" x14ac:dyDescent="0.25">
      <c r="A40" s="10" t="str">
        <f t="shared" si="0"/>
        <v/>
      </c>
      <c r="B40" s="15"/>
      <c r="C40" s="15"/>
      <c r="D40" s="16"/>
      <c r="E40" s="17"/>
      <c r="F40" s="4" t="str">
        <f>IF(ISNA(VLOOKUP(A40,'Annuitair nieuw'!A:I,12,0)),"",VLOOKUP(A40,'Annuitair nieuw'!A:I,12,0))</f>
        <v/>
      </c>
      <c r="G40" s="4" t="str">
        <f t="shared" si="1"/>
        <v/>
      </c>
    </row>
    <row r="41" spans="1:7" x14ac:dyDescent="0.25">
      <c r="A41" s="10" t="str">
        <f t="shared" si="0"/>
        <v/>
      </c>
      <c r="B41" s="15"/>
      <c r="C41" s="15"/>
      <c r="D41" s="16"/>
      <c r="E41" s="17"/>
      <c r="F41" s="4" t="str">
        <f>IF(ISNA(VLOOKUP(A41,'Annuitair nieuw'!A:I,12,0)),"",VLOOKUP(A41,'Annuitair nieuw'!A:I,12,0))</f>
        <v/>
      </c>
      <c r="G41" s="4" t="str">
        <f t="shared" si="1"/>
        <v/>
      </c>
    </row>
    <row r="42" spans="1:7" x14ac:dyDescent="0.25">
      <c r="A42" s="10" t="str">
        <f t="shared" si="0"/>
        <v/>
      </c>
      <c r="B42" s="15"/>
      <c r="C42" s="15"/>
      <c r="D42" s="16"/>
      <c r="E42" s="17"/>
      <c r="F42" s="4" t="str">
        <f>IF(ISNA(VLOOKUP(A42,'Annuitair nieuw'!A:I,12,0)),"",VLOOKUP(A42,'Annuitair nieuw'!A:I,12,0))</f>
        <v/>
      </c>
      <c r="G42" s="4" t="str">
        <f t="shared" si="1"/>
        <v/>
      </c>
    </row>
    <row r="43" spans="1:7" x14ac:dyDescent="0.25">
      <c r="A43" s="10" t="str">
        <f t="shared" si="0"/>
        <v/>
      </c>
      <c r="B43" s="15"/>
      <c r="C43" s="15"/>
      <c r="D43" s="16"/>
      <c r="E43" s="17"/>
      <c r="F43" s="4" t="str">
        <f>IF(ISNA(VLOOKUP(A43,'Annuitair nieuw'!A:I,12,0)),"",VLOOKUP(A43,'Annuitair nieuw'!A:I,12,0))</f>
        <v/>
      </c>
      <c r="G43" s="4" t="str">
        <f t="shared" si="1"/>
        <v/>
      </c>
    </row>
    <row r="44" spans="1:7" x14ac:dyDescent="0.25">
      <c r="A44" s="10" t="str">
        <f t="shared" si="0"/>
        <v/>
      </c>
      <c r="B44" s="15"/>
      <c r="C44" s="15"/>
      <c r="D44" s="16"/>
      <c r="E44" s="17"/>
      <c r="F44" s="4" t="str">
        <f>IF(ISNA(VLOOKUP(A44,'Annuitair nieuw'!A:I,12,0)),"",VLOOKUP(A44,'Annuitair nieuw'!A:I,12,0))</f>
        <v/>
      </c>
      <c r="G44" s="4" t="str">
        <f t="shared" si="1"/>
        <v/>
      </c>
    </row>
    <row r="45" spans="1:7" x14ac:dyDescent="0.25">
      <c r="A45" s="10" t="str">
        <f t="shared" si="0"/>
        <v/>
      </c>
      <c r="B45" s="15"/>
      <c r="C45" s="15"/>
      <c r="D45" s="16"/>
      <c r="E45" s="17"/>
      <c r="F45" s="4" t="str">
        <f>IF(ISNA(VLOOKUP(A45,'Annuitair nieuw'!A:I,12,0)),"",VLOOKUP(A45,'Annuitair nieuw'!A:I,12,0))</f>
        <v/>
      </c>
      <c r="G45" s="4" t="str">
        <f t="shared" si="1"/>
        <v/>
      </c>
    </row>
    <row r="46" spans="1:7" x14ac:dyDescent="0.25">
      <c r="A46" s="10" t="str">
        <f t="shared" si="0"/>
        <v/>
      </c>
      <c r="B46" s="15"/>
      <c r="C46" s="15"/>
      <c r="D46" s="16"/>
      <c r="E46" s="17"/>
      <c r="F46" s="4" t="str">
        <f>IF(ISNA(VLOOKUP(A46,'Annuitair nieuw'!A:I,12,0)),"",VLOOKUP(A46,'Annuitair nieuw'!A:I,12,0))</f>
        <v/>
      </c>
      <c r="G46" s="4" t="str">
        <f t="shared" si="1"/>
        <v/>
      </c>
    </row>
    <row r="47" spans="1:7" x14ac:dyDescent="0.25">
      <c r="A47" s="10" t="str">
        <f t="shared" si="0"/>
        <v/>
      </c>
      <c r="B47" s="15"/>
      <c r="C47" s="15"/>
      <c r="D47" s="16"/>
      <c r="E47" s="17"/>
      <c r="F47" s="4" t="str">
        <f>IF(ISNA(VLOOKUP(A47,'Annuitair nieuw'!A:I,12,0)),"",VLOOKUP(A47,'Annuitair nieuw'!A:I,12,0))</f>
        <v/>
      </c>
      <c r="G47" s="4" t="str">
        <f t="shared" si="1"/>
        <v/>
      </c>
    </row>
    <row r="48" spans="1:7" x14ac:dyDescent="0.25">
      <c r="A48" s="10" t="str">
        <f t="shared" si="0"/>
        <v/>
      </c>
      <c r="B48" s="15"/>
      <c r="C48" s="15"/>
      <c r="D48" s="16"/>
      <c r="E48" s="17"/>
      <c r="F48" s="4" t="str">
        <f>IF(ISNA(VLOOKUP(A48,'Annuitair nieuw'!A:I,12,0)),"",VLOOKUP(A48,'Annuitair nieuw'!A:I,12,0))</f>
        <v/>
      </c>
      <c r="G48" s="4" t="str">
        <f t="shared" si="1"/>
        <v/>
      </c>
    </row>
    <row r="49" spans="1:7" x14ac:dyDescent="0.25">
      <c r="A49" s="10" t="str">
        <f t="shared" si="0"/>
        <v/>
      </c>
      <c r="B49" s="15"/>
      <c r="C49" s="15"/>
      <c r="D49" s="16"/>
      <c r="E49" s="17"/>
      <c r="F49" s="4" t="str">
        <f>IF(ISNA(VLOOKUP(A49,'Annuitair nieuw'!A:I,12,0)),"",VLOOKUP(A49,'Annuitair nieuw'!A:I,12,0))</f>
        <v/>
      </c>
      <c r="G49" s="4" t="str">
        <f t="shared" si="1"/>
        <v/>
      </c>
    </row>
    <row r="50" spans="1:7" x14ac:dyDescent="0.25">
      <c r="A50" s="10" t="str">
        <f t="shared" si="0"/>
        <v/>
      </c>
      <c r="B50" s="15"/>
      <c r="C50" s="15"/>
      <c r="D50" s="16"/>
      <c r="E50" s="17"/>
      <c r="F50" s="4" t="str">
        <f>IF(ISNA(VLOOKUP(A50,'Annuitair nieuw'!A:I,12,0)),"",VLOOKUP(A50,'Annuitair nieuw'!A:I,12,0))</f>
        <v/>
      </c>
      <c r="G50" s="4" t="str">
        <f t="shared" si="1"/>
        <v/>
      </c>
    </row>
    <row r="51" spans="1:7" x14ac:dyDescent="0.25">
      <c r="A51" s="10" t="str">
        <f t="shared" si="0"/>
        <v/>
      </c>
      <c r="B51" s="15"/>
      <c r="C51" s="15"/>
      <c r="D51" s="16"/>
      <c r="E51" s="17"/>
      <c r="F51" s="4" t="str">
        <f>IF(ISNA(VLOOKUP(A51,'Annuitair nieuw'!A:I,12,0)),"",VLOOKUP(A51,'Annuitair nieuw'!A:I,12,0))</f>
        <v/>
      </c>
      <c r="G51" s="4" t="str">
        <f t="shared" si="1"/>
        <v/>
      </c>
    </row>
    <row r="52" spans="1:7" x14ac:dyDescent="0.25">
      <c r="A52" s="10" t="str">
        <f t="shared" si="0"/>
        <v/>
      </c>
      <c r="B52" s="15"/>
      <c r="C52" s="15"/>
      <c r="D52" s="16"/>
      <c r="E52" s="17"/>
      <c r="F52" s="4" t="str">
        <f>IF(ISNA(VLOOKUP(A52,'Annuitair nieuw'!A:I,12,0)),"",VLOOKUP(A52,'Annuitair nieuw'!A:I,12,0))</f>
        <v/>
      </c>
      <c r="G52" s="4" t="str">
        <f t="shared" si="1"/>
        <v/>
      </c>
    </row>
    <row r="53" spans="1:7" x14ac:dyDescent="0.25">
      <c r="A53" s="10" t="str">
        <f t="shared" si="0"/>
        <v/>
      </c>
      <c r="B53" s="15"/>
      <c r="C53" s="15"/>
      <c r="D53" s="16"/>
      <c r="E53" s="17"/>
      <c r="F53" s="4" t="str">
        <f>IF(ISNA(VLOOKUP(A53,'Annuitair nieuw'!A:I,12,0)),"",VLOOKUP(A53,'Annuitair nieuw'!A:I,12,0))</f>
        <v/>
      </c>
      <c r="G53" s="4" t="str">
        <f t="shared" si="1"/>
        <v/>
      </c>
    </row>
    <row r="54" spans="1:7" x14ac:dyDescent="0.25">
      <c r="A54" s="10" t="str">
        <f t="shared" si="0"/>
        <v/>
      </c>
      <c r="B54" s="15"/>
      <c r="C54" s="15"/>
      <c r="D54" s="16"/>
      <c r="E54" s="17"/>
      <c r="F54" s="4" t="str">
        <f>IF(ISNA(VLOOKUP(A54,'Annuitair nieuw'!A:I,12,0)),"",VLOOKUP(A54,'Annuitair nieuw'!A:I,12,0))</f>
        <v/>
      </c>
      <c r="G54" s="4" t="str">
        <f t="shared" si="1"/>
        <v/>
      </c>
    </row>
    <row r="55" spans="1:7" x14ac:dyDescent="0.25">
      <c r="A55" s="10" t="str">
        <f t="shared" si="0"/>
        <v/>
      </c>
      <c r="B55" s="15"/>
      <c r="C55" s="15"/>
      <c r="D55" s="16"/>
      <c r="E55" s="17"/>
      <c r="F55" s="4" t="str">
        <f>IF(ISNA(VLOOKUP(A55,'Annuitair nieuw'!A:I,12,0)),"",VLOOKUP(A55,'Annuitair nieuw'!A:I,12,0))</f>
        <v/>
      </c>
      <c r="G55" s="4" t="str">
        <f t="shared" si="1"/>
        <v/>
      </c>
    </row>
    <row r="56" spans="1:7" x14ac:dyDescent="0.25">
      <c r="A56" s="10" t="str">
        <f t="shared" si="0"/>
        <v/>
      </c>
      <c r="B56" s="15"/>
      <c r="C56" s="15"/>
      <c r="D56" s="16"/>
      <c r="E56" s="17"/>
      <c r="F56" s="4" t="str">
        <f>IF(ISNA(VLOOKUP(A56,'Annuitair nieuw'!A:I,12,0)),"",VLOOKUP(A56,'Annuitair nieuw'!A:I,12,0))</f>
        <v/>
      </c>
      <c r="G56" s="4" t="str">
        <f t="shared" si="1"/>
        <v/>
      </c>
    </row>
    <row r="57" spans="1:7" x14ac:dyDescent="0.25">
      <c r="A57" s="10" t="str">
        <f t="shared" si="0"/>
        <v/>
      </c>
      <c r="B57" s="15"/>
      <c r="C57" s="15"/>
      <c r="D57" s="16"/>
      <c r="E57" s="17"/>
      <c r="F57" s="4" t="str">
        <f>IF(ISNA(VLOOKUP(A57,'Annuitair nieuw'!A:I,12,0)),"",VLOOKUP(A57,'Annuitair nieuw'!A:I,12,0))</f>
        <v/>
      </c>
      <c r="G57" s="4" t="str">
        <f t="shared" si="1"/>
        <v/>
      </c>
    </row>
    <row r="58" spans="1:7" x14ac:dyDescent="0.25">
      <c r="A58" s="10" t="str">
        <f t="shared" si="0"/>
        <v/>
      </c>
      <c r="B58" s="15"/>
      <c r="C58" s="15"/>
      <c r="D58" s="16"/>
      <c r="E58" s="17"/>
      <c r="F58" s="4" t="str">
        <f>IF(ISNA(VLOOKUP(A58,'Annuitair nieuw'!A:I,12,0)),"",VLOOKUP(A58,'Annuitair nieuw'!A:I,12,0))</f>
        <v/>
      </c>
      <c r="G58" s="4" t="str">
        <f t="shared" si="1"/>
        <v/>
      </c>
    </row>
    <row r="59" spans="1:7" x14ac:dyDescent="0.25">
      <c r="A59" s="10" t="str">
        <f t="shared" si="0"/>
        <v/>
      </c>
      <c r="B59" s="15"/>
      <c r="C59" s="15"/>
      <c r="D59" s="16"/>
      <c r="E59" s="17"/>
      <c r="F59" s="4" t="str">
        <f>IF(ISNA(VLOOKUP(A59,'Annuitair nieuw'!A:I,12,0)),"",VLOOKUP(A59,'Annuitair nieuw'!A:I,12,0))</f>
        <v/>
      </c>
      <c r="G59" s="4" t="str">
        <f t="shared" si="1"/>
        <v/>
      </c>
    </row>
    <row r="60" spans="1:7" x14ac:dyDescent="0.25">
      <c r="A60" s="10" t="str">
        <f t="shared" si="0"/>
        <v/>
      </c>
      <c r="B60" s="15"/>
      <c r="C60" s="15"/>
      <c r="D60" s="16"/>
      <c r="E60" s="17"/>
      <c r="F60" s="4" t="str">
        <f>IF(ISNA(VLOOKUP(A60,'Annuitair nieuw'!A:I,12,0)),"",VLOOKUP(A60,'Annuitair nieuw'!A:I,12,0))</f>
        <v/>
      </c>
      <c r="G60" s="4" t="str">
        <f t="shared" si="1"/>
        <v/>
      </c>
    </row>
    <row r="61" spans="1:7" x14ac:dyDescent="0.25">
      <c r="A61" s="10" t="str">
        <f t="shared" si="0"/>
        <v/>
      </c>
      <c r="B61" s="15"/>
      <c r="C61" s="15"/>
      <c r="D61" s="16"/>
      <c r="E61" s="17"/>
      <c r="F61" s="4" t="str">
        <f>IF(ISNA(VLOOKUP(A61,'Annuitair nieuw'!A:I,12,0)),"",VLOOKUP(A61,'Annuitair nieuw'!A:I,12,0))</f>
        <v/>
      </c>
      <c r="G61" s="4" t="str">
        <f t="shared" si="1"/>
        <v/>
      </c>
    </row>
    <row r="62" spans="1:7" x14ac:dyDescent="0.25">
      <c r="A62" s="10" t="str">
        <f t="shared" si="0"/>
        <v/>
      </c>
      <c r="B62" s="15"/>
      <c r="C62" s="15"/>
      <c r="D62" s="16"/>
      <c r="E62" s="17"/>
      <c r="F62" s="4" t="str">
        <f>IF(ISNA(VLOOKUP(A62,'Annuitair nieuw'!A:I,12,0)),"",VLOOKUP(A62,'Annuitair nieuw'!A:I,12,0))</f>
        <v/>
      </c>
      <c r="G62" s="4" t="str">
        <f t="shared" si="1"/>
        <v/>
      </c>
    </row>
    <row r="63" spans="1:7" x14ac:dyDescent="0.25">
      <c r="A63" s="10" t="str">
        <f t="shared" si="0"/>
        <v/>
      </c>
      <c r="B63" s="15"/>
      <c r="C63" s="15"/>
      <c r="D63" s="16"/>
      <c r="E63" s="17"/>
      <c r="F63" s="4" t="str">
        <f>IF(ISNA(VLOOKUP(A63,'Annuitair nieuw'!A:I,12,0)),"",VLOOKUP(A63,'Annuitair nieuw'!A:I,12,0))</f>
        <v/>
      </c>
      <c r="G63" s="4" t="str">
        <f t="shared" si="1"/>
        <v/>
      </c>
    </row>
    <row r="64" spans="1:7" x14ac:dyDescent="0.25">
      <c r="A64" s="10" t="str">
        <f t="shared" si="0"/>
        <v/>
      </c>
      <c r="B64" s="15"/>
      <c r="C64" s="15"/>
      <c r="D64" s="16"/>
      <c r="E64" s="17"/>
      <c r="F64" s="4" t="str">
        <f>IF(ISNA(VLOOKUP(A64,'Annuitair nieuw'!A:I,12,0)),"",VLOOKUP(A64,'Annuitair nieuw'!A:I,12,0))</f>
        <v/>
      </c>
      <c r="G64" s="4" t="str">
        <f t="shared" si="1"/>
        <v/>
      </c>
    </row>
    <row r="65" spans="1:7" x14ac:dyDescent="0.25">
      <c r="A65" s="10" t="str">
        <f t="shared" si="0"/>
        <v/>
      </c>
      <c r="B65" s="15"/>
      <c r="C65" s="15"/>
      <c r="D65" s="16"/>
      <c r="E65" s="17"/>
      <c r="F65" s="4" t="str">
        <f>IF(ISNA(VLOOKUP(A65,'Annuitair nieuw'!A:I,12,0)),"",VLOOKUP(A65,'Annuitair nieuw'!A:I,12,0))</f>
        <v/>
      </c>
      <c r="G65" s="4" t="str">
        <f t="shared" si="1"/>
        <v/>
      </c>
    </row>
    <row r="66" spans="1:7" x14ac:dyDescent="0.25">
      <c r="A66" s="10" t="str">
        <f t="shared" si="0"/>
        <v/>
      </c>
      <c r="B66" s="15"/>
      <c r="C66" s="15"/>
      <c r="D66" s="16"/>
      <c r="E66" s="17"/>
      <c r="F66" s="4" t="str">
        <f>IF(ISNA(VLOOKUP(A66,'Annuitair nieuw'!A:I,12,0)),"",VLOOKUP(A66,'Annuitair nieuw'!A:I,12,0))</f>
        <v/>
      </c>
      <c r="G66" s="4" t="str">
        <f t="shared" si="1"/>
        <v/>
      </c>
    </row>
    <row r="67" spans="1:7" x14ac:dyDescent="0.25">
      <c r="A67" s="10" t="str">
        <f t="shared" ref="A67:A130" si="5">IF(ISBLANK(B67),"",IF(DAY(B67)&lt;=DAY($B$2),DATE(YEAR(B67),MONTH(B67),DAY(B67)),DATE(YEAR(B67),MONTH(B67)+1,1)))</f>
        <v/>
      </c>
      <c r="B67" s="15"/>
      <c r="C67" s="15"/>
      <c r="D67" s="16"/>
      <c r="E67" s="17"/>
      <c r="F67" s="4" t="str">
        <f>IF(ISNA(VLOOKUP(A67,'Annuitair nieuw'!A:I,12,0)),"",VLOOKUP(A67,'Annuitair nieuw'!A:I,12,0))</f>
        <v/>
      </c>
      <c r="G67" s="4" t="str">
        <f t="shared" ref="G67:G130" si="6">IF(ISBLANK(D67),"",G66-D67)</f>
        <v/>
      </c>
    </row>
    <row r="68" spans="1:7" x14ac:dyDescent="0.25">
      <c r="A68" s="10" t="str">
        <f t="shared" si="5"/>
        <v/>
      </c>
      <c r="B68" s="15"/>
      <c r="C68" s="15"/>
      <c r="D68" s="16"/>
      <c r="E68" s="17"/>
      <c r="F68" s="4" t="str">
        <f>IF(ISNA(VLOOKUP(A68,'Annuitair nieuw'!A:I,12,0)),"",VLOOKUP(A68,'Annuitair nieuw'!A:I,12,0))</f>
        <v/>
      </c>
      <c r="G68" s="4" t="str">
        <f t="shared" si="6"/>
        <v/>
      </c>
    </row>
    <row r="69" spans="1:7" x14ac:dyDescent="0.25">
      <c r="A69" s="10" t="str">
        <f t="shared" si="5"/>
        <v/>
      </c>
      <c r="B69" s="15"/>
      <c r="C69" s="15"/>
      <c r="D69" s="16"/>
      <c r="E69" s="17"/>
      <c r="F69" s="4" t="str">
        <f>IF(ISNA(VLOOKUP(A69,'Annuitair nieuw'!A:I,12,0)),"",VLOOKUP(A69,'Annuitair nieuw'!A:I,12,0))</f>
        <v/>
      </c>
      <c r="G69" s="4" t="str">
        <f t="shared" si="6"/>
        <v/>
      </c>
    </row>
    <row r="70" spans="1:7" x14ac:dyDescent="0.25">
      <c r="A70" s="10" t="str">
        <f t="shared" si="5"/>
        <v/>
      </c>
      <c r="B70" s="15"/>
      <c r="C70" s="15"/>
      <c r="D70" s="16"/>
      <c r="E70" s="17"/>
      <c r="F70" s="4" t="str">
        <f>IF(ISNA(VLOOKUP(A70,'Annuitair nieuw'!A:I,12,0)),"",VLOOKUP(A70,'Annuitair nieuw'!A:I,12,0))</f>
        <v/>
      </c>
      <c r="G70" s="4" t="str">
        <f t="shared" si="6"/>
        <v/>
      </c>
    </row>
    <row r="71" spans="1:7" x14ac:dyDescent="0.25">
      <c r="A71" s="10" t="str">
        <f t="shared" si="5"/>
        <v/>
      </c>
      <c r="B71" s="15"/>
      <c r="C71" s="15"/>
      <c r="D71" s="16"/>
      <c r="E71" s="17"/>
      <c r="F71" s="4" t="str">
        <f>IF(ISNA(VLOOKUP(A71,'Annuitair nieuw'!A:I,12,0)),"",VLOOKUP(A71,'Annuitair nieuw'!A:I,12,0))</f>
        <v/>
      </c>
      <c r="G71" s="4" t="str">
        <f t="shared" si="6"/>
        <v/>
      </c>
    </row>
    <row r="72" spans="1:7" x14ac:dyDescent="0.25">
      <c r="A72" s="10" t="str">
        <f t="shared" si="5"/>
        <v/>
      </c>
      <c r="B72" s="15"/>
      <c r="C72" s="15"/>
      <c r="D72" s="16"/>
      <c r="E72" s="17"/>
      <c r="F72" s="4" t="str">
        <f>IF(ISNA(VLOOKUP(A72,'Annuitair nieuw'!A:I,12,0)),"",VLOOKUP(A72,'Annuitair nieuw'!A:I,12,0))</f>
        <v/>
      </c>
      <c r="G72" s="4" t="str">
        <f t="shared" si="6"/>
        <v/>
      </c>
    </row>
    <row r="73" spans="1:7" x14ac:dyDescent="0.25">
      <c r="A73" s="10" t="str">
        <f t="shared" si="5"/>
        <v/>
      </c>
      <c r="B73" s="15"/>
      <c r="C73" s="15"/>
      <c r="D73" s="16"/>
      <c r="E73" s="17"/>
      <c r="F73" s="4" t="str">
        <f>IF(ISNA(VLOOKUP(A73,'Annuitair nieuw'!A:I,12,0)),"",VLOOKUP(A73,'Annuitair nieuw'!A:I,12,0))</f>
        <v/>
      </c>
      <c r="G73" s="4" t="str">
        <f t="shared" si="6"/>
        <v/>
      </c>
    </row>
    <row r="74" spans="1:7" x14ac:dyDescent="0.25">
      <c r="A74" s="10" t="str">
        <f t="shared" si="5"/>
        <v/>
      </c>
      <c r="B74" s="15"/>
      <c r="C74" s="15"/>
      <c r="D74" s="16"/>
      <c r="E74" s="17"/>
      <c r="F74" s="4" t="str">
        <f>IF(ISNA(VLOOKUP(A74,'Annuitair nieuw'!A:I,12,0)),"",VLOOKUP(A74,'Annuitair nieuw'!A:I,12,0))</f>
        <v/>
      </c>
      <c r="G74" s="4" t="str">
        <f t="shared" si="6"/>
        <v/>
      </c>
    </row>
    <row r="75" spans="1:7" x14ac:dyDescent="0.25">
      <c r="A75" s="10" t="str">
        <f t="shared" si="5"/>
        <v/>
      </c>
      <c r="B75" s="15"/>
      <c r="C75" s="15"/>
      <c r="D75" s="16"/>
      <c r="E75" s="17"/>
      <c r="F75" s="4" t="str">
        <f>IF(ISNA(VLOOKUP(A75,'Annuitair nieuw'!A:I,12,0)),"",VLOOKUP(A75,'Annuitair nieuw'!A:I,12,0))</f>
        <v/>
      </c>
      <c r="G75" s="4" t="str">
        <f t="shared" si="6"/>
        <v/>
      </c>
    </row>
    <row r="76" spans="1:7" x14ac:dyDescent="0.25">
      <c r="A76" s="10" t="str">
        <f t="shared" si="5"/>
        <v/>
      </c>
      <c r="B76" s="15"/>
      <c r="C76" s="15"/>
      <c r="D76" s="16"/>
      <c r="E76" s="17"/>
      <c r="F76" s="4" t="str">
        <f>IF(ISNA(VLOOKUP(A76,'Annuitair nieuw'!A:I,12,0)),"",VLOOKUP(A76,'Annuitair nieuw'!A:I,12,0))</f>
        <v/>
      </c>
      <c r="G76" s="4" t="str">
        <f t="shared" si="6"/>
        <v/>
      </c>
    </row>
    <row r="77" spans="1:7" x14ac:dyDescent="0.25">
      <c r="A77" s="10" t="str">
        <f t="shared" si="5"/>
        <v/>
      </c>
      <c r="B77" s="15"/>
      <c r="C77" s="15"/>
      <c r="D77" s="16"/>
      <c r="E77" s="17"/>
      <c r="F77" s="4" t="str">
        <f>IF(ISNA(VLOOKUP(A77,'Annuitair nieuw'!A:I,12,0)),"",VLOOKUP(A77,'Annuitair nieuw'!A:I,12,0))</f>
        <v/>
      </c>
      <c r="G77" s="4" t="str">
        <f t="shared" si="6"/>
        <v/>
      </c>
    </row>
    <row r="78" spans="1:7" x14ac:dyDescent="0.25">
      <c r="A78" s="10" t="str">
        <f t="shared" si="5"/>
        <v/>
      </c>
      <c r="B78" s="15"/>
      <c r="C78" s="15"/>
      <c r="D78" s="16"/>
      <c r="E78" s="17"/>
      <c r="F78" s="4" t="str">
        <f>IF(ISNA(VLOOKUP(A78,'Annuitair nieuw'!A:I,12,0)),"",VLOOKUP(A78,'Annuitair nieuw'!A:I,12,0))</f>
        <v/>
      </c>
      <c r="G78" s="4" t="str">
        <f t="shared" si="6"/>
        <v/>
      </c>
    </row>
    <row r="79" spans="1:7" x14ac:dyDescent="0.25">
      <c r="A79" s="10" t="str">
        <f t="shared" si="5"/>
        <v/>
      </c>
      <c r="B79" s="15"/>
      <c r="C79" s="15"/>
      <c r="D79" s="16"/>
      <c r="E79" s="17"/>
      <c r="F79" s="4" t="str">
        <f>IF(ISNA(VLOOKUP(A79,'Annuitair nieuw'!A:I,12,0)),"",VLOOKUP(A79,'Annuitair nieuw'!A:I,12,0))</f>
        <v/>
      </c>
      <c r="G79" s="4" t="str">
        <f t="shared" si="6"/>
        <v/>
      </c>
    </row>
    <row r="80" spans="1:7" x14ac:dyDescent="0.25">
      <c r="A80" s="10" t="str">
        <f t="shared" si="5"/>
        <v/>
      </c>
      <c r="B80" s="15"/>
      <c r="C80" s="15"/>
      <c r="D80" s="16"/>
      <c r="E80" s="17"/>
      <c r="F80" s="4" t="str">
        <f>IF(ISNA(VLOOKUP(A80,'Annuitair nieuw'!A:I,12,0)),"",VLOOKUP(A80,'Annuitair nieuw'!A:I,12,0))</f>
        <v/>
      </c>
      <c r="G80" s="4" t="str">
        <f t="shared" si="6"/>
        <v/>
      </c>
    </row>
    <row r="81" spans="1:7" x14ac:dyDescent="0.25">
      <c r="A81" s="10" t="str">
        <f t="shared" si="5"/>
        <v/>
      </c>
      <c r="B81" s="15"/>
      <c r="C81" s="15"/>
      <c r="D81" s="16"/>
      <c r="E81" s="17"/>
      <c r="F81" s="4" t="str">
        <f>IF(ISNA(VLOOKUP(A81,'Annuitair nieuw'!A:I,12,0)),"",VLOOKUP(A81,'Annuitair nieuw'!A:I,12,0))</f>
        <v/>
      </c>
      <c r="G81" s="4" t="str">
        <f t="shared" si="6"/>
        <v/>
      </c>
    </row>
    <row r="82" spans="1:7" x14ac:dyDescent="0.25">
      <c r="A82" s="10" t="str">
        <f t="shared" si="5"/>
        <v/>
      </c>
      <c r="B82" s="15"/>
      <c r="C82" s="15"/>
      <c r="D82" s="16"/>
      <c r="E82" s="17"/>
      <c r="F82" s="4" t="str">
        <f>IF(ISNA(VLOOKUP(A82,'Annuitair nieuw'!A:I,12,0)),"",VLOOKUP(A82,'Annuitair nieuw'!A:I,12,0))</f>
        <v/>
      </c>
      <c r="G82" s="4" t="str">
        <f t="shared" si="6"/>
        <v/>
      </c>
    </row>
    <row r="83" spans="1:7" x14ac:dyDescent="0.25">
      <c r="A83" s="10" t="str">
        <f t="shared" si="5"/>
        <v/>
      </c>
      <c r="B83" s="15"/>
      <c r="C83" s="15"/>
      <c r="D83" s="16"/>
      <c r="E83" s="17"/>
      <c r="F83" s="4" t="str">
        <f>IF(ISNA(VLOOKUP(A83,'Annuitair nieuw'!A:I,12,0)),"",VLOOKUP(A83,'Annuitair nieuw'!A:I,12,0))</f>
        <v/>
      </c>
      <c r="G83" s="4" t="str">
        <f t="shared" si="6"/>
        <v/>
      </c>
    </row>
    <row r="84" spans="1:7" x14ac:dyDescent="0.25">
      <c r="A84" s="10" t="str">
        <f t="shared" si="5"/>
        <v/>
      </c>
      <c r="B84" s="15"/>
      <c r="C84" s="15"/>
      <c r="D84" s="16"/>
      <c r="E84" s="17"/>
      <c r="F84" s="4" t="str">
        <f>IF(ISNA(VLOOKUP(A84,'Annuitair nieuw'!A:I,12,0)),"",VLOOKUP(A84,'Annuitair nieuw'!A:I,12,0))</f>
        <v/>
      </c>
      <c r="G84" s="4" t="str">
        <f t="shared" si="6"/>
        <v/>
      </c>
    </row>
    <row r="85" spans="1:7" x14ac:dyDescent="0.25">
      <c r="A85" s="10" t="str">
        <f t="shared" si="5"/>
        <v/>
      </c>
      <c r="B85" s="15"/>
      <c r="C85" s="15"/>
      <c r="D85" s="16"/>
      <c r="E85" s="17"/>
      <c r="F85" s="4" t="str">
        <f>IF(ISNA(VLOOKUP(A85,'Annuitair nieuw'!A:I,12,0)),"",VLOOKUP(A85,'Annuitair nieuw'!A:I,12,0))</f>
        <v/>
      </c>
      <c r="G85" s="4" t="str">
        <f t="shared" si="6"/>
        <v/>
      </c>
    </row>
    <row r="86" spans="1:7" x14ac:dyDescent="0.25">
      <c r="A86" s="10" t="str">
        <f t="shared" si="5"/>
        <v/>
      </c>
      <c r="B86" s="15"/>
      <c r="C86" s="15"/>
      <c r="D86" s="16"/>
      <c r="E86" s="17"/>
      <c r="F86" s="4" t="str">
        <f>IF(ISNA(VLOOKUP(A86,'Annuitair nieuw'!A:I,12,0)),"",VLOOKUP(A86,'Annuitair nieuw'!A:I,12,0))</f>
        <v/>
      </c>
      <c r="G86" s="4" t="str">
        <f t="shared" si="6"/>
        <v/>
      </c>
    </row>
    <row r="87" spans="1:7" x14ac:dyDescent="0.25">
      <c r="A87" s="10" t="str">
        <f t="shared" si="5"/>
        <v/>
      </c>
      <c r="B87" s="15"/>
      <c r="C87" s="15"/>
      <c r="D87" s="16"/>
      <c r="E87" s="17"/>
      <c r="F87" s="4" t="str">
        <f>IF(ISNA(VLOOKUP(A87,'Annuitair nieuw'!A:I,12,0)),"",VLOOKUP(A87,'Annuitair nieuw'!A:I,12,0))</f>
        <v/>
      </c>
      <c r="G87" s="4" t="str">
        <f t="shared" si="6"/>
        <v/>
      </c>
    </row>
    <row r="88" spans="1:7" x14ac:dyDescent="0.25">
      <c r="A88" s="10" t="str">
        <f t="shared" si="5"/>
        <v/>
      </c>
      <c r="B88" s="15"/>
      <c r="C88" s="15"/>
      <c r="D88" s="16"/>
      <c r="E88" s="17"/>
      <c r="F88" s="4" t="str">
        <f>IF(ISNA(VLOOKUP(A88,'Annuitair nieuw'!A:I,12,0)),"",VLOOKUP(A88,'Annuitair nieuw'!A:I,12,0))</f>
        <v/>
      </c>
      <c r="G88" s="4" t="str">
        <f t="shared" si="6"/>
        <v/>
      </c>
    </row>
    <row r="89" spans="1:7" x14ac:dyDescent="0.25">
      <c r="A89" s="10" t="str">
        <f t="shared" si="5"/>
        <v/>
      </c>
      <c r="B89" s="15"/>
      <c r="C89" s="15"/>
      <c r="D89" s="16"/>
      <c r="E89" s="17"/>
      <c r="F89" s="4" t="str">
        <f>IF(ISNA(VLOOKUP(A89,'Annuitair nieuw'!A:I,12,0)),"",VLOOKUP(A89,'Annuitair nieuw'!A:I,12,0))</f>
        <v/>
      </c>
      <c r="G89" s="4" t="str">
        <f t="shared" si="6"/>
        <v/>
      </c>
    </row>
    <row r="90" spans="1:7" x14ac:dyDescent="0.25">
      <c r="A90" s="10" t="str">
        <f t="shared" si="5"/>
        <v/>
      </c>
      <c r="B90" s="15"/>
      <c r="C90" s="15"/>
      <c r="D90" s="16"/>
      <c r="E90" s="17"/>
      <c r="F90" s="4" t="str">
        <f>IF(ISNA(VLOOKUP(A90,'Annuitair nieuw'!A:I,12,0)),"",VLOOKUP(A90,'Annuitair nieuw'!A:I,12,0))</f>
        <v/>
      </c>
      <c r="G90" s="4" t="str">
        <f t="shared" si="6"/>
        <v/>
      </c>
    </row>
    <row r="91" spans="1:7" x14ac:dyDescent="0.25">
      <c r="A91" s="10" t="str">
        <f t="shared" si="5"/>
        <v/>
      </c>
      <c r="B91" s="15"/>
      <c r="C91" s="15"/>
      <c r="D91" s="16"/>
      <c r="E91" s="17"/>
      <c r="F91" s="4" t="str">
        <f>IF(ISNA(VLOOKUP(A91,'Annuitair nieuw'!A:I,12,0)),"",VLOOKUP(A91,'Annuitair nieuw'!A:I,12,0))</f>
        <v/>
      </c>
      <c r="G91" s="4" t="str">
        <f t="shared" si="6"/>
        <v/>
      </c>
    </row>
    <row r="92" spans="1:7" x14ac:dyDescent="0.25">
      <c r="A92" s="10" t="str">
        <f t="shared" si="5"/>
        <v/>
      </c>
      <c r="B92" s="15"/>
      <c r="C92" s="15"/>
      <c r="D92" s="16"/>
      <c r="E92" s="17"/>
      <c r="F92" s="4" t="str">
        <f>IF(ISNA(VLOOKUP(A92,'Annuitair nieuw'!A:I,12,0)),"",VLOOKUP(A92,'Annuitair nieuw'!A:I,12,0))</f>
        <v/>
      </c>
      <c r="G92" s="4" t="str">
        <f t="shared" si="6"/>
        <v/>
      </c>
    </row>
    <row r="93" spans="1:7" x14ac:dyDescent="0.25">
      <c r="A93" s="10" t="str">
        <f t="shared" si="5"/>
        <v/>
      </c>
      <c r="B93" s="15"/>
      <c r="C93" s="15"/>
      <c r="D93" s="16"/>
      <c r="E93" s="17"/>
      <c r="F93" s="4" t="str">
        <f>IF(ISNA(VLOOKUP(A93,'Annuitair nieuw'!A:I,12,0)),"",VLOOKUP(A93,'Annuitair nieuw'!A:I,12,0))</f>
        <v/>
      </c>
      <c r="G93" s="4" t="str">
        <f t="shared" si="6"/>
        <v/>
      </c>
    </row>
    <row r="94" spans="1:7" x14ac:dyDescent="0.25">
      <c r="A94" s="10" t="str">
        <f t="shared" si="5"/>
        <v/>
      </c>
      <c r="B94" s="15"/>
      <c r="C94" s="15"/>
      <c r="D94" s="16"/>
      <c r="E94" s="17"/>
      <c r="F94" s="4" t="str">
        <f>IF(ISNA(VLOOKUP(A94,'Annuitair nieuw'!A:I,12,0)),"",VLOOKUP(A94,'Annuitair nieuw'!A:I,12,0))</f>
        <v/>
      </c>
      <c r="G94" s="4" t="str">
        <f t="shared" si="6"/>
        <v/>
      </c>
    </row>
    <row r="95" spans="1:7" x14ac:dyDescent="0.25">
      <c r="A95" s="10" t="str">
        <f t="shared" si="5"/>
        <v/>
      </c>
      <c r="B95" s="15"/>
      <c r="C95" s="15"/>
      <c r="D95" s="16"/>
      <c r="E95" s="17"/>
      <c r="F95" s="4" t="str">
        <f>IF(ISNA(VLOOKUP(A95,'Annuitair nieuw'!A:I,12,0)),"",VLOOKUP(A95,'Annuitair nieuw'!A:I,12,0))</f>
        <v/>
      </c>
      <c r="G95" s="4" t="str">
        <f t="shared" si="6"/>
        <v/>
      </c>
    </row>
    <row r="96" spans="1:7" x14ac:dyDescent="0.25">
      <c r="A96" s="10" t="str">
        <f t="shared" si="5"/>
        <v/>
      </c>
      <c r="B96" s="15"/>
      <c r="C96" s="15"/>
      <c r="D96" s="16"/>
      <c r="E96" s="17"/>
      <c r="F96" s="4" t="str">
        <f>IF(ISNA(VLOOKUP(A96,'Annuitair nieuw'!A:I,12,0)),"",VLOOKUP(A96,'Annuitair nieuw'!A:I,12,0))</f>
        <v/>
      </c>
      <c r="G96" s="4" t="str">
        <f t="shared" si="6"/>
        <v/>
      </c>
    </row>
    <row r="97" spans="1:7" x14ac:dyDescent="0.25">
      <c r="A97" s="10" t="str">
        <f t="shared" si="5"/>
        <v/>
      </c>
      <c r="B97" s="15"/>
      <c r="C97" s="15"/>
      <c r="D97" s="16"/>
      <c r="E97" s="17"/>
      <c r="F97" s="4" t="str">
        <f>IF(ISNA(VLOOKUP(A97,'Annuitair nieuw'!A:I,12,0)),"",VLOOKUP(A97,'Annuitair nieuw'!A:I,12,0))</f>
        <v/>
      </c>
      <c r="G97" s="4" t="str">
        <f t="shared" si="6"/>
        <v/>
      </c>
    </row>
    <row r="98" spans="1:7" x14ac:dyDescent="0.25">
      <c r="A98" s="10" t="str">
        <f t="shared" si="5"/>
        <v/>
      </c>
      <c r="B98" s="15"/>
      <c r="C98" s="15"/>
      <c r="D98" s="16"/>
      <c r="E98" s="17"/>
      <c r="F98" s="4" t="str">
        <f>IF(ISNA(VLOOKUP(A98,'Annuitair nieuw'!A:I,12,0)),"",VLOOKUP(A98,'Annuitair nieuw'!A:I,12,0))</f>
        <v/>
      </c>
      <c r="G98" s="4" t="str">
        <f t="shared" si="6"/>
        <v/>
      </c>
    </row>
    <row r="99" spans="1:7" x14ac:dyDescent="0.25">
      <c r="A99" s="10" t="str">
        <f t="shared" si="5"/>
        <v/>
      </c>
      <c r="B99" s="15"/>
      <c r="C99" s="15"/>
      <c r="D99" s="16"/>
      <c r="E99" s="17"/>
      <c r="F99" s="4" t="str">
        <f>IF(ISNA(VLOOKUP(A99,'Annuitair nieuw'!A:I,12,0)),"",VLOOKUP(A99,'Annuitair nieuw'!A:I,12,0))</f>
        <v/>
      </c>
      <c r="G99" s="4" t="str">
        <f t="shared" si="6"/>
        <v/>
      </c>
    </row>
    <row r="100" spans="1:7" x14ac:dyDescent="0.25">
      <c r="A100" s="10" t="str">
        <f t="shared" si="5"/>
        <v/>
      </c>
      <c r="B100" s="15"/>
      <c r="C100" s="15"/>
      <c r="D100" s="16"/>
      <c r="E100" s="17"/>
      <c r="F100" s="4" t="str">
        <f>IF(ISNA(VLOOKUP(A100,'Annuitair nieuw'!A:I,12,0)),"",VLOOKUP(A100,'Annuitair nieuw'!A:I,12,0))</f>
        <v/>
      </c>
      <c r="G100" s="4" t="str">
        <f t="shared" si="6"/>
        <v/>
      </c>
    </row>
    <row r="101" spans="1:7" x14ac:dyDescent="0.25">
      <c r="A101" s="10" t="str">
        <f t="shared" si="5"/>
        <v/>
      </c>
      <c r="B101" s="15"/>
      <c r="C101" s="15"/>
      <c r="D101" s="16"/>
      <c r="F101" s="4" t="str">
        <f>IF(ISNA(VLOOKUP(A101,'Annuitair nieuw'!A:I,12,0)),"",VLOOKUP(A101,'Annuitair nieuw'!A:I,12,0))</f>
        <v/>
      </c>
      <c r="G101" s="4" t="str">
        <f t="shared" si="6"/>
        <v/>
      </c>
    </row>
    <row r="102" spans="1:7" x14ac:dyDescent="0.25">
      <c r="A102" s="10" t="str">
        <f t="shared" si="5"/>
        <v/>
      </c>
      <c r="B102" s="15"/>
      <c r="C102" s="15"/>
      <c r="D102" s="16"/>
      <c r="F102" s="4" t="str">
        <f>IF(ISNA(VLOOKUP(A102,'Annuitair nieuw'!A:I,12,0)),"",VLOOKUP(A102,'Annuitair nieuw'!A:I,12,0))</f>
        <v/>
      </c>
      <c r="G102" s="4" t="str">
        <f t="shared" si="6"/>
        <v/>
      </c>
    </row>
    <row r="103" spans="1:7" x14ac:dyDescent="0.25">
      <c r="A103" s="10" t="str">
        <f t="shared" si="5"/>
        <v/>
      </c>
      <c r="B103" s="15"/>
      <c r="C103" s="15"/>
      <c r="D103" s="16"/>
      <c r="F103" s="4" t="str">
        <f>IF(ISNA(VLOOKUP(A103,'Annuitair nieuw'!A:I,12,0)),"",VLOOKUP(A103,'Annuitair nieuw'!A:I,12,0))</f>
        <v/>
      </c>
      <c r="G103" s="4" t="str">
        <f t="shared" si="6"/>
        <v/>
      </c>
    </row>
    <row r="104" spans="1:7" x14ac:dyDescent="0.25">
      <c r="A104" s="10" t="str">
        <f t="shared" si="5"/>
        <v/>
      </c>
      <c r="B104" s="15"/>
      <c r="C104" s="15"/>
      <c r="D104" s="16"/>
      <c r="F104" s="4" t="str">
        <f>IF(ISNA(VLOOKUP(A104,'Annuitair nieuw'!A:I,12,0)),"",VLOOKUP(A104,'Annuitair nieuw'!A:I,12,0))</f>
        <v/>
      </c>
      <c r="G104" s="4" t="str">
        <f t="shared" si="6"/>
        <v/>
      </c>
    </row>
    <row r="105" spans="1:7" x14ac:dyDescent="0.25">
      <c r="A105" s="10" t="str">
        <f t="shared" si="5"/>
        <v/>
      </c>
      <c r="B105" s="15"/>
      <c r="C105" s="15"/>
      <c r="D105" s="16"/>
      <c r="F105" s="4" t="str">
        <f>IF(ISNA(VLOOKUP(A105,'Annuitair nieuw'!A:I,12,0)),"",VLOOKUP(A105,'Annuitair nieuw'!A:I,12,0))</f>
        <v/>
      </c>
      <c r="G105" s="4" t="str">
        <f t="shared" si="6"/>
        <v/>
      </c>
    </row>
    <row r="106" spans="1:7" x14ac:dyDescent="0.25">
      <c r="A106" s="10" t="str">
        <f t="shared" si="5"/>
        <v/>
      </c>
      <c r="B106" s="15"/>
      <c r="C106" s="15"/>
      <c r="D106" s="16"/>
      <c r="F106" s="4" t="str">
        <f>IF(ISNA(VLOOKUP(A106,'Annuitair nieuw'!A:I,12,0)),"",VLOOKUP(A106,'Annuitair nieuw'!A:I,12,0))</f>
        <v/>
      </c>
      <c r="G106" s="4" t="str">
        <f t="shared" si="6"/>
        <v/>
      </c>
    </row>
    <row r="107" spans="1:7" x14ac:dyDescent="0.25">
      <c r="A107" s="10" t="str">
        <f t="shared" si="5"/>
        <v/>
      </c>
      <c r="B107" s="15"/>
      <c r="C107" s="15"/>
      <c r="D107" s="16"/>
      <c r="F107" s="4" t="str">
        <f>IF(ISNA(VLOOKUP(A107,'Annuitair nieuw'!A:I,12,0)),"",VLOOKUP(A107,'Annuitair nieuw'!A:I,12,0))</f>
        <v/>
      </c>
      <c r="G107" s="4" t="str">
        <f t="shared" si="6"/>
        <v/>
      </c>
    </row>
    <row r="108" spans="1:7" x14ac:dyDescent="0.25">
      <c r="A108" s="10" t="str">
        <f t="shared" si="5"/>
        <v/>
      </c>
      <c r="B108" s="15"/>
      <c r="C108" s="15"/>
      <c r="D108" s="16"/>
      <c r="F108" s="4" t="str">
        <f>IF(ISNA(VLOOKUP(A108,'Annuitair nieuw'!A:I,12,0)),"",VLOOKUP(A108,'Annuitair nieuw'!A:I,12,0))</f>
        <v/>
      </c>
      <c r="G108" s="4" t="str">
        <f t="shared" si="6"/>
        <v/>
      </c>
    </row>
    <row r="109" spans="1:7" x14ac:dyDescent="0.25">
      <c r="A109" s="10" t="str">
        <f t="shared" si="5"/>
        <v/>
      </c>
      <c r="B109" s="15"/>
      <c r="C109" s="15"/>
      <c r="D109" s="16"/>
      <c r="F109" s="4" t="str">
        <f>IF(ISNA(VLOOKUP(A109,'Annuitair nieuw'!A:I,12,0)),"",VLOOKUP(A109,'Annuitair nieuw'!A:I,12,0))</f>
        <v/>
      </c>
      <c r="G109" s="4" t="str">
        <f t="shared" si="6"/>
        <v/>
      </c>
    </row>
    <row r="110" spans="1:7" x14ac:dyDescent="0.25">
      <c r="A110" s="10" t="str">
        <f t="shared" si="5"/>
        <v/>
      </c>
      <c r="B110" s="15"/>
      <c r="C110" s="15"/>
      <c r="D110" s="16"/>
      <c r="F110" s="4" t="str">
        <f>IF(ISNA(VLOOKUP(A110,'Annuitair nieuw'!A:I,12,0)),"",VLOOKUP(A110,'Annuitair nieuw'!A:I,12,0))</f>
        <v/>
      </c>
      <c r="G110" s="4" t="str">
        <f t="shared" si="6"/>
        <v/>
      </c>
    </row>
    <row r="111" spans="1:7" x14ac:dyDescent="0.25">
      <c r="A111" s="10" t="str">
        <f t="shared" si="5"/>
        <v/>
      </c>
      <c r="B111" s="15"/>
      <c r="C111" s="15"/>
      <c r="D111" s="16"/>
      <c r="F111" s="4" t="str">
        <f>IF(ISNA(VLOOKUP(A111,'Annuitair nieuw'!A:I,12,0)),"",VLOOKUP(A111,'Annuitair nieuw'!A:I,12,0))</f>
        <v/>
      </c>
      <c r="G111" s="4" t="str">
        <f t="shared" si="6"/>
        <v/>
      </c>
    </row>
    <row r="112" spans="1:7" x14ac:dyDescent="0.25">
      <c r="A112" s="10" t="str">
        <f t="shared" si="5"/>
        <v/>
      </c>
      <c r="B112" s="15"/>
      <c r="C112" s="15"/>
      <c r="D112" s="16"/>
      <c r="F112" s="4" t="str">
        <f>IF(ISNA(VLOOKUP(A112,'Annuitair nieuw'!A:I,12,0)),"",VLOOKUP(A112,'Annuitair nieuw'!A:I,12,0))</f>
        <v/>
      </c>
      <c r="G112" s="4" t="str">
        <f t="shared" si="6"/>
        <v/>
      </c>
    </row>
    <row r="113" spans="1:7" x14ac:dyDescent="0.25">
      <c r="A113" s="10" t="str">
        <f t="shared" si="5"/>
        <v/>
      </c>
      <c r="B113" s="15"/>
      <c r="C113" s="15"/>
      <c r="D113" s="16"/>
      <c r="F113" s="4" t="str">
        <f>IF(ISNA(VLOOKUP(A113,'Annuitair nieuw'!A:I,12,0)),"",VLOOKUP(A113,'Annuitair nieuw'!A:I,12,0))</f>
        <v/>
      </c>
      <c r="G113" s="4" t="str">
        <f t="shared" si="6"/>
        <v/>
      </c>
    </row>
    <row r="114" spans="1:7" x14ac:dyDescent="0.25">
      <c r="A114" s="10" t="str">
        <f t="shared" si="5"/>
        <v/>
      </c>
      <c r="B114" s="15"/>
      <c r="C114" s="15"/>
      <c r="D114" s="16"/>
      <c r="F114" s="4" t="str">
        <f>IF(ISNA(VLOOKUP(A114,'Annuitair nieuw'!A:I,12,0)),"",VLOOKUP(A114,'Annuitair nieuw'!A:I,12,0))</f>
        <v/>
      </c>
      <c r="G114" s="4" t="str">
        <f t="shared" si="6"/>
        <v/>
      </c>
    </row>
    <row r="115" spans="1:7" x14ac:dyDescent="0.25">
      <c r="A115" s="10" t="str">
        <f t="shared" si="5"/>
        <v/>
      </c>
      <c r="B115" s="15"/>
      <c r="C115" s="15"/>
      <c r="D115" s="16"/>
      <c r="F115" s="4" t="str">
        <f>IF(ISNA(VLOOKUP(A115,'Annuitair nieuw'!A:I,12,0)),"",VLOOKUP(A115,'Annuitair nieuw'!A:I,12,0))</f>
        <v/>
      </c>
      <c r="G115" s="4" t="str">
        <f t="shared" si="6"/>
        <v/>
      </c>
    </row>
    <row r="116" spans="1:7" x14ac:dyDescent="0.25">
      <c r="A116" s="10" t="str">
        <f t="shared" si="5"/>
        <v/>
      </c>
      <c r="B116" s="15"/>
      <c r="C116" s="15"/>
      <c r="D116" s="16"/>
      <c r="F116" s="4" t="str">
        <f>IF(ISNA(VLOOKUP(A116,'Annuitair nieuw'!A:I,12,0)),"",VLOOKUP(A116,'Annuitair nieuw'!A:I,12,0))</f>
        <v/>
      </c>
      <c r="G116" s="4" t="str">
        <f t="shared" si="6"/>
        <v/>
      </c>
    </row>
    <row r="117" spans="1:7" x14ac:dyDescent="0.25">
      <c r="A117" s="10" t="str">
        <f t="shared" si="5"/>
        <v/>
      </c>
      <c r="B117" s="15"/>
      <c r="C117" s="15"/>
      <c r="D117" s="16"/>
      <c r="F117" s="4" t="str">
        <f>IF(ISNA(VLOOKUP(A117,'Annuitair nieuw'!A:I,12,0)),"",VLOOKUP(A117,'Annuitair nieuw'!A:I,12,0))</f>
        <v/>
      </c>
      <c r="G117" s="4" t="str">
        <f t="shared" si="6"/>
        <v/>
      </c>
    </row>
    <row r="118" spans="1:7" x14ac:dyDescent="0.25">
      <c r="A118" s="10" t="str">
        <f t="shared" si="5"/>
        <v/>
      </c>
      <c r="B118" s="15"/>
      <c r="C118" s="15"/>
      <c r="D118" s="16"/>
      <c r="F118" s="4" t="str">
        <f>IF(ISNA(VLOOKUP(A118,'Annuitair nieuw'!A:I,12,0)),"",VLOOKUP(A118,'Annuitair nieuw'!A:I,12,0))</f>
        <v/>
      </c>
      <c r="G118" s="4" t="str">
        <f t="shared" si="6"/>
        <v/>
      </c>
    </row>
    <row r="119" spans="1:7" x14ac:dyDescent="0.25">
      <c r="A119" s="10" t="str">
        <f t="shared" si="5"/>
        <v/>
      </c>
      <c r="B119" s="15"/>
      <c r="C119" s="15"/>
      <c r="D119" s="16"/>
      <c r="F119" s="4" t="str">
        <f>IF(ISNA(VLOOKUP(A119,'Annuitair nieuw'!A:I,12,0)),"",VLOOKUP(A119,'Annuitair nieuw'!A:I,12,0))</f>
        <v/>
      </c>
      <c r="G119" s="4" t="str">
        <f t="shared" si="6"/>
        <v/>
      </c>
    </row>
    <row r="120" spans="1:7" x14ac:dyDescent="0.25">
      <c r="A120" s="10" t="str">
        <f t="shared" si="5"/>
        <v/>
      </c>
      <c r="B120" s="15"/>
      <c r="C120" s="15"/>
      <c r="D120" s="16"/>
      <c r="F120" s="4" t="str">
        <f>IF(ISNA(VLOOKUP(A120,'Annuitair nieuw'!A:I,12,0)),"",VLOOKUP(A120,'Annuitair nieuw'!A:I,12,0))</f>
        <v/>
      </c>
      <c r="G120" s="4" t="str">
        <f t="shared" si="6"/>
        <v/>
      </c>
    </row>
    <row r="121" spans="1:7" x14ac:dyDescent="0.25">
      <c r="A121" s="10" t="str">
        <f t="shared" si="5"/>
        <v/>
      </c>
      <c r="B121" s="15"/>
      <c r="C121" s="15"/>
      <c r="D121" s="16"/>
      <c r="F121" s="4" t="str">
        <f>IF(ISNA(VLOOKUP(A121,'Annuitair nieuw'!A:I,12,0)),"",VLOOKUP(A121,'Annuitair nieuw'!A:I,12,0))</f>
        <v/>
      </c>
      <c r="G121" s="4" t="str">
        <f t="shared" si="6"/>
        <v/>
      </c>
    </row>
    <row r="122" spans="1:7" x14ac:dyDescent="0.25">
      <c r="A122" s="10" t="str">
        <f t="shared" si="5"/>
        <v/>
      </c>
      <c r="B122" s="15"/>
      <c r="C122" s="15"/>
      <c r="D122" s="16"/>
      <c r="F122" s="4" t="str">
        <f>IF(ISNA(VLOOKUP(A122,'Annuitair nieuw'!A:I,12,0)),"",VLOOKUP(A122,'Annuitair nieuw'!A:I,12,0))</f>
        <v/>
      </c>
      <c r="G122" s="4" t="str">
        <f t="shared" si="6"/>
        <v/>
      </c>
    </row>
    <row r="123" spans="1:7" x14ac:dyDescent="0.25">
      <c r="A123" s="10" t="str">
        <f t="shared" si="5"/>
        <v/>
      </c>
      <c r="B123" s="15"/>
      <c r="C123" s="15"/>
      <c r="D123" s="16"/>
      <c r="F123" s="4" t="str">
        <f>IF(ISNA(VLOOKUP(A123,'Annuitair nieuw'!A:I,12,0)),"",VLOOKUP(A123,'Annuitair nieuw'!A:I,12,0))</f>
        <v/>
      </c>
      <c r="G123" s="4" t="str">
        <f t="shared" si="6"/>
        <v/>
      </c>
    </row>
    <row r="124" spans="1:7" x14ac:dyDescent="0.25">
      <c r="A124" s="10" t="str">
        <f t="shared" si="5"/>
        <v/>
      </c>
      <c r="B124" s="15"/>
      <c r="C124" s="15"/>
      <c r="D124" s="16"/>
      <c r="F124" s="4" t="str">
        <f>IF(ISNA(VLOOKUP(A124,'Annuitair nieuw'!A:I,12,0)),"",VLOOKUP(A124,'Annuitair nieuw'!A:I,12,0))</f>
        <v/>
      </c>
      <c r="G124" s="4" t="str">
        <f t="shared" si="6"/>
        <v/>
      </c>
    </row>
    <row r="125" spans="1:7" x14ac:dyDescent="0.25">
      <c r="A125" s="10" t="str">
        <f t="shared" si="5"/>
        <v/>
      </c>
      <c r="B125" s="15"/>
      <c r="C125" s="15"/>
      <c r="D125" s="16"/>
      <c r="F125" s="4" t="str">
        <f>IF(ISNA(VLOOKUP(A125,'Annuitair nieuw'!A:I,12,0)),"",VLOOKUP(A125,'Annuitair nieuw'!A:I,12,0))</f>
        <v/>
      </c>
      <c r="G125" s="4" t="str">
        <f t="shared" si="6"/>
        <v/>
      </c>
    </row>
    <row r="126" spans="1:7" x14ac:dyDescent="0.25">
      <c r="A126" s="10" t="str">
        <f t="shared" si="5"/>
        <v/>
      </c>
      <c r="B126" s="15"/>
      <c r="C126" s="15"/>
      <c r="D126" s="16"/>
      <c r="F126" s="4" t="str">
        <f>IF(ISNA(VLOOKUP(A126,'Annuitair nieuw'!A:I,12,0)),"",VLOOKUP(A126,'Annuitair nieuw'!A:I,12,0))</f>
        <v/>
      </c>
      <c r="G126" s="4" t="str">
        <f t="shared" si="6"/>
        <v/>
      </c>
    </row>
    <row r="127" spans="1:7" x14ac:dyDescent="0.25">
      <c r="A127" s="10" t="str">
        <f t="shared" si="5"/>
        <v/>
      </c>
      <c r="B127" s="15"/>
      <c r="C127" s="15"/>
      <c r="D127" s="16"/>
      <c r="F127" s="4" t="str">
        <f>IF(ISNA(VLOOKUP(A127,'Annuitair nieuw'!A:I,12,0)),"",VLOOKUP(A127,'Annuitair nieuw'!A:I,12,0))</f>
        <v/>
      </c>
      <c r="G127" s="4" t="str">
        <f t="shared" si="6"/>
        <v/>
      </c>
    </row>
    <row r="128" spans="1:7" x14ac:dyDescent="0.25">
      <c r="A128" s="10" t="str">
        <f t="shared" si="5"/>
        <v/>
      </c>
      <c r="B128" s="15"/>
      <c r="C128" s="15"/>
      <c r="D128" s="16"/>
      <c r="F128" s="4" t="str">
        <f>IF(ISNA(VLOOKUP(A128,'Annuitair nieuw'!A:I,12,0)),"",VLOOKUP(A128,'Annuitair nieuw'!A:I,12,0))</f>
        <v/>
      </c>
      <c r="G128" s="4" t="str">
        <f t="shared" si="6"/>
        <v/>
      </c>
    </row>
    <row r="129" spans="1:7" x14ac:dyDescent="0.25">
      <c r="A129" s="10" t="str">
        <f t="shared" si="5"/>
        <v/>
      </c>
      <c r="B129" s="15"/>
      <c r="C129" s="15"/>
      <c r="D129" s="16"/>
      <c r="F129" s="4" t="str">
        <f>IF(ISNA(VLOOKUP(A129,'Annuitair nieuw'!A:I,12,0)),"",VLOOKUP(A129,'Annuitair nieuw'!A:I,12,0))</f>
        <v/>
      </c>
      <c r="G129" s="4" t="str">
        <f t="shared" si="6"/>
        <v/>
      </c>
    </row>
    <row r="130" spans="1:7" x14ac:dyDescent="0.25">
      <c r="A130" s="10" t="str">
        <f t="shared" si="5"/>
        <v/>
      </c>
      <c r="B130" s="15"/>
      <c r="C130" s="15"/>
      <c r="D130" s="16"/>
      <c r="F130" s="4" t="str">
        <f>IF(ISNA(VLOOKUP(A130,'Annuitair nieuw'!A:I,12,0)),"",VLOOKUP(A130,'Annuitair nieuw'!A:I,12,0))</f>
        <v/>
      </c>
      <c r="G130" s="4" t="str">
        <f t="shared" si="6"/>
        <v/>
      </c>
    </row>
    <row r="131" spans="1:7" x14ac:dyDescent="0.25">
      <c r="A131" s="10" t="str">
        <f t="shared" ref="A131:A194" si="7">IF(ISBLANK(B131),"",IF(DAY(B131)&lt;=DAY($B$2),DATE(YEAR(B131),MONTH(B131),DAY(B131)),DATE(YEAR(B131),MONTH(B131)+1,1)))</f>
        <v/>
      </c>
      <c r="B131" s="15"/>
      <c r="C131" s="15"/>
      <c r="D131" s="16"/>
      <c r="F131" s="4" t="str">
        <f>IF(ISNA(VLOOKUP(A131,'Annuitair nieuw'!A:I,12,0)),"",VLOOKUP(A131,'Annuitair nieuw'!A:I,12,0))</f>
        <v/>
      </c>
      <c r="G131" s="4" t="str">
        <f t="shared" ref="G131:G194" si="8">IF(ISBLANK(D131),"",G130-D131)</f>
        <v/>
      </c>
    </row>
    <row r="132" spans="1:7" x14ac:dyDescent="0.25">
      <c r="A132" s="10" t="str">
        <f t="shared" si="7"/>
        <v/>
      </c>
      <c r="B132" s="15"/>
      <c r="C132" s="15"/>
      <c r="D132" s="16"/>
      <c r="F132" s="4" t="str">
        <f>IF(ISNA(VLOOKUP(A132,'Annuitair nieuw'!A:I,12,0)),"",VLOOKUP(A132,'Annuitair nieuw'!A:I,12,0))</f>
        <v/>
      </c>
      <c r="G132" s="4" t="str">
        <f t="shared" si="8"/>
        <v/>
      </c>
    </row>
    <row r="133" spans="1:7" x14ac:dyDescent="0.25">
      <c r="A133" s="10" t="str">
        <f t="shared" si="7"/>
        <v/>
      </c>
      <c r="B133" s="15"/>
      <c r="C133" s="15"/>
      <c r="D133" s="16"/>
      <c r="F133" s="4" t="str">
        <f>IF(ISNA(VLOOKUP(A133,'Annuitair nieuw'!A:I,12,0)),"",VLOOKUP(A133,'Annuitair nieuw'!A:I,12,0))</f>
        <v/>
      </c>
      <c r="G133" s="4" t="str">
        <f t="shared" si="8"/>
        <v/>
      </c>
    </row>
    <row r="134" spans="1:7" x14ac:dyDescent="0.25">
      <c r="A134" s="10" t="str">
        <f t="shared" si="7"/>
        <v/>
      </c>
      <c r="B134" s="15"/>
      <c r="C134" s="15"/>
      <c r="D134" s="16"/>
      <c r="F134" s="4" t="str">
        <f>IF(ISNA(VLOOKUP(A134,'Annuitair nieuw'!A:I,12,0)),"",VLOOKUP(A134,'Annuitair nieuw'!A:I,12,0))</f>
        <v/>
      </c>
      <c r="G134" s="4" t="str">
        <f t="shared" si="8"/>
        <v/>
      </c>
    </row>
    <row r="135" spans="1:7" x14ac:dyDescent="0.25">
      <c r="A135" s="10" t="str">
        <f t="shared" si="7"/>
        <v/>
      </c>
      <c r="B135" s="15"/>
      <c r="C135" s="15"/>
      <c r="D135" s="16"/>
      <c r="F135" s="4" t="str">
        <f>IF(ISNA(VLOOKUP(A135,'Annuitair nieuw'!A:I,12,0)),"",VLOOKUP(A135,'Annuitair nieuw'!A:I,12,0))</f>
        <v/>
      </c>
      <c r="G135" s="4" t="str">
        <f t="shared" si="8"/>
        <v/>
      </c>
    </row>
    <row r="136" spans="1:7" x14ac:dyDescent="0.25">
      <c r="A136" s="10" t="str">
        <f t="shared" si="7"/>
        <v/>
      </c>
      <c r="B136" s="15"/>
      <c r="C136" s="15"/>
      <c r="D136" s="16"/>
      <c r="F136" s="4" t="str">
        <f>IF(ISNA(VLOOKUP(A136,'Annuitair nieuw'!A:I,12,0)),"",VLOOKUP(A136,'Annuitair nieuw'!A:I,12,0))</f>
        <v/>
      </c>
      <c r="G136" s="4" t="str">
        <f t="shared" si="8"/>
        <v/>
      </c>
    </row>
    <row r="137" spans="1:7" x14ac:dyDescent="0.25">
      <c r="A137" s="10" t="str">
        <f t="shared" si="7"/>
        <v/>
      </c>
      <c r="B137" s="15"/>
      <c r="C137" s="15"/>
      <c r="D137" s="16"/>
      <c r="F137" s="4" t="str">
        <f>IF(ISNA(VLOOKUP(A137,'Annuitair nieuw'!A:I,12,0)),"",VLOOKUP(A137,'Annuitair nieuw'!A:I,12,0))</f>
        <v/>
      </c>
      <c r="G137" s="4" t="str">
        <f t="shared" si="8"/>
        <v/>
      </c>
    </row>
    <row r="138" spans="1:7" x14ac:dyDescent="0.25">
      <c r="A138" s="10" t="str">
        <f t="shared" si="7"/>
        <v/>
      </c>
      <c r="B138" s="15"/>
      <c r="C138" s="15"/>
      <c r="D138" s="16"/>
      <c r="F138" s="4" t="str">
        <f>IF(ISNA(VLOOKUP(A138,'Annuitair nieuw'!A:I,12,0)),"",VLOOKUP(A138,'Annuitair nieuw'!A:I,12,0))</f>
        <v/>
      </c>
      <c r="G138" s="4" t="str">
        <f t="shared" si="8"/>
        <v/>
      </c>
    </row>
    <row r="139" spans="1:7" x14ac:dyDescent="0.25">
      <c r="A139" s="10" t="str">
        <f t="shared" si="7"/>
        <v/>
      </c>
      <c r="B139" s="15"/>
      <c r="C139" s="15"/>
      <c r="D139" s="16"/>
      <c r="F139" s="4" t="str">
        <f>IF(ISNA(VLOOKUP(A139,'Annuitair nieuw'!A:I,12,0)),"",VLOOKUP(A139,'Annuitair nieuw'!A:I,12,0))</f>
        <v/>
      </c>
      <c r="G139" s="4" t="str">
        <f t="shared" si="8"/>
        <v/>
      </c>
    </row>
    <row r="140" spans="1:7" x14ac:dyDescent="0.25">
      <c r="A140" s="10" t="str">
        <f t="shared" si="7"/>
        <v/>
      </c>
      <c r="B140" s="15"/>
      <c r="C140" s="15"/>
      <c r="D140" s="16"/>
      <c r="F140" s="4" t="str">
        <f>IF(ISNA(VLOOKUP(A140,'Annuitair nieuw'!A:I,12,0)),"",VLOOKUP(A140,'Annuitair nieuw'!A:I,12,0))</f>
        <v/>
      </c>
      <c r="G140" s="4" t="str">
        <f t="shared" si="8"/>
        <v/>
      </c>
    </row>
    <row r="141" spans="1:7" x14ac:dyDescent="0.25">
      <c r="A141" s="10" t="str">
        <f t="shared" si="7"/>
        <v/>
      </c>
      <c r="B141" s="15"/>
      <c r="C141" s="15"/>
      <c r="D141" s="16"/>
      <c r="F141" s="4" t="str">
        <f>IF(ISNA(VLOOKUP(A141,'Annuitair nieuw'!A:I,12,0)),"",VLOOKUP(A141,'Annuitair nieuw'!A:I,12,0))</f>
        <v/>
      </c>
      <c r="G141" s="4" t="str">
        <f t="shared" si="8"/>
        <v/>
      </c>
    </row>
    <row r="142" spans="1:7" x14ac:dyDescent="0.25">
      <c r="A142" s="10" t="str">
        <f t="shared" si="7"/>
        <v/>
      </c>
      <c r="B142" s="15"/>
      <c r="C142" s="15"/>
      <c r="D142" s="16"/>
      <c r="F142" s="4" t="str">
        <f>IF(ISNA(VLOOKUP(A142,'Annuitair nieuw'!A:I,12,0)),"",VLOOKUP(A142,'Annuitair nieuw'!A:I,12,0))</f>
        <v/>
      </c>
      <c r="G142" s="4" t="str">
        <f t="shared" si="8"/>
        <v/>
      </c>
    </row>
    <row r="143" spans="1:7" x14ac:dyDescent="0.25">
      <c r="A143" s="10" t="str">
        <f t="shared" si="7"/>
        <v/>
      </c>
      <c r="B143" s="15"/>
      <c r="C143" s="15"/>
      <c r="D143" s="16"/>
      <c r="F143" s="4" t="str">
        <f>IF(ISNA(VLOOKUP(A143,'Annuitair nieuw'!A:I,12,0)),"",VLOOKUP(A143,'Annuitair nieuw'!A:I,12,0))</f>
        <v/>
      </c>
      <c r="G143" s="4" t="str">
        <f t="shared" si="8"/>
        <v/>
      </c>
    </row>
    <row r="144" spans="1:7" x14ac:dyDescent="0.25">
      <c r="A144" s="10" t="str">
        <f t="shared" si="7"/>
        <v/>
      </c>
      <c r="B144" s="15"/>
      <c r="C144" s="15"/>
      <c r="D144" s="16"/>
      <c r="F144" s="4" t="str">
        <f>IF(ISNA(VLOOKUP(A144,'Annuitair nieuw'!A:I,12,0)),"",VLOOKUP(A144,'Annuitair nieuw'!A:I,12,0))</f>
        <v/>
      </c>
      <c r="G144" s="4" t="str">
        <f t="shared" si="8"/>
        <v/>
      </c>
    </row>
    <row r="145" spans="1:7" x14ac:dyDescent="0.25">
      <c r="A145" s="10" t="str">
        <f t="shared" si="7"/>
        <v/>
      </c>
      <c r="B145" s="15"/>
      <c r="C145" s="15"/>
      <c r="D145" s="16"/>
      <c r="F145" s="4" t="str">
        <f>IF(ISNA(VLOOKUP(A145,'Annuitair nieuw'!A:I,12,0)),"",VLOOKUP(A145,'Annuitair nieuw'!A:I,12,0))</f>
        <v/>
      </c>
      <c r="G145" s="4" t="str">
        <f t="shared" si="8"/>
        <v/>
      </c>
    </row>
    <row r="146" spans="1:7" x14ac:dyDescent="0.25">
      <c r="A146" s="10" t="str">
        <f t="shared" si="7"/>
        <v/>
      </c>
      <c r="B146" s="15"/>
      <c r="C146" s="15"/>
      <c r="D146" s="16"/>
      <c r="F146" s="4" t="str">
        <f>IF(ISNA(VLOOKUP(A146,'Annuitair nieuw'!A:I,12,0)),"",VLOOKUP(A146,'Annuitair nieuw'!A:I,12,0))</f>
        <v/>
      </c>
      <c r="G146" s="4" t="str">
        <f t="shared" si="8"/>
        <v/>
      </c>
    </row>
    <row r="147" spans="1:7" x14ac:dyDescent="0.25">
      <c r="A147" s="10" t="str">
        <f t="shared" si="7"/>
        <v/>
      </c>
      <c r="B147" s="15"/>
      <c r="C147" s="15"/>
      <c r="D147" s="16"/>
      <c r="F147" s="4" t="str">
        <f>IF(ISNA(VLOOKUP(A147,'Annuitair nieuw'!A:I,12,0)),"",VLOOKUP(A147,'Annuitair nieuw'!A:I,12,0))</f>
        <v/>
      </c>
      <c r="G147" s="4" t="str">
        <f t="shared" si="8"/>
        <v/>
      </c>
    </row>
    <row r="148" spans="1:7" x14ac:dyDescent="0.25">
      <c r="A148" s="10" t="str">
        <f t="shared" si="7"/>
        <v/>
      </c>
      <c r="B148" s="15"/>
      <c r="C148" s="15"/>
      <c r="D148" s="16"/>
      <c r="F148" s="4" t="str">
        <f>IF(ISNA(VLOOKUP(A148,'Annuitair nieuw'!A:I,12,0)),"",VLOOKUP(A148,'Annuitair nieuw'!A:I,12,0))</f>
        <v/>
      </c>
      <c r="G148" s="4" t="str">
        <f t="shared" si="8"/>
        <v/>
      </c>
    </row>
    <row r="149" spans="1:7" x14ac:dyDescent="0.25">
      <c r="A149" s="10" t="str">
        <f t="shared" si="7"/>
        <v/>
      </c>
      <c r="B149" s="15"/>
      <c r="C149" s="15"/>
      <c r="D149" s="16"/>
      <c r="F149" s="4" t="str">
        <f>IF(ISNA(VLOOKUP(A149,'Annuitair nieuw'!A:I,12,0)),"",VLOOKUP(A149,'Annuitair nieuw'!A:I,12,0))</f>
        <v/>
      </c>
      <c r="G149" s="4" t="str">
        <f t="shared" si="8"/>
        <v/>
      </c>
    </row>
    <row r="150" spans="1:7" x14ac:dyDescent="0.25">
      <c r="A150" s="10" t="str">
        <f t="shared" si="7"/>
        <v/>
      </c>
      <c r="B150" s="15"/>
      <c r="C150" s="15"/>
      <c r="D150" s="16"/>
      <c r="F150" s="4" t="str">
        <f>IF(ISNA(VLOOKUP(A150,'Annuitair nieuw'!A:I,12,0)),"",VLOOKUP(A150,'Annuitair nieuw'!A:I,12,0))</f>
        <v/>
      </c>
      <c r="G150" s="4" t="str">
        <f t="shared" si="8"/>
        <v/>
      </c>
    </row>
    <row r="151" spans="1:7" x14ac:dyDescent="0.25">
      <c r="A151" s="10" t="str">
        <f t="shared" si="7"/>
        <v/>
      </c>
      <c r="B151" s="15"/>
      <c r="C151" s="15"/>
      <c r="D151" s="16"/>
      <c r="F151" s="4" t="str">
        <f>IF(ISNA(VLOOKUP(A151,'Annuitair nieuw'!A:I,12,0)),"",VLOOKUP(A151,'Annuitair nieuw'!A:I,12,0))</f>
        <v/>
      </c>
      <c r="G151" s="4" t="str">
        <f t="shared" si="8"/>
        <v/>
      </c>
    </row>
    <row r="152" spans="1:7" x14ac:dyDescent="0.25">
      <c r="A152" s="10" t="str">
        <f t="shared" si="7"/>
        <v/>
      </c>
      <c r="B152" s="15"/>
      <c r="C152" s="15"/>
      <c r="D152" s="16"/>
      <c r="F152" s="4" t="str">
        <f>IF(ISNA(VLOOKUP(A152,'Annuitair nieuw'!A:I,12,0)),"",VLOOKUP(A152,'Annuitair nieuw'!A:I,12,0))</f>
        <v/>
      </c>
      <c r="G152" s="4" t="str">
        <f t="shared" si="8"/>
        <v/>
      </c>
    </row>
    <row r="153" spans="1:7" x14ac:dyDescent="0.25">
      <c r="A153" s="10" t="str">
        <f t="shared" si="7"/>
        <v/>
      </c>
      <c r="B153" s="15"/>
      <c r="C153" s="15"/>
      <c r="D153" s="16"/>
      <c r="F153" s="4" t="str">
        <f>IF(ISNA(VLOOKUP(A153,'Annuitair nieuw'!A:I,12,0)),"",VLOOKUP(A153,'Annuitair nieuw'!A:I,12,0))</f>
        <v/>
      </c>
      <c r="G153" s="4" t="str">
        <f t="shared" si="8"/>
        <v/>
      </c>
    </row>
    <row r="154" spans="1:7" x14ac:dyDescent="0.25">
      <c r="A154" s="10" t="str">
        <f t="shared" si="7"/>
        <v/>
      </c>
      <c r="B154" s="15"/>
      <c r="C154" s="15"/>
      <c r="D154" s="16"/>
      <c r="F154" s="4" t="str">
        <f>IF(ISNA(VLOOKUP(A154,'Annuitair nieuw'!A:I,12,0)),"",VLOOKUP(A154,'Annuitair nieuw'!A:I,12,0))</f>
        <v/>
      </c>
      <c r="G154" s="4" t="str">
        <f t="shared" si="8"/>
        <v/>
      </c>
    </row>
    <row r="155" spans="1:7" x14ac:dyDescent="0.25">
      <c r="A155" s="10" t="str">
        <f t="shared" si="7"/>
        <v/>
      </c>
      <c r="B155" s="15"/>
      <c r="C155" s="15"/>
      <c r="D155" s="16"/>
      <c r="F155" s="4" t="str">
        <f>IF(ISNA(VLOOKUP(A155,'Annuitair nieuw'!A:I,12,0)),"",VLOOKUP(A155,'Annuitair nieuw'!A:I,12,0))</f>
        <v/>
      </c>
      <c r="G155" s="4" t="str">
        <f t="shared" si="8"/>
        <v/>
      </c>
    </row>
    <row r="156" spans="1:7" x14ac:dyDescent="0.25">
      <c r="A156" s="10" t="str">
        <f t="shared" si="7"/>
        <v/>
      </c>
      <c r="B156" s="15"/>
      <c r="C156" s="15"/>
      <c r="D156" s="16"/>
      <c r="F156" s="4" t="str">
        <f>IF(ISNA(VLOOKUP(A156,'Annuitair nieuw'!A:I,12,0)),"",VLOOKUP(A156,'Annuitair nieuw'!A:I,12,0))</f>
        <v/>
      </c>
      <c r="G156" s="4" t="str">
        <f t="shared" si="8"/>
        <v/>
      </c>
    </row>
    <row r="157" spans="1:7" x14ac:dyDescent="0.25">
      <c r="A157" s="10" t="str">
        <f t="shared" si="7"/>
        <v/>
      </c>
      <c r="B157" s="15"/>
      <c r="C157" s="15"/>
      <c r="D157" s="16"/>
      <c r="F157" s="4" t="str">
        <f>IF(ISNA(VLOOKUP(A157,'Annuitair nieuw'!A:I,12,0)),"",VLOOKUP(A157,'Annuitair nieuw'!A:I,12,0))</f>
        <v/>
      </c>
      <c r="G157" s="4" t="str">
        <f t="shared" si="8"/>
        <v/>
      </c>
    </row>
    <row r="158" spans="1:7" x14ac:dyDescent="0.25">
      <c r="A158" s="10" t="str">
        <f t="shared" si="7"/>
        <v/>
      </c>
      <c r="B158" s="15"/>
      <c r="C158" s="15"/>
      <c r="D158" s="16"/>
      <c r="F158" s="4" t="str">
        <f>IF(ISNA(VLOOKUP(A158,'Annuitair nieuw'!A:I,12,0)),"",VLOOKUP(A158,'Annuitair nieuw'!A:I,12,0))</f>
        <v/>
      </c>
      <c r="G158" s="4" t="str">
        <f t="shared" si="8"/>
        <v/>
      </c>
    </row>
    <row r="159" spans="1:7" x14ac:dyDescent="0.25">
      <c r="A159" s="10" t="str">
        <f t="shared" si="7"/>
        <v/>
      </c>
      <c r="B159" s="15"/>
      <c r="C159" s="15"/>
      <c r="D159" s="16"/>
      <c r="F159" s="4" t="str">
        <f>IF(ISNA(VLOOKUP(A159,'Annuitair nieuw'!A:I,12,0)),"",VLOOKUP(A159,'Annuitair nieuw'!A:I,12,0))</f>
        <v/>
      </c>
      <c r="G159" s="4" t="str">
        <f t="shared" si="8"/>
        <v/>
      </c>
    </row>
    <row r="160" spans="1:7" x14ac:dyDescent="0.25">
      <c r="A160" s="10" t="str">
        <f t="shared" si="7"/>
        <v/>
      </c>
      <c r="B160" s="15"/>
      <c r="C160" s="15"/>
      <c r="D160" s="16"/>
      <c r="F160" s="4" t="str">
        <f>IF(ISNA(VLOOKUP(A160,'Annuitair nieuw'!A:I,12,0)),"",VLOOKUP(A160,'Annuitair nieuw'!A:I,12,0))</f>
        <v/>
      </c>
      <c r="G160" s="4" t="str">
        <f t="shared" si="8"/>
        <v/>
      </c>
    </row>
    <row r="161" spans="1:7" x14ac:dyDescent="0.25">
      <c r="A161" s="10" t="str">
        <f t="shared" si="7"/>
        <v/>
      </c>
      <c r="B161" s="15"/>
      <c r="C161" s="15"/>
      <c r="D161" s="16"/>
      <c r="F161" s="4" t="str">
        <f>IF(ISNA(VLOOKUP(A161,'Annuitair nieuw'!A:I,12,0)),"",VLOOKUP(A161,'Annuitair nieuw'!A:I,12,0))</f>
        <v/>
      </c>
      <c r="G161" s="4" t="str">
        <f t="shared" si="8"/>
        <v/>
      </c>
    </row>
    <row r="162" spans="1:7" x14ac:dyDescent="0.25">
      <c r="A162" s="10" t="str">
        <f t="shared" si="7"/>
        <v/>
      </c>
      <c r="B162" s="15"/>
      <c r="C162" s="15"/>
      <c r="D162" s="16"/>
      <c r="F162" s="4" t="str">
        <f>IF(ISNA(VLOOKUP(A162,'Annuitair nieuw'!A:I,12,0)),"",VLOOKUP(A162,'Annuitair nieuw'!A:I,12,0))</f>
        <v/>
      </c>
      <c r="G162" s="4" t="str">
        <f t="shared" si="8"/>
        <v/>
      </c>
    </row>
    <row r="163" spans="1:7" x14ac:dyDescent="0.25">
      <c r="A163" s="10" t="str">
        <f t="shared" si="7"/>
        <v/>
      </c>
      <c r="B163" s="15"/>
      <c r="C163" s="15"/>
      <c r="D163" s="16"/>
      <c r="F163" s="4" t="str">
        <f>IF(ISNA(VLOOKUP(A163,'Annuitair nieuw'!A:I,12,0)),"",VLOOKUP(A163,'Annuitair nieuw'!A:I,12,0))</f>
        <v/>
      </c>
      <c r="G163" s="4" t="str">
        <f t="shared" si="8"/>
        <v/>
      </c>
    </row>
    <row r="164" spans="1:7" x14ac:dyDescent="0.25">
      <c r="A164" s="10" t="str">
        <f t="shared" si="7"/>
        <v/>
      </c>
      <c r="B164" s="15"/>
      <c r="C164" s="15"/>
      <c r="D164" s="16"/>
      <c r="F164" s="4" t="str">
        <f>IF(ISNA(VLOOKUP(A164,'Annuitair nieuw'!A:I,12,0)),"",VLOOKUP(A164,'Annuitair nieuw'!A:I,12,0))</f>
        <v/>
      </c>
      <c r="G164" s="4" t="str">
        <f t="shared" si="8"/>
        <v/>
      </c>
    </row>
    <row r="165" spans="1:7" x14ac:dyDescent="0.25">
      <c r="A165" s="10" t="str">
        <f t="shared" si="7"/>
        <v/>
      </c>
      <c r="B165" s="15"/>
      <c r="C165" s="15"/>
      <c r="D165" s="16"/>
      <c r="F165" s="4" t="str">
        <f>IF(ISNA(VLOOKUP(A165,'Annuitair nieuw'!A:I,12,0)),"",VLOOKUP(A165,'Annuitair nieuw'!A:I,12,0))</f>
        <v/>
      </c>
      <c r="G165" s="4" t="str">
        <f t="shared" si="8"/>
        <v/>
      </c>
    </row>
    <row r="166" spans="1:7" x14ac:dyDescent="0.25">
      <c r="A166" s="10" t="str">
        <f t="shared" si="7"/>
        <v/>
      </c>
      <c r="B166" s="15"/>
      <c r="C166" s="15"/>
      <c r="D166" s="16"/>
      <c r="F166" s="4" t="str">
        <f>IF(ISNA(VLOOKUP(A166,'Annuitair nieuw'!A:I,12,0)),"",VLOOKUP(A166,'Annuitair nieuw'!A:I,12,0))</f>
        <v/>
      </c>
      <c r="G166" s="4" t="str">
        <f t="shared" si="8"/>
        <v/>
      </c>
    </row>
    <row r="167" spans="1:7" x14ac:dyDescent="0.25">
      <c r="A167" s="10" t="str">
        <f t="shared" si="7"/>
        <v/>
      </c>
      <c r="B167" s="15"/>
      <c r="C167" s="15"/>
      <c r="D167" s="16"/>
      <c r="F167" s="4" t="str">
        <f>IF(ISNA(VLOOKUP(A167,'Annuitair nieuw'!A:I,12,0)),"",VLOOKUP(A167,'Annuitair nieuw'!A:I,12,0))</f>
        <v/>
      </c>
      <c r="G167" s="4" t="str">
        <f t="shared" si="8"/>
        <v/>
      </c>
    </row>
    <row r="168" spans="1:7" x14ac:dyDescent="0.25">
      <c r="A168" s="10" t="str">
        <f t="shared" si="7"/>
        <v/>
      </c>
      <c r="B168" s="15"/>
      <c r="C168" s="15"/>
      <c r="D168" s="16"/>
      <c r="F168" s="4" t="str">
        <f>IF(ISNA(VLOOKUP(A168,'Annuitair nieuw'!A:I,12,0)),"",VLOOKUP(A168,'Annuitair nieuw'!A:I,12,0))</f>
        <v/>
      </c>
      <c r="G168" s="4" t="str">
        <f t="shared" si="8"/>
        <v/>
      </c>
    </row>
    <row r="169" spans="1:7" x14ac:dyDescent="0.25">
      <c r="A169" s="10" t="str">
        <f t="shared" si="7"/>
        <v/>
      </c>
      <c r="B169" s="15"/>
      <c r="C169" s="15"/>
      <c r="D169" s="16"/>
      <c r="F169" s="4" t="str">
        <f>IF(ISNA(VLOOKUP(A169,'Annuitair nieuw'!A:I,12,0)),"",VLOOKUP(A169,'Annuitair nieuw'!A:I,12,0))</f>
        <v/>
      </c>
      <c r="G169" s="4" t="str">
        <f t="shared" si="8"/>
        <v/>
      </c>
    </row>
    <row r="170" spans="1:7" x14ac:dyDescent="0.25">
      <c r="A170" s="10" t="str">
        <f t="shared" si="7"/>
        <v/>
      </c>
      <c r="B170" s="15"/>
      <c r="C170" s="15"/>
      <c r="D170" s="16"/>
      <c r="F170" s="4" t="str">
        <f>IF(ISNA(VLOOKUP(A170,'Annuitair nieuw'!A:I,12,0)),"",VLOOKUP(A170,'Annuitair nieuw'!A:I,12,0))</f>
        <v/>
      </c>
      <c r="G170" s="4" t="str">
        <f t="shared" si="8"/>
        <v/>
      </c>
    </row>
    <row r="171" spans="1:7" x14ac:dyDescent="0.25">
      <c r="A171" s="10" t="str">
        <f t="shared" si="7"/>
        <v/>
      </c>
      <c r="B171" s="15"/>
      <c r="C171" s="15"/>
      <c r="D171" s="16"/>
      <c r="F171" s="4" t="str">
        <f>IF(ISNA(VLOOKUP(A171,'Annuitair nieuw'!A:I,12,0)),"",VLOOKUP(A171,'Annuitair nieuw'!A:I,12,0))</f>
        <v/>
      </c>
      <c r="G171" s="4" t="str">
        <f t="shared" si="8"/>
        <v/>
      </c>
    </row>
    <row r="172" spans="1:7" x14ac:dyDescent="0.25">
      <c r="A172" s="10" t="str">
        <f t="shared" si="7"/>
        <v/>
      </c>
      <c r="B172" s="15"/>
      <c r="C172" s="15"/>
      <c r="D172" s="16"/>
      <c r="F172" s="4" t="str">
        <f>IF(ISNA(VLOOKUP(A172,'Annuitair nieuw'!A:I,12,0)),"",VLOOKUP(A172,'Annuitair nieuw'!A:I,12,0))</f>
        <v/>
      </c>
      <c r="G172" s="4" t="str">
        <f t="shared" si="8"/>
        <v/>
      </c>
    </row>
    <row r="173" spans="1:7" x14ac:dyDescent="0.25">
      <c r="A173" s="10" t="str">
        <f t="shared" si="7"/>
        <v/>
      </c>
      <c r="B173" s="15"/>
      <c r="C173" s="15"/>
      <c r="D173" s="16"/>
      <c r="F173" s="4" t="str">
        <f>IF(ISNA(VLOOKUP(A173,'Annuitair nieuw'!A:I,12,0)),"",VLOOKUP(A173,'Annuitair nieuw'!A:I,12,0))</f>
        <v/>
      </c>
      <c r="G173" s="4" t="str">
        <f t="shared" si="8"/>
        <v/>
      </c>
    </row>
    <row r="174" spans="1:7" x14ac:dyDescent="0.25">
      <c r="A174" s="10" t="str">
        <f t="shared" si="7"/>
        <v/>
      </c>
      <c r="B174" s="15"/>
      <c r="C174" s="15"/>
      <c r="D174" s="16"/>
      <c r="F174" s="4" t="str">
        <f>IF(ISNA(VLOOKUP(A174,'Annuitair nieuw'!A:I,12,0)),"",VLOOKUP(A174,'Annuitair nieuw'!A:I,12,0))</f>
        <v/>
      </c>
      <c r="G174" s="4" t="str">
        <f t="shared" si="8"/>
        <v/>
      </c>
    </row>
    <row r="175" spans="1:7" x14ac:dyDescent="0.25">
      <c r="A175" s="10" t="str">
        <f t="shared" si="7"/>
        <v/>
      </c>
      <c r="B175" s="15"/>
      <c r="C175" s="15"/>
      <c r="D175" s="16"/>
      <c r="F175" s="4" t="str">
        <f>IF(ISNA(VLOOKUP(A175,'Annuitair nieuw'!A:I,12,0)),"",VLOOKUP(A175,'Annuitair nieuw'!A:I,12,0))</f>
        <v/>
      </c>
      <c r="G175" s="4" t="str">
        <f t="shared" si="8"/>
        <v/>
      </c>
    </row>
    <row r="176" spans="1:7" x14ac:dyDescent="0.25">
      <c r="A176" s="10" t="str">
        <f t="shared" si="7"/>
        <v/>
      </c>
      <c r="B176" s="15"/>
      <c r="C176" s="15"/>
      <c r="D176" s="16"/>
      <c r="F176" s="4" t="str">
        <f>IF(ISNA(VLOOKUP(A176,'Annuitair nieuw'!A:I,12,0)),"",VLOOKUP(A176,'Annuitair nieuw'!A:I,12,0))</f>
        <v/>
      </c>
      <c r="G176" s="4" t="str">
        <f t="shared" si="8"/>
        <v/>
      </c>
    </row>
    <row r="177" spans="1:7" x14ac:dyDescent="0.25">
      <c r="A177" s="10" t="str">
        <f t="shared" si="7"/>
        <v/>
      </c>
      <c r="B177" s="15"/>
      <c r="C177" s="15"/>
      <c r="D177" s="16"/>
      <c r="F177" s="4" t="str">
        <f>IF(ISNA(VLOOKUP(A177,'Annuitair nieuw'!A:I,12,0)),"",VLOOKUP(A177,'Annuitair nieuw'!A:I,12,0))</f>
        <v/>
      </c>
      <c r="G177" s="4" t="str">
        <f t="shared" si="8"/>
        <v/>
      </c>
    </row>
    <row r="178" spans="1:7" x14ac:dyDescent="0.25">
      <c r="A178" s="10" t="str">
        <f t="shared" si="7"/>
        <v/>
      </c>
      <c r="B178" s="15"/>
      <c r="C178" s="15"/>
      <c r="D178" s="16"/>
      <c r="F178" s="4" t="str">
        <f>IF(ISNA(VLOOKUP(A178,'Annuitair nieuw'!A:I,12,0)),"",VLOOKUP(A178,'Annuitair nieuw'!A:I,12,0))</f>
        <v/>
      </c>
      <c r="G178" s="4" t="str">
        <f t="shared" si="8"/>
        <v/>
      </c>
    </row>
    <row r="179" spans="1:7" x14ac:dyDescent="0.25">
      <c r="A179" s="10" t="str">
        <f t="shared" si="7"/>
        <v/>
      </c>
      <c r="B179" s="15"/>
      <c r="C179" s="15"/>
      <c r="D179" s="16"/>
      <c r="F179" s="4" t="str">
        <f>IF(ISNA(VLOOKUP(A179,'Annuitair nieuw'!A:I,12,0)),"",VLOOKUP(A179,'Annuitair nieuw'!A:I,12,0))</f>
        <v/>
      </c>
      <c r="G179" s="4" t="str">
        <f t="shared" si="8"/>
        <v/>
      </c>
    </row>
    <row r="180" spans="1:7" x14ac:dyDescent="0.25">
      <c r="A180" s="10" t="str">
        <f t="shared" si="7"/>
        <v/>
      </c>
      <c r="B180" s="15"/>
      <c r="C180" s="15"/>
      <c r="D180" s="16"/>
      <c r="F180" s="4" t="str">
        <f>IF(ISNA(VLOOKUP(A180,'Annuitair nieuw'!A:I,12,0)),"",VLOOKUP(A180,'Annuitair nieuw'!A:I,12,0))</f>
        <v/>
      </c>
      <c r="G180" s="4" t="str">
        <f t="shared" si="8"/>
        <v/>
      </c>
    </row>
    <row r="181" spans="1:7" x14ac:dyDescent="0.25">
      <c r="A181" s="10" t="str">
        <f t="shared" si="7"/>
        <v/>
      </c>
      <c r="B181" s="15"/>
      <c r="C181" s="15"/>
      <c r="D181" s="16"/>
      <c r="F181" s="4" t="str">
        <f>IF(ISNA(VLOOKUP(A181,'Annuitair nieuw'!A:I,12,0)),"",VLOOKUP(A181,'Annuitair nieuw'!A:I,12,0))</f>
        <v/>
      </c>
      <c r="G181" s="4" t="str">
        <f t="shared" si="8"/>
        <v/>
      </c>
    </row>
    <row r="182" spans="1:7" x14ac:dyDescent="0.25">
      <c r="A182" s="10" t="str">
        <f t="shared" si="7"/>
        <v/>
      </c>
      <c r="B182" s="15"/>
      <c r="C182" s="15"/>
      <c r="D182" s="16"/>
      <c r="F182" s="4" t="str">
        <f>IF(ISNA(VLOOKUP(A182,'Annuitair nieuw'!A:I,12,0)),"",VLOOKUP(A182,'Annuitair nieuw'!A:I,12,0))</f>
        <v/>
      </c>
      <c r="G182" s="4" t="str">
        <f t="shared" si="8"/>
        <v/>
      </c>
    </row>
    <row r="183" spans="1:7" x14ac:dyDescent="0.25">
      <c r="A183" s="10" t="str">
        <f t="shared" si="7"/>
        <v/>
      </c>
      <c r="B183" s="15"/>
      <c r="C183" s="15"/>
      <c r="D183" s="16"/>
      <c r="F183" s="4" t="str">
        <f>IF(ISNA(VLOOKUP(A183,'Annuitair nieuw'!A:I,12,0)),"",VLOOKUP(A183,'Annuitair nieuw'!A:I,12,0))</f>
        <v/>
      </c>
      <c r="G183" s="4" t="str">
        <f t="shared" si="8"/>
        <v/>
      </c>
    </row>
    <row r="184" spans="1:7" x14ac:dyDescent="0.25">
      <c r="A184" s="10" t="str">
        <f t="shared" si="7"/>
        <v/>
      </c>
      <c r="B184" s="15"/>
      <c r="C184" s="15"/>
      <c r="D184" s="16"/>
      <c r="F184" s="4" t="str">
        <f>IF(ISNA(VLOOKUP(A184,'Annuitair nieuw'!A:I,12,0)),"",VLOOKUP(A184,'Annuitair nieuw'!A:I,12,0))</f>
        <v/>
      </c>
      <c r="G184" s="4" t="str">
        <f t="shared" si="8"/>
        <v/>
      </c>
    </row>
    <row r="185" spans="1:7" x14ac:dyDescent="0.25">
      <c r="A185" s="10" t="str">
        <f t="shared" si="7"/>
        <v/>
      </c>
      <c r="B185" s="15"/>
      <c r="C185" s="15"/>
      <c r="D185" s="16"/>
      <c r="F185" s="4" t="str">
        <f>IF(ISNA(VLOOKUP(A185,'Annuitair nieuw'!A:I,12,0)),"",VLOOKUP(A185,'Annuitair nieuw'!A:I,12,0))</f>
        <v/>
      </c>
      <c r="G185" s="4" t="str">
        <f t="shared" si="8"/>
        <v/>
      </c>
    </row>
    <row r="186" spans="1:7" x14ac:dyDescent="0.25">
      <c r="A186" s="10" t="str">
        <f t="shared" si="7"/>
        <v/>
      </c>
      <c r="B186" s="15"/>
      <c r="C186" s="15"/>
      <c r="D186" s="16"/>
      <c r="F186" s="4" t="str">
        <f>IF(ISNA(VLOOKUP(A186,'Annuitair nieuw'!A:I,12,0)),"",VLOOKUP(A186,'Annuitair nieuw'!A:I,12,0))</f>
        <v/>
      </c>
      <c r="G186" s="4" t="str">
        <f t="shared" si="8"/>
        <v/>
      </c>
    </row>
    <row r="187" spans="1:7" x14ac:dyDescent="0.25">
      <c r="A187" s="10" t="str">
        <f t="shared" si="7"/>
        <v/>
      </c>
      <c r="B187" s="15"/>
      <c r="C187" s="15"/>
      <c r="D187" s="16"/>
      <c r="F187" s="4" t="str">
        <f>IF(ISNA(VLOOKUP(A187,'Annuitair nieuw'!A:I,12,0)),"",VLOOKUP(A187,'Annuitair nieuw'!A:I,12,0))</f>
        <v/>
      </c>
      <c r="G187" s="4" t="str">
        <f t="shared" si="8"/>
        <v/>
      </c>
    </row>
    <row r="188" spans="1:7" x14ac:dyDescent="0.25">
      <c r="A188" s="10" t="str">
        <f t="shared" si="7"/>
        <v/>
      </c>
      <c r="B188" s="15"/>
      <c r="C188" s="15"/>
      <c r="D188" s="16"/>
      <c r="F188" s="4" t="str">
        <f>IF(ISNA(VLOOKUP(A188,'Annuitair nieuw'!A:I,12,0)),"",VLOOKUP(A188,'Annuitair nieuw'!A:I,12,0))</f>
        <v/>
      </c>
      <c r="G188" s="4" t="str">
        <f t="shared" si="8"/>
        <v/>
      </c>
    </row>
    <row r="189" spans="1:7" x14ac:dyDescent="0.25">
      <c r="A189" s="10" t="str">
        <f t="shared" si="7"/>
        <v/>
      </c>
      <c r="B189" s="15"/>
      <c r="C189" s="15"/>
      <c r="D189" s="16"/>
      <c r="F189" s="4" t="str">
        <f>IF(ISNA(VLOOKUP(A189,'Annuitair nieuw'!A:I,12,0)),"",VLOOKUP(A189,'Annuitair nieuw'!A:I,12,0))</f>
        <v/>
      </c>
      <c r="G189" s="4" t="str">
        <f t="shared" si="8"/>
        <v/>
      </c>
    </row>
    <row r="190" spans="1:7" x14ac:dyDescent="0.25">
      <c r="A190" s="10" t="str">
        <f t="shared" si="7"/>
        <v/>
      </c>
      <c r="B190" s="15"/>
      <c r="C190" s="15"/>
      <c r="D190" s="16"/>
      <c r="F190" s="4" t="str">
        <f>IF(ISNA(VLOOKUP(A190,'Annuitair nieuw'!A:I,12,0)),"",VLOOKUP(A190,'Annuitair nieuw'!A:I,12,0))</f>
        <v/>
      </c>
      <c r="G190" s="4" t="str">
        <f t="shared" si="8"/>
        <v/>
      </c>
    </row>
    <row r="191" spans="1:7" x14ac:dyDescent="0.25">
      <c r="A191" s="10" t="str">
        <f t="shared" si="7"/>
        <v/>
      </c>
      <c r="B191" s="15"/>
      <c r="C191" s="15"/>
      <c r="D191" s="16"/>
      <c r="F191" s="4" t="str">
        <f>IF(ISNA(VLOOKUP(A191,'Annuitair nieuw'!A:I,12,0)),"",VLOOKUP(A191,'Annuitair nieuw'!A:I,12,0))</f>
        <v/>
      </c>
      <c r="G191" s="4" t="str">
        <f t="shared" si="8"/>
        <v/>
      </c>
    </row>
    <row r="192" spans="1:7" x14ac:dyDescent="0.25">
      <c r="A192" s="10" t="str">
        <f t="shared" si="7"/>
        <v/>
      </c>
      <c r="B192" s="15"/>
      <c r="C192" s="15"/>
      <c r="D192" s="16"/>
      <c r="F192" s="4" t="str">
        <f>IF(ISNA(VLOOKUP(A192,'Annuitair nieuw'!A:I,12,0)),"",VLOOKUP(A192,'Annuitair nieuw'!A:I,12,0))</f>
        <v/>
      </c>
      <c r="G192" s="4" t="str">
        <f t="shared" si="8"/>
        <v/>
      </c>
    </row>
    <row r="193" spans="1:7" x14ac:dyDescent="0.25">
      <c r="A193" s="10" t="str">
        <f t="shared" si="7"/>
        <v/>
      </c>
      <c r="B193" s="15"/>
      <c r="C193" s="15"/>
      <c r="D193" s="16"/>
      <c r="F193" s="4" t="str">
        <f>IF(ISNA(VLOOKUP(A193,'Annuitair nieuw'!A:I,12,0)),"",VLOOKUP(A193,'Annuitair nieuw'!A:I,12,0))</f>
        <v/>
      </c>
      <c r="G193" s="4" t="str">
        <f t="shared" si="8"/>
        <v/>
      </c>
    </row>
    <row r="194" spans="1:7" x14ac:dyDescent="0.25">
      <c r="A194" s="10" t="str">
        <f t="shared" si="7"/>
        <v/>
      </c>
      <c r="B194" s="15"/>
      <c r="C194" s="15"/>
      <c r="D194" s="16"/>
      <c r="F194" s="4" t="str">
        <f>IF(ISNA(VLOOKUP(A194,'Annuitair nieuw'!A:I,12,0)),"",VLOOKUP(A194,'Annuitair nieuw'!A:I,12,0))</f>
        <v/>
      </c>
      <c r="G194" s="4" t="str">
        <f t="shared" si="8"/>
        <v/>
      </c>
    </row>
    <row r="195" spans="1:7" x14ac:dyDescent="0.25">
      <c r="A195" s="10" t="str">
        <f t="shared" ref="A195:A258" si="9">IF(ISBLANK(B195),"",IF(DAY(B195)&lt;=DAY($B$2),DATE(YEAR(B195),MONTH(B195),DAY(B195)),DATE(YEAR(B195),MONTH(B195)+1,1)))</f>
        <v/>
      </c>
      <c r="B195" s="15"/>
      <c r="C195" s="15"/>
      <c r="D195" s="16"/>
      <c r="F195" s="4" t="str">
        <f>IF(ISNA(VLOOKUP(A195,'Annuitair nieuw'!A:I,12,0)),"",VLOOKUP(A195,'Annuitair nieuw'!A:I,12,0))</f>
        <v/>
      </c>
      <c r="G195" s="4" t="str">
        <f t="shared" ref="G195:G258" si="10">IF(ISBLANK(D195),"",G194-D195)</f>
        <v/>
      </c>
    </row>
    <row r="196" spans="1:7" x14ac:dyDescent="0.25">
      <c r="A196" s="10" t="str">
        <f t="shared" si="9"/>
        <v/>
      </c>
      <c r="B196" s="15"/>
      <c r="C196" s="15"/>
      <c r="D196" s="16"/>
      <c r="F196" s="4" t="str">
        <f>IF(ISNA(VLOOKUP(A196,'Annuitair nieuw'!A:I,12,0)),"",VLOOKUP(A196,'Annuitair nieuw'!A:I,12,0))</f>
        <v/>
      </c>
      <c r="G196" s="4" t="str">
        <f t="shared" si="10"/>
        <v/>
      </c>
    </row>
    <row r="197" spans="1:7" x14ac:dyDescent="0.25">
      <c r="A197" s="10" t="str">
        <f t="shared" si="9"/>
        <v/>
      </c>
      <c r="B197" s="15"/>
      <c r="C197" s="15"/>
      <c r="D197" s="16"/>
      <c r="F197" s="4" t="str">
        <f>IF(ISNA(VLOOKUP(A197,'Annuitair nieuw'!A:I,12,0)),"",VLOOKUP(A197,'Annuitair nieuw'!A:I,12,0))</f>
        <v/>
      </c>
      <c r="G197" s="4" t="str">
        <f t="shared" si="10"/>
        <v/>
      </c>
    </row>
    <row r="198" spans="1:7" x14ac:dyDescent="0.25">
      <c r="A198" s="10" t="str">
        <f t="shared" si="9"/>
        <v/>
      </c>
      <c r="B198" s="15"/>
      <c r="C198" s="15"/>
      <c r="D198" s="16"/>
      <c r="F198" s="4" t="str">
        <f>IF(ISNA(VLOOKUP(A198,'Annuitair nieuw'!A:I,12,0)),"",VLOOKUP(A198,'Annuitair nieuw'!A:I,12,0))</f>
        <v/>
      </c>
      <c r="G198" s="4" t="str">
        <f t="shared" si="10"/>
        <v/>
      </c>
    </row>
    <row r="199" spans="1:7" x14ac:dyDescent="0.25">
      <c r="A199" s="10" t="str">
        <f t="shared" si="9"/>
        <v/>
      </c>
      <c r="B199" s="15"/>
      <c r="C199" s="15"/>
      <c r="D199" s="16"/>
      <c r="F199" s="4" t="str">
        <f>IF(ISNA(VLOOKUP(A199,'Annuitair nieuw'!A:I,12,0)),"",VLOOKUP(A199,'Annuitair nieuw'!A:I,12,0))</f>
        <v/>
      </c>
      <c r="G199" s="4" t="str">
        <f t="shared" si="10"/>
        <v/>
      </c>
    </row>
    <row r="200" spans="1:7" x14ac:dyDescent="0.25">
      <c r="A200" s="10" t="str">
        <f t="shared" si="9"/>
        <v/>
      </c>
      <c r="B200" s="15"/>
      <c r="C200" s="15"/>
      <c r="D200" s="16"/>
      <c r="F200" s="4" t="str">
        <f>IF(ISNA(VLOOKUP(A200,'Annuitair nieuw'!A:I,12,0)),"",VLOOKUP(A200,'Annuitair nieuw'!A:I,12,0))</f>
        <v/>
      </c>
      <c r="G200" s="4" t="str">
        <f t="shared" si="10"/>
        <v/>
      </c>
    </row>
    <row r="201" spans="1:7" x14ac:dyDescent="0.25">
      <c r="A201" s="10" t="str">
        <f t="shared" si="9"/>
        <v/>
      </c>
      <c r="B201" s="15"/>
      <c r="C201" s="15"/>
      <c r="D201" s="16"/>
      <c r="F201" s="4" t="str">
        <f>IF(ISNA(VLOOKUP(A201,'Annuitair nieuw'!A:I,12,0)),"",VLOOKUP(A201,'Annuitair nieuw'!A:I,12,0))</f>
        <v/>
      </c>
      <c r="G201" s="4" t="str">
        <f t="shared" si="10"/>
        <v/>
      </c>
    </row>
    <row r="202" spans="1:7" x14ac:dyDescent="0.25">
      <c r="A202" s="10" t="str">
        <f t="shared" si="9"/>
        <v/>
      </c>
      <c r="B202" s="15"/>
      <c r="C202" s="15"/>
      <c r="D202" s="16"/>
      <c r="F202" s="4" t="str">
        <f>IF(ISNA(VLOOKUP(A202,'Annuitair nieuw'!A:I,12,0)),"",VLOOKUP(A202,'Annuitair nieuw'!A:I,12,0))</f>
        <v/>
      </c>
      <c r="G202" s="4" t="str">
        <f t="shared" si="10"/>
        <v/>
      </c>
    </row>
    <row r="203" spans="1:7" x14ac:dyDescent="0.25">
      <c r="A203" s="10" t="str">
        <f t="shared" si="9"/>
        <v/>
      </c>
      <c r="B203" s="15"/>
      <c r="C203" s="15"/>
      <c r="D203" s="16"/>
      <c r="F203" s="4" t="str">
        <f>IF(ISNA(VLOOKUP(A203,'Annuitair nieuw'!A:I,12,0)),"",VLOOKUP(A203,'Annuitair nieuw'!A:I,12,0))</f>
        <v/>
      </c>
      <c r="G203" s="4" t="str">
        <f t="shared" si="10"/>
        <v/>
      </c>
    </row>
    <row r="204" spans="1:7" x14ac:dyDescent="0.25">
      <c r="A204" s="10" t="str">
        <f t="shared" si="9"/>
        <v/>
      </c>
      <c r="B204" s="15"/>
      <c r="C204" s="15"/>
      <c r="D204" s="16"/>
      <c r="F204" s="4" t="str">
        <f>IF(ISNA(VLOOKUP(A204,'Annuitair nieuw'!A:I,12,0)),"",VLOOKUP(A204,'Annuitair nieuw'!A:I,12,0))</f>
        <v/>
      </c>
      <c r="G204" s="4" t="str">
        <f t="shared" si="10"/>
        <v/>
      </c>
    </row>
    <row r="205" spans="1:7" x14ac:dyDescent="0.25">
      <c r="A205" s="10" t="str">
        <f t="shared" si="9"/>
        <v/>
      </c>
      <c r="B205" s="15"/>
      <c r="C205" s="15"/>
      <c r="D205" s="16"/>
      <c r="F205" s="4" t="str">
        <f>IF(ISNA(VLOOKUP(A205,'Annuitair nieuw'!A:I,12,0)),"",VLOOKUP(A205,'Annuitair nieuw'!A:I,12,0))</f>
        <v/>
      </c>
      <c r="G205" s="4" t="str">
        <f t="shared" si="10"/>
        <v/>
      </c>
    </row>
    <row r="206" spans="1:7" x14ac:dyDescent="0.25">
      <c r="A206" s="10" t="str">
        <f t="shared" si="9"/>
        <v/>
      </c>
      <c r="B206" s="15"/>
      <c r="C206" s="15"/>
      <c r="D206" s="16"/>
      <c r="F206" s="4" t="str">
        <f>IF(ISNA(VLOOKUP(A206,'Annuitair nieuw'!A:I,12,0)),"",VLOOKUP(A206,'Annuitair nieuw'!A:I,12,0))</f>
        <v/>
      </c>
      <c r="G206" s="4" t="str">
        <f t="shared" si="10"/>
        <v/>
      </c>
    </row>
    <row r="207" spans="1:7" x14ac:dyDescent="0.25">
      <c r="A207" s="10" t="str">
        <f t="shared" si="9"/>
        <v/>
      </c>
      <c r="B207" s="15"/>
      <c r="C207" s="15"/>
      <c r="D207" s="16"/>
      <c r="F207" s="4" t="str">
        <f>IF(ISNA(VLOOKUP(A207,'Annuitair nieuw'!A:I,12,0)),"",VLOOKUP(A207,'Annuitair nieuw'!A:I,12,0))</f>
        <v/>
      </c>
      <c r="G207" s="4" t="str">
        <f t="shared" si="10"/>
        <v/>
      </c>
    </row>
    <row r="208" spans="1:7" x14ac:dyDescent="0.25">
      <c r="A208" s="10" t="str">
        <f t="shared" si="9"/>
        <v/>
      </c>
      <c r="B208" s="15"/>
      <c r="C208" s="15"/>
      <c r="D208" s="16"/>
      <c r="F208" s="4" t="str">
        <f>IF(ISNA(VLOOKUP(A208,'Annuitair nieuw'!A:I,12,0)),"",VLOOKUP(A208,'Annuitair nieuw'!A:I,12,0))</f>
        <v/>
      </c>
      <c r="G208" s="4" t="str">
        <f t="shared" si="10"/>
        <v/>
      </c>
    </row>
    <row r="209" spans="1:7" x14ac:dyDescent="0.25">
      <c r="A209" s="10" t="str">
        <f t="shared" si="9"/>
        <v/>
      </c>
      <c r="B209" s="15"/>
      <c r="C209" s="15"/>
      <c r="D209" s="16"/>
      <c r="F209" s="4" t="str">
        <f>IF(ISNA(VLOOKUP(A209,'Annuitair nieuw'!A:I,12,0)),"",VLOOKUP(A209,'Annuitair nieuw'!A:I,12,0))</f>
        <v/>
      </c>
      <c r="G209" s="4" t="str">
        <f t="shared" si="10"/>
        <v/>
      </c>
    </row>
    <row r="210" spans="1:7" x14ac:dyDescent="0.25">
      <c r="A210" s="10" t="str">
        <f t="shared" si="9"/>
        <v/>
      </c>
      <c r="B210" s="15"/>
      <c r="C210" s="15"/>
      <c r="D210" s="16"/>
      <c r="F210" s="4" t="str">
        <f>IF(ISNA(VLOOKUP(A210,'Annuitair nieuw'!A:I,12,0)),"",VLOOKUP(A210,'Annuitair nieuw'!A:I,12,0))</f>
        <v/>
      </c>
      <c r="G210" s="4" t="str">
        <f t="shared" si="10"/>
        <v/>
      </c>
    </row>
    <row r="211" spans="1:7" x14ac:dyDescent="0.25">
      <c r="A211" s="10" t="str">
        <f t="shared" si="9"/>
        <v/>
      </c>
      <c r="B211" s="15"/>
      <c r="C211" s="15"/>
      <c r="D211" s="16"/>
      <c r="F211" s="4" t="str">
        <f>IF(ISNA(VLOOKUP(A211,'Annuitair nieuw'!A:I,12,0)),"",VLOOKUP(A211,'Annuitair nieuw'!A:I,12,0))</f>
        <v/>
      </c>
      <c r="G211" s="4" t="str">
        <f t="shared" si="10"/>
        <v/>
      </c>
    </row>
    <row r="212" spans="1:7" x14ac:dyDescent="0.25">
      <c r="A212" s="10" t="str">
        <f t="shared" si="9"/>
        <v/>
      </c>
      <c r="B212" s="15"/>
      <c r="C212" s="15"/>
      <c r="D212" s="16"/>
      <c r="F212" s="4" t="str">
        <f>IF(ISNA(VLOOKUP(A212,'Annuitair nieuw'!A:I,12,0)),"",VLOOKUP(A212,'Annuitair nieuw'!A:I,12,0))</f>
        <v/>
      </c>
      <c r="G212" s="4" t="str">
        <f t="shared" si="10"/>
        <v/>
      </c>
    </row>
    <row r="213" spans="1:7" x14ac:dyDescent="0.25">
      <c r="A213" s="10" t="str">
        <f t="shared" si="9"/>
        <v/>
      </c>
      <c r="B213" s="15"/>
      <c r="C213" s="15"/>
      <c r="D213" s="16"/>
      <c r="F213" s="4" t="str">
        <f>IF(ISNA(VLOOKUP(A213,'Annuitair nieuw'!A:I,12,0)),"",VLOOKUP(A213,'Annuitair nieuw'!A:I,12,0))</f>
        <v/>
      </c>
      <c r="G213" s="4" t="str">
        <f t="shared" si="10"/>
        <v/>
      </c>
    </row>
    <row r="214" spans="1:7" x14ac:dyDescent="0.25">
      <c r="A214" s="10" t="str">
        <f t="shared" si="9"/>
        <v/>
      </c>
      <c r="B214" s="15"/>
      <c r="C214" s="15"/>
      <c r="D214" s="16"/>
      <c r="F214" s="4" t="str">
        <f>IF(ISNA(VLOOKUP(A214,'Annuitair nieuw'!A:I,12,0)),"",VLOOKUP(A214,'Annuitair nieuw'!A:I,12,0))</f>
        <v/>
      </c>
      <c r="G214" s="4" t="str">
        <f t="shared" si="10"/>
        <v/>
      </c>
    </row>
    <row r="215" spans="1:7" x14ac:dyDescent="0.25">
      <c r="A215" s="10" t="str">
        <f t="shared" si="9"/>
        <v/>
      </c>
      <c r="B215" s="15"/>
      <c r="C215" s="15"/>
      <c r="D215" s="16"/>
      <c r="F215" s="4" t="str">
        <f>IF(ISNA(VLOOKUP(A215,'Annuitair nieuw'!A:I,12,0)),"",VLOOKUP(A215,'Annuitair nieuw'!A:I,12,0))</f>
        <v/>
      </c>
      <c r="G215" s="4" t="str">
        <f t="shared" si="10"/>
        <v/>
      </c>
    </row>
    <row r="216" spans="1:7" x14ac:dyDescent="0.25">
      <c r="A216" s="10" t="str">
        <f t="shared" si="9"/>
        <v/>
      </c>
      <c r="B216" s="15"/>
      <c r="C216" s="15"/>
      <c r="D216" s="16"/>
      <c r="F216" s="4" t="str">
        <f>IF(ISNA(VLOOKUP(A216,'Annuitair nieuw'!A:I,12,0)),"",VLOOKUP(A216,'Annuitair nieuw'!A:I,12,0))</f>
        <v/>
      </c>
      <c r="G216" s="4" t="str">
        <f t="shared" si="10"/>
        <v/>
      </c>
    </row>
    <row r="217" spans="1:7" x14ac:dyDescent="0.25">
      <c r="A217" s="10" t="str">
        <f t="shared" si="9"/>
        <v/>
      </c>
      <c r="B217" s="15"/>
      <c r="C217" s="15"/>
      <c r="D217" s="16"/>
      <c r="F217" s="4" t="str">
        <f>IF(ISNA(VLOOKUP(A217,'Annuitair nieuw'!A:I,12,0)),"",VLOOKUP(A217,'Annuitair nieuw'!A:I,12,0))</f>
        <v/>
      </c>
      <c r="G217" s="4" t="str">
        <f t="shared" si="10"/>
        <v/>
      </c>
    </row>
    <row r="218" spans="1:7" x14ac:dyDescent="0.25">
      <c r="A218" s="10" t="str">
        <f t="shared" si="9"/>
        <v/>
      </c>
      <c r="B218" s="15"/>
      <c r="C218" s="15"/>
      <c r="D218" s="16"/>
      <c r="F218" s="4" t="str">
        <f>IF(ISNA(VLOOKUP(A218,'Annuitair nieuw'!A:I,12,0)),"",VLOOKUP(A218,'Annuitair nieuw'!A:I,12,0))</f>
        <v/>
      </c>
      <c r="G218" s="4" t="str">
        <f t="shared" si="10"/>
        <v/>
      </c>
    </row>
    <row r="219" spans="1:7" x14ac:dyDescent="0.25">
      <c r="A219" s="10" t="str">
        <f t="shared" si="9"/>
        <v/>
      </c>
      <c r="B219" s="15"/>
      <c r="C219" s="15"/>
      <c r="D219" s="16"/>
      <c r="F219" s="4" t="str">
        <f>IF(ISNA(VLOOKUP(A219,'Annuitair nieuw'!A:I,12,0)),"",VLOOKUP(A219,'Annuitair nieuw'!A:I,12,0))</f>
        <v/>
      </c>
      <c r="G219" s="4" t="str">
        <f t="shared" si="10"/>
        <v/>
      </c>
    </row>
    <row r="220" spans="1:7" x14ac:dyDescent="0.25">
      <c r="A220" s="10" t="str">
        <f t="shared" si="9"/>
        <v/>
      </c>
      <c r="B220" s="15"/>
      <c r="C220" s="15"/>
      <c r="D220" s="16"/>
      <c r="F220" s="4" t="str">
        <f>IF(ISNA(VLOOKUP(A220,'Annuitair nieuw'!A:I,12,0)),"",VLOOKUP(A220,'Annuitair nieuw'!A:I,12,0))</f>
        <v/>
      </c>
      <c r="G220" s="4" t="str">
        <f t="shared" si="10"/>
        <v/>
      </c>
    </row>
    <row r="221" spans="1:7" x14ac:dyDescent="0.25">
      <c r="A221" s="10" t="str">
        <f t="shared" si="9"/>
        <v/>
      </c>
      <c r="B221" s="15"/>
      <c r="C221" s="15"/>
      <c r="D221" s="16"/>
      <c r="F221" s="4" t="str">
        <f>IF(ISNA(VLOOKUP(A221,'Annuitair nieuw'!A:I,12,0)),"",VLOOKUP(A221,'Annuitair nieuw'!A:I,12,0))</f>
        <v/>
      </c>
      <c r="G221" s="4" t="str">
        <f t="shared" si="10"/>
        <v/>
      </c>
    </row>
    <row r="222" spans="1:7" x14ac:dyDescent="0.25">
      <c r="A222" s="10" t="str">
        <f t="shared" si="9"/>
        <v/>
      </c>
      <c r="B222" s="15"/>
      <c r="C222" s="15"/>
      <c r="D222" s="16"/>
      <c r="F222" s="4" t="str">
        <f>IF(ISNA(VLOOKUP(A222,'Annuitair nieuw'!A:I,12,0)),"",VLOOKUP(A222,'Annuitair nieuw'!A:I,12,0))</f>
        <v/>
      </c>
      <c r="G222" s="4" t="str">
        <f t="shared" si="10"/>
        <v/>
      </c>
    </row>
    <row r="223" spans="1:7" x14ac:dyDescent="0.25">
      <c r="A223" s="10" t="str">
        <f t="shared" si="9"/>
        <v/>
      </c>
      <c r="B223" s="15"/>
      <c r="C223" s="15"/>
      <c r="D223" s="16"/>
      <c r="F223" s="4" t="str">
        <f>IF(ISNA(VLOOKUP(A223,'Annuitair nieuw'!A:I,12,0)),"",VLOOKUP(A223,'Annuitair nieuw'!A:I,12,0))</f>
        <v/>
      </c>
      <c r="G223" s="4" t="str">
        <f t="shared" si="10"/>
        <v/>
      </c>
    </row>
    <row r="224" spans="1:7" x14ac:dyDescent="0.25">
      <c r="A224" s="10" t="str">
        <f t="shared" si="9"/>
        <v/>
      </c>
      <c r="B224" s="15"/>
      <c r="C224" s="15"/>
      <c r="D224" s="16"/>
      <c r="F224" s="4" t="str">
        <f>IF(ISNA(VLOOKUP(A224,'Annuitair nieuw'!A:I,12,0)),"",VLOOKUP(A224,'Annuitair nieuw'!A:I,12,0))</f>
        <v/>
      </c>
      <c r="G224" s="4" t="str">
        <f t="shared" si="10"/>
        <v/>
      </c>
    </row>
    <row r="225" spans="1:7" x14ac:dyDescent="0.25">
      <c r="A225" s="10" t="str">
        <f t="shared" si="9"/>
        <v/>
      </c>
      <c r="B225" s="15"/>
      <c r="C225" s="15"/>
      <c r="D225" s="16"/>
      <c r="F225" s="4" t="str">
        <f>IF(ISNA(VLOOKUP(A225,'Annuitair nieuw'!A:I,12,0)),"",VLOOKUP(A225,'Annuitair nieuw'!A:I,12,0))</f>
        <v/>
      </c>
      <c r="G225" s="4" t="str">
        <f t="shared" si="10"/>
        <v/>
      </c>
    </row>
    <row r="226" spans="1:7" x14ac:dyDescent="0.25">
      <c r="A226" s="10" t="str">
        <f t="shared" si="9"/>
        <v/>
      </c>
      <c r="B226" s="15"/>
      <c r="C226" s="15"/>
      <c r="D226" s="16"/>
      <c r="F226" s="4" t="str">
        <f>IF(ISNA(VLOOKUP(A226,'Annuitair nieuw'!A:I,12,0)),"",VLOOKUP(A226,'Annuitair nieuw'!A:I,12,0))</f>
        <v/>
      </c>
      <c r="G226" s="4" t="str">
        <f t="shared" si="10"/>
        <v/>
      </c>
    </row>
    <row r="227" spans="1:7" x14ac:dyDescent="0.25">
      <c r="A227" s="10" t="str">
        <f t="shared" si="9"/>
        <v/>
      </c>
      <c r="B227" s="15"/>
      <c r="C227" s="15"/>
      <c r="D227" s="16"/>
      <c r="F227" s="4" t="str">
        <f>IF(ISNA(VLOOKUP(A227,'Annuitair nieuw'!A:I,12,0)),"",VLOOKUP(A227,'Annuitair nieuw'!A:I,12,0))</f>
        <v/>
      </c>
      <c r="G227" s="4" t="str">
        <f t="shared" si="10"/>
        <v/>
      </c>
    </row>
    <row r="228" spans="1:7" x14ac:dyDescent="0.25">
      <c r="A228" s="10" t="str">
        <f t="shared" si="9"/>
        <v/>
      </c>
      <c r="B228" s="15"/>
      <c r="C228" s="15"/>
      <c r="D228" s="16"/>
      <c r="F228" s="4" t="str">
        <f>IF(ISNA(VLOOKUP(A228,'Annuitair nieuw'!A:I,12,0)),"",VLOOKUP(A228,'Annuitair nieuw'!A:I,12,0))</f>
        <v/>
      </c>
      <c r="G228" s="4" t="str">
        <f t="shared" si="10"/>
        <v/>
      </c>
    </row>
    <row r="229" spans="1:7" x14ac:dyDescent="0.25">
      <c r="A229" s="10" t="str">
        <f t="shared" si="9"/>
        <v/>
      </c>
      <c r="B229" s="15"/>
      <c r="C229" s="15"/>
      <c r="D229" s="16"/>
      <c r="F229" s="4" t="str">
        <f>IF(ISNA(VLOOKUP(A229,'Annuitair nieuw'!A:I,12,0)),"",VLOOKUP(A229,'Annuitair nieuw'!A:I,12,0))</f>
        <v/>
      </c>
      <c r="G229" s="4" t="str">
        <f t="shared" si="10"/>
        <v/>
      </c>
    </row>
    <row r="230" spans="1:7" x14ac:dyDescent="0.25">
      <c r="A230" s="10" t="str">
        <f t="shared" si="9"/>
        <v/>
      </c>
      <c r="B230" s="15"/>
      <c r="C230" s="15"/>
      <c r="D230" s="16"/>
      <c r="F230" s="4" t="str">
        <f>IF(ISNA(VLOOKUP(A230,'Annuitair nieuw'!A:I,12,0)),"",VLOOKUP(A230,'Annuitair nieuw'!A:I,12,0))</f>
        <v/>
      </c>
      <c r="G230" s="4" t="str">
        <f t="shared" si="10"/>
        <v/>
      </c>
    </row>
    <row r="231" spans="1:7" x14ac:dyDescent="0.25">
      <c r="A231" s="10" t="str">
        <f t="shared" si="9"/>
        <v/>
      </c>
      <c r="B231" s="15"/>
      <c r="C231" s="15"/>
      <c r="D231" s="16"/>
      <c r="F231" s="4" t="str">
        <f>IF(ISNA(VLOOKUP(A231,'Annuitair nieuw'!A:I,12,0)),"",VLOOKUP(A231,'Annuitair nieuw'!A:I,12,0))</f>
        <v/>
      </c>
      <c r="G231" s="4" t="str">
        <f t="shared" si="10"/>
        <v/>
      </c>
    </row>
    <row r="232" spans="1:7" x14ac:dyDescent="0.25">
      <c r="A232" s="10" t="str">
        <f t="shared" si="9"/>
        <v/>
      </c>
      <c r="B232" s="15"/>
      <c r="C232" s="15"/>
      <c r="D232" s="16"/>
      <c r="F232" s="4" t="str">
        <f>IF(ISNA(VLOOKUP(A232,'Annuitair nieuw'!A:I,12,0)),"",VLOOKUP(A232,'Annuitair nieuw'!A:I,12,0))</f>
        <v/>
      </c>
      <c r="G232" s="4" t="str">
        <f t="shared" si="10"/>
        <v/>
      </c>
    </row>
    <row r="233" spans="1:7" x14ac:dyDescent="0.25">
      <c r="A233" s="10" t="str">
        <f t="shared" si="9"/>
        <v/>
      </c>
      <c r="B233" s="15"/>
      <c r="C233" s="15"/>
      <c r="D233" s="16"/>
      <c r="F233" s="4" t="str">
        <f>IF(ISNA(VLOOKUP(A233,'Annuitair nieuw'!A:I,12,0)),"",VLOOKUP(A233,'Annuitair nieuw'!A:I,12,0))</f>
        <v/>
      </c>
      <c r="G233" s="4" t="str">
        <f t="shared" si="10"/>
        <v/>
      </c>
    </row>
    <row r="234" spans="1:7" x14ac:dyDescent="0.25">
      <c r="A234" s="10" t="str">
        <f t="shared" si="9"/>
        <v/>
      </c>
      <c r="B234" s="15"/>
      <c r="C234" s="15"/>
      <c r="D234" s="16"/>
      <c r="F234" s="4" t="str">
        <f>IF(ISNA(VLOOKUP(A234,'Annuitair nieuw'!A:I,12,0)),"",VLOOKUP(A234,'Annuitair nieuw'!A:I,12,0))</f>
        <v/>
      </c>
      <c r="G234" s="4" t="str">
        <f t="shared" si="10"/>
        <v/>
      </c>
    </row>
    <row r="235" spans="1:7" x14ac:dyDescent="0.25">
      <c r="A235" s="10" t="str">
        <f t="shared" si="9"/>
        <v/>
      </c>
      <c r="B235" s="15"/>
      <c r="C235" s="15"/>
      <c r="D235" s="16"/>
      <c r="F235" s="4" t="str">
        <f>IF(ISNA(VLOOKUP(A235,'Annuitair nieuw'!A:I,12,0)),"",VLOOKUP(A235,'Annuitair nieuw'!A:I,12,0))</f>
        <v/>
      </c>
      <c r="G235" s="4" t="str">
        <f t="shared" si="10"/>
        <v/>
      </c>
    </row>
    <row r="236" spans="1:7" x14ac:dyDescent="0.25">
      <c r="A236" s="10" t="str">
        <f t="shared" si="9"/>
        <v/>
      </c>
      <c r="B236" s="15"/>
      <c r="C236" s="15"/>
      <c r="D236" s="16"/>
      <c r="F236" s="4" t="str">
        <f>IF(ISNA(VLOOKUP(A236,'Annuitair nieuw'!A:I,12,0)),"",VLOOKUP(A236,'Annuitair nieuw'!A:I,12,0))</f>
        <v/>
      </c>
      <c r="G236" s="4" t="str">
        <f t="shared" si="10"/>
        <v/>
      </c>
    </row>
    <row r="237" spans="1:7" x14ac:dyDescent="0.25">
      <c r="A237" s="10" t="str">
        <f t="shared" si="9"/>
        <v/>
      </c>
      <c r="B237" s="15"/>
      <c r="C237" s="15"/>
      <c r="D237" s="16"/>
      <c r="F237" s="4" t="str">
        <f>IF(ISNA(VLOOKUP(A237,'Annuitair nieuw'!A:I,12,0)),"",VLOOKUP(A237,'Annuitair nieuw'!A:I,12,0))</f>
        <v/>
      </c>
      <c r="G237" s="4" t="str">
        <f t="shared" si="10"/>
        <v/>
      </c>
    </row>
    <row r="238" spans="1:7" x14ac:dyDescent="0.25">
      <c r="A238" s="10" t="str">
        <f t="shared" si="9"/>
        <v/>
      </c>
      <c r="B238" s="15"/>
      <c r="C238" s="15"/>
      <c r="D238" s="16"/>
      <c r="F238" s="4" t="str">
        <f>IF(ISNA(VLOOKUP(A238,'Annuitair nieuw'!A:I,12,0)),"",VLOOKUP(A238,'Annuitair nieuw'!A:I,12,0))</f>
        <v/>
      </c>
      <c r="G238" s="4" t="str">
        <f t="shared" si="10"/>
        <v/>
      </c>
    </row>
    <row r="239" spans="1:7" x14ac:dyDescent="0.25">
      <c r="A239" s="10" t="str">
        <f t="shared" si="9"/>
        <v/>
      </c>
      <c r="B239" s="15"/>
      <c r="C239" s="15"/>
      <c r="D239" s="16"/>
      <c r="F239" s="4" t="str">
        <f>IF(ISNA(VLOOKUP(A239,'Annuitair nieuw'!A:I,12,0)),"",VLOOKUP(A239,'Annuitair nieuw'!A:I,12,0))</f>
        <v/>
      </c>
      <c r="G239" s="4" t="str">
        <f t="shared" si="10"/>
        <v/>
      </c>
    </row>
    <row r="240" spans="1:7" x14ac:dyDescent="0.25">
      <c r="A240" s="10" t="str">
        <f t="shared" si="9"/>
        <v/>
      </c>
      <c r="B240" s="15"/>
      <c r="C240" s="15"/>
      <c r="D240" s="16"/>
      <c r="F240" s="4" t="str">
        <f>IF(ISNA(VLOOKUP(A240,'Annuitair nieuw'!A:I,12,0)),"",VLOOKUP(A240,'Annuitair nieuw'!A:I,12,0))</f>
        <v/>
      </c>
      <c r="G240" s="4" t="str">
        <f t="shared" si="10"/>
        <v/>
      </c>
    </row>
    <row r="241" spans="1:7" x14ac:dyDescent="0.25">
      <c r="A241" s="10" t="str">
        <f t="shared" si="9"/>
        <v/>
      </c>
      <c r="B241" s="15"/>
      <c r="C241" s="15"/>
      <c r="D241" s="16"/>
      <c r="F241" s="4" t="str">
        <f>IF(ISNA(VLOOKUP(A241,'Annuitair nieuw'!A:I,12,0)),"",VLOOKUP(A241,'Annuitair nieuw'!A:I,12,0))</f>
        <v/>
      </c>
      <c r="G241" s="4" t="str">
        <f t="shared" si="10"/>
        <v/>
      </c>
    </row>
    <row r="242" spans="1:7" x14ac:dyDescent="0.25">
      <c r="A242" s="10" t="str">
        <f t="shared" si="9"/>
        <v/>
      </c>
      <c r="B242" s="15"/>
      <c r="C242" s="15"/>
      <c r="D242" s="16"/>
      <c r="F242" s="4" t="str">
        <f>IF(ISNA(VLOOKUP(A242,'Annuitair nieuw'!A:I,12,0)),"",VLOOKUP(A242,'Annuitair nieuw'!A:I,12,0))</f>
        <v/>
      </c>
      <c r="G242" s="4" t="str">
        <f t="shared" si="10"/>
        <v/>
      </c>
    </row>
    <row r="243" spans="1:7" x14ac:dyDescent="0.25">
      <c r="A243" s="10" t="str">
        <f t="shared" si="9"/>
        <v/>
      </c>
      <c r="B243" s="15"/>
      <c r="C243" s="15"/>
      <c r="D243" s="16"/>
      <c r="F243" s="4" t="str">
        <f>IF(ISNA(VLOOKUP(A243,'Annuitair nieuw'!A:I,12,0)),"",VLOOKUP(A243,'Annuitair nieuw'!A:I,12,0))</f>
        <v/>
      </c>
      <c r="G243" s="4" t="str">
        <f t="shared" si="10"/>
        <v/>
      </c>
    </row>
    <row r="244" spans="1:7" x14ac:dyDescent="0.25">
      <c r="A244" s="10" t="str">
        <f t="shared" si="9"/>
        <v/>
      </c>
      <c r="B244" s="15"/>
      <c r="C244" s="15"/>
      <c r="D244" s="16"/>
      <c r="F244" s="4" t="str">
        <f>IF(ISNA(VLOOKUP(A244,'Annuitair nieuw'!A:I,12,0)),"",VLOOKUP(A244,'Annuitair nieuw'!A:I,12,0))</f>
        <v/>
      </c>
      <c r="G244" s="4" t="str">
        <f t="shared" si="10"/>
        <v/>
      </c>
    </row>
    <row r="245" spans="1:7" x14ac:dyDescent="0.25">
      <c r="A245" s="10" t="str">
        <f t="shared" si="9"/>
        <v/>
      </c>
      <c r="B245" s="15"/>
      <c r="C245" s="15"/>
      <c r="D245" s="16"/>
      <c r="F245" s="4" t="str">
        <f>IF(ISNA(VLOOKUP(A245,'Annuitair nieuw'!A:I,12,0)),"",VLOOKUP(A245,'Annuitair nieuw'!A:I,12,0))</f>
        <v/>
      </c>
      <c r="G245" s="4" t="str">
        <f t="shared" si="10"/>
        <v/>
      </c>
    </row>
    <row r="246" spans="1:7" x14ac:dyDescent="0.25">
      <c r="A246" s="10" t="str">
        <f t="shared" si="9"/>
        <v/>
      </c>
      <c r="B246" s="15"/>
      <c r="C246" s="15"/>
      <c r="D246" s="16"/>
      <c r="F246" s="4" t="str">
        <f>IF(ISNA(VLOOKUP(A246,'Annuitair nieuw'!A:I,12,0)),"",VLOOKUP(A246,'Annuitair nieuw'!A:I,12,0))</f>
        <v/>
      </c>
      <c r="G246" s="4" t="str">
        <f t="shared" si="10"/>
        <v/>
      </c>
    </row>
    <row r="247" spans="1:7" x14ac:dyDescent="0.25">
      <c r="A247" s="10" t="str">
        <f t="shared" si="9"/>
        <v/>
      </c>
      <c r="B247" s="15"/>
      <c r="C247" s="15"/>
      <c r="D247" s="16"/>
      <c r="F247" s="4" t="str">
        <f>IF(ISNA(VLOOKUP(A247,'Annuitair nieuw'!A:I,12,0)),"",VLOOKUP(A247,'Annuitair nieuw'!A:I,12,0))</f>
        <v/>
      </c>
      <c r="G247" s="4" t="str">
        <f t="shared" si="10"/>
        <v/>
      </c>
    </row>
    <row r="248" spans="1:7" x14ac:dyDescent="0.25">
      <c r="A248" s="10" t="str">
        <f t="shared" si="9"/>
        <v/>
      </c>
      <c r="B248" s="15"/>
      <c r="C248" s="15"/>
      <c r="D248" s="16"/>
      <c r="F248" s="4" t="str">
        <f>IF(ISNA(VLOOKUP(A248,'Annuitair nieuw'!A:I,12,0)),"",VLOOKUP(A248,'Annuitair nieuw'!A:I,12,0))</f>
        <v/>
      </c>
      <c r="G248" s="4" t="str">
        <f t="shared" si="10"/>
        <v/>
      </c>
    </row>
    <row r="249" spans="1:7" x14ac:dyDescent="0.25">
      <c r="A249" s="10" t="str">
        <f t="shared" si="9"/>
        <v/>
      </c>
      <c r="B249" s="15"/>
      <c r="C249" s="15"/>
      <c r="D249" s="16"/>
      <c r="F249" s="4" t="str">
        <f>IF(ISNA(VLOOKUP(A249,'Annuitair nieuw'!A:I,12,0)),"",VLOOKUP(A249,'Annuitair nieuw'!A:I,12,0))</f>
        <v/>
      </c>
      <c r="G249" s="4" t="str">
        <f t="shared" si="10"/>
        <v/>
      </c>
    </row>
    <row r="250" spans="1:7" x14ac:dyDescent="0.25">
      <c r="A250" s="10" t="str">
        <f t="shared" si="9"/>
        <v/>
      </c>
      <c r="B250" s="15"/>
      <c r="C250" s="15"/>
      <c r="D250" s="16"/>
      <c r="F250" s="4" t="str">
        <f>IF(ISNA(VLOOKUP(A250,'Annuitair nieuw'!A:I,12,0)),"",VLOOKUP(A250,'Annuitair nieuw'!A:I,12,0))</f>
        <v/>
      </c>
      <c r="G250" s="4" t="str">
        <f t="shared" si="10"/>
        <v/>
      </c>
    </row>
    <row r="251" spans="1:7" x14ac:dyDescent="0.25">
      <c r="A251" s="10" t="str">
        <f t="shared" si="9"/>
        <v/>
      </c>
      <c r="B251" s="15"/>
      <c r="C251" s="15"/>
      <c r="D251" s="16"/>
      <c r="F251" s="4" t="str">
        <f>IF(ISNA(VLOOKUP(A251,'Annuitair nieuw'!A:I,12,0)),"",VLOOKUP(A251,'Annuitair nieuw'!A:I,12,0))</f>
        <v/>
      </c>
      <c r="G251" s="4" t="str">
        <f t="shared" si="10"/>
        <v/>
      </c>
    </row>
    <row r="252" spans="1:7" x14ac:dyDescent="0.25">
      <c r="A252" s="10" t="str">
        <f t="shared" si="9"/>
        <v/>
      </c>
      <c r="B252" s="15"/>
      <c r="C252" s="15"/>
      <c r="D252" s="16"/>
      <c r="F252" s="4" t="str">
        <f>IF(ISNA(VLOOKUP(A252,'Annuitair nieuw'!A:I,12,0)),"",VLOOKUP(A252,'Annuitair nieuw'!A:I,12,0))</f>
        <v/>
      </c>
      <c r="G252" s="4" t="str">
        <f t="shared" si="10"/>
        <v/>
      </c>
    </row>
    <row r="253" spans="1:7" x14ac:dyDescent="0.25">
      <c r="A253" s="10" t="str">
        <f t="shared" si="9"/>
        <v/>
      </c>
      <c r="B253" s="15"/>
      <c r="C253" s="15"/>
      <c r="D253" s="16"/>
      <c r="F253" s="4" t="str">
        <f>IF(ISNA(VLOOKUP(A253,'Annuitair nieuw'!A:I,12,0)),"",VLOOKUP(A253,'Annuitair nieuw'!A:I,12,0))</f>
        <v/>
      </c>
      <c r="G253" s="4" t="str">
        <f t="shared" si="10"/>
        <v/>
      </c>
    </row>
    <row r="254" spans="1:7" x14ac:dyDescent="0.25">
      <c r="A254" s="10" t="str">
        <f t="shared" si="9"/>
        <v/>
      </c>
      <c r="B254" s="15"/>
      <c r="C254" s="15"/>
      <c r="D254" s="16"/>
      <c r="F254" s="4" t="str">
        <f>IF(ISNA(VLOOKUP(A254,'Annuitair nieuw'!A:I,12,0)),"",VLOOKUP(A254,'Annuitair nieuw'!A:I,12,0))</f>
        <v/>
      </c>
      <c r="G254" s="4" t="str">
        <f t="shared" si="10"/>
        <v/>
      </c>
    </row>
    <row r="255" spans="1:7" x14ac:dyDescent="0.25">
      <c r="A255" s="10" t="str">
        <f t="shared" si="9"/>
        <v/>
      </c>
      <c r="B255" s="15"/>
      <c r="C255" s="15"/>
      <c r="D255" s="16"/>
      <c r="F255" s="4" t="str">
        <f>IF(ISNA(VLOOKUP(A255,'Annuitair nieuw'!A:I,12,0)),"",VLOOKUP(A255,'Annuitair nieuw'!A:I,12,0))</f>
        <v/>
      </c>
      <c r="G255" s="4" t="str">
        <f t="shared" si="10"/>
        <v/>
      </c>
    </row>
    <row r="256" spans="1:7" x14ac:dyDescent="0.25">
      <c r="A256" s="10" t="str">
        <f t="shared" si="9"/>
        <v/>
      </c>
      <c r="B256" s="15"/>
      <c r="C256" s="15"/>
      <c r="D256" s="16"/>
      <c r="F256" s="4" t="str">
        <f>IF(ISNA(VLOOKUP(A256,'Annuitair nieuw'!A:I,12,0)),"",VLOOKUP(A256,'Annuitair nieuw'!A:I,12,0))</f>
        <v/>
      </c>
      <c r="G256" s="4" t="str">
        <f t="shared" si="10"/>
        <v/>
      </c>
    </row>
    <row r="257" spans="1:7" x14ac:dyDescent="0.25">
      <c r="A257" s="10" t="str">
        <f t="shared" si="9"/>
        <v/>
      </c>
      <c r="B257" s="15"/>
      <c r="C257" s="15"/>
      <c r="D257" s="16"/>
      <c r="F257" s="4" t="str">
        <f>IF(ISNA(VLOOKUP(A257,'Annuitair nieuw'!A:I,12,0)),"",VLOOKUP(A257,'Annuitair nieuw'!A:I,12,0))</f>
        <v/>
      </c>
      <c r="G257" s="4" t="str">
        <f t="shared" si="10"/>
        <v/>
      </c>
    </row>
    <row r="258" spans="1:7" x14ac:dyDescent="0.25">
      <c r="A258" s="10" t="str">
        <f t="shared" si="9"/>
        <v/>
      </c>
      <c r="B258" s="15"/>
      <c r="C258" s="15"/>
      <c r="D258" s="16"/>
      <c r="F258" s="4" t="str">
        <f>IF(ISNA(VLOOKUP(A258,'Annuitair nieuw'!A:I,12,0)),"",VLOOKUP(A258,'Annuitair nieuw'!A:I,12,0))</f>
        <v/>
      </c>
      <c r="G258" s="4" t="str">
        <f t="shared" si="10"/>
        <v/>
      </c>
    </row>
    <row r="259" spans="1:7" x14ac:dyDescent="0.25">
      <c r="A259" s="10" t="str">
        <f t="shared" ref="A259:A322" si="11">IF(ISBLANK(B259),"",IF(DAY(B259)&lt;=DAY($B$2),DATE(YEAR(B259),MONTH(B259),DAY(B259)),DATE(YEAR(B259),MONTH(B259)+1,1)))</f>
        <v/>
      </c>
      <c r="B259" s="15"/>
      <c r="C259" s="15"/>
      <c r="D259" s="16"/>
      <c r="F259" s="4" t="str">
        <f>IF(ISNA(VLOOKUP(A259,'Annuitair nieuw'!A:I,12,0)),"",VLOOKUP(A259,'Annuitair nieuw'!A:I,12,0))</f>
        <v/>
      </c>
      <c r="G259" s="4" t="str">
        <f t="shared" ref="G259:G322" si="12">IF(ISBLANK(D259),"",G258-D259)</f>
        <v/>
      </c>
    </row>
    <row r="260" spans="1:7" x14ac:dyDescent="0.25">
      <c r="A260" s="10" t="str">
        <f t="shared" si="11"/>
        <v/>
      </c>
      <c r="B260" s="15"/>
      <c r="C260" s="15"/>
      <c r="D260" s="16"/>
      <c r="F260" s="4" t="str">
        <f>IF(ISNA(VLOOKUP(A260,'Annuitair nieuw'!A:I,12,0)),"",VLOOKUP(A260,'Annuitair nieuw'!A:I,12,0))</f>
        <v/>
      </c>
      <c r="G260" s="4" t="str">
        <f t="shared" si="12"/>
        <v/>
      </c>
    </row>
    <row r="261" spans="1:7" x14ac:dyDescent="0.25">
      <c r="A261" s="10" t="str">
        <f t="shared" si="11"/>
        <v/>
      </c>
      <c r="B261" s="15"/>
      <c r="C261" s="15"/>
      <c r="D261" s="16"/>
      <c r="F261" s="4" t="str">
        <f>IF(ISNA(VLOOKUP(A261,'Annuitair nieuw'!A:I,12,0)),"",VLOOKUP(A261,'Annuitair nieuw'!A:I,12,0))</f>
        <v/>
      </c>
      <c r="G261" s="4" t="str">
        <f t="shared" si="12"/>
        <v/>
      </c>
    </row>
    <row r="262" spans="1:7" x14ac:dyDescent="0.25">
      <c r="A262" s="10" t="str">
        <f t="shared" si="11"/>
        <v/>
      </c>
      <c r="B262" s="15"/>
      <c r="C262" s="15"/>
      <c r="D262" s="16"/>
      <c r="F262" s="4" t="str">
        <f>IF(ISNA(VLOOKUP(A262,'Annuitair nieuw'!A:I,12,0)),"",VLOOKUP(A262,'Annuitair nieuw'!A:I,12,0))</f>
        <v/>
      </c>
      <c r="G262" s="4" t="str">
        <f t="shared" si="12"/>
        <v/>
      </c>
    </row>
    <row r="263" spans="1:7" x14ac:dyDescent="0.25">
      <c r="A263" s="10" t="str">
        <f t="shared" si="11"/>
        <v/>
      </c>
      <c r="B263" s="15"/>
      <c r="C263" s="15"/>
      <c r="D263" s="16"/>
      <c r="F263" s="4" t="str">
        <f>IF(ISNA(VLOOKUP(A263,'Annuitair nieuw'!A:I,12,0)),"",VLOOKUP(A263,'Annuitair nieuw'!A:I,12,0))</f>
        <v/>
      </c>
      <c r="G263" s="4" t="str">
        <f t="shared" si="12"/>
        <v/>
      </c>
    </row>
    <row r="264" spans="1:7" x14ac:dyDescent="0.25">
      <c r="A264" s="10" t="str">
        <f t="shared" si="11"/>
        <v/>
      </c>
      <c r="B264" s="15"/>
      <c r="C264" s="15"/>
      <c r="D264" s="16"/>
      <c r="F264" s="4" t="str">
        <f>IF(ISNA(VLOOKUP(A264,'Annuitair nieuw'!A:I,12,0)),"",VLOOKUP(A264,'Annuitair nieuw'!A:I,12,0))</f>
        <v/>
      </c>
      <c r="G264" s="4" t="str">
        <f t="shared" si="12"/>
        <v/>
      </c>
    </row>
    <row r="265" spans="1:7" x14ac:dyDescent="0.25">
      <c r="A265" s="10" t="str">
        <f t="shared" si="11"/>
        <v/>
      </c>
      <c r="B265" s="15"/>
      <c r="C265" s="15"/>
      <c r="D265" s="16"/>
      <c r="F265" s="4" t="str">
        <f>IF(ISNA(VLOOKUP(A265,'Annuitair nieuw'!A:I,12,0)),"",VLOOKUP(A265,'Annuitair nieuw'!A:I,12,0))</f>
        <v/>
      </c>
      <c r="G265" s="4" t="str">
        <f t="shared" si="12"/>
        <v/>
      </c>
    </row>
    <row r="266" spans="1:7" x14ac:dyDescent="0.25">
      <c r="A266" s="10" t="str">
        <f t="shared" si="11"/>
        <v/>
      </c>
      <c r="B266" s="15"/>
      <c r="C266" s="15"/>
      <c r="D266" s="16"/>
      <c r="F266" s="4" t="str">
        <f>IF(ISNA(VLOOKUP(A266,'Annuitair nieuw'!A:I,12,0)),"",VLOOKUP(A266,'Annuitair nieuw'!A:I,12,0))</f>
        <v/>
      </c>
      <c r="G266" s="4" t="str">
        <f t="shared" si="12"/>
        <v/>
      </c>
    </row>
    <row r="267" spans="1:7" x14ac:dyDescent="0.25">
      <c r="A267" s="10" t="str">
        <f t="shared" si="11"/>
        <v/>
      </c>
      <c r="B267" s="15"/>
      <c r="C267" s="15"/>
      <c r="D267" s="16"/>
      <c r="F267" s="4" t="str">
        <f>IF(ISNA(VLOOKUP(A267,'Annuitair nieuw'!A:I,12,0)),"",VLOOKUP(A267,'Annuitair nieuw'!A:I,12,0))</f>
        <v/>
      </c>
      <c r="G267" s="4" t="str">
        <f t="shared" si="12"/>
        <v/>
      </c>
    </row>
    <row r="268" spans="1:7" x14ac:dyDescent="0.25">
      <c r="A268" s="10" t="str">
        <f t="shared" si="11"/>
        <v/>
      </c>
      <c r="B268" s="15"/>
      <c r="C268" s="15"/>
      <c r="D268" s="16"/>
      <c r="F268" s="4" t="str">
        <f>IF(ISNA(VLOOKUP(A268,'Annuitair nieuw'!A:I,12,0)),"",VLOOKUP(A268,'Annuitair nieuw'!A:I,12,0))</f>
        <v/>
      </c>
      <c r="G268" s="4" t="str">
        <f t="shared" si="12"/>
        <v/>
      </c>
    </row>
    <row r="269" spans="1:7" x14ac:dyDescent="0.25">
      <c r="A269" s="10" t="str">
        <f t="shared" si="11"/>
        <v/>
      </c>
      <c r="B269" s="15"/>
      <c r="C269" s="15"/>
      <c r="D269" s="16"/>
      <c r="F269" s="4" t="str">
        <f>IF(ISNA(VLOOKUP(A269,'Annuitair nieuw'!A:I,12,0)),"",VLOOKUP(A269,'Annuitair nieuw'!A:I,12,0))</f>
        <v/>
      </c>
      <c r="G269" s="4" t="str">
        <f t="shared" si="12"/>
        <v/>
      </c>
    </row>
    <row r="270" spans="1:7" x14ac:dyDescent="0.25">
      <c r="A270" s="10" t="str">
        <f t="shared" si="11"/>
        <v/>
      </c>
      <c r="B270" s="15"/>
      <c r="C270" s="15"/>
      <c r="D270" s="16"/>
      <c r="F270" s="4" t="str">
        <f>IF(ISNA(VLOOKUP(A270,'Annuitair nieuw'!A:I,12,0)),"",VLOOKUP(A270,'Annuitair nieuw'!A:I,12,0))</f>
        <v/>
      </c>
      <c r="G270" s="4" t="str">
        <f t="shared" si="12"/>
        <v/>
      </c>
    </row>
    <row r="271" spans="1:7" x14ac:dyDescent="0.25">
      <c r="A271" s="10" t="str">
        <f t="shared" si="11"/>
        <v/>
      </c>
      <c r="B271" s="15"/>
      <c r="C271" s="15"/>
      <c r="D271" s="16"/>
      <c r="F271" s="4" t="str">
        <f>IF(ISNA(VLOOKUP(A271,'Annuitair nieuw'!A:I,12,0)),"",VLOOKUP(A271,'Annuitair nieuw'!A:I,12,0))</f>
        <v/>
      </c>
      <c r="G271" s="4" t="str">
        <f t="shared" si="12"/>
        <v/>
      </c>
    </row>
    <row r="272" spans="1:7" x14ac:dyDescent="0.25">
      <c r="A272" s="10" t="str">
        <f t="shared" si="11"/>
        <v/>
      </c>
      <c r="B272" s="15"/>
      <c r="C272" s="15"/>
      <c r="D272" s="16"/>
      <c r="F272" s="4" t="str">
        <f>IF(ISNA(VLOOKUP(A272,'Annuitair nieuw'!A:I,12,0)),"",VLOOKUP(A272,'Annuitair nieuw'!A:I,12,0))</f>
        <v/>
      </c>
      <c r="G272" s="4" t="str">
        <f t="shared" si="12"/>
        <v/>
      </c>
    </row>
    <row r="273" spans="1:7" x14ac:dyDescent="0.25">
      <c r="A273" s="10" t="str">
        <f t="shared" si="11"/>
        <v/>
      </c>
      <c r="B273" s="15"/>
      <c r="C273" s="15"/>
      <c r="D273" s="16"/>
      <c r="F273" s="4" t="str">
        <f>IF(ISNA(VLOOKUP(A273,'Annuitair nieuw'!A:I,12,0)),"",VLOOKUP(A273,'Annuitair nieuw'!A:I,12,0))</f>
        <v/>
      </c>
      <c r="G273" s="4" t="str">
        <f t="shared" si="12"/>
        <v/>
      </c>
    </row>
    <row r="274" spans="1:7" x14ac:dyDescent="0.25">
      <c r="A274" s="10" t="str">
        <f t="shared" si="11"/>
        <v/>
      </c>
      <c r="B274" s="15"/>
      <c r="C274" s="15"/>
      <c r="D274" s="16"/>
      <c r="F274" s="4" t="str">
        <f>IF(ISNA(VLOOKUP(A274,'Annuitair nieuw'!A:I,12,0)),"",VLOOKUP(A274,'Annuitair nieuw'!A:I,12,0))</f>
        <v/>
      </c>
      <c r="G274" s="4" t="str">
        <f t="shared" si="12"/>
        <v/>
      </c>
    </row>
    <row r="275" spans="1:7" x14ac:dyDescent="0.25">
      <c r="A275" s="10" t="str">
        <f t="shared" si="11"/>
        <v/>
      </c>
      <c r="B275" s="15"/>
      <c r="C275" s="15"/>
      <c r="D275" s="16"/>
      <c r="F275" s="4" t="str">
        <f>IF(ISNA(VLOOKUP(A275,'Annuitair nieuw'!A:I,12,0)),"",VLOOKUP(A275,'Annuitair nieuw'!A:I,12,0))</f>
        <v/>
      </c>
      <c r="G275" s="4" t="str">
        <f t="shared" si="12"/>
        <v/>
      </c>
    </row>
    <row r="276" spans="1:7" x14ac:dyDescent="0.25">
      <c r="A276" s="10" t="str">
        <f t="shared" si="11"/>
        <v/>
      </c>
      <c r="B276" s="15"/>
      <c r="C276" s="15"/>
      <c r="D276" s="16"/>
      <c r="F276" s="4" t="str">
        <f>IF(ISNA(VLOOKUP(A276,'Annuitair nieuw'!A:I,12,0)),"",VLOOKUP(A276,'Annuitair nieuw'!A:I,12,0))</f>
        <v/>
      </c>
      <c r="G276" s="4" t="str">
        <f t="shared" si="12"/>
        <v/>
      </c>
    </row>
    <row r="277" spans="1:7" x14ac:dyDescent="0.25">
      <c r="A277" s="10" t="str">
        <f t="shared" si="11"/>
        <v/>
      </c>
      <c r="B277" s="15"/>
      <c r="C277" s="15"/>
      <c r="D277" s="16"/>
      <c r="F277" s="4" t="str">
        <f>IF(ISNA(VLOOKUP(A277,'Annuitair nieuw'!A:I,12,0)),"",VLOOKUP(A277,'Annuitair nieuw'!A:I,12,0))</f>
        <v/>
      </c>
      <c r="G277" s="4" t="str">
        <f t="shared" si="12"/>
        <v/>
      </c>
    </row>
    <row r="278" spans="1:7" x14ac:dyDescent="0.25">
      <c r="A278" s="10" t="str">
        <f t="shared" si="11"/>
        <v/>
      </c>
      <c r="B278" s="15"/>
      <c r="C278" s="15"/>
      <c r="D278" s="16"/>
      <c r="F278" s="4" t="str">
        <f>IF(ISNA(VLOOKUP(A278,'Annuitair nieuw'!A:I,12,0)),"",VLOOKUP(A278,'Annuitair nieuw'!A:I,12,0))</f>
        <v/>
      </c>
      <c r="G278" s="4" t="str">
        <f t="shared" si="12"/>
        <v/>
      </c>
    </row>
    <row r="279" spans="1:7" x14ac:dyDescent="0.25">
      <c r="A279" s="10" t="str">
        <f t="shared" si="11"/>
        <v/>
      </c>
      <c r="B279" s="15"/>
      <c r="C279" s="15"/>
      <c r="D279" s="16"/>
      <c r="F279" s="4" t="str">
        <f>IF(ISNA(VLOOKUP(A279,'Annuitair nieuw'!A:I,12,0)),"",VLOOKUP(A279,'Annuitair nieuw'!A:I,12,0))</f>
        <v/>
      </c>
      <c r="G279" s="4" t="str">
        <f t="shared" si="12"/>
        <v/>
      </c>
    </row>
    <row r="280" spans="1:7" x14ac:dyDescent="0.25">
      <c r="A280" s="10" t="str">
        <f t="shared" si="11"/>
        <v/>
      </c>
      <c r="B280" s="15"/>
      <c r="C280" s="15"/>
      <c r="D280" s="16"/>
      <c r="F280" s="4" t="str">
        <f>IF(ISNA(VLOOKUP(A280,'Annuitair nieuw'!A:I,12,0)),"",VLOOKUP(A280,'Annuitair nieuw'!A:I,12,0))</f>
        <v/>
      </c>
      <c r="G280" s="4" t="str">
        <f t="shared" si="12"/>
        <v/>
      </c>
    </row>
    <row r="281" spans="1:7" x14ac:dyDescent="0.25">
      <c r="A281" s="10" t="str">
        <f t="shared" si="11"/>
        <v/>
      </c>
      <c r="B281" s="15"/>
      <c r="C281" s="15"/>
      <c r="D281" s="16"/>
      <c r="F281" s="4" t="str">
        <f>IF(ISNA(VLOOKUP(A281,'Annuitair nieuw'!A:I,12,0)),"",VLOOKUP(A281,'Annuitair nieuw'!A:I,12,0))</f>
        <v/>
      </c>
      <c r="G281" s="4" t="str">
        <f t="shared" si="12"/>
        <v/>
      </c>
    </row>
    <row r="282" spans="1:7" x14ac:dyDescent="0.25">
      <c r="A282" s="10" t="str">
        <f t="shared" si="11"/>
        <v/>
      </c>
      <c r="B282" s="15"/>
      <c r="C282" s="15"/>
      <c r="D282" s="16"/>
      <c r="F282" s="4" t="str">
        <f>IF(ISNA(VLOOKUP(A282,'Annuitair nieuw'!A:I,12,0)),"",VLOOKUP(A282,'Annuitair nieuw'!A:I,12,0))</f>
        <v/>
      </c>
      <c r="G282" s="4" t="str">
        <f t="shared" si="12"/>
        <v/>
      </c>
    </row>
    <row r="283" spans="1:7" x14ac:dyDescent="0.25">
      <c r="A283" s="10" t="str">
        <f t="shared" si="11"/>
        <v/>
      </c>
      <c r="B283" s="15"/>
      <c r="C283" s="15"/>
      <c r="D283" s="16"/>
      <c r="F283" s="4" t="str">
        <f>IF(ISNA(VLOOKUP(A283,'Annuitair nieuw'!A:I,12,0)),"",VLOOKUP(A283,'Annuitair nieuw'!A:I,12,0))</f>
        <v/>
      </c>
      <c r="G283" s="4" t="str">
        <f t="shared" si="12"/>
        <v/>
      </c>
    </row>
    <row r="284" spans="1:7" x14ac:dyDescent="0.25">
      <c r="A284" s="10" t="str">
        <f t="shared" si="11"/>
        <v/>
      </c>
      <c r="B284" s="15"/>
      <c r="C284" s="15"/>
      <c r="D284" s="16"/>
      <c r="F284" s="4" t="str">
        <f>IF(ISNA(VLOOKUP(A284,'Annuitair nieuw'!A:I,12,0)),"",VLOOKUP(A284,'Annuitair nieuw'!A:I,12,0))</f>
        <v/>
      </c>
      <c r="G284" s="4" t="str">
        <f t="shared" si="12"/>
        <v/>
      </c>
    </row>
    <row r="285" spans="1:7" x14ac:dyDescent="0.25">
      <c r="A285" s="10" t="str">
        <f t="shared" si="11"/>
        <v/>
      </c>
      <c r="B285" s="15"/>
      <c r="C285" s="15"/>
      <c r="D285" s="16"/>
      <c r="F285" s="4" t="str">
        <f>IF(ISNA(VLOOKUP(A285,'Annuitair nieuw'!A:I,12,0)),"",VLOOKUP(A285,'Annuitair nieuw'!A:I,12,0))</f>
        <v/>
      </c>
      <c r="G285" s="4" t="str">
        <f t="shared" si="12"/>
        <v/>
      </c>
    </row>
    <row r="286" spans="1:7" x14ac:dyDescent="0.25">
      <c r="A286" s="10" t="str">
        <f t="shared" si="11"/>
        <v/>
      </c>
      <c r="B286" s="15"/>
      <c r="C286" s="15"/>
      <c r="D286" s="16"/>
      <c r="F286" s="4" t="str">
        <f>IF(ISNA(VLOOKUP(A286,'Annuitair nieuw'!A:I,12,0)),"",VLOOKUP(A286,'Annuitair nieuw'!A:I,12,0))</f>
        <v/>
      </c>
      <c r="G286" s="4" t="str">
        <f t="shared" si="12"/>
        <v/>
      </c>
    </row>
    <row r="287" spans="1:7" x14ac:dyDescent="0.25">
      <c r="A287" s="10" t="str">
        <f t="shared" si="11"/>
        <v/>
      </c>
      <c r="B287" s="15"/>
      <c r="C287" s="15"/>
      <c r="D287" s="16"/>
      <c r="F287" s="4" t="str">
        <f>IF(ISNA(VLOOKUP(A287,'Annuitair nieuw'!A:I,12,0)),"",VLOOKUP(A287,'Annuitair nieuw'!A:I,12,0))</f>
        <v/>
      </c>
      <c r="G287" s="4" t="str">
        <f t="shared" si="12"/>
        <v/>
      </c>
    </row>
    <row r="288" spans="1:7" x14ac:dyDescent="0.25">
      <c r="A288" s="10" t="str">
        <f t="shared" si="11"/>
        <v/>
      </c>
      <c r="B288" s="15"/>
      <c r="C288" s="15"/>
      <c r="D288" s="16"/>
      <c r="F288" s="4" t="str">
        <f>IF(ISNA(VLOOKUP(A288,'Annuitair nieuw'!A:I,12,0)),"",VLOOKUP(A288,'Annuitair nieuw'!A:I,12,0))</f>
        <v/>
      </c>
      <c r="G288" s="4" t="str">
        <f t="shared" si="12"/>
        <v/>
      </c>
    </row>
    <row r="289" spans="1:7" x14ac:dyDescent="0.25">
      <c r="A289" s="10" t="str">
        <f t="shared" si="11"/>
        <v/>
      </c>
      <c r="B289" s="15"/>
      <c r="C289" s="15"/>
      <c r="D289" s="16"/>
      <c r="F289" s="4" t="str">
        <f>IF(ISNA(VLOOKUP(A289,'Annuitair nieuw'!A:I,12,0)),"",VLOOKUP(A289,'Annuitair nieuw'!A:I,12,0))</f>
        <v/>
      </c>
      <c r="G289" s="4" t="str">
        <f t="shared" si="12"/>
        <v/>
      </c>
    </row>
    <row r="290" spans="1:7" x14ac:dyDescent="0.25">
      <c r="A290" s="10" t="str">
        <f t="shared" si="11"/>
        <v/>
      </c>
      <c r="B290" s="15"/>
      <c r="C290" s="15"/>
      <c r="D290" s="16"/>
      <c r="F290" s="4" t="str">
        <f>IF(ISNA(VLOOKUP(A290,'Annuitair nieuw'!A:I,12,0)),"",VLOOKUP(A290,'Annuitair nieuw'!A:I,12,0))</f>
        <v/>
      </c>
      <c r="G290" s="4" t="str">
        <f t="shared" si="12"/>
        <v/>
      </c>
    </row>
    <row r="291" spans="1:7" x14ac:dyDescent="0.25">
      <c r="A291" s="10" t="str">
        <f t="shared" si="11"/>
        <v/>
      </c>
      <c r="B291" s="15"/>
      <c r="C291" s="15"/>
      <c r="D291" s="16"/>
      <c r="F291" s="4" t="str">
        <f>IF(ISNA(VLOOKUP(A291,'Annuitair nieuw'!A:I,12,0)),"",VLOOKUP(A291,'Annuitair nieuw'!A:I,12,0))</f>
        <v/>
      </c>
      <c r="G291" s="4" t="str">
        <f t="shared" si="12"/>
        <v/>
      </c>
    </row>
    <row r="292" spans="1:7" x14ac:dyDescent="0.25">
      <c r="A292" s="10" t="str">
        <f t="shared" si="11"/>
        <v/>
      </c>
      <c r="B292" s="15"/>
      <c r="C292" s="15"/>
      <c r="D292" s="16"/>
      <c r="F292" s="4" t="str">
        <f>IF(ISNA(VLOOKUP(A292,'Annuitair nieuw'!A:I,12,0)),"",VLOOKUP(A292,'Annuitair nieuw'!A:I,12,0))</f>
        <v/>
      </c>
      <c r="G292" s="4" t="str">
        <f t="shared" si="12"/>
        <v/>
      </c>
    </row>
    <row r="293" spans="1:7" x14ac:dyDescent="0.25">
      <c r="A293" s="10" t="str">
        <f t="shared" si="11"/>
        <v/>
      </c>
      <c r="B293" s="15"/>
      <c r="C293" s="15"/>
      <c r="D293" s="16"/>
      <c r="F293" s="4" t="str">
        <f>IF(ISNA(VLOOKUP(A293,'Annuitair nieuw'!A:I,12,0)),"",VLOOKUP(A293,'Annuitair nieuw'!A:I,12,0))</f>
        <v/>
      </c>
      <c r="G293" s="4" t="str">
        <f t="shared" si="12"/>
        <v/>
      </c>
    </row>
    <row r="294" spans="1:7" x14ac:dyDescent="0.25">
      <c r="A294" s="10" t="str">
        <f t="shared" si="11"/>
        <v/>
      </c>
      <c r="B294" s="15"/>
      <c r="C294" s="15"/>
      <c r="D294" s="16"/>
      <c r="F294" s="4" t="str">
        <f>IF(ISNA(VLOOKUP(A294,'Annuitair nieuw'!A:I,12,0)),"",VLOOKUP(A294,'Annuitair nieuw'!A:I,12,0))</f>
        <v/>
      </c>
      <c r="G294" s="4" t="str">
        <f t="shared" si="12"/>
        <v/>
      </c>
    </row>
    <row r="295" spans="1:7" x14ac:dyDescent="0.25">
      <c r="A295" s="10" t="str">
        <f t="shared" si="11"/>
        <v/>
      </c>
      <c r="B295" s="15"/>
      <c r="C295" s="15"/>
      <c r="D295" s="16"/>
      <c r="F295" s="4" t="str">
        <f>IF(ISNA(VLOOKUP(A295,'Annuitair nieuw'!A:I,12,0)),"",VLOOKUP(A295,'Annuitair nieuw'!A:I,12,0))</f>
        <v/>
      </c>
      <c r="G295" s="4" t="str">
        <f t="shared" si="12"/>
        <v/>
      </c>
    </row>
    <row r="296" spans="1:7" x14ac:dyDescent="0.25">
      <c r="A296" s="10" t="str">
        <f t="shared" si="11"/>
        <v/>
      </c>
      <c r="B296" s="15"/>
      <c r="C296" s="15"/>
      <c r="D296" s="16"/>
      <c r="F296" s="4" t="str">
        <f>IF(ISNA(VLOOKUP(A296,'Annuitair nieuw'!A:I,12,0)),"",VLOOKUP(A296,'Annuitair nieuw'!A:I,12,0))</f>
        <v/>
      </c>
      <c r="G296" s="4" t="str">
        <f t="shared" si="12"/>
        <v/>
      </c>
    </row>
    <row r="297" spans="1:7" x14ac:dyDescent="0.25">
      <c r="A297" s="10" t="str">
        <f t="shared" si="11"/>
        <v/>
      </c>
      <c r="B297" s="15"/>
      <c r="C297" s="15"/>
      <c r="D297" s="16"/>
      <c r="F297" s="4" t="str">
        <f>IF(ISNA(VLOOKUP(A297,'Annuitair nieuw'!A:I,12,0)),"",VLOOKUP(A297,'Annuitair nieuw'!A:I,12,0))</f>
        <v/>
      </c>
      <c r="G297" s="4" t="str">
        <f t="shared" si="12"/>
        <v/>
      </c>
    </row>
    <row r="298" spans="1:7" x14ac:dyDescent="0.25">
      <c r="A298" s="10" t="str">
        <f t="shared" si="11"/>
        <v/>
      </c>
      <c r="B298" s="15"/>
      <c r="C298" s="15"/>
      <c r="D298" s="16"/>
      <c r="F298" s="4" t="str">
        <f>IF(ISNA(VLOOKUP(A298,'Annuitair nieuw'!A:I,12,0)),"",VLOOKUP(A298,'Annuitair nieuw'!A:I,12,0))</f>
        <v/>
      </c>
      <c r="G298" s="4" t="str">
        <f t="shared" si="12"/>
        <v/>
      </c>
    </row>
    <row r="299" spans="1:7" x14ac:dyDescent="0.25">
      <c r="A299" s="10" t="str">
        <f t="shared" si="11"/>
        <v/>
      </c>
      <c r="B299" s="15"/>
      <c r="C299" s="15"/>
      <c r="D299" s="16"/>
      <c r="F299" s="4" t="str">
        <f>IF(ISNA(VLOOKUP(A299,'Annuitair nieuw'!A:I,12,0)),"",VLOOKUP(A299,'Annuitair nieuw'!A:I,12,0))</f>
        <v/>
      </c>
      <c r="G299" s="4" t="str">
        <f t="shared" si="12"/>
        <v/>
      </c>
    </row>
    <row r="300" spans="1:7" x14ac:dyDescent="0.25">
      <c r="A300" s="10" t="str">
        <f t="shared" si="11"/>
        <v/>
      </c>
      <c r="B300" s="15"/>
      <c r="C300" s="15"/>
      <c r="D300" s="16"/>
      <c r="F300" s="4" t="str">
        <f>IF(ISNA(VLOOKUP(A300,'Annuitair nieuw'!A:I,12,0)),"",VLOOKUP(A300,'Annuitair nieuw'!A:I,12,0))</f>
        <v/>
      </c>
      <c r="G300" s="4" t="str">
        <f t="shared" si="12"/>
        <v/>
      </c>
    </row>
    <row r="301" spans="1:7" x14ac:dyDescent="0.25">
      <c r="A301" s="10" t="str">
        <f t="shared" si="11"/>
        <v/>
      </c>
      <c r="B301" s="15"/>
      <c r="C301" s="15"/>
      <c r="F301" s="4" t="str">
        <f>IF(ISNA(VLOOKUP(A301,'Annuitair nieuw'!A:I,12,0)),"",VLOOKUP(A301,'Annuitair nieuw'!A:I,12,0))</f>
        <v/>
      </c>
      <c r="G301" s="4" t="str">
        <f t="shared" si="12"/>
        <v/>
      </c>
    </row>
    <row r="302" spans="1:7" x14ac:dyDescent="0.25">
      <c r="A302" s="10" t="str">
        <f t="shared" si="11"/>
        <v/>
      </c>
      <c r="B302" s="15"/>
      <c r="C302" s="15"/>
      <c r="F302" s="4" t="str">
        <f>IF(ISNA(VLOOKUP(A302,'Annuitair nieuw'!A:I,12,0)),"",VLOOKUP(A302,'Annuitair nieuw'!A:I,12,0))</f>
        <v/>
      </c>
      <c r="G302" s="4" t="str">
        <f t="shared" si="12"/>
        <v/>
      </c>
    </row>
    <row r="303" spans="1:7" x14ac:dyDescent="0.25">
      <c r="A303" s="10" t="str">
        <f t="shared" si="11"/>
        <v/>
      </c>
      <c r="B303" s="15"/>
      <c r="C303" s="15"/>
      <c r="F303" s="4" t="str">
        <f>IF(ISNA(VLOOKUP(A303,'Annuitair nieuw'!A:I,12,0)),"",VLOOKUP(A303,'Annuitair nieuw'!A:I,12,0))</f>
        <v/>
      </c>
      <c r="G303" s="4" t="str">
        <f t="shared" si="12"/>
        <v/>
      </c>
    </row>
    <row r="304" spans="1:7" x14ac:dyDescent="0.25">
      <c r="A304" s="10" t="str">
        <f t="shared" si="11"/>
        <v/>
      </c>
      <c r="B304" s="15"/>
      <c r="C304" s="15"/>
      <c r="F304" s="4" t="str">
        <f>IF(ISNA(VLOOKUP(A304,'Annuitair nieuw'!A:I,12,0)),"",VLOOKUP(A304,'Annuitair nieuw'!A:I,12,0))</f>
        <v/>
      </c>
      <c r="G304" s="4" t="str">
        <f t="shared" si="12"/>
        <v/>
      </c>
    </row>
    <row r="305" spans="1:7" x14ac:dyDescent="0.25">
      <c r="A305" s="10" t="str">
        <f t="shared" si="11"/>
        <v/>
      </c>
      <c r="B305" s="15"/>
      <c r="C305" s="15"/>
      <c r="F305" s="4" t="str">
        <f>IF(ISNA(VLOOKUP(A305,'Annuitair nieuw'!A:I,12,0)),"",VLOOKUP(A305,'Annuitair nieuw'!A:I,12,0))</f>
        <v/>
      </c>
      <c r="G305" s="4" t="str">
        <f t="shared" si="12"/>
        <v/>
      </c>
    </row>
    <row r="306" spans="1:7" x14ac:dyDescent="0.25">
      <c r="A306" s="10" t="str">
        <f t="shared" si="11"/>
        <v/>
      </c>
      <c r="B306" s="15"/>
      <c r="C306" s="15"/>
      <c r="F306" s="4" t="str">
        <f>IF(ISNA(VLOOKUP(A306,'Annuitair nieuw'!A:I,12,0)),"",VLOOKUP(A306,'Annuitair nieuw'!A:I,12,0))</f>
        <v/>
      </c>
      <c r="G306" s="4" t="str">
        <f t="shared" si="12"/>
        <v/>
      </c>
    </row>
    <row r="307" spans="1:7" x14ac:dyDescent="0.25">
      <c r="A307" s="10" t="str">
        <f t="shared" si="11"/>
        <v/>
      </c>
      <c r="B307" s="15"/>
      <c r="C307" s="15"/>
      <c r="F307" s="4" t="str">
        <f>IF(ISNA(VLOOKUP(A307,'Annuitair nieuw'!A:I,12,0)),"",VLOOKUP(A307,'Annuitair nieuw'!A:I,12,0))</f>
        <v/>
      </c>
      <c r="G307" s="4" t="str">
        <f t="shared" si="12"/>
        <v/>
      </c>
    </row>
    <row r="308" spans="1:7" x14ac:dyDescent="0.25">
      <c r="A308" s="10" t="str">
        <f t="shared" si="11"/>
        <v/>
      </c>
      <c r="B308" s="15"/>
      <c r="C308" s="15"/>
      <c r="F308" s="4" t="str">
        <f>IF(ISNA(VLOOKUP(A308,'Annuitair nieuw'!A:I,12,0)),"",VLOOKUP(A308,'Annuitair nieuw'!A:I,12,0))</f>
        <v/>
      </c>
      <c r="G308" s="4" t="str">
        <f t="shared" si="12"/>
        <v/>
      </c>
    </row>
    <row r="309" spans="1:7" x14ac:dyDescent="0.25">
      <c r="A309" s="10" t="str">
        <f t="shared" si="11"/>
        <v/>
      </c>
      <c r="B309" s="15"/>
      <c r="C309" s="15"/>
      <c r="F309" s="4" t="str">
        <f>IF(ISNA(VLOOKUP(A309,'Annuitair nieuw'!A:I,12,0)),"",VLOOKUP(A309,'Annuitair nieuw'!A:I,12,0))</f>
        <v/>
      </c>
      <c r="G309" s="4" t="str">
        <f t="shared" si="12"/>
        <v/>
      </c>
    </row>
    <row r="310" spans="1:7" x14ac:dyDescent="0.25">
      <c r="A310" s="10" t="str">
        <f t="shared" si="11"/>
        <v/>
      </c>
      <c r="B310" s="15"/>
      <c r="C310" s="15"/>
      <c r="F310" s="4" t="str">
        <f>IF(ISNA(VLOOKUP(A310,'Annuitair nieuw'!A:I,12,0)),"",VLOOKUP(A310,'Annuitair nieuw'!A:I,12,0))</f>
        <v/>
      </c>
      <c r="G310" s="4" t="str">
        <f t="shared" si="12"/>
        <v/>
      </c>
    </row>
    <row r="311" spans="1:7" x14ac:dyDescent="0.25">
      <c r="A311" s="10" t="str">
        <f t="shared" si="11"/>
        <v/>
      </c>
      <c r="B311" s="15"/>
      <c r="C311" s="15"/>
      <c r="F311" s="4" t="str">
        <f>IF(ISNA(VLOOKUP(A311,'Annuitair nieuw'!A:I,12,0)),"",VLOOKUP(A311,'Annuitair nieuw'!A:I,12,0))</f>
        <v/>
      </c>
      <c r="G311" s="4" t="str">
        <f t="shared" si="12"/>
        <v/>
      </c>
    </row>
    <row r="312" spans="1:7" x14ac:dyDescent="0.25">
      <c r="A312" s="10" t="str">
        <f t="shared" si="11"/>
        <v/>
      </c>
      <c r="B312" s="15"/>
      <c r="C312" s="15"/>
      <c r="F312" s="4" t="str">
        <f>IF(ISNA(VLOOKUP(A312,'Annuitair nieuw'!A:I,12,0)),"",VLOOKUP(A312,'Annuitair nieuw'!A:I,12,0))</f>
        <v/>
      </c>
      <c r="G312" s="4" t="str">
        <f t="shared" si="12"/>
        <v/>
      </c>
    </row>
    <row r="313" spans="1:7" x14ac:dyDescent="0.25">
      <c r="A313" s="10" t="str">
        <f t="shared" si="11"/>
        <v/>
      </c>
      <c r="B313" s="15"/>
      <c r="C313" s="15"/>
      <c r="F313" s="4" t="str">
        <f>IF(ISNA(VLOOKUP(A313,'Annuitair nieuw'!A:I,12,0)),"",VLOOKUP(A313,'Annuitair nieuw'!A:I,12,0))</f>
        <v/>
      </c>
      <c r="G313" s="4" t="str">
        <f t="shared" si="12"/>
        <v/>
      </c>
    </row>
    <row r="314" spans="1:7" x14ac:dyDescent="0.25">
      <c r="A314" s="10" t="str">
        <f t="shared" si="11"/>
        <v/>
      </c>
      <c r="B314" s="15"/>
      <c r="C314" s="15"/>
      <c r="F314" s="4" t="str">
        <f>IF(ISNA(VLOOKUP(A314,'Annuitair nieuw'!A:I,12,0)),"",VLOOKUP(A314,'Annuitair nieuw'!A:I,12,0))</f>
        <v/>
      </c>
      <c r="G314" s="4" t="str">
        <f t="shared" si="12"/>
        <v/>
      </c>
    </row>
    <row r="315" spans="1:7" x14ac:dyDescent="0.25">
      <c r="A315" s="10" t="str">
        <f t="shared" si="11"/>
        <v/>
      </c>
      <c r="B315" s="15"/>
      <c r="C315" s="15"/>
      <c r="F315" s="4" t="str">
        <f>IF(ISNA(VLOOKUP(A315,'Annuitair nieuw'!A:I,12,0)),"",VLOOKUP(A315,'Annuitair nieuw'!A:I,12,0))</f>
        <v/>
      </c>
      <c r="G315" s="4" t="str">
        <f t="shared" si="12"/>
        <v/>
      </c>
    </row>
    <row r="316" spans="1:7" x14ac:dyDescent="0.25">
      <c r="A316" s="10" t="str">
        <f t="shared" si="11"/>
        <v/>
      </c>
      <c r="B316" s="15"/>
      <c r="C316" s="15"/>
      <c r="F316" s="4" t="str">
        <f>IF(ISNA(VLOOKUP(A316,'Annuitair nieuw'!A:I,12,0)),"",VLOOKUP(A316,'Annuitair nieuw'!A:I,12,0))</f>
        <v/>
      </c>
      <c r="G316" s="4" t="str">
        <f t="shared" si="12"/>
        <v/>
      </c>
    </row>
    <row r="317" spans="1:7" x14ac:dyDescent="0.25">
      <c r="A317" s="10" t="str">
        <f t="shared" si="11"/>
        <v/>
      </c>
      <c r="B317" s="15"/>
      <c r="C317" s="15"/>
      <c r="F317" s="4" t="str">
        <f>IF(ISNA(VLOOKUP(A317,'Annuitair nieuw'!A:I,12,0)),"",VLOOKUP(A317,'Annuitair nieuw'!A:I,12,0))</f>
        <v/>
      </c>
      <c r="G317" s="4" t="str">
        <f t="shared" si="12"/>
        <v/>
      </c>
    </row>
    <row r="318" spans="1:7" x14ac:dyDescent="0.25">
      <c r="A318" s="10" t="str">
        <f t="shared" si="11"/>
        <v/>
      </c>
      <c r="B318" s="15"/>
      <c r="C318" s="15"/>
      <c r="F318" s="4" t="str">
        <f>IF(ISNA(VLOOKUP(A318,'Annuitair nieuw'!A:I,12,0)),"",VLOOKUP(A318,'Annuitair nieuw'!A:I,12,0))</f>
        <v/>
      </c>
      <c r="G318" s="4" t="str">
        <f t="shared" si="12"/>
        <v/>
      </c>
    </row>
    <row r="319" spans="1:7" x14ac:dyDescent="0.25">
      <c r="A319" s="10" t="str">
        <f t="shared" si="11"/>
        <v/>
      </c>
      <c r="B319" s="15"/>
      <c r="C319" s="15"/>
      <c r="F319" s="4" t="str">
        <f>IF(ISNA(VLOOKUP(A319,'Annuitair nieuw'!A:I,12,0)),"",VLOOKUP(A319,'Annuitair nieuw'!A:I,12,0))</f>
        <v/>
      </c>
      <c r="G319" s="4" t="str">
        <f t="shared" si="12"/>
        <v/>
      </c>
    </row>
    <row r="320" spans="1:7" x14ac:dyDescent="0.25">
      <c r="A320" s="10" t="str">
        <f t="shared" si="11"/>
        <v/>
      </c>
      <c r="B320" s="15"/>
      <c r="C320" s="15"/>
      <c r="F320" s="4" t="str">
        <f>IF(ISNA(VLOOKUP(A320,'Annuitair nieuw'!A:I,12,0)),"",VLOOKUP(A320,'Annuitair nieuw'!A:I,12,0))</f>
        <v/>
      </c>
      <c r="G320" s="4" t="str">
        <f t="shared" si="12"/>
        <v/>
      </c>
    </row>
    <row r="321" spans="1:7" x14ac:dyDescent="0.25">
      <c r="A321" s="10" t="str">
        <f t="shared" si="11"/>
        <v/>
      </c>
      <c r="B321" s="15"/>
      <c r="C321" s="15"/>
      <c r="F321" s="4" t="str">
        <f>IF(ISNA(VLOOKUP(A321,'Annuitair nieuw'!A:I,12,0)),"",VLOOKUP(A321,'Annuitair nieuw'!A:I,12,0))</f>
        <v/>
      </c>
      <c r="G321" s="4" t="str">
        <f t="shared" si="12"/>
        <v/>
      </c>
    </row>
    <row r="322" spans="1:7" x14ac:dyDescent="0.25">
      <c r="A322" s="10" t="str">
        <f t="shared" si="11"/>
        <v/>
      </c>
      <c r="B322" s="15"/>
      <c r="C322" s="15"/>
      <c r="F322" s="4" t="str">
        <f>IF(ISNA(VLOOKUP(A322,'Annuitair nieuw'!A:I,12,0)),"",VLOOKUP(A322,'Annuitair nieuw'!A:I,12,0))</f>
        <v/>
      </c>
      <c r="G322" s="4" t="str">
        <f t="shared" si="12"/>
        <v/>
      </c>
    </row>
    <row r="323" spans="1:7" x14ac:dyDescent="0.25">
      <c r="A323" s="10" t="str">
        <f t="shared" ref="A323:A360" si="13">IF(ISBLANK(B323),"",IF(DAY(B323)&lt;=DAY($B$2),DATE(YEAR(B323),MONTH(B323),DAY(B323)),DATE(YEAR(B323),MONTH(B323)+1,1)))</f>
        <v/>
      </c>
      <c r="B323" s="15"/>
      <c r="C323" s="15"/>
      <c r="F323" s="4" t="str">
        <f>IF(ISNA(VLOOKUP(A323,'Annuitair nieuw'!A:I,12,0)),"",VLOOKUP(A323,'Annuitair nieuw'!A:I,12,0))</f>
        <v/>
      </c>
      <c r="G323" s="4" t="str">
        <f t="shared" ref="G323:G361" si="14">IF(ISBLANK(D323),"",G322-D323)</f>
        <v/>
      </c>
    </row>
    <row r="324" spans="1:7" x14ac:dyDescent="0.25">
      <c r="A324" s="10" t="str">
        <f t="shared" si="13"/>
        <v/>
      </c>
      <c r="B324" s="15"/>
      <c r="C324" s="15"/>
      <c r="F324" s="4" t="str">
        <f>IF(ISNA(VLOOKUP(A324,'Annuitair nieuw'!A:I,12,0)),"",VLOOKUP(A324,'Annuitair nieuw'!A:I,12,0))</f>
        <v/>
      </c>
      <c r="G324" s="4" t="str">
        <f t="shared" si="14"/>
        <v/>
      </c>
    </row>
    <row r="325" spans="1:7" x14ac:dyDescent="0.25">
      <c r="A325" s="10" t="str">
        <f t="shared" si="13"/>
        <v/>
      </c>
      <c r="B325" s="15"/>
      <c r="C325" s="15"/>
      <c r="F325" s="4" t="str">
        <f>IF(ISNA(VLOOKUP(A325,'Annuitair nieuw'!A:I,12,0)),"",VLOOKUP(A325,'Annuitair nieuw'!A:I,12,0))</f>
        <v/>
      </c>
      <c r="G325" s="4" t="str">
        <f t="shared" si="14"/>
        <v/>
      </c>
    </row>
    <row r="326" spans="1:7" x14ac:dyDescent="0.25">
      <c r="A326" s="10" t="str">
        <f t="shared" si="13"/>
        <v/>
      </c>
      <c r="B326" s="15"/>
      <c r="C326" s="15"/>
      <c r="F326" s="4" t="str">
        <f>IF(ISNA(VLOOKUP(A326,'Annuitair nieuw'!A:I,12,0)),"",VLOOKUP(A326,'Annuitair nieuw'!A:I,12,0))</f>
        <v/>
      </c>
      <c r="G326" s="4" t="str">
        <f t="shared" si="14"/>
        <v/>
      </c>
    </row>
    <row r="327" spans="1:7" x14ac:dyDescent="0.25">
      <c r="A327" s="10" t="str">
        <f t="shared" si="13"/>
        <v/>
      </c>
      <c r="B327" s="15"/>
      <c r="C327" s="15"/>
      <c r="F327" s="4" t="str">
        <f>IF(ISNA(VLOOKUP(A327,'Annuitair nieuw'!A:I,12,0)),"",VLOOKUP(A327,'Annuitair nieuw'!A:I,12,0))</f>
        <v/>
      </c>
      <c r="G327" s="4" t="str">
        <f t="shared" si="14"/>
        <v/>
      </c>
    </row>
    <row r="328" spans="1:7" x14ac:dyDescent="0.25">
      <c r="A328" s="10" t="str">
        <f t="shared" si="13"/>
        <v/>
      </c>
      <c r="B328" s="15"/>
      <c r="C328" s="15"/>
      <c r="F328" s="4" t="str">
        <f>IF(ISNA(VLOOKUP(A328,'Annuitair nieuw'!A:I,12,0)),"",VLOOKUP(A328,'Annuitair nieuw'!A:I,12,0))</f>
        <v/>
      </c>
      <c r="G328" s="4" t="str">
        <f t="shared" si="14"/>
        <v/>
      </c>
    </row>
    <row r="329" spans="1:7" x14ac:dyDescent="0.25">
      <c r="A329" s="10" t="str">
        <f t="shared" si="13"/>
        <v/>
      </c>
      <c r="B329" s="15"/>
      <c r="C329" s="15"/>
      <c r="F329" s="4" t="str">
        <f>IF(ISNA(VLOOKUP(A329,'Annuitair nieuw'!A:I,12,0)),"",VLOOKUP(A329,'Annuitair nieuw'!A:I,12,0))</f>
        <v/>
      </c>
      <c r="G329" s="4" t="str">
        <f t="shared" si="14"/>
        <v/>
      </c>
    </row>
    <row r="330" spans="1:7" x14ac:dyDescent="0.25">
      <c r="A330" s="10" t="str">
        <f t="shared" si="13"/>
        <v/>
      </c>
      <c r="B330" s="15"/>
      <c r="C330" s="15"/>
      <c r="F330" s="4" t="str">
        <f>IF(ISNA(VLOOKUP(A330,'Annuitair nieuw'!A:I,12,0)),"",VLOOKUP(A330,'Annuitair nieuw'!A:I,12,0))</f>
        <v/>
      </c>
      <c r="G330" s="4" t="str">
        <f t="shared" si="14"/>
        <v/>
      </c>
    </row>
    <row r="331" spans="1:7" x14ac:dyDescent="0.25">
      <c r="A331" s="10" t="str">
        <f t="shared" si="13"/>
        <v/>
      </c>
      <c r="B331" s="15"/>
      <c r="C331" s="15"/>
      <c r="F331" s="4" t="str">
        <f>IF(ISNA(VLOOKUP(A331,'Annuitair nieuw'!A:I,12,0)),"",VLOOKUP(A331,'Annuitair nieuw'!A:I,12,0))</f>
        <v/>
      </c>
      <c r="G331" s="4" t="str">
        <f t="shared" si="14"/>
        <v/>
      </c>
    </row>
    <row r="332" spans="1:7" x14ac:dyDescent="0.25">
      <c r="A332" s="10" t="str">
        <f t="shared" si="13"/>
        <v/>
      </c>
      <c r="B332" s="15"/>
      <c r="C332" s="15"/>
      <c r="F332" s="4" t="str">
        <f>IF(ISNA(VLOOKUP(A332,'Annuitair nieuw'!A:I,12,0)),"",VLOOKUP(A332,'Annuitair nieuw'!A:I,12,0))</f>
        <v/>
      </c>
      <c r="G332" s="4" t="str">
        <f t="shared" si="14"/>
        <v/>
      </c>
    </row>
    <row r="333" spans="1:7" x14ac:dyDescent="0.25">
      <c r="A333" s="10" t="str">
        <f t="shared" si="13"/>
        <v/>
      </c>
      <c r="B333" s="15"/>
      <c r="C333" s="15"/>
      <c r="F333" s="4" t="str">
        <f>IF(ISNA(VLOOKUP(A333,'Annuitair nieuw'!A:I,12,0)),"",VLOOKUP(A333,'Annuitair nieuw'!A:I,12,0))</f>
        <v/>
      </c>
      <c r="G333" s="4" t="str">
        <f t="shared" si="14"/>
        <v/>
      </c>
    </row>
    <row r="334" spans="1:7" x14ac:dyDescent="0.25">
      <c r="A334" s="10" t="str">
        <f t="shared" si="13"/>
        <v/>
      </c>
      <c r="B334" s="15"/>
      <c r="C334" s="15"/>
      <c r="F334" s="4" t="str">
        <f>IF(ISNA(VLOOKUP(A334,'Annuitair nieuw'!A:I,12,0)),"",VLOOKUP(A334,'Annuitair nieuw'!A:I,12,0))</f>
        <v/>
      </c>
      <c r="G334" s="4" t="str">
        <f t="shared" si="14"/>
        <v/>
      </c>
    </row>
    <row r="335" spans="1:7" x14ac:dyDescent="0.25">
      <c r="A335" s="10" t="str">
        <f t="shared" si="13"/>
        <v/>
      </c>
      <c r="B335" s="15"/>
      <c r="C335" s="15"/>
      <c r="F335" s="4" t="str">
        <f>IF(ISNA(VLOOKUP(A335,'Annuitair nieuw'!A:I,12,0)),"",VLOOKUP(A335,'Annuitair nieuw'!A:I,12,0))</f>
        <v/>
      </c>
      <c r="G335" s="4" t="str">
        <f t="shared" si="14"/>
        <v/>
      </c>
    </row>
    <row r="336" spans="1:7" x14ac:dyDescent="0.25">
      <c r="A336" s="10" t="str">
        <f t="shared" si="13"/>
        <v/>
      </c>
      <c r="B336" s="15"/>
      <c r="C336" s="15"/>
      <c r="F336" s="4" t="str">
        <f>IF(ISNA(VLOOKUP(A336,'Annuitair nieuw'!A:I,12,0)),"",VLOOKUP(A336,'Annuitair nieuw'!A:I,12,0))</f>
        <v/>
      </c>
      <c r="G336" s="4" t="str">
        <f t="shared" si="14"/>
        <v/>
      </c>
    </row>
    <row r="337" spans="1:7" x14ac:dyDescent="0.25">
      <c r="A337" s="10" t="str">
        <f t="shared" si="13"/>
        <v/>
      </c>
      <c r="B337" s="15"/>
      <c r="C337" s="15"/>
      <c r="F337" s="4" t="str">
        <f>IF(ISNA(VLOOKUP(A337,'Annuitair nieuw'!A:I,12,0)),"",VLOOKUP(A337,'Annuitair nieuw'!A:I,12,0))</f>
        <v/>
      </c>
      <c r="G337" s="4" t="str">
        <f t="shared" si="14"/>
        <v/>
      </c>
    </row>
    <row r="338" spans="1:7" x14ac:dyDescent="0.25">
      <c r="A338" s="10" t="str">
        <f t="shared" si="13"/>
        <v/>
      </c>
      <c r="B338" s="15"/>
      <c r="C338" s="15"/>
      <c r="F338" s="4" t="str">
        <f>IF(ISNA(VLOOKUP(A338,'Annuitair nieuw'!A:I,12,0)),"",VLOOKUP(A338,'Annuitair nieuw'!A:I,12,0))</f>
        <v/>
      </c>
      <c r="G338" s="4" t="str">
        <f t="shared" si="14"/>
        <v/>
      </c>
    </row>
    <row r="339" spans="1:7" x14ac:dyDescent="0.25">
      <c r="A339" s="10" t="str">
        <f t="shared" si="13"/>
        <v/>
      </c>
      <c r="B339" s="15"/>
      <c r="C339" s="15"/>
      <c r="F339" s="4" t="str">
        <f>IF(ISNA(VLOOKUP(A339,'Annuitair nieuw'!A:I,12,0)),"",VLOOKUP(A339,'Annuitair nieuw'!A:I,12,0))</f>
        <v/>
      </c>
      <c r="G339" s="4" t="str">
        <f t="shared" si="14"/>
        <v/>
      </c>
    </row>
    <row r="340" spans="1:7" x14ac:dyDescent="0.25">
      <c r="A340" s="10" t="str">
        <f t="shared" si="13"/>
        <v/>
      </c>
      <c r="B340" s="15"/>
      <c r="C340" s="15"/>
      <c r="F340" s="4" t="str">
        <f>IF(ISNA(VLOOKUP(A340,'Annuitair nieuw'!A:I,12,0)),"",VLOOKUP(A340,'Annuitair nieuw'!A:I,12,0))</f>
        <v/>
      </c>
      <c r="G340" s="4" t="str">
        <f t="shared" si="14"/>
        <v/>
      </c>
    </row>
    <row r="341" spans="1:7" x14ac:dyDescent="0.25">
      <c r="A341" s="10" t="str">
        <f t="shared" si="13"/>
        <v/>
      </c>
      <c r="B341" s="15"/>
      <c r="C341" s="15"/>
      <c r="F341" s="4" t="str">
        <f>IF(ISNA(VLOOKUP(A341,'Annuitair nieuw'!A:I,12,0)),"",VLOOKUP(A341,'Annuitair nieuw'!A:I,12,0))</f>
        <v/>
      </c>
      <c r="G341" s="4" t="str">
        <f t="shared" si="14"/>
        <v/>
      </c>
    </row>
    <row r="342" spans="1:7" x14ac:dyDescent="0.25">
      <c r="A342" s="10" t="str">
        <f t="shared" si="13"/>
        <v/>
      </c>
      <c r="B342" s="15"/>
      <c r="C342" s="15"/>
      <c r="F342" s="4" t="str">
        <f>IF(ISNA(VLOOKUP(A342,'Annuitair nieuw'!A:I,12,0)),"",VLOOKUP(A342,'Annuitair nieuw'!A:I,12,0))</f>
        <v/>
      </c>
      <c r="G342" s="4" t="str">
        <f t="shared" si="14"/>
        <v/>
      </c>
    </row>
    <row r="343" spans="1:7" x14ac:dyDescent="0.25">
      <c r="A343" s="10" t="str">
        <f t="shared" si="13"/>
        <v/>
      </c>
      <c r="B343" s="15"/>
      <c r="C343" s="15"/>
      <c r="F343" s="4" t="str">
        <f>IF(ISNA(VLOOKUP(A343,'Annuitair nieuw'!A:I,12,0)),"",VLOOKUP(A343,'Annuitair nieuw'!A:I,12,0))</f>
        <v/>
      </c>
      <c r="G343" s="4" t="str">
        <f t="shared" si="14"/>
        <v/>
      </c>
    </row>
    <row r="344" spans="1:7" x14ac:dyDescent="0.25">
      <c r="A344" s="10" t="str">
        <f t="shared" si="13"/>
        <v/>
      </c>
      <c r="B344" s="15"/>
      <c r="C344" s="15"/>
      <c r="F344" s="4" t="str">
        <f>IF(ISNA(VLOOKUP(A344,'Annuitair nieuw'!A:I,12,0)),"",VLOOKUP(A344,'Annuitair nieuw'!A:I,12,0))</f>
        <v/>
      </c>
      <c r="G344" s="4" t="str">
        <f t="shared" si="14"/>
        <v/>
      </c>
    </row>
    <row r="345" spans="1:7" x14ac:dyDescent="0.25">
      <c r="A345" s="10" t="str">
        <f t="shared" si="13"/>
        <v/>
      </c>
      <c r="B345" s="15"/>
      <c r="C345" s="15"/>
      <c r="F345" s="4" t="str">
        <f>IF(ISNA(VLOOKUP(A345,'Annuitair nieuw'!A:I,12,0)),"",VLOOKUP(A345,'Annuitair nieuw'!A:I,12,0))</f>
        <v/>
      </c>
      <c r="G345" s="4" t="str">
        <f t="shared" si="14"/>
        <v/>
      </c>
    </row>
    <row r="346" spans="1:7" x14ac:dyDescent="0.25">
      <c r="A346" s="10" t="str">
        <f t="shared" si="13"/>
        <v/>
      </c>
      <c r="B346" s="15"/>
      <c r="C346" s="15"/>
      <c r="F346" s="4" t="str">
        <f>IF(ISNA(VLOOKUP(A346,'Annuitair nieuw'!A:I,12,0)),"",VLOOKUP(A346,'Annuitair nieuw'!A:I,12,0))</f>
        <v/>
      </c>
      <c r="G346" s="4" t="str">
        <f t="shared" si="14"/>
        <v/>
      </c>
    </row>
    <row r="347" spans="1:7" x14ac:dyDescent="0.25">
      <c r="A347" s="10" t="str">
        <f t="shared" si="13"/>
        <v/>
      </c>
      <c r="B347" s="15"/>
      <c r="C347" s="15"/>
      <c r="F347" s="4" t="str">
        <f>IF(ISNA(VLOOKUP(A347,'Annuitair nieuw'!A:I,12,0)),"",VLOOKUP(A347,'Annuitair nieuw'!A:I,12,0))</f>
        <v/>
      </c>
      <c r="G347" s="4" t="str">
        <f t="shared" si="14"/>
        <v/>
      </c>
    </row>
    <row r="348" spans="1:7" x14ac:dyDescent="0.25">
      <c r="A348" s="10" t="str">
        <f t="shared" si="13"/>
        <v/>
      </c>
      <c r="B348" s="15"/>
      <c r="C348" s="15"/>
      <c r="F348" s="4" t="str">
        <f>IF(ISNA(VLOOKUP(A348,'Annuitair nieuw'!A:I,12,0)),"",VLOOKUP(A348,'Annuitair nieuw'!A:I,12,0))</f>
        <v/>
      </c>
      <c r="G348" s="4" t="str">
        <f t="shared" si="14"/>
        <v/>
      </c>
    </row>
    <row r="349" spans="1:7" x14ac:dyDescent="0.25">
      <c r="A349" s="10" t="str">
        <f t="shared" si="13"/>
        <v/>
      </c>
      <c r="B349" s="15"/>
      <c r="C349" s="15"/>
      <c r="F349" s="4" t="str">
        <f>IF(ISNA(VLOOKUP(A349,'Annuitair nieuw'!A:I,12,0)),"",VLOOKUP(A349,'Annuitair nieuw'!A:I,12,0))</f>
        <v/>
      </c>
      <c r="G349" s="4" t="str">
        <f t="shared" si="14"/>
        <v/>
      </c>
    </row>
    <row r="350" spans="1:7" x14ac:dyDescent="0.25">
      <c r="A350" s="10" t="str">
        <f t="shared" si="13"/>
        <v/>
      </c>
      <c r="B350" s="15"/>
      <c r="C350" s="15"/>
      <c r="F350" s="4" t="str">
        <f>IF(ISNA(VLOOKUP(A350,'Annuitair nieuw'!A:I,12,0)),"",VLOOKUP(A350,'Annuitair nieuw'!A:I,12,0))</f>
        <v/>
      </c>
      <c r="G350" s="4" t="str">
        <f t="shared" si="14"/>
        <v/>
      </c>
    </row>
    <row r="351" spans="1:7" x14ac:dyDescent="0.25">
      <c r="A351" s="10" t="str">
        <f t="shared" si="13"/>
        <v/>
      </c>
      <c r="B351" s="15"/>
      <c r="C351" s="15"/>
      <c r="F351" s="4" t="str">
        <f>IF(ISNA(VLOOKUP(A351,'Annuitair nieuw'!A:I,12,0)),"",VLOOKUP(A351,'Annuitair nieuw'!A:I,12,0))</f>
        <v/>
      </c>
      <c r="G351" s="4" t="str">
        <f t="shared" si="14"/>
        <v/>
      </c>
    </row>
    <row r="352" spans="1:7" x14ac:dyDescent="0.25">
      <c r="A352" s="10" t="str">
        <f t="shared" si="13"/>
        <v/>
      </c>
      <c r="B352" s="15"/>
      <c r="C352" s="15"/>
      <c r="F352" s="4" t="str">
        <f>IF(ISNA(VLOOKUP(A352,'Annuitair nieuw'!A:I,12,0)),"",VLOOKUP(A352,'Annuitair nieuw'!A:I,12,0))</f>
        <v/>
      </c>
      <c r="G352" s="4" t="str">
        <f t="shared" si="14"/>
        <v/>
      </c>
    </row>
    <row r="353" spans="1:7" x14ac:dyDescent="0.25">
      <c r="A353" s="10" t="str">
        <f t="shared" si="13"/>
        <v/>
      </c>
      <c r="B353" s="15"/>
      <c r="C353" s="15"/>
      <c r="F353" s="4" t="str">
        <f>IF(ISNA(VLOOKUP(A353,'Annuitair nieuw'!A:I,12,0)),"",VLOOKUP(A353,'Annuitair nieuw'!A:I,12,0))</f>
        <v/>
      </c>
      <c r="G353" s="4" t="str">
        <f t="shared" si="14"/>
        <v/>
      </c>
    </row>
    <row r="354" spans="1:7" x14ac:dyDescent="0.25">
      <c r="A354" s="10" t="str">
        <f t="shared" si="13"/>
        <v/>
      </c>
      <c r="B354" s="15"/>
      <c r="C354" s="15"/>
      <c r="F354" s="4" t="str">
        <f>IF(ISNA(VLOOKUP(A354,'Annuitair nieuw'!A:I,12,0)),"",VLOOKUP(A354,'Annuitair nieuw'!A:I,12,0))</f>
        <v/>
      </c>
      <c r="G354" s="4" t="str">
        <f t="shared" si="14"/>
        <v/>
      </c>
    </row>
    <row r="355" spans="1:7" x14ac:dyDescent="0.25">
      <c r="A355" s="10" t="str">
        <f t="shared" si="13"/>
        <v/>
      </c>
      <c r="B355" s="15"/>
      <c r="C355" s="15"/>
      <c r="F355" s="4" t="str">
        <f>IF(ISNA(VLOOKUP(A355,'Annuitair nieuw'!A:I,12,0)),"",VLOOKUP(A355,'Annuitair nieuw'!A:I,12,0))</f>
        <v/>
      </c>
      <c r="G355" s="4" t="str">
        <f t="shared" si="14"/>
        <v/>
      </c>
    </row>
    <row r="356" spans="1:7" x14ac:dyDescent="0.25">
      <c r="A356" s="10" t="str">
        <f t="shared" si="13"/>
        <v/>
      </c>
      <c r="B356" s="15"/>
      <c r="C356" s="15"/>
      <c r="F356" s="4" t="str">
        <f>IF(ISNA(VLOOKUP(A356,'Annuitair nieuw'!A:I,12,0)),"",VLOOKUP(A356,'Annuitair nieuw'!A:I,12,0))</f>
        <v/>
      </c>
      <c r="G356" s="4" t="str">
        <f t="shared" si="14"/>
        <v/>
      </c>
    </row>
    <row r="357" spans="1:7" x14ac:dyDescent="0.25">
      <c r="A357" s="10" t="str">
        <f t="shared" si="13"/>
        <v/>
      </c>
      <c r="B357" s="15"/>
      <c r="C357" s="15"/>
      <c r="F357" s="4" t="str">
        <f>IF(ISNA(VLOOKUP(A357,'Annuitair nieuw'!A:I,12,0)),"",VLOOKUP(A357,'Annuitair nieuw'!A:I,12,0))</f>
        <v/>
      </c>
      <c r="G357" s="4" t="str">
        <f t="shared" si="14"/>
        <v/>
      </c>
    </row>
    <row r="358" spans="1:7" x14ac:dyDescent="0.25">
      <c r="A358" s="10" t="str">
        <f t="shared" si="13"/>
        <v/>
      </c>
      <c r="B358" s="15"/>
      <c r="C358" s="15"/>
      <c r="F358" s="4" t="str">
        <f>IF(ISNA(VLOOKUP(A358,'Annuitair nieuw'!A:I,12,0)),"",VLOOKUP(A358,'Annuitair nieuw'!A:I,12,0))</f>
        <v/>
      </c>
      <c r="G358" s="4" t="str">
        <f t="shared" si="14"/>
        <v/>
      </c>
    </row>
    <row r="359" spans="1:7" x14ac:dyDescent="0.25">
      <c r="A359" s="10" t="str">
        <f t="shared" si="13"/>
        <v/>
      </c>
      <c r="B359" s="15"/>
      <c r="C359" s="15"/>
      <c r="F359" s="4" t="str">
        <f>IF(ISNA(VLOOKUP(A359,'Annuitair nieuw'!A:I,12,0)),"",VLOOKUP(A359,'Annuitair nieuw'!A:I,12,0))</f>
        <v/>
      </c>
      <c r="G359" s="4" t="str">
        <f t="shared" si="14"/>
        <v/>
      </c>
    </row>
    <row r="360" spans="1:7" x14ac:dyDescent="0.25">
      <c r="A360" s="10" t="str">
        <f t="shared" si="13"/>
        <v/>
      </c>
      <c r="B360" s="15"/>
      <c r="C360" s="15"/>
      <c r="F360" s="4" t="str">
        <f>IF(ISNA(VLOOKUP(A360,'Annuitair nieuw'!A:I,12,0)),"",VLOOKUP(A360,'Annuitair nieuw'!A:I,12,0))</f>
        <v/>
      </c>
      <c r="G360" s="4" t="str">
        <f t="shared" si="14"/>
        <v/>
      </c>
    </row>
    <row r="361" spans="1:7" x14ac:dyDescent="0.25">
      <c r="F361" s="4" t="str">
        <f>IF(ISNA(VLOOKUP(A361,'Annuitair nieuw'!A:I,12,0)),"",VLOOKUP(A361,'Annuitair nieuw'!A:I,12,0))</f>
        <v/>
      </c>
      <c r="G361" s="4" t="str">
        <f t="shared" si="14"/>
        <v/>
      </c>
    </row>
  </sheetData>
  <pageMargins left="0.7" right="0.7" top="0.75" bottom="0.75" header="0.3" footer="0.3"/>
  <pageSetup paperSize="9" orientation="portrait" horizontalDpi="4294967295" verticalDpi="4294967295" r:id="rId1"/>
  <ignoredErrors>
    <ignoredError sqref="B2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8C2776-ED3C-43AE-9B3C-5F3737694E6F}">
          <x14:formula1>
            <xm:f>'Vaste gegevens'!$A$2:$A$3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A288-90FE-4D24-A026-D8D5F7F3723C}">
  <sheetPr>
    <tabColor theme="9" tint="-0.249977111117893"/>
  </sheetPr>
  <dimension ref="A1:V361"/>
  <sheetViews>
    <sheetView topLeftCell="A187" workbookViewId="0">
      <selection activeCell="H242" sqref="H242"/>
    </sheetView>
  </sheetViews>
  <sheetFormatPr defaultRowHeight="15" x14ac:dyDescent="0.25"/>
  <cols>
    <col min="1" max="1" width="9.42578125" bestFit="1" customWidth="1"/>
    <col min="4" max="4" width="13.42578125" customWidth="1"/>
    <col min="5" max="5" width="17.5703125" customWidth="1"/>
    <col min="6" max="6" width="8.85546875" bestFit="1" customWidth="1"/>
    <col min="7" max="7" width="10.42578125" bestFit="1" customWidth="1"/>
    <col min="9" max="9" width="10.42578125" bestFit="1" customWidth="1"/>
    <col min="10" max="10" width="12.140625" bestFit="1" customWidth="1"/>
    <col min="11" max="11" width="14" bestFit="1" customWidth="1"/>
    <col min="12" max="12" width="12.42578125" bestFit="1" customWidth="1"/>
    <col min="13" max="13" width="16.85546875" bestFit="1" customWidth="1"/>
    <col min="14" max="14" width="21.140625" bestFit="1" customWidth="1"/>
    <col min="15" max="15" width="13.5703125" bestFit="1" customWidth="1"/>
    <col min="16" max="16" width="13.140625" bestFit="1" customWidth="1"/>
    <col min="17" max="17" width="13.85546875" bestFit="1" customWidth="1"/>
    <col min="18" max="18" width="13.42578125" bestFit="1" customWidth="1"/>
    <col min="19" max="19" width="18.7109375" bestFit="1" customWidth="1"/>
    <col min="20" max="20" width="20.42578125" bestFit="1" customWidth="1"/>
    <col min="21" max="21" width="18" bestFit="1" customWidth="1"/>
  </cols>
  <sheetData>
    <row r="1" spans="1:22" x14ac:dyDescent="0.25">
      <c r="A1" t="s">
        <v>29</v>
      </c>
      <c r="B1" t="s">
        <v>9</v>
      </c>
      <c r="C1" t="s">
        <v>4</v>
      </c>
      <c r="D1" s="4" t="s">
        <v>1</v>
      </c>
      <c r="E1" s="4" t="s">
        <v>36</v>
      </c>
      <c r="F1" s="4" t="s">
        <v>2</v>
      </c>
      <c r="G1" s="4" t="s">
        <v>7</v>
      </c>
      <c r="H1" s="4" t="s">
        <v>5</v>
      </c>
      <c r="I1" s="4" t="s">
        <v>6</v>
      </c>
      <c r="J1" s="4" t="s">
        <v>38</v>
      </c>
      <c r="K1" s="4" t="s">
        <v>40</v>
      </c>
      <c r="L1" s="4" t="s">
        <v>3</v>
      </c>
      <c r="M1" s="4"/>
      <c r="N1" s="4"/>
      <c r="O1" s="4"/>
      <c r="P1" s="4"/>
      <c r="Q1" s="4"/>
      <c r="R1" s="4"/>
      <c r="S1" s="4"/>
      <c r="T1" s="4"/>
      <c r="U1" s="4"/>
      <c r="V1" s="21"/>
    </row>
    <row r="2" spans="1:22" x14ac:dyDescent="0.25">
      <c r="A2" s="10">
        <f>Invoer!B3</f>
        <v>44440</v>
      </c>
      <c r="B2">
        <f>CEILING(C2/12,1)</f>
        <v>1</v>
      </c>
      <c r="C2">
        <v>1</v>
      </c>
      <c r="D2" s="4">
        <f>SUM('Annuitair oud'!D2,'Annuitair nieuw'!D2)</f>
        <v>0</v>
      </c>
      <c r="E2" s="4">
        <f>SUM('Annuitair oud'!E2,'Annuitair nieuw'!E2)</f>
        <v>0</v>
      </c>
      <c r="F2" s="4">
        <f>SUM('Annuitair oud'!F2,'Annuitair nieuw'!F2)</f>
        <v>0</v>
      </c>
      <c r="G2" s="4">
        <f>SUM('Annuitair oud'!G2,'Annuitair nieuw'!G2)</f>
        <v>0</v>
      </c>
      <c r="H2" s="4">
        <f t="shared" ref="H2:H65" si="0">IF(A2&lt;=Aflossingsvrij_maken,IF(F2-(Eigenwoningforfait/12)&lt;=0,0,(F2-(Eigenwoningforfait/12))*Belastingpercentage),0)</f>
        <v>0</v>
      </c>
      <c r="I2" s="4">
        <f>G2-H2</f>
        <v>0</v>
      </c>
      <c r="J2" s="4">
        <f>SUM('Annuitair oud'!H2,'Annuitair nieuw'!H2)</f>
        <v>0</v>
      </c>
      <c r="K2" s="4">
        <f>J2-H2</f>
        <v>0</v>
      </c>
      <c r="L2" s="4">
        <f>SUM('Annuitair oud'!I2,'Annuitair nieuw'!I2)</f>
        <v>0</v>
      </c>
      <c r="M2" s="4"/>
      <c r="N2" s="4"/>
      <c r="O2" s="4"/>
      <c r="P2" s="4"/>
      <c r="Q2" s="4"/>
      <c r="R2" s="4"/>
      <c r="S2" s="4"/>
      <c r="T2" s="4"/>
      <c r="U2" s="4"/>
      <c r="V2" s="1"/>
    </row>
    <row r="3" spans="1:22" x14ac:dyDescent="0.25">
      <c r="A3" s="10">
        <f>DATE(YEAR(A2),MONTH(A2)+1,DAY(A2))</f>
        <v>44470</v>
      </c>
      <c r="B3">
        <f t="shared" ref="B3:B66" si="1">CEILING(C3/12,1)</f>
        <v>1</v>
      </c>
      <c r="C3">
        <v>2</v>
      </c>
      <c r="D3" s="4">
        <f>SUM('Annuitair oud'!D3,'Annuitair nieuw'!D3)</f>
        <v>0</v>
      </c>
      <c r="E3" s="4">
        <f>SUM('Annuitair oud'!E3,'Annuitair nieuw'!E3)</f>
        <v>0</v>
      </c>
      <c r="F3" s="4">
        <f>SUM('Annuitair oud'!F3,'Annuitair nieuw'!F3)</f>
        <v>0</v>
      </c>
      <c r="G3" s="4">
        <f>SUM('Annuitair oud'!G3,'Annuitair nieuw'!G3)</f>
        <v>0</v>
      </c>
      <c r="H3" s="4">
        <f t="shared" si="0"/>
        <v>0</v>
      </c>
      <c r="I3" s="4">
        <f t="shared" ref="I3:I66" si="2">G3-H3</f>
        <v>0</v>
      </c>
      <c r="J3" s="4">
        <f>SUM('Annuitair oud'!H3,'Annuitair nieuw'!H3)</f>
        <v>0</v>
      </c>
      <c r="K3" s="4">
        <f t="shared" ref="K3:K66" si="3">J3-H3</f>
        <v>0</v>
      </c>
      <c r="L3" s="4">
        <f>SUM('Annuitair oud'!I3,'Annuitair nieuw'!I3)</f>
        <v>0</v>
      </c>
      <c r="M3" s="4"/>
      <c r="N3" s="4"/>
      <c r="O3" s="4"/>
      <c r="P3" s="4"/>
      <c r="Q3" s="4"/>
      <c r="R3" s="4"/>
      <c r="S3" s="4"/>
      <c r="T3" s="4"/>
      <c r="U3" s="4"/>
      <c r="V3" s="21"/>
    </row>
    <row r="4" spans="1:22" x14ac:dyDescent="0.25">
      <c r="A4" s="10">
        <f t="shared" ref="A4:A67" si="4">DATE(YEAR(A3),MONTH(A3)+1,DAY(A3))</f>
        <v>44501</v>
      </c>
      <c r="B4">
        <f t="shared" si="1"/>
        <v>1</v>
      </c>
      <c r="C4">
        <v>3</v>
      </c>
      <c r="D4" s="4">
        <f>SUM('Annuitair oud'!D4,'Annuitair nieuw'!D4)</f>
        <v>0</v>
      </c>
      <c r="E4" s="4">
        <f>SUM('Annuitair oud'!E4,'Annuitair nieuw'!E4)</f>
        <v>0</v>
      </c>
      <c r="F4" s="4">
        <f>SUM('Annuitair oud'!F4,'Annuitair nieuw'!F4)</f>
        <v>0</v>
      </c>
      <c r="G4" s="4">
        <f>SUM('Annuitair oud'!G4,'Annuitair nieuw'!G4)</f>
        <v>0</v>
      </c>
      <c r="H4" s="4">
        <f t="shared" si="0"/>
        <v>0</v>
      </c>
      <c r="I4" s="4">
        <f t="shared" si="2"/>
        <v>0</v>
      </c>
      <c r="J4" s="4">
        <f>SUM('Annuitair oud'!H4,'Annuitair nieuw'!H4)</f>
        <v>0</v>
      </c>
      <c r="K4" s="4">
        <f t="shared" si="3"/>
        <v>0</v>
      </c>
      <c r="L4" s="4">
        <f>SUM('Annuitair oud'!I4,'Annuitair nieuw'!I4)</f>
        <v>0</v>
      </c>
      <c r="M4" s="4"/>
      <c r="N4" s="4"/>
      <c r="O4" s="4"/>
      <c r="P4" s="4"/>
      <c r="Q4" s="4"/>
      <c r="R4" s="4"/>
      <c r="S4" s="4"/>
      <c r="T4" s="4"/>
      <c r="U4" s="4"/>
      <c r="V4" s="21"/>
    </row>
    <row r="5" spans="1:22" x14ac:dyDescent="0.25">
      <c r="A5" s="10">
        <f t="shared" si="4"/>
        <v>44531</v>
      </c>
      <c r="B5">
        <f t="shared" si="1"/>
        <v>1</v>
      </c>
      <c r="C5">
        <v>4</v>
      </c>
      <c r="D5" s="4">
        <f>SUM('Annuitair oud'!D5,'Annuitair nieuw'!D5)</f>
        <v>0</v>
      </c>
      <c r="E5" s="4">
        <f>SUM('Annuitair oud'!E5,'Annuitair nieuw'!E5)</f>
        <v>0</v>
      </c>
      <c r="F5" s="4">
        <f>SUM('Annuitair oud'!F5,'Annuitair nieuw'!F5)</f>
        <v>0</v>
      </c>
      <c r="G5" s="4">
        <f>SUM('Annuitair oud'!G5,'Annuitair nieuw'!G5)</f>
        <v>0</v>
      </c>
      <c r="H5" s="4">
        <f t="shared" si="0"/>
        <v>0</v>
      </c>
      <c r="I5" s="4">
        <f t="shared" si="2"/>
        <v>0</v>
      </c>
      <c r="J5" s="4">
        <f>SUM('Annuitair oud'!H5,'Annuitair nieuw'!H5)</f>
        <v>0</v>
      </c>
      <c r="K5" s="4">
        <f t="shared" si="3"/>
        <v>0</v>
      </c>
      <c r="L5" s="4">
        <f>SUM('Annuitair oud'!I5,'Annuitair nieuw'!I5)</f>
        <v>0</v>
      </c>
      <c r="M5" s="4"/>
      <c r="N5" s="4"/>
      <c r="O5" s="4"/>
      <c r="P5" s="4"/>
      <c r="Q5" s="4"/>
      <c r="R5" s="4"/>
      <c r="S5" s="4"/>
      <c r="T5" s="4"/>
      <c r="U5" s="4"/>
      <c r="V5" s="21"/>
    </row>
    <row r="6" spans="1:22" x14ac:dyDescent="0.25">
      <c r="A6" s="10">
        <f t="shared" si="4"/>
        <v>44562</v>
      </c>
      <c r="B6">
        <f t="shared" si="1"/>
        <v>1</v>
      </c>
      <c r="C6">
        <v>5</v>
      </c>
      <c r="D6" s="4">
        <f>SUM('Annuitair oud'!D6,'Annuitair nieuw'!D6)</f>
        <v>0</v>
      </c>
      <c r="E6" s="4">
        <f>SUM('Annuitair oud'!E6,'Annuitair nieuw'!E6)</f>
        <v>0</v>
      </c>
      <c r="F6" s="4">
        <f>SUM('Annuitair oud'!F6,'Annuitair nieuw'!F6)</f>
        <v>0</v>
      </c>
      <c r="G6" s="4">
        <f>SUM('Annuitair oud'!G6,'Annuitair nieuw'!G6)</f>
        <v>0</v>
      </c>
      <c r="H6" s="4">
        <f t="shared" si="0"/>
        <v>0</v>
      </c>
      <c r="I6" s="4">
        <f t="shared" si="2"/>
        <v>0</v>
      </c>
      <c r="J6" s="4">
        <f>SUM('Annuitair oud'!H6,'Annuitair nieuw'!H6)</f>
        <v>0</v>
      </c>
      <c r="K6" s="4">
        <f t="shared" si="3"/>
        <v>0</v>
      </c>
      <c r="L6" s="4">
        <f>SUM('Annuitair oud'!I6,'Annuitair nieuw'!I6)</f>
        <v>0</v>
      </c>
      <c r="M6" s="4"/>
      <c r="N6" s="4"/>
      <c r="O6" s="4"/>
      <c r="P6" s="4"/>
      <c r="Q6" s="4"/>
      <c r="R6" s="4"/>
      <c r="S6" s="4"/>
      <c r="T6" s="4"/>
      <c r="U6" s="4"/>
      <c r="V6" s="21"/>
    </row>
    <row r="7" spans="1:22" x14ac:dyDescent="0.25">
      <c r="A7" s="10">
        <f t="shared" si="4"/>
        <v>44593</v>
      </c>
      <c r="B7">
        <f t="shared" si="1"/>
        <v>1</v>
      </c>
      <c r="C7">
        <v>6</v>
      </c>
      <c r="D7" s="4">
        <f>SUM('Annuitair oud'!D7,'Annuitair nieuw'!D7)</f>
        <v>0</v>
      </c>
      <c r="E7" s="4">
        <f>SUM('Annuitair oud'!E7,'Annuitair nieuw'!E7)</f>
        <v>0</v>
      </c>
      <c r="F7" s="4">
        <f>SUM('Annuitair oud'!F7,'Annuitair nieuw'!F7)</f>
        <v>0</v>
      </c>
      <c r="G7" s="4">
        <f>SUM('Annuitair oud'!G7,'Annuitair nieuw'!G7)</f>
        <v>0</v>
      </c>
      <c r="H7" s="4">
        <f t="shared" si="0"/>
        <v>0</v>
      </c>
      <c r="I7" s="4">
        <f t="shared" si="2"/>
        <v>0</v>
      </c>
      <c r="J7" s="4">
        <f>SUM('Annuitair oud'!H7,'Annuitair nieuw'!H7)</f>
        <v>0</v>
      </c>
      <c r="K7" s="4">
        <f t="shared" si="3"/>
        <v>0</v>
      </c>
      <c r="L7" s="4">
        <f>SUM('Annuitair oud'!I7,'Annuitair nieuw'!I7)</f>
        <v>0</v>
      </c>
      <c r="M7" s="4"/>
      <c r="N7" s="4"/>
      <c r="O7" s="4"/>
      <c r="P7" s="4"/>
      <c r="Q7" s="4"/>
      <c r="R7" s="4"/>
      <c r="S7" s="4"/>
      <c r="T7" s="4"/>
      <c r="U7" s="4"/>
      <c r="V7" s="21"/>
    </row>
    <row r="8" spans="1:22" x14ac:dyDescent="0.25">
      <c r="A8" s="10">
        <f t="shared" si="4"/>
        <v>44621</v>
      </c>
      <c r="B8">
        <f t="shared" si="1"/>
        <v>1</v>
      </c>
      <c r="C8">
        <v>7</v>
      </c>
      <c r="D8" s="4">
        <f>SUM('Annuitair oud'!D8,'Annuitair nieuw'!D8)</f>
        <v>0</v>
      </c>
      <c r="E8" s="4">
        <f>SUM('Annuitair oud'!E8,'Annuitair nieuw'!E8)</f>
        <v>0</v>
      </c>
      <c r="F8" s="4">
        <f>SUM('Annuitair oud'!F8,'Annuitair nieuw'!F8)</f>
        <v>0</v>
      </c>
      <c r="G8" s="4">
        <f>SUM('Annuitair oud'!G8,'Annuitair nieuw'!G8)</f>
        <v>0</v>
      </c>
      <c r="H8" s="4">
        <f t="shared" si="0"/>
        <v>0</v>
      </c>
      <c r="I8" s="4">
        <f t="shared" si="2"/>
        <v>0</v>
      </c>
      <c r="J8" s="4">
        <f>SUM('Annuitair oud'!H8,'Annuitair nieuw'!H8)</f>
        <v>0</v>
      </c>
      <c r="K8" s="4">
        <f t="shared" si="3"/>
        <v>0</v>
      </c>
      <c r="L8" s="4">
        <f>SUM('Annuitair oud'!I8,'Annuitair nieuw'!I8)</f>
        <v>0</v>
      </c>
      <c r="M8" s="4"/>
      <c r="N8" s="4"/>
      <c r="O8" s="4"/>
      <c r="P8" s="4"/>
      <c r="Q8" s="4"/>
      <c r="R8" s="4"/>
      <c r="S8" s="4"/>
      <c r="T8" s="4"/>
      <c r="U8" s="4"/>
      <c r="V8" s="21"/>
    </row>
    <row r="9" spans="1:22" x14ac:dyDescent="0.25">
      <c r="A9" s="10">
        <f t="shared" si="4"/>
        <v>44652</v>
      </c>
      <c r="B9">
        <f t="shared" si="1"/>
        <v>1</v>
      </c>
      <c r="C9">
        <v>8</v>
      </c>
      <c r="D9" s="4">
        <f>SUM('Annuitair oud'!D9,'Annuitair nieuw'!D9)</f>
        <v>0</v>
      </c>
      <c r="E9" s="4">
        <f>SUM('Annuitair oud'!E9,'Annuitair nieuw'!E9)</f>
        <v>0</v>
      </c>
      <c r="F9" s="4">
        <f>SUM('Annuitair oud'!F9,'Annuitair nieuw'!F9)</f>
        <v>0</v>
      </c>
      <c r="G9" s="4">
        <f>SUM('Annuitair oud'!G9,'Annuitair nieuw'!G9)</f>
        <v>0</v>
      </c>
      <c r="H9" s="4">
        <f t="shared" si="0"/>
        <v>0</v>
      </c>
      <c r="I9" s="4">
        <f t="shared" si="2"/>
        <v>0</v>
      </c>
      <c r="J9" s="4">
        <f>SUM('Annuitair oud'!H9,'Annuitair nieuw'!H9)</f>
        <v>0</v>
      </c>
      <c r="K9" s="4">
        <f t="shared" si="3"/>
        <v>0</v>
      </c>
      <c r="L9" s="4">
        <f>SUM('Annuitair oud'!I9,'Annuitair nieuw'!I9)</f>
        <v>0</v>
      </c>
      <c r="M9" s="4"/>
      <c r="N9" s="4"/>
      <c r="O9" s="4"/>
      <c r="P9" s="4"/>
      <c r="Q9" s="4"/>
      <c r="R9" s="4"/>
      <c r="S9" s="4"/>
      <c r="T9" s="4"/>
      <c r="U9" s="4"/>
      <c r="V9" s="21"/>
    </row>
    <row r="10" spans="1:22" x14ac:dyDescent="0.25">
      <c r="A10" s="10">
        <f t="shared" si="4"/>
        <v>44682</v>
      </c>
      <c r="B10">
        <f t="shared" si="1"/>
        <v>1</v>
      </c>
      <c r="C10">
        <v>9</v>
      </c>
      <c r="D10" s="4">
        <f>SUM('Annuitair oud'!D10,'Annuitair nieuw'!D10)</f>
        <v>0</v>
      </c>
      <c r="E10" s="4">
        <f>SUM('Annuitair oud'!E10,'Annuitair nieuw'!E10)</f>
        <v>0</v>
      </c>
      <c r="F10" s="4">
        <f>SUM('Annuitair oud'!F10,'Annuitair nieuw'!F10)</f>
        <v>0</v>
      </c>
      <c r="G10" s="4">
        <f>SUM('Annuitair oud'!G10,'Annuitair nieuw'!G10)</f>
        <v>0</v>
      </c>
      <c r="H10" s="4">
        <f t="shared" si="0"/>
        <v>0</v>
      </c>
      <c r="I10" s="4">
        <f t="shared" si="2"/>
        <v>0</v>
      </c>
      <c r="J10" s="4">
        <f>SUM('Annuitair oud'!H10,'Annuitair nieuw'!H10)</f>
        <v>0</v>
      </c>
      <c r="K10" s="4">
        <f t="shared" si="3"/>
        <v>0</v>
      </c>
      <c r="L10" s="4">
        <f>SUM('Annuitair oud'!I10,'Annuitair nieuw'!I10)</f>
        <v>0</v>
      </c>
      <c r="M10" s="4"/>
      <c r="N10" s="4"/>
      <c r="O10" s="4"/>
      <c r="P10" s="4"/>
      <c r="Q10" s="4"/>
      <c r="R10" s="4"/>
      <c r="S10" s="4"/>
      <c r="T10" s="4"/>
      <c r="U10" s="4"/>
      <c r="V10" s="21"/>
    </row>
    <row r="11" spans="1:22" x14ac:dyDescent="0.25">
      <c r="A11" s="10">
        <f t="shared" si="4"/>
        <v>44713</v>
      </c>
      <c r="B11">
        <f t="shared" si="1"/>
        <v>1</v>
      </c>
      <c r="C11">
        <v>10</v>
      </c>
      <c r="D11" s="4">
        <f>SUM('Annuitair oud'!D11,'Annuitair nieuw'!D11)</f>
        <v>0</v>
      </c>
      <c r="E11" s="4">
        <f>SUM('Annuitair oud'!E11,'Annuitair nieuw'!E11)</f>
        <v>0</v>
      </c>
      <c r="F11" s="4">
        <f>SUM('Annuitair oud'!F11,'Annuitair nieuw'!F11)</f>
        <v>0</v>
      </c>
      <c r="G11" s="4">
        <f>SUM('Annuitair oud'!G11,'Annuitair nieuw'!G11)</f>
        <v>0</v>
      </c>
      <c r="H11" s="4">
        <f t="shared" si="0"/>
        <v>0</v>
      </c>
      <c r="I11" s="4">
        <f t="shared" si="2"/>
        <v>0</v>
      </c>
      <c r="J11" s="4">
        <f>SUM('Annuitair oud'!H11,'Annuitair nieuw'!H11)</f>
        <v>0</v>
      </c>
      <c r="K11" s="4">
        <f t="shared" si="3"/>
        <v>0</v>
      </c>
      <c r="L11" s="4">
        <f>SUM('Annuitair oud'!I11,'Annuitair nieuw'!I11)</f>
        <v>0</v>
      </c>
      <c r="M11" s="4"/>
      <c r="N11" s="4"/>
      <c r="O11" s="4"/>
      <c r="P11" s="4"/>
      <c r="Q11" s="4"/>
      <c r="R11" s="4"/>
      <c r="S11" s="4"/>
      <c r="T11" s="4"/>
      <c r="U11" s="4"/>
      <c r="V11" s="21"/>
    </row>
    <row r="12" spans="1:22" x14ac:dyDescent="0.25">
      <c r="A12" s="10">
        <f t="shared" si="4"/>
        <v>44743</v>
      </c>
      <c r="B12">
        <f t="shared" si="1"/>
        <v>1</v>
      </c>
      <c r="C12">
        <v>11</v>
      </c>
      <c r="D12" s="4">
        <f>SUM('Annuitair oud'!D12,'Annuitair nieuw'!D12)</f>
        <v>0</v>
      </c>
      <c r="E12" s="4">
        <f>SUM('Annuitair oud'!E12,'Annuitair nieuw'!E12)</f>
        <v>0</v>
      </c>
      <c r="F12" s="4">
        <f>SUM('Annuitair oud'!F12,'Annuitair nieuw'!F12)</f>
        <v>0</v>
      </c>
      <c r="G12" s="4">
        <f>SUM('Annuitair oud'!G12,'Annuitair nieuw'!G12)</f>
        <v>0</v>
      </c>
      <c r="H12" s="4">
        <f t="shared" si="0"/>
        <v>0</v>
      </c>
      <c r="I12" s="4">
        <f t="shared" si="2"/>
        <v>0</v>
      </c>
      <c r="J12" s="4">
        <f>SUM('Annuitair oud'!H12,'Annuitair nieuw'!H12)</f>
        <v>0</v>
      </c>
      <c r="K12" s="4">
        <f t="shared" si="3"/>
        <v>0</v>
      </c>
      <c r="L12" s="4">
        <f>SUM('Annuitair oud'!I12,'Annuitair nieuw'!I12)</f>
        <v>0</v>
      </c>
      <c r="M12" s="4"/>
      <c r="N12" s="4"/>
      <c r="O12" s="4"/>
      <c r="P12" s="4"/>
      <c r="Q12" s="4"/>
      <c r="R12" s="4"/>
      <c r="S12" s="4"/>
      <c r="T12" s="4"/>
      <c r="U12" s="4"/>
      <c r="V12" s="21"/>
    </row>
    <row r="13" spans="1:22" x14ac:dyDescent="0.25">
      <c r="A13" s="10">
        <f t="shared" si="4"/>
        <v>44774</v>
      </c>
      <c r="B13">
        <f t="shared" si="1"/>
        <v>1</v>
      </c>
      <c r="C13">
        <v>12</v>
      </c>
      <c r="D13" s="4">
        <f>SUM('Annuitair oud'!D13,'Annuitair nieuw'!D13)</f>
        <v>0</v>
      </c>
      <c r="E13" s="4">
        <f>SUM('Annuitair oud'!E13,'Annuitair nieuw'!E13)</f>
        <v>0</v>
      </c>
      <c r="F13" s="4">
        <f>SUM('Annuitair oud'!F13,'Annuitair nieuw'!F13)</f>
        <v>0</v>
      </c>
      <c r="G13" s="4">
        <f>SUM('Annuitair oud'!G13,'Annuitair nieuw'!G13)</f>
        <v>0</v>
      </c>
      <c r="H13" s="4">
        <f t="shared" si="0"/>
        <v>0</v>
      </c>
      <c r="I13" s="4">
        <f t="shared" si="2"/>
        <v>0</v>
      </c>
      <c r="J13" s="4">
        <f>SUM('Annuitair oud'!H13,'Annuitair nieuw'!H13)</f>
        <v>0</v>
      </c>
      <c r="K13" s="4">
        <f t="shared" si="3"/>
        <v>0</v>
      </c>
      <c r="L13" s="4">
        <f>SUM('Annuitair oud'!I13,'Annuitair nieuw'!I13)</f>
        <v>0</v>
      </c>
      <c r="M13" s="4"/>
      <c r="N13" s="4"/>
      <c r="O13" s="4"/>
      <c r="P13" s="4"/>
      <c r="Q13" s="4"/>
      <c r="R13" s="4"/>
      <c r="S13" s="4"/>
      <c r="T13" s="4"/>
      <c r="U13" s="4"/>
      <c r="V13" s="21"/>
    </row>
    <row r="14" spans="1:22" x14ac:dyDescent="0.25">
      <c r="A14" s="10">
        <f t="shared" si="4"/>
        <v>44805</v>
      </c>
      <c r="B14">
        <f t="shared" si="1"/>
        <v>2</v>
      </c>
      <c r="C14">
        <v>13</v>
      </c>
      <c r="D14" s="4">
        <f>SUM('Annuitair oud'!D14,'Annuitair nieuw'!D14)</f>
        <v>0</v>
      </c>
      <c r="E14" s="4">
        <f>SUM('Annuitair oud'!E14,'Annuitair nieuw'!E14)</f>
        <v>0</v>
      </c>
      <c r="F14" s="4">
        <f>SUM('Annuitair oud'!F14,'Annuitair nieuw'!F14)</f>
        <v>0</v>
      </c>
      <c r="G14" s="4">
        <f>SUM('Annuitair oud'!G14,'Annuitair nieuw'!G14)</f>
        <v>0</v>
      </c>
      <c r="H14" s="4">
        <f t="shared" si="0"/>
        <v>0</v>
      </c>
      <c r="I14" s="4">
        <f t="shared" si="2"/>
        <v>0</v>
      </c>
      <c r="J14" s="4">
        <f>SUM('Annuitair oud'!H14,'Annuitair nieuw'!H14)</f>
        <v>0</v>
      </c>
      <c r="K14" s="4">
        <f t="shared" si="3"/>
        <v>0</v>
      </c>
      <c r="L14" s="4">
        <f>SUM('Annuitair oud'!I14,'Annuitair nieuw'!I14)</f>
        <v>0</v>
      </c>
      <c r="M14" s="4"/>
      <c r="N14" s="4"/>
      <c r="O14" s="4"/>
      <c r="P14" s="4"/>
      <c r="Q14" s="4"/>
      <c r="R14" s="4"/>
      <c r="S14" s="4"/>
      <c r="T14" s="4"/>
      <c r="U14" s="4"/>
      <c r="V14" s="21"/>
    </row>
    <row r="15" spans="1:22" x14ac:dyDescent="0.25">
      <c r="A15" s="10">
        <f>DATE(YEAR(A14),MONTH(A14)+1,DAY(A14))</f>
        <v>44835</v>
      </c>
      <c r="B15">
        <f t="shared" si="1"/>
        <v>2</v>
      </c>
      <c r="C15">
        <v>14</v>
      </c>
      <c r="D15" s="4">
        <f>SUM('Annuitair oud'!D15,'Annuitair nieuw'!D15)</f>
        <v>0</v>
      </c>
      <c r="E15" s="4">
        <f>SUM('Annuitair oud'!E15,'Annuitair nieuw'!E15)</f>
        <v>0</v>
      </c>
      <c r="F15" s="4">
        <f>SUM('Annuitair oud'!F15,'Annuitair nieuw'!F15)</f>
        <v>0</v>
      </c>
      <c r="G15" s="4">
        <f>SUM('Annuitair oud'!G15,'Annuitair nieuw'!G15)</f>
        <v>0</v>
      </c>
      <c r="H15" s="4">
        <f t="shared" si="0"/>
        <v>0</v>
      </c>
      <c r="I15" s="4">
        <f t="shared" si="2"/>
        <v>0</v>
      </c>
      <c r="J15" s="4">
        <f>SUM('Annuitair oud'!H15,'Annuitair nieuw'!H15)</f>
        <v>0</v>
      </c>
      <c r="K15" s="4">
        <f t="shared" si="3"/>
        <v>0</v>
      </c>
      <c r="L15" s="4">
        <f>SUM('Annuitair oud'!I15,'Annuitair nieuw'!I15)</f>
        <v>0</v>
      </c>
      <c r="M15" s="4"/>
      <c r="N15" s="4"/>
      <c r="O15" s="4"/>
      <c r="P15" s="4"/>
      <c r="Q15" s="4"/>
      <c r="R15" s="4"/>
      <c r="S15" s="4"/>
      <c r="T15" s="4"/>
      <c r="U15" s="4"/>
      <c r="V15" s="21"/>
    </row>
    <row r="16" spans="1:22" x14ac:dyDescent="0.25">
      <c r="A16" s="10">
        <f t="shared" si="4"/>
        <v>44866</v>
      </c>
      <c r="B16">
        <f t="shared" si="1"/>
        <v>2</v>
      </c>
      <c r="C16">
        <v>15</v>
      </c>
      <c r="D16" s="4">
        <f>SUM('Annuitair oud'!D16,'Annuitair nieuw'!D16)</f>
        <v>0</v>
      </c>
      <c r="E16" s="4">
        <f>SUM('Annuitair oud'!E16,'Annuitair nieuw'!E16)</f>
        <v>0</v>
      </c>
      <c r="F16" s="4">
        <f>SUM('Annuitair oud'!F16,'Annuitair nieuw'!F16)</f>
        <v>0</v>
      </c>
      <c r="G16" s="4">
        <f>SUM('Annuitair oud'!G16,'Annuitair nieuw'!G16)</f>
        <v>0</v>
      </c>
      <c r="H16" s="4">
        <f t="shared" si="0"/>
        <v>0</v>
      </c>
      <c r="I16" s="4">
        <f t="shared" si="2"/>
        <v>0</v>
      </c>
      <c r="J16" s="4">
        <f>SUM('Annuitair oud'!H16,'Annuitair nieuw'!H16)</f>
        <v>0</v>
      </c>
      <c r="K16" s="4">
        <f t="shared" si="3"/>
        <v>0</v>
      </c>
      <c r="L16" s="4">
        <f>SUM('Annuitair oud'!I16,'Annuitair nieuw'!I16)</f>
        <v>0</v>
      </c>
      <c r="M16" s="4"/>
      <c r="N16" s="4"/>
      <c r="O16" s="4"/>
      <c r="P16" s="4"/>
      <c r="Q16" s="4"/>
      <c r="R16" s="4"/>
      <c r="S16" s="4"/>
      <c r="T16" s="4"/>
      <c r="U16" s="4"/>
      <c r="V16" s="21"/>
    </row>
    <row r="17" spans="1:22" x14ac:dyDescent="0.25">
      <c r="A17" s="10">
        <f t="shared" si="4"/>
        <v>44896</v>
      </c>
      <c r="B17">
        <f t="shared" si="1"/>
        <v>2</v>
      </c>
      <c r="C17">
        <v>16</v>
      </c>
      <c r="D17" s="4">
        <f>SUM('Annuitair oud'!D17,'Annuitair nieuw'!D17)</f>
        <v>0</v>
      </c>
      <c r="E17" s="4">
        <f>SUM('Annuitair oud'!E17,'Annuitair nieuw'!E17)</f>
        <v>0</v>
      </c>
      <c r="F17" s="4">
        <f>SUM('Annuitair oud'!F17,'Annuitair nieuw'!F17)</f>
        <v>0</v>
      </c>
      <c r="G17" s="4">
        <f>SUM('Annuitair oud'!G17,'Annuitair nieuw'!G17)</f>
        <v>0</v>
      </c>
      <c r="H17" s="4">
        <f t="shared" si="0"/>
        <v>0</v>
      </c>
      <c r="I17" s="4">
        <f t="shared" si="2"/>
        <v>0</v>
      </c>
      <c r="J17" s="4">
        <f>SUM('Annuitair oud'!H17,'Annuitair nieuw'!H17)</f>
        <v>0</v>
      </c>
      <c r="K17" s="4">
        <f t="shared" si="3"/>
        <v>0</v>
      </c>
      <c r="L17" s="4">
        <f>SUM('Annuitair oud'!I17,'Annuitair nieuw'!I17)</f>
        <v>0</v>
      </c>
      <c r="M17" s="4"/>
      <c r="N17" s="4"/>
      <c r="O17" s="4"/>
      <c r="P17" s="4"/>
      <c r="Q17" s="4"/>
      <c r="R17" s="4"/>
      <c r="S17" s="4"/>
      <c r="T17" s="4"/>
      <c r="U17" s="4"/>
      <c r="V17" s="21"/>
    </row>
    <row r="18" spans="1:22" x14ac:dyDescent="0.25">
      <c r="A18" s="10">
        <f t="shared" si="4"/>
        <v>44927</v>
      </c>
      <c r="B18">
        <f t="shared" si="1"/>
        <v>2</v>
      </c>
      <c r="C18">
        <v>17</v>
      </c>
      <c r="D18" s="4">
        <f>SUM('Annuitair oud'!D18,'Annuitair nieuw'!D18)</f>
        <v>0</v>
      </c>
      <c r="E18" s="4">
        <f>SUM('Annuitair oud'!E18,'Annuitair nieuw'!E18)</f>
        <v>0</v>
      </c>
      <c r="F18" s="4">
        <f>SUM('Annuitair oud'!F18,'Annuitair nieuw'!F18)</f>
        <v>0</v>
      </c>
      <c r="G18" s="4">
        <f>SUM('Annuitair oud'!G18,'Annuitair nieuw'!G18)</f>
        <v>0</v>
      </c>
      <c r="H18" s="4">
        <f t="shared" si="0"/>
        <v>0</v>
      </c>
      <c r="I18" s="4">
        <f t="shared" si="2"/>
        <v>0</v>
      </c>
      <c r="J18" s="4">
        <f>SUM('Annuitair oud'!H18,'Annuitair nieuw'!H18)</f>
        <v>0</v>
      </c>
      <c r="K18" s="4">
        <f t="shared" si="3"/>
        <v>0</v>
      </c>
      <c r="L18" s="4">
        <f>SUM('Annuitair oud'!I18,'Annuitair nieuw'!I18)</f>
        <v>0</v>
      </c>
      <c r="M18" s="4"/>
      <c r="N18" s="4"/>
      <c r="O18" s="4"/>
      <c r="P18" s="4"/>
      <c r="Q18" s="4"/>
      <c r="R18" s="4"/>
      <c r="S18" s="4"/>
      <c r="T18" s="4"/>
      <c r="U18" s="4"/>
      <c r="V18" s="21"/>
    </row>
    <row r="19" spans="1:22" x14ac:dyDescent="0.25">
      <c r="A19" s="10">
        <f t="shared" si="4"/>
        <v>44958</v>
      </c>
      <c r="B19">
        <f t="shared" si="1"/>
        <v>2</v>
      </c>
      <c r="C19">
        <v>18</v>
      </c>
      <c r="D19" s="4">
        <f>SUM('Annuitair oud'!D19,'Annuitair nieuw'!D19)</f>
        <v>0</v>
      </c>
      <c r="E19" s="4">
        <f>SUM('Annuitair oud'!E19,'Annuitair nieuw'!E19)</f>
        <v>0</v>
      </c>
      <c r="F19" s="4">
        <f>SUM('Annuitair oud'!F19,'Annuitair nieuw'!F19)</f>
        <v>0</v>
      </c>
      <c r="G19" s="4">
        <f>SUM('Annuitair oud'!G19,'Annuitair nieuw'!G19)</f>
        <v>0</v>
      </c>
      <c r="H19" s="4">
        <f t="shared" si="0"/>
        <v>0</v>
      </c>
      <c r="I19" s="4">
        <f t="shared" si="2"/>
        <v>0</v>
      </c>
      <c r="J19" s="4">
        <f>SUM('Annuitair oud'!H19,'Annuitair nieuw'!H19)</f>
        <v>0</v>
      </c>
      <c r="K19" s="4">
        <f t="shared" si="3"/>
        <v>0</v>
      </c>
      <c r="L19" s="4">
        <f>SUM('Annuitair oud'!I19,'Annuitair nieuw'!I19)</f>
        <v>0</v>
      </c>
      <c r="M19" s="4"/>
      <c r="N19" s="4"/>
      <c r="O19" s="4"/>
      <c r="P19" s="4"/>
      <c r="Q19" s="4"/>
      <c r="R19" s="4"/>
      <c r="S19" s="4"/>
      <c r="T19" s="4"/>
      <c r="U19" s="4"/>
      <c r="V19" s="21"/>
    </row>
    <row r="20" spans="1:22" x14ac:dyDescent="0.25">
      <c r="A20" s="10">
        <f t="shared" si="4"/>
        <v>44986</v>
      </c>
      <c r="B20">
        <f t="shared" si="1"/>
        <v>2</v>
      </c>
      <c r="C20">
        <v>19</v>
      </c>
      <c r="D20" s="4">
        <f>SUM('Annuitair oud'!D20,'Annuitair nieuw'!D20)</f>
        <v>0</v>
      </c>
      <c r="E20" s="4">
        <f>SUM('Annuitair oud'!E20,'Annuitair nieuw'!E20)</f>
        <v>0</v>
      </c>
      <c r="F20" s="4">
        <f>SUM('Annuitair oud'!F20,'Annuitair nieuw'!F20)</f>
        <v>0</v>
      </c>
      <c r="G20" s="4">
        <f>SUM('Annuitair oud'!G20,'Annuitair nieuw'!G20)</f>
        <v>0</v>
      </c>
      <c r="H20" s="4">
        <f t="shared" si="0"/>
        <v>0</v>
      </c>
      <c r="I20" s="4">
        <f t="shared" si="2"/>
        <v>0</v>
      </c>
      <c r="J20" s="4">
        <f>SUM('Annuitair oud'!H20,'Annuitair nieuw'!H20)</f>
        <v>0</v>
      </c>
      <c r="K20" s="4">
        <f t="shared" si="3"/>
        <v>0</v>
      </c>
      <c r="L20" s="4">
        <f>SUM('Annuitair oud'!I20,'Annuitair nieuw'!I20)</f>
        <v>0</v>
      </c>
      <c r="M20" s="4"/>
      <c r="N20" s="4"/>
      <c r="O20" s="4"/>
      <c r="P20" s="4"/>
      <c r="Q20" s="4"/>
      <c r="R20" s="4"/>
      <c r="S20" s="4"/>
      <c r="T20" s="4"/>
      <c r="U20" s="4"/>
      <c r="V20" s="21"/>
    </row>
    <row r="21" spans="1:22" x14ac:dyDescent="0.25">
      <c r="A21" s="10">
        <f t="shared" si="4"/>
        <v>45017</v>
      </c>
      <c r="B21">
        <f t="shared" si="1"/>
        <v>2</v>
      </c>
      <c r="C21">
        <v>20</v>
      </c>
      <c r="D21" s="4">
        <f>SUM('Annuitair oud'!D21,'Annuitair nieuw'!D21)</f>
        <v>0</v>
      </c>
      <c r="E21" s="4">
        <f>SUM('Annuitair oud'!E21,'Annuitair nieuw'!E21)</f>
        <v>0</v>
      </c>
      <c r="F21" s="4">
        <f>SUM('Annuitair oud'!F21,'Annuitair nieuw'!F21)</f>
        <v>0</v>
      </c>
      <c r="G21" s="4">
        <f>SUM('Annuitair oud'!G21,'Annuitair nieuw'!G21)</f>
        <v>0</v>
      </c>
      <c r="H21" s="4">
        <f t="shared" si="0"/>
        <v>0</v>
      </c>
      <c r="I21" s="4">
        <f t="shared" si="2"/>
        <v>0</v>
      </c>
      <c r="J21" s="4">
        <f>SUM('Annuitair oud'!H21,'Annuitair nieuw'!H21)</f>
        <v>0</v>
      </c>
      <c r="K21" s="4">
        <f t="shared" si="3"/>
        <v>0</v>
      </c>
      <c r="L21" s="4">
        <f>SUM('Annuitair oud'!I21,'Annuitair nieuw'!I21)</f>
        <v>0</v>
      </c>
      <c r="M21" s="4"/>
      <c r="N21" s="4"/>
      <c r="O21" s="4"/>
      <c r="P21" s="4"/>
      <c r="Q21" s="4"/>
      <c r="R21" s="4"/>
      <c r="S21" s="4"/>
      <c r="T21" s="4"/>
      <c r="U21" s="4"/>
      <c r="V21" s="21"/>
    </row>
    <row r="22" spans="1:22" x14ac:dyDescent="0.25">
      <c r="A22" s="10">
        <f t="shared" si="4"/>
        <v>45047</v>
      </c>
      <c r="B22">
        <f t="shared" si="1"/>
        <v>2</v>
      </c>
      <c r="C22">
        <v>21</v>
      </c>
      <c r="D22" s="4">
        <f>SUM('Annuitair oud'!D22,'Annuitair nieuw'!D22)</f>
        <v>0</v>
      </c>
      <c r="E22" s="4">
        <f>SUM('Annuitair oud'!E22,'Annuitair nieuw'!E22)</f>
        <v>0</v>
      </c>
      <c r="F22" s="4">
        <f>SUM('Annuitair oud'!F22,'Annuitair nieuw'!F22)</f>
        <v>0</v>
      </c>
      <c r="G22" s="4">
        <f>SUM('Annuitair oud'!G22,'Annuitair nieuw'!G22)</f>
        <v>0</v>
      </c>
      <c r="H22" s="4">
        <f t="shared" si="0"/>
        <v>0</v>
      </c>
      <c r="I22" s="4">
        <f t="shared" si="2"/>
        <v>0</v>
      </c>
      <c r="J22" s="4">
        <f>SUM('Annuitair oud'!H22,'Annuitair nieuw'!H22)</f>
        <v>0</v>
      </c>
      <c r="K22" s="4">
        <f t="shared" si="3"/>
        <v>0</v>
      </c>
      <c r="L22" s="4">
        <f>SUM('Annuitair oud'!I22,'Annuitair nieuw'!I22)</f>
        <v>0</v>
      </c>
      <c r="M22" s="4"/>
      <c r="N22" s="4"/>
      <c r="O22" s="4"/>
      <c r="P22" s="4"/>
      <c r="Q22" s="4"/>
      <c r="R22" s="4"/>
      <c r="S22" s="4"/>
      <c r="T22" s="4"/>
      <c r="U22" s="4"/>
      <c r="V22" s="21"/>
    </row>
    <row r="23" spans="1:22" x14ac:dyDescent="0.25">
      <c r="A23" s="10">
        <f t="shared" si="4"/>
        <v>45078</v>
      </c>
      <c r="B23">
        <f t="shared" si="1"/>
        <v>2</v>
      </c>
      <c r="C23">
        <v>22</v>
      </c>
      <c r="D23" s="4">
        <f>SUM('Annuitair oud'!D23,'Annuitair nieuw'!D23)</f>
        <v>0</v>
      </c>
      <c r="E23" s="4">
        <f>SUM('Annuitair oud'!E23,'Annuitair nieuw'!E23)</f>
        <v>0</v>
      </c>
      <c r="F23" s="4">
        <f>SUM('Annuitair oud'!F23,'Annuitair nieuw'!F23)</f>
        <v>0</v>
      </c>
      <c r="G23" s="4">
        <f>SUM('Annuitair oud'!G23,'Annuitair nieuw'!G23)</f>
        <v>0</v>
      </c>
      <c r="H23" s="4">
        <f t="shared" si="0"/>
        <v>0</v>
      </c>
      <c r="I23" s="4">
        <f t="shared" si="2"/>
        <v>0</v>
      </c>
      <c r="J23" s="4">
        <f>SUM('Annuitair oud'!H23,'Annuitair nieuw'!H23)</f>
        <v>0</v>
      </c>
      <c r="K23" s="4">
        <f t="shared" si="3"/>
        <v>0</v>
      </c>
      <c r="L23" s="4">
        <f>SUM('Annuitair oud'!I23,'Annuitair nieuw'!I23)</f>
        <v>0</v>
      </c>
      <c r="M23" s="4"/>
      <c r="N23" s="4"/>
      <c r="O23" s="4"/>
      <c r="P23" s="4"/>
      <c r="Q23" s="4"/>
      <c r="R23" s="4"/>
      <c r="S23" s="4"/>
      <c r="T23" s="4"/>
      <c r="U23" s="4"/>
      <c r="V23" s="21"/>
    </row>
    <row r="24" spans="1:22" x14ac:dyDescent="0.25">
      <c r="A24" s="10">
        <f t="shared" si="4"/>
        <v>45108</v>
      </c>
      <c r="B24">
        <f t="shared" si="1"/>
        <v>2</v>
      </c>
      <c r="C24">
        <v>23</v>
      </c>
      <c r="D24" s="4">
        <f>SUM('Annuitair oud'!D24,'Annuitair nieuw'!D24)</f>
        <v>0</v>
      </c>
      <c r="E24" s="4">
        <f>SUM('Annuitair oud'!E24,'Annuitair nieuw'!E24)</f>
        <v>0</v>
      </c>
      <c r="F24" s="4">
        <f>SUM('Annuitair oud'!F24,'Annuitair nieuw'!F24)</f>
        <v>0</v>
      </c>
      <c r="G24" s="4">
        <f>SUM('Annuitair oud'!G24,'Annuitair nieuw'!G24)</f>
        <v>0</v>
      </c>
      <c r="H24" s="4">
        <f t="shared" si="0"/>
        <v>0</v>
      </c>
      <c r="I24" s="4">
        <f t="shared" si="2"/>
        <v>0</v>
      </c>
      <c r="J24" s="4">
        <f>SUM('Annuitair oud'!H24,'Annuitair nieuw'!H24)</f>
        <v>0</v>
      </c>
      <c r="K24" s="4">
        <f t="shared" si="3"/>
        <v>0</v>
      </c>
      <c r="L24" s="4">
        <f>SUM('Annuitair oud'!I24,'Annuitair nieuw'!I24)</f>
        <v>0</v>
      </c>
      <c r="M24" s="4"/>
      <c r="N24" s="4"/>
      <c r="O24" s="4"/>
      <c r="P24" s="4"/>
      <c r="Q24" s="4"/>
      <c r="R24" s="4"/>
      <c r="S24" s="4"/>
      <c r="T24" s="4"/>
      <c r="U24" s="4"/>
      <c r="V24" s="21"/>
    </row>
    <row r="25" spans="1:22" x14ac:dyDescent="0.25">
      <c r="A25" s="10">
        <f t="shared" si="4"/>
        <v>45139</v>
      </c>
      <c r="B25">
        <f t="shared" si="1"/>
        <v>2</v>
      </c>
      <c r="C25">
        <v>24</v>
      </c>
      <c r="D25" s="4">
        <f>SUM('Annuitair oud'!D25,'Annuitair nieuw'!D25)</f>
        <v>0</v>
      </c>
      <c r="E25" s="4">
        <f>SUM('Annuitair oud'!E25,'Annuitair nieuw'!E25)</f>
        <v>0</v>
      </c>
      <c r="F25" s="4">
        <f>SUM('Annuitair oud'!F25,'Annuitair nieuw'!F25)</f>
        <v>0</v>
      </c>
      <c r="G25" s="4">
        <f>SUM('Annuitair oud'!G25,'Annuitair nieuw'!G25)</f>
        <v>0</v>
      </c>
      <c r="H25" s="4">
        <f t="shared" si="0"/>
        <v>0</v>
      </c>
      <c r="I25" s="4">
        <f t="shared" si="2"/>
        <v>0</v>
      </c>
      <c r="J25" s="4">
        <f>SUM('Annuitair oud'!H25,'Annuitair nieuw'!H25)</f>
        <v>0</v>
      </c>
      <c r="K25" s="4">
        <f t="shared" si="3"/>
        <v>0</v>
      </c>
      <c r="L25" s="4">
        <f>SUM('Annuitair oud'!I25,'Annuitair nieuw'!I25)</f>
        <v>0</v>
      </c>
      <c r="M25" s="4"/>
      <c r="N25" s="4"/>
      <c r="O25" s="4"/>
      <c r="P25" s="4"/>
      <c r="Q25" s="4"/>
      <c r="R25" s="4"/>
      <c r="S25" s="4"/>
      <c r="T25" s="4"/>
      <c r="U25" s="4"/>
      <c r="V25" s="21"/>
    </row>
    <row r="26" spans="1:22" x14ac:dyDescent="0.25">
      <c r="A26" s="10">
        <f t="shared" si="4"/>
        <v>45170</v>
      </c>
      <c r="B26">
        <f t="shared" si="1"/>
        <v>3</v>
      </c>
      <c r="C26">
        <v>25</v>
      </c>
      <c r="D26" s="4">
        <f>SUM('Annuitair oud'!D26,'Annuitair nieuw'!D26)</f>
        <v>0</v>
      </c>
      <c r="E26" s="4">
        <f>SUM('Annuitair oud'!E26,'Annuitair nieuw'!E26)</f>
        <v>0</v>
      </c>
      <c r="F26" s="4">
        <f>SUM('Annuitair oud'!F26,'Annuitair nieuw'!F26)</f>
        <v>0</v>
      </c>
      <c r="G26" s="4">
        <f>SUM('Annuitair oud'!G26,'Annuitair nieuw'!G26)</f>
        <v>0</v>
      </c>
      <c r="H26" s="4">
        <f t="shared" si="0"/>
        <v>0</v>
      </c>
      <c r="I26" s="4">
        <f t="shared" si="2"/>
        <v>0</v>
      </c>
      <c r="J26" s="4">
        <f>SUM('Annuitair oud'!H26,'Annuitair nieuw'!H26)</f>
        <v>0</v>
      </c>
      <c r="K26" s="4">
        <f t="shared" si="3"/>
        <v>0</v>
      </c>
      <c r="L26" s="4">
        <f>SUM('Annuitair oud'!I26,'Annuitair nieuw'!I26)</f>
        <v>0</v>
      </c>
      <c r="M26" s="4"/>
      <c r="N26" s="4"/>
      <c r="O26" s="4"/>
      <c r="P26" s="4"/>
      <c r="Q26" s="4"/>
      <c r="R26" s="4"/>
      <c r="S26" s="4"/>
      <c r="T26" s="4"/>
      <c r="U26" s="4"/>
      <c r="V26" s="21"/>
    </row>
    <row r="27" spans="1:22" x14ac:dyDescent="0.25">
      <c r="A27" s="10">
        <f t="shared" si="4"/>
        <v>45200</v>
      </c>
      <c r="B27">
        <f t="shared" si="1"/>
        <v>3</v>
      </c>
      <c r="C27">
        <v>26</v>
      </c>
      <c r="D27" s="4">
        <f>SUM('Annuitair oud'!D27,'Annuitair nieuw'!D27)</f>
        <v>0</v>
      </c>
      <c r="E27" s="4">
        <f>SUM('Annuitair oud'!E27,'Annuitair nieuw'!E27)</f>
        <v>0</v>
      </c>
      <c r="F27" s="4">
        <f>SUM('Annuitair oud'!F27,'Annuitair nieuw'!F27)</f>
        <v>0</v>
      </c>
      <c r="G27" s="4">
        <f>SUM('Annuitair oud'!G27,'Annuitair nieuw'!G27)</f>
        <v>0</v>
      </c>
      <c r="H27" s="4">
        <f t="shared" si="0"/>
        <v>0</v>
      </c>
      <c r="I27" s="4">
        <f t="shared" si="2"/>
        <v>0</v>
      </c>
      <c r="J27" s="4">
        <f>SUM('Annuitair oud'!H27,'Annuitair nieuw'!H27)</f>
        <v>0</v>
      </c>
      <c r="K27" s="4">
        <f t="shared" si="3"/>
        <v>0</v>
      </c>
      <c r="L27" s="4">
        <f>SUM('Annuitair oud'!I27,'Annuitair nieuw'!I27)</f>
        <v>0</v>
      </c>
      <c r="M27" s="4"/>
      <c r="N27" s="4"/>
      <c r="O27" s="4"/>
      <c r="P27" s="4"/>
      <c r="Q27" s="4"/>
      <c r="R27" s="4"/>
      <c r="S27" s="4"/>
      <c r="T27" s="4"/>
      <c r="U27" s="4"/>
      <c r="V27" s="21"/>
    </row>
    <row r="28" spans="1:22" x14ac:dyDescent="0.25">
      <c r="A28" s="10">
        <f t="shared" si="4"/>
        <v>45231</v>
      </c>
      <c r="B28">
        <f t="shared" si="1"/>
        <v>3</v>
      </c>
      <c r="C28">
        <v>27</v>
      </c>
      <c r="D28" s="4">
        <f>SUM('Annuitair oud'!D28,'Annuitair nieuw'!D28)</f>
        <v>0</v>
      </c>
      <c r="E28" s="4">
        <f>SUM('Annuitair oud'!E28,'Annuitair nieuw'!E28)</f>
        <v>0</v>
      </c>
      <c r="F28" s="4">
        <f>SUM('Annuitair oud'!F28,'Annuitair nieuw'!F28)</f>
        <v>0</v>
      </c>
      <c r="G28" s="4">
        <f>SUM('Annuitair oud'!G28,'Annuitair nieuw'!G28)</f>
        <v>0</v>
      </c>
      <c r="H28" s="4">
        <f t="shared" si="0"/>
        <v>0</v>
      </c>
      <c r="I28" s="4">
        <f t="shared" si="2"/>
        <v>0</v>
      </c>
      <c r="J28" s="4">
        <f>SUM('Annuitair oud'!H28,'Annuitair nieuw'!H28)</f>
        <v>0</v>
      </c>
      <c r="K28" s="4">
        <f t="shared" si="3"/>
        <v>0</v>
      </c>
      <c r="L28" s="4">
        <f>SUM('Annuitair oud'!I28,'Annuitair nieuw'!I28)</f>
        <v>0</v>
      </c>
      <c r="M28" s="4"/>
      <c r="N28" s="4"/>
      <c r="O28" s="4"/>
      <c r="P28" s="4"/>
      <c r="Q28" s="4"/>
      <c r="R28" s="4"/>
      <c r="S28" s="4"/>
      <c r="T28" s="4"/>
      <c r="U28" s="4"/>
      <c r="V28" s="21"/>
    </row>
    <row r="29" spans="1:22" x14ac:dyDescent="0.25">
      <c r="A29" s="10">
        <f t="shared" si="4"/>
        <v>45261</v>
      </c>
      <c r="B29">
        <f t="shared" si="1"/>
        <v>3</v>
      </c>
      <c r="C29">
        <v>28</v>
      </c>
      <c r="D29" s="4">
        <f>SUM('Annuitair oud'!D29,'Annuitair nieuw'!D29)</f>
        <v>0</v>
      </c>
      <c r="E29" s="4">
        <f>SUM('Annuitair oud'!E29,'Annuitair nieuw'!E29)</f>
        <v>0</v>
      </c>
      <c r="F29" s="4">
        <f>SUM('Annuitair oud'!F29,'Annuitair nieuw'!F29)</f>
        <v>0</v>
      </c>
      <c r="G29" s="4">
        <f>SUM('Annuitair oud'!G29,'Annuitair nieuw'!G29)</f>
        <v>0</v>
      </c>
      <c r="H29" s="4">
        <f t="shared" si="0"/>
        <v>0</v>
      </c>
      <c r="I29" s="4">
        <f t="shared" si="2"/>
        <v>0</v>
      </c>
      <c r="J29" s="4">
        <f>SUM('Annuitair oud'!H29,'Annuitair nieuw'!H29)</f>
        <v>0</v>
      </c>
      <c r="K29" s="4">
        <f t="shared" si="3"/>
        <v>0</v>
      </c>
      <c r="L29" s="4">
        <f>SUM('Annuitair oud'!I29,'Annuitair nieuw'!I29)</f>
        <v>0</v>
      </c>
      <c r="M29" s="4"/>
      <c r="N29" s="4"/>
      <c r="O29" s="4"/>
      <c r="P29" s="4"/>
      <c r="Q29" s="4"/>
      <c r="R29" s="4"/>
      <c r="S29" s="4"/>
      <c r="T29" s="4"/>
      <c r="U29" s="4"/>
      <c r="V29" s="21"/>
    </row>
    <row r="30" spans="1:22" x14ac:dyDescent="0.25">
      <c r="A30" s="10">
        <f t="shared" si="4"/>
        <v>45292</v>
      </c>
      <c r="B30">
        <f t="shared" si="1"/>
        <v>3</v>
      </c>
      <c r="C30">
        <v>29</v>
      </c>
      <c r="D30" s="4">
        <f>SUM('Annuitair oud'!D30,'Annuitair nieuw'!D30)</f>
        <v>0</v>
      </c>
      <c r="E30" s="4">
        <f>SUM('Annuitair oud'!E30,'Annuitair nieuw'!E30)</f>
        <v>0</v>
      </c>
      <c r="F30" s="4">
        <f>SUM('Annuitair oud'!F30,'Annuitair nieuw'!F30)</f>
        <v>0</v>
      </c>
      <c r="G30" s="4">
        <f>SUM('Annuitair oud'!G30,'Annuitair nieuw'!G30)</f>
        <v>0</v>
      </c>
      <c r="H30" s="4">
        <f t="shared" si="0"/>
        <v>0</v>
      </c>
      <c r="I30" s="4">
        <f t="shared" si="2"/>
        <v>0</v>
      </c>
      <c r="J30" s="4">
        <f>SUM('Annuitair oud'!H30,'Annuitair nieuw'!H30)</f>
        <v>0</v>
      </c>
      <c r="K30" s="4">
        <f t="shared" si="3"/>
        <v>0</v>
      </c>
      <c r="L30" s="4">
        <f>SUM('Annuitair oud'!I30,'Annuitair nieuw'!I30)</f>
        <v>0</v>
      </c>
      <c r="M30" s="4"/>
      <c r="N30" s="4"/>
      <c r="O30" s="4"/>
      <c r="P30" s="4"/>
      <c r="Q30" s="4"/>
      <c r="R30" s="4"/>
      <c r="S30" s="4"/>
      <c r="T30" s="4"/>
      <c r="U30" s="4"/>
      <c r="V30" s="21"/>
    </row>
    <row r="31" spans="1:22" x14ac:dyDescent="0.25">
      <c r="A31" s="10">
        <f t="shared" si="4"/>
        <v>45323</v>
      </c>
      <c r="B31">
        <f t="shared" si="1"/>
        <v>3</v>
      </c>
      <c r="C31">
        <v>30</v>
      </c>
      <c r="D31" s="4">
        <f>SUM('Annuitair oud'!D31,'Annuitair nieuw'!D31)</f>
        <v>0</v>
      </c>
      <c r="E31" s="4">
        <f>SUM('Annuitair oud'!E31,'Annuitair nieuw'!E31)</f>
        <v>0</v>
      </c>
      <c r="F31" s="4">
        <f>SUM('Annuitair oud'!F31,'Annuitair nieuw'!F31)</f>
        <v>0</v>
      </c>
      <c r="G31" s="4">
        <f>SUM('Annuitair oud'!G31,'Annuitair nieuw'!G31)</f>
        <v>0</v>
      </c>
      <c r="H31" s="4">
        <f t="shared" si="0"/>
        <v>0</v>
      </c>
      <c r="I31" s="4">
        <f t="shared" si="2"/>
        <v>0</v>
      </c>
      <c r="J31" s="4">
        <f>SUM('Annuitair oud'!H31,'Annuitair nieuw'!H31)</f>
        <v>0</v>
      </c>
      <c r="K31" s="4">
        <f t="shared" si="3"/>
        <v>0</v>
      </c>
      <c r="L31" s="4">
        <f>SUM('Annuitair oud'!I31,'Annuitair nieuw'!I31)</f>
        <v>0</v>
      </c>
      <c r="M31" s="4"/>
      <c r="N31" s="4"/>
      <c r="O31" s="4"/>
      <c r="P31" s="4"/>
      <c r="Q31" s="4"/>
      <c r="R31" s="4"/>
      <c r="S31" s="4"/>
      <c r="T31" s="4"/>
      <c r="U31" s="4"/>
      <c r="V31" s="21"/>
    </row>
    <row r="32" spans="1:22" x14ac:dyDescent="0.25">
      <c r="A32" s="10">
        <f t="shared" si="4"/>
        <v>45352</v>
      </c>
      <c r="B32">
        <f t="shared" si="1"/>
        <v>3</v>
      </c>
      <c r="C32">
        <v>31</v>
      </c>
      <c r="D32" s="4">
        <f>SUM('Annuitair oud'!D32,'Annuitair nieuw'!D32)</f>
        <v>0</v>
      </c>
      <c r="E32" s="4">
        <f>SUM('Annuitair oud'!E32,'Annuitair nieuw'!E32)</f>
        <v>0</v>
      </c>
      <c r="F32" s="4">
        <f>SUM('Annuitair oud'!F32,'Annuitair nieuw'!F32)</f>
        <v>0</v>
      </c>
      <c r="G32" s="4">
        <f>SUM('Annuitair oud'!G32,'Annuitair nieuw'!G32)</f>
        <v>0</v>
      </c>
      <c r="H32" s="4">
        <f t="shared" si="0"/>
        <v>0</v>
      </c>
      <c r="I32" s="4">
        <f t="shared" si="2"/>
        <v>0</v>
      </c>
      <c r="J32" s="4">
        <f>SUM('Annuitair oud'!H32,'Annuitair nieuw'!H32)</f>
        <v>0</v>
      </c>
      <c r="K32" s="4">
        <f t="shared" si="3"/>
        <v>0</v>
      </c>
      <c r="L32" s="4">
        <f>SUM('Annuitair oud'!I32,'Annuitair nieuw'!I32)</f>
        <v>0</v>
      </c>
      <c r="M32" s="4"/>
      <c r="N32" s="4"/>
      <c r="O32" s="4"/>
      <c r="P32" s="4"/>
      <c r="Q32" s="4"/>
      <c r="R32" s="4"/>
      <c r="S32" s="4"/>
      <c r="T32" s="4"/>
      <c r="U32" s="4"/>
      <c r="V32" s="21"/>
    </row>
    <row r="33" spans="1:22" x14ac:dyDescent="0.25">
      <c r="A33" s="10">
        <f t="shared" si="4"/>
        <v>45383</v>
      </c>
      <c r="B33">
        <f t="shared" si="1"/>
        <v>3</v>
      </c>
      <c r="C33">
        <v>32</v>
      </c>
      <c r="D33" s="4">
        <f>SUM('Annuitair oud'!D33,'Annuitair nieuw'!D33)</f>
        <v>0</v>
      </c>
      <c r="E33" s="4">
        <f>SUM('Annuitair oud'!E33,'Annuitair nieuw'!E33)</f>
        <v>0</v>
      </c>
      <c r="F33" s="4">
        <f>SUM('Annuitair oud'!F33,'Annuitair nieuw'!F33)</f>
        <v>0</v>
      </c>
      <c r="G33" s="4">
        <f>SUM('Annuitair oud'!G33,'Annuitair nieuw'!G33)</f>
        <v>0</v>
      </c>
      <c r="H33" s="4">
        <f t="shared" si="0"/>
        <v>0</v>
      </c>
      <c r="I33" s="4">
        <f t="shared" si="2"/>
        <v>0</v>
      </c>
      <c r="J33" s="4">
        <f>SUM('Annuitair oud'!H33,'Annuitair nieuw'!H33)</f>
        <v>0</v>
      </c>
      <c r="K33" s="4">
        <f t="shared" si="3"/>
        <v>0</v>
      </c>
      <c r="L33" s="4">
        <f>SUM('Annuitair oud'!I33,'Annuitair nieuw'!I33)</f>
        <v>0</v>
      </c>
      <c r="M33" s="4"/>
      <c r="N33" s="4"/>
      <c r="O33" s="4"/>
      <c r="P33" s="4"/>
      <c r="Q33" s="4"/>
      <c r="R33" s="4"/>
      <c r="S33" s="4"/>
      <c r="T33" s="4"/>
      <c r="U33" s="4"/>
      <c r="V33" s="21"/>
    </row>
    <row r="34" spans="1:22" x14ac:dyDescent="0.25">
      <c r="A34" s="10">
        <f t="shared" si="4"/>
        <v>45413</v>
      </c>
      <c r="B34">
        <f t="shared" si="1"/>
        <v>3</v>
      </c>
      <c r="C34">
        <v>33</v>
      </c>
      <c r="D34" s="4">
        <f>SUM('Annuitair oud'!D34,'Annuitair nieuw'!D34)</f>
        <v>0</v>
      </c>
      <c r="E34" s="4">
        <f>SUM('Annuitair oud'!E34,'Annuitair nieuw'!E34)</f>
        <v>0</v>
      </c>
      <c r="F34" s="4">
        <f>SUM('Annuitair oud'!F34,'Annuitair nieuw'!F34)</f>
        <v>0</v>
      </c>
      <c r="G34" s="4">
        <f>SUM('Annuitair oud'!G34,'Annuitair nieuw'!G34)</f>
        <v>0</v>
      </c>
      <c r="H34" s="4">
        <f t="shared" si="0"/>
        <v>0</v>
      </c>
      <c r="I34" s="4">
        <f t="shared" si="2"/>
        <v>0</v>
      </c>
      <c r="J34" s="4">
        <f>SUM('Annuitair oud'!H34,'Annuitair nieuw'!H34)</f>
        <v>0</v>
      </c>
      <c r="K34" s="4">
        <f t="shared" si="3"/>
        <v>0</v>
      </c>
      <c r="L34" s="4">
        <f>SUM('Annuitair oud'!I34,'Annuitair nieuw'!I34)</f>
        <v>0</v>
      </c>
      <c r="M34" s="4"/>
      <c r="N34" s="4"/>
      <c r="O34" s="4"/>
      <c r="P34" s="4"/>
      <c r="Q34" s="4"/>
      <c r="R34" s="4"/>
      <c r="S34" s="4"/>
      <c r="T34" s="4"/>
      <c r="U34" s="4"/>
      <c r="V34" s="21"/>
    </row>
    <row r="35" spans="1:22" x14ac:dyDescent="0.25">
      <c r="A35" s="10">
        <f t="shared" si="4"/>
        <v>45444</v>
      </c>
      <c r="B35">
        <f t="shared" si="1"/>
        <v>3</v>
      </c>
      <c r="C35">
        <v>34</v>
      </c>
      <c r="D35" s="4">
        <f>SUM('Annuitair oud'!D35,'Annuitair nieuw'!D35)</f>
        <v>0</v>
      </c>
      <c r="E35" s="4">
        <f>SUM('Annuitair oud'!E35,'Annuitair nieuw'!E35)</f>
        <v>0</v>
      </c>
      <c r="F35" s="4">
        <f>SUM('Annuitair oud'!F35,'Annuitair nieuw'!F35)</f>
        <v>0</v>
      </c>
      <c r="G35" s="4">
        <f>SUM('Annuitair oud'!G35,'Annuitair nieuw'!G35)</f>
        <v>0</v>
      </c>
      <c r="H35" s="4">
        <f t="shared" si="0"/>
        <v>0</v>
      </c>
      <c r="I35" s="4">
        <f t="shared" si="2"/>
        <v>0</v>
      </c>
      <c r="J35" s="4">
        <f>SUM('Annuitair oud'!H35,'Annuitair nieuw'!H35)</f>
        <v>0</v>
      </c>
      <c r="K35" s="4">
        <f t="shared" si="3"/>
        <v>0</v>
      </c>
      <c r="L35" s="4">
        <f>SUM('Annuitair oud'!I35,'Annuitair nieuw'!I35)</f>
        <v>0</v>
      </c>
      <c r="M35" s="4"/>
      <c r="N35" s="4"/>
      <c r="O35" s="4"/>
      <c r="P35" s="4"/>
      <c r="Q35" s="4"/>
      <c r="R35" s="4"/>
      <c r="S35" s="4"/>
      <c r="T35" s="4"/>
      <c r="U35" s="4"/>
      <c r="V35" s="21"/>
    </row>
    <row r="36" spans="1:22" x14ac:dyDescent="0.25">
      <c r="A36" s="10">
        <f t="shared" si="4"/>
        <v>45474</v>
      </c>
      <c r="B36">
        <f t="shared" si="1"/>
        <v>3</v>
      </c>
      <c r="C36">
        <v>35</v>
      </c>
      <c r="D36" s="4">
        <f>SUM('Annuitair oud'!D36,'Annuitair nieuw'!D36)</f>
        <v>0</v>
      </c>
      <c r="E36" s="4">
        <f>SUM('Annuitair oud'!E36,'Annuitair nieuw'!E36)</f>
        <v>0</v>
      </c>
      <c r="F36" s="4">
        <f>SUM('Annuitair oud'!F36,'Annuitair nieuw'!F36)</f>
        <v>0</v>
      </c>
      <c r="G36" s="4">
        <f>SUM('Annuitair oud'!G36,'Annuitair nieuw'!G36)</f>
        <v>0</v>
      </c>
      <c r="H36" s="4">
        <f t="shared" si="0"/>
        <v>0</v>
      </c>
      <c r="I36" s="4">
        <f t="shared" si="2"/>
        <v>0</v>
      </c>
      <c r="J36" s="4">
        <f>SUM('Annuitair oud'!H36,'Annuitair nieuw'!H36)</f>
        <v>0</v>
      </c>
      <c r="K36" s="4">
        <f t="shared" si="3"/>
        <v>0</v>
      </c>
      <c r="L36" s="4">
        <f>SUM('Annuitair oud'!I36,'Annuitair nieuw'!I36)</f>
        <v>0</v>
      </c>
      <c r="M36" s="4"/>
      <c r="N36" s="4"/>
      <c r="O36" s="4"/>
      <c r="P36" s="4"/>
      <c r="Q36" s="4"/>
      <c r="R36" s="4"/>
      <c r="S36" s="4"/>
      <c r="T36" s="4"/>
      <c r="U36" s="4"/>
      <c r="V36" s="21"/>
    </row>
    <row r="37" spans="1:22" x14ac:dyDescent="0.25">
      <c r="A37" s="10">
        <f t="shared" si="4"/>
        <v>45505</v>
      </c>
      <c r="B37">
        <f t="shared" si="1"/>
        <v>3</v>
      </c>
      <c r="C37">
        <v>36</v>
      </c>
      <c r="D37" s="4">
        <f>SUM('Annuitair oud'!D37,'Annuitair nieuw'!D37)</f>
        <v>0</v>
      </c>
      <c r="E37" s="4">
        <f>SUM('Annuitair oud'!E37,'Annuitair nieuw'!E37)</f>
        <v>0</v>
      </c>
      <c r="F37" s="4">
        <f>SUM('Annuitair oud'!F37,'Annuitair nieuw'!F37)</f>
        <v>0</v>
      </c>
      <c r="G37" s="4">
        <f>SUM('Annuitair oud'!G37,'Annuitair nieuw'!G37)</f>
        <v>0</v>
      </c>
      <c r="H37" s="4">
        <f t="shared" si="0"/>
        <v>0</v>
      </c>
      <c r="I37" s="4">
        <f t="shared" si="2"/>
        <v>0</v>
      </c>
      <c r="J37" s="4">
        <f>SUM('Annuitair oud'!H37,'Annuitair nieuw'!H37)</f>
        <v>0</v>
      </c>
      <c r="K37" s="4">
        <f t="shared" si="3"/>
        <v>0</v>
      </c>
      <c r="L37" s="4">
        <f>SUM('Annuitair oud'!I37,'Annuitair nieuw'!I37)</f>
        <v>0</v>
      </c>
      <c r="M37" s="4"/>
      <c r="N37" s="4"/>
      <c r="O37" s="4"/>
      <c r="P37" s="4"/>
      <c r="Q37" s="4"/>
      <c r="R37" s="4"/>
      <c r="S37" s="4"/>
      <c r="T37" s="4"/>
      <c r="U37" s="4"/>
      <c r="V37" s="21"/>
    </row>
    <row r="38" spans="1:22" x14ac:dyDescent="0.25">
      <c r="A38" s="10">
        <f t="shared" si="4"/>
        <v>45536</v>
      </c>
      <c r="B38">
        <f t="shared" si="1"/>
        <v>4</v>
      </c>
      <c r="C38">
        <v>37</v>
      </c>
      <c r="D38" s="4">
        <f>SUM('Annuitair oud'!D38,'Annuitair nieuw'!D38)</f>
        <v>0</v>
      </c>
      <c r="E38" s="4">
        <f>SUM('Annuitair oud'!E38,'Annuitair nieuw'!E38)</f>
        <v>0</v>
      </c>
      <c r="F38" s="4">
        <f>SUM('Annuitair oud'!F38,'Annuitair nieuw'!F38)</f>
        <v>0</v>
      </c>
      <c r="G38" s="4">
        <f>SUM('Annuitair oud'!G38,'Annuitair nieuw'!G38)</f>
        <v>0</v>
      </c>
      <c r="H38" s="4">
        <f t="shared" si="0"/>
        <v>0</v>
      </c>
      <c r="I38" s="4">
        <f t="shared" si="2"/>
        <v>0</v>
      </c>
      <c r="J38" s="4">
        <f>SUM('Annuitair oud'!H38,'Annuitair nieuw'!H38)</f>
        <v>0</v>
      </c>
      <c r="K38" s="4">
        <f t="shared" si="3"/>
        <v>0</v>
      </c>
      <c r="L38" s="4">
        <f>SUM('Annuitair oud'!I38,'Annuitair nieuw'!I38)</f>
        <v>0</v>
      </c>
      <c r="M38" s="4"/>
      <c r="N38" s="4"/>
      <c r="O38" s="4"/>
      <c r="P38" s="4"/>
      <c r="Q38" s="4"/>
      <c r="R38" s="4"/>
      <c r="S38" s="4"/>
      <c r="T38" s="4"/>
      <c r="U38" s="4"/>
      <c r="V38" s="21"/>
    </row>
    <row r="39" spans="1:22" x14ac:dyDescent="0.25">
      <c r="A39" s="10">
        <f t="shared" si="4"/>
        <v>45566</v>
      </c>
      <c r="B39">
        <f t="shared" si="1"/>
        <v>4</v>
      </c>
      <c r="C39">
        <v>38</v>
      </c>
      <c r="D39" s="4">
        <f>SUM('Annuitair oud'!D39,'Annuitair nieuw'!D39)</f>
        <v>0</v>
      </c>
      <c r="E39" s="4">
        <f>SUM('Annuitair oud'!E39,'Annuitair nieuw'!E39)</f>
        <v>0</v>
      </c>
      <c r="F39" s="4">
        <f>SUM('Annuitair oud'!F39,'Annuitair nieuw'!F39)</f>
        <v>0</v>
      </c>
      <c r="G39" s="4">
        <f>SUM('Annuitair oud'!G39,'Annuitair nieuw'!G39)</f>
        <v>0</v>
      </c>
      <c r="H39" s="4">
        <f t="shared" si="0"/>
        <v>0</v>
      </c>
      <c r="I39" s="4">
        <f t="shared" si="2"/>
        <v>0</v>
      </c>
      <c r="J39" s="4">
        <f>SUM('Annuitair oud'!H39,'Annuitair nieuw'!H39)</f>
        <v>0</v>
      </c>
      <c r="K39" s="4">
        <f t="shared" si="3"/>
        <v>0</v>
      </c>
      <c r="L39" s="4">
        <f>SUM('Annuitair oud'!I39,'Annuitair nieuw'!I39)</f>
        <v>0</v>
      </c>
      <c r="M39" s="4"/>
      <c r="N39" s="4"/>
      <c r="O39" s="4"/>
      <c r="P39" s="4"/>
      <c r="Q39" s="4"/>
      <c r="R39" s="4"/>
      <c r="S39" s="4"/>
      <c r="T39" s="4"/>
      <c r="U39" s="4"/>
      <c r="V39" s="21"/>
    </row>
    <row r="40" spans="1:22" x14ac:dyDescent="0.25">
      <c r="A40" s="10">
        <f t="shared" si="4"/>
        <v>45597</v>
      </c>
      <c r="B40">
        <f t="shared" si="1"/>
        <v>4</v>
      </c>
      <c r="C40">
        <v>39</v>
      </c>
      <c r="D40" s="4">
        <f>SUM('Annuitair oud'!D40,'Annuitair nieuw'!D40)</f>
        <v>0</v>
      </c>
      <c r="E40" s="4">
        <f>SUM('Annuitair oud'!E40,'Annuitair nieuw'!E40)</f>
        <v>0</v>
      </c>
      <c r="F40" s="4">
        <f>SUM('Annuitair oud'!F40,'Annuitair nieuw'!F40)</f>
        <v>0</v>
      </c>
      <c r="G40" s="4">
        <f>SUM('Annuitair oud'!G40,'Annuitair nieuw'!G40)</f>
        <v>0</v>
      </c>
      <c r="H40" s="4">
        <f t="shared" si="0"/>
        <v>0</v>
      </c>
      <c r="I40" s="4">
        <f t="shared" si="2"/>
        <v>0</v>
      </c>
      <c r="J40" s="4">
        <f>SUM('Annuitair oud'!H40,'Annuitair nieuw'!H40)</f>
        <v>0</v>
      </c>
      <c r="K40" s="4">
        <f t="shared" si="3"/>
        <v>0</v>
      </c>
      <c r="L40" s="4">
        <f>SUM('Annuitair oud'!I40,'Annuitair nieuw'!I40)</f>
        <v>0</v>
      </c>
      <c r="M40" s="4"/>
      <c r="N40" s="4"/>
      <c r="O40" s="4"/>
      <c r="P40" s="4"/>
      <c r="Q40" s="4"/>
      <c r="R40" s="4"/>
      <c r="S40" s="4"/>
      <c r="T40" s="4"/>
      <c r="U40" s="4"/>
      <c r="V40" s="21"/>
    </row>
    <row r="41" spans="1:22" x14ac:dyDescent="0.25">
      <c r="A41" s="10">
        <f t="shared" si="4"/>
        <v>45627</v>
      </c>
      <c r="B41">
        <f t="shared" si="1"/>
        <v>4</v>
      </c>
      <c r="C41">
        <v>40</v>
      </c>
      <c r="D41" s="4">
        <f>SUM('Annuitair oud'!D41,'Annuitair nieuw'!D41)</f>
        <v>0</v>
      </c>
      <c r="E41" s="4">
        <f>SUM('Annuitair oud'!E41,'Annuitair nieuw'!E41)</f>
        <v>0</v>
      </c>
      <c r="F41" s="4">
        <f>SUM('Annuitair oud'!F41,'Annuitair nieuw'!F41)</f>
        <v>0</v>
      </c>
      <c r="G41" s="4">
        <f>SUM('Annuitair oud'!G41,'Annuitair nieuw'!G41)</f>
        <v>0</v>
      </c>
      <c r="H41" s="4">
        <f t="shared" si="0"/>
        <v>0</v>
      </c>
      <c r="I41" s="4">
        <f t="shared" si="2"/>
        <v>0</v>
      </c>
      <c r="J41" s="4">
        <f>SUM('Annuitair oud'!H41,'Annuitair nieuw'!H41)</f>
        <v>0</v>
      </c>
      <c r="K41" s="4">
        <f t="shared" si="3"/>
        <v>0</v>
      </c>
      <c r="L41" s="4">
        <f>SUM('Annuitair oud'!I41,'Annuitair nieuw'!I41)</f>
        <v>0</v>
      </c>
      <c r="M41" s="4"/>
      <c r="N41" s="4"/>
      <c r="O41" s="4"/>
      <c r="P41" s="4"/>
      <c r="Q41" s="4"/>
      <c r="R41" s="4"/>
      <c r="S41" s="4"/>
      <c r="T41" s="4"/>
      <c r="U41" s="4"/>
      <c r="V41" s="21"/>
    </row>
    <row r="42" spans="1:22" x14ac:dyDescent="0.25">
      <c r="A42" s="10">
        <f t="shared" si="4"/>
        <v>45658</v>
      </c>
      <c r="B42">
        <f t="shared" si="1"/>
        <v>4</v>
      </c>
      <c r="C42">
        <v>41</v>
      </c>
      <c r="D42" s="4">
        <f>SUM('Annuitair oud'!D42,'Annuitair nieuw'!D42)</f>
        <v>0</v>
      </c>
      <c r="E42" s="4">
        <f>SUM('Annuitair oud'!E42,'Annuitair nieuw'!E42)</f>
        <v>0</v>
      </c>
      <c r="F42" s="4">
        <f>SUM('Annuitair oud'!F42,'Annuitair nieuw'!F42)</f>
        <v>0</v>
      </c>
      <c r="G42" s="4">
        <f>SUM('Annuitair oud'!G42,'Annuitair nieuw'!G42)</f>
        <v>0</v>
      </c>
      <c r="H42" s="4">
        <f t="shared" si="0"/>
        <v>0</v>
      </c>
      <c r="I42" s="4">
        <f t="shared" si="2"/>
        <v>0</v>
      </c>
      <c r="J42" s="4">
        <f>SUM('Annuitair oud'!H42,'Annuitair nieuw'!H42)</f>
        <v>0</v>
      </c>
      <c r="K42" s="4">
        <f t="shared" si="3"/>
        <v>0</v>
      </c>
      <c r="L42" s="4">
        <f>SUM('Annuitair oud'!I42,'Annuitair nieuw'!I42)</f>
        <v>0</v>
      </c>
      <c r="M42" s="4"/>
      <c r="N42" s="4"/>
      <c r="O42" s="4"/>
      <c r="P42" s="4"/>
      <c r="Q42" s="4"/>
      <c r="R42" s="4"/>
      <c r="S42" s="4"/>
      <c r="T42" s="4"/>
      <c r="U42" s="4"/>
      <c r="V42" s="21"/>
    </row>
    <row r="43" spans="1:22" x14ac:dyDescent="0.25">
      <c r="A43" s="10">
        <f t="shared" si="4"/>
        <v>45689</v>
      </c>
      <c r="B43">
        <f t="shared" si="1"/>
        <v>4</v>
      </c>
      <c r="C43">
        <v>42</v>
      </c>
      <c r="D43" s="4">
        <f>SUM('Annuitair oud'!D43,'Annuitair nieuw'!D43)</f>
        <v>0</v>
      </c>
      <c r="E43" s="4">
        <f>SUM('Annuitair oud'!E43,'Annuitair nieuw'!E43)</f>
        <v>0</v>
      </c>
      <c r="F43" s="4">
        <f>SUM('Annuitair oud'!F43,'Annuitair nieuw'!F43)</f>
        <v>0</v>
      </c>
      <c r="G43" s="4">
        <f>SUM('Annuitair oud'!G43,'Annuitair nieuw'!G43)</f>
        <v>0</v>
      </c>
      <c r="H43" s="4">
        <f t="shared" si="0"/>
        <v>0</v>
      </c>
      <c r="I43" s="4">
        <f t="shared" si="2"/>
        <v>0</v>
      </c>
      <c r="J43" s="4">
        <f>SUM('Annuitair oud'!H43,'Annuitair nieuw'!H43)</f>
        <v>0</v>
      </c>
      <c r="K43" s="4">
        <f t="shared" si="3"/>
        <v>0</v>
      </c>
      <c r="L43" s="4">
        <f>SUM('Annuitair oud'!I43,'Annuitair nieuw'!I43)</f>
        <v>0</v>
      </c>
      <c r="M43" s="4"/>
      <c r="N43" s="4"/>
      <c r="O43" s="4"/>
      <c r="P43" s="4"/>
      <c r="Q43" s="4"/>
      <c r="R43" s="4"/>
      <c r="S43" s="4"/>
      <c r="T43" s="4"/>
      <c r="U43" s="4"/>
      <c r="V43" s="21"/>
    </row>
    <row r="44" spans="1:22" x14ac:dyDescent="0.25">
      <c r="A44" s="10">
        <f t="shared" si="4"/>
        <v>45717</v>
      </c>
      <c r="B44">
        <f t="shared" si="1"/>
        <v>4</v>
      </c>
      <c r="C44">
        <v>43</v>
      </c>
      <c r="D44" s="4">
        <f>SUM('Annuitair oud'!D44,'Annuitair nieuw'!D44)</f>
        <v>0</v>
      </c>
      <c r="E44" s="4">
        <f>SUM('Annuitair oud'!E44,'Annuitair nieuw'!E44)</f>
        <v>0</v>
      </c>
      <c r="F44" s="4">
        <f>SUM('Annuitair oud'!F44,'Annuitair nieuw'!F44)</f>
        <v>0</v>
      </c>
      <c r="G44" s="4">
        <f>SUM('Annuitair oud'!G44,'Annuitair nieuw'!G44)</f>
        <v>0</v>
      </c>
      <c r="H44" s="4">
        <f t="shared" si="0"/>
        <v>0</v>
      </c>
      <c r="I44" s="4">
        <f t="shared" si="2"/>
        <v>0</v>
      </c>
      <c r="J44" s="4">
        <f>SUM('Annuitair oud'!H44,'Annuitair nieuw'!H44)</f>
        <v>0</v>
      </c>
      <c r="K44" s="4">
        <f t="shared" si="3"/>
        <v>0</v>
      </c>
      <c r="L44" s="4">
        <f>SUM('Annuitair oud'!I44,'Annuitair nieuw'!I44)</f>
        <v>0</v>
      </c>
      <c r="M44" s="4"/>
      <c r="N44" s="4"/>
      <c r="O44" s="4"/>
      <c r="P44" s="4"/>
      <c r="Q44" s="4"/>
      <c r="R44" s="4"/>
      <c r="S44" s="4"/>
      <c r="T44" s="4"/>
      <c r="U44" s="4"/>
      <c r="V44" s="21"/>
    </row>
    <row r="45" spans="1:22" x14ac:dyDescent="0.25">
      <c r="A45" s="10">
        <f t="shared" si="4"/>
        <v>45748</v>
      </c>
      <c r="B45">
        <f t="shared" si="1"/>
        <v>4</v>
      </c>
      <c r="C45">
        <v>44</v>
      </c>
      <c r="D45" s="4">
        <f>SUM('Annuitair oud'!D45,'Annuitair nieuw'!D45)</f>
        <v>0</v>
      </c>
      <c r="E45" s="4">
        <f>SUM('Annuitair oud'!E45,'Annuitair nieuw'!E45)</f>
        <v>0</v>
      </c>
      <c r="F45" s="4">
        <f>SUM('Annuitair oud'!F45,'Annuitair nieuw'!F45)</f>
        <v>0</v>
      </c>
      <c r="G45" s="4">
        <f>SUM('Annuitair oud'!G45,'Annuitair nieuw'!G45)</f>
        <v>0</v>
      </c>
      <c r="H45" s="4">
        <f t="shared" si="0"/>
        <v>0</v>
      </c>
      <c r="I45" s="4">
        <f t="shared" si="2"/>
        <v>0</v>
      </c>
      <c r="J45" s="4">
        <f>SUM('Annuitair oud'!H45,'Annuitair nieuw'!H45)</f>
        <v>0</v>
      </c>
      <c r="K45" s="4">
        <f t="shared" si="3"/>
        <v>0</v>
      </c>
      <c r="L45" s="4">
        <f>SUM('Annuitair oud'!I45,'Annuitair nieuw'!I45)</f>
        <v>0</v>
      </c>
      <c r="M45" s="4"/>
      <c r="N45" s="4"/>
      <c r="O45" s="4"/>
      <c r="P45" s="4"/>
      <c r="Q45" s="4"/>
      <c r="R45" s="4"/>
      <c r="S45" s="4"/>
      <c r="T45" s="4"/>
      <c r="U45" s="4"/>
      <c r="V45" s="21"/>
    </row>
    <row r="46" spans="1:22" x14ac:dyDescent="0.25">
      <c r="A46" s="10">
        <f t="shared" si="4"/>
        <v>45778</v>
      </c>
      <c r="B46">
        <f t="shared" si="1"/>
        <v>4</v>
      </c>
      <c r="C46">
        <v>45</v>
      </c>
      <c r="D46" s="4">
        <f>SUM('Annuitair oud'!D46,'Annuitair nieuw'!D46)</f>
        <v>0</v>
      </c>
      <c r="E46" s="4">
        <f>SUM('Annuitair oud'!E46,'Annuitair nieuw'!E46)</f>
        <v>0</v>
      </c>
      <c r="F46" s="4">
        <f>SUM('Annuitair oud'!F46,'Annuitair nieuw'!F46)</f>
        <v>0</v>
      </c>
      <c r="G46" s="4">
        <f>SUM('Annuitair oud'!G46,'Annuitair nieuw'!G46)</f>
        <v>0</v>
      </c>
      <c r="H46" s="4">
        <f t="shared" si="0"/>
        <v>0</v>
      </c>
      <c r="I46" s="4">
        <f t="shared" si="2"/>
        <v>0</v>
      </c>
      <c r="J46" s="4">
        <f>SUM('Annuitair oud'!H46,'Annuitair nieuw'!H46)</f>
        <v>0</v>
      </c>
      <c r="K46" s="4">
        <f t="shared" si="3"/>
        <v>0</v>
      </c>
      <c r="L46" s="4">
        <f>SUM('Annuitair oud'!I46,'Annuitair nieuw'!I46)</f>
        <v>0</v>
      </c>
      <c r="M46" s="4"/>
      <c r="N46" s="4"/>
      <c r="O46" s="4"/>
      <c r="P46" s="4"/>
      <c r="Q46" s="4"/>
      <c r="R46" s="4"/>
      <c r="S46" s="4"/>
      <c r="T46" s="4"/>
      <c r="U46" s="4"/>
      <c r="V46" s="21"/>
    </row>
    <row r="47" spans="1:22" x14ac:dyDescent="0.25">
      <c r="A47" s="10">
        <f t="shared" si="4"/>
        <v>45809</v>
      </c>
      <c r="B47">
        <f t="shared" si="1"/>
        <v>4</v>
      </c>
      <c r="C47">
        <v>46</v>
      </c>
      <c r="D47" s="4">
        <f>SUM('Annuitair oud'!D47,'Annuitair nieuw'!D47)</f>
        <v>0</v>
      </c>
      <c r="E47" s="4">
        <f>SUM('Annuitair oud'!E47,'Annuitair nieuw'!E47)</f>
        <v>0</v>
      </c>
      <c r="F47" s="4">
        <f>SUM('Annuitair oud'!F47,'Annuitair nieuw'!F47)</f>
        <v>0</v>
      </c>
      <c r="G47" s="4">
        <f>SUM('Annuitair oud'!G47,'Annuitair nieuw'!G47)</f>
        <v>0</v>
      </c>
      <c r="H47" s="4">
        <f t="shared" si="0"/>
        <v>0</v>
      </c>
      <c r="I47" s="4">
        <f t="shared" si="2"/>
        <v>0</v>
      </c>
      <c r="J47" s="4">
        <f>SUM('Annuitair oud'!H47,'Annuitair nieuw'!H47)</f>
        <v>0</v>
      </c>
      <c r="K47" s="4">
        <f t="shared" si="3"/>
        <v>0</v>
      </c>
      <c r="L47" s="4">
        <f>SUM('Annuitair oud'!I47,'Annuitair nieuw'!I47)</f>
        <v>0</v>
      </c>
      <c r="M47" s="4"/>
      <c r="N47" s="4"/>
      <c r="O47" s="4"/>
      <c r="P47" s="4"/>
      <c r="Q47" s="4"/>
      <c r="R47" s="4"/>
      <c r="S47" s="4"/>
      <c r="T47" s="4"/>
      <c r="U47" s="4"/>
      <c r="V47" s="21"/>
    </row>
    <row r="48" spans="1:22" x14ac:dyDescent="0.25">
      <c r="A48" s="10">
        <f t="shared" si="4"/>
        <v>45839</v>
      </c>
      <c r="B48">
        <f t="shared" si="1"/>
        <v>4</v>
      </c>
      <c r="C48">
        <v>47</v>
      </c>
      <c r="D48" s="4">
        <f>SUM('Annuitair oud'!D48,'Annuitair nieuw'!D48)</f>
        <v>0</v>
      </c>
      <c r="E48" s="4">
        <f>SUM('Annuitair oud'!E48,'Annuitair nieuw'!E48)</f>
        <v>0</v>
      </c>
      <c r="F48" s="4">
        <f>SUM('Annuitair oud'!F48,'Annuitair nieuw'!F48)</f>
        <v>0</v>
      </c>
      <c r="G48" s="4">
        <f>SUM('Annuitair oud'!G48,'Annuitair nieuw'!G48)</f>
        <v>0</v>
      </c>
      <c r="H48" s="4">
        <f t="shared" si="0"/>
        <v>0</v>
      </c>
      <c r="I48" s="4">
        <f t="shared" si="2"/>
        <v>0</v>
      </c>
      <c r="J48" s="4">
        <f>SUM('Annuitair oud'!H48,'Annuitair nieuw'!H48)</f>
        <v>0</v>
      </c>
      <c r="K48" s="4">
        <f t="shared" si="3"/>
        <v>0</v>
      </c>
      <c r="L48" s="4">
        <f>SUM('Annuitair oud'!I48,'Annuitair nieuw'!I48)</f>
        <v>0</v>
      </c>
      <c r="M48" s="4"/>
      <c r="N48" s="4"/>
      <c r="O48" s="4"/>
      <c r="P48" s="4"/>
      <c r="Q48" s="4"/>
      <c r="R48" s="4"/>
      <c r="S48" s="4"/>
      <c r="T48" s="4"/>
      <c r="U48" s="4"/>
      <c r="V48" s="21"/>
    </row>
    <row r="49" spans="1:22" x14ac:dyDescent="0.25">
      <c r="A49" s="10">
        <f t="shared" si="4"/>
        <v>45870</v>
      </c>
      <c r="B49">
        <f t="shared" si="1"/>
        <v>4</v>
      </c>
      <c r="C49">
        <v>48</v>
      </c>
      <c r="D49" s="4">
        <f>SUM('Annuitair oud'!D49,'Annuitair nieuw'!D49)</f>
        <v>0</v>
      </c>
      <c r="E49" s="4">
        <f>SUM('Annuitair oud'!E49,'Annuitair nieuw'!E49)</f>
        <v>0</v>
      </c>
      <c r="F49" s="4">
        <f>SUM('Annuitair oud'!F49,'Annuitair nieuw'!F49)</f>
        <v>0</v>
      </c>
      <c r="G49" s="4">
        <f>SUM('Annuitair oud'!G49,'Annuitair nieuw'!G49)</f>
        <v>0</v>
      </c>
      <c r="H49" s="4">
        <f t="shared" si="0"/>
        <v>0</v>
      </c>
      <c r="I49" s="4">
        <f t="shared" si="2"/>
        <v>0</v>
      </c>
      <c r="J49" s="4">
        <f>SUM('Annuitair oud'!H49,'Annuitair nieuw'!H49)</f>
        <v>0</v>
      </c>
      <c r="K49" s="4">
        <f t="shared" si="3"/>
        <v>0</v>
      </c>
      <c r="L49" s="4">
        <f>SUM('Annuitair oud'!I49,'Annuitair nieuw'!I49)</f>
        <v>0</v>
      </c>
      <c r="M49" s="4"/>
      <c r="N49" s="4"/>
      <c r="O49" s="4"/>
      <c r="P49" s="4"/>
      <c r="Q49" s="4"/>
      <c r="R49" s="4"/>
      <c r="S49" s="4"/>
      <c r="T49" s="4"/>
      <c r="U49" s="4"/>
      <c r="V49" s="21"/>
    </row>
    <row r="50" spans="1:22" x14ac:dyDescent="0.25">
      <c r="A50" s="10">
        <f t="shared" si="4"/>
        <v>45901</v>
      </c>
      <c r="B50">
        <f t="shared" si="1"/>
        <v>5</v>
      </c>
      <c r="C50">
        <v>49</v>
      </c>
      <c r="D50" s="4">
        <f>SUM('Annuitair oud'!D50,'Annuitair nieuw'!D50)</f>
        <v>0</v>
      </c>
      <c r="E50" s="4">
        <f>SUM('Annuitair oud'!E50,'Annuitair nieuw'!E50)</f>
        <v>0</v>
      </c>
      <c r="F50" s="4">
        <f>SUM('Annuitair oud'!F50,'Annuitair nieuw'!F50)</f>
        <v>0</v>
      </c>
      <c r="G50" s="4">
        <f>SUM('Annuitair oud'!G50,'Annuitair nieuw'!G50)</f>
        <v>0</v>
      </c>
      <c r="H50" s="4">
        <f t="shared" si="0"/>
        <v>0</v>
      </c>
      <c r="I50" s="4">
        <f t="shared" si="2"/>
        <v>0</v>
      </c>
      <c r="J50" s="4">
        <f>SUM('Annuitair oud'!H50,'Annuitair nieuw'!H50)</f>
        <v>0</v>
      </c>
      <c r="K50" s="4">
        <f t="shared" si="3"/>
        <v>0</v>
      </c>
      <c r="L50" s="4">
        <f>SUM('Annuitair oud'!I50,'Annuitair nieuw'!I50)</f>
        <v>0</v>
      </c>
      <c r="M50" s="4"/>
      <c r="N50" s="4"/>
      <c r="O50" s="4"/>
      <c r="P50" s="4"/>
      <c r="Q50" s="4"/>
      <c r="R50" s="4"/>
      <c r="S50" s="4"/>
      <c r="T50" s="4"/>
      <c r="U50" s="4"/>
      <c r="V50" s="21"/>
    </row>
    <row r="51" spans="1:22" x14ac:dyDescent="0.25">
      <c r="A51" s="10">
        <f t="shared" si="4"/>
        <v>45931</v>
      </c>
      <c r="B51">
        <f t="shared" si="1"/>
        <v>5</v>
      </c>
      <c r="C51">
        <v>50</v>
      </c>
      <c r="D51" s="4">
        <f>SUM('Annuitair oud'!D51,'Annuitair nieuw'!D51)</f>
        <v>0</v>
      </c>
      <c r="E51" s="4">
        <f>SUM('Annuitair oud'!E51,'Annuitair nieuw'!E51)</f>
        <v>0</v>
      </c>
      <c r="F51" s="4">
        <f>SUM('Annuitair oud'!F51,'Annuitair nieuw'!F51)</f>
        <v>0</v>
      </c>
      <c r="G51" s="4">
        <f>SUM('Annuitair oud'!G51,'Annuitair nieuw'!G51)</f>
        <v>0</v>
      </c>
      <c r="H51" s="4">
        <f t="shared" si="0"/>
        <v>0</v>
      </c>
      <c r="I51" s="4">
        <f t="shared" si="2"/>
        <v>0</v>
      </c>
      <c r="J51" s="4">
        <f>SUM('Annuitair oud'!H51,'Annuitair nieuw'!H51)</f>
        <v>0</v>
      </c>
      <c r="K51" s="4">
        <f t="shared" si="3"/>
        <v>0</v>
      </c>
      <c r="L51" s="4">
        <f>SUM('Annuitair oud'!I51,'Annuitair nieuw'!I51)</f>
        <v>0</v>
      </c>
      <c r="M51" s="4"/>
      <c r="N51" s="4"/>
      <c r="O51" s="4"/>
      <c r="P51" s="4"/>
      <c r="Q51" s="4"/>
      <c r="R51" s="4"/>
      <c r="S51" s="4"/>
      <c r="T51" s="4"/>
      <c r="U51" s="4"/>
      <c r="V51" s="21"/>
    </row>
    <row r="52" spans="1:22" x14ac:dyDescent="0.25">
      <c r="A52" s="10">
        <f t="shared" si="4"/>
        <v>45962</v>
      </c>
      <c r="B52">
        <f t="shared" si="1"/>
        <v>5</v>
      </c>
      <c r="C52">
        <v>51</v>
      </c>
      <c r="D52" s="4">
        <f>SUM('Annuitair oud'!D52,'Annuitair nieuw'!D52)</f>
        <v>0</v>
      </c>
      <c r="E52" s="4">
        <f>SUM('Annuitair oud'!E52,'Annuitair nieuw'!E52)</f>
        <v>0</v>
      </c>
      <c r="F52" s="4">
        <f>SUM('Annuitair oud'!F52,'Annuitair nieuw'!F52)</f>
        <v>0</v>
      </c>
      <c r="G52" s="4">
        <f>SUM('Annuitair oud'!G52,'Annuitair nieuw'!G52)</f>
        <v>0</v>
      </c>
      <c r="H52" s="4">
        <f t="shared" si="0"/>
        <v>0</v>
      </c>
      <c r="I52" s="4">
        <f t="shared" si="2"/>
        <v>0</v>
      </c>
      <c r="J52" s="4">
        <f>SUM('Annuitair oud'!H52,'Annuitair nieuw'!H52)</f>
        <v>0</v>
      </c>
      <c r="K52" s="4">
        <f t="shared" si="3"/>
        <v>0</v>
      </c>
      <c r="L52" s="4">
        <f>SUM('Annuitair oud'!I52,'Annuitair nieuw'!I52)</f>
        <v>0</v>
      </c>
      <c r="M52" s="4"/>
      <c r="N52" s="4"/>
      <c r="O52" s="4"/>
      <c r="P52" s="4"/>
      <c r="Q52" s="4"/>
      <c r="R52" s="4"/>
      <c r="S52" s="4"/>
      <c r="T52" s="4"/>
      <c r="U52" s="4"/>
      <c r="V52" s="21"/>
    </row>
    <row r="53" spans="1:22" x14ac:dyDescent="0.25">
      <c r="A53" s="10">
        <f t="shared" si="4"/>
        <v>45992</v>
      </c>
      <c r="B53">
        <f t="shared" si="1"/>
        <v>5</v>
      </c>
      <c r="C53">
        <v>52</v>
      </c>
      <c r="D53" s="4">
        <f>SUM('Annuitair oud'!D53,'Annuitair nieuw'!D53)</f>
        <v>0</v>
      </c>
      <c r="E53" s="4">
        <f>SUM('Annuitair oud'!E53,'Annuitair nieuw'!E53)</f>
        <v>0</v>
      </c>
      <c r="F53" s="4">
        <f>SUM('Annuitair oud'!F53,'Annuitair nieuw'!F53)</f>
        <v>0</v>
      </c>
      <c r="G53" s="4">
        <f>SUM('Annuitair oud'!G53,'Annuitair nieuw'!G53)</f>
        <v>0</v>
      </c>
      <c r="H53" s="4">
        <f t="shared" si="0"/>
        <v>0</v>
      </c>
      <c r="I53" s="4">
        <f t="shared" si="2"/>
        <v>0</v>
      </c>
      <c r="J53" s="4">
        <f>SUM('Annuitair oud'!H53,'Annuitair nieuw'!H53)</f>
        <v>0</v>
      </c>
      <c r="K53" s="4">
        <f t="shared" si="3"/>
        <v>0</v>
      </c>
      <c r="L53" s="4">
        <f>SUM('Annuitair oud'!I53,'Annuitair nieuw'!I53)</f>
        <v>0</v>
      </c>
      <c r="M53" s="4"/>
      <c r="N53" s="4"/>
      <c r="O53" s="4"/>
      <c r="P53" s="4"/>
      <c r="Q53" s="4"/>
      <c r="R53" s="4"/>
      <c r="S53" s="4"/>
      <c r="T53" s="4"/>
      <c r="U53" s="4"/>
      <c r="V53" s="21"/>
    </row>
    <row r="54" spans="1:22" x14ac:dyDescent="0.25">
      <c r="A54" s="10">
        <f t="shared" si="4"/>
        <v>46023</v>
      </c>
      <c r="B54">
        <f t="shared" si="1"/>
        <v>5</v>
      </c>
      <c r="C54">
        <v>53</v>
      </c>
      <c r="D54" s="4">
        <f>SUM('Annuitair oud'!D54,'Annuitair nieuw'!D54)</f>
        <v>0</v>
      </c>
      <c r="E54" s="4">
        <f>SUM('Annuitair oud'!E54,'Annuitair nieuw'!E54)</f>
        <v>0</v>
      </c>
      <c r="F54" s="4">
        <f>SUM('Annuitair oud'!F54,'Annuitair nieuw'!F54)</f>
        <v>0</v>
      </c>
      <c r="G54" s="4">
        <f>SUM('Annuitair oud'!G54,'Annuitair nieuw'!G54)</f>
        <v>0</v>
      </c>
      <c r="H54" s="4">
        <f t="shared" si="0"/>
        <v>0</v>
      </c>
      <c r="I54" s="4">
        <f t="shared" si="2"/>
        <v>0</v>
      </c>
      <c r="J54" s="4">
        <f>SUM('Annuitair oud'!H54,'Annuitair nieuw'!H54)</f>
        <v>0</v>
      </c>
      <c r="K54" s="4">
        <f t="shared" si="3"/>
        <v>0</v>
      </c>
      <c r="L54" s="4">
        <f>SUM('Annuitair oud'!I54,'Annuitair nieuw'!I54)</f>
        <v>0</v>
      </c>
      <c r="M54" s="4"/>
      <c r="N54" s="4"/>
      <c r="O54" s="4"/>
      <c r="P54" s="4"/>
      <c r="Q54" s="4"/>
      <c r="R54" s="4"/>
      <c r="S54" s="4"/>
      <c r="T54" s="4"/>
      <c r="U54" s="4"/>
      <c r="V54" s="21"/>
    </row>
    <row r="55" spans="1:22" x14ac:dyDescent="0.25">
      <c r="A55" s="10">
        <f t="shared" si="4"/>
        <v>46054</v>
      </c>
      <c r="B55">
        <f t="shared" si="1"/>
        <v>5</v>
      </c>
      <c r="C55">
        <v>54</v>
      </c>
      <c r="D55" s="4">
        <f>SUM('Annuitair oud'!D55,'Annuitair nieuw'!D55)</f>
        <v>0</v>
      </c>
      <c r="E55" s="4">
        <f>SUM('Annuitair oud'!E55,'Annuitair nieuw'!E55)</f>
        <v>0</v>
      </c>
      <c r="F55" s="4">
        <f>SUM('Annuitair oud'!F55,'Annuitair nieuw'!F55)</f>
        <v>0</v>
      </c>
      <c r="G55" s="4">
        <f>SUM('Annuitair oud'!G55,'Annuitair nieuw'!G55)</f>
        <v>0</v>
      </c>
      <c r="H55" s="4">
        <f t="shared" si="0"/>
        <v>0</v>
      </c>
      <c r="I55" s="4">
        <f t="shared" si="2"/>
        <v>0</v>
      </c>
      <c r="J55" s="4">
        <f>SUM('Annuitair oud'!H55,'Annuitair nieuw'!H55)</f>
        <v>0</v>
      </c>
      <c r="K55" s="4">
        <f t="shared" si="3"/>
        <v>0</v>
      </c>
      <c r="L55" s="4">
        <f>SUM('Annuitair oud'!I55,'Annuitair nieuw'!I55)</f>
        <v>0</v>
      </c>
      <c r="M55" s="4"/>
      <c r="N55" s="4"/>
      <c r="O55" s="4"/>
      <c r="P55" s="4"/>
      <c r="Q55" s="4"/>
      <c r="R55" s="4"/>
      <c r="S55" s="4"/>
      <c r="T55" s="4"/>
      <c r="U55" s="4"/>
      <c r="V55" s="21"/>
    </row>
    <row r="56" spans="1:22" x14ac:dyDescent="0.25">
      <c r="A56" s="10">
        <f t="shared" si="4"/>
        <v>46082</v>
      </c>
      <c r="B56">
        <f t="shared" si="1"/>
        <v>5</v>
      </c>
      <c r="C56">
        <v>55</v>
      </c>
      <c r="D56" s="4">
        <f>SUM('Annuitair oud'!D56,'Annuitair nieuw'!D56)</f>
        <v>0</v>
      </c>
      <c r="E56" s="4">
        <f>SUM('Annuitair oud'!E56,'Annuitair nieuw'!E56)</f>
        <v>0</v>
      </c>
      <c r="F56" s="4">
        <f>SUM('Annuitair oud'!F56,'Annuitair nieuw'!F56)</f>
        <v>0</v>
      </c>
      <c r="G56" s="4">
        <f>SUM('Annuitair oud'!G56,'Annuitair nieuw'!G56)</f>
        <v>0</v>
      </c>
      <c r="H56" s="4">
        <f t="shared" si="0"/>
        <v>0</v>
      </c>
      <c r="I56" s="4">
        <f t="shared" si="2"/>
        <v>0</v>
      </c>
      <c r="J56" s="4">
        <f>SUM('Annuitair oud'!H56,'Annuitair nieuw'!H56)</f>
        <v>0</v>
      </c>
      <c r="K56" s="4">
        <f t="shared" si="3"/>
        <v>0</v>
      </c>
      <c r="L56" s="4">
        <f>SUM('Annuitair oud'!I56,'Annuitair nieuw'!I56)</f>
        <v>0</v>
      </c>
      <c r="M56" s="4"/>
      <c r="N56" s="4"/>
      <c r="O56" s="4"/>
      <c r="P56" s="4"/>
      <c r="Q56" s="4"/>
      <c r="R56" s="4"/>
      <c r="S56" s="4"/>
      <c r="T56" s="4"/>
      <c r="U56" s="4"/>
      <c r="V56" s="21"/>
    </row>
    <row r="57" spans="1:22" x14ac:dyDescent="0.25">
      <c r="A57" s="10">
        <f t="shared" si="4"/>
        <v>46113</v>
      </c>
      <c r="B57">
        <f t="shared" si="1"/>
        <v>5</v>
      </c>
      <c r="C57">
        <v>56</v>
      </c>
      <c r="D57" s="4">
        <f>SUM('Annuitair oud'!D57,'Annuitair nieuw'!D57)</f>
        <v>0</v>
      </c>
      <c r="E57" s="4">
        <f>SUM('Annuitair oud'!E57,'Annuitair nieuw'!E57)</f>
        <v>0</v>
      </c>
      <c r="F57" s="4">
        <f>SUM('Annuitair oud'!F57,'Annuitair nieuw'!F57)</f>
        <v>0</v>
      </c>
      <c r="G57" s="4">
        <f>SUM('Annuitair oud'!G57,'Annuitair nieuw'!G57)</f>
        <v>0</v>
      </c>
      <c r="H57" s="4">
        <f t="shared" si="0"/>
        <v>0</v>
      </c>
      <c r="I57" s="4">
        <f t="shared" si="2"/>
        <v>0</v>
      </c>
      <c r="J57" s="4">
        <f>SUM('Annuitair oud'!H57,'Annuitair nieuw'!H57)</f>
        <v>0</v>
      </c>
      <c r="K57" s="4">
        <f t="shared" si="3"/>
        <v>0</v>
      </c>
      <c r="L57" s="4">
        <f>SUM('Annuitair oud'!I57,'Annuitair nieuw'!I57)</f>
        <v>0</v>
      </c>
      <c r="M57" s="4"/>
      <c r="N57" s="4"/>
      <c r="O57" s="4"/>
      <c r="P57" s="4"/>
      <c r="Q57" s="4"/>
      <c r="R57" s="4"/>
      <c r="S57" s="4"/>
      <c r="T57" s="4"/>
      <c r="U57" s="4"/>
      <c r="V57" s="21"/>
    </row>
    <row r="58" spans="1:22" x14ac:dyDescent="0.25">
      <c r="A58" s="10">
        <f t="shared" si="4"/>
        <v>46143</v>
      </c>
      <c r="B58">
        <f t="shared" si="1"/>
        <v>5</v>
      </c>
      <c r="C58">
        <v>57</v>
      </c>
      <c r="D58" s="4">
        <f>SUM('Annuitair oud'!D58,'Annuitair nieuw'!D58)</f>
        <v>0</v>
      </c>
      <c r="E58" s="4">
        <f>SUM('Annuitair oud'!E58,'Annuitair nieuw'!E58)</f>
        <v>0</v>
      </c>
      <c r="F58" s="4">
        <f>SUM('Annuitair oud'!F58,'Annuitair nieuw'!F58)</f>
        <v>0</v>
      </c>
      <c r="G58" s="4">
        <f>SUM('Annuitair oud'!G58,'Annuitair nieuw'!G58)</f>
        <v>0</v>
      </c>
      <c r="H58" s="4">
        <f t="shared" si="0"/>
        <v>0</v>
      </c>
      <c r="I58" s="4">
        <f t="shared" si="2"/>
        <v>0</v>
      </c>
      <c r="J58" s="4">
        <f>SUM('Annuitair oud'!H58,'Annuitair nieuw'!H58)</f>
        <v>0</v>
      </c>
      <c r="K58" s="4">
        <f t="shared" si="3"/>
        <v>0</v>
      </c>
      <c r="L58" s="4">
        <f>SUM('Annuitair oud'!I58,'Annuitair nieuw'!I58)</f>
        <v>0</v>
      </c>
      <c r="M58" s="4"/>
      <c r="N58" s="4"/>
      <c r="O58" s="4"/>
      <c r="P58" s="4"/>
      <c r="Q58" s="4"/>
      <c r="R58" s="4"/>
      <c r="S58" s="4"/>
      <c r="T58" s="4"/>
      <c r="U58" s="4"/>
      <c r="V58" s="21"/>
    </row>
    <row r="59" spans="1:22" x14ac:dyDescent="0.25">
      <c r="A59" s="10">
        <f t="shared" si="4"/>
        <v>46174</v>
      </c>
      <c r="B59">
        <f t="shared" si="1"/>
        <v>5</v>
      </c>
      <c r="C59">
        <v>58</v>
      </c>
      <c r="D59" s="4">
        <f>SUM('Annuitair oud'!D59,'Annuitair nieuw'!D59)</f>
        <v>0</v>
      </c>
      <c r="E59" s="4">
        <f>SUM('Annuitair oud'!E59,'Annuitair nieuw'!E59)</f>
        <v>0</v>
      </c>
      <c r="F59" s="4">
        <f>SUM('Annuitair oud'!F59,'Annuitair nieuw'!F59)</f>
        <v>0</v>
      </c>
      <c r="G59" s="4">
        <f>SUM('Annuitair oud'!G59,'Annuitair nieuw'!G59)</f>
        <v>0</v>
      </c>
      <c r="H59" s="4">
        <f t="shared" si="0"/>
        <v>0</v>
      </c>
      <c r="I59" s="4">
        <f t="shared" si="2"/>
        <v>0</v>
      </c>
      <c r="J59" s="4">
        <f>SUM('Annuitair oud'!H59,'Annuitair nieuw'!H59)</f>
        <v>0</v>
      </c>
      <c r="K59" s="4">
        <f t="shared" si="3"/>
        <v>0</v>
      </c>
      <c r="L59" s="4">
        <f>SUM('Annuitair oud'!I59,'Annuitair nieuw'!I59)</f>
        <v>0</v>
      </c>
      <c r="M59" s="4"/>
      <c r="N59" s="4"/>
      <c r="O59" s="4"/>
      <c r="P59" s="4"/>
      <c r="Q59" s="4"/>
      <c r="R59" s="4"/>
      <c r="S59" s="4"/>
      <c r="T59" s="4"/>
      <c r="U59" s="4"/>
      <c r="V59" s="21"/>
    </row>
    <row r="60" spans="1:22" x14ac:dyDescent="0.25">
      <c r="A60" s="10">
        <f t="shared" si="4"/>
        <v>46204</v>
      </c>
      <c r="B60">
        <f t="shared" si="1"/>
        <v>5</v>
      </c>
      <c r="C60">
        <v>59</v>
      </c>
      <c r="D60" s="4">
        <f>SUM('Annuitair oud'!D60,'Annuitair nieuw'!D60)</f>
        <v>0</v>
      </c>
      <c r="E60" s="4">
        <f>SUM('Annuitair oud'!E60,'Annuitair nieuw'!E60)</f>
        <v>0</v>
      </c>
      <c r="F60" s="4">
        <f>SUM('Annuitair oud'!F60,'Annuitair nieuw'!F60)</f>
        <v>0</v>
      </c>
      <c r="G60" s="4">
        <f>SUM('Annuitair oud'!G60,'Annuitair nieuw'!G60)</f>
        <v>0</v>
      </c>
      <c r="H60" s="4">
        <f t="shared" si="0"/>
        <v>0</v>
      </c>
      <c r="I60" s="4">
        <f t="shared" si="2"/>
        <v>0</v>
      </c>
      <c r="J60" s="4">
        <f>SUM('Annuitair oud'!H60,'Annuitair nieuw'!H60)</f>
        <v>0</v>
      </c>
      <c r="K60" s="4">
        <f t="shared" si="3"/>
        <v>0</v>
      </c>
      <c r="L60" s="4">
        <f>SUM('Annuitair oud'!I60,'Annuitair nieuw'!I60)</f>
        <v>0</v>
      </c>
      <c r="M60" s="4"/>
      <c r="N60" s="4"/>
      <c r="O60" s="4"/>
      <c r="P60" s="4"/>
      <c r="Q60" s="4"/>
      <c r="R60" s="4"/>
      <c r="S60" s="4"/>
      <c r="T60" s="4"/>
      <c r="U60" s="4"/>
      <c r="V60" s="21"/>
    </row>
    <row r="61" spans="1:22" x14ac:dyDescent="0.25">
      <c r="A61" s="10">
        <f t="shared" si="4"/>
        <v>46235</v>
      </c>
      <c r="B61">
        <f t="shared" si="1"/>
        <v>5</v>
      </c>
      <c r="C61">
        <v>60</v>
      </c>
      <c r="D61" s="4">
        <f>SUM('Annuitair oud'!D61,'Annuitair nieuw'!D61)</f>
        <v>0</v>
      </c>
      <c r="E61" s="4">
        <f>SUM('Annuitair oud'!E61,'Annuitair nieuw'!E61)</f>
        <v>0</v>
      </c>
      <c r="F61" s="4">
        <f>SUM('Annuitair oud'!F61,'Annuitair nieuw'!F61)</f>
        <v>0</v>
      </c>
      <c r="G61" s="4">
        <f>SUM('Annuitair oud'!G61,'Annuitair nieuw'!G61)</f>
        <v>0</v>
      </c>
      <c r="H61" s="4">
        <f t="shared" si="0"/>
        <v>0</v>
      </c>
      <c r="I61" s="4">
        <f t="shared" si="2"/>
        <v>0</v>
      </c>
      <c r="J61" s="4">
        <f>SUM('Annuitair oud'!H61,'Annuitair nieuw'!H61)</f>
        <v>0</v>
      </c>
      <c r="K61" s="4">
        <f t="shared" si="3"/>
        <v>0</v>
      </c>
      <c r="L61" s="4">
        <f>SUM('Annuitair oud'!I61,'Annuitair nieuw'!I61)</f>
        <v>0</v>
      </c>
      <c r="M61" s="4"/>
      <c r="N61" s="4"/>
      <c r="O61" s="4"/>
      <c r="P61" s="4"/>
      <c r="Q61" s="4"/>
      <c r="R61" s="4"/>
      <c r="S61" s="4"/>
      <c r="T61" s="4"/>
      <c r="U61" s="4"/>
      <c r="V61" s="21"/>
    </row>
    <row r="62" spans="1:22" x14ac:dyDescent="0.25">
      <c r="A62" s="10">
        <f t="shared" si="4"/>
        <v>46266</v>
      </c>
      <c r="B62">
        <f t="shared" si="1"/>
        <v>6</v>
      </c>
      <c r="C62">
        <v>61</v>
      </c>
      <c r="D62" s="4">
        <f>SUM('Annuitair oud'!D62,'Annuitair nieuw'!D62)</f>
        <v>0</v>
      </c>
      <c r="E62" s="4">
        <f>SUM('Annuitair oud'!E62,'Annuitair nieuw'!E62)</f>
        <v>0</v>
      </c>
      <c r="F62" s="4">
        <f>SUM('Annuitair oud'!F62,'Annuitair nieuw'!F62)</f>
        <v>0</v>
      </c>
      <c r="G62" s="4">
        <f>SUM('Annuitair oud'!G62,'Annuitair nieuw'!G62)</f>
        <v>0</v>
      </c>
      <c r="H62" s="4">
        <f t="shared" si="0"/>
        <v>0</v>
      </c>
      <c r="I62" s="4">
        <f t="shared" si="2"/>
        <v>0</v>
      </c>
      <c r="J62" s="4">
        <f>SUM('Annuitair oud'!H62,'Annuitair nieuw'!H62)</f>
        <v>0</v>
      </c>
      <c r="K62" s="4">
        <f t="shared" si="3"/>
        <v>0</v>
      </c>
      <c r="L62" s="4">
        <f>SUM('Annuitair oud'!I62,'Annuitair nieuw'!I62)</f>
        <v>0</v>
      </c>
      <c r="M62" s="4"/>
      <c r="N62" s="4"/>
      <c r="O62" s="4"/>
      <c r="P62" s="4"/>
      <c r="Q62" s="4"/>
      <c r="R62" s="4"/>
      <c r="S62" s="4"/>
      <c r="T62" s="4"/>
      <c r="U62" s="4"/>
      <c r="V62" s="21"/>
    </row>
    <row r="63" spans="1:22" x14ac:dyDescent="0.25">
      <c r="A63" s="10">
        <f t="shared" si="4"/>
        <v>46296</v>
      </c>
      <c r="B63">
        <f t="shared" si="1"/>
        <v>6</v>
      </c>
      <c r="C63">
        <v>62</v>
      </c>
      <c r="D63" s="4">
        <f>SUM('Annuitair oud'!D63,'Annuitair nieuw'!D63)</f>
        <v>0</v>
      </c>
      <c r="E63" s="4">
        <f>SUM('Annuitair oud'!E63,'Annuitair nieuw'!E63)</f>
        <v>0</v>
      </c>
      <c r="F63" s="4">
        <f>SUM('Annuitair oud'!F63,'Annuitair nieuw'!F63)</f>
        <v>0</v>
      </c>
      <c r="G63" s="4">
        <f>SUM('Annuitair oud'!G63,'Annuitair nieuw'!G63)</f>
        <v>0</v>
      </c>
      <c r="H63" s="4">
        <f t="shared" si="0"/>
        <v>0</v>
      </c>
      <c r="I63" s="4">
        <f t="shared" si="2"/>
        <v>0</v>
      </c>
      <c r="J63" s="4">
        <f>SUM('Annuitair oud'!H63,'Annuitair nieuw'!H63)</f>
        <v>0</v>
      </c>
      <c r="K63" s="4">
        <f t="shared" si="3"/>
        <v>0</v>
      </c>
      <c r="L63" s="4">
        <f>SUM('Annuitair oud'!I63,'Annuitair nieuw'!I63)</f>
        <v>0</v>
      </c>
      <c r="M63" s="4"/>
      <c r="N63" s="4"/>
      <c r="O63" s="4"/>
      <c r="P63" s="4"/>
      <c r="Q63" s="4"/>
      <c r="R63" s="4"/>
      <c r="S63" s="4"/>
      <c r="T63" s="4"/>
      <c r="U63" s="4"/>
      <c r="V63" s="21"/>
    </row>
    <row r="64" spans="1:22" x14ac:dyDescent="0.25">
      <c r="A64" s="10">
        <f t="shared" si="4"/>
        <v>46327</v>
      </c>
      <c r="B64">
        <f t="shared" si="1"/>
        <v>6</v>
      </c>
      <c r="C64">
        <v>63</v>
      </c>
      <c r="D64" s="4">
        <f>SUM('Annuitair oud'!D64,'Annuitair nieuw'!D64)</f>
        <v>0</v>
      </c>
      <c r="E64" s="4">
        <f>SUM('Annuitair oud'!E64,'Annuitair nieuw'!E64)</f>
        <v>0</v>
      </c>
      <c r="F64" s="4">
        <f>SUM('Annuitair oud'!F64,'Annuitair nieuw'!F64)</f>
        <v>0</v>
      </c>
      <c r="G64" s="4">
        <f>SUM('Annuitair oud'!G64,'Annuitair nieuw'!G64)</f>
        <v>0</v>
      </c>
      <c r="H64" s="4">
        <f t="shared" si="0"/>
        <v>0</v>
      </c>
      <c r="I64" s="4">
        <f t="shared" si="2"/>
        <v>0</v>
      </c>
      <c r="J64" s="4">
        <f>SUM('Annuitair oud'!H64,'Annuitair nieuw'!H64)</f>
        <v>0</v>
      </c>
      <c r="K64" s="4">
        <f t="shared" si="3"/>
        <v>0</v>
      </c>
      <c r="L64" s="4">
        <f>SUM('Annuitair oud'!I64,'Annuitair nieuw'!I64)</f>
        <v>0</v>
      </c>
      <c r="M64" s="4"/>
      <c r="N64" s="4"/>
      <c r="O64" s="4"/>
      <c r="P64" s="4"/>
      <c r="Q64" s="4"/>
      <c r="R64" s="4"/>
      <c r="S64" s="4"/>
      <c r="T64" s="4"/>
      <c r="U64" s="4"/>
      <c r="V64" s="21"/>
    </row>
    <row r="65" spans="1:22" x14ac:dyDescent="0.25">
      <c r="A65" s="10">
        <f t="shared" si="4"/>
        <v>46357</v>
      </c>
      <c r="B65">
        <f t="shared" si="1"/>
        <v>6</v>
      </c>
      <c r="C65">
        <v>64</v>
      </c>
      <c r="D65" s="4">
        <f>SUM('Annuitair oud'!D65,'Annuitair nieuw'!D65)</f>
        <v>0</v>
      </c>
      <c r="E65" s="4">
        <f>SUM('Annuitair oud'!E65,'Annuitair nieuw'!E65)</f>
        <v>0</v>
      </c>
      <c r="F65" s="4">
        <f>SUM('Annuitair oud'!F65,'Annuitair nieuw'!F65)</f>
        <v>0</v>
      </c>
      <c r="G65" s="4">
        <f>SUM('Annuitair oud'!G65,'Annuitair nieuw'!G65)</f>
        <v>0</v>
      </c>
      <c r="H65" s="4">
        <f t="shared" si="0"/>
        <v>0</v>
      </c>
      <c r="I65" s="4">
        <f t="shared" si="2"/>
        <v>0</v>
      </c>
      <c r="J65" s="4">
        <f>SUM('Annuitair oud'!H65,'Annuitair nieuw'!H65)</f>
        <v>0</v>
      </c>
      <c r="K65" s="4">
        <f t="shared" si="3"/>
        <v>0</v>
      </c>
      <c r="L65" s="4">
        <f>SUM('Annuitair oud'!I65,'Annuitair nieuw'!I65)</f>
        <v>0</v>
      </c>
      <c r="M65" s="4"/>
      <c r="N65" s="4"/>
      <c r="O65" s="4"/>
      <c r="P65" s="4"/>
      <c r="Q65" s="4"/>
      <c r="R65" s="4"/>
      <c r="S65" s="4"/>
      <c r="T65" s="4"/>
      <c r="U65" s="4"/>
      <c r="V65" s="21"/>
    </row>
    <row r="66" spans="1:22" x14ac:dyDescent="0.25">
      <c r="A66" s="10">
        <f t="shared" si="4"/>
        <v>46388</v>
      </c>
      <c r="B66">
        <f t="shared" si="1"/>
        <v>6</v>
      </c>
      <c r="C66">
        <v>65</v>
      </c>
      <c r="D66" s="4">
        <f>SUM('Annuitair oud'!D66,'Annuitair nieuw'!D66)</f>
        <v>0</v>
      </c>
      <c r="E66" s="4">
        <f>SUM('Annuitair oud'!E66,'Annuitair nieuw'!E66)</f>
        <v>0</v>
      </c>
      <c r="F66" s="4">
        <f>SUM('Annuitair oud'!F66,'Annuitair nieuw'!F66)</f>
        <v>0</v>
      </c>
      <c r="G66" s="4">
        <f>SUM('Annuitair oud'!G66,'Annuitair nieuw'!G66)</f>
        <v>0</v>
      </c>
      <c r="H66" s="4">
        <f t="shared" ref="H66:H129" si="5">IF(A66&lt;=Aflossingsvrij_maken,IF(F66-(Eigenwoningforfait/12)&lt;=0,0,(F66-(Eigenwoningforfait/12))*Belastingpercentage),0)</f>
        <v>0</v>
      </c>
      <c r="I66" s="4">
        <f t="shared" si="2"/>
        <v>0</v>
      </c>
      <c r="J66" s="4">
        <f>SUM('Annuitair oud'!H66,'Annuitair nieuw'!H66)</f>
        <v>0</v>
      </c>
      <c r="K66" s="4">
        <f t="shared" si="3"/>
        <v>0</v>
      </c>
      <c r="L66" s="4">
        <f>SUM('Annuitair oud'!I66,'Annuitair nieuw'!I66)</f>
        <v>0</v>
      </c>
      <c r="M66" s="4"/>
      <c r="N66" s="4"/>
      <c r="O66" s="4"/>
      <c r="P66" s="4"/>
      <c r="Q66" s="4"/>
      <c r="R66" s="4"/>
      <c r="S66" s="4"/>
      <c r="T66" s="4"/>
      <c r="U66" s="4"/>
      <c r="V66" s="21"/>
    </row>
    <row r="67" spans="1:22" x14ac:dyDescent="0.25">
      <c r="A67" s="10">
        <f t="shared" si="4"/>
        <v>46419</v>
      </c>
      <c r="B67">
        <f t="shared" ref="B67:B130" si="6">CEILING(C67/12,1)</f>
        <v>6</v>
      </c>
      <c r="C67">
        <v>66</v>
      </c>
      <c r="D67" s="4">
        <f>SUM('Annuitair oud'!D67,'Annuitair nieuw'!D67)</f>
        <v>0</v>
      </c>
      <c r="E67" s="4">
        <f>SUM('Annuitair oud'!E67,'Annuitair nieuw'!E67)</f>
        <v>0</v>
      </c>
      <c r="F67" s="4">
        <f>SUM('Annuitair oud'!F67,'Annuitair nieuw'!F67)</f>
        <v>0</v>
      </c>
      <c r="G67" s="4">
        <f>SUM('Annuitair oud'!G67,'Annuitair nieuw'!G67)</f>
        <v>0</v>
      </c>
      <c r="H67" s="4">
        <f t="shared" si="5"/>
        <v>0</v>
      </c>
      <c r="I67" s="4">
        <f t="shared" ref="I67:I130" si="7">G67-H67</f>
        <v>0</v>
      </c>
      <c r="J67" s="4">
        <f>SUM('Annuitair oud'!H67,'Annuitair nieuw'!H67)</f>
        <v>0</v>
      </c>
      <c r="K67" s="4">
        <f t="shared" ref="K67:K130" si="8">J67-H67</f>
        <v>0</v>
      </c>
      <c r="L67" s="4">
        <f>SUM('Annuitair oud'!I67,'Annuitair nieuw'!I67)</f>
        <v>0</v>
      </c>
      <c r="M67" s="4"/>
      <c r="N67" s="4"/>
      <c r="O67" s="4"/>
      <c r="P67" s="4"/>
      <c r="Q67" s="4"/>
      <c r="R67" s="4"/>
      <c r="S67" s="4"/>
      <c r="T67" s="4"/>
      <c r="U67" s="4"/>
      <c r="V67" s="21"/>
    </row>
    <row r="68" spans="1:22" x14ac:dyDescent="0.25">
      <c r="A68" s="10">
        <f t="shared" ref="A68:A131" si="9">DATE(YEAR(A67),MONTH(A67)+1,DAY(A67))</f>
        <v>46447</v>
      </c>
      <c r="B68">
        <f t="shared" si="6"/>
        <v>6</v>
      </c>
      <c r="C68">
        <v>67</v>
      </c>
      <c r="D68" s="4">
        <f>SUM('Annuitair oud'!D68,'Annuitair nieuw'!D68)</f>
        <v>0</v>
      </c>
      <c r="E68" s="4">
        <f>SUM('Annuitair oud'!E68,'Annuitair nieuw'!E68)</f>
        <v>0</v>
      </c>
      <c r="F68" s="4">
        <f>SUM('Annuitair oud'!F68,'Annuitair nieuw'!F68)</f>
        <v>0</v>
      </c>
      <c r="G68" s="4">
        <f>SUM('Annuitair oud'!G68,'Annuitair nieuw'!G68)</f>
        <v>0</v>
      </c>
      <c r="H68" s="4">
        <f t="shared" si="5"/>
        <v>0</v>
      </c>
      <c r="I68" s="4">
        <f t="shared" si="7"/>
        <v>0</v>
      </c>
      <c r="J68" s="4">
        <f>SUM('Annuitair oud'!H68,'Annuitair nieuw'!H68)</f>
        <v>0</v>
      </c>
      <c r="K68" s="4">
        <f t="shared" si="8"/>
        <v>0</v>
      </c>
      <c r="L68" s="4">
        <f>SUM('Annuitair oud'!I68,'Annuitair nieuw'!I68)</f>
        <v>0</v>
      </c>
      <c r="M68" s="4"/>
      <c r="N68" s="4"/>
      <c r="O68" s="4"/>
      <c r="P68" s="4"/>
      <c r="Q68" s="4"/>
      <c r="R68" s="4"/>
      <c r="S68" s="4"/>
      <c r="T68" s="4"/>
      <c r="U68" s="4"/>
      <c r="V68" s="21"/>
    </row>
    <row r="69" spans="1:22" x14ac:dyDescent="0.25">
      <c r="A69" s="10">
        <f t="shared" si="9"/>
        <v>46478</v>
      </c>
      <c r="B69">
        <f t="shared" si="6"/>
        <v>6</v>
      </c>
      <c r="C69">
        <v>68</v>
      </c>
      <c r="D69" s="4">
        <f>SUM('Annuitair oud'!D69,'Annuitair nieuw'!D69)</f>
        <v>0</v>
      </c>
      <c r="E69" s="4">
        <f>SUM('Annuitair oud'!E69,'Annuitair nieuw'!E69)</f>
        <v>0</v>
      </c>
      <c r="F69" s="4">
        <f>SUM('Annuitair oud'!F69,'Annuitair nieuw'!F69)</f>
        <v>0</v>
      </c>
      <c r="G69" s="4">
        <f>SUM('Annuitair oud'!G69,'Annuitair nieuw'!G69)</f>
        <v>0</v>
      </c>
      <c r="H69" s="4">
        <f t="shared" si="5"/>
        <v>0</v>
      </c>
      <c r="I69" s="4">
        <f t="shared" si="7"/>
        <v>0</v>
      </c>
      <c r="J69" s="4">
        <f>SUM('Annuitair oud'!H69,'Annuitair nieuw'!H69)</f>
        <v>0</v>
      </c>
      <c r="K69" s="4">
        <f t="shared" si="8"/>
        <v>0</v>
      </c>
      <c r="L69" s="4">
        <f>SUM('Annuitair oud'!I69,'Annuitair nieuw'!I69)</f>
        <v>0</v>
      </c>
      <c r="M69" s="4"/>
      <c r="N69" s="4"/>
      <c r="O69" s="4"/>
      <c r="P69" s="4"/>
      <c r="Q69" s="4"/>
      <c r="R69" s="4"/>
      <c r="S69" s="4"/>
      <c r="T69" s="4"/>
      <c r="U69" s="4"/>
      <c r="V69" s="21"/>
    </row>
    <row r="70" spans="1:22" x14ac:dyDescent="0.25">
      <c r="A70" s="10">
        <f t="shared" si="9"/>
        <v>46508</v>
      </c>
      <c r="B70">
        <f t="shared" si="6"/>
        <v>6</v>
      </c>
      <c r="C70">
        <v>69</v>
      </c>
      <c r="D70" s="4">
        <f>SUM('Annuitair oud'!D70,'Annuitair nieuw'!D70)</f>
        <v>0</v>
      </c>
      <c r="E70" s="4">
        <f>SUM('Annuitair oud'!E70,'Annuitair nieuw'!E70)</f>
        <v>0</v>
      </c>
      <c r="F70" s="4">
        <f>SUM('Annuitair oud'!F70,'Annuitair nieuw'!F70)</f>
        <v>0</v>
      </c>
      <c r="G70" s="4">
        <f>SUM('Annuitair oud'!G70,'Annuitair nieuw'!G70)</f>
        <v>0</v>
      </c>
      <c r="H70" s="4">
        <f t="shared" si="5"/>
        <v>0</v>
      </c>
      <c r="I70" s="4">
        <f t="shared" si="7"/>
        <v>0</v>
      </c>
      <c r="J70" s="4">
        <f>SUM('Annuitair oud'!H70,'Annuitair nieuw'!H70)</f>
        <v>0</v>
      </c>
      <c r="K70" s="4">
        <f t="shared" si="8"/>
        <v>0</v>
      </c>
      <c r="L70" s="4">
        <f>SUM('Annuitair oud'!I70,'Annuitair nieuw'!I70)</f>
        <v>0</v>
      </c>
      <c r="M70" s="4"/>
      <c r="N70" s="4"/>
      <c r="O70" s="4"/>
      <c r="P70" s="4"/>
      <c r="Q70" s="4"/>
      <c r="R70" s="4"/>
      <c r="S70" s="4"/>
      <c r="T70" s="4"/>
      <c r="U70" s="4"/>
      <c r="V70" s="4">
        <f>SUM(Q59:Q70)</f>
        <v>0</v>
      </c>
    </row>
    <row r="71" spans="1:22" x14ac:dyDescent="0.25">
      <c r="A71" s="10">
        <f t="shared" si="9"/>
        <v>46539</v>
      </c>
      <c r="B71">
        <f t="shared" si="6"/>
        <v>6</v>
      </c>
      <c r="C71">
        <v>70</v>
      </c>
      <c r="D71" s="4">
        <f>SUM('Annuitair oud'!D71,'Annuitair nieuw'!D71)</f>
        <v>0</v>
      </c>
      <c r="E71" s="4">
        <f>SUM('Annuitair oud'!E71,'Annuitair nieuw'!E71)</f>
        <v>0</v>
      </c>
      <c r="F71" s="4">
        <f>SUM('Annuitair oud'!F71,'Annuitair nieuw'!F71)</f>
        <v>0</v>
      </c>
      <c r="G71" s="4">
        <f>SUM('Annuitair oud'!G71,'Annuitair nieuw'!G71)</f>
        <v>0</v>
      </c>
      <c r="H71" s="4">
        <f t="shared" si="5"/>
        <v>0</v>
      </c>
      <c r="I71" s="4">
        <f t="shared" si="7"/>
        <v>0</v>
      </c>
      <c r="J71" s="4">
        <f>SUM('Annuitair oud'!H71,'Annuitair nieuw'!H71)</f>
        <v>0</v>
      </c>
      <c r="K71" s="4">
        <f t="shared" si="8"/>
        <v>0</v>
      </c>
      <c r="L71" s="4">
        <f>SUM('Annuitair oud'!I71,'Annuitair nieuw'!I71)</f>
        <v>0</v>
      </c>
      <c r="M71" s="4"/>
      <c r="N71" s="4"/>
      <c r="O71" s="4"/>
      <c r="P71" s="4"/>
      <c r="Q71" s="4"/>
      <c r="R71" s="4"/>
      <c r="S71" s="4"/>
      <c r="T71" s="4"/>
      <c r="U71" s="4"/>
      <c r="V71" s="21"/>
    </row>
    <row r="72" spans="1:22" x14ac:dyDescent="0.25">
      <c r="A72" s="10">
        <f t="shared" si="9"/>
        <v>46569</v>
      </c>
      <c r="B72">
        <f t="shared" si="6"/>
        <v>6</v>
      </c>
      <c r="C72">
        <v>71</v>
      </c>
      <c r="D72" s="4">
        <f>SUM('Annuitair oud'!D72,'Annuitair nieuw'!D72)</f>
        <v>0</v>
      </c>
      <c r="E72" s="4">
        <f>SUM('Annuitair oud'!E72,'Annuitair nieuw'!E72)</f>
        <v>0</v>
      </c>
      <c r="F72" s="4">
        <f>SUM('Annuitair oud'!F72,'Annuitair nieuw'!F72)</f>
        <v>0</v>
      </c>
      <c r="G72" s="4">
        <f>SUM('Annuitair oud'!G72,'Annuitair nieuw'!G72)</f>
        <v>0</v>
      </c>
      <c r="H72" s="4">
        <f t="shared" si="5"/>
        <v>0</v>
      </c>
      <c r="I72" s="4">
        <f t="shared" si="7"/>
        <v>0</v>
      </c>
      <c r="J72" s="4">
        <f>SUM('Annuitair oud'!H72,'Annuitair nieuw'!H72)</f>
        <v>0</v>
      </c>
      <c r="K72" s="4">
        <f t="shared" si="8"/>
        <v>0</v>
      </c>
      <c r="L72" s="4">
        <f>SUM('Annuitair oud'!I72,'Annuitair nieuw'!I72)</f>
        <v>0</v>
      </c>
      <c r="M72" s="4"/>
      <c r="N72" s="4"/>
      <c r="O72" s="4"/>
      <c r="P72" s="4"/>
      <c r="Q72" s="4"/>
      <c r="R72" s="4"/>
      <c r="S72" s="4"/>
      <c r="T72" s="4"/>
      <c r="U72" s="4"/>
      <c r="V72" s="21"/>
    </row>
    <row r="73" spans="1:22" x14ac:dyDescent="0.25">
      <c r="A73" s="10">
        <f t="shared" si="9"/>
        <v>46600</v>
      </c>
      <c r="B73">
        <f t="shared" si="6"/>
        <v>6</v>
      </c>
      <c r="C73">
        <v>72</v>
      </c>
      <c r="D73" s="4">
        <f>SUM('Annuitair oud'!D73,'Annuitair nieuw'!D73)</f>
        <v>0</v>
      </c>
      <c r="E73" s="4">
        <f>SUM('Annuitair oud'!E73,'Annuitair nieuw'!E73)</f>
        <v>0</v>
      </c>
      <c r="F73" s="4">
        <f>SUM('Annuitair oud'!F73,'Annuitair nieuw'!F73)</f>
        <v>0</v>
      </c>
      <c r="G73" s="4">
        <f>SUM('Annuitair oud'!G73,'Annuitair nieuw'!G73)</f>
        <v>0</v>
      </c>
      <c r="H73" s="4">
        <f t="shared" si="5"/>
        <v>0</v>
      </c>
      <c r="I73" s="4">
        <f t="shared" si="7"/>
        <v>0</v>
      </c>
      <c r="J73" s="4">
        <f>SUM('Annuitair oud'!H73,'Annuitair nieuw'!H73)</f>
        <v>0</v>
      </c>
      <c r="K73" s="4">
        <f t="shared" si="8"/>
        <v>0</v>
      </c>
      <c r="L73" s="4">
        <f>SUM('Annuitair oud'!I73,'Annuitair nieuw'!I73)</f>
        <v>0</v>
      </c>
      <c r="M73" s="4"/>
      <c r="N73" s="4"/>
      <c r="O73" s="4"/>
      <c r="P73" s="4"/>
      <c r="Q73" s="4"/>
      <c r="R73" s="4"/>
      <c r="S73" s="4"/>
      <c r="T73" s="4"/>
      <c r="U73" s="4"/>
      <c r="V73" s="21"/>
    </row>
    <row r="74" spans="1:22" x14ac:dyDescent="0.25">
      <c r="A74" s="10">
        <f t="shared" si="9"/>
        <v>46631</v>
      </c>
      <c r="B74">
        <f t="shared" si="6"/>
        <v>7</v>
      </c>
      <c r="C74">
        <v>73</v>
      </c>
      <c r="D74" s="4">
        <f>SUM('Annuitair oud'!D74,'Annuitair nieuw'!D74)</f>
        <v>0</v>
      </c>
      <c r="E74" s="4">
        <f>SUM('Annuitair oud'!E74,'Annuitair nieuw'!E74)</f>
        <v>0</v>
      </c>
      <c r="F74" s="4">
        <f>SUM('Annuitair oud'!F74,'Annuitair nieuw'!F74)</f>
        <v>0</v>
      </c>
      <c r="G74" s="4">
        <f>SUM('Annuitair oud'!G74,'Annuitair nieuw'!G74)</f>
        <v>0</v>
      </c>
      <c r="H74" s="4">
        <f t="shared" si="5"/>
        <v>0</v>
      </c>
      <c r="I74" s="4">
        <f t="shared" si="7"/>
        <v>0</v>
      </c>
      <c r="J74" s="4">
        <f>SUM('Annuitair oud'!H74,'Annuitair nieuw'!H74)</f>
        <v>0</v>
      </c>
      <c r="K74" s="4">
        <f t="shared" si="8"/>
        <v>0</v>
      </c>
      <c r="L74" s="4">
        <f>SUM('Annuitair oud'!I74,'Annuitair nieuw'!I74)</f>
        <v>0</v>
      </c>
      <c r="M74" s="4"/>
      <c r="N74" s="4"/>
      <c r="O74" s="4"/>
      <c r="P74" s="4"/>
      <c r="Q74" s="4"/>
      <c r="R74" s="4"/>
      <c r="S74" s="4"/>
      <c r="T74" s="4"/>
      <c r="U74" s="4"/>
      <c r="V74" s="21"/>
    </row>
    <row r="75" spans="1:22" x14ac:dyDescent="0.25">
      <c r="A75" s="10">
        <f t="shared" si="9"/>
        <v>46661</v>
      </c>
      <c r="B75">
        <f t="shared" si="6"/>
        <v>7</v>
      </c>
      <c r="C75">
        <v>74</v>
      </c>
      <c r="D75" s="4">
        <f>SUM('Annuitair oud'!D75,'Annuitair nieuw'!D75)</f>
        <v>0</v>
      </c>
      <c r="E75" s="4">
        <f>SUM('Annuitair oud'!E75,'Annuitair nieuw'!E75)</f>
        <v>0</v>
      </c>
      <c r="F75" s="4">
        <f>SUM('Annuitair oud'!F75,'Annuitair nieuw'!F75)</f>
        <v>0</v>
      </c>
      <c r="G75" s="4">
        <f>SUM('Annuitair oud'!G75,'Annuitair nieuw'!G75)</f>
        <v>0</v>
      </c>
      <c r="H75" s="4">
        <f t="shared" si="5"/>
        <v>0</v>
      </c>
      <c r="I75" s="4">
        <f t="shared" si="7"/>
        <v>0</v>
      </c>
      <c r="J75" s="4">
        <f>SUM('Annuitair oud'!H75,'Annuitair nieuw'!H75)</f>
        <v>0</v>
      </c>
      <c r="K75" s="4">
        <f t="shared" si="8"/>
        <v>0</v>
      </c>
      <c r="L75" s="4">
        <f>SUM('Annuitair oud'!I75,'Annuitair nieuw'!I75)</f>
        <v>0</v>
      </c>
      <c r="M75" s="4"/>
      <c r="N75" s="4"/>
      <c r="O75" s="4"/>
      <c r="P75" s="4"/>
      <c r="Q75" s="4"/>
      <c r="R75" s="4"/>
      <c r="S75" s="4"/>
      <c r="T75" s="4"/>
      <c r="U75" s="4"/>
      <c r="V75" s="21"/>
    </row>
    <row r="76" spans="1:22" x14ac:dyDescent="0.25">
      <c r="A76" s="10">
        <f t="shared" si="9"/>
        <v>46692</v>
      </c>
      <c r="B76">
        <f t="shared" si="6"/>
        <v>7</v>
      </c>
      <c r="C76">
        <v>75</v>
      </c>
      <c r="D76" s="4">
        <f>SUM('Annuitair oud'!D76,'Annuitair nieuw'!D76)</f>
        <v>0</v>
      </c>
      <c r="E76" s="4">
        <f>SUM('Annuitair oud'!E76,'Annuitair nieuw'!E76)</f>
        <v>0</v>
      </c>
      <c r="F76" s="4">
        <f>SUM('Annuitair oud'!F76,'Annuitair nieuw'!F76)</f>
        <v>0</v>
      </c>
      <c r="G76" s="4">
        <f>SUM('Annuitair oud'!G76,'Annuitair nieuw'!G76)</f>
        <v>0</v>
      </c>
      <c r="H76" s="4">
        <f t="shared" si="5"/>
        <v>0</v>
      </c>
      <c r="I76" s="4">
        <f t="shared" si="7"/>
        <v>0</v>
      </c>
      <c r="J76" s="4">
        <f>SUM('Annuitair oud'!H76,'Annuitair nieuw'!H76)</f>
        <v>0</v>
      </c>
      <c r="K76" s="4">
        <f t="shared" si="8"/>
        <v>0</v>
      </c>
      <c r="L76" s="4">
        <f>SUM('Annuitair oud'!I76,'Annuitair nieuw'!I76)</f>
        <v>0</v>
      </c>
      <c r="M76" s="4"/>
      <c r="N76" s="4"/>
      <c r="O76" s="4"/>
      <c r="P76" s="4"/>
      <c r="Q76" s="4"/>
      <c r="R76" s="4"/>
      <c r="S76" s="4"/>
      <c r="T76" s="4"/>
      <c r="U76" s="4"/>
      <c r="V76" s="21"/>
    </row>
    <row r="77" spans="1:22" x14ac:dyDescent="0.25">
      <c r="A77" s="10">
        <f t="shared" si="9"/>
        <v>46722</v>
      </c>
      <c r="B77">
        <f t="shared" si="6"/>
        <v>7</v>
      </c>
      <c r="C77">
        <v>76</v>
      </c>
      <c r="D77" s="4">
        <f>SUM('Annuitair oud'!D77,'Annuitair nieuw'!D77)</f>
        <v>0</v>
      </c>
      <c r="E77" s="4">
        <f>SUM('Annuitair oud'!E77,'Annuitair nieuw'!E77)</f>
        <v>0</v>
      </c>
      <c r="F77" s="4">
        <f>SUM('Annuitair oud'!F77,'Annuitair nieuw'!F77)</f>
        <v>0</v>
      </c>
      <c r="G77" s="4">
        <f>SUM('Annuitair oud'!G77,'Annuitair nieuw'!G77)</f>
        <v>0</v>
      </c>
      <c r="H77" s="4">
        <f t="shared" si="5"/>
        <v>0</v>
      </c>
      <c r="I77" s="4">
        <f t="shared" si="7"/>
        <v>0</v>
      </c>
      <c r="J77" s="4">
        <f>SUM('Annuitair oud'!H77,'Annuitair nieuw'!H77)</f>
        <v>0</v>
      </c>
      <c r="K77" s="4">
        <f t="shared" si="8"/>
        <v>0</v>
      </c>
      <c r="L77" s="4">
        <f>SUM('Annuitair oud'!I77,'Annuitair nieuw'!I77)</f>
        <v>0</v>
      </c>
      <c r="M77" s="4"/>
      <c r="N77" s="4"/>
      <c r="O77" s="4"/>
      <c r="P77" s="4"/>
      <c r="Q77" s="4"/>
      <c r="R77" s="4"/>
      <c r="S77" s="4"/>
      <c r="T77" s="4"/>
      <c r="U77" s="4"/>
      <c r="V77" s="21"/>
    </row>
    <row r="78" spans="1:22" x14ac:dyDescent="0.25">
      <c r="A78" s="10">
        <f t="shared" si="9"/>
        <v>46753</v>
      </c>
      <c r="B78">
        <f t="shared" si="6"/>
        <v>7</v>
      </c>
      <c r="C78">
        <v>77</v>
      </c>
      <c r="D78" s="4">
        <f>SUM('Annuitair oud'!D78,'Annuitair nieuw'!D78)</f>
        <v>0</v>
      </c>
      <c r="E78" s="4">
        <f>SUM('Annuitair oud'!E78,'Annuitair nieuw'!E78)</f>
        <v>0</v>
      </c>
      <c r="F78" s="4">
        <f>SUM('Annuitair oud'!F78,'Annuitair nieuw'!F78)</f>
        <v>0</v>
      </c>
      <c r="G78" s="4">
        <f>SUM('Annuitair oud'!G78,'Annuitair nieuw'!G78)</f>
        <v>0</v>
      </c>
      <c r="H78" s="4">
        <f t="shared" si="5"/>
        <v>0</v>
      </c>
      <c r="I78" s="4">
        <f t="shared" si="7"/>
        <v>0</v>
      </c>
      <c r="J78" s="4">
        <f>SUM('Annuitair oud'!H78,'Annuitair nieuw'!H78)</f>
        <v>0</v>
      </c>
      <c r="K78" s="4">
        <f t="shared" si="8"/>
        <v>0</v>
      </c>
      <c r="L78" s="4">
        <f>SUM('Annuitair oud'!I78,'Annuitair nieuw'!I78)</f>
        <v>0</v>
      </c>
      <c r="M78" s="4"/>
      <c r="N78" s="4"/>
      <c r="O78" s="4"/>
      <c r="P78" s="4"/>
      <c r="Q78" s="4"/>
      <c r="R78" s="4"/>
      <c r="S78" s="4"/>
      <c r="T78" s="4"/>
      <c r="U78" s="4"/>
      <c r="V78" s="21"/>
    </row>
    <row r="79" spans="1:22" x14ac:dyDescent="0.25">
      <c r="A79" s="10">
        <f t="shared" si="9"/>
        <v>46784</v>
      </c>
      <c r="B79">
        <f t="shared" si="6"/>
        <v>7</v>
      </c>
      <c r="C79">
        <v>78</v>
      </c>
      <c r="D79" s="4">
        <f>SUM('Annuitair oud'!D79,'Annuitair nieuw'!D79)</f>
        <v>0</v>
      </c>
      <c r="E79" s="4">
        <f>SUM('Annuitair oud'!E79,'Annuitair nieuw'!E79)</f>
        <v>0</v>
      </c>
      <c r="F79" s="4">
        <f>SUM('Annuitair oud'!F79,'Annuitair nieuw'!F79)</f>
        <v>0</v>
      </c>
      <c r="G79" s="4">
        <f>SUM('Annuitair oud'!G79,'Annuitair nieuw'!G79)</f>
        <v>0</v>
      </c>
      <c r="H79" s="4">
        <f t="shared" si="5"/>
        <v>0</v>
      </c>
      <c r="I79" s="4">
        <f t="shared" si="7"/>
        <v>0</v>
      </c>
      <c r="J79" s="4">
        <f>SUM('Annuitair oud'!H79,'Annuitair nieuw'!H79)</f>
        <v>0</v>
      </c>
      <c r="K79" s="4">
        <f t="shared" si="8"/>
        <v>0</v>
      </c>
      <c r="L79" s="4">
        <f>SUM('Annuitair oud'!I79,'Annuitair nieuw'!I79)</f>
        <v>0</v>
      </c>
      <c r="M79" s="4"/>
      <c r="N79" s="4"/>
      <c r="O79" s="4"/>
      <c r="P79" s="4"/>
      <c r="Q79" s="4"/>
      <c r="R79" s="4"/>
      <c r="S79" s="4"/>
      <c r="T79" s="4"/>
      <c r="U79" s="4"/>
      <c r="V79" s="21"/>
    </row>
    <row r="80" spans="1:22" x14ac:dyDescent="0.25">
      <c r="A80" s="10">
        <f t="shared" si="9"/>
        <v>46813</v>
      </c>
      <c r="B80">
        <f t="shared" si="6"/>
        <v>7</v>
      </c>
      <c r="C80">
        <v>79</v>
      </c>
      <c r="D80" s="4">
        <f>SUM('Annuitair oud'!D80,'Annuitair nieuw'!D80)</f>
        <v>0</v>
      </c>
      <c r="E80" s="4">
        <f>SUM('Annuitair oud'!E80,'Annuitair nieuw'!E80)</f>
        <v>0</v>
      </c>
      <c r="F80" s="4">
        <f>SUM('Annuitair oud'!F80,'Annuitair nieuw'!F80)</f>
        <v>0</v>
      </c>
      <c r="G80" s="4">
        <f>SUM('Annuitair oud'!G80,'Annuitair nieuw'!G80)</f>
        <v>0</v>
      </c>
      <c r="H80" s="4">
        <f t="shared" si="5"/>
        <v>0</v>
      </c>
      <c r="I80" s="4">
        <f t="shared" si="7"/>
        <v>0</v>
      </c>
      <c r="J80" s="4">
        <f>SUM('Annuitair oud'!H80,'Annuitair nieuw'!H80)</f>
        <v>0</v>
      </c>
      <c r="K80" s="4">
        <f t="shared" si="8"/>
        <v>0</v>
      </c>
      <c r="L80" s="4">
        <f>SUM('Annuitair oud'!I80,'Annuitair nieuw'!I80)</f>
        <v>0</v>
      </c>
      <c r="M80" s="4"/>
      <c r="N80" s="4"/>
      <c r="O80" s="4"/>
      <c r="P80" s="4"/>
      <c r="Q80" s="4"/>
      <c r="R80" s="4"/>
      <c r="S80" s="4"/>
      <c r="T80" s="4"/>
      <c r="U80" s="4"/>
      <c r="V80" s="21"/>
    </row>
    <row r="81" spans="1:22" x14ac:dyDescent="0.25">
      <c r="A81" s="10">
        <f t="shared" si="9"/>
        <v>46844</v>
      </c>
      <c r="B81">
        <f t="shared" si="6"/>
        <v>7</v>
      </c>
      <c r="C81">
        <v>80</v>
      </c>
      <c r="D81" s="4">
        <f>SUM('Annuitair oud'!D81,'Annuitair nieuw'!D81)</f>
        <v>0</v>
      </c>
      <c r="E81" s="4">
        <f>SUM('Annuitair oud'!E81,'Annuitair nieuw'!E81)</f>
        <v>0</v>
      </c>
      <c r="F81" s="4">
        <f>SUM('Annuitair oud'!F81,'Annuitair nieuw'!F81)</f>
        <v>0</v>
      </c>
      <c r="G81" s="4">
        <f>SUM('Annuitair oud'!G81,'Annuitair nieuw'!G81)</f>
        <v>0</v>
      </c>
      <c r="H81" s="4">
        <f t="shared" si="5"/>
        <v>0</v>
      </c>
      <c r="I81" s="4">
        <f t="shared" si="7"/>
        <v>0</v>
      </c>
      <c r="J81" s="4">
        <f>SUM('Annuitair oud'!H81,'Annuitair nieuw'!H81)</f>
        <v>0</v>
      </c>
      <c r="K81" s="4">
        <f t="shared" si="8"/>
        <v>0</v>
      </c>
      <c r="L81" s="4">
        <f>SUM('Annuitair oud'!I81,'Annuitair nieuw'!I81)</f>
        <v>0</v>
      </c>
      <c r="M81" s="4"/>
      <c r="N81" s="4"/>
      <c r="O81" s="4"/>
      <c r="P81" s="4"/>
      <c r="Q81" s="4"/>
      <c r="R81" s="4"/>
      <c r="S81" s="4"/>
      <c r="T81" s="4"/>
      <c r="U81" s="4"/>
      <c r="V81" s="21"/>
    </row>
    <row r="82" spans="1:22" x14ac:dyDescent="0.25">
      <c r="A82" s="10">
        <f t="shared" si="9"/>
        <v>46874</v>
      </c>
      <c r="B82">
        <f t="shared" si="6"/>
        <v>7</v>
      </c>
      <c r="C82">
        <v>81</v>
      </c>
      <c r="D82" s="4">
        <f>SUM('Annuitair oud'!D82,'Annuitair nieuw'!D82)</f>
        <v>0</v>
      </c>
      <c r="E82" s="4">
        <f>SUM('Annuitair oud'!E82,'Annuitair nieuw'!E82)</f>
        <v>0</v>
      </c>
      <c r="F82" s="4">
        <f>SUM('Annuitair oud'!F82,'Annuitair nieuw'!F82)</f>
        <v>0</v>
      </c>
      <c r="G82" s="4">
        <f>SUM('Annuitair oud'!G82,'Annuitair nieuw'!G82)</f>
        <v>0</v>
      </c>
      <c r="H82" s="4">
        <f t="shared" si="5"/>
        <v>0</v>
      </c>
      <c r="I82" s="4">
        <f t="shared" si="7"/>
        <v>0</v>
      </c>
      <c r="J82" s="4">
        <f>SUM('Annuitair oud'!H82,'Annuitair nieuw'!H82)</f>
        <v>0</v>
      </c>
      <c r="K82" s="4">
        <f t="shared" si="8"/>
        <v>0</v>
      </c>
      <c r="L82" s="4">
        <f>SUM('Annuitair oud'!I82,'Annuitair nieuw'!I82)</f>
        <v>0</v>
      </c>
      <c r="M82" s="4"/>
      <c r="N82" s="4"/>
      <c r="O82" s="4"/>
      <c r="P82" s="4"/>
      <c r="Q82" s="4"/>
      <c r="R82" s="4"/>
      <c r="S82" s="4"/>
      <c r="T82" s="4"/>
      <c r="U82" s="4"/>
      <c r="V82" s="21"/>
    </row>
    <row r="83" spans="1:22" x14ac:dyDescent="0.25">
      <c r="A83" s="10">
        <f t="shared" si="9"/>
        <v>46905</v>
      </c>
      <c r="B83">
        <f t="shared" si="6"/>
        <v>7</v>
      </c>
      <c r="C83">
        <v>82</v>
      </c>
      <c r="D83" s="4">
        <f>SUM('Annuitair oud'!D83,'Annuitair nieuw'!D83)</f>
        <v>0</v>
      </c>
      <c r="E83" s="4">
        <f>SUM('Annuitair oud'!E83,'Annuitair nieuw'!E83)</f>
        <v>0</v>
      </c>
      <c r="F83" s="4">
        <f>SUM('Annuitair oud'!F83,'Annuitair nieuw'!F83)</f>
        <v>0</v>
      </c>
      <c r="G83" s="4">
        <f>SUM('Annuitair oud'!G83,'Annuitair nieuw'!G83)</f>
        <v>0</v>
      </c>
      <c r="H83" s="4">
        <f t="shared" si="5"/>
        <v>0</v>
      </c>
      <c r="I83" s="4">
        <f t="shared" si="7"/>
        <v>0</v>
      </c>
      <c r="J83" s="4">
        <f>SUM('Annuitair oud'!H83,'Annuitair nieuw'!H83)</f>
        <v>0</v>
      </c>
      <c r="K83" s="4">
        <f t="shared" si="8"/>
        <v>0</v>
      </c>
      <c r="L83" s="4">
        <f>SUM('Annuitair oud'!I83,'Annuitair nieuw'!I83)</f>
        <v>0</v>
      </c>
      <c r="M83" s="4"/>
      <c r="N83" s="4"/>
      <c r="O83" s="4"/>
      <c r="P83" s="4"/>
      <c r="Q83" s="4"/>
      <c r="R83" s="4"/>
      <c r="S83" s="4"/>
      <c r="T83" s="4"/>
      <c r="U83" s="4"/>
      <c r="V83" s="21"/>
    </row>
    <row r="84" spans="1:22" x14ac:dyDescent="0.25">
      <c r="A84" s="10">
        <f t="shared" si="9"/>
        <v>46935</v>
      </c>
      <c r="B84">
        <f t="shared" si="6"/>
        <v>7</v>
      </c>
      <c r="C84">
        <v>83</v>
      </c>
      <c r="D84" s="4">
        <f>SUM('Annuitair oud'!D84,'Annuitair nieuw'!D84)</f>
        <v>0</v>
      </c>
      <c r="E84" s="4">
        <f>SUM('Annuitair oud'!E84,'Annuitair nieuw'!E84)</f>
        <v>0</v>
      </c>
      <c r="F84" s="4">
        <f>SUM('Annuitair oud'!F84,'Annuitair nieuw'!F84)</f>
        <v>0</v>
      </c>
      <c r="G84" s="4">
        <f>SUM('Annuitair oud'!G84,'Annuitair nieuw'!G84)</f>
        <v>0</v>
      </c>
      <c r="H84" s="4">
        <f t="shared" si="5"/>
        <v>0</v>
      </c>
      <c r="I84" s="4">
        <f t="shared" si="7"/>
        <v>0</v>
      </c>
      <c r="J84" s="4">
        <f>SUM('Annuitair oud'!H84,'Annuitair nieuw'!H84)</f>
        <v>0</v>
      </c>
      <c r="K84" s="4">
        <f t="shared" si="8"/>
        <v>0</v>
      </c>
      <c r="L84" s="4">
        <f>SUM('Annuitair oud'!I84,'Annuitair nieuw'!I84)</f>
        <v>0</v>
      </c>
      <c r="M84" s="4"/>
      <c r="N84" s="4"/>
      <c r="O84" s="4"/>
      <c r="P84" s="4"/>
      <c r="Q84" s="4"/>
      <c r="R84" s="4"/>
      <c r="S84" s="4"/>
      <c r="T84" s="4"/>
      <c r="U84" s="4"/>
      <c r="V84" s="21"/>
    </row>
    <row r="85" spans="1:22" x14ac:dyDescent="0.25">
      <c r="A85" s="10">
        <f t="shared" si="9"/>
        <v>46966</v>
      </c>
      <c r="B85">
        <f t="shared" si="6"/>
        <v>7</v>
      </c>
      <c r="C85">
        <v>84</v>
      </c>
      <c r="D85" s="4">
        <f>SUM('Annuitair oud'!D85,'Annuitair nieuw'!D85)</f>
        <v>0</v>
      </c>
      <c r="E85" s="4">
        <f>SUM('Annuitair oud'!E85,'Annuitair nieuw'!E85)</f>
        <v>0</v>
      </c>
      <c r="F85" s="4">
        <f>SUM('Annuitair oud'!F85,'Annuitair nieuw'!F85)</f>
        <v>0</v>
      </c>
      <c r="G85" s="4">
        <f>SUM('Annuitair oud'!G85,'Annuitair nieuw'!G85)</f>
        <v>0</v>
      </c>
      <c r="H85" s="4">
        <f t="shared" si="5"/>
        <v>0</v>
      </c>
      <c r="I85" s="4">
        <f t="shared" si="7"/>
        <v>0</v>
      </c>
      <c r="J85" s="4">
        <f>SUM('Annuitair oud'!H85,'Annuitair nieuw'!H85)</f>
        <v>0</v>
      </c>
      <c r="K85" s="4">
        <f t="shared" si="8"/>
        <v>0</v>
      </c>
      <c r="L85" s="4">
        <f>SUM('Annuitair oud'!I85,'Annuitair nieuw'!I85)</f>
        <v>0</v>
      </c>
      <c r="M85" s="4"/>
      <c r="N85" s="4"/>
      <c r="O85" s="4"/>
      <c r="P85" s="4"/>
      <c r="Q85" s="4"/>
      <c r="R85" s="4"/>
      <c r="S85" s="4"/>
      <c r="T85" s="4"/>
      <c r="U85" s="4"/>
      <c r="V85" s="21"/>
    </row>
    <row r="86" spans="1:22" x14ac:dyDescent="0.25">
      <c r="A86" s="10">
        <f t="shared" si="9"/>
        <v>46997</v>
      </c>
      <c r="B86">
        <f t="shared" si="6"/>
        <v>8</v>
      </c>
      <c r="C86">
        <v>85</v>
      </c>
      <c r="D86" s="4">
        <f>SUM('Annuitair oud'!D86,'Annuitair nieuw'!D86)</f>
        <v>0</v>
      </c>
      <c r="E86" s="4">
        <f>SUM('Annuitair oud'!E86,'Annuitair nieuw'!E86)</f>
        <v>0</v>
      </c>
      <c r="F86" s="4">
        <f>SUM('Annuitair oud'!F86,'Annuitair nieuw'!F86)</f>
        <v>0</v>
      </c>
      <c r="G86" s="4">
        <f>SUM('Annuitair oud'!G86,'Annuitair nieuw'!G86)</f>
        <v>0</v>
      </c>
      <c r="H86" s="4">
        <f t="shared" si="5"/>
        <v>0</v>
      </c>
      <c r="I86" s="4">
        <f t="shared" si="7"/>
        <v>0</v>
      </c>
      <c r="J86" s="4">
        <f>SUM('Annuitair oud'!H86,'Annuitair nieuw'!H86)</f>
        <v>0</v>
      </c>
      <c r="K86" s="4">
        <f t="shared" si="8"/>
        <v>0</v>
      </c>
      <c r="L86" s="4">
        <f>SUM('Annuitair oud'!I86,'Annuitair nieuw'!I86)</f>
        <v>0</v>
      </c>
      <c r="M86" s="4"/>
      <c r="N86" s="4"/>
      <c r="O86" s="4"/>
      <c r="P86" s="4"/>
      <c r="Q86" s="4"/>
      <c r="R86" s="4"/>
      <c r="S86" s="4"/>
      <c r="T86" s="4"/>
      <c r="U86" s="4"/>
      <c r="V86" s="21"/>
    </row>
    <row r="87" spans="1:22" x14ac:dyDescent="0.25">
      <c r="A87" s="10">
        <f t="shared" si="9"/>
        <v>47027</v>
      </c>
      <c r="B87">
        <f t="shared" si="6"/>
        <v>8</v>
      </c>
      <c r="C87">
        <v>86</v>
      </c>
      <c r="D87" s="4">
        <f>SUM('Annuitair oud'!D87,'Annuitair nieuw'!D87)</f>
        <v>0</v>
      </c>
      <c r="E87" s="4">
        <f>SUM('Annuitair oud'!E87,'Annuitair nieuw'!E87)</f>
        <v>0</v>
      </c>
      <c r="F87" s="4">
        <f>SUM('Annuitair oud'!F87,'Annuitair nieuw'!F87)</f>
        <v>0</v>
      </c>
      <c r="G87" s="4">
        <f>SUM('Annuitair oud'!G87,'Annuitair nieuw'!G87)</f>
        <v>0</v>
      </c>
      <c r="H87" s="4">
        <f t="shared" si="5"/>
        <v>0</v>
      </c>
      <c r="I87" s="4">
        <f t="shared" si="7"/>
        <v>0</v>
      </c>
      <c r="J87" s="4">
        <f>SUM('Annuitair oud'!H87,'Annuitair nieuw'!H87)</f>
        <v>0</v>
      </c>
      <c r="K87" s="4">
        <f t="shared" si="8"/>
        <v>0</v>
      </c>
      <c r="L87" s="4">
        <f>SUM('Annuitair oud'!I87,'Annuitair nieuw'!I87)</f>
        <v>0</v>
      </c>
      <c r="M87" s="4"/>
      <c r="N87" s="4"/>
      <c r="O87" s="4"/>
      <c r="P87" s="4"/>
      <c r="Q87" s="4"/>
      <c r="R87" s="4"/>
      <c r="S87" s="4"/>
      <c r="T87" s="4"/>
      <c r="U87" s="4"/>
      <c r="V87" s="21"/>
    </row>
    <row r="88" spans="1:22" x14ac:dyDescent="0.25">
      <c r="A88" s="10">
        <f t="shared" si="9"/>
        <v>47058</v>
      </c>
      <c r="B88">
        <f t="shared" si="6"/>
        <v>8</v>
      </c>
      <c r="C88">
        <v>87</v>
      </c>
      <c r="D88" s="4">
        <f>SUM('Annuitair oud'!D88,'Annuitair nieuw'!D88)</f>
        <v>0</v>
      </c>
      <c r="E88" s="4">
        <f>SUM('Annuitair oud'!E88,'Annuitair nieuw'!E88)</f>
        <v>0</v>
      </c>
      <c r="F88" s="4">
        <f>SUM('Annuitair oud'!F88,'Annuitair nieuw'!F88)</f>
        <v>0</v>
      </c>
      <c r="G88" s="4">
        <f>SUM('Annuitair oud'!G88,'Annuitair nieuw'!G88)</f>
        <v>0</v>
      </c>
      <c r="H88" s="4">
        <f t="shared" si="5"/>
        <v>0</v>
      </c>
      <c r="I88" s="4">
        <f t="shared" si="7"/>
        <v>0</v>
      </c>
      <c r="J88" s="4">
        <f>SUM('Annuitair oud'!H88,'Annuitair nieuw'!H88)</f>
        <v>0</v>
      </c>
      <c r="K88" s="4">
        <f t="shared" si="8"/>
        <v>0</v>
      </c>
      <c r="L88" s="4">
        <f>SUM('Annuitair oud'!I88,'Annuitair nieuw'!I88)</f>
        <v>0</v>
      </c>
      <c r="M88" s="4"/>
      <c r="N88" s="4"/>
      <c r="O88" s="4"/>
      <c r="P88" s="4"/>
      <c r="Q88" s="4"/>
      <c r="R88" s="4"/>
      <c r="S88" s="4"/>
      <c r="T88" s="4"/>
      <c r="U88" s="4"/>
      <c r="V88" s="21"/>
    </row>
    <row r="89" spans="1:22" x14ac:dyDescent="0.25">
      <c r="A89" s="10">
        <f t="shared" si="9"/>
        <v>47088</v>
      </c>
      <c r="B89">
        <f t="shared" si="6"/>
        <v>8</v>
      </c>
      <c r="C89">
        <v>88</v>
      </c>
      <c r="D89" s="4">
        <f>SUM('Annuitair oud'!D89,'Annuitair nieuw'!D89)</f>
        <v>0</v>
      </c>
      <c r="E89" s="4">
        <f>SUM('Annuitair oud'!E89,'Annuitair nieuw'!E89)</f>
        <v>0</v>
      </c>
      <c r="F89" s="4">
        <f>SUM('Annuitair oud'!F89,'Annuitair nieuw'!F89)</f>
        <v>0</v>
      </c>
      <c r="G89" s="4">
        <f>SUM('Annuitair oud'!G89,'Annuitair nieuw'!G89)</f>
        <v>0</v>
      </c>
      <c r="H89" s="4">
        <f t="shared" si="5"/>
        <v>0</v>
      </c>
      <c r="I89" s="4">
        <f t="shared" si="7"/>
        <v>0</v>
      </c>
      <c r="J89" s="4">
        <f>SUM('Annuitair oud'!H89,'Annuitair nieuw'!H89)</f>
        <v>0</v>
      </c>
      <c r="K89" s="4">
        <f t="shared" si="8"/>
        <v>0</v>
      </c>
      <c r="L89" s="4">
        <f>SUM('Annuitair oud'!I89,'Annuitair nieuw'!I89)</f>
        <v>0</v>
      </c>
      <c r="M89" s="4"/>
      <c r="N89" s="4"/>
      <c r="O89" s="4"/>
      <c r="P89" s="4"/>
      <c r="Q89" s="4"/>
      <c r="R89" s="4"/>
      <c r="S89" s="4"/>
      <c r="T89" s="4"/>
      <c r="U89" s="4"/>
      <c r="V89" s="21"/>
    </row>
    <row r="90" spans="1:22" x14ac:dyDescent="0.25">
      <c r="A90" s="10">
        <f t="shared" si="9"/>
        <v>47119</v>
      </c>
      <c r="B90">
        <f t="shared" si="6"/>
        <v>8</v>
      </c>
      <c r="C90">
        <v>89</v>
      </c>
      <c r="D90" s="4">
        <f>SUM('Annuitair oud'!D90,'Annuitair nieuw'!D90)</f>
        <v>0</v>
      </c>
      <c r="E90" s="4">
        <f>SUM('Annuitair oud'!E90,'Annuitair nieuw'!E90)</f>
        <v>0</v>
      </c>
      <c r="F90" s="4">
        <f>SUM('Annuitair oud'!F90,'Annuitair nieuw'!F90)</f>
        <v>0</v>
      </c>
      <c r="G90" s="4">
        <f>SUM('Annuitair oud'!G90,'Annuitair nieuw'!G90)</f>
        <v>0</v>
      </c>
      <c r="H90" s="4">
        <f t="shared" si="5"/>
        <v>0</v>
      </c>
      <c r="I90" s="4">
        <f t="shared" si="7"/>
        <v>0</v>
      </c>
      <c r="J90" s="4">
        <f>SUM('Annuitair oud'!H90,'Annuitair nieuw'!H90)</f>
        <v>0</v>
      </c>
      <c r="K90" s="4">
        <f t="shared" si="8"/>
        <v>0</v>
      </c>
      <c r="L90" s="4">
        <f>SUM('Annuitair oud'!I90,'Annuitair nieuw'!I90)</f>
        <v>0</v>
      </c>
      <c r="M90" s="4"/>
      <c r="N90" s="4"/>
      <c r="O90" s="4"/>
      <c r="P90" s="4"/>
      <c r="Q90" s="4"/>
      <c r="R90" s="4"/>
      <c r="S90" s="4"/>
      <c r="T90" s="4"/>
      <c r="U90" s="4"/>
      <c r="V90" s="21"/>
    </row>
    <row r="91" spans="1:22" x14ac:dyDescent="0.25">
      <c r="A91" s="10">
        <f t="shared" si="9"/>
        <v>47150</v>
      </c>
      <c r="B91">
        <f t="shared" si="6"/>
        <v>8</v>
      </c>
      <c r="C91">
        <v>90</v>
      </c>
      <c r="D91" s="4">
        <f>SUM('Annuitair oud'!D91,'Annuitair nieuw'!D91)</f>
        <v>0</v>
      </c>
      <c r="E91" s="4">
        <f>SUM('Annuitair oud'!E91,'Annuitair nieuw'!E91)</f>
        <v>0</v>
      </c>
      <c r="F91" s="4">
        <f>SUM('Annuitair oud'!F91,'Annuitair nieuw'!F91)</f>
        <v>0</v>
      </c>
      <c r="G91" s="4">
        <f>SUM('Annuitair oud'!G91,'Annuitair nieuw'!G91)</f>
        <v>0</v>
      </c>
      <c r="H91" s="4">
        <f t="shared" si="5"/>
        <v>0</v>
      </c>
      <c r="I91" s="4">
        <f t="shared" si="7"/>
        <v>0</v>
      </c>
      <c r="J91" s="4">
        <f>SUM('Annuitair oud'!H91,'Annuitair nieuw'!H91)</f>
        <v>0</v>
      </c>
      <c r="K91" s="4">
        <f t="shared" si="8"/>
        <v>0</v>
      </c>
      <c r="L91" s="4">
        <f>SUM('Annuitair oud'!I91,'Annuitair nieuw'!I91)</f>
        <v>0</v>
      </c>
      <c r="M91" s="4"/>
      <c r="N91" s="4"/>
      <c r="O91" s="4"/>
      <c r="P91" s="4"/>
      <c r="Q91" s="4"/>
      <c r="R91" s="4"/>
      <c r="S91" s="4"/>
      <c r="T91" s="4"/>
      <c r="U91" s="4"/>
      <c r="V91" s="21"/>
    </row>
    <row r="92" spans="1:22" x14ac:dyDescent="0.25">
      <c r="A92" s="10">
        <f t="shared" si="9"/>
        <v>47178</v>
      </c>
      <c r="B92">
        <f t="shared" si="6"/>
        <v>8</v>
      </c>
      <c r="C92">
        <v>91</v>
      </c>
      <c r="D92" s="4">
        <f>SUM('Annuitair oud'!D92,'Annuitair nieuw'!D92)</f>
        <v>0</v>
      </c>
      <c r="E92" s="4">
        <f>SUM('Annuitair oud'!E92,'Annuitair nieuw'!E92)</f>
        <v>0</v>
      </c>
      <c r="F92" s="4">
        <f>SUM('Annuitair oud'!F92,'Annuitair nieuw'!F92)</f>
        <v>0</v>
      </c>
      <c r="G92" s="4">
        <f>SUM('Annuitair oud'!G92,'Annuitair nieuw'!G92)</f>
        <v>0</v>
      </c>
      <c r="H92" s="4">
        <f t="shared" si="5"/>
        <v>0</v>
      </c>
      <c r="I92" s="4">
        <f t="shared" si="7"/>
        <v>0</v>
      </c>
      <c r="J92" s="4">
        <f>SUM('Annuitair oud'!H92,'Annuitair nieuw'!H92)</f>
        <v>0</v>
      </c>
      <c r="K92" s="4">
        <f t="shared" si="8"/>
        <v>0</v>
      </c>
      <c r="L92" s="4">
        <f>SUM('Annuitair oud'!I92,'Annuitair nieuw'!I92)</f>
        <v>0</v>
      </c>
      <c r="M92" s="4"/>
      <c r="N92" s="4"/>
      <c r="O92" s="4"/>
      <c r="P92" s="4"/>
      <c r="Q92" s="4"/>
      <c r="R92" s="4"/>
      <c r="S92" s="4"/>
      <c r="T92" s="4"/>
      <c r="U92" s="4"/>
      <c r="V92" s="21"/>
    </row>
    <row r="93" spans="1:22" x14ac:dyDescent="0.25">
      <c r="A93" s="10">
        <f t="shared" si="9"/>
        <v>47209</v>
      </c>
      <c r="B93">
        <f t="shared" si="6"/>
        <v>8</v>
      </c>
      <c r="C93">
        <v>92</v>
      </c>
      <c r="D93" s="4">
        <f>SUM('Annuitair oud'!D93,'Annuitair nieuw'!D93)</f>
        <v>0</v>
      </c>
      <c r="E93" s="4">
        <f>SUM('Annuitair oud'!E93,'Annuitair nieuw'!E93)</f>
        <v>0</v>
      </c>
      <c r="F93" s="4">
        <f>SUM('Annuitair oud'!F93,'Annuitair nieuw'!F93)</f>
        <v>0</v>
      </c>
      <c r="G93" s="4">
        <f>SUM('Annuitair oud'!G93,'Annuitair nieuw'!G93)</f>
        <v>0</v>
      </c>
      <c r="H93" s="4">
        <f t="shared" si="5"/>
        <v>0</v>
      </c>
      <c r="I93" s="4">
        <f t="shared" si="7"/>
        <v>0</v>
      </c>
      <c r="J93" s="4">
        <f>SUM('Annuitair oud'!H93,'Annuitair nieuw'!H93)</f>
        <v>0</v>
      </c>
      <c r="K93" s="4">
        <f t="shared" si="8"/>
        <v>0</v>
      </c>
      <c r="L93" s="4">
        <f>SUM('Annuitair oud'!I93,'Annuitair nieuw'!I93)</f>
        <v>0</v>
      </c>
      <c r="M93" s="4"/>
      <c r="N93" s="4"/>
      <c r="O93" s="4"/>
      <c r="P93" s="4"/>
      <c r="Q93" s="4"/>
      <c r="R93" s="4"/>
      <c r="S93" s="4"/>
      <c r="T93" s="4"/>
      <c r="U93" s="4"/>
      <c r="V93" s="21"/>
    </row>
    <row r="94" spans="1:22" x14ac:dyDescent="0.25">
      <c r="A94" s="10">
        <f t="shared" si="9"/>
        <v>47239</v>
      </c>
      <c r="B94">
        <f t="shared" si="6"/>
        <v>8</v>
      </c>
      <c r="C94">
        <v>93</v>
      </c>
      <c r="D94" s="4">
        <f>SUM('Annuitair oud'!D94,'Annuitair nieuw'!D94)</f>
        <v>0</v>
      </c>
      <c r="E94" s="4">
        <f>SUM('Annuitair oud'!E94,'Annuitair nieuw'!E94)</f>
        <v>0</v>
      </c>
      <c r="F94" s="4">
        <f>SUM('Annuitair oud'!F94,'Annuitair nieuw'!F94)</f>
        <v>0</v>
      </c>
      <c r="G94" s="4">
        <f>SUM('Annuitair oud'!G94,'Annuitair nieuw'!G94)</f>
        <v>0</v>
      </c>
      <c r="H94" s="4">
        <f t="shared" si="5"/>
        <v>0</v>
      </c>
      <c r="I94" s="4">
        <f t="shared" si="7"/>
        <v>0</v>
      </c>
      <c r="J94" s="4">
        <f>SUM('Annuitair oud'!H94,'Annuitair nieuw'!H94)</f>
        <v>0</v>
      </c>
      <c r="K94" s="4">
        <f t="shared" si="8"/>
        <v>0</v>
      </c>
      <c r="L94" s="4">
        <f>SUM('Annuitair oud'!I94,'Annuitair nieuw'!I94)</f>
        <v>0</v>
      </c>
      <c r="M94" s="4"/>
      <c r="N94" s="4"/>
      <c r="O94" s="4"/>
      <c r="P94" s="4"/>
      <c r="Q94" s="4"/>
      <c r="R94" s="4"/>
      <c r="S94" s="4"/>
      <c r="T94" s="4"/>
      <c r="U94" s="4"/>
      <c r="V94" s="21"/>
    </row>
    <row r="95" spans="1:22" x14ac:dyDescent="0.25">
      <c r="A95" s="10">
        <f t="shared" si="9"/>
        <v>47270</v>
      </c>
      <c r="B95">
        <f t="shared" si="6"/>
        <v>8</v>
      </c>
      <c r="C95">
        <v>94</v>
      </c>
      <c r="D95" s="4">
        <f>SUM('Annuitair oud'!D95,'Annuitair nieuw'!D95)</f>
        <v>0</v>
      </c>
      <c r="E95" s="4">
        <f>SUM('Annuitair oud'!E95,'Annuitair nieuw'!E95)</f>
        <v>0</v>
      </c>
      <c r="F95" s="4">
        <f>SUM('Annuitair oud'!F95,'Annuitair nieuw'!F95)</f>
        <v>0</v>
      </c>
      <c r="G95" s="4">
        <f>SUM('Annuitair oud'!G95,'Annuitair nieuw'!G95)</f>
        <v>0</v>
      </c>
      <c r="H95" s="4">
        <f t="shared" si="5"/>
        <v>0</v>
      </c>
      <c r="I95" s="4">
        <f t="shared" si="7"/>
        <v>0</v>
      </c>
      <c r="J95" s="4">
        <f>SUM('Annuitair oud'!H95,'Annuitair nieuw'!H95)</f>
        <v>0</v>
      </c>
      <c r="K95" s="4">
        <f t="shared" si="8"/>
        <v>0</v>
      </c>
      <c r="L95" s="4">
        <f>SUM('Annuitair oud'!I95,'Annuitair nieuw'!I95)</f>
        <v>0</v>
      </c>
      <c r="M95" s="4"/>
      <c r="N95" s="4"/>
      <c r="O95" s="4"/>
      <c r="P95" s="4"/>
      <c r="Q95" s="4"/>
      <c r="R95" s="4"/>
      <c r="S95" s="4"/>
      <c r="T95" s="4"/>
      <c r="U95" s="4"/>
      <c r="V95" s="21"/>
    </row>
    <row r="96" spans="1:22" x14ac:dyDescent="0.25">
      <c r="A96" s="10">
        <f t="shared" si="9"/>
        <v>47300</v>
      </c>
      <c r="B96">
        <f t="shared" si="6"/>
        <v>8</v>
      </c>
      <c r="C96">
        <v>95</v>
      </c>
      <c r="D96" s="4">
        <f>SUM('Annuitair oud'!D96,'Annuitair nieuw'!D96)</f>
        <v>0</v>
      </c>
      <c r="E96" s="4">
        <f>SUM('Annuitair oud'!E96,'Annuitair nieuw'!E96)</f>
        <v>0</v>
      </c>
      <c r="F96" s="4">
        <f>SUM('Annuitair oud'!F96,'Annuitair nieuw'!F96)</f>
        <v>0</v>
      </c>
      <c r="G96" s="4">
        <f>SUM('Annuitair oud'!G96,'Annuitair nieuw'!G96)</f>
        <v>0</v>
      </c>
      <c r="H96" s="4">
        <f t="shared" si="5"/>
        <v>0</v>
      </c>
      <c r="I96" s="4">
        <f t="shared" si="7"/>
        <v>0</v>
      </c>
      <c r="J96" s="4">
        <f>SUM('Annuitair oud'!H96,'Annuitair nieuw'!H96)</f>
        <v>0</v>
      </c>
      <c r="K96" s="4">
        <f t="shared" si="8"/>
        <v>0</v>
      </c>
      <c r="L96" s="4">
        <f>SUM('Annuitair oud'!I96,'Annuitair nieuw'!I96)</f>
        <v>0</v>
      </c>
      <c r="M96" s="4"/>
      <c r="N96" s="4"/>
      <c r="O96" s="4"/>
      <c r="P96" s="4"/>
      <c r="Q96" s="4"/>
      <c r="R96" s="4"/>
      <c r="S96" s="4"/>
      <c r="T96" s="4"/>
      <c r="U96" s="4"/>
      <c r="V96" s="21"/>
    </row>
    <row r="97" spans="1:22" x14ac:dyDescent="0.25">
      <c r="A97" s="10">
        <f t="shared" si="9"/>
        <v>47331</v>
      </c>
      <c r="B97">
        <f t="shared" si="6"/>
        <v>8</v>
      </c>
      <c r="C97">
        <v>96</v>
      </c>
      <c r="D97" s="4">
        <f>SUM('Annuitair oud'!D97,'Annuitair nieuw'!D97)</f>
        <v>0</v>
      </c>
      <c r="E97" s="4">
        <f>SUM('Annuitair oud'!E97,'Annuitair nieuw'!E97)</f>
        <v>0</v>
      </c>
      <c r="F97" s="4">
        <f>SUM('Annuitair oud'!F97,'Annuitair nieuw'!F97)</f>
        <v>0</v>
      </c>
      <c r="G97" s="4">
        <f>SUM('Annuitair oud'!G97,'Annuitair nieuw'!G97)</f>
        <v>0</v>
      </c>
      <c r="H97" s="4">
        <f t="shared" si="5"/>
        <v>0</v>
      </c>
      <c r="I97" s="4">
        <f t="shared" si="7"/>
        <v>0</v>
      </c>
      <c r="J97" s="4">
        <f>SUM('Annuitair oud'!H97,'Annuitair nieuw'!H97)</f>
        <v>0</v>
      </c>
      <c r="K97" s="4">
        <f t="shared" si="8"/>
        <v>0</v>
      </c>
      <c r="L97" s="4">
        <f>SUM('Annuitair oud'!I97,'Annuitair nieuw'!I97)</f>
        <v>0</v>
      </c>
      <c r="M97" s="4"/>
      <c r="N97" s="4"/>
      <c r="O97" s="4"/>
      <c r="P97" s="4"/>
      <c r="Q97" s="4"/>
      <c r="R97" s="4"/>
      <c r="S97" s="4"/>
      <c r="T97" s="4"/>
      <c r="U97" s="4"/>
      <c r="V97" s="21"/>
    </row>
    <row r="98" spans="1:22" x14ac:dyDescent="0.25">
      <c r="A98" s="10">
        <f t="shared" si="9"/>
        <v>47362</v>
      </c>
      <c r="B98">
        <f t="shared" si="6"/>
        <v>9</v>
      </c>
      <c r="C98">
        <v>97</v>
      </c>
      <c r="D98" s="4">
        <f>SUM('Annuitair oud'!D98,'Annuitair nieuw'!D98)</f>
        <v>0</v>
      </c>
      <c r="E98" s="4">
        <f>SUM('Annuitair oud'!E98,'Annuitair nieuw'!E98)</f>
        <v>0</v>
      </c>
      <c r="F98" s="4">
        <f>SUM('Annuitair oud'!F98,'Annuitair nieuw'!F98)</f>
        <v>0</v>
      </c>
      <c r="G98" s="4">
        <f>SUM('Annuitair oud'!G98,'Annuitair nieuw'!G98)</f>
        <v>0</v>
      </c>
      <c r="H98" s="4">
        <f t="shared" si="5"/>
        <v>0</v>
      </c>
      <c r="I98" s="4">
        <f t="shared" si="7"/>
        <v>0</v>
      </c>
      <c r="J98" s="4">
        <f>SUM('Annuitair oud'!H98,'Annuitair nieuw'!H98)</f>
        <v>0</v>
      </c>
      <c r="K98" s="4">
        <f t="shared" si="8"/>
        <v>0</v>
      </c>
      <c r="L98" s="4">
        <f>SUM('Annuitair oud'!I98,'Annuitair nieuw'!I98)</f>
        <v>0</v>
      </c>
      <c r="M98" s="4"/>
      <c r="N98" s="4"/>
      <c r="O98" s="4"/>
      <c r="P98" s="4"/>
      <c r="Q98" s="4"/>
      <c r="R98" s="4"/>
      <c r="S98" s="4"/>
      <c r="T98" s="4"/>
      <c r="U98" s="4"/>
      <c r="V98" s="21"/>
    </row>
    <row r="99" spans="1:22" x14ac:dyDescent="0.25">
      <c r="A99" s="10">
        <f t="shared" si="9"/>
        <v>47392</v>
      </c>
      <c r="B99">
        <f t="shared" si="6"/>
        <v>9</v>
      </c>
      <c r="C99">
        <v>98</v>
      </c>
      <c r="D99" s="4">
        <f>SUM('Annuitair oud'!D99,'Annuitair nieuw'!D99)</f>
        <v>0</v>
      </c>
      <c r="E99" s="4">
        <f>SUM('Annuitair oud'!E99,'Annuitair nieuw'!E99)</f>
        <v>0</v>
      </c>
      <c r="F99" s="4">
        <f>SUM('Annuitair oud'!F99,'Annuitair nieuw'!F99)</f>
        <v>0</v>
      </c>
      <c r="G99" s="4">
        <f>SUM('Annuitair oud'!G99,'Annuitair nieuw'!G99)</f>
        <v>0</v>
      </c>
      <c r="H99" s="4">
        <f t="shared" si="5"/>
        <v>0</v>
      </c>
      <c r="I99" s="4">
        <f t="shared" si="7"/>
        <v>0</v>
      </c>
      <c r="J99" s="4">
        <f>SUM('Annuitair oud'!H99,'Annuitair nieuw'!H99)</f>
        <v>0</v>
      </c>
      <c r="K99" s="4">
        <f t="shared" si="8"/>
        <v>0</v>
      </c>
      <c r="L99" s="4">
        <f>SUM('Annuitair oud'!I99,'Annuitair nieuw'!I99)</f>
        <v>0</v>
      </c>
      <c r="M99" s="4"/>
      <c r="N99" s="4"/>
      <c r="O99" s="4"/>
      <c r="P99" s="4"/>
      <c r="Q99" s="4"/>
      <c r="R99" s="4"/>
      <c r="S99" s="4"/>
      <c r="T99" s="4"/>
      <c r="U99" s="4"/>
      <c r="V99" s="21"/>
    </row>
    <row r="100" spans="1:22" x14ac:dyDescent="0.25">
      <c r="A100" s="10">
        <f t="shared" si="9"/>
        <v>47423</v>
      </c>
      <c r="B100">
        <f t="shared" si="6"/>
        <v>9</v>
      </c>
      <c r="C100">
        <v>99</v>
      </c>
      <c r="D100" s="4">
        <f>SUM('Annuitair oud'!D100,'Annuitair nieuw'!D100)</f>
        <v>0</v>
      </c>
      <c r="E100" s="4">
        <f>SUM('Annuitair oud'!E100,'Annuitair nieuw'!E100)</f>
        <v>0</v>
      </c>
      <c r="F100" s="4">
        <f>SUM('Annuitair oud'!F100,'Annuitair nieuw'!F100)</f>
        <v>0</v>
      </c>
      <c r="G100" s="4">
        <f>SUM('Annuitair oud'!G100,'Annuitair nieuw'!G100)</f>
        <v>0</v>
      </c>
      <c r="H100" s="4">
        <f t="shared" si="5"/>
        <v>0</v>
      </c>
      <c r="I100" s="4">
        <f t="shared" si="7"/>
        <v>0</v>
      </c>
      <c r="J100" s="4">
        <f>SUM('Annuitair oud'!H100,'Annuitair nieuw'!H100)</f>
        <v>0</v>
      </c>
      <c r="K100" s="4">
        <f t="shared" si="8"/>
        <v>0</v>
      </c>
      <c r="L100" s="4">
        <f>SUM('Annuitair oud'!I100,'Annuitair nieuw'!I100)</f>
        <v>0</v>
      </c>
      <c r="M100" s="4"/>
      <c r="N100" s="4"/>
      <c r="O100" s="4"/>
      <c r="P100" s="4"/>
      <c r="Q100" s="4"/>
      <c r="R100" s="4"/>
      <c r="S100" s="4"/>
      <c r="T100" s="4"/>
      <c r="U100" s="4"/>
      <c r="V100" s="21"/>
    </row>
    <row r="101" spans="1:22" x14ac:dyDescent="0.25">
      <c r="A101" s="10">
        <f t="shared" si="9"/>
        <v>47453</v>
      </c>
      <c r="B101">
        <f t="shared" si="6"/>
        <v>9</v>
      </c>
      <c r="C101">
        <v>100</v>
      </c>
      <c r="D101" s="4">
        <f>SUM('Annuitair oud'!D101,'Annuitair nieuw'!D101)</f>
        <v>0</v>
      </c>
      <c r="E101" s="4">
        <f>SUM('Annuitair oud'!E101,'Annuitair nieuw'!E101)</f>
        <v>0</v>
      </c>
      <c r="F101" s="4">
        <f>SUM('Annuitair oud'!F101,'Annuitair nieuw'!F101)</f>
        <v>0</v>
      </c>
      <c r="G101" s="4">
        <f>SUM('Annuitair oud'!G101,'Annuitair nieuw'!G101)</f>
        <v>0</v>
      </c>
      <c r="H101" s="4">
        <f t="shared" si="5"/>
        <v>0</v>
      </c>
      <c r="I101" s="4">
        <f t="shared" si="7"/>
        <v>0</v>
      </c>
      <c r="J101" s="4">
        <f>SUM('Annuitair oud'!H101,'Annuitair nieuw'!H101)</f>
        <v>0</v>
      </c>
      <c r="K101" s="4">
        <f t="shared" si="8"/>
        <v>0</v>
      </c>
      <c r="L101" s="4">
        <f>SUM('Annuitair oud'!I101,'Annuitair nieuw'!I101)</f>
        <v>0</v>
      </c>
      <c r="M101" s="4"/>
      <c r="N101" s="4"/>
      <c r="O101" s="4"/>
      <c r="P101" s="4"/>
      <c r="Q101" s="4"/>
      <c r="R101" s="4"/>
      <c r="S101" s="4"/>
      <c r="T101" s="4"/>
      <c r="U101" s="4"/>
      <c r="V101" s="21"/>
    </row>
    <row r="102" spans="1:22" x14ac:dyDescent="0.25">
      <c r="A102" s="10">
        <f t="shared" si="9"/>
        <v>47484</v>
      </c>
      <c r="B102">
        <f t="shared" si="6"/>
        <v>9</v>
      </c>
      <c r="C102">
        <v>101</v>
      </c>
      <c r="D102" s="4">
        <f>SUM('Annuitair oud'!D102,'Annuitair nieuw'!D102)</f>
        <v>0</v>
      </c>
      <c r="E102" s="4">
        <f>SUM('Annuitair oud'!E102,'Annuitair nieuw'!E102)</f>
        <v>0</v>
      </c>
      <c r="F102" s="4">
        <f>SUM('Annuitair oud'!F102,'Annuitair nieuw'!F102)</f>
        <v>0</v>
      </c>
      <c r="G102" s="4">
        <f>SUM('Annuitair oud'!G102,'Annuitair nieuw'!G102)</f>
        <v>0</v>
      </c>
      <c r="H102" s="4">
        <f t="shared" si="5"/>
        <v>0</v>
      </c>
      <c r="I102" s="4">
        <f t="shared" si="7"/>
        <v>0</v>
      </c>
      <c r="J102" s="4">
        <f>SUM('Annuitair oud'!H102,'Annuitair nieuw'!H102)</f>
        <v>0</v>
      </c>
      <c r="K102" s="4">
        <f t="shared" si="8"/>
        <v>0</v>
      </c>
      <c r="L102" s="4">
        <f>SUM('Annuitair oud'!I102,'Annuitair nieuw'!I102)</f>
        <v>0</v>
      </c>
      <c r="M102" s="4"/>
      <c r="N102" s="4"/>
      <c r="O102" s="4"/>
      <c r="P102" s="4"/>
      <c r="Q102" s="4"/>
      <c r="R102" s="4"/>
      <c r="S102" s="4"/>
      <c r="T102" s="4"/>
      <c r="U102" s="4"/>
      <c r="V102" s="21"/>
    </row>
    <row r="103" spans="1:22" x14ac:dyDescent="0.25">
      <c r="A103" s="10">
        <f t="shared" si="9"/>
        <v>47515</v>
      </c>
      <c r="B103">
        <f t="shared" si="6"/>
        <v>9</v>
      </c>
      <c r="C103">
        <v>102</v>
      </c>
      <c r="D103" s="4">
        <f>SUM('Annuitair oud'!D103,'Annuitair nieuw'!D103)</f>
        <v>0</v>
      </c>
      <c r="E103" s="4">
        <f>SUM('Annuitair oud'!E103,'Annuitair nieuw'!E103)</f>
        <v>0</v>
      </c>
      <c r="F103" s="4">
        <f>SUM('Annuitair oud'!F103,'Annuitair nieuw'!F103)</f>
        <v>0</v>
      </c>
      <c r="G103" s="4">
        <f>SUM('Annuitair oud'!G103,'Annuitair nieuw'!G103)</f>
        <v>0</v>
      </c>
      <c r="H103" s="4">
        <f t="shared" si="5"/>
        <v>0</v>
      </c>
      <c r="I103" s="4">
        <f t="shared" si="7"/>
        <v>0</v>
      </c>
      <c r="J103" s="4">
        <f>SUM('Annuitair oud'!H103,'Annuitair nieuw'!H103)</f>
        <v>0</v>
      </c>
      <c r="K103" s="4">
        <f t="shared" si="8"/>
        <v>0</v>
      </c>
      <c r="L103" s="4">
        <f>SUM('Annuitair oud'!I103,'Annuitair nieuw'!I103)</f>
        <v>0</v>
      </c>
      <c r="M103" s="4"/>
      <c r="N103" s="4"/>
      <c r="O103" s="4"/>
      <c r="P103" s="4"/>
      <c r="Q103" s="4"/>
      <c r="R103" s="4"/>
      <c r="S103" s="4"/>
      <c r="T103" s="4"/>
      <c r="U103" s="4"/>
      <c r="V103" s="21"/>
    </row>
    <row r="104" spans="1:22" x14ac:dyDescent="0.25">
      <c r="A104" s="10">
        <f t="shared" si="9"/>
        <v>47543</v>
      </c>
      <c r="B104">
        <f t="shared" si="6"/>
        <v>9</v>
      </c>
      <c r="C104">
        <v>103</v>
      </c>
      <c r="D104" s="4">
        <f>SUM('Annuitair oud'!D104,'Annuitair nieuw'!D104)</f>
        <v>0</v>
      </c>
      <c r="E104" s="4">
        <f>SUM('Annuitair oud'!E104,'Annuitair nieuw'!E104)</f>
        <v>0</v>
      </c>
      <c r="F104" s="4">
        <f>SUM('Annuitair oud'!F104,'Annuitair nieuw'!F104)</f>
        <v>0</v>
      </c>
      <c r="G104" s="4">
        <f>SUM('Annuitair oud'!G104,'Annuitair nieuw'!G104)</f>
        <v>0</v>
      </c>
      <c r="H104" s="4">
        <f t="shared" si="5"/>
        <v>0</v>
      </c>
      <c r="I104" s="4">
        <f t="shared" si="7"/>
        <v>0</v>
      </c>
      <c r="J104" s="4">
        <f>SUM('Annuitair oud'!H104,'Annuitair nieuw'!H104)</f>
        <v>0</v>
      </c>
      <c r="K104" s="4">
        <f t="shared" si="8"/>
        <v>0</v>
      </c>
      <c r="L104" s="4">
        <f>SUM('Annuitair oud'!I104,'Annuitair nieuw'!I104)</f>
        <v>0</v>
      </c>
      <c r="M104" s="4"/>
      <c r="N104" s="4"/>
      <c r="O104" s="4"/>
      <c r="P104" s="4"/>
      <c r="Q104" s="4"/>
      <c r="R104" s="4"/>
      <c r="S104" s="4"/>
      <c r="T104" s="4"/>
      <c r="U104" s="4"/>
      <c r="V104" s="21"/>
    </row>
    <row r="105" spans="1:22" x14ac:dyDescent="0.25">
      <c r="A105" s="10">
        <f t="shared" si="9"/>
        <v>47574</v>
      </c>
      <c r="B105">
        <f t="shared" si="6"/>
        <v>9</v>
      </c>
      <c r="C105">
        <v>104</v>
      </c>
      <c r="D105" s="4">
        <f>SUM('Annuitair oud'!D105,'Annuitair nieuw'!D105)</f>
        <v>0</v>
      </c>
      <c r="E105" s="4">
        <f>SUM('Annuitair oud'!E105,'Annuitair nieuw'!E105)</f>
        <v>0</v>
      </c>
      <c r="F105" s="4">
        <f>SUM('Annuitair oud'!F105,'Annuitair nieuw'!F105)</f>
        <v>0</v>
      </c>
      <c r="G105" s="4">
        <f>SUM('Annuitair oud'!G105,'Annuitair nieuw'!G105)</f>
        <v>0</v>
      </c>
      <c r="H105" s="4">
        <f t="shared" si="5"/>
        <v>0</v>
      </c>
      <c r="I105" s="4">
        <f t="shared" si="7"/>
        <v>0</v>
      </c>
      <c r="J105" s="4">
        <f>SUM('Annuitair oud'!H105,'Annuitair nieuw'!H105)</f>
        <v>0</v>
      </c>
      <c r="K105" s="4">
        <f t="shared" si="8"/>
        <v>0</v>
      </c>
      <c r="L105" s="4">
        <f>SUM('Annuitair oud'!I105,'Annuitair nieuw'!I105)</f>
        <v>0</v>
      </c>
      <c r="M105" s="4"/>
      <c r="N105" s="4"/>
      <c r="O105" s="4"/>
      <c r="P105" s="4"/>
      <c r="Q105" s="4"/>
      <c r="R105" s="4"/>
      <c r="S105" s="4"/>
      <c r="T105" s="4"/>
      <c r="U105" s="4"/>
      <c r="V105" s="21"/>
    </row>
    <row r="106" spans="1:22" x14ac:dyDescent="0.25">
      <c r="A106" s="10">
        <f t="shared" si="9"/>
        <v>47604</v>
      </c>
      <c r="B106">
        <f t="shared" si="6"/>
        <v>9</v>
      </c>
      <c r="C106">
        <v>105</v>
      </c>
      <c r="D106" s="4">
        <f>SUM('Annuitair oud'!D106,'Annuitair nieuw'!D106)</f>
        <v>0</v>
      </c>
      <c r="E106" s="4">
        <f>SUM('Annuitair oud'!E106,'Annuitair nieuw'!E106)</f>
        <v>0</v>
      </c>
      <c r="F106" s="4">
        <f>SUM('Annuitair oud'!F106,'Annuitair nieuw'!F106)</f>
        <v>0</v>
      </c>
      <c r="G106" s="4">
        <f>SUM('Annuitair oud'!G106,'Annuitair nieuw'!G106)</f>
        <v>0</v>
      </c>
      <c r="H106" s="4">
        <f t="shared" si="5"/>
        <v>0</v>
      </c>
      <c r="I106" s="4">
        <f t="shared" si="7"/>
        <v>0</v>
      </c>
      <c r="J106" s="4">
        <f>SUM('Annuitair oud'!H106,'Annuitair nieuw'!H106)</f>
        <v>0</v>
      </c>
      <c r="K106" s="4">
        <f t="shared" si="8"/>
        <v>0</v>
      </c>
      <c r="L106" s="4">
        <f>SUM('Annuitair oud'!I106,'Annuitair nieuw'!I106)</f>
        <v>0</v>
      </c>
      <c r="M106" s="4"/>
      <c r="N106" s="4"/>
      <c r="O106" s="4"/>
      <c r="P106" s="4"/>
      <c r="Q106" s="4"/>
      <c r="R106" s="4"/>
      <c r="S106" s="4"/>
      <c r="T106" s="4"/>
      <c r="U106" s="4"/>
      <c r="V106" s="21"/>
    </row>
    <row r="107" spans="1:22" x14ac:dyDescent="0.25">
      <c r="A107" s="10">
        <f t="shared" si="9"/>
        <v>47635</v>
      </c>
      <c r="B107">
        <f t="shared" si="6"/>
        <v>9</v>
      </c>
      <c r="C107">
        <v>106</v>
      </c>
      <c r="D107" s="4">
        <f>SUM('Annuitair oud'!D107,'Annuitair nieuw'!D107)</f>
        <v>0</v>
      </c>
      <c r="E107" s="4">
        <f>SUM('Annuitair oud'!E107,'Annuitair nieuw'!E107)</f>
        <v>0</v>
      </c>
      <c r="F107" s="4">
        <f>SUM('Annuitair oud'!F107,'Annuitair nieuw'!F107)</f>
        <v>0</v>
      </c>
      <c r="G107" s="4">
        <f>SUM('Annuitair oud'!G107,'Annuitair nieuw'!G107)</f>
        <v>0</v>
      </c>
      <c r="H107" s="4">
        <f t="shared" si="5"/>
        <v>0</v>
      </c>
      <c r="I107" s="4">
        <f t="shared" si="7"/>
        <v>0</v>
      </c>
      <c r="J107" s="4">
        <f>SUM('Annuitair oud'!H107,'Annuitair nieuw'!H107)</f>
        <v>0</v>
      </c>
      <c r="K107" s="4">
        <f t="shared" si="8"/>
        <v>0</v>
      </c>
      <c r="L107" s="4">
        <f>SUM('Annuitair oud'!I107,'Annuitair nieuw'!I107)</f>
        <v>0</v>
      </c>
      <c r="M107" s="4"/>
      <c r="N107" s="4"/>
      <c r="O107" s="4"/>
      <c r="P107" s="4"/>
      <c r="Q107" s="4"/>
      <c r="R107" s="4"/>
      <c r="S107" s="4"/>
      <c r="T107" s="4"/>
      <c r="U107" s="4"/>
      <c r="V107" s="21"/>
    </row>
    <row r="108" spans="1:22" x14ac:dyDescent="0.25">
      <c r="A108" s="10">
        <f t="shared" si="9"/>
        <v>47665</v>
      </c>
      <c r="B108">
        <f t="shared" si="6"/>
        <v>9</v>
      </c>
      <c r="C108">
        <v>107</v>
      </c>
      <c r="D108" s="4">
        <f>SUM('Annuitair oud'!D108,'Annuitair nieuw'!D108)</f>
        <v>0</v>
      </c>
      <c r="E108" s="4">
        <f>SUM('Annuitair oud'!E108,'Annuitair nieuw'!E108)</f>
        <v>0</v>
      </c>
      <c r="F108" s="4">
        <f>SUM('Annuitair oud'!F108,'Annuitair nieuw'!F108)</f>
        <v>0</v>
      </c>
      <c r="G108" s="4">
        <f>SUM('Annuitair oud'!G108,'Annuitair nieuw'!G108)</f>
        <v>0</v>
      </c>
      <c r="H108" s="4">
        <f t="shared" si="5"/>
        <v>0</v>
      </c>
      <c r="I108" s="4">
        <f t="shared" si="7"/>
        <v>0</v>
      </c>
      <c r="J108" s="4">
        <f>SUM('Annuitair oud'!H108,'Annuitair nieuw'!H108)</f>
        <v>0</v>
      </c>
      <c r="K108" s="4">
        <f t="shared" si="8"/>
        <v>0</v>
      </c>
      <c r="L108" s="4">
        <f>SUM('Annuitair oud'!I108,'Annuitair nieuw'!I108)</f>
        <v>0</v>
      </c>
      <c r="M108" s="4"/>
      <c r="N108" s="4"/>
      <c r="O108" s="4"/>
      <c r="P108" s="4"/>
      <c r="Q108" s="4"/>
      <c r="R108" s="4"/>
      <c r="S108" s="4"/>
      <c r="T108" s="4"/>
      <c r="U108" s="4"/>
      <c r="V108" s="21"/>
    </row>
    <row r="109" spans="1:22" x14ac:dyDescent="0.25">
      <c r="A109" s="10">
        <f t="shared" si="9"/>
        <v>47696</v>
      </c>
      <c r="B109">
        <f t="shared" si="6"/>
        <v>9</v>
      </c>
      <c r="C109">
        <v>108</v>
      </c>
      <c r="D109" s="4">
        <f>SUM('Annuitair oud'!D109,'Annuitair nieuw'!D109)</f>
        <v>0</v>
      </c>
      <c r="E109" s="4">
        <f>SUM('Annuitair oud'!E109,'Annuitair nieuw'!E109)</f>
        <v>0</v>
      </c>
      <c r="F109" s="4">
        <f>SUM('Annuitair oud'!F109,'Annuitair nieuw'!F109)</f>
        <v>0</v>
      </c>
      <c r="G109" s="4">
        <f>SUM('Annuitair oud'!G109,'Annuitair nieuw'!G109)</f>
        <v>0</v>
      </c>
      <c r="H109" s="4">
        <f t="shared" si="5"/>
        <v>0</v>
      </c>
      <c r="I109" s="4">
        <f t="shared" si="7"/>
        <v>0</v>
      </c>
      <c r="J109" s="4">
        <f>SUM('Annuitair oud'!H109,'Annuitair nieuw'!H109)</f>
        <v>0</v>
      </c>
      <c r="K109" s="4">
        <f t="shared" si="8"/>
        <v>0</v>
      </c>
      <c r="L109" s="4">
        <f>SUM('Annuitair oud'!I109,'Annuitair nieuw'!I109)</f>
        <v>0</v>
      </c>
      <c r="M109" s="4"/>
      <c r="N109" s="4"/>
      <c r="O109" s="4"/>
      <c r="P109" s="4"/>
      <c r="Q109" s="4"/>
      <c r="R109" s="4"/>
      <c r="S109" s="4"/>
      <c r="T109" s="4"/>
      <c r="U109" s="4"/>
      <c r="V109" s="21"/>
    </row>
    <row r="110" spans="1:22" x14ac:dyDescent="0.25">
      <c r="A110" s="10">
        <f t="shared" si="9"/>
        <v>47727</v>
      </c>
      <c r="B110">
        <f t="shared" si="6"/>
        <v>10</v>
      </c>
      <c r="C110">
        <v>109</v>
      </c>
      <c r="D110" s="4">
        <f>SUM('Annuitair oud'!D110,'Annuitair nieuw'!D110)</f>
        <v>0</v>
      </c>
      <c r="E110" s="4">
        <f>SUM('Annuitair oud'!E110,'Annuitair nieuw'!E110)</f>
        <v>0</v>
      </c>
      <c r="F110" s="4">
        <f>SUM('Annuitair oud'!F110,'Annuitair nieuw'!F110)</f>
        <v>0</v>
      </c>
      <c r="G110" s="4">
        <f>SUM('Annuitair oud'!G110,'Annuitair nieuw'!G110)</f>
        <v>0</v>
      </c>
      <c r="H110" s="4">
        <f t="shared" si="5"/>
        <v>0</v>
      </c>
      <c r="I110" s="4">
        <f t="shared" si="7"/>
        <v>0</v>
      </c>
      <c r="J110" s="4">
        <f>SUM('Annuitair oud'!H110,'Annuitair nieuw'!H110)</f>
        <v>0</v>
      </c>
      <c r="K110" s="4">
        <f t="shared" si="8"/>
        <v>0</v>
      </c>
      <c r="L110" s="4">
        <f>SUM('Annuitair oud'!I110,'Annuitair nieuw'!I110)</f>
        <v>0</v>
      </c>
      <c r="M110" s="4"/>
      <c r="N110" s="4"/>
      <c r="O110" s="4"/>
      <c r="P110" s="4"/>
      <c r="Q110" s="4"/>
      <c r="R110" s="4"/>
      <c r="S110" s="4"/>
      <c r="T110" s="4"/>
      <c r="U110" s="4"/>
      <c r="V110" s="21"/>
    </row>
    <row r="111" spans="1:22" x14ac:dyDescent="0.25">
      <c r="A111" s="10">
        <f t="shared" si="9"/>
        <v>47757</v>
      </c>
      <c r="B111">
        <f t="shared" si="6"/>
        <v>10</v>
      </c>
      <c r="C111">
        <v>110</v>
      </c>
      <c r="D111" s="4">
        <f>SUM('Annuitair oud'!D111,'Annuitair nieuw'!D111)</f>
        <v>0</v>
      </c>
      <c r="E111" s="4">
        <f>SUM('Annuitair oud'!E111,'Annuitair nieuw'!E111)</f>
        <v>0</v>
      </c>
      <c r="F111" s="4">
        <f>SUM('Annuitair oud'!F111,'Annuitair nieuw'!F111)</f>
        <v>0</v>
      </c>
      <c r="G111" s="4">
        <f>SUM('Annuitair oud'!G111,'Annuitair nieuw'!G111)</f>
        <v>0</v>
      </c>
      <c r="H111" s="4">
        <f t="shared" si="5"/>
        <v>0</v>
      </c>
      <c r="I111" s="4">
        <f t="shared" si="7"/>
        <v>0</v>
      </c>
      <c r="J111" s="4">
        <f>SUM('Annuitair oud'!H111,'Annuitair nieuw'!H111)</f>
        <v>0</v>
      </c>
      <c r="K111" s="4">
        <f t="shared" si="8"/>
        <v>0</v>
      </c>
      <c r="L111" s="4">
        <f>SUM('Annuitair oud'!I111,'Annuitair nieuw'!I111)</f>
        <v>0</v>
      </c>
      <c r="M111" s="4"/>
      <c r="N111" s="4"/>
      <c r="O111" s="4"/>
      <c r="P111" s="4"/>
      <c r="Q111" s="4"/>
      <c r="R111" s="4"/>
      <c r="S111" s="4"/>
      <c r="T111" s="4"/>
      <c r="U111" s="4"/>
      <c r="V111" s="21"/>
    </row>
    <row r="112" spans="1:22" x14ac:dyDescent="0.25">
      <c r="A112" s="10">
        <f t="shared" si="9"/>
        <v>47788</v>
      </c>
      <c r="B112">
        <f t="shared" si="6"/>
        <v>10</v>
      </c>
      <c r="C112">
        <v>111</v>
      </c>
      <c r="D112" s="4">
        <f>SUM('Annuitair oud'!D112,'Annuitair nieuw'!D112)</f>
        <v>0</v>
      </c>
      <c r="E112" s="4">
        <f>SUM('Annuitair oud'!E112,'Annuitair nieuw'!E112)</f>
        <v>0</v>
      </c>
      <c r="F112" s="4">
        <f>SUM('Annuitair oud'!F112,'Annuitair nieuw'!F112)</f>
        <v>0</v>
      </c>
      <c r="G112" s="4">
        <f>SUM('Annuitair oud'!G112,'Annuitair nieuw'!G112)</f>
        <v>0</v>
      </c>
      <c r="H112" s="4">
        <f t="shared" si="5"/>
        <v>0</v>
      </c>
      <c r="I112" s="4">
        <f t="shared" si="7"/>
        <v>0</v>
      </c>
      <c r="J112" s="4">
        <f>SUM('Annuitair oud'!H112,'Annuitair nieuw'!H112)</f>
        <v>0</v>
      </c>
      <c r="K112" s="4">
        <f t="shared" si="8"/>
        <v>0</v>
      </c>
      <c r="L112" s="4">
        <f>SUM('Annuitair oud'!I112,'Annuitair nieuw'!I112)</f>
        <v>0</v>
      </c>
      <c r="M112" s="4"/>
      <c r="N112" s="4"/>
      <c r="O112" s="4"/>
      <c r="P112" s="4"/>
      <c r="Q112" s="4"/>
      <c r="R112" s="4"/>
      <c r="S112" s="4"/>
      <c r="T112" s="4"/>
      <c r="U112" s="4"/>
      <c r="V112" s="21"/>
    </row>
    <row r="113" spans="1:22" x14ac:dyDescent="0.25">
      <c r="A113" s="10">
        <f t="shared" si="9"/>
        <v>47818</v>
      </c>
      <c r="B113">
        <f t="shared" si="6"/>
        <v>10</v>
      </c>
      <c r="C113">
        <v>112</v>
      </c>
      <c r="D113" s="4">
        <f>SUM('Annuitair oud'!D113,'Annuitair nieuw'!D113)</f>
        <v>0</v>
      </c>
      <c r="E113" s="4">
        <f>SUM('Annuitair oud'!E113,'Annuitair nieuw'!E113)</f>
        <v>0</v>
      </c>
      <c r="F113" s="4">
        <f>SUM('Annuitair oud'!F113,'Annuitair nieuw'!F113)</f>
        <v>0</v>
      </c>
      <c r="G113" s="4">
        <f>SUM('Annuitair oud'!G113,'Annuitair nieuw'!G113)</f>
        <v>0</v>
      </c>
      <c r="H113" s="4">
        <f t="shared" si="5"/>
        <v>0</v>
      </c>
      <c r="I113" s="4">
        <f t="shared" si="7"/>
        <v>0</v>
      </c>
      <c r="J113" s="4">
        <f>SUM('Annuitair oud'!H113,'Annuitair nieuw'!H113)</f>
        <v>0</v>
      </c>
      <c r="K113" s="4">
        <f t="shared" si="8"/>
        <v>0</v>
      </c>
      <c r="L113" s="4">
        <f>SUM('Annuitair oud'!I113,'Annuitair nieuw'!I113)</f>
        <v>0</v>
      </c>
      <c r="M113" s="4"/>
      <c r="N113" s="4"/>
      <c r="O113" s="4"/>
      <c r="P113" s="4"/>
      <c r="Q113" s="4"/>
      <c r="R113" s="4"/>
      <c r="S113" s="4"/>
      <c r="T113" s="4"/>
      <c r="U113" s="4"/>
      <c r="V113" s="21"/>
    </row>
    <row r="114" spans="1:22" x14ac:dyDescent="0.25">
      <c r="A114" s="10">
        <f t="shared" si="9"/>
        <v>47849</v>
      </c>
      <c r="B114">
        <f t="shared" si="6"/>
        <v>10</v>
      </c>
      <c r="C114">
        <v>113</v>
      </c>
      <c r="D114" s="4">
        <f>SUM('Annuitair oud'!D114,'Annuitair nieuw'!D114)</f>
        <v>0</v>
      </c>
      <c r="E114" s="4">
        <f>SUM('Annuitair oud'!E114,'Annuitair nieuw'!E114)</f>
        <v>0</v>
      </c>
      <c r="F114" s="4">
        <f>SUM('Annuitair oud'!F114,'Annuitair nieuw'!F114)</f>
        <v>0</v>
      </c>
      <c r="G114" s="4">
        <f>SUM('Annuitair oud'!G114,'Annuitair nieuw'!G114)</f>
        <v>0</v>
      </c>
      <c r="H114" s="4">
        <f t="shared" si="5"/>
        <v>0</v>
      </c>
      <c r="I114" s="4">
        <f t="shared" si="7"/>
        <v>0</v>
      </c>
      <c r="J114" s="4">
        <f>SUM('Annuitair oud'!H114,'Annuitair nieuw'!H114)</f>
        <v>0</v>
      </c>
      <c r="K114" s="4">
        <f t="shared" si="8"/>
        <v>0</v>
      </c>
      <c r="L114" s="4">
        <f>SUM('Annuitair oud'!I114,'Annuitair nieuw'!I114)</f>
        <v>0</v>
      </c>
      <c r="M114" s="4"/>
      <c r="N114" s="4"/>
      <c r="O114" s="4"/>
      <c r="P114" s="4"/>
      <c r="Q114" s="4"/>
      <c r="R114" s="4"/>
      <c r="S114" s="4"/>
      <c r="T114" s="4"/>
      <c r="U114" s="4"/>
      <c r="V114" s="21"/>
    </row>
    <row r="115" spans="1:22" x14ac:dyDescent="0.25">
      <c r="A115" s="10">
        <f t="shared" si="9"/>
        <v>47880</v>
      </c>
      <c r="B115">
        <f t="shared" si="6"/>
        <v>10</v>
      </c>
      <c r="C115">
        <v>114</v>
      </c>
      <c r="D115" s="4">
        <f>SUM('Annuitair oud'!D115,'Annuitair nieuw'!D115)</f>
        <v>0</v>
      </c>
      <c r="E115" s="4">
        <f>SUM('Annuitair oud'!E115,'Annuitair nieuw'!E115)</f>
        <v>0</v>
      </c>
      <c r="F115" s="4">
        <f>SUM('Annuitair oud'!F115,'Annuitair nieuw'!F115)</f>
        <v>0</v>
      </c>
      <c r="G115" s="4">
        <f>SUM('Annuitair oud'!G115,'Annuitair nieuw'!G115)</f>
        <v>0</v>
      </c>
      <c r="H115" s="4">
        <f t="shared" si="5"/>
        <v>0</v>
      </c>
      <c r="I115" s="4">
        <f t="shared" si="7"/>
        <v>0</v>
      </c>
      <c r="J115" s="4">
        <f>SUM('Annuitair oud'!H115,'Annuitair nieuw'!H115)</f>
        <v>0</v>
      </c>
      <c r="K115" s="4">
        <f t="shared" si="8"/>
        <v>0</v>
      </c>
      <c r="L115" s="4">
        <f>SUM('Annuitair oud'!I115,'Annuitair nieuw'!I115)</f>
        <v>0</v>
      </c>
      <c r="M115" s="4"/>
      <c r="N115" s="4"/>
      <c r="O115" s="4"/>
      <c r="P115" s="4"/>
      <c r="Q115" s="4"/>
      <c r="R115" s="4"/>
      <c r="S115" s="4"/>
      <c r="T115" s="4"/>
      <c r="U115" s="4"/>
      <c r="V115" s="21"/>
    </row>
    <row r="116" spans="1:22" x14ac:dyDescent="0.25">
      <c r="A116" s="10">
        <f t="shared" si="9"/>
        <v>47908</v>
      </c>
      <c r="B116">
        <f t="shared" si="6"/>
        <v>10</v>
      </c>
      <c r="C116">
        <v>115</v>
      </c>
      <c r="D116" s="4">
        <f>SUM('Annuitair oud'!D116,'Annuitair nieuw'!D116)</f>
        <v>0</v>
      </c>
      <c r="E116" s="4">
        <f>SUM('Annuitair oud'!E116,'Annuitair nieuw'!E116)</f>
        <v>0</v>
      </c>
      <c r="F116" s="4">
        <f>SUM('Annuitair oud'!F116,'Annuitair nieuw'!F116)</f>
        <v>0</v>
      </c>
      <c r="G116" s="4">
        <f>SUM('Annuitair oud'!G116,'Annuitair nieuw'!G116)</f>
        <v>0</v>
      </c>
      <c r="H116" s="4">
        <f t="shared" si="5"/>
        <v>0</v>
      </c>
      <c r="I116" s="4">
        <f t="shared" si="7"/>
        <v>0</v>
      </c>
      <c r="J116" s="4">
        <f>SUM('Annuitair oud'!H116,'Annuitair nieuw'!H116)</f>
        <v>0</v>
      </c>
      <c r="K116" s="4">
        <f t="shared" si="8"/>
        <v>0</v>
      </c>
      <c r="L116" s="4">
        <f>SUM('Annuitair oud'!I116,'Annuitair nieuw'!I116)</f>
        <v>0</v>
      </c>
      <c r="M116" s="4"/>
      <c r="N116" s="4"/>
      <c r="O116" s="4"/>
      <c r="P116" s="4"/>
      <c r="Q116" s="4"/>
      <c r="R116" s="4"/>
      <c r="S116" s="4"/>
      <c r="T116" s="4"/>
      <c r="U116" s="4"/>
      <c r="V116" s="21"/>
    </row>
    <row r="117" spans="1:22" x14ac:dyDescent="0.25">
      <c r="A117" s="10">
        <f t="shared" si="9"/>
        <v>47939</v>
      </c>
      <c r="B117">
        <f t="shared" si="6"/>
        <v>10</v>
      </c>
      <c r="C117">
        <v>116</v>
      </c>
      <c r="D117" s="4">
        <f>SUM('Annuitair oud'!D117,'Annuitair nieuw'!D117)</f>
        <v>0</v>
      </c>
      <c r="E117" s="4">
        <f>SUM('Annuitair oud'!E117,'Annuitair nieuw'!E117)</f>
        <v>0</v>
      </c>
      <c r="F117" s="4">
        <f>SUM('Annuitair oud'!F117,'Annuitair nieuw'!F117)</f>
        <v>0</v>
      </c>
      <c r="G117" s="4">
        <f>SUM('Annuitair oud'!G117,'Annuitair nieuw'!G117)</f>
        <v>0</v>
      </c>
      <c r="H117" s="4">
        <f t="shared" si="5"/>
        <v>0</v>
      </c>
      <c r="I117" s="4">
        <f t="shared" si="7"/>
        <v>0</v>
      </c>
      <c r="J117" s="4">
        <f>SUM('Annuitair oud'!H117,'Annuitair nieuw'!H117)</f>
        <v>0</v>
      </c>
      <c r="K117" s="4">
        <f t="shared" si="8"/>
        <v>0</v>
      </c>
      <c r="L117" s="4">
        <f>SUM('Annuitair oud'!I117,'Annuitair nieuw'!I117)</f>
        <v>0</v>
      </c>
      <c r="M117" s="4"/>
      <c r="N117" s="4"/>
      <c r="O117" s="4"/>
      <c r="P117" s="4"/>
      <c r="Q117" s="4"/>
      <c r="R117" s="4"/>
      <c r="S117" s="4"/>
      <c r="T117" s="4"/>
      <c r="U117" s="4"/>
      <c r="V117" s="21"/>
    </row>
    <row r="118" spans="1:22" x14ac:dyDescent="0.25">
      <c r="A118" s="10">
        <f t="shared" si="9"/>
        <v>47969</v>
      </c>
      <c r="B118">
        <f t="shared" si="6"/>
        <v>10</v>
      </c>
      <c r="C118">
        <v>117</v>
      </c>
      <c r="D118" s="4">
        <f>SUM('Annuitair oud'!D118,'Annuitair nieuw'!D118)</f>
        <v>0</v>
      </c>
      <c r="E118" s="4">
        <f>SUM('Annuitair oud'!E118,'Annuitair nieuw'!E118)</f>
        <v>0</v>
      </c>
      <c r="F118" s="4">
        <f>SUM('Annuitair oud'!F118,'Annuitair nieuw'!F118)</f>
        <v>0</v>
      </c>
      <c r="G118" s="4">
        <f>SUM('Annuitair oud'!G118,'Annuitair nieuw'!G118)</f>
        <v>0</v>
      </c>
      <c r="H118" s="4">
        <f t="shared" si="5"/>
        <v>0</v>
      </c>
      <c r="I118" s="4">
        <f t="shared" si="7"/>
        <v>0</v>
      </c>
      <c r="J118" s="4">
        <f>SUM('Annuitair oud'!H118,'Annuitair nieuw'!H118)</f>
        <v>0</v>
      </c>
      <c r="K118" s="4">
        <f t="shared" si="8"/>
        <v>0</v>
      </c>
      <c r="L118" s="4">
        <f>SUM('Annuitair oud'!I118,'Annuitair nieuw'!I118)</f>
        <v>0</v>
      </c>
      <c r="M118" s="4"/>
      <c r="N118" s="4"/>
      <c r="O118" s="4"/>
      <c r="P118" s="4"/>
      <c r="Q118" s="4"/>
      <c r="R118" s="4"/>
      <c r="S118" s="4"/>
      <c r="T118" s="4"/>
      <c r="U118" s="4"/>
      <c r="V118" s="21"/>
    </row>
    <row r="119" spans="1:22" x14ac:dyDescent="0.25">
      <c r="A119" s="10">
        <f t="shared" si="9"/>
        <v>48000</v>
      </c>
      <c r="B119">
        <f t="shared" si="6"/>
        <v>10</v>
      </c>
      <c r="C119">
        <v>118</v>
      </c>
      <c r="D119" s="4">
        <f>SUM('Annuitair oud'!D119,'Annuitair nieuw'!D119)</f>
        <v>0</v>
      </c>
      <c r="E119" s="4">
        <f>SUM('Annuitair oud'!E119,'Annuitair nieuw'!E119)</f>
        <v>0</v>
      </c>
      <c r="F119" s="4">
        <f>SUM('Annuitair oud'!F119,'Annuitair nieuw'!F119)</f>
        <v>0</v>
      </c>
      <c r="G119" s="4">
        <f>SUM('Annuitair oud'!G119,'Annuitair nieuw'!G119)</f>
        <v>0</v>
      </c>
      <c r="H119" s="4">
        <f t="shared" si="5"/>
        <v>0</v>
      </c>
      <c r="I119" s="4">
        <f t="shared" si="7"/>
        <v>0</v>
      </c>
      <c r="J119" s="4">
        <f>SUM('Annuitair oud'!H119,'Annuitair nieuw'!H119)</f>
        <v>0</v>
      </c>
      <c r="K119" s="4">
        <f t="shared" si="8"/>
        <v>0</v>
      </c>
      <c r="L119" s="4">
        <f>SUM('Annuitair oud'!I119,'Annuitair nieuw'!I119)</f>
        <v>0</v>
      </c>
      <c r="M119" s="4"/>
      <c r="N119" s="4"/>
      <c r="O119" s="4"/>
      <c r="P119" s="4"/>
      <c r="Q119" s="4"/>
      <c r="R119" s="4"/>
      <c r="S119" s="4"/>
      <c r="T119" s="4"/>
      <c r="U119" s="4"/>
      <c r="V119" s="21"/>
    </row>
    <row r="120" spans="1:22" x14ac:dyDescent="0.25">
      <c r="A120" s="10">
        <f t="shared" si="9"/>
        <v>48030</v>
      </c>
      <c r="B120">
        <f t="shared" si="6"/>
        <v>10</v>
      </c>
      <c r="C120">
        <v>119</v>
      </c>
      <c r="D120" s="4">
        <f>SUM('Annuitair oud'!D120,'Annuitair nieuw'!D120)</f>
        <v>0</v>
      </c>
      <c r="E120" s="4">
        <f>SUM('Annuitair oud'!E120,'Annuitair nieuw'!E120)</f>
        <v>0</v>
      </c>
      <c r="F120" s="4">
        <f>SUM('Annuitair oud'!F120,'Annuitair nieuw'!F120)</f>
        <v>0</v>
      </c>
      <c r="G120" s="4">
        <f>SUM('Annuitair oud'!G120,'Annuitair nieuw'!G120)</f>
        <v>0</v>
      </c>
      <c r="H120" s="4">
        <f t="shared" si="5"/>
        <v>0</v>
      </c>
      <c r="I120" s="4">
        <f t="shared" si="7"/>
        <v>0</v>
      </c>
      <c r="J120" s="4">
        <f>SUM('Annuitair oud'!H120,'Annuitair nieuw'!H120)</f>
        <v>0</v>
      </c>
      <c r="K120" s="4">
        <f t="shared" si="8"/>
        <v>0</v>
      </c>
      <c r="L120" s="4">
        <f>SUM('Annuitair oud'!I120,'Annuitair nieuw'!I120)</f>
        <v>0</v>
      </c>
      <c r="M120" s="4"/>
      <c r="N120" s="4"/>
      <c r="O120" s="4"/>
      <c r="P120" s="4"/>
      <c r="Q120" s="4"/>
      <c r="R120" s="4"/>
      <c r="S120" s="4"/>
      <c r="T120" s="4"/>
      <c r="U120" s="4"/>
      <c r="V120" s="21"/>
    </row>
    <row r="121" spans="1:22" x14ac:dyDescent="0.25">
      <c r="A121" s="10">
        <f t="shared" si="9"/>
        <v>48061</v>
      </c>
      <c r="B121">
        <f t="shared" si="6"/>
        <v>10</v>
      </c>
      <c r="C121">
        <v>120</v>
      </c>
      <c r="D121" s="4">
        <f>SUM('Annuitair oud'!D121,'Annuitair nieuw'!D121)</f>
        <v>0</v>
      </c>
      <c r="E121" s="4">
        <f>SUM('Annuitair oud'!E121,'Annuitair nieuw'!E121)</f>
        <v>0</v>
      </c>
      <c r="F121" s="4">
        <f>SUM('Annuitair oud'!F121,'Annuitair nieuw'!F121)</f>
        <v>0</v>
      </c>
      <c r="G121" s="4">
        <f>SUM('Annuitair oud'!G121,'Annuitair nieuw'!G121)</f>
        <v>0</v>
      </c>
      <c r="H121" s="4">
        <f t="shared" si="5"/>
        <v>0</v>
      </c>
      <c r="I121" s="4">
        <f t="shared" si="7"/>
        <v>0</v>
      </c>
      <c r="J121" s="4">
        <f>SUM('Annuitair oud'!H121,'Annuitair nieuw'!H121)</f>
        <v>0</v>
      </c>
      <c r="K121" s="4">
        <f t="shared" si="8"/>
        <v>0</v>
      </c>
      <c r="L121" s="4">
        <f>SUM('Annuitair oud'!I121,'Annuitair nieuw'!I121)</f>
        <v>0</v>
      </c>
      <c r="M121" s="4"/>
      <c r="N121" s="4"/>
      <c r="O121" s="4"/>
      <c r="P121" s="4"/>
      <c r="Q121" s="4"/>
      <c r="R121" s="4"/>
      <c r="S121" s="4"/>
      <c r="T121" s="4"/>
      <c r="U121" s="4"/>
      <c r="V121" s="21"/>
    </row>
    <row r="122" spans="1:22" x14ac:dyDescent="0.25">
      <c r="A122" s="10">
        <f t="shared" si="9"/>
        <v>48092</v>
      </c>
      <c r="B122">
        <f t="shared" si="6"/>
        <v>11</v>
      </c>
      <c r="C122">
        <v>121</v>
      </c>
      <c r="D122" s="4">
        <f>SUM('Annuitair oud'!D122,'Annuitair nieuw'!D122)</f>
        <v>0</v>
      </c>
      <c r="E122" s="4">
        <f>SUM('Annuitair oud'!E122,'Annuitair nieuw'!E122)</f>
        <v>0</v>
      </c>
      <c r="F122" s="4">
        <f>SUM('Annuitair oud'!F122,'Annuitair nieuw'!F122)</f>
        <v>0</v>
      </c>
      <c r="G122" s="4">
        <f>SUM('Annuitair oud'!G122,'Annuitair nieuw'!G122)</f>
        <v>0</v>
      </c>
      <c r="H122" s="4">
        <f t="shared" si="5"/>
        <v>0</v>
      </c>
      <c r="I122" s="4">
        <f t="shared" si="7"/>
        <v>0</v>
      </c>
      <c r="J122" s="4">
        <f>SUM('Annuitair oud'!H122,'Annuitair nieuw'!H122)</f>
        <v>0</v>
      </c>
      <c r="K122" s="4">
        <f t="shared" si="8"/>
        <v>0</v>
      </c>
      <c r="L122" s="4">
        <f>SUM('Annuitair oud'!I122,'Annuitair nieuw'!I122)</f>
        <v>0</v>
      </c>
      <c r="M122" s="4"/>
      <c r="N122" s="4"/>
      <c r="O122" s="4"/>
      <c r="P122" s="4"/>
      <c r="Q122" s="4"/>
      <c r="R122" s="4"/>
      <c r="S122" s="4"/>
      <c r="T122" s="4"/>
      <c r="U122" s="4"/>
      <c r="V122" s="21"/>
    </row>
    <row r="123" spans="1:22" x14ac:dyDescent="0.25">
      <c r="A123" s="10">
        <f t="shared" si="9"/>
        <v>48122</v>
      </c>
      <c r="B123">
        <f t="shared" si="6"/>
        <v>11</v>
      </c>
      <c r="C123">
        <v>122</v>
      </c>
      <c r="D123" s="4">
        <f>SUM('Annuitair oud'!D123,'Annuitair nieuw'!D123)</f>
        <v>0</v>
      </c>
      <c r="E123" s="4">
        <f>SUM('Annuitair oud'!E123,'Annuitair nieuw'!E123)</f>
        <v>0</v>
      </c>
      <c r="F123" s="4">
        <f>SUM('Annuitair oud'!F123,'Annuitair nieuw'!F123)</f>
        <v>0</v>
      </c>
      <c r="G123" s="4">
        <f>SUM('Annuitair oud'!G123,'Annuitair nieuw'!G123)</f>
        <v>0</v>
      </c>
      <c r="H123" s="4">
        <f t="shared" si="5"/>
        <v>0</v>
      </c>
      <c r="I123" s="4">
        <f t="shared" si="7"/>
        <v>0</v>
      </c>
      <c r="J123" s="4">
        <f>SUM('Annuitair oud'!H123,'Annuitair nieuw'!H123)</f>
        <v>0</v>
      </c>
      <c r="K123" s="4">
        <f t="shared" si="8"/>
        <v>0</v>
      </c>
      <c r="L123" s="4">
        <f>SUM('Annuitair oud'!I123,'Annuitair nieuw'!I123)</f>
        <v>0</v>
      </c>
      <c r="M123" s="4"/>
      <c r="N123" s="4"/>
      <c r="O123" s="4"/>
      <c r="P123" s="4"/>
      <c r="Q123" s="4"/>
      <c r="R123" s="4"/>
      <c r="S123" s="4"/>
      <c r="T123" s="4"/>
      <c r="U123" s="4"/>
      <c r="V123" s="21"/>
    </row>
    <row r="124" spans="1:22" x14ac:dyDescent="0.25">
      <c r="A124" s="10">
        <f t="shared" si="9"/>
        <v>48153</v>
      </c>
      <c r="B124">
        <f t="shared" si="6"/>
        <v>11</v>
      </c>
      <c r="C124">
        <v>123</v>
      </c>
      <c r="D124" s="4">
        <f>SUM('Annuitair oud'!D124,'Annuitair nieuw'!D124)</f>
        <v>0</v>
      </c>
      <c r="E124" s="4">
        <f>SUM('Annuitair oud'!E124,'Annuitair nieuw'!E124)</f>
        <v>0</v>
      </c>
      <c r="F124" s="4">
        <f>SUM('Annuitair oud'!F124,'Annuitair nieuw'!F124)</f>
        <v>0</v>
      </c>
      <c r="G124" s="4">
        <f>SUM('Annuitair oud'!G124,'Annuitair nieuw'!G124)</f>
        <v>0</v>
      </c>
      <c r="H124" s="4">
        <f t="shared" si="5"/>
        <v>0</v>
      </c>
      <c r="I124" s="4">
        <f t="shared" si="7"/>
        <v>0</v>
      </c>
      <c r="J124" s="4">
        <f>SUM('Annuitair oud'!H124,'Annuitair nieuw'!H124)</f>
        <v>0</v>
      </c>
      <c r="K124" s="4">
        <f t="shared" si="8"/>
        <v>0</v>
      </c>
      <c r="L124" s="4">
        <f>SUM('Annuitair oud'!I124,'Annuitair nieuw'!I124)</f>
        <v>0</v>
      </c>
      <c r="M124" s="4"/>
      <c r="N124" s="4"/>
      <c r="O124" s="4"/>
      <c r="P124" s="4"/>
      <c r="Q124" s="4"/>
      <c r="R124" s="4"/>
      <c r="S124" s="4"/>
      <c r="T124" s="4"/>
      <c r="U124" s="4"/>
      <c r="V124" s="21"/>
    </row>
    <row r="125" spans="1:22" x14ac:dyDescent="0.25">
      <c r="A125" s="10">
        <f t="shared" si="9"/>
        <v>48183</v>
      </c>
      <c r="B125">
        <f t="shared" si="6"/>
        <v>11</v>
      </c>
      <c r="C125">
        <v>124</v>
      </c>
      <c r="D125" s="4">
        <f>SUM('Annuitair oud'!D125,'Annuitair nieuw'!D125)</f>
        <v>0</v>
      </c>
      <c r="E125" s="4">
        <f>SUM('Annuitair oud'!E125,'Annuitair nieuw'!E125)</f>
        <v>0</v>
      </c>
      <c r="F125" s="4">
        <f>SUM('Annuitair oud'!F125,'Annuitair nieuw'!F125)</f>
        <v>0</v>
      </c>
      <c r="G125" s="4">
        <f>SUM('Annuitair oud'!G125,'Annuitair nieuw'!G125)</f>
        <v>0</v>
      </c>
      <c r="H125" s="4">
        <f t="shared" si="5"/>
        <v>0</v>
      </c>
      <c r="I125" s="4">
        <f t="shared" si="7"/>
        <v>0</v>
      </c>
      <c r="J125" s="4">
        <f>SUM('Annuitair oud'!H125,'Annuitair nieuw'!H125)</f>
        <v>0</v>
      </c>
      <c r="K125" s="4">
        <f t="shared" si="8"/>
        <v>0</v>
      </c>
      <c r="L125" s="4">
        <f>SUM('Annuitair oud'!I125,'Annuitair nieuw'!I125)</f>
        <v>0</v>
      </c>
      <c r="M125" s="4"/>
      <c r="N125" s="4"/>
      <c r="O125" s="4"/>
      <c r="P125" s="4"/>
      <c r="Q125" s="4"/>
      <c r="R125" s="4"/>
      <c r="S125" s="4"/>
      <c r="T125" s="4"/>
      <c r="U125" s="4"/>
      <c r="V125" s="21"/>
    </row>
    <row r="126" spans="1:22" x14ac:dyDescent="0.25">
      <c r="A126" s="10">
        <f t="shared" si="9"/>
        <v>48214</v>
      </c>
      <c r="B126">
        <f t="shared" si="6"/>
        <v>11</v>
      </c>
      <c r="C126">
        <v>125</v>
      </c>
      <c r="D126" s="4">
        <f>SUM('Annuitair oud'!D126,'Annuitair nieuw'!D126)</f>
        <v>0</v>
      </c>
      <c r="E126" s="4">
        <f>SUM('Annuitair oud'!E126,'Annuitair nieuw'!E126)</f>
        <v>0</v>
      </c>
      <c r="F126" s="4">
        <f>SUM('Annuitair oud'!F126,'Annuitair nieuw'!F126)</f>
        <v>0</v>
      </c>
      <c r="G126" s="4">
        <f>SUM('Annuitair oud'!G126,'Annuitair nieuw'!G126)</f>
        <v>0</v>
      </c>
      <c r="H126" s="4">
        <f t="shared" si="5"/>
        <v>0</v>
      </c>
      <c r="I126" s="4">
        <f t="shared" si="7"/>
        <v>0</v>
      </c>
      <c r="J126" s="4">
        <f>SUM('Annuitair oud'!H126,'Annuitair nieuw'!H126)</f>
        <v>0</v>
      </c>
      <c r="K126" s="4">
        <f t="shared" si="8"/>
        <v>0</v>
      </c>
      <c r="L126" s="4">
        <f>SUM('Annuitair oud'!I126,'Annuitair nieuw'!I126)</f>
        <v>0</v>
      </c>
      <c r="M126" s="4"/>
      <c r="N126" s="4"/>
      <c r="O126" s="4"/>
      <c r="P126" s="4"/>
      <c r="Q126" s="4"/>
      <c r="R126" s="4"/>
      <c r="S126" s="4"/>
      <c r="T126" s="4"/>
      <c r="U126" s="4"/>
      <c r="V126" s="21"/>
    </row>
    <row r="127" spans="1:22" x14ac:dyDescent="0.25">
      <c r="A127" s="10">
        <f t="shared" si="9"/>
        <v>48245</v>
      </c>
      <c r="B127">
        <f t="shared" si="6"/>
        <v>11</v>
      </c>
      <c r="C127">
        <v>126</v>
      </c>
      <c r="D127" s="4">
        <f>SUM('Annuitair oud'!D127,'Annuitair nieuw'!D127)</f>
        <v>0</v>
      </c>
      <c r="E127" s="4">
        <f>SUM('Annuitair oud'!E127,'Annuitair nieuw'!E127)</f>
        <v>0</v>
      </c>
      <c r="F127" s="4">
        <f>SUM('Annuitair oud'!F127,'Annuitair nieuw'!F127)</f>
        <v>0</v>
      </c>
      <c r="G127" s="4">
        <f>SUM('Annuitair oud'!G127,'Annuitair nieuw'!G127)</f>
        <v>0</v>
      </c>
      <c r="H127" s="4">
        <f t="shared" si="5"/>
        <v>0</v>
      </c>
      <c r="I127" s="4">
        <f t="shared" si="7"/>
        <v>0</v>
      </c>
      <c r="J127" s="4">
        <f>SUM('Annuitair oud'!H127,'Annuitair nieuw'!H127)</f>
        <v>0</v>
      </c>
      <c r="K127" s="4">
        <f t="shared" si="8"/>
        <v>0</v>
      </c>
      <c r="L127" s="4">
        <f>SUM('Annuitair oud'!I127,'Annuitair nieuw'!I127)</f>
        <v>0</v>
      </c>
      <c r="M127" s="4"/>
      <c r="N127" s="4"/>
      <c r="O127" s="4"/>
      <c r="P127" s="4"/>
      <c r="Q127" s="4"/>
      <c r="R127" s="4"/>
      <c r="S127" s="4"/>
      <c r="T127" s="4"/>
      <c r="U127" s="4"/>
      <c r="V127" s="21"/>
    </row>
    <row r="128" spans="1:22" x14ac:dyDescent="0.25">
      <c r="A128" s="10">
        <f t="shared" si="9"/>
        <v>48274</v>
      </c>
      <c r="B128">
        <f t="shared" si="6"/>
        <v>11</v>
      </c>
      <c r="C128">
        <v>127</v>
      </c>
      <c r="D128" s="4">
        <f>SUM('Annuitair oud'!D128,'Annuitair nieuw'!D128)</f>
        <v>0</v>
      </c>
      <c r="E128" s="4">
        <f>SUM('Annuitair oud'!E128,'Annuitair nieuw'!E128)</f>
        <v>0</v>
      </c>
      <c r="F128" s="4">
        <f>SUM('Annuitair oud'!F128,'Annuitair nieuw'!F128)</f>
        <v>0</v>
      </c>
      <c r="G128" s="4">
        <f>SUM('Annuitair oud'!G128,'Annuitair nieuw'!G128)</f>
        <v>0</v>
      </c>
      <c r="H128" s="4">
        <f t="shared" si="5"/>
        <v>0</v>
      </c>
      <c r="I128" s="4">
        <f t="shared" si="7"/>
        <v>0</v>
      </c>
      <c r="J128" s="4">
        <f>SUM('Annuitair oud'!H128,'Annuitair nieuw'!H128)</f>
        <v>0</v>
      </c>
      <c r="K128" s="4">
        <f t="shared" si="8"/>
        <v>0</v>
      </c>
      <c r="L128" s="4">
        <f>SUM('Annuitair oud'!I128,'Annuitair nieuw'!I128)</f>
        <v>0</v>
      </c>
      <c r="M128" s="4"/>
      <c r="N128" s="4"/>
      <c r="O128" s="4"/>
      <c r="P128" s="4"/>
      <c r="Q128" s="4"/>
      <c r="R128" s="4"/>
      <c r="S128" s="4"/>
      <c r="T128" s="4"/>
      <c r="U128" s="4"/>
      <c r="V128" s="21"/>
    </row>
    <row r="129" spans="1:22" x14ac:dyDescent="0.25">
      <c r="A129" s="10">
        <f t="shared" si="9"/>
        <v>48305</v>
      </c>
      <c r="B129">
        <f t="shared" si="6"/>
        <v>11</v>
      </c>
      <c r="C129">
        <v>128</v>
      </c>
      <c r="D129" s="4">
        <f>SUM('Annuitair oud'!D129,'Annuitair nieuw'!D129)</f>
        <v>0</v>
      </c>
      <c r="E129" s="4">
        <f>SUM('Annuitair oud'!E129,'Annuitair nieuw'!E129)</f>
        <v>0</v>
      </c>
      <c r="F129" s="4">
        <f>SUM('Annuitair oud'!F129,'Annuitair nieuw'!F129)</f>
        <v>0</v>
      </c>
      <c r="G129" s="4">
        <f>SUM('Annuitair oud'!G129,'Annuitair nieuw'!G129)</f>
        <v>0</v>
      </c>
      <c r="H129" s="4">
        <f t="shared" si="5"/>
        <v>0</v>
      </c>
      <c r="I129" s="4">
        <f t="shared" si="7"/>
        <v>0</v>
      </c>
      <c r="J129" s="4">
        <f>SUM('Annuitair oud'!H129,'Annuitair nieuw'!H129)</f>
        <v>0</v>
      </c>
      <c r="K129" s="4">
        <f t="shared" si="8"/>
        <v>0</v>
      </c>
      <c r="L129" s="4">
        <f>SUM('Annuitair oud'!I129,'Annuitair nieuw'!I129)</f>
        <v>0</v>
      </c>
      <c r="M129" s="4"/>
      <c r="N129" s="4"/>
      <c r="O129" s="4"/>
      <c r="P129" s="4"/>
      <c r="Q129" s="4"/>
      <c r="R129" s="4"/>
      <c r="S129" s="4"/>
      <c r="T129" s="4"/>
      <c r="U129" s="4"/>
      <c r="V129" s="21"/>
    </row>
    <row r="130" spans="1:22" x14ac:dyDescent="0.25">
      <c r="A130" s="10">
        <f t="shared" si="9"/>
        <v>48335</v>
      </c>
      <c r="B130">
        <f t="shared" si="6"/>
        <v>11</v>
      </c>
      <c r="C130">
        <v>129</v>
      </c>
      <c r="D130" s="4">
        <f>SUM('Annuitair oud'!D130,'Annuitair nieuw'!D130)</f>
        <v>0</v>
      </c>
      <c r="E130" s="4">
        <f>SUM('Annuitair oud'!E130,'Annuitair nieuw'!E130)</f>
        <v>0</v>
      </c>
      <c r="F130" s="4">
        <f>SUM('Annuitair oud'!F130,'Annuitair nieuw'!F130)</f>
        <v>0</v>
      </c>
      <c r="G130" s="4">
        <f>SUM('Annuitair oud'!G130,'Annuitair nieuw'!G130)</f>
        <v>0</v>
      </c>
      <c r="H130" s="4">
        <f t="shared" ref="H130:H193" si="10">IF(A130&lt;=Aflossingsvrij_maken,IF(F130-(Eigenwoningforfait/12)&lt;=0,0,(F130-(Eigenwoningforfait/12))*Belastingpercentage),0)</f>
        <v>0</v>
      </c>
      <c r="I130" s="4">
        <f t="shared" si="7"/>
        <v>0</v>
      </c>
      <c r="J130" s="4">
        <f>SUM('Annuitair oud'!H130,'Annuitair nieuw'!H130)</f>
        <v>0</v>
      </c>
      <c r="K130" s="4">
        <f t="shared" si="8"/>
        <v>0</v>
      </c>
      <c r="L130" s="4">
        <f>SUM('Annuitair oud'!I130,'Annuitair nieuw'!I130)</f>
        <v>0</v>
      </c>
      <c r="M130" s="4"/>
      <c r="N130" s="4"/>
      <c r="O130" s="4"/>
      <c r="P130" s="4"/>
      <c r="Q130" s="4"/>
      <c r="R130" s="4"/>
      <c r="S130" s="4"/>
      <c r="T130" s="4"/>
      <c r="U130" s="4"/>
      <c r="V130" s="21"/>
    </row>
    <row r="131" spans="1:22" x14ac:dyDescent="0.25">
      <c r="A131" s="10">
        <f t="shared" si="9"/>
        <v>48366</v>
      </c>
      <c r="B131">
        <f t="shared" ref="B131:B194" si="11">CEILING(C131/12,1)</f>
        <v>11</v>
      </c>
      <c r="C131">
        <v>130</v>
      </c>
      <c r="D131" s="4">
        <f>SUM('Annuitair oud'!D131,'Annuitair nieuw'!D131)</f>
        <v>0</v>
      </c>
      <c r="E131" s="4">
        <f>SUM('Annuitair oud'!E131,'Annuitair nieuw'!E131)</f>
        <v>0</v>
      </c>
      <c r="F131" s="4">
        <f>SUM('Annuitair oud'!F131,'Annuitair nieuw'!F131)</f>
        <v>0</v>
      </c>
      <c r="G131" s="4">
        <f>SUM('Annuitair oud'!G131,'Annuitair nieuw'!G131)</f>
        <v>0</v>
      </c>
      <c r="H131" s="4">
        <f t="shared" si="10"/>
        <v>0</v>
      </c>
      <c r="I131" s="4">
        <f t="shared" ref="I131:I194" si="12">G131-H131</f>
        <v>0</v>
      </c>
      <c r="J131" s="4">
        <f>SUM('Annuitair oud'!H131,'Annuitair nieuw'!H131)</f>
        <v>0</v>
      </c>
      <c r="K131" s="4">
        <f t="shared" ref="K131:K194" si="13">J131-H131</f>
        <v>0</v>
      </c>
      <c r="L131" s="4">
        <f>SUM('Annuitair oud'!I131,'Annuitair nieuw'!I131)</f>
        <v>0</v>
      </c>
      <c r="M131" s="4"/>
      <c r="N131" s="4"/>
      <c r="O131" s="4"/>
      <c r="P131" s="4"/>
      <c r="Q131" s="4"/>
      <c r="R131" s="4"/>
      <c r="S131" s="4"/>
      <c r="T131" s="4"/>
      <c r="U131" s="4"/>
      <c r="V131" s="21"/>
    </row>
    <row r="132" spans="1:22" x14ac:dyDescent="0.25">
      <c r="A132" s="10">
        <f t="shared" ref="A132:A195" si="14">DATE(YEAR(A131),MONTH(A131)+1,DAY(A131))</f>
        <v>48396</v>
      </c>
      <c r="B132">
        <f t="shared" si="11"/>
        <v>11</v>
      </c>
      <c r="C132">
        <v>131</v>
      </c>
      <c r="D132" s="4">
        <f>SUM('Annuitair oud'!D132,'Annuitair nieuw'!D132)</f>
        <v>0</v>
      </c>
      <c r="E132" s="4">
        <f>SUM('Annuitair oud'!E132,'Annuitair nieuw'!E132)</f>
        <v>0</v>
      </c>
      <c r="F132" s="4">
        <f>SUM('Annuitair oud'!F132,'Annuitair nieuw'!F132)</f>
        <v>0</v>
      </c>
      <c r="G132" s="4">
        <f>SUM('Annuitair oud'!G132,'Annuitair nieuw'!G132)</f>
        <v>0</v>
      </c>
      <c r="H132" s="4">
        <f t="shared" si="10"/>
        <v>0</v>
      </c>
      <c r="I132" s="4">
        <f t="shared" si="12"/>
        <v>0</v>
      </c>
      <c r="J132" s="4">
        <f>SUM('Annuitair oud'!H132,'Annuitair nieuw'!H132)</f>
        <v>0</v>
      </c>
      <c r="K132" s="4">
        <f t="shared" si="13"/>
        <v>0</v>
      </c>
      <c r="L132" s="4">
        <f>SUM('Annuitair oud'!I132,'Annuitair nieuw'!I132)</f>
        <v>0</v>
      </c>
      <c r="M132" s="4"/>
      <c r="N132" s="4"/>
      <c r="O132" s="4"/>
      <c r="P132" s="4"/>
      <c r="Q132" s="4"/>
      <c r="R132" s="4"/>
      <c r="S132" s="4"/>
      <c r="T132" s="4"/>
      <c r="U132" s="4"/>
      <c r="V132" s="21"/>
    </row>
    <row r="133" spans="1:22" x14ac:dyDescent="0.25">
      <c r="A133" s="10">
        <f t="shared" si="14"/>
        <v>48427</v>
      </c>
      <c r="B133">
        <f t="shared" si="11"/>
        <v>11</v>
      </c>
      <c r="C133">
        <v>132</v>
      </c>
      <c r="D133" s="4">
        <f>SUM('Annuitair oud'!D133,'Annuitair nieuw'!D133)</f>
        <v>0</v>
      </c>
      <c r="E133" s="4">
        <f>SUM('Annuitair oud'!E133,'Annuitair nieuw'!E133)</f>
        <v>0</v>
      </c>
      <c r="F133" s="4">
        <f>SUM('Annuitair oud'!F133,'Annuitair nieuw'!F133)</f>
        <v>0</v>
      </c>
      <c r="G133" s="4">
        <f>SUM('Annuitair oud'!G133,'Annuitair nieuw'!G133)</f>
        <v>0</v>
      </c>
      <c r="H133" s="4">
        <f t="shared" si="10"/>
        <v>0</v>
      </c>
      <c r="I133" s="4">
        <f t="shared" si="12"/>
        <v>0</v>
      </c>
      <c r="J133" s="4">
        <f>SUM('Annuitair oud'!H133,'Annuitair nieuw'!H133)</f>
        <v>0</v>
      </c>
      <c r="K133" s="4">
        <f t="shared" si="13"/>
        <v>0</v>
      </c>
      <c r="L133" s="4">
        <f>SUM('Annuitair oud'!I133,'Annuitair nieuw'!I133)</f>
        <v>0</v>
      </c>
      <c r="M133" s="4"/>
      <c r="N133" s="4"/>
      <c r="O133" s="4"/>
      <c r="P133" s="4"/>
      <c r="Q133" s="4"/>
      <c r="R133" s="4"/>
      <c r="S133" s="4"/>
      <c r="T133" s="4"/>
      <c r="U133" s="4"/>
      <c r="V133" s="21"/>
    </row>
    <row r="134" spans="1:22" x14ac:dyDescent="0.25">
      <c r="A134" s="10">
        <f t="shared" si="14"/>
        <v>48458</v>
      </c>
      <c r="B134">
        <f t="shared" si="11"/>
        <v>12</v>
      </c>
      <c r="C134">
        <v>133</v>
      </c>
      <c r="D134" s="4">
        <f>SUM('Annuitair oud'!D134,'Annuitair nieuw'!D134)</f>
        <v>0</v>
      </c>
      <c r="E134" s="4">
        <f>SUM('Annuitair oud'!E134,'Annuitair nieuw'!E134)</f>
        <v>0</v>
      </c>
      <c r="F134" s="4">
        <f>SUM('Annuitair oud'!F134,'Annuitair nieuw'!F134)</f>
        <v>0</v>
      </c>
      <c r="G134" s="4">
        <f>SUM('Annuitair oud'!G134,'Annuitair nieuw'!G134)</f>
        <v>0</v>
      </c>
      <c r="H134" s="4">
        <f t="shared" si="10"/>
        <v>0</v>
      </c>
      <c r="I134" s="4">
        <f t="shared" si="12"/>
        <v>0</v>
      </c>
      <c r="J134" s="4">
        <f>SUM('Annuitair oud'!H134,'Annuitair nieuw'!H134)</f>
        <v>0</v>
      </c>
      <c r="K134" s="4">
        <f t="shared" si="13"/>
        <v>0</v>
      </c>
      <c r="L134" s="4">
        <f>SUM('Annuitair oud'!I134,'Annuitair nieuw'!I134)</f>
        <v>0</v>
      </c>
      <c r="M134" s="4"/>
      <c r="N134" s="4"/>
      <c r="O134" s="4"/>
      <c r="P134" s="4"/>
      <c r="Q134" s="4"/>
      <c r="R134" s="4"/>
      <c r="S134" s="4"/>
      <c r="T134" s="4"/>
      <c r="U134" s="4"/>
      <c r="V134" s="21"/>
    </row>
    <row r="135" spans="1:22" x14ac:dyDescent="0.25">
      <c r="A135" s="10">
        <f t="shared" si="14"/>
        <v>48488</v>
      </c>
      <c r="B135">
        <f t="shared" si="11"/>
        <v>12</v>
      </c>
      <c r="C135">
        <v>134</v>
      </c>
      <c r="D135" s="4">
        <f>SUM('Annuitair oud'!D135,'Annuitair nieuw'!D135)</f>
        <v>0</v>
      </c>
      <c r="E135" s="4">
        <f>SUM('Annuitair oud'!E135,'Annuitair nieuw'!E135)</f>
        <v>0</v>
      </c>
      <c r="F135" s="4">
        <f>SUM('Annuitair oud'!F135,'Annuitair nieuw'!F135)</f>
        <v>0</v>
      </c>
      <c r="G135" s="4">
        <f>SUM('Annuitair oud'!G135,'Annuitair nieuw'!G135)</f>
        <v>0</v>
      </c>
      <c r="H135" s="4">
        <f t="shared" si="10"/>
        <v>0</v>
      </c>
      <c r="I135" s="4">
        <f t="shared" si="12"/>
        <v>0</v>
      </c>
      <c r="J135" s="4">
        <f>SUM('Annuitair oud'!H135,'Annuitair nieuw'!H135)</f>
        <v>0</v>
      </c>
      <c r="K135" s="4">
        <f t="shared" si="13"/>
        <v>0</v>
      </c>
      <c r="L135" s="4">
        <f>SUM('Annuitair oud'!I135,'Annuitair nieuw'!I135)</f>
        <v>0</v>
      </c>
      <c r="M135" s="4"/>
      <c r="N135" s="4"/>
      <c r="O135" s="4"/>
      <c r="P135" s="4"/>
      <c r="Q135" s="4"/>
      <c r="R135" s="4"/>
      <c r="S135" s="4"/>
      <c r="T135" s="4"/>
      <c r="U135" s="4"/>
      <c r="V135" s="21"/>
    </row>
    <row r="136" spans="1:22" x14ac:dyDescent="0.25">
      <c r="A136" s="10">
        <f t="shared" si="14"/>
        <v>48519</v>
      </c>
      <c r="B136">
        <f t="shared" si="11"/>
        <v>12</v>
      </c>
      <c r="C136">
        <v>135</v>
      </c>
      <c r="D136" s="4">
        <f>SUM('Annuitair oud'!D136,'Annuitair nieuw'!D136)</f>
        <v>0</v>
      </c>
      <c r="E136" s="4">
        <f>SUM('Annuitair oud'!E136,'Annuitair nieuw'!E136)</f>
        <v>0</v>
      </c>
      <c r="F136" s="4">
        <f>SUM('Annuitair oud'!F136,'Annuitair nieuw'!F136)</f>
        <v>0</v>
      </c>
      <c r="G136" s="4">
        <f>SUM('Annuitair oud'!G136,'Annuitair nieuw'!G136)</f>
        <v>0</v>
      </c>
      <c r="H136" s="4">
        <f t="shared" si="10"/>
        <v>0</v>
      </c>
      <c r="I136" s="4">
        <f t="shared" si="12"/>
        <v>0</v>
      </c>
      <c r="J136" s="4">
        <f>SUM('Annuitair oud'!H136,'Annuitair nieuw'!H136)</f>
        <v>0</v>
      </c>
      <c r="K136" s="4">
        <f t="shared" si="13"/>
        <v>0</v>
      </c>
      <c r="L136" s="4">
        <f>SUM('Annuitair oud'!I136,'Annuitair nieuw'!I136)</f>
        <v>0</v>
      </c>
      <c r="M136" s="4"/>
      <c r="N136" s="4"/>
      <c r="O136" s="4"/>
      <c r="P136" s="4"/>
      <c r="Q136" s="4"/>
      <c r="R136" s="4"/>
      <c r="S136" s="4"/>
      <c r="T136" s="4"/>
      <c r="U136" s="4"/>
      <c r="V136" s="21"/>
    </row>
    <row r="137" spans="1:22" x14ac:dyDescent="0.25">
      <c r="A137" s="10">
        <f t="shared" si="14"/>
        <v>48549</v>
      </c>
      <c r="B137">
        <f t="shared" si="11"/>
        <v>12</v>
      </c>
      <c r="C137">
        <v>136</v>
      </c>
      <c r="D137" s="4">
        <f>SUM('Annuitair oud'!D137,'Annuitair nieuw'!D137)</f>
        <v>0</v>
      </c>
      <c r="E137" s="4">
        <f>SUM('Annuitair oud'!E137,'Annuitair nieuw'!E137)</f>
        <v>0</v>
      </c>
      <c r="F137" s="4">
        <f>SUM('Annuitair oud'!F137,'Annuitair nieuw'!F137)</f>
        <v>0</v>
      </c>
      <c r="G137" s="4">
        <f>SUM('Annuitair oud'!G137,'Annuitair nieuw'!G137)</f>
        <v>0</v>
      </c>
      <c r="H137" s="4">
        <f t="shared" si="10"/>
        <v>0</v>
      </c>
      <c r="I137" s="4">
        <f t="shared" si="12"/>
        <v>0</v>
      </c>
      <c r="J137" s="4">
        <f>SUM('Annuitair oud'!H137,'Annuitair nieuw'!H137)</f>
        <v>0</v>
      </c>
      <c r="K137" s="4">
        <f t="shared" si="13"/>
        <v>0</v>
      </c>
      <c r="L137" s="4">
        <f>SUM('Annuitair oud'!I137,'Annuitair nieuw'!I137)</f>
        <v>0</v>
      </c>
      <c r="M137" s="4"/>
      <c r="N137" s="4"/>
      <c r="O137" s="4"/>
      <c r="P137" s="4"/>
      <c r="Q137" s="4"/>
      <c r="R137" s="4"/>
      <c r="S137" s="4"/>
      <c r="T137" s="4"/>
      <c r="U137" s="4"/>
      <c r="V137" s="21"/>
    </row>
    <row r="138" spans="1:22" x14ac:dyDescent="0.25">
      <c r="A138" s="10">
        <f t="shared" si="14"/>
        <v>48580</v>
      </c>
      <c r="B138">
        <f t="shared" si="11"/>
        <v>12</v>
      </c>
      <c r="C138">
        <v>137</v>
      </c>
      <c r="D138" s="4">
        <f>SUM('Annuitair oud'!D138,'Annuitair nieuw'!D138)</f>
        <v>0</v>
      </c>
      <c r="E138" s="4">
        <f>SUM('Annuitair oud'!E138,'Annuitair nieuw'!E138)</f>
        <v>0</v>
      </c>
      <c r="F138" s="4">
        <f>SUM('Annuitair oud'!F138,'Annuitair nieuw'!F138)</f>
        <v>0</v>
      </c>
      <c r="G138" s="4">
        <f>SUM('Annuitair oud'!G138,'Annuitair nieuw'!G138)</f>
        <v>0</v>
      </c>
      <c r="H138" s="4">
        <f t="shared" si="10"/>
        <v>0</v>
      </c>
      <c r="I138" s="4">
        <f t="shared" si="12"/>
        <v>0</v>
      </c>
      <c r="J138" s="4">
        <f>SUM('Annuitair oud'!H138,'Annuitair nieuw'!H138)</f>
        <v>0</v>
      </c>
      <c r="K138" s="4">
        <f t="shared" si="13"/>
        <v>0</v>
      </c>
      <c r="L138" s="4">
        <f>SUM('Annuitair oud'!I138,'Annuitair nieuw'!I138)</f>
        <v>0</v>
      </c>
      <c r="M138" s="4"/>
      <c r="N138" s="4"/>
      <c r="O138" s="4"/>
      <c r="P138" s="4"/>
      <c r="Q138" s="4"/>
      <c r="R138" s="4"/>
      <c r="S138" s="4"/>
      <c r="T138" s="4"/>
      <c r="U138" s="4"/>
      <c r="V138" s="21"/>
    </row>
    <row r="139" spans="1:22" x14ac:dyDescent="0.25">
      <c r="A139" s="10">
        <f t="shared" si="14"/>
        <v>48611</v>
      </c>
      <c r="B139">
        <f t="shared" si="11"/>
        <v>12</v>
      </c>
      <c r="C139">
        <v>138</v>
      </c>
      <c r="D139" s="4">
        <f>SUM('Annuitair oud'!D139,'Annuitair nieuw'!D139)</f>
        <v>0</v>
      </c>
      <c r="E139" s="4">
        <f>SUM('Annuitair oud'!E139,'Annuitair nieuw'!E139)</f>
        <v>0</v>
      </c>
      <c r="F139" s="4">
        <f>SUM('Annuitair oud'!F139,'Annuitair nieuw'!F139)</f>
        <v>0</v>
      </c>
      <c r="G139" s="4">
        <f>SUM('Annuitair oud'!G139,'Annuitair nieuw'!G139)</f>
        <v>0</v>
      </c>
      <c r="H139" s="4">
        <f t="shared" si="10"/>
        <v>0</v>
      </c>
      <c r="I139" s="4">
        <f t="shared" si="12"/>
        <v>0</v>
      </c>
      <c r="J139" s="4">
        <f>SUM('Annuitair oud'!H139,'Annuitair nieuw'!H139)</f>
        <v>0</v>
      </c>
      <c r="K139" s="4">
        <f t="shared" si="13"/>
        <v>0</v>
      </c>
      <c r="L139" s="4">
        <f>SUM('Annuitair oud'!I139,'Annuitair nieuw'!I139)</f>
        <v>0</v>
      </c>
      <c r="M139" s="4"/>
      <c r="N139" s="4"/>
      <c r="O139" s="4"/>
      <c r="P139" s="4"/>
      <c r="Q139" s="4"/>
      <c r="R139" s="4"/>
      <c r="S139" s="4"/>
      <c r="T139" s="4"/>
      <c r="U139" s="4"/>
      <c r="V139" s="21"/>
    </row>
    <row r="140" spans="1:22" x14ac:dyDescent="0.25">
      <c r="A140" s="10">
        <f t="shared" si="14"/>
        <v>48639</v>
      </c>
      <c r="B140">
        <f t="shared" si="11"/>
        <v>12</v>
      </c>
      <c r="C140">
        <v>139</v>
      </c>
      <c r="D140" s="4">
        <f>SUM('Annuitair oud'!D140,'Annuitair nieuw'!D140)</f>
        <v>0</v>
      </c>
      <c r="E140" s="4">
        <f>SUM('Annuitair oud'!E140,'Annuitair nieuw'!E140)</f>
        <v>0</v>
      </c>
      <c r="F140" s="4">
        <f>SUM('Annuitair oud'!F140,'Annuitair nieuw'!F140)</f>
        <v>0</v>
      </c>
      <c r="G140" s="4">
        <f>SUM('Annuitair oud'!G140,'Annuitair nieuw'!G140)</f>
        <v>0</v>
      </c>
      <c r="H140" s="4">
        <f t="shared" si="10"/>
        <v>0</v>
      </c>
      <c r="I140" s="4">
        <f t="shared" si="12"/>
        <v>0</v>
      </c>
      <c r="J140" s="4">
        <f>SUM('Annuitair oud'!H140,'Annuitair nieuw'!H140)</f>
        <v>0</v>
      </c>
      <c r="K140" s="4">
        <f t="shared" si="13"/>
        <v>0</v>
      </c>
      <c r="L140" s="4">
        <f>SUM('Annuitair oud'!I140,'Annuitair nieuw'!I140)</f>
        <v>0</v>
      </c>
      <c r="M140" s="4"/>
      <c r="N140" s="4"/>
      <c r="O140" s="4"/>
      <c r="P140" s="4"/>
      <c r="Q140" s="4"/>
      <c r="R140" s="4"/>
      <c r="S140" s="4"/>
      <c r="T140" s="4"/>
      <c r="U140" s="4"/>
      <c r="V140" s="21"/>
    </row>
    <row r="141" spans="1:22" x14ac:dyDescent="0.25">
      <c r="A141" s="10">
        <f t="shared" si="14"/>
        <v>48670</v>
      </c>
      <c r="B141">
        <f t="shared" si="11"/>
        <v>12</v>
      </c>
      <c r="C141">
        <v>140</v>
      </c>
      <c r="D141" s="4">
        <f>SUM('Annuitair oud'!D141,'Annuitair nieuw'!D141)</f>
        <v>0</v>
      </c>
      <c r="E141" s="4">
        <f>SUM('Annuitair oud'!E141,'Annuitair nieuw'!E141)</f>
        <v>0</v>
      </c>
      <c r="F141" s="4">
        <f>SUM('Annuitair oud'!F141,'Annuitair nieuw'!F141)</f>
        <v>0</v>
      </c>
      <c r="G141" s="4">
        <f>SUM('Annuitair oud'!G141,'Annuitair nieuw'!G141)</f>
        <v>0</v>
      </c>
      <c r="H141" s="4">
        <f t="shared" si="10"/>
        <v>0</v>
      </c>
      <c r="I141" s="4">
        <f t="shared" si="12"/>
        <v>0</v>
      </c>
      <c r="J141" s="4">
        <f>SUM('Annuitair oud'!H141,'Annuitair nieuw'!H141)</f>
        <v>0</v>
      </c>
      <c r="K141" s="4">
        <f t="shared" si="13"/>
        <v>0</v>
      </c>
      <c r="L141" s="4">
        <f>SUM('Annuitair oud'!I141,'Annuitair nieuw'!I141)</f>
        <v>0</v>
      </c>
      <c r="M141" s="4"/>
      <c r="N141" s="4"/>
      <c r="O141" s="4"/>
      <c r="P141" s="4"/>
      <c r="Q141" s="4"/>
      <c r="R141" s="4"/>
      <c r="S141" s="4"/>
      <c r="T141" s="4"/>
      <c r="U141" s="4"/>
      <c r="V141" s="21"/>
    </row>
    <row r="142" spans="1:22" x14ac:dyDescent="0.25">
      <c r="A142" s="10">
        <f t="shared" si="14"/>
        <v>48700</v>
      </c>
      <c r="B142">
        <f t="shared" si="11"/>
        <v>12</v>
      </c>
      <c r="C142">
        <v>141</v>
      </c>
      <c r="D142" s="4">
        <f>SUM('Annuitair oud'!D142,'Annuitair nieuw'!D142)</f>
        <v>0</v>
      </c>
      <c r="E142" s="4">
        <f>SUM('Annuitair oud'!E142,'Annuitair nieuw'!E142)</f>
        <v>0</v>
      </c>
      <c r="F142" s="4">
        <f>SUM('Annuitair oud'!F142,'Annuitair nieuw'!F142)</f>
        <v>0</v>
      </c>
      <c r="G142" s="4">
        <f>SUM('Annuitair oud'!G142,'Annuitair nieuw'!G142)</f>
        <v>0</v>
      </c>
      <c r="H142" s="4">
        <f t="shared" si="10"/>
        <v>0</v>
      </c>
      <c r="I142" s="4">
        <f t="shared" si="12"/>
        <v>0</v>
      </c>
      <c r="J142" s="4">
        <f>SUM('Annuitair oud'!H142,'Annuitair nieuw'!H142)</f>
        <v>0</v>
      </c>
      <c r="K142" s="4">
        <f t="shared" si="13"/>
        <v>0</v>
      </c>
      <c r="L142" s="4">
        <f>SUM('Annuitair oud'!I142,'Annuitair nieuw'!I142)</f>
        <v>0</v>
      </c>
      <c r="M142" s="4"/>
      <c r="N142" s="4"/>
      <c r="O142" s="4"/>
      <c r="P142" s="4"/>
      <c r="Q142" s="4"/>
      <c r="R142" s="4"/>
      <c r="S142" s="4"/>
      <c r="T142" s="4"/>
      <c r="U142" s="4"/>
      <c r="V142" s="21"/>
    </row>
    <row r="143" spans="1:22" x14ac:dyDescent="0.25">
      <c r="A143" s="10">
        <f t="shared" si="14"/>
        <v>48731</v>
      </c>
      <c r="B143">
        <f t="shared" si="11"/>
        <v>12</v>
      </c>
      <c r="C143">
        <v>142</v>
      </c>
      <c r="D143" s="4">
        <f>SUM('Annuitair oud'!D143,'Annuitair nieuw'!D143)</f>
        <v>0</v>
      </c>
      <c r="E143" s="4">
        <f>SUM('Annuitair oud'!E143,'Annuitair nieuw'!E143)</f>
        <v>0</v>
      </c>
      <c r="F143" s="4">
        <f>SUM('Annuitair oud'!F143,'Annuitair nieuw'!F143)</f>
        <v>0</v>
      </c>
      <c r="G143" s="4">
        <f>SUM('Annuitair oud'!G143,'Annuitair nieuw'!G143)</f>
        <v>0</v>
      </c>
      <c r="H143" s="4">
        <f t="shared" si="10"/>
        <v>0</v>
      </c>
      <c r="I143" s="4">
        <f t="shared" si="12"/>
        <v>0</v>
      </c>
      <c r="J143" s="4">
        <f>SUM('Annuitair oud'!H143,'Annuitair nieuw'!H143)</f>
        <v>0</v>
      </c>
      <c r="K143" s="4">
        <f t="shared" si="13"/>
        <v>0</v>
      </c>
      <c r="L143" s="4">
        <f>SUM('Annuitair oud'!I143,'Annuitair nieuw'!I143)</f>
        <v>0</v>
      </c>
      <c r="M143" s="4"/>
      <c r="N143" s="4"/>
      <c r="O143" s="4"/>
      <c r="P143" s="4"/>
      <c r="Q143" s="4"/>
      <c r="R143" s="4"/>
      <c r="S143" s="4"/>
      <c r="T143" s="4"/>
      <c r="U143" s="4"/>
      <c r="V143" s="21"/>
    </row>
    <row r="144" spans="1:22" x14ac:dyDescent="0.25">
      <c r="A144" s="10">
        <f t="shared" si="14"/>
        <v>48761</v>
      </c>
      <c r="B144">
        <f t="shared" si="11"/>
        <v>12</v>
      </c>
      <c r="C144">
        <v>143</v>
      </c>
      <c r="D144" s="4">
        <f>SUM('Annuitair oud'!D144,'Annuitair nieuw'!D144)</f>
        <v>0</v>
      </c>
      <c r="E144" s="4">
        <f>SUM('Annuitair oud'!E144,'Annuitair nieuw'!E144)</f>
        <v>0</v>
      </c>
      <c r="F144" s="4">
        <f>SUM('Annuitair oud'!F144,'Annuitair nieuw'!F144)</f>
        <v>0</v>
      </c>
      <c r="G144" s="4">
        <f>SUM('Annuitair oud'!G144,'Annuitair nieuw'!G144)</f>
        <v>0</v>
      </c>
      <c r="H144" s="4">
        <f t="shared" si="10"/>
        <v>0</v>
      </c>
      <c r="I144" s="4">
        <f t="shared" si="12"/>
        <v>0</v>
      </c>
      <c r="J144" s="4">
        <f>SUM('Annuitair oud'!H144,'Annuitair nieuw'!H144)</f>
        <v>0</v>
      </c>
      <c r="K144" s="4">
        <f t="shared" si="13"/>
        <v>0</v>
      </c>
      <c r="L144" s="4">
        <f>SUM('Annuitair oud'!I144,'Annuitair nieuw'!I144)</f>
        <v>0</v>
      </c>
      <c r="M144" s="4"/>
      <c r="N144" s="4"/>
      <c r="O144" s="4"/>
      <c r="P144" s="4"/>
      <c r="Q144" s="4"/>
      <c r="R144" s="4"/>
      <c r="S144" s="4"/>
      <c r="T144" s="4"/>
      <c r="U144" s="4"/>
      <c r="V144" s="21"/>
    </row>
    <row r="145" spans="1:22" x14ac:dyDescent="0.25">
      <c r="A145" s="10">
        <f t="shared" si="14"/>
        <v>48792</v>
      </c>
      <c r="B145">
        <f t="shared" si="11"/>
        <v>12</v>
      </c>
      <c r="C145">
        <v>144</v>
      </c>
      <c r="D145" s="4">
        <f>SUM('Annuitair oud'!D145,'Annuitair nieuw'!D145)</f>
        <v>0</v>
      </c>
      <c r="E145" s="4">
        <f>SUM('Annuitair oud'!E145,'Annuitair nieuw'!E145)</f>
        <v>0</v>
      </c>
      <c r="F145" s="4">
        <f>SUM('Annuitair oud'!F145,'Annuitair nieuw'!F145)</f>
        <v>0</v>
      </c>
      <c r="G145" s="4">
        <f>SUM('Annuitair oud'!G145,'Annuitair nieuw'!G145)</f>
        <v>0</v>
      </c>
      <c r="H145" s="4">
        <f t="shared" si="10"/>
        <v>0</v>
      </c>
      <c r="I145" s="4">
        <f t="shared" si="12"/>
        <v>0</v>
      </c>
      <c r="J145" s="4">
        <f>SUM('Annuitair oud'!H145,'Annuitair nieuw'!H145)</f>
        <v>0</v>
      </c>
      <c r="K145" s="4">
        <f t="shared" si="13"/>
        <v>0</v>
      </c>
      <c r="L145" s="4">
        <f>SUM('Annuitair oud'!I145,'Annuitair nieuw'!I145)</f>
        <v>0</v>
      </c>
      <c r="M145" s="4"/>
      <c r="N145" s="4"/>
      <c r="O145" s="4"/>
      <c r="P145" s="4"/>
      <c r="Q145" s="4"/>
      <c r="R145" s="4"/>
      <c r="S145" s="4"/>
      <c r="T145" s="4"/>
      <c r="U145" s="4"/>
      <c r="V145" s="21"/>
    </row>
    <row r="146" spans="1:22" x14ac:dyDescent="0.25">
      <c r="A146" s="10">
        <f t="shared" si="14"/>
        <v>48823</v>
      </c>
      <c r="B146">
        <f t="shared" si="11"/>
        <v>13</v>
      </c>
      <c r="C146">
        <v>145</v>
      </c>
      <c r="D146" s="4">
        <f>SUM('Annuitair oud'!D146,'Annuitair nieuw'!D146)</f>
        <v>0</v>
      </c>
      <c r="E146" s="4">
        <f>SUM('Annuitair oud'!E146,'Annuitair nieuw'!E146)</f>
        <v>0</v>
      </c>
      <c r="F146" s="4">
        <f>SUM('Annuitair oud'!F146,'Annuitair nieuw'!F146)</f>
        <v>0</v>
      </c>
      <c r="G146" s="4">
        <f>SUM('Annuitair oud'!G146,'Annuitair nieuw'!G146)</f>
        <v>0</v>
      </c>
      <c r="H146" s="4">
        <f t="shared" si="10"/>
        <v>0</v>
      </c>
      <c r="I146" s="4">
        <f t="shared" si="12"/>
        <v>0</v>
      </c>
      <c r="J146" s="4">
        <f>SUM('Annuitair oud'!H146,'Annuitair nieuw'!H146)</f>
        <v>0</v>
      </c>
      <c r="K146" s="4">
        <f t="shared" si="13"/>
        <v>0</v>
      </c>
      <c r="L146" s="4">
        <f>SUM('Annuitair oud'!I146,'Annuitair nieuw'!I146)</f>
        <v>0</v>
      </c>
      <c r="M146" s="4"/>
      <c r="N146" s="4"/>
      <c r="O146" s="4"/>
      <c r="P146" s="4"/>
      <c r="Q146" s="4"/>
      <c r="R146" s="4"/>
      <c r="S146" s="4"/>
      <c r="T146" s="4"/>
      <c r="U146" s="4"/>
      <c r="V146" s="21"/>
    </row>
    <row r="147" spans="1:22" x14ac:dyDescent="0.25">
      <c r="A147" s="10">
        <f t="shared" si="14"/>
        <v>48853</v>
      </c>
      <c r="B147">
        <f t="shared" si="11"/>
        <v>13</v>
      </c>
      <c r="C147">
        <v>146</v>
      </c>
      <c r="D147" s="4">
        <f>SUM('Annuitair oud'!D147,'Annuitair nieuw'!D147)</f>
        <v>0</v>
      </c>
      <c r="E147" s="4">
        <f>SUM('Annuitair oud'!E147,'Annuitair nieuw'!E147)</f>
        <v>0</v>
      </c>
      <c r="F147" s="4">
        <f>SUM('Annuitair oud'!F147,'Annuitair nieuw'!F147)</f>
        <v>0</v>
      </c>
      <c r="G147" s="4">
        <f>SUM('Annuitair oud'!G147,'Annuitair nieuw'!G147)</f>
        <v>0</v>
      </c>
      <c r="H147" s="4">
        <f t="shared" si="10"/>
        <v>0</v>
      </c>
      <c r="I147" s="4">
        <f t="shared" si="12"/>
        <v>0</v>
      </c>
      <c r="J147" s="4">
        <f>SUM('Annuitair oud'!H147,'Annuitair nieuw'!H147)</f>
        <v>0</v>
      </c>
      <c r="K147" s="4">
        <f t="shared" si="13"/>
        <v>0</v>
      </c>
      <c r="L147" s="4">
        <f>SUM('Annuitair oud'!I147,'Annuitair nieuw'!I147)</f>
        <v>0</v>
      </c>
      <c r="M147" s="4"/>
      <c r="N147" s="4"/>
      <c r="O147" s="4"/>
      <c r="P147" s="4"/>
      <c r="Q147" s="4"/>
      <c r="R147" s="4"/>
      <c r="S147" s="4"/>
      <c r="T147" s="4"/>
      <c r="U147" s="4"/>
      <c r="V147" s="21"/>
    </row>
    <row r="148" spans="1:22" x14ac:dyDescent="0.25">
      <c r="A148" s="10">
        <f t="shared" si="14"/>
        <v>48884</v>
      </c>
      <c r="B148">
        <f t="shared" si="11"/>
        <v>13</v>
      </c>
      <c r="C148">
        <v>147</v>
      </c>
      <c r="D148" s="4">
        <f>SUM('Annuitair oud'!D148,'Annuitair nieuw'!D148)</f>
        <v>0</v>
      </c>
      <c r="E148" s="4">
        <f>SUM('Annuitair oud'!E148,'Annuitair nieuw'!E148)</f>
        <v>0</v>
      </c>
      <c r="F148" s="4">
        <f>SUM('Annuitair oud'!F148,'Annuitair nieuw'!F148)</f>
        <v>0</v>
      </c>
      <c r="G148" s="4">
        <f>SUM('Annuitair oud'!G148,'Annuitair nieuw'!G148)</f>
        <v>0</v>
      </c>
      <c r="H148" s="4">
        <f t="shared" si="10"/>
        <v>0</v>
      </c>
      <c r="I148" s="4">
        <f t="shared" si="12"/>
        <v>0</v>
      </c>
      <c r="J148" s="4">
        <f>SUM('Annuitair oud'!H148,'Annuitair nieuw'!H148)</f>
        <v>0</v>
      </c>
      <c r="K148" s="4">
        <f t="shared" si="13"/>
        <v>0</v>
      </c>
      <c r="L148" s="4">
        <f>SUM('Annuitair oud'!I148,'Annuitair nieuw'!I148)</f>
        <v>0</v>
      </c>
      <c r="M148" s="4"/>
      <c r="N148" s="4"/>
      <c r="O148" s="4"/>
      <c r="P148" s="4"/>
      <c r="Q148" s="4"/>
      <c r="R148" s="4"/>
      <c r="S148" s="4"/>
      <c r="T148" s="4"/>
      <c r="U148" s="4"/>
      <c r="V148" s="21"/>
    </row>
    <row r="149" spans="1:22" x14ac:dyDescent="0.25">
      <c r="A149" s="10">
        <f t="shared" si="14"/>
        <v>48914</v>
      </c>
      <c r="B149">
        <f t="shared" si="11"/>
        <v>13</v>
      </c>
      <c r="C149">
        <v>148</v>
      </c>
      <c r="D149" s="4">
        <f>SUM('Annuitair oud'!D149,'Annuitair nieuw'!D149)</f>
        <v>0</v>
      </c>
      <c r="E149" s="4">
        <f>SUM('Annuitair oud'!E149,'Annuitair nieuw'!E149)</f>
        <v>0</v>
      </c>
      <c r="F149" s="4">
        <f>SUM('Annuitair oud'!F149,'Annuitair nieuw'!F149)</f>
        <v>0</v>
      </c>
      <c r="G149" s="4">
        <f>SUM('Annuitair oud'!G149,'Annuitair nieuw'!G149)</f>
        <v>0</v>
      </c>
      <c r="H149" s="4">
        <f t="shared" si="10"/>
        <v>0</v>
      </c>
      <c r="I149" s="4">
        <f t="shared" si="12"/>
        <v>0</v>
      </c>
      <c r="J149" s="4">
        <f>SUM('Annuitair oud'!H149,'Annuitair nieuw'!H149)</f>
        <v>0</v>
      </c>
      <c r="K149" s="4">
        <f t="shared" si="13"/>
        <v>0</v>
      </c>
      <c r="L149" s="4">
        <f>SUM('Annuitair oud'!I149,'Annuitair nieuw'!I149)</f>
        <v>0</v>
      </c>
      <c r="M149" s="4"/>
      <c r="N149" s="4"/>
      <c r="O149" s="4"/>
      <c r="P149" s="4"/>
      <c r="Q149" s="4"/>
      <c r="R149" s="4"/>
      <c r="S149" s="4"/>
      <c r="T149" s="4"/>
      <c r="U149" s="4"/>
      <c r="V149" s="21"/>
    </row>
    <row r="150" spans="1:22" x14ac:dyDescent="0.25">
      <c r="A150" s="10">
        <f t="shared" si="14"/>
        <v>48945</v>
      </c>
      <c r="B150">
        <f t="shared" si="11"/>
        <v>13</v>
      </c>
      <c r="C150">
        <v>149</v>
      </c>
      <c r="D150" s="4">
        <f>SUM('Annuitair oud'!D150,'Annuitair nieuw'!D150)</f>
        <v>0</v>
      </c>
      <c r="E150" s="4">
        <f>SUM('Annuitair oud'!E150,'Annuitair nieuw'!E150)</f>
        <v>0</v>
      </c>
      <c r="F150" s="4">
        <f>SUM('Annuitair oud'!F150,'Annuitair nieuw'!F150)</f>
        <v>0</v>
      </c>
      <c r="G150" s="4">
        <f>SUM('Annuitair oud'!G150,'Annuitair nieuw'!G150)</f>
        <v>0</v>
      </c>
      <c r="H150" s="4">
        <f t="shared" si="10"/>
        <v>0</v>
      </c>
      <c r="I150" s="4">
        <f t="shared" si="12"/>
        <v>0</v>
      </c>
      <c r="J150" s="4">
        <f>SUM('Annuitair oud'!H150,'Annuitair nieuw'!H150)</f>
        <v>0</v>
      </c>
      <c r="K150" s="4">
        <f t="shared" si="13"/>
        <v>0</v>
      </c>
      <c r="L150" s="4">
        <f>SUM('Annuitair oud'!I150,'Annuitair nieuw'!I150)</f>
        <v>0</v>
      </c>
      <c r="M150" s="4"/>
      <c r="N150" s="4"/>
      <c r="O150" s="4"/>
      <c r="P150" s="4"/>
      <c r="Q150" s="4"/>
      <c r="R150" s="4"/>
      <c r="S150" s="4"/>
      <c r="T150" s="4"/>
      <c r="U150" s="4"/>
      <c r="V150" s="21"/>
    </row>
    <row r="151" spans="1:22" x14ac:dyDescent="0.25">
      <c r="A151" s="10">
        <f t="shared" si="14"/>
        <v>48976</v>
      </c>
      <c r="B151">
        <f t="shared" si="11"/>
        <v>13</v>
      </c>
      <c r="C151">
        <v>150</v>
      </c>
      <c r="D151" s="4">
        <f>SUM('Annuitair oud'!D151,'Annuitair nieuw'!D151)</f>
        <v>0</v>
      </c>
      <c r="E151" s="4">
        <f>SUM('Annuitair oud'!E151,'Annuitair nieuw'!E151)</f>
        <v>0</v>
      </c>
      <c r="F151" s="4">
        <f>SUM('Annuitair oud'!F151,'Annuitair nieuw'!F151)</f>
        <v>0</v>
      </c>
      <c r="G151" s="4">
        <f>SUM('Annuitair oud'!G151,'Annuitair nieuw'!G151)</f>
        <v>0</v>
      </c>
      <c r="H151" s="4">
        <f t="shared" si="10"/>
        <v>0</v>
      </c>
      <c r="I151" s="4">
        <f t="shared" si="12"/>
        <v>0</v>
      </c>
      <c r="J151" s="4">
        <f>SUM('Annuitair oud'!H151,'Annuitair nieuw'!H151)</f>
        <v>0</v>
      </c>
      <c r="K151" s="4">
        <f t="shared" si="13"/>
        <v>0</v>
      </c>
      <c r="L151" s="4">
        <f>SUM('Annuitair oud'!I151,'Annuitair nieuw'!I151)</f>
        <v>0</v>
      </c>
      <c r="M151" s="4"/>
      <c r="N151" s="4"/>
      <c r="O151" s="4"/>
      <c r="P151" s="4"/>
      <c r="Q151" s="4"/>
      <c r="R151" s="4"/>
      <c r="S151" s="4"/>
      <c r="T151" s="4"/>
      <c r="U151" s="4"/>
      <c r="V151" s="21"/>
    </row>
    <row r="152" spans="1:22" x14ac:dyDescent="0.25">
      <c r="A152" s="10">
        <f t="shared" si="14"/>
        <v>49004</v>
      </c>
      <c r="B152">
        <f t="shared" si="11"/>
        <v>13</v>
      </c>
      <c r="C152">
        <v>151</v>
      </c>
      <c r="D152" s="4">
        <f>SUM('Annuitair oud'!D152,'Annuitair nieuw'!D152)</f>
        <v>0</v>
      </c>
      <c r="E152" s="4">
        <f>SUM('Annuitair oud'!E152,'Annuitair nieuw'!E152)</f>
        <v>0</v>
      </c>
      <c r="F152" s="4">
        <f>SUM('Annuitair oud'!F152,'Annuitair nieuw'!F152)</f>
        <v>0</v>
      </c>
      <c r="G152" s="4">
        <f>SUM('Annuitair oud'!G152,'Annuitair nieuw'!G152)</f>
        <v>0</v>
      </c>
      <c r="H152" s="4">
        <f t="shared" si="10"/>
        <v>0</v>
      </c>
      <c r="I152" s="4">
        <f t="shared" si="12"/>
        <v>0</v>
      </c>
      <c r="J152" s="4">
        <f>SUM('Annuitair oud'!H152,'Annuitair nieuw'!H152)</f>
        <v>0</v>
      </c>
      <c r="K152" s="4">
        <f t="shared" si="13"/>
        <v>0</v>
      </c>
      <c r="L152" s="4">
        <f>SUM('Annuitair oud'!I152,'Annuitair nieuw'!I152)</f>
        <v>0</v>
      </c>
      <c r="M152" s="4"/>
      <c r="N152" s="4"/>
      <c r="O152" s="4"/>
      <c r="P152" s="4"/>
      <c r="Q152" s="4"/>
      <c r="R152" s="4"/>
      <c r="S152" s="4"/>
      <c r="T152" s="4"/>
      <c r="U152" s="4"/>
      <c r="V152" s="21"/>
    </row>
    <row r="153" spans="1:22" x14ac:dyDescent="0.25">
      <c r="A153" s="10">
        <f t="shared" si="14"/>
        <v>49035</v>
      </c>
      <c r="B153">
        <f t="shared" si="11"/>
        <v>13</v>
      </c>
      <c r="C153">
        <v>152</v>
      </c>
      <c r="D153" s="4">
        <f>SUM('Annuitair oud'!D153,'Annuitair nieuw'!D153)</f>
        <v>0</v>
      </c>
      <c r="E153" s="4">
        <f>SUM('Annuitair oud'!E153,'Annuitair nieuw'!E153)</f>
        <v>0</v>
      </c>
      <c r="F153" s="4">
        <f>SUM('Annuitair oud'!F153,'Annuitair nieuw'!F153)</f>
        <v>0</v>
      </c>
      <c r="G153" s="4">
        <f>SUM('Annuitair oud'!G153,'Annuitair nieuw'!G153)</f>
        <v>0</v>
      </c>
      <c r="H153" s="4">
        <f t="shared" si="10"/>
        <v>0</v>
      </c>
      <c r="I153" s="4">
        <f t="shared" si="12"/>
        <v>0</v>
      </c>
      <c r="J153" s="4">
        <f>SUM('Annuitair oud'!H153,'Annuitair nieuw'!H153)</f>
        <v>0</v>
      </c>
      <c r="K153" s="4">
        <f t="shared" si="13"/>
        <v>0</v>
      </c>
      <c r="L153" s="4">
        <f>SUM('Annuitair oud'!I153,'Annuitair nieuw'!I153)</f>
        <v>0</v>
      </c>
      <c r="M153" s="4"/>
      <c r="N153" s="4"/>
      <c r="O153" s="4"/>
      <c r="P153" s="4"/>
      <c r="Q153" s="4"/>
      <c r="R153" s="4"/>
      <c r="S153" s="4"/>
      <c r="T153" s="4"/>
      <c r="U153" s="4"/>
      <c r="V153" s="21"/>
    </row>
    <row r="154" spans="1:22" x14ac:dyDescent="0.25">
      <c r="A154" s="10">
        <f t="shared" si="14"/>
        <v>49065</v>
      </c>
      <c r="B154">
        <f t="shared" si="11"/>
        <v>13</v>
      </c>
      <c r="C154">
        <v>153</v>
      </c>
      <c r="D154" s="4">
        <f>SUM('Annuitair oud'!D154,'Annuitair nieuw'!D154)</f>
        <v>0</v>
      </c>
      <c r="E154" s="4">
        <f>SUM('Annuitair oud'!E154,'Annuitair nieuw'!E154)</f>
        <v>0</v>
      </c>
      <c r="F154" s="4">
        <f>SUM('Annuitair oud'!F154,'Annuitair nieuw'!F154)</f>
        <v>0</v>
      </c>
      <c r="G154" s="4">
        <f>SUM('Annuitair oud'!G154,'Annuitair nieuw'!G154)</f>
        <v>0</v>
      </c>
      <c r="H154" s="4">
        <f t="shared" si="10"/>
        <v>0</v>
      </c>
      <c r="I154" s="4">
        <f t="shared" si="12"/>
        <v>0</v>
      </c>
      <c r="J154" s="4">
        <f>SUM('Annuitair oud'!H154,'Annuitair nieuw'!H154)</f>
        <v>0</v>
      </c>
      <c r="K154" s="4">
        <f t="shared" si="13"/>
        <v>0</v>
      </c>
      <c r="L154" s="4">
        <f>SUM('Annuitair oud'!I154,'Annuitair nieuw'!I154)</f>
        <v>0</v>
      </c>
      <c r="M154" s="4"/>
      <c r="N154" s="4"/>
      <c r="O154" s="4"/>
      <c r="P154" s="4"/>
      <c r="Q154" s="4"/>
      <c r="R154" s="4"/>
      <c r="S154" s="4"/>
      <c r="T154" s="4"/>
      <c r="U154" s="4"/>
      <c r="V154" s="21"/>
    </row>
    <row r="155" spans="1:22" x14ac:dyDescent="0.25">
      <c r="A155" s="10">
        <f t="shared" si="14"/>
        <v>49096</v>
      </c>
      <c r="B155">
        <f t="shared" si="11"/>
        <v>13</v>
      </c>
      <c r="C155">
        <v>154</v>
      </c>
      <c r="D155" s="4">
        <f>SUM('Annuitair oud'!D155,'Annuitair nieuw'!D155)</f>
        <v>0</v>
      </c>
      <c r="E155" s="4">
        <f>SUM('Annuitair oud'!E155,'Annuitair nieuw'!E155)</f>
        <v>0</v>
      </c>
      <c r="F155" s="4">
        <f>SUM('Annuitair oud'!F155,'Annuitair nieuw'!F155)</f>
        <v>0</v>
      </c>
      <c r="G155" s="4">
        <f>SUM('Annuitair oud'!G155,'Annuitair nieuw'!G155)</f>
        <v>0</v>
      </c>
      <c r="H155" s="4">
        <f t="shared" si="10"/>
        <v>0</v>
      </c>
      <c r="I155" s="4">
        <f t="shared" si="12"/>
        <v>0</v>
      </c>
      <c r="J155" s="4">
        <f>SUM('Annuitair oud'!H155,'Annuitair nieuw'!H155)</f>
        <v>0</v>
      </c>
      <c r="K155" s="4">
        <f t="shared" si="13"/>
        <v>0</v>
      </c>
      <c r="L155" s="4">
        <f>SUM('Annuitair oud'!I155,'Annuitair nieuw'!I155)</f>
        <v>0</v>
      </c>
      <c r="M155" s="4"/>
      <c r="N155" s="4"/>
      <c r="O155" s="4"/>
      <c r="P155" s="4"/>
      <c r="Q155" s="4"/>
      <c r="R155" s="4"/>
      <c r="S155" s="4"/>
      <c r="T155" s="4"/>
      <c r="U155" s="4"/>
      <c r="V155" s="21"/>
    </row>
    <row r="156" spans="1:22" x14ac:dyDescent="0.25">
      <c r="A156" s="10">
        <f t="shared" si="14"/>
        <v>49126</v>
      </c>
      <c r="B156">
        <f t="shared" si="11"/>
        <v>13</v>
      </c>
      <c r="C156">
        <v>155</v>
      </c>
      <c r="D156" s="4">
        <f>SUM('Annuitair oud'!D156,'Annuitair nieuw'!D156)</f>
        <v>0</v>
      </c>
      <c r="E156" s="4">
        <f>SUM('Annuitair oud'!E156,'Annuitair nieuw'!E156)</f>
        <v>0</v>
      </c>
      <c r="F156" s="4">
        <f>SUM('Annuitair oud'!F156,'Annuitair nieuw'!F156)</f>
        <v>0</v>
      </c>
      <c r="G156" s="4">
        <f>SUM('Annuitair oud'!G156,'Annuitair nieuw'!G156)</f>
        <v>0</v>
      </c>
      <c r="H156" s="4">
        <f t="shared" si="10"/>
        <v>0</v>
      </c>
      <c r="I156" s="4">
        <f t="shared" si="12"/>
        <v>0</v>
      </c>
      <c r="J156" s="4">
        <f>SUM('Annuitair oud'!H156,'Annuitair nieuw'!H156)</f>
        <v>0</v>
      </c>
      <c r="K156" s="4">
        <f t="shared" si="13"/>
        <v>0</v>
      </c>
      <c r="L156" s="4">
        <f>SUM('Annuitair oud'!I156,'Annuitair nieuw'!I156)</f>
        <v>0</v>
      </c>
      <c r="M156" s="4"/>
      <c r="N156" s="4"/>
      <c r="O156" s="4"/>
      <c r="P156" s="4"/>
      <c r="Q156" s="4"/>
      <c r="R156" s="4"/>
      <c r="S156" s="4"/>
      <c r="T156" s="4"/>
      <c r="U156" s="4"/>
      <c r="V156" s="21"/>
    </row>
    <row r="157" spans="1:22" x14ac:dyDescent="0.25">
      <c r="A157" s="10">
        <f t="shared" si="14"/>
        <v>49157</v>
      </c>
      <c r="B157">
        <f t="shared" si="11"/>
        <v>13</v>
      </c>
      <c r="C157">
        <v>156</v>
      </c>
      <c r="D157" s="4">
        <f>SUM('Annuitair oud'!D157,'Annuitair nieuw'!D157)</f>
        <v>0</v>
      </c>
      <c r="E157" s="4">
        <f>SUM('Annuitair oud'!E157,'Annuitair nieuw'!E157)</f>
        <v>0</v>
      </c>
      <c r="F157" s="4">
        <f>SUM('Annuitair oud'!F157,'Annuitair nieuw'!F157)</f>
        <v>0</v>
      </c>
      <c r="G157" s="4">
        <f>SUM('Annuitair oud'!G157,'Annuitair nieuw'!G157)</f>
        <v>0</v>
      </c>
      <c r="H157" s="4">
        <f t="shared" si="10"/>
        <v>0</v>
      </c>
      <c r="I157" s="4">
        <f t="shared" si="12"/>
        <v>0</v>
      </c>
      <c r="J157" s="4">
        <f>SUM('Annuitair oud'!H157,'Annuitair nieuw'!H157)</f>
        <v>0</v>
      </c>
      <c r="K157" s="4">
        <f t="shared" si="13"/>
        <v>0</v>
      </c>
      <c r="L157" s="4">
        <f>SUM('Annuitair oud'!I157,'Annuitair nieuw'!I157)</f>
        <v>0</v>
      </c>
      <c r="M157" s="4"/>
      <c r="N157" s="4"/>
      <c r="O157" s="4"/>
      <c r="P157" s="4"/>
      <c r="Q157" s="4"/>
      <c r="R157" s="4"/>
      <c r="S157" s="4"/>
      <c r="T157" s="4"/>
      <c r="U157" s="4"/>
      <c r="V157" s="21"/>
    </row>
    <row r="158" spans="1:22" x14ac:dyDescent="0.25">
      <c r="A158" s="10">
        <f t="shared" si="14"/>
        <v>49188</v>
      </c>
      <c r="B158">
        <f t="shared" si="11"/>
        <v>14</v>
      </c>
      <c r="C158">
        <v>157</v>
      </c>
      <c r="D158" s="4">
        <f>SUM('Annuitair oud'!D158,'Annuitair nieuw'!D158)</f>
        <v>0</v>
      </c>
      <c r="E158" s="4">
        <f>SUM('Annuitair oud'!E158,'Annuitair nieuw'!E158)</f>
        <v>0</v>
      </c>
      <c r="F158" s="4">
        <f>SUM('Annuitair oud'!F158,'Annuitair nieuw'!F158)</f>
        <v>0</v>
      </c>
      <c r="G158" s="4">
        <f>SUM('Annuitair oud'!G158,'Annuitair nieuw'!G158)</f>
        <v>0</v>
      </c>
      <c r="H158" s="4">
        <f t="shared" si="10"/>
        <v>0</v>
      </c>
      <c r="I158" s="4">
        <f t="shared" si="12"/>
        <v>0</v>
      </c>
      <c r="J158" s="4">
        <f>SUM('Annuitair oud'!H158,'Annuitair nieuw'!H158)</f>
        <v>0</v>
      </c>
      <c r="K158" s="4">
        <f t="shared" si="13"/>
        <v>0</v>
      </c>
      <c r="L158" s="4">
        <f>SUM('Annuitair oud'!I158,'Annuitair nieuw'!I158)</f>
        <v>0</v>
      </c>
      <c r="M158" s="4"/>
      <c r="N158" s="4"/>
      <c r="O158" s="4"/>
      <c r="P158" s="4"/>
      <c r="Q158" s="4"/>
      <c r="R158" s="4"/>
      <c r="S158" s="4"/>
      <c r="T158" s="4"/>
      <c r="U158" s="4"/>
      <c r="V158" s="21"/>
    </row>
    <row r="159" spans="1:22" x14ac:dyDescent="0.25">
      <c r="A159" s="10">
        <f t="shared" si="14"/>
        <v>49218</v>
      </c>
      <c r="B159">
        <f t="shared" si="11"/>
        <v>14</v>
      </c>
      <c r="C159">
        <v>158</v>
      </c>
      <c r="D159" s="4">
        <f>SUM('Annuitair oud'!D159,'Annuitair nieuw'!D159)</f>
        <v>0</v>
      </c>
      <c r="E159" s="4">
        <f>SUM('Annuitair oud'!E159,'Annuitair nieuw'!E159)</f>
        <v>0</v>
      </c>
      <c r="F159" s="4">
        <f>SUM('Annuitair oud'!F159,'Annuitair nieuw'!F159)</f>
        <v>0</v>
      </c>
      <c r="G159" s="4">
        <f>SUM('Annuitair oud'!G159,'Annuitair nieuw'!G159)</f>
        <v>0</v>
      </c>
      <c r="H159" s="4">
        <f t="shared" si="10"/>
        <v>0</v>
      </c>
      <c r="I159" s="4">
        <f t="shared" si="12"/>
        <v>0</v>
      </c>
      <c r="J159" s="4">
        <f>SUM('Annuitair oud'!H159,'Annuitair nieuw'!H159)</f>
        <v>0</v>
      </c>
      <c r="K159" s="4">
        <f t="shared" si="13"/>
        <v>0</v>
      </c>
      <c r="L159" s="4">
        <f>SUM('Annuitair oud'!I159,'Annuitair nieuw'!I159)</f>
        <v>0</v>
      </c>
      <c r="M159" s="4"/>
      <c r="N159" s="4"/>
      <c r="O159" s="4"/>
      <c r="P159" s="4"/>
      <c r="Q159" s="4"/>
      <c r="R159" s="4"/>
      <c r="S159" s="4"/>
      <c r="T159" s="4"/>
      <c r="U159" s="4"/>
      <c r="V159" s="21"/>
    </row>
    <row r="160" spans="1:22" x14ac:dyDescent="0.25">
      <c r="A160" s="10">
        <f t="shared" si="14"/>
        <v>49249</v>
      </c>
      <c r="B160">
        <f t="shared" si="11"/>
        <v>14</v>
      </c>
      <c r="C160">
        <v>159</v>
      </c>
      <c r="D160" s="4">
        <f>SUM('Annuitair oud'!D160,'Annuitair nieuw'!D160)</f>
        <v>0</v>
      </c>
      <c r="E160" s="4">
        <f>SUM('Annuitair oud'!E160,'Annuitair nieuw'!E160)</f>
        <v>0</v>
      </c>
      <c r="F160" s="4">
        <f>SUM('Annuitair oud'!F160,'Annuitair nieuw'!F160)</f>
        <v>0</v>
      </c>
      <c r="G160" s="4">
        <f>SUM('Annuitair oud'!G160,'Annuitair nieuw'!G160)</f>
        <v>0</v>
      </c>
      <c r="H160" s="4">
        <f t="shared" si="10"/>
        <v>0</v>
      </c>
      <c r="I160" s="4">
        <f t="shared" si="12"/>
        <v>0</v>
      </c>
      <c r="J160" s="4">
        <f>SUM('Annuitair oud'!H160,'Annuitair nieuw'!H160)</f>
        <v>0</v>
      </c>
      <c r="K160" s="4">
        <f t="shared" si="13"/>
        <v>0</v>
      </c>
      <c r="L160" s="4">
        <f>SUM('Annuitair oud'!I160,'Annuitair nieuw'!I160)</f>
        <v>0</v>
      </c>
      <c r="M160" s="4"/>
      <c r="N160" s="4"/>
      <c r="O160" s="4"/>
      <c r="P160" s="4"/>
      <c r="Q160" s="4"/>
      <c r="R160" s="4"/>
      <c r="S160" s="4"/>
      <c r="T160" s="4"/>
      <c r="U160" s="4"/>
      <c r="V160" s="21"/>
    </row>
    <row r="161" spans="1:22" x14ac:dyDescent="0.25">
      <c r="A161" s="10">
        <f t="shared" si="14"/>
        <v>49279</v>
      </c>
      <c r="B161">
        <f t="shared" si="11"/>
        <v>14</v>
      </c>
      <c r="C161">
        <v>160</v>
      </c>
      <c r="D161" s="4">
        <f>SUM('Annuitair oud'!D161,'Annuitair nieuw'!D161)</f>
        <v>0</v>
      </c>
      <c r="E161" s="4">
        <f>SUM('Annuitair oud'!E161,'Annuitair nieuw'!E161)</f>
        <v>0</v>
      </c>
      <c r="F161" s="4">
        <f>SUM('Annuitair oud'!F161,'Annuitair nieuw'!F161)</f>
        <v>0</v>
      </c>
      <c r="G161" s="4">
        <f>SUM('Annuitair oud'!G161,'Annuitair nieuw'!G161)</f>
        <v>0</v>
      </c>
      <c r="H161" s="4">
        <f t="shared" si="10"/>
        <v>0</v>
      </c>
      <c r="I161" s="4">
        <f t="shared" si="12"/>
        <v>0</v>
      </c>
      <c r="J161" s="4">
        <f>SUM('Annuitair oud'!H161,'Annuitair nieuw'!H161)</f>
        <v>0</v>
      </c>
      <c r="K161" s="4">
        <f t="shared" si="13"/>
        <v>0</v>
      </c>
      <c r="L161" s="4">
        <f>SUM('Annuitair oud'!I161,'Annuitair nieuw'!I161)</f>
        <v>0</v>
      </c>
      <c r="M161" s="4"/>
      <c r="N161" s="4"/>
      <c r="O161" s="4"/>
      <c r="P161" s="4"/>
      <c r="Q161" s="4"/>
      <c r="R161" s="4"/>
      <c r="S161" s="4"/>
      <c r="T161" s="4"/>
      <c r="U161" s="4"/>
      <c r="V161" s="21"/>
    </row>
    <row r="162" spans="1:22" x14ac:dyDescent="0.25">
      <c r="A162" s="10">
        <f t="shared" si="14"/>
        <v>49310</v>
      </c>
      <c r="B162">
        <f t="shared" si="11"/>
        <v>14</v>
      </c>
      <c r="C162">
        <v>161</v>
      </c>
      <c r="D162" s="4">
        <f>SUM('Annuitair oud'!D162,'Annuitair nieuw'!D162)</f>
        <v>0</v>
      </c>
      <c r="E162" s="4">
        <f>SUM('Annuitair oud'!E162,'Annuitair nieuw'!E162)</f>
        <v>0</v>
      </c>
      <c r="F162" s="4">
        <f>SUM('Annuitair oud'!F162,'Annuitair nieuw'!F162)</f>
        <v>0</v>
      </c>
      <c r="G162" s="4">
        <f>SUM('Annuitair oud'!G162,'Annuitair nieuw'!G162)</f>
        <v>0</v>
      </c>
      <c r="H162" s="4">
        <f t="shared" si="10"/>
        <v>0</v>
      </c>
      <c r="I162" s="4">
        <f t="shared" si="12"/>
        <v>0</v>
      </c>
      <c r="J162" s="4">
        <f>SUM('Annuitair oud'!H162,'Annuitair nieuw'!H162)</f>
        <v>0</v>
      </c>
      <c r="K162" s="4">
        <f t="shared" si="13"/>
        <v>0</v>
      </c>
      <c r="L162" s="4">
        <f>SUM('Annuitair oud'!I162,'Annuitair nieuw'!I162)</f>
        <v>0</v>
      </c>
      <c r="M162" s="4"/>
      <c r="N162" s="4"/>
      <c r="O162" s="4"/>
      <c r="P162" s="4"/>
      <c r="Q162" s="4"/>
      <c r="R162" s="4"/>
      <c r="S162" s="4"/>
      <c r="T162" s="4"/>
      <c r="U162" s="4"/>
      <c r="V162" s="21"/>
    </row>
    <row r="163" spans="1:22" x14ac:dyDescent="0.25">
      <c r="A163" s="10">
        <f t="shared" si="14"/>
        <v>49341</v>
      </c>
      <c r="B163">
        <f t="shared" si="11"/>
        <v>14</v>
      </c>
      <c r="C163">
        <v>162</v>
      </c>
      <c r="D163" s="4">
        <f>SUM('Annuitair oud'!D163,'Annuitair nieuw'!D163)</f>
        <v>0</v>
      </c>
      <c r="E163" s="4">
        <f>SUM('Annuitair oud'!E163,'Annuitair nieuw'!E163)</f>
        <v>0</v>
      </c>
      <c r="F163" s="4">
        <f>SUM('Annuitair oud'!F163,'Annuitair nieuw'!F163)</f>
        <v>0</v>
      </c>
      <c r="G163" s="4">
        <f>SUM('Annuitair oud'!G163,'Annuitair nieuw'!G163)</f>
        <v>0</v>
      </c>
      <c r="H163" s="4">
        <f t="shared" si="10"/>
        <v>0</v>
      </c>
      <c r="I163" s="4">
        <f t="shared" si="12"/>
        <v>0</v>
      </c>
      <c r="J163" s="4">
        <f>SUM('Annuitair oud'!H163,'Annuitair nieuw'!H163)</f>
        <v>0</v>
      </c>
      <c r="K163" s="4">
        <f t="shared" si="13"/>
        <v>0</v>
      </c>
      <c r="L163" s="4">
        <f>SUM('Annuitair oud'!I163,'Annuitair nieuw'!I163)</f>
        <v>0</v>
      </c>
      <c r="M163" s="4"/>
      <c r="N163" s="4"/>
      <c r="O163" s="4"/>
      <c r="P163" s="4"/>
      <c r="Q163" s="4"/>
      <c r="R163" s="4"/>
      <c r="S163" s="4"/>
      <c r="T163" s="4"/>
      <c r="U163" s="4"/>
      <c r="V163" s="21"/>
    </row>
    <row r="164" spans="1:22" x14ac:dyDescent="0.25">
      <c r="A164" s="10">
        <f t="shared" si="14"/>
        <v>49369</v>
      </c>
      <c r="B164">
        <f t="shared" si="11"/>
        <v>14</v>
      </c>
      <c r="C164">
        <v>163</v>
      </c>
      <c r="D164" s="4">
        <f>SUM('Annuitair oud'!D164,'Annuitair nieuw'!D164)</f>
        <v>0</v>
      </c>
      <c r="E164" s="4">
        <f>SUM('Annuitair oud'!E164,'Annuitair nieuw'!E164)</f>
        <v>0</v>
      </c>
      <c r="F164" s="4">
        <f>SUM('Annuitair oud'!F164,'Annuitair nieuw'!F164)</f>
        <v>0</v>
      </c>
      <c r="G164" s="4">
        <f>SUM('Annuitair oud'!G164,'Annuitair nieuw'!G164)</f>
        <v>0</v>
      </c>
      <c r="H164" s="4">
        <f t="shared" si="10"/>
        <v>0</v>
      </c>
      <c r="I164" s="4">
        <f t="shared" si="12"/>
        <v>0</v>
      </c>
      <c r="J164" s="4">
        <f>SUM('Annuitair oud'!H164,'Annuitair nieuw'!H164)</f>
        <v>0</v>
      </c>
      <c r="K164" s="4">
        <f t="shared" si="13"/>
        <v>0</v>
      </c>
      <c r="L164" s="4">
        <f>SUM('Annuitair oud'!I164,'Annuitair nieuw'!I164)</f>
        <v>0</v>
      </c>
      <c r="M164" s="4"/>
      <c r="N164" s="4"/>
      <c r="O164" s="4"/>
      <c r="P164" s="4"/>
      <c r="Q164" s="4"/>
      <c r="R164" s="4"/>
      <c r="S164" s="4"/>
      <c r="T164" s="4"/>
      <c r="U164" s="4"/>
      <c r="V164" s="21"/>
    </row>
    <row r="165" spans="1:22" x14ac:dyDescent="0.25">
      <c r="A165" s="10">
        <f t="shared" si="14"/>
        <v>49400</v>
      </c>
      <c r="B165">
        <f t="shared" si="11"/>
        <v>14</v>
      </c>
      <c r="C165">
        <v>164</v>
      </c>
      <c r="D165" s="4">
        <f>SUM('Annuitair oud'!D165,'Annuitair nieuw'!D165)</f>
        <v>0</v>
      </c>
      <c r="E165" s="4">
        <f>SUM('Annuitair oud'!E165,'Annuitair nieuw'!E165)</f>
        <v>0</v>
      </c>
      <c r="F165" s="4">
        <f>SUM('Annuitair oud'!F165,'Annuitair nieuw'!F165)</f>
        <v>0</v>
      </c>
      <c r="G165" s="4">
        <f>SUM('Annuitair oud'!G165,'Annuitair nieuw'!G165)</f>
        <v>0</v>
      </c>
      <c r="H165" s="4">
        <f t="shared" si="10"/>
        <v>0</v>
      </c>
      <c r="I165" s="4">
        <f t="shared" si="12"/>
        <v>0</v>
      </c>
      <c r="J165" s="4">
        <f>SUM('Annuitair oud'!H165,'Annuitair nieuw'!H165)</f>
        <v>0</v>
      </c>
      <c r="K165" s="4">
        <f t="shared" si="13"/>
        <v>0</v>
      </c>
      <c r="L165" s="4">
        <f>SUM('Annuitair oud'!I165,'Annuitair nieuw'!I165)</f>
        <v>0</v>
      </c>
      <c r="M165" s="4"/>
      <c r="N165" s="4"/>
      <c r="O165" s="4"/>
      <c r="P165" s="4"/>
      <c r="Q165" s="4"/>
      <c r="R165" s="4"/>
      <c r="S165" s="4"/>
      <c r="T165" s="4"/>
      <c r="U165" s="4"/>
      <c r="V165" s="21"/>
    </row>
    <row r="166" spans="1:22" x14ac:dyDescent="0.25">
      <c r="A166" s="10">
        <f t="shared" si="14"/>
        <v>49430</v>
      </c>
      <c r="B166">
        <f t="shared" si="11"/>
        <v>14</v>
      </c>
      <c r="C166">
        <v>165</v>
      </c>
      <c r="D166" s="4">
        <f>SUM('Annuitair oud'!D166,'Annuitair nieuw'!D166)</f>
        <v>0</v>
      </c>
      <c r="E166" s="4">
        <f>SUM('Annuitair oud'!E166,'Annuitair nieuw'!E166)</f>
        <v>0</v>
      </c>
      <c r="F166" s="4">
        <f>SUM('Annuitair oud'!F166,'Annuitair nieuw'!F166)</f>
        <v>0</v>
      </c>
      <c r="G166" s="4">
        <f>SUM('Annuitair oud'!G166,'Annuitair nieuw'!G166)</f>
        <v>0</v>
      </c>
      <c r="H166" s="4">
        <f t="shared" si="10"/>
        <v>0</v>
      </c>
      <c r="I166" s="4">
        <f t="shared" si="12"/>
        <v>0</v>
      </c>
      <c r="J166" s="4">
        <f>SUM('Annuitair oud'!H166,'Annuitair nieuw'!H166)</f>
        <v>0</v>
      </c>
      <c r="K166" s="4">
        <f t="shared" si="13"/>
        <v>0</v>
      </c>
      <c r="L166" s="4">
        <f>SUM('Annuitair oud'!I166,'Annuitair nieuw'!I166)</f>
        <v>0</v>
      </c>
      <c r="M166" s="4"/>
      <c r="N166" s="4"/>
      <c r="O166" s="4"/>
      <c r="P166" s="4"/>
      <c r="Q166" s="4"/>
      <c r="R166" s="4"/>
      <c r="S166" s="4"/>
      <c r="T166" s="4"/>
      <c r="U166" s="4"/>
      <c r="V166" s="21"/>
    </row>
    <row r="167" spans="1:22" x14ac:dyDescent="0.25">
      <c r="A167" s="10">
        <f t="shared" si="14"/>
        <v>49461</v>
      </c>
      <c r="B167">
        <f t="shared" si="11"/>
        <v>14</v>
      </c>
      <c r="C167">
        <v>166</v>
      </c>
      <c r="D167" s="4">
        <f>SUM('Annuitair oud'!D167,'Annuitair nieuw'!D167)</f>
        <v>0</v>
      </c>
      <c r="E167" s="4">
        <f>SUM('Annuitair oud'!E167,'Annuitair nieuw'!E167)</f>
        <v>0</v>
      </c>
      <c r="F167" s="4">
        <f>SUM('Annuitair oud'!F167,'Annuitair nieuw'!F167)</f>
        <v>0</v>
      </c>
      <c r="G167" s="4">
        <f>SUM('Annuitair oud'!G167,'Annuitair nieuw'!G167)</f>
        <v>0</v>
      </c>
      <c r="H167" s="4">
        <f t="shared" si="10"/>
        <v>0</v>
      </c>
      <c r="I167" s="4">
        <f t="shared" si="12"/>
        <v>0</v>
      </c>
      <c r="J167" s="4">
        <f>SUM('Annuitair oud'!H167,'Annuitair nieuw'!H167)</f>
        <v>0</v>
      </c>
      <c r="K167" s="4">
        <f t="shared" si="13"/>
        <v>0</v>
      </c>
      <c r="L167" s="4">
        <f>SUM('Annuitair oud'!I167,'Annuitair nieuw'!I167)</f>
        <v>0</v>
      </c>
      <c r="M167" s="4"/>
      <c r="N167" s="4"/>
      <c r="O167" s="4"/>
      <c r="P167" s="4"/>
      <c r="Q167" s="4"/>
      <c r="R167" s="4"/>
      <c r="S167" s="4"/>
      <c r="T167" s="4"/>
      <c r="U167" s="4"/>
      <c r="V167" s="21"/>
    </row>
    <row r="168" spans="1:22" x14ac:dyDescent="0.25">
      <c r="A168" s="10">
        <f t="shared" si="14"/>
        <v>49491</v>
      </c>
      <c r="B168">
        <f t="shared" si="11"/>
        <v>14</v>
      </c>
      <c r="C168">
        <v>167</v>
      </c>
      <c r="D168" s="4">
        <f>SUM('Annuitair oud'!D168,'Annuitair nieuw'!D168)</f>
        <v>0</v>
      </c>
      <c r="E168" s="4">
        <f>SUM('Annuitair oud'!E168,'Annuitair nieuw'!E168)</f>
        <v>0</v>
      </c>
      <c r="F168" s="4">
        <f>SUM('Annuitair oud'!F168,'Annuitair nieuw'!F168)</f>
        <v>0</v>
      </c>
      <c r="G168" s="4">
        <f>SUM('Annuitair oud'!G168,'Annuitair nieuw'!G168)</f>
        <v>0</v>
      </c>
      <c r="H168" s="4">
        <f t="shared" si="10"/>
        <v>0</v>
      </c>
      <c r="I168" s="4">
        <f t="shared" si="12"/>
        <v>0</v>
      </c>
      <c r="J168" s="4">
        <f>SUM('Annuitair oud'!H168,'Annuitair nieuw'!H168)</f>
        <v>0</v>
      </c>
      <c r="K168" s="4">
        <f t="shared" si="13"/>
        <v>0</v>
      </c>
      <c r="L168" s="4">
        <f>SUM('Annuitair oud'!I168,'Annuitair nieuw'!I168)</f>
        <v>0</v>
      </c>
      <c r="M168" s="4"/>
      <c r="N168" s="4"/>
      <c r="O168" s="4"/>
      <c r="P168" s="4"/>
      <c r="Q168" s="4"/>
      <c r="R168" s="4"/>
      <c r="S168" s="4"/>
      <c r="T168" s="4"/>
      <c r="U168" s="4"/>
      <c r="V168" s="21"/>
    </row>
    <row r="169" spans="1:22" x14ac:dyDescent="0.25">
      <c r="A169" s="10">
        <f t="shared" si="14"/>
        <v>49522</v>
      </c>
      <c r="B169">
        <f t="shared" si="11"/>
        <v>14</v>
      </c>
      <c r="C169">
        <v>168</v>
      </c>
      <c r="D169" s="4">
        <f>SUM('Annuitair oud'!D169,'Annuitair nieuw'!D169)</f>
        <v>0</v>
      </c>
      <c r="E169" s="4">
        <f>SUM('Annuitair oud'!E169,'Annuitair nieuw'!E169)</f>
        <v>0</v>
      </c>
      <c r="F169" s="4">
        <f>SUM('Annuitair oud'!F169,'Annuitair nieuw'!F169)</f>
        <v>0</v>
      </c>
      <c r="G169" s="4">
        <f>SUM('Annuitair oud'!G169,'Annuitair nieuw'!G169)</f>
        <v>0</v>
      </c>
      <c r="H169" s="4">
        <f t="shared" si="10"/>
        <v>0</v>
      </c>
      <c r="I169" s="4">
        <f t="shared" si="12"/>
        <v>0</v>
      </c>
      <c r="J169" s="4">
        <f>SUM('Annuitair oud'!H169,'Annuitair nieuw'!H169)</f>
        <v>0</v>
      </c>
      <c r="K169" s="4">
        <f t="shared" si="13"/>
        <v>0</v>
      </c>
      <c r="L169" s="4">
        <f>SUM('Annuitair oud'!I169,'Annuitair nieuw'!I169)</f>
        <v>0</v>
      </c>
      <c r="M169" s="4"/>
      <c r="N169" s="4"/>
      <c r="O169" s="4"/>
      <c r="P169" s="4"/>
      <c r="Q169" s="4"/>
      <c r="R169" s="4"/>
      <c r="S169" s="4"/>
      <c r="T169" s="4"/>
      <c r="U169" s="4"/>
      <c r="V169" s="21"/>
    </row>
    <row r="170" spans="1:22" x14ac:dyDescent="0.25">
      <c r="A170" s="10">
        <f t="shared" si="14"/>
        <v>49553</v>
      </c>
      <c r="B170">
        <f t="shared" si="11"/>
        <v>15</v>
      </c>
      <c r="C170">
        <v>169</v>
      </c>
      <c r="D170" s="4">
        <f>SUM('Annuitair oud'!D170,'Annuitair nieuw'!D170)</f>
        <v>0</v>
      </c>
      <c r="E170" s="4">
        <f>SUM('Annuitair oud'!E170,'Annuitair nieuw'!E170)</f>
        <v>0</v>
      </c>
      <c r="F170" s="4">
        <f>SUM('Annuitair oud'!F170,'Annuitair nieuw'!F170)</f>
        <v>0</v>
      </c>
      <c r="G170" s="4">
        <f>SUM('Annuitair oud'!G170,'Annuitair nieuw'!G170)</f>
        <v>0</v>
      </c>
      <c r="H170" s="4">
        <f t="shared" si="10"/>
        <v>0</v>
      </c>
      <c r="I170" s="4">
        <f t="shared" si="12"/>
        <v>0</v>
      </c>
      <c r="J170" s="4">
        <f>SUM('Annuitair oud'!H170,'Annuitair nieuw'!H170)</f>
        <v>0</v>
      </c>
      <c r="K170" s="4">
        <f t="shared" si="13"/>
        <v>0</v>
      </c>
      <c r="L170" s="4">
        <f>SUM('Annuitair oud'!I170,'Annuitair nieuw'!I170)</f>
        <v>0</v>
      </c>
      <c r="M170" s="4"/>
      <c r="N170" s="4"/>
      <c r="O170" s="4"/>
      <c r="P170" s="4"/>
      <c r="Q170" s="4"/>
      <c r="R170" s="4"/>
      <c r="S170" s="4"/>
      <c r="T170" s="4"/>
      <c r="U170" s="4"/>
      <c r="V170" s="21"/>
    </row>
    <row r="171" spans="1:22" x14ac:dyDescent="0.25">
      <c r="A171" s="10">
        <f t="shared" si="14"/>
        <v>49583</v>
      </c>
      <c r="B171">
        <f t="shared" si="11"/>
        <v>15</v>
      </c>
      <c r="C171">
        <v>170</v>
      </c>
      <c r="D171" s="4">
        <f>SUM('Annuitair oud'!D171,'Annuitair nieuw'!D171)</f>
        <v>0</v>
      </c>
      <c r="E171" s="4">
        <f>SUM('Annuitair oud'!E171,'Annuitair nieuw'!E171)</f>
        <v>0</v>
      </c>
      <c r="F171" s="4">
        <f>SUM('Annuitair oud'!F171,'Annuitair nieuw'!F171)</f>
        <v>0</v>
      </c>
      <c r="G171" s="4">
        <f>SUM('Annuitair oud'!G171,'Annuitair nieuw'!G171)</f>
        <v>0</v>
      </c>
      <c r="H171" s="4">
        <f t="shared" si="10"/>
        <v>0</v>
      </c>
      <c r="I171" s="4">
        <f t="shared" si="12"/>
        <v>0</v>
      </c>
      <c r="J171" s="4">
        <f>SUM('Annuitair oud'!H171,'Annuitair nieuw'!H171)</f>
        <v>0</v>
      </c>
      <c r="K171" s="4">
        <f t="shared" si="13"/>
        <v>0</v>
      </c>
      <c r="L171" s="4">
        <f>SUM('Annuitair oud'!I171,'Annuitair nieuw'!I171)</f>
        <v>0</v>
      </c>
      <c r="M171" s="4"/>
      <c r="N171" s="4"/>
      <c r="O171" s="4"/>
      <c r="P171" s="4"/>
      <c r="Q171" s="4"/>
      <c r="R171" s="4"/>
      <c r="S171" s="4"/>
      <c r="T171" s="4"/>
      <c r="U171" s="4"/>
      <c r="V171" s="21"/>
    </row>
    <row r="172" spans="1:22" x14ac:dyDescent="0.25">
      <c r="A172" s="10">
        <f t="shared" si="14"/>
        <v>49614</v>
      </c>
      <c r="B172">
        <f t="shared" si="11"/>
        <v>15</v>
      </c>
      <c r="C172">
        <v>171</v>
      </c>
      <c r="D172" s="4">
        <f>SUM('Annuitair oud'!D172,'Annuitair nieuw'!D172)</f>
        <v>0</v>
      </c>
      <c r="E172" s="4">
        <f>SUM('Annuitair oud'!E172,'Annuitair nieuw'!E172)</f>
        <v>0</v>
      </c>
      <c r="F172" s="4">
        <f>SUM('Annuitair oud'!F172,'Annuitair nieuw'!F172)</f>
        <v>0</v>
      </c>
      <c r="G172" s="4">
        <f>SUM('Annuitair oud'!G172,'Annuitair nieuw'!G172)</f>
        <v>0</v>
      </c>
      <c r="H172" s="4">
        <f t="shared" si="10"/>
        <v>0</v>
      </c>
      <c r="I172" s="4">
        <f t="shared" si="12"/>
        <v>0</v>
      </c>
      <c r="J172" s="4">
        <f>SUM('Annuitair oud'!H172,'Annuitair nieuw'!H172)</f>
        <v>0</v>
      </c>
      <c r="K172" s="4">
        <f t="shared" si="13"/>
        <v>0</v>
      </c>
      <c r="L172" s="4">
        <f>SUM('Annuitair oud'!I172,'Annuitair nieuw'!I172)</f>
        <v>0</v>
      </c>
      <c r="M172" s="4"/>
      <c r="N172" s="4"/>
      <c r="O172" s="4"/>
      <c r="P172" s="4"/>
      <c r="Q172" s="4"/>
      <c r="R172" s="4"/>
      <c r="S172" s="4"/>
      <c r="T172" s="4"/>
      <c r="U172" s="4"/>
      <c r="V172" s="21"/>
    </row>
    <row r="173" spans="1:22" x14ac:dyDescent="0.25">
      <c r="A173" s="10">
        <f t="shared" si="14"/>
        <v>49644</v>
      </c>
      <c r="B173">
        <f t="shared" si="11"/>
        <v>15</v>
      </c>
      <c r="C173">
        <v>172</v>
      </c>
      <c r="D173" s="4">
        <f>SUM('Annuitair oud'!D173,'Annuitair nieuw'!D173)</f>
        <v>0</v>
      </c>
      <c r="E173" s="4">
        <f>SUM('Annuitair oud'!E173,'Annuitair nieuw'!E173)</f>
        <v>0</v>
      </c>
      <c r="F173" s="4">
        <f>SUM('Annuitair oud'!F173,'Annuitair nieuw'!F173)</f>
        <v>0</v>
      </c>
      <c r="G173" s="4">
        <f>SUM('Annuitair oud'!G173,'Annuitair nieuw'!G173)</f>
        <v>0</v>
      </c>
      <c r="H173" s="4">
        <f t="shared" si="10"/>
        <v>0</v>
      </c>
      <c r="I173" s="4">
        <f t="shared" si="12"/>
        <v>0</v>
      </c>
      <c r="J173" s="4">
        <f>SUM('Annuitair oud'!H173,'Annuitair nieuw'!H173)</f>
        <v>0</v>
      </c>
      <c r="K173" s="4">
        <f t="shared" si="13"/>
        <v>0</v>
      </c>
      <c r="L173" s="4">
        <f>SUM('Annuitair oud'!I173,'Annuitair nieuw'!I173)</f>
        <v>0</v>
      </c>
      <c r="M173" s="4"/>
      <c r="N173" s="4"/>
      <c r="O173" s="4"/>
      <c r="P173" s="4"/>
      <c r="Q173" s="4"/>
      <c r="R173" s="4"/>
      <c r="S173" s="4"/>
      <c r="T173" s="4"/>
      <c r="U173" s="4"/>
      <c r="V173" s="21"/>
    </row>
    <row r="174" spans="1:22" x14ac:dyDescent="0.25">
      <c r="A174" s="10">
        <f t="shared" si="14"/>
        <v>49675</v>
      </c>
      <c r="B174">
        <f t="shared" si="11"/>
        <v>15</v>
      </c>
      <c r="C174">
        <v>173</v>
      </c>
      <c r="D174" s="4">
        <f>SUM('Annuitair oud'!D174,'Annuitair nieuw'!D174)</f>
        <v>0</v>
      </c>
      <c r="E174" s="4">
        <f>SUM('Annuitair oud'!E174,'Annuitair nieuw'!E174)</f>
        <v>0</v>
      </c>
      <c r="F174" s="4">
        <f>SUM('Annuitair oud'!F174,'Annuitair nieuw'!F174)</f>
        <v>0</v>
      </c>
      <c r="G174" s="4">
        <f>SUM('Annuitair oud'!G174,'Annuitair nieuw'!G174)</f>
        <v>0</v>
      </c>
      <c r="H174" s="4">
        <f t="shared" si="10"/>
        <v>0</v>
      </c>
      <c r="I174" s="4">
        <f t="shared" si="12"/>
        <v>0</v>
      </c>
      <c r="J174" s="4">
        <f>SUM('Annuitair oud'!H174,'Annuitair nieuw'!H174)</f>
        <v>0</v>
      </c>
      <c r="K174" s="4">
        <f t="shared" si="13"/>
        <v>0</v>
      </c>
      <c r="L174" s="4">
        <f>SUM('Annuitair oud'!I174,'Annuitair nieuw'!I174)</f>
        <v>0</v>
      </c>
      <c r="M174" s="4"/>
      <c r="N174" s="4"/>
      <c r="O174" s="4"/>
      <c r="P174" s="4"/>
      <c r="Q174" s="4"/>
      <c r="R174" s="4"/>
      <c r="S174" s="4"/>
      <c r="T174" s="4"/>
      <c r="U174" s="4"/>
      <c r="V174" s="21"/>
    </row>
    <row r="175" spans="1:22" x14ac:dyDescent="0.25">
      <c r="A175" s="10">
        <f t="shared" si="14"/>
        <v>49706</v>
      </c>
      <c r="B175">
        <f t="shared" si="11"/>
        <v>15</v>
      </c>
      <c r="C175">
        <v>174</v>
      </c>
      <c r="D175" s="4">
        <f>SUM('Annuitair oud'!D175,'Annuitair nieuw'!D175)</f>
        <v>0</v>
      </c>
      <c r="E175" s="4">
        <f>SUM('Annuitair oud'!E175,'Annuitair nieuw'!E175)</f>
        <v>0</v>
      </c>
      <c r="F175" s="4">
        <f>SUM('Annuitair oud'!F175,'Annuitair nieuw'!F175)</f>
        <v>0</v>
      </c>
      <c r="G175" s="4">
        <f>SUM('Annuitair oud'!G175,'Annuitair nieuw'!G175)</f>
        <v>0</v>
      </c>
      <c r="H175" s="4">
        <f t="shared" si="10"/>
        <v>0</v>
      </c>
      <c r="I175" s="4">
        <f t="shared" si="12"/>
        <v>0</v>
      </c>
      <c r="J175" s="4">
        <f>SUM('Annuitair oud'!H175,'Annuitair nieuw'!H175)</f>
        <v>0</v>
      </c>
      <c r="K175" s="4">
        <f t="shared" si="13"/>
        <v>0</v>
      </c>
      <c r="L175" s="4">
        <f>SUM('Annuitair oud'!I175,'Annuitair nieuw'!I175)</f>
        <v>0</v>
      </c>
      <c r="M175" s="4"/>
      <c r="N175" s="4"/>
      <c r="O175" s="4"/>
      <c r="P175" s="4"/>
      <c r="Q175" s="4"/>
      <c r="R175" s="4"/>
      <c r="S175" s="4"/>
      <c r="T175" s="4"/>
      <c r="U175" s="4"/>
      <c r="V175" s="21"/>
    </row>
    <row r="176" spans="1:22" x14ac:dyDescent="0.25">
      <c r="A176" s="10">
        <f t="shared" si="14"/>
        <v>49735</v>
      </c>
      <c r="B176">
        <f t="shared" si="11"/>
        <v>15</v>
      </c>
      <c r="C176">
        <v>175</v>
      </c>
      <c r="D176" s="4">
        <f>SUM('Annuitair oud'!D176,'Annuitair nieuw'!D176)</f>
        <v>0</v>
      </c>
      <c r="E176" s="4">
        <f>SUM('Annuitair oud'!E176,'Annuitair nieuw'!E176)</f>
        <v>0</v>
      </c>
      <c r="F176" s="4">
        <f>SUM('Annuitair oud'!F176,'Annuitair nieuw'!F176)</f>
        <v>0</v>
      </c>
      <c r="G176" s="4">
        <f>SUM('Annuitair oud'!G176,'Annuitair nieuw'!G176)</f>
        <v>0</v>
      </c>
      <c r="H176" s="4">
        <f t="shared" si="10"/>
        <v>0</v>
      </c>
      <c r="I176" s="4">
        <f t="shared" si="12"/>
        <v>0</v>
      </c>
      <c r="J176" s="4">
        <f>SUM('Annuitair oud'!H176,'Annuitair nieuw'!H176)</f>
        <v>0</v>
      </c>
      <c r="K176" s="4">
        <f t="shared" si="13"/>
        <v>0</v>
      </c>
      <c r="L176" s="4">
        <f>SUM('Annuitair oud'!I176,'Annuitair nieuw'!I176)</f>
        <v>0</v>
      </c>
      <c r="M176" s="4"/>
      <c r="N176" s="4"/>
      <c r="O176" s="4"/>
      <c r="P176" s="4"/>
      <c r="Q176" s="4"/>
      <c r="R176" s="4"/>
      <c r="S176" s="4"/>
      <c r="T176" s="4"/>
      <c r="U176" s="4"/>
      <c r="V176" s="21"/>
    </row>
    <row r="177" spans="1:22" x14ac:dyDescent="0.25">
      <c r="A177" s="10">
        <f t="shared" si="14"/>
        <v>49766</v>
      </c>
      <c r="B177">
        <f t="shared" si="11"/>
        <v>15</v>
      </c>
      <c r="C177">
        <v>176</v>
      </c>
      <c r="D177" s="4">
        <f>SUM('Annuitair oud'!D177,'Annuitair nieuw'!D177)</f>
        <v>0</v>
      </c>
      <c r="E177" s="4">
        <f>SUM('Annuitair oud'!E177,'Annuitair nieuw'!E177)</f>
        <v>0</v>
      </c>
      <c r="F177" s="4">
        <f>SUM('Annuitair oud'!F177,'Annuitair nieuw'!F177)</f>
        <v>0</v>
      </c>
      <c r="G177" s="4">
        <f>SUM('Annuitair oud'!G177,'Annuitair nieuw'!G177)</f>
        <v>0</v>
      </c>
      <c r="H177" s="4">
        <f t="shared" si="10"/>
        <v>0</v>
      </c>
      <c r="I177" s="4">
        <f t="shared" si="12"/>
        <v>0</v>
      </c>
      <c r="J177" s="4">
        <f>SUM('Annuitair oud'!H177,'Annuitair nieuw'!H177)</f>
        <v>0</v>
      </c>
      <c r="K177" s="4">
        <f t="shared" si="13"/>
        <v>0</v>
      </c>
      <c r="L177" s="4">
        <f>SUM('Annuitair oud'!I177,'Annuitair nieuw'!I177)</f>
        <v>0</v>
      </c>
      <c r="M177" s="4"/>
      <c r="N177" s="4"/>
      <c r="O177" s="4"/>
      <c r="P177" s="4"/>
      <c r="Q177" s="4"/>
      <c r="R177" s="4"/>
      <c r="S177" s="4"/>
      <c r="T177" s="4"/>
      <c r="U177" s="4"/>
      <c r="V177" s="21"/>
    </row>
    <row r="178" spans="1:22" x14ac:dyDescent="0.25">
      <c r="A178" s="10">
        <f t="shared" si="14"/>
        <v>49796</v>
      </c>
      <c r="B178">
        <f t="shared" si="11"/>
        <v>15</v>
      </c>
      <c r="C178">
        <v>177</v>
      </c>
      <c r="D178" s="4">
        <f>SUM('Annuitair oud'!D178,'Annuitair nieuw'!D178)</f>
        <v>0</v>
      </c>
      <c r="E178" s="4">
        <f>SUM('Annuitair oud'!E178,'Annuitair nieuw'!E178)</f>
        <v>0</v>
      </c>
      <c r="F178" s="4">
        <f>SUM('Annuitair oud'!F178,'Annuitair nieuw'!F178)</f>
        <v>0</v>
      </c>
      <c r="G178" s="4">
        <f>SUM('Annuitair oud'!G178,'Annuitair nieuw'!G178)</f>
        <v>0</v>
      </c>
      <c r="H178" s="4">
        <f t="shared" si="10"/>
        <v>0</v>
      </c>
      <c r="I178" s="4">
        <f t="shared" si="12"/>
        <v>0</v>
      </c>
      <c r="J178" s="4">
        <f>SUM('Annuitair oud'!H178,'Annuitair nieuw'!H178)</f>
        <v>0</v>
      </c>
      <c r="K178" s="4">
        <f t="shared" si="13"/>
        <v>0</v>
      </c>
      <c r="L178" s="4">
        <f>SUM('Annuitair oud'!I178,'Annuitair nieuw'!I178)</f>
        <v>0</v>
      </c>
      <c r="M178" s="4"/>
      <c r="N178" s="4"/>
      <c r="O178" s="4"/>
      <c r="P178" s="4"/>
      <c r="Q178" s="4"/>
      <c r="R178" s="4"/>
      <c r="S178" s="4"/>
      <c r="T178" s="4"/>
      <c r="U178" s="4"/>
      <c r="V178" s="21"/>
    </row>
    <row r="179" spans="1:22" x14ac:dyDescent="0.25">
      <c r="A179" s="10">
        <f t="shared" si="14"/>
        <v>49827</v>
      </c>
      <c r="B179">
        <f t="shared" si="11"/>
        <v>15</v>
      </c>
      <c r="C179">
        <v>178</v>
      </c>
      <c r="D179" s="4">
        <f>SUM('Annuitair oud'!D179,'Annuitair nieuw'!D179)</f>
        <v>0</v>
      </c>
      <c r="E179" s="4">
        <f>SUM('Annuitair oud'!E179,'Annuitair nieuw'!E179)</f>
        <v>0</v>
      </c>
      <c r="F179" s="4">
        <f>SUM('Annuitair oud'!F179,'Annuitair nieuw'!F179)</f>
        <v>0</v>
      </c>
      <c r="G179" s="4">
        <f>SUM('Annuitair oud'!G179,'Annuitair nieuw'!G179)</f>
        <v>0</v>
      </c>
      <c r="H179" s="4">
        <f t="shared" si="10"/>
        <v>0</v>
      </c>
      <c r="I179" s="4">
        <f t="shared" si="12"/>
        <v>0</v>
      </c>
      <c r="J179" s="4">
        <f>SUM('Annuitair oud'!H179,'Annuitair nieuw'!H179)</f>
        <v>0</v>
      </c>
      <c r="K179" s="4">
        <f t="shared" si="13"/>
        <v>0</v>
      </c>
      <c r="L179" s="4">
        <f>SUM('Annuitair oud'!I179,'Annuitair nieuw'!I179)</f>
        <v>0</v>
      </c>
      <c r="M179" s="4"/>
      <c r="N179" s="4"/>
      <c r="O179" s="4"/>
      <c r="P179" s="4"/>
      <c r="Q179" s="4"/>
      <c r="R179" s="4"/>
      <c r="S179" s="4"/>
      <c r="T179" s="4"/>
      <c r="U179" s="4"/>
      <c r="V179" s="21"/>
    </row>
    <row r="180" spans="1:22" x14ac:dyDescent="0.25">
      <c r="A180" s="10">
        <f t="shared" si="14"/>
        <v>49857</v>
      </c>
      <c r="B180">
        <f t="shared" si="11"/>
        <v>15</v>
      </c>
      <c r="C180">
        <v>179</v>
      </c>
      <c r="D180" s="4">
        <f>SUM('Annuitair oud'!D180,'Annuitair nieuw'!D180)</f>
        <v>0</v>
      </c>
      <c r="E180" s="4">
        <f>SUM('Annuitair oud'!E180,'Annuitair nieuw'!E180)</f>
        <v>0</v>
      </c>
      <c r="F180" s="4">
        <f>SUM('Annuitair oud'!F180,'Annuitair nieuw'!F180)</f>
        <v>0</v>
      </c>
      <c r="G180" s="4">
        <f>SUM('Annuitair oud'!G180,'Annuitair nieuw'!G180)</f>
        <v>0</v>
      </c>
      <c r="H180" s="4">
        <f t="shared" si="10"/>
        <v>0</v>
      </c>
      <c r="I180" s="4">
        <f t="shared" si="12"/>
        <v>0</v>
      </c>
      <c r="J180" s="4">
        <f>SUM('Annuitair oud'!H180,'Annuitair nieuw'!H180)</f>
        <v>0</v>
      </c>
      <c r="K180" s="4">
        <f t="shared" si="13"/>
        <v>0</v>
      </c>
      <c r="L180" s="4">
        <f>SUM('Annuitair oud'!I180,'Annuitair nieuw'!I180)</f>
        <v>0</v>
      </c>
      <c r="M180" s="4"/>
      <c r="N180" s="4"/>
      <c r="O180" s="4"/>
      <c r="P180" s="4"/>
      <c r="Q180" s="4"/>
      <c r="R180" s="4"/>
      <c r="S180" s="4"/>
      <c r="T180" s="4"/>
      <c r="U180" s="4"/>
      <c r="V180" s="21"/>
    </row>
    <row r="181" spans="1:22" x14ac:dyDescent="0.25">
      <c r="A181" s="10">
        <f t="shared" si="14"/>
        <v>49888</v>
      </c>
      <c r="B181">
        <f t="shared" si="11"/>
        <v>15</v>
      </c>
      <c r="C181">
        <v>180</v>
      </c>
      <c r="D181" s="4">
        <f>SUM('Annuitair oud'!D181,'Annuitair nieuw'!D181)</f>
        <v>0</v>
      </c>
      <c r="E181" s="4">
        <f>SUM('Annuitair oud'!E181,'Annuitair nieuw'!E181)</f>
        <v>0</v>
      </c>
      <c r="F181" s="4">
        <f>SUM('Annuitair oud'!F181,'Annuitair nieuw'!F181)</f>
        <v>0</v>
      </c>
      <c r="G181" s="4">
        <f>SUM('Annuitair oud'!G181,'Annuitair nieuw'!G181)</f>
        <v>0</v>
      </c>
      <c r="H181" s="4">
        <f t="shared" si="10"/>
        <v>0</v>
      </c>
      <c r="I181" s="4">
        <f t="shared" si="12"/>
        <v>0</v>
      </c>
      <c r="J181" s="4">
        <f>SUM('Annuitair oud'!H181,'Annuitair nieuw'!H181)</f>
        <v>0</v>
      </c>
      <c r="K181" s="4">
        <f t="shared" si="13"/>
        <v>0</v>
      </c>
      <c r="L181" s="4">
        <f>SUM('Annuitair oud'!I181,'Annuitair nieuw'!I181)</f>
        <v>0</v>
      </c>
      <c r="M181" s="4"/>
      <c r="N181" s="4"/>
      <c r="O181" s="4"/>
      <c r="P181" s="4"/>
      <c r="Q181" s="4"/>
      <c r="R181" s="4"/>
      <c r="S181" s="4"/>
      <c r="T181" s="4"/>
      <c r="U181" s="4"/>
      <c r="V181" s="21"/>
    </row>
    <row r="182" spans="1:22" x14ac:dyDescent="0.25">
      <c r="A182" s="10">
        <f t="shared" si="14"/>
        <v>49919</v>
      </c>
      <c r="B182">
        <f t="shared" si="11"/>
        <v>16</v>
      </c>
      <c r="C182">
        <v>181</v>
      </c>
      <c r="D182" s="4">
        <f>SUM('Annuitair oud'!D182,'Annuitair nieuw'!D182)</f>
        <v>0</v>
      </c>
      <c r="E182" s="4">
        <f>SUM('Annuitair oud'!E182,'Annuitair nieuw'!E182)</f>
        <v>0</v>
      </c>
      <c r="F182" s="4">
        <f>SUM('Annuitair oud'!F182,'Annuitair nieuw'!F182)</f>
        <v>0</v>
      </c>
      <c r="G182" s="4">
        <f>SUM('Annuitair oud'!G182,'Annuitair nieuw'!G182)</f>
        <v>0</v>
      </c>
      <c r="H182" s="4">
        <f t="shared" si="10"/>
        <v>0</v>
      </c>
      <c r="I182" s="4">
        <f t="shared" si="12"/>
        <v>0</v>
      </c>
      <c r="J182" s="4">
        <f>SUM('Annuitair oud'!H182,'Annuitair nieuw'!H182)</f>
        <v>0</v>
      </c>
      <c r="K182" s="4">
        <f t="shared" si="13"/>
        <v>0</v>
      </c>
      <c r="L182" s="4">
        <f>SUM('Annuitair oud'!I182,'Annuitair nieuw'!I182)</f>
        <v>0</v>
      </c>
      <c r="M182" s="4"/>
      <c r="N182" s="4"/>
      <c r="O182" s="4"/>
      <c r="P182" s="4"/>
      <c r="Q182" s="4"/>
      <c r="R182" s="4"/>
      <c r="S182" s="4"/>
      <c r="T182" s="4"/>
      <c r="U182" s="4"/>
      <c r="V182" s="21"/>
    </row>
    <row r="183" spans="1:22" x14ac:dyDescent="0.25">
      <c r="A183" s="10">
        <f t="shared" si="14"/>
        <v>49949</v>
      </c>
      <c r="B183">
        <f t="shared" si="11"/>
        <v>16</v>
      </c>
      <c r="C183">
        <v>182</v>
      </c>
      <c r="D183" s="4">
        <f>SUM('Annuitair oud'!D183,'Annuitair nieuw'!D183)</f>
        <v>0</v>
      </c>
      <c r="E183" s="4">
        <f>SUM('Annuitair oud'!E183,'Annuitair nieuw'!E183)</f>
        <v>0</v>
      </c>
      <c r="F183" s="4">
        <f>SUM('Annuitair oud'!F183,'Annuitair nieuw'!F183)</f>
        <v>0</v>
      </c>
      <c r="G183" s="4">
        <f>SUM('Annuitair oud'!G183,'Annuitair nieuw'!G183)</f>
        <v>0</v>
      </c>
      <c r="H183" s="4">
        <f t="shared" si="10"/>
        <v>0</v>
      </c>
      <c r="I183" s="4">
        <f t="shared" si="12"/>
        <v>0</v>
      </c>
      <c r="J183" s="4">
        <f>SUM('Annuitair oud'!H183,'Annuitair nieuw'!H183)</f>
        <v>0</v>
      </c>
      <c r="K183" s="4">
        <f t="shared" si="13"/>
        <v>0</v>
      </c>
      <c r="L183" s="4">
        <f>SUM('Annuitair oud'!I183,'Annuitair nieuw'!I183)</f>
        <v>0</v>
      </c>
      <c r="M183" s="4"/>
      <c r="N183" s="4"/>
      <c r="O183" s="4"/>
      <c r="P183" s="4"/>
      <c r="Q183" s="4"/>
      <c r="R183" s="4"/>
      <c r="S183" s="4"/>
      <c r="T183" s="4"/>
      <c r="U183" s="4"/>
      <c r="V183" s="21"/>
    </row>
    <row r="184" spans="1:22" x14ac:dyDescent="0.25">
      <c r="A184" s="10">
        <f t="shared" si="14"/>
        <v>49980</v>
      </c>
      <c r="B184">
        <f t="shared" si="11"/>
        <v>16</v>
      </c>
      <c r="C184">
        <v>183</v>
      </c>
      <c r="D184" s="4">
        <f>SUM('Annuitair oud'!D184,'Annuitair nieuw'!D184)</f>
        <v>0</v>
      </c>
      <c r="E184" s="4">
        <f>SUM('Annuitair oud'!E184,'Annuitair nieuw'!E184)</f>
        <v>0</v>
      </c>
      <c r="F184" s="4">
        <f>SUM('Annuitair oud'!F184,'Annuitair nieuw'!F184)</f>
        <v>0</v>
      </c>
      <c r="G184" s="4">
        <f>SUM('Annuitair oud'!G184,'Annuitair nieuw'!G184)</f>
        <v>0</v>
      </c>
      <c r="H184" s="4">
        <f t="shared" si="10"/>
        <v>0</v>
      </c>
      <c r="I184" s="4">
        <f t="shared" si="12"/>
        <v>0</v>
      </c>
      <c r="J184" s="4">
        <f>SUM('Annuitair oud'!H184,'Annuitair nieuw'!H184)</f>
        <v>0</v>
      </c>
      <c r="K184" s="4">
        <f t="shared" si="13"/>
        <v>0</v>
      </c>
      <c r="L184" s="4">
        <f>SUM('Annuitair oud'!I184,'Annuitair nieuw'!I184)</f>
        <v>0</v>
      </c>
      <c r="M184" s="4"/>
      <c r="N184" s="4"/>
      <c r="O184" s="4"/>
      <c r="P184" s="4"/>
      <c r="Q184" s="4"/>
      <c r="R184" s="4"/>
      <c r="S184" s="4"/>
      <c r="T184" s="4"/>
      <c r="U184" s="4"/>
      <c r="V184" s="21"/>
    </row>
    <row r="185" spans="1:22" x14ac:dyDescent="0.25">
      <c r="A185" s="10">
        <f t="shared" si="14"/>
        <v>50010</v>
      </c>
      <c r="B185">
        <f t="shared" si="11"/>
        <v>16</v>
      </c>
      <c r="C185">
        <v>184</v>
      </c>
      <c r="D185" s="4">
        <f>SUM('Annuitair oud'!D185,'Annuitair nieuw'!D185)</f>
        <v>0</v>
      </c>
      <c r="E185" s="4">
        <f>SUM('Annuitair oud'!E185,'Annuitair nieuw'!E185)</f>
        <v>0</v>
      </c>
      <c r="F185" s="4">
        <f>SUM('Annuitair oud'!F185,'Annuitair nieuw'!F185)</f>
        <v>0</v>
      </c>
      <c r="G185" s="4">
        <f>SUM('Annuitair oud'!G185,'Annuitair nieuw'!G185)</f>
        <v>0</v>
      </c>
      <c r="H185" s="4">
        <f t="shared" si="10"/>
        <v>0</v>
      </c>
      <c r="I185" s="4">
        <f t="shared" si="12"/>
        <v>0</v>
      </c>
      <c r="J185" s="4">
        <f>SUM('Annuitair oud'!H185,'Annuitair nieuw'!H185)</f>
        <v>0</v>
      </c>
      <c r="K185" s="4">
        <f t="shared" si="13"/>
        <v>0</v>
      </c>
      <c r="L185" s="4">
        <f>SUM('Annuitair oud'!I185,'Annuitair nieuw'!I185)</f>
        <v>0</v>
      </c>
      <c r="M185" s="4"/>
      <c r="N185" s="4"/>
      <c r="O185" s="4"/>
      <c r="P185" s="4"/>
      <c r="Q185" s="4"/>
      <c r="R185" s="4"/>
      <c r="S185" s="4"/>
      <c r="T185" s="4"/>
      <c r="U185" s="4"/>
      <c r="V185" s="21"/>
    </row>
    <row r="186" spans="1:22" x14ac:dyDescent="0.25">
      <c r="A186" s="10">
        <f t="shared" si="14"/>
        <v>50041</v>
      </c>
      <c r="B186">
        <f t="shared" si="11"/>
        <v>16</v>
      </c>
      <c r="C186">
        <v>185</v>
      </c>
      <c r="D186" s="4">
        <f>SUM('Annuitair oud'!D186,'Annuitair nieuw'!D186)</f>
        <v>0</v>
      </c>
      <c r="E186" s="4">
        <f>SUM('Annuitair oud'!E186,'Annuitair nieuw'!E186)</f>
        <v>0</v>
      </c>
      <c r="F186" s="4">
        <f>SUM('Annuitair oud'!F186,'Annuitair nieuw'!F186)</f>
        <v>0</v>
      </c>
      <c r="G186" s="4">
        <f>SUM('Annuitair oud'!G186,'Annuitair nieuw'!G186)</f>
        <v>0</v>
      </c>
      <c r="H186" s="4">
        <f t="shared" si="10"/>
        <v>0</v>
      </c>
      <c r="I186" s="4">
        <f t="shared" si="12"/>
        <v>0</v>
      </c>
      <c r="J186" s="4">
        <f>SUM('Annuitair oud'!H186,'Annuitair nieuw'!H186)</f>
        <v>0</v>
      </c>
      <c r="K186" s="4">
        <f t="shared" si="13"/>
        <v>0</v>
      </c>
      <c r="L186" s="4">
        <f>SUM('Annuitair oud'!I186,'Annuitair nieuw'!I186)</f>
        <v>0</v>
      </c>
      <c r="M186" s="4"/>
      <c r="N186" s="4"/>
      <c r="O186" s="4"/>
      <c r="P186" s="4"/>
      <c r="Q186" s="4"/>
      <c r="R186" s="4"/>
      <c r="S186" s="4"/>
      <c r="T186" s="4"/>
      <c r="U186" s="4"/>
      <c r="V186" s="21"/>
    </row>
    <row r="187" spans="1:22" x14ac:dyDescent="0.25">
      <c r="A187" s="10">
        <f t="shared" si="14"/>
        <v>50072</v>
      </c>
      <c r="B187">
        <f t="shared" si="11"/>
        <v>16</v>
      </c>
      <c r="C187">
        <v>186</v>
      </c>
      <c r="D187" s="4">
        <f>SUM('Annuitair oud'!D187,'Annuitair nieuw'!D187)</f>
        <v>0</v>
      </c>
      <c r="E187" s="4">
        <f>SUM('Annuitair oud'!E187,'Annuitair nieuw'!E187)</f>
        <v>0</v>
      </c>
      <c r="F187" s="4">
        <f>SUM('Annuitair oud'!F187,'Annuitair nieuw'!F187)</f>
        <v>0</v>
      </c>
      <c r="G187" s="4">
        <f>SUM('Annuitair oud'!G187,'Annuitair nieuw'!G187)</f>
        <v>0</v>
      </c>
      <c r="H187" s="4">
        <f t="shared" si="10"/>
        <v>0</v>
      </c>
      <c r="I187" s="4">
        <f t="shared" si="12"/>
        <v>0</v>
      </c>
      <c r="J187" s="4">
        <f>SUM('Annuitair oud'!H187,'Annuitair nieuw'!H187)</f>
        <v>0</v>
      </c>
      <c r="K187" s="4">
        <f t="shared" si="13"/>
        <v>0</v>
      </c>
      <c r="L187" s="4">
        <f>SUM('Annuitair oud'!I187,'Annuitair nieuw'!I187)</f>
        <v>0</v>
      </c>
      <c r="M187" s="4"/>
      <c r="N187" s="4"/>
      <c r="O187" s="4"/>
      <c r="P187" s="4"/>
      <c r="Q187" s="4"/>
      <c r="R187" s="4"/>
      <c r="S187" s="4"/>
      <c r="T187" s="4"/>
      <c r="U187" s="4"/>
      <c r="V187" s="21"/>
    </row>
    <row r="188" spans="1:22" x14ac:dyDescent="0.25">
      <c r="A188" s="10">
        <f t="shared" si="14"/>
        <v>50100</v>
      </c>
      <c r="B188">
        <f t="shared" si="11"/>
        <v>16</v>
      </c>
      <c r="C188">
        <v>187</v>
      </c>
      <c r="D188" s="4">
        <f>SUM('Annuitair oud'!D188,'Annuitair nieuw'!D188)</f>
        <v>0</v>
      </c>
      <c r="E188" s="4">
        <f>SUM('Annuitair oud'!E188,'Annuitair nieuw'!E188)</f>
        <v>0</v>
      </c>
      <c r="F188" s="4">
        <f>SUM('Annuitair oud'!F188,'Annuitair nieuw'!F188)</f>
        <v>0</v>
      </c>
      <c r="G188" s="4">
        <f>SUM('Annuitair oud'!G188,'Annuitair nieuw'!G188)</f>
        <v>0</v>
      </c>
      <c r="H188" s="4">
        <f t="shared" si="10"/>
        <v>0</v>
      </c>
      <c r="I188" s="4">
        <f t="shared" si="12"/>
        <v>0</v>
      </c>
      <c r="J188" s="4">
        <f>SUM('Annuitair oud'!H188,'Annuitair nieuw'!H188)</f>
        <v>0</v>
      </c>
      <c r="K188" s="4">
        <f t="shared" si="13"/>
        <v>0</v>
      </c>
      <c r="L188" s="4">
        <f>SUM('Annuitair oud'!I188,'Annuitair nieuw'!I188)</f>
        <v>0</v>
      </c>
      <c r="M188" s="4"/>
      <c r="N188" s="4"/>
      <c r="O188" s="4"/>
      <c r="P188" s="4"/>
      <c r="Q188" s="4"/>
      <c r="R188" s="4"/>
      <c r="S188" s="4"/>
      <c r="T188" s="4"/>
      <c r="U188" s="4"/>
      <c r="V188" s="21"/>
    </row>
    <row r="189" spans="1:22" x14ac:dyDescent="0.25">
      <c r="A189" s="10">
        <f t="shared" si="14"/>
        <v>50131</v>
      </c>
      <c r="B189">
        <f t="shared" si="11"/>
        <v>16</v>
      </c>
      <c r="C189">
        <v>188</v>
      </c>
      <c r="D189" s="4">
        <f>SUM('Annuitair oud'!D189,'Annuitair nieuw'!D189)</f>
        <v>0</v>
      </c>
      <c r="E189" s="4">
        <f>SUM('Annuitair oud'!E189,'Annuitair nieuw'!E189)</f>
        <v>0</v>
      </c>
      <c r="F189" s="4">
        <f>SUM('Annuitair oud'!F189,'Annuitair nieuw'!F189)</f>
        <v>0</v>
      </c>
      <c r="G189" s="4">
        <f>SUM('Annuitair oud'!G189,'Annuitair nieuw'!G189)</f>
        <v>0</v>
      </c>
      <c r="H189" s="4">
        <f t="shared" si="10"/>
        <v>0</v>
      </c>
      <c r="I189" s="4">
        <f t="shared" si="12"/>
        <v>0</v>
      </c>
      <c r="J189" s="4">
        <f>SUM('Annuitair oud'!H189,'Annuitair nieuw'!H189)</f>
        <v>0</v>
      </c>
      <c r="K189" s="4">
        <f t="shared" si="13"/>
        <v>0</v>
      </c>
      <c r="L189" s="4">
        <f>SUM('Annuitair oud'!I189,'Annuitair nieuw'!I189)</f>
        <v>0</v>
      </c>
      <c r="M189" s="4"/>
      <c r="N189" s="4"/>
      <c r="O189" s="4"/>
      <c r="P189" s="4"/>
      <c r="Q189" s="4"/>
      <c r="R189" s="4"/>
      <c r="S189" s="4"/>
      <c r="T189" s="4"/>
      <c r="U189" s="4"/>
      <c r="V189" s="21"/>
    </row>
    <row r="190" spans="1:22" x14ac:dyDescent="0.25">
      <c r="A190" s="10">
        <f t="shared" si="14"/>
        <v>50161</v>
      </c>
      <c r="B190">
        <f t="shared" si="11"/>
        <v>16</v>
      </c>
      <c r="C190">
        <v>189</v>
      </c>
      <c r="D190" s="4">
        <f>SUM('Annuitair oud'!D190,'Annuitair nieuw'!D190)</f>
        <v>0</v>
      </c>
      <c r="E190" s="4">
        <f>SUM('Annuitair oud'!E190,'Annuitair nieuw'!E190)</f>
        <v>0</v>
      </c>
      <c r="F190" s="4">
        <f>SUM('Annuitair oud'!F190,'Annuitair nieuw'!F190)</f>
        <v>0</v>
      </c>
      <c r="G190" s="4">
        <f>SUM('Annuitair oud'!G190,'Annuitair nieuw'!G190)</f>
        <v>0</v>
      </c>
      <c r="H190" s="4">
        <f t="shared" si="10"/>
        <v>0</v>
      </c>
      <c r="I190" s="4">
        <f t="shared" si="12"/>
        <v>0</v>
      </c>
      <c r="J190" s="4">
        <f>SUM('Annuitair oud'!H190,'Annuitair nieuw'!H190)</f>
        <v>0</v>
      </c>
      <c r="K190" s="4">
        <f t="shared" si="13"/>
        <v>0</v>
      </c>
      <c r="L190" s="4">
        <f>SUM('Annuitair oud'!I190,'Annuitair nieuw'!I190)</f>
        <v>0</v>
      </c>
      <c r="M190" s="4"/>
      <c r="N190" s="4"/>
      <c r="O190" s="4"/>
      <c r="P190" s="4"/>
      <c r="Q190" s="4"/>
      <c r="R190" s="4"/>
      <c r="S190" s="4"/>
      <c r="T190" s="4"/>
      <c r="U190" s="4"/>
      <c r="V190" s="21"/>
    </row>
    <row r="191" spans="1:22" x14ac:dyDescent="0.25">
      <c r="A191" s="10">
        <f t="shared" si="14"/>
        <v>50192</v>
      </c>
      <c r="B191">
        <f t="shared" si="11"/>
        <v>16</v>
      </c>
      <c r="C191">
        <v>190</v>
      </c>
      <c r="D191" s="4">
        <f>SUM('Annuitair oud'!D191,'Annuitair nieuw'!D191)</f>
        <v>0</v>
      </c>
      <c r="E191" s="4">
        <f>SUM('Annuitair oud'!E191,'Annuitair nieuw'!E191)</f>
        <v>0</v>
      </c>
      <c r="F191" s="4">
        <f>SUM('Annuitair oud'!F191,'Annuitair nieuw'!F191)</f>
        <v>0</v>
      </c>
      <c r="G191" s="4">
        <f>SUM('Annuitair oud'!G191,'Annuitair nieuw'!G191)</f>
        <v>0</v>
      </c>
      <c r="H191" s="4">
        <f t="shared" si="10"/>
        <v>0</v>
      </c>
      <c r="I191" s="4">
        <f t="shared" si="12"/>
        <v>0</v>
      </c>
      <c r="J191" s="4">
        <f>SUM('Annuitair oud'!H191,'Annuitair nieuw'!H191)</f>
        <v>0</v>
      </c>
      <c r="K191" s="4">
        <f t="shared" si="13"/>
        <v>0</v>
      </c>
      <c r="L191" s="4">
        <f>SUM('Annuitair oud'!I191,'Annuitair nieuw'!I191)</f>
        <v>0</v>
      </c>
      <c r="M191" s="4"/>
      <c r="N191" s="4"/>
      <c r="O191" s="4"/>
      <c r="P191" s="4"/>
      <c r="Q191" s="4"/>
      <c r="R191" s="4"/>
      <c r="S191" s="4"/>
      <c r="T191" s="4"/>
      <c r="U191" s="4"/>
      <c r="V191" s="21"/>
    </row>
    <row r="192" spans="1:22" x14ac:dyDescent="0.25">
      <c r="A192" s="10">
        <f t="shared" si="14"/>
        <v>50222</v>
      </c>
      <c r="B192">
        <f t="shared" si="11"/>
        <v>16</v>
      </c>
      <c r="C192">
        <v>191</v>
      </c>
      <c r="D192" s="4">
        <f>SUM('Annuitair oud'!D192,'Annuitair nieuw'!D192)</f>
        <v>0</v>
      </c>
      <c r="E192" s="4">
        <f>SUM('Annuitair oud'!E192,'Annuitair nieuw'!E192)</f>
        <v>0</v>
      </c>
      <c r="F192" s="4">
        <f>SUM('Annuitair oud'!F192,'Annuitair nieuw'!F192)</f>
        <v>0</v>
      </c>
      <c r="G192" s="4">
        <f>SUM('Annuitair oud'!G192,'Annuitair nieuw'!G192)</f>
        <v>0</v>
      </c>
      <c r="H192" s="4">
        <f t="shared" si="10"/>
        <v>0</v>
      </c>
      <c r="I192" s="4">
        <f t="shared" si="12"/>
        <v>0</v>
      </c>
      <c r="J192" s="4">
        <f>SUM('Annuitair oud'!H192,'Annuitair nieuw'!H192)</f>
        <v>0</v>
      </c>
      <c r="K192" s="4">
        <f t="shared" si="13"/>
        <v>0</v>
      </c>
      <c r="L192" s="4">
        <f>SUM('Annuitair oud'!I192,'Annuitair nieuw'!I192)</f>
        <v>0</v>
      </c>
      <c r="M192" s="4"/>
      <c r="N192" s="4"/>
      <c r="O192" s="4"/>
      <c r="P192" s="4"/>
      <c r="Q192" s="4"/>
      <c r="R192" s="4"/>
      <c r="S192" s="4"/>
      <c r="T192" s="4"/>
      <c r="U192" s="4"/>
      <c r="V192" s="21"/>
    </row>
    <row r="193" spans="1:22" x14ac:dyDescent="0.25">
      <c r="A193" s="10">
        <f t="shared" si="14"/>
        <v>50253</v>
      </c>
      <c r="B193">
        <f t="shared" si="11"/>
        <v>16</v>
      </c>
      <c r="C193">
        <v>192</v>
      </c>
      <c r="D193" s="4">
        <f>SUM('Annuitair oud'!D193,'Annuitair nieuw'!D193)</f>
        <v>0</v>
      </c>
      <c r="E193" s="4">
        <f>SUM('Annuitair oud'!E193,'Annuitair nieuw'!E193)</f>
        <v>0</v>
      </c>
      <c r="F193" s="4">
        <f>SUM('Annuitair oud'!F193,'Annuitair nieuw'!F193)</f>
        <v>0</v>
      </c>
      <c r="G193" s="4">
        <f>SUM('Annuitair oud'!G193,'Annuitair nieuw'!G193)</f>
        <v>0</v>
      </c>
      <c r="H193" s="4">
        <f t="shared" si="10"/>
        <v>0</v>
      </c>
      <c r="I193" s="4">
        <f t="shared" si="12"/>
        <v>0</v>
      </c>
      <c r="J193" s="4">
        <f>SUM('Annuitair oud'!H193,'Annuitair nieuw'!H193)</f>
        <v>0</v>
      </c>
      <c r="K193" s="4">
        <f t="shared" si="13"/>
        <v>0</v>
      </c>
      <c r="L193" s="4">
        <f>SUM('Annuitair oud'!I193,'Annuitair nieuw'!I193)</f>
        <v>0</v>
      </c>
      <c r="M193" s="4"/>
      <c r="N193" s="4"/>
      <c r="O193" s="4"/>
      <c r="P193" s="4"/>
      <c r="Q193" s="4"/>
      <c r="R193" s="4"/>
      <c r="S193" s="4"/>
      <c r="T193" s="4"/>
      <c r="U193" s="4"/>
      <c r="V193" s="21"/>
    </row>
    <row r="194" spans="1:22" x14ac:dyDescent="0.25">
      <c r="A194" s="10">
        <f t="shared" si="14"/>
        <v>50284</v>
      </c>
      <c r="B194">
        <f t="shared" si="11"/>
        <v>17</v>
      </c>
      <c r="C194">
        <v>193</v>
      </c>
      <c r="D194" s="4">
        <f>SUM('Annuitair oud'!D194,'Annuitair nieuw'!D194)</f>
        <v>0</v>
      </c>
      <c r="E194" s="4">
        <f>SUM('Annuitair oud'!E194,'Annuitair nieuw'!E194)</f>
        <v>0</v>
      </c>
      <c r="F194" s="4">
        <f>SUM('Annuitair oud'!F194,'Annuitair nieuw'!F194)</f>
        <v>0</v>
      </c>
      <c r="G194" s="4">
        <f>SUM('Annuitair oud'!G194,'Annuitair nieuw'!G194)</f>
        <v>0</v>
      </c>
      <c r="H194" s="4">
        <f t="shared" ref="H194:H257" si="15">IF(A194&lt;=Aflossingsvrij_maken,IF(F194-(Eigenwoningforfait/12)&lt;=0,0,(F194-(Eigenwoningforfait/12))*Belastingpercentage),0)</f>
        <v>0</v>
      </c>
      <c r="I194" s="4">
        <f t="shared" si="12"/>
        <v>0</v>
      </c>
      <c r="J194" s="4">
        <f>SUM('Annuitair oud'!H194,'Annuitair nieuw'!H194)</f>
        <v>0</v>
      </c>
      <c r="K194" s="4">
        <f t="shared" si="13"/>
        <v>0</v>
      </c>
      <c r="L194" s="4">
        <f>SUM('Annuitair oud'!I194,'Annuitair nieuw'!I194)</f>
        <v>0</v>
      </c>
      <c r="M194" s="4"/>
      <c r="N194" s="4"/>
      <c r="O194" s="4"/>
      <c r="P194" s="4"/>
      <c r="Q194" s="4"/>
      <c r="R194" s="4"/>
      <c r="S194" s="4"/>
      <c r="T194" s="4"/>
      <c r="U194" s="4"/>
      <c r="V194" s="21"/>
    </row>
    <row r="195" spans="1:22" x14ac:dyDescent="0.25">
      <c r="A195" s="10">
        <f t="shared" si="14"/>
        <v>50314</v>
      </c>
      <c r="B195">
        <f t="shared" ref="B195:B258" si="16">CEILING(C195/12,1)</f>
        <v>17</v>
      </c>
      <c r="C195">
        <v>194</v>
      </c>
      <c r="D195" s="4">
        <f>SUM('Annuitair oud'!D195,'Annuitair nieuw'!D195)</f>
        <v>0</v>
      </c>
      <c r="E195" s="4">
        <f>SUM('Annuitair oud'!E195,'Annuitair nieuw'!E195)</f>
        <v>0</v>
      </c>
      <c r="F195" s="4">
        <f>SUM('Annuitair oud'!F195,'Annuitair nieuw'!F195)</f>
        <v>0</v>
      </c>
      <c r="G195" s="4">
        <f>SUM('Annuitair oud'!G195,'Annuitair nieuw'!G195)</f>
        <v>0</v>
      </c>
      <c r="H195" s="4">
        <f t="shared" si="15"/>
        <v>0</v>
      </c>
      <c r="I195" s="4">
        <f t="shared" ref="I195:I258" si="17">G195-H195</f>
        <v>0</v>
      </c>
      <c r="J195" s="4">
        <f>SUM('Annuitair oud'!H195,'Annuitair nieuw'!H195)</f>
        <v>0</v>
      </c>
      <c r="K195" s="4">
        <f t="shared" ref="K195:K258" si="18">J195-H195</f>
        <v>0</v>
      </c>
      <c r="L195" s="4">
        <f>SUM('Annuitair oud'!I195,'Annuitair nieuw'!I195)</f>
        <v>0</v>
      </c>
      <c r="M195" s="4"/>
      <c r="N195" s="4"/>
      <c r="O195" s="4"/>
      <c r="P195" s="4"/>
      <c r="Q195" s="4"/>
      <c r="R195" s="4"/>
      <c r="S195" s="4"/>
      <c r="T195" s="4"/>
      <c r="U195" s="4"/>
      <c r="V195" s="21"/>
    </row>
    <row r="196" spans="1:22" x14ac:dyDescent="0.25">
      <c r="A196" s="10">
        <f t="shared" ref="A196:A259" si="19">DATE(YEAR(A195),MONTH(A195)+1,DAY(A195))</f>
        <v>50345</v>
      </c>
      <c r="B196">
        <f t="shared" si="16"/>
        <v>17</v>
      </c>
      <c r="C196">
        <v>195</v>
      </c>
      <c r="D196" s="4">
        <f>SUM('Annuitair oud'!D196,'Annuitair nieuw'!D196)</f>
        <v>0</v>
      </c>
      <c r="E196" s="4">
        <f>SUM('Annuitair oud'!E196,'Annuitair nieuw'!E196)</f>
        <v>0</v>
      </c>
      <c r="F196" s="4">
        <f>SUM('Annuitair oud'!F196,'Annuitair nieuw'!F196)</f>
        <v>0</v>
      </c>
      <c r="G196" s="4">
        <f>SUM('Annuitair oud'!G196,'Annuitair nieuw'!G196)</f>
        <v>0</v>
      </c>
      <c r="H196" s="4">
        <f t="shared" si="15"/>
        <v>0</v>
      </c>
      <c r="I196" s="4">
        <f t="shared" si="17"/>
        <v>0</v>
      </c>
      <c r="J196" s="4">
        <f>SUM('Annuitair oud'!H196,'Annuitair nieuw'!H196)</f>
        <v>0</v>
      </c>
      <c r="K196" s="4">
        <f t="shared" si="18"/>
        <v>0</v>
      </c>
      <c r="L196" s="4">
        <f>SUM('Annuitair oud'!I196,'Annuitair nieuw'!I196)</f>
        <v>0</v>
      </c>
      <c r="M196" s="4"/>
      <c r="N196" s="4"/>
      <c r="O196" s="4"/>
      <c r="P196" s="4"/>
      <c r="Q196" s="4"/>
      <c r="R196" s="4"/>
      <c r="S196" s="4"/>
      <c r="T196" s="4"/>
      <c r="U196" s="4"/>
      <c r="V196" s="21"/>
    </row>
    <row r="197" spans="1:22" x14ac:dyDescent="0.25">
      <c r="A197" s="10">
        <f t="shared" si="19"/>
        <v>50375</v>
      </c>
      <c r="B197">
        <f t="shared" si="16"/>
        <v>17</v>
      </c>
      <c r="C197">
        <v>196</v>
      </c>
      <c r="D197" s="4">
        <f>SUM('Annuitair oud'!D197,'Annuitair nieuw'!D197)</f>
        <v>0</v>
      </c>
      <c r="E197" s="4">
        <f>SUM('Annuitair oud'!E197,'Annuitair nieuw'!E197)</f>
        <v>0</v>
      </c>
      <c r="F197" s="4">
        <f>SUM('Annuitair oud'!F197,'Annuitair nieuw'!F197)</f>
        <v>0</v>
      </c>
      <c r="G197" s="4">
        <f>SUM('Annuitair oud'!G197,'Annuitair nieuw'!G197)</f>
        <v>0</v>
      </c>
      <c r="H197" s="4">
        <f t="shared" si="15"/>
        <v>0</v>
      </c>
      <c r="I197" s="4">
        <f t="shared" si="17"/>
        <v>0</v>
      </c>
      <c r="J197" s="4">
        <f>SUM('Annuitair oud'!H197,'Annuitair nieuw'!H197)</f>
        <v>0</v>
      </c>
      <c r="K197" s="4">
        <f t="shared" si="18"/>
        <v>0</v>
      </c>
      <c r="L197" s="4">
        <f>SUM('Annuitair oud'!I197,'Annuitair nieuw'!I197)</f>
        <v>0</v>
      </c>
      <c r="M197" s="4"/>
      <c r="N197" s="4"/>
      <c r="O197" s="4"/>
      <c r="P197" s="4"/>
      <c r="Q197" s="4"/>
      <c r="R197" s="4"/>
      <c r="S197" s="4"/>
      <c r="T197" s="4"/>
      <c r="U197" s="4"/>
      <c r="V197" s="21"/>
    </row>
    <row r="198" spans="1:22" x14ac:dyDescent="0.25">
      <c r="A198" s="10">
        <f t="shared" si="19"/>
        <v>50406</v>
      </c>
      <c r="B198">
        <f t="shared" si="16"/>
        <v>17</v>
      </c>
      <c r="C198">
        <v>197</v>
      </c>
      <c r="D198" s="4">
        <f>SUM('Annuitair oud'!D198,'Annuitair nieuw'!D198)</f>
        <v>0</v>
      </c>
      <c r="E198" s="4">
        <f>SUM('Annuitair oud'!E198,'Annuitair nieuw'!E198)</f>
        <v>0</v>
      </c>
      <c r="F198" s="4">
        <f>SUM('Annuitair oud'!F198,'Annuitair nieuw'!F198)</f>
        <v>0</v>
      </c>
      <c r="G198" s="4">
        <f>SUM('Annuitair oud'!G198,'Annuitair nieuw'!G198)</f>
        <v>0</v>
      </c>
      <c r="H198" s="4">
        <f t="shared" si="15"/>
        <v>0</v>
      </c>
      <c r="I198" s="4">
        <f t="shared" si="17"/>
        <v>0</v>
      </c>
      <c r="J198" s="4">
        <f>SUM('Annuitair oud'!H198,'Annuitair nieuw'!H198)</f>
        <v>0</v>
      </c>
      <c r="K198" s="4">
        <f t="shared" si="18"/>
        <v>0</v>
      </c>
      <c r="L198" s="4">
        <f>SUM('Annuitair oud'!I198,'Annuitair nieuw'!I198)</f>
        <v>0</v>
      </c>
      <c r="M198" s="4"/>
      <c r="N198" s="4"/>
      <c r="O198" s="4"/>
      <c r="P198" s="4"/>
      <c r="Q198" s="4"/>
      <c r="R198" s="4"/>
      <c r="S198" s="4"/>
      <c r="T198" s="4"/>
      <c r="U198" s="4"/>
      <c r="V198" s="21"/>
    </row>
    <row r="199" spans="1:22" x14ac:dyDescent="0.25">
      <c r="A199" s="10">
        <f t="shared" si="19"/>
        <v>50437</v>
      </c>
      <c r="B199">
        <f t="shared" si="16"/>
        <v>17</v>
      </c>
      <c r="C199">
        <v>198</v>
      </c>
      <c r="D199" s="4">
        <f>SUM('Annuitair oud'!D199,'Annuitair nieuw'!D199)</f>
        <v>0</v>
      </c>
      <c r="E199" s="4">
        <f>SUM('Annuitair oud'!E199,'Annuitair nieuw'!E199)</f>
        <v>0</v>
      </c>
      <c r="F199" s="4">
        <f>SUM('Annuitair oud'!F199,'Annuitair nieuw'!F199)</f>
        <v>0</v>
      </c>
      <c r="G199" s="4">
        <f>SUM('Annuitair oud'!G199,'Annuitair nieuw'!G199)</f>
        <v>0</v>
      </c>
      <c r="H199" s="4">
        <f t="shared" si="15"/>
        <v>0</v>
      </c>
      <c r="I199" s="4">
        <f t="shared" si="17"/>
        <v>0</v>
      </c>
      <c r="J199" s="4">
        <f>SUM('Annuitair oud'!H199,'Annuitair nieuw'!H199)</f>
        <v>0</v>
      </c>
      <c r="K199" s="4">
        <f t="shared" si="18"/>
        <v>0</v>
      </c>
      <c r="L199" s="4">
        <f>SUM('Annuitair oud'!I199,'Annuitair nieuw'!I199)</f>
        <v>0</v>
      </c>
      <c r="M199" s="4"/>
      <c r="N199" s="4"/>
      <c r="O199" s="4"/>
      <c r="P199" s="4"/>
      <c r="Q199" s="4"/>
      <c r="R199" s="4"/>
      <c r="S199" s="4"/>
      <c r="T199" s="4"/>
      <c r="U199" s="4"/>
      <c r="V199" s="21"/>
    </row>
    <row r="200" spans="1:22" x14ac:dyDescent="0.25">
      <c r="A200" s="10">
        <f t="shared" si="19"/>
        <v>50465</v>
      </c>
      <c r="B200">
        <f t="shared" si="16"/>
        <v>17</v>
      </c>
      <c r="C200">
        <v>199</v>
      </c>
      <c r="D200" s="4">
        <f>SUM('Annuitair oud'!D200,'Annuitair nieuw'!D200)</f>
        <v>0</v>
      </c>
      <c r="E200" s="4">
        <f>SUM('Annuitair oud'!E200,'Annuitair nieuw'!E200)</f>
        <v>0</v>
      </c>
      <c r="F200" s="4">
        <f>SUM('Annuitair oud'!F200,'Annuitair nieuw'!F200)</f>
        <v>0</v>
      </c>
      <c r="G200" s="4">
        <f>SUM('Annuitair oud'!G200,'Annuitair nieuw'!G200)</f>
        <v>0</v>
      </c>
      <c r="H200" s="4">
        <f t="shared" si="15"/>
        <v>0</v>
      </c>
      <c r="I200" s="4">
        <f t="shared" si="17"/>
        <v>0</v>
      </c>
      <c r="J200" s="4">
        <f>SUM('Annuitair oud'!H200,'Annuitair nieuw'!H200)</f>
        <v>0</v>
      </c>
      <c r="K200" s="4">
        <f t="shared" si="18"/>
        <v>0</v>
      </c>
      <c r="L200" s="4">
        <f>SUM('Annuitair oud'!I200,'Annuitair nieuw'!I200)</f>
        <v>0</v>
      </c>
      <c r="M200" s="4"/>
      <c r="N200" s="4"/>
      <c r="O200" s="4"/>
      <c r="P200" s="4"/>
      <c r="Q200" s="4"/>
      <c r="R200" s="4"/>
      <c r="S200" s="4"/>
      <c r="T200" s="4"/>
      <c r="U200" s="4"/>
      <c r="V200" s="21"/>
    </row>
    <row r="201" spans="1:22" x14ac:dyDescent="0.25">
      <c r="A201" s="10">
        <f t="shared" si="19"/>
        <v>50496</v>
      </c>
      <c r="B201">
        <f t="shared" si="16"/>
        <v>17</v>
      </c>
      <c r="C201">
        <v>200</v>
      </c>
      <c r="D201" s="4">
        <f>SUM('Annuitair oud'!D201,'Annuitair nieuw'!D201)</f>
        <v>0</v>
      </c>
      <c r="E201" s="4">
        <f>SUM('Annuitair oud'!E201,'Annuitair nieuw'!E201)</f>
        <v>0</v>
      </c>
      <c r="F201" s="4">
        <f>SUM('Annuitair oud'!F201,'Annuitair nieuw'!F201)</f>
        <v>0</v>
      </c>
      <c r="G201" s="4">
        <f>SUM('Annuitair oud'!G201,'Annuitair nieuw'!G201)</f>
        <v>0</v>
      </c>
      <c r="H201" s="4">
        <f t="shared" si="15"/>
        <v>0</v>
      </c>
      <c r="I201" s="4">
        <f t="shared" si="17"/>
        <v>0</v>
      </c>
      <c r="J201" s="4">
        <f>SUM('Annuitair oud'!H201,'Annuitair nieuw'!H201)</f>
        <v>0</v>
      </c>
      <c r="K201" s="4">
        <f t="shared" si="18"/>
        <v>0</v>
      </c>
      <c r="L201" s="4">
        <f>SUM('Annuitair oud'!I201,'Annuitair nieuw'!I201)</f>
        <v>0</v>
      </c>
      <c r="M201" s="4"/>
      <c r="N201" s="4"/>
      <c r="O201" s="4"/>
      <c r="P201" s="4"/>
      <c r="Q201" s="4"/>
      <c r="R201" s="4"/>
      <c r="S201" s="4"/>
      <c r="T201" s="4"/>
      <c r="U201" s="4"/>
      <c r="V201" s="21"/>
    </row>
    <row r="202" spans="1:22" x14ac:dyDescent="0.25">
      <c r="A202" s="10">
        <f t="shared" si="19"/>
        <v>50526</v>
      </c>
      <c r="B202">
        <f t="shared" si="16"/>
        <v>17</v>
      </c>
      <c r="C202">
        <v>201</v>
      </c>
      <c r="D202" s="4">
        <f>SUM('Annuitair oud'!D202,'Annuitair nieuw'!D202)</f>
        <v>0</v>
      </c>
      <c r="E202" s="4">
        <f>SUM('Annuitair oud'!E202,'Annuitair nieuw'!E202)</f>
        <v>0</v>
      </c>
      <c r="F202" s="4">
        <f>SUM('Annuitair oud'!F202,'Annuitair nieuw'!F202)</f>
        <v>0</v>
      </c>
      <c r="G202" s="4">
        <f>SUM('Annuitair oud'!G202,'Annuitair nieuw'!G202)</f>
        <v>0</v>
      </c>
      <c r="H202" s="4">
        <f t="shared" si="15"/>
        <v>0</v>
      </c>
      <c r="I202" s="4">
        <f t="shared" si="17"/>
        <v>0</v>
      </c>
      <c r="J202" s="4">
        <f>SUM('Annuitair oud'!H202,'Annuitair nieuw'!H202)</f>
        <v>0</v>
      </c>
      <c r="K202" s="4">
        <f t="shared" si="18"/>
        <v>0</v>
      </c>
      <c r="L202" s="4">
        <f>SUM('Annuitair oud'!I202,'Annuitair nieuw'!I202)</f>
        <v>0</v>
      </c>
      <c r="M202" s="4"/>
      <c r="N202" s="4"/>
      <c r="O202" s="4"/>
      <c r="P202" s="4"/>
      <c r="Q202" s="4"/>
      <c r="R202" s="4"/>
      <c r="S202" s="4"/>
      <c r="T202" s="4"/>
      <c r="U202" s="4"/>
      <c r="V202" s="21"/>
    </row>
    <row r="203" spans="1:22" x14ac:dyDescent="0.25">
      <c r="A203" s="10">
        <f t="shared" si="19"/>
        <v>50557</v>
      </c>
      <c r="B203">
        <f t="shared" si="16"/>
        <v>17</v>
      </c>
      <c r="C203">
        <v>202</v>
      </c>
      <c r="D203" s="4">
        <f>SUM('Annuitair oud'!D203,'Annuitair nieuw'!D203)</f>
        <v>0</v>
      </c>
      <c r="E203" s="4">
        <f>SUM('Annuitair oud'!E203,'Annuitair nieuw'!E203)</f>
        <v>0</v>
      </c>
      <c r="F203" s="4">
        <f>SUM('Annuitair oud'!F203,'Annuitair nieuw'!F203)</f>
        <v>0</v>
      </c>
      <c r="G203" s="4">
        <f>SUM('Annuitair oud'!G203,'Annuitair nieuw'!G203)</f>
        <v>0</v>
      </c>
      <c r="H203" s="4">
        <f t="shared" si="15"/>
        <v>0</v>
      </c>
      <c r="I203" s="4">
        <f t="shared" si="17"/>
        <v>0</v>
      </c>
      <c r="J203" s="4">
        <f>SUM('Annuitair oud'!H203,'Annuitair nieuw'!H203)</f>
        <v>0</v>
      </c>
      <c r="K203" s="4">
        <f t="shared" si="18"/>
        <v>0</v>
      </c>
      <c r="L203" s="4">
        <f>SUM('Annuitair oud'!I203,'Annuitair nieuw'!I203)</f>
        <v>0</v>
      </c>
      <c r="M203" s="4"/>
      <c r="N203" s="4"/>
      <c r="O203" s="4"/>
      <c r="P203" s="4"/>
      <c r="Q203" s="4"/>
      <c r="R203" s="4"/>
      <c r="S203" s="4"/>
      <c r="T203" s="4"/>
      <c r="U203" s="4"/>
      <c r="V203" s="21"/>
    </row>
    <row r="204" spans="1:22" x14ac:dyDescent="0.25">
      <c r="A204" s="10">
        <f t="shared" si="19"/>
        <v>50587</v>
      </c>
      <c r="B204">
        <f t="shared" si="16"/>
        <v>17</v>
      </c>
      <c r="C204">
        <v>203</v>
      </c>
      <c r="D204" s="4">
        <f>SUM('Annuitair oud'!D204,'Annuitair nieuw'!D204)</f>
        <v>0</v>
      </c>
      <c r="E204" s="4">
        <f>SUM('Annuitair oud'!E204,'Annuitair nieuw'!E204)</f>
        <v>0</v>
      </c>
      <c r="F204" s="4">
        <f>SUM('Annuitair oud'!F204,'Annuitair nieuw'!F204)</f>
        <v>0</v>
      </c>
      <c r="G204" s="4">
        <f>SUM('Annuitair oud'!G204,'Annuitair nieuw'!G204)</f>
        <v>0</v>
      </c>
      <c r="H204" s="4">
        <f t="shared" si="15"/>
        <v>0</v>
      </c>
      <c r="I204" s="4">
        <f t="shared" si="17"/>
        <v>0</v>
      </c>
      <c r="J204" s="4">
        <f>SUM('Annuitair oud'!H204,'Annuitair nieuw'!H204)</f>
        <v>0</v>
      </c>
      <c r="K204" s="4">
        <f t="shared" si="18"/>
        <v>0</v>
      </c>
      <c r="L204" s="4">
        <f>SUM('Annuitair oud'!I204,'Annuitair nieuw'!I204)</f>
        <v>0</v>
      </c>
      <c r="M204" s="4"/>
      <c r="N204" s="4"/>
      <c r="O204" s="4"/>
      <c r="P204" s="4"/>
      <c r="Q204" s="4"/>
      <c r="R204" s="4"/>
      <c r="S204" s="4"/>
      <c r="T204" s="4"/>
      <c r="U204" s="4"/>
      <c r="V204" s="21"/>
    </row>
    <row r="205" spans="1:22" x14ac:dyDescent="0.25">
      <c r="A205" s="10">
        <f t="shared" si="19"/>
        <v>50618</v>
      </c>
      <c r="B205">
        <f t="shared" si="16"/>
        <v>17</v>
      </c>
      <c r="C205">
        <v>204</v>
      </c>
      <c r="D205" s="4">
        <f>SUM('Annuitair oud'!D205,'Annuitair nieuw'!D205)</f>
        <v>0</v>
      </c>
      <c r="E205" s="4">
        <f>SUM('Annuitair oud'!E205,'Annuitair nieuw'!E205)</f>
        <v>0</v>
      </c>
      <c r="F205" s="4">
        <f>SUM('Annuitair oud'!F205,'Annuitair nieuw'!F205)</f>
        <v>0</v>
      </c>
      <c r="G205" s="4">
        <f>SUM('Annuitair oud'!G205,'Annuitair nieuw'!G205)</f>
        <v>0</v>
      </c>
      <c r="H205" s="4">
        <f t="shared" si="15"/>
        <v>0</v>
      </c>
      <c r="I205" s="4">
        <f t="shared" si="17"/>
        <v>0</v>
      </c>
      <c r="J205" s="4">
        <f>SUM('Annuitair oud'!H205,'Annuitair nieuw'!H205)</f>
        <v>0</v>
      </c>
      <c r="K205" s="4">
        <f t="shared" si="18"/>
        <v>0</v>
      </c>
      <c r="L205" s="4">
        <f>SUM('Annuitair oud'!I205,'Annuitair nieuw'!I205)</f>
        <v>0</v>
      </c>
      <c r="M205" s="4"/>
      <c r="N205" s="4"/>
      <c r="O205" s="4"/>
      <c r="P205" s="4"/>
      <c r="Q205" s="4"/>
      <c r="R205" s="4"/>
      <c r="S205" s="4"/>
      <c r="T205" s="4"/>
      <c r="U205" s="4"/>
      <c r="V205" s="21"/>
    </row>
    <row r="206" spans="1:22" x14ac:dyDescent="0.25">
      <c r="A206" s="10">
        <f t="shared" si="19"/>
        <v>50649</v>
      </c>
      <c r="B206">
        <f t="shared" si="16"/>
        <v>18</v>
      </c>
      <c r="C206">
        <v>205</v>
      </c>
      <c r="D206" s="4">
        <f>SUM('Annuitair oud'!D206,'Annuitair nieuw'!D206)</f>
        <v>0</v>
      </c>
      <c r="E206" s="4">
        <f>SUM('Annuitair oud'!E206,'Annuitair nieuw'!E206)</f>
        <v>0</v>
      </c>
      <c r="F206" s="4">
        <f>SUM('Annuitair oud'!F206,'Annuitair nieuw'!F206)</f>
        <v>0</v>
      </c>
      <c r="G206" s="4">
        <f>SUM('Annuitair oud'!G206,'Annuitair nieuw'!G206)</f>
        <v>0</v>
      </c>
      <c r="H206" s="4">
        <f t="shared" si="15"/>
        <v>0</v>
      </c>
      <c r="I206" s="4">
        <f t="shared" si="17"/>
        <v>0</v>
      </c>
      <c r="J206" s="4">
        <f>SUM('Annuitair oud'!H206,'Annuitair nieuw'!H206)</f>
        <v>0</v>
      </c>
      <c r="K206" s="4">
        <f t="shared" si="18"/>
        <v>0</v>
      </c>
      <c r="L206" s="4">
        <f>SUM('Annuitair oud'!I206,'Annuitair nieuw'!I206)</f>
        <v>0</v>
      </c>
      <c r="M206" s="4"/>
      <c r="N206" s="4"/>
      <c r="O206" s="4"/>
      <c r="P206" s="4"/>
      <c r="Q206" s="4"/>
      <c r="R206" s="4"/>
      <c r="S206" s="4"/>
      <c r="T206" s="4"/>
      <c r="U206" s="4"/>
      <c r="V206" s="21"/>
    </row>
    <row r="207" spans="1:22" x14ac:dyDescent="0.25">
      <c r="A207" s="10">
        <f t="shared" si="19"/>
        <v>50679</v>
      </c>
      <c r="B207">
        <f t="shared" si="16"/>
        <v>18</v>
      </c>
      <c r="C207">
        <v>206</v>
      </c>
      <c r="D207" s="4">
        <f>SUM('Annuitair oud'!D207,'Annuitair nieuw'!D207)</f>
        <v>0</v>
      </c>
      <c r="E207" s="4">
        <f>SUM('Annuitair oud'!E207,'Annuitair nieuw'!E207)</f>
        <v>0</v>
      </c>
      <c r="F207" s="4">
        <f>SUM('Annuitair oud'!F207,'Annuitair nieuw'!F207)</f>
        <v>0</v>
      </c>
      <c r="G207" s="4">
        <f>SUM('Annuitair oud'!G207,'Annuitair nieuw'!G207)</f>
        <v>0</v>
      </c>
      <c r="H207" s="4">
        <f t="shared" si="15"/>
        <v>0</v>
      </c>
      <c r="I207" s="4">
        <f t="shared" si="17"/>
        <v>0</v>
      </c>
      <c r="J207" s="4">
        <f>SUM('Annuitair oud'!H207,'Annuitair nieuw'!H207)</f>
        <v>0</v>
      </c>
      <c r="K207" s="4">
        <f t="shared" si="18"/>
        <v>0</v>
      </c>
      <c r="L207" s="4">
        <f>SUM('Annuitair oud'!I207,'Annuitair nieuw'!I207)</f>
        <v>0</v>
      </c>
      <c r="M207" s="4"/>
      <c r="N207" s="4"/>
      <c r="O207" s="4"/>
      <c r="P207" s="4"/>
      <c r="Q207" s="4"/>
      <c r="R207" s="4"/>
      <c r="S207" s="4"/>
      <c r="T207" s="4"/>
      <c r="U207" s="4"/>
      <c r="V207" s="21"/>
    </row>
    <row r="208" spans="1:22" x14ac:dyDescent="0.25">
      <c r="A208" s="10">
        <f t="shared" si="19"/>
        <v>50710</v>
      </c>
      <c r="B208">
        <f t="shared" si="16"/>
        <v>18</v>
      </c>
      <c r="C208">
        <v>207</v>
      </c>
      <c r="D208" s="4">
        <f>SUM('Annuitair oud'!D208,'Annuitair nieuw'!D208)</f>
        <v>0</v>
      </c>
      <c r="E208" s="4">
        <f>SUM('Annuitair oud'!E208,'Annuitair nieuw'!E208)</f>
        <v>0</v>
      </c>
      <c r="F208" s="4">
        <f>SUM('Annuitair oud'!F208,'Annuitair nieuw'!F208)</f>
        <v>0</v>
      </c>
      <c r="G208" s="4">
        <f>SUM('Annuitair oud'!G208,'Annuitair nieuw'!G208)</f>
        <v>0</v>
      </c>
      <c r="H208" s="4">
        <f t="shared" si="15"/>
        <v>0</v>
      </c>
      <c r="I208" s="4">
        <f t="shared" si="17"/>
        <v>0</v>
      </c>
      <c r="J208" s="4">
        <f>SUM('Annuitair oud'!H208,'Annuitair nieuw'!H208)</f>
        <v>0</v>
      </c>
      <c r="K208" s="4">
        <f t="shared" si="18"/>
        <v>0</v>
      </c>
      <c r="L208" s="4">
        <f>SUM('Annuitair oud'!I208,'Annuitair nieuw'!I208)</f>
        <v>0</v>
      </c>
      <c r="M208" s="4"/>
      <c r="N208" s="4"/>
      <c r="O208" s="4"/>
      <c r="P208" s="4"/>
      <c r="Q208" s="4"/>
      <c r="R208" s="4"/>
      <c r="S208" s="4"/>
      <c r="T208" s="4"/>
      <c r="U208" s="4"/>
      <c r="V208" s="21"/>
    </row>
    <row r="209" spans="1:22" x14ac:dyDescent="0.25">
      <c r="A209" s="10">
        <f t="shared" si="19"/>
        <v>50740</v>
      </c>
      <c r="B209">
        <f t="shared" si="16"/>
        <v>18</v>
      </c>
      <c r="C209">
        <v>208</v>
      </c>
      <c r="D209" s="4">
        <f>SUM('Annuitair oud'!D209,'Annuitair nieuw'!D209)</f>
        <v>0</v>
      </c>
      <c r="E209" s="4">
        <f>SUM('Annuitair oud'!E209,'Annuitair nieuw'!E209)</f>
        <v>0</v>
      </c>
      <c r="F209" s="4">
        <f>SUM('Annuitair oud'!F209,'Annuitair nieuw'!F209)</f>
        <v>0</v>
      </c>
      <c r="G209" s="4">
        <f>SUM('Annuitair oud'!G209,'Annuitair nieuw'!G209)</f>
        <v>0</v>
      </c>
      <c r="H209" s="4">
        <f t="shared" si="15"/>
        <v>0</v>
      </c>
      <c r="I209" s="4">
        <f t="shared" si="17"/>
        <v>0</v>
      </c>
      <c r="J209" s="4">
        <f>SUM('Annuitair oud'!H209,'Annuitair nieuw'!H209)</f>
        <v>0</v>
      </c>
      <c r="K209" s="4">
        <f t="shared" si="18"/>
        <v>0</v>
      </c>
      <c r="L209" s="4">
        <f>SUM('Annuitair oud'!I209,'Annuitair nieuw'!I209)</f>
        <v>0</v>
      </c>
      <c r="M209" s="4"/>
      <c r="N209" s="4"/>
      <c r="O209" s="4"/>
      <c r="P209" s="4"/>
      <c r="Q209" s="4"/>
      <c r="R209" s="4"/>
      <c r="S209" s="4"/>
      <c r="T209" s="4"/>
      <c r="U209" s="4"/>
      <c r="V209" s="21"/>
    </row>
    <row r="210" spans="1:22" x14ac:dyDescent="0.25">
      <c r="A210" s="10">
        <f t="shared" si="19"/>
        <v>50771</v>
      </c>
      <c r="B210">
        <f t="shared" si="16"/>
        <v>18</v>
      </c>
      <c r="C210">
        <v>209</v>
      </c>
      <c r="D210" s="4">
        <f>SUM('Annuitair oud'!D210,'Annuitair nieuw'!D210)</f>
        <v>0</v>
      </c>
      <c r="E210" s="4">
        <f>SUM('Annuitair oud'!E210,'Annuitair nieuw'!E210)</f>
        <v>0</v>
      </c>
      <c r="F210" s="4">
        <f>SUM('Annuitair oud'!F210,'Annuitair nieuw'!F210)</f>
        <v>0</v>
      </c>
      <c r="G210" s="4">
        <f>SUM('Annuitair oud'!G210,'Annuitair nieuw'!G210)</f>
        <v>0</v>
      </c>
      <c r="H210" s="4">
        <f t="shared" si="15"/>
        <v>0</v>
      </c>
      <c r="I210" s="4">
        <f t="shared" si="17"/>
        <v>0</v>
      </c>
      <c r="J210" s="4">
        <f>SUM('Annuitair oud'!H210,'Annuitair nieuw'!H210)</f>
        <v>0</v>
      </c>
      <c r="K210" s="4">
        <f t="shared" si="18"/>
        <v>0</v>
      </c>
      <c r="L210" s="4">
        <f>SUM('Annuitair oud'!I210,'Annuitair nieuw'!I210)</f>
        <v>0</v>
      </c>
      <c r="M210" s="4"/>
      <c r="N210" s="4"/>
      <c r="O210" s="4"/>
      <c r="P210" s="4"/>
      <c r="Q210" s="4"/>
      <c r="R210" s="4"/>
      <c r="S210" s="4"/>
      <c r="T210" s="4"/>
      <c r="U210" s="4"/>
      <c r="V210" s="21"/>
    </row>
    <row r="211" spans="1:22" x14ac:dyDescent="0.25">
      <c r="A211" s="10">
        <f t="shared" si="19"/>
        <v>50802</v>
      </c>
      <c r="B211">
        <f t="shared" si="16"/>
        <v>18</v>
      </c>
      <c r="C211">
        <v>210</v>
      </c>
      <c r="D211" s="4">
        <f>SUM('Annuitair oud'!D211,'Annuitair nieuw'!D211)</f>
        <v>0</v>
      </c>
      <c r="E211" s="4">
        <f>SUM('Annuitair oud'!E211,'Annuitair nieuw'!E211)</f>
        <v>0</v>
      </c>
      <c r="F211" s="4">
        <f>SUM('Annuitair oud'!F211,'Annuitair nieuw'!F211)</f>
        <v>0</v>
      </c>
      <c r="G211" s="4">
        <f>SUM('Annuitair oud'!G211,'Annuitair nieuw'!G211)</f>
        <v>0</v>
      </c>
      <c r="H211" s="4">
        <f t="shared" si="15"/>
        <v>0</v>
      </c>
      <c r="I211" s="4">
        <f t="shared" si="17"/>
        <v>0</v>
      </c>
      <c r="J211" s="4">
        <f>SUM('Annuitair oud'!H211,'Annuitair nieuw'!H211)</f>
        <v>0</v>
      </c>
      <c r="K211" s="4">
        <f t="shared" si="18"/>
        <v>0</v>
      </c>
      <c r="L211" s="4">
        <f>SUM('Annuitair oud'!I211,'Annuitair nieuw'!I211)</f>
        <v>0</v>
      </c>
      <c r="M211" s="4"/>
      <c r="N211" s="4"/>
      <c r="O211" s="4"/>
      <c r="P211" s="4"/>
      <c r="Q211" s="4"/>
      <c r="R211" s="4"/>
      <c r="S211" s="4"/>
      <c r="T211" s="4"/>
      <c r="U211" s="4"/>
      <c r="V211" s="21"/>
    </row>
    <row r="212" spans="1:22" x14ac:dyDescent="0.25">
      <c r="A212" s="10">
        <f t="shared" si="19"/>
        <v>50830</v>
      </c>
      <c r="B212">
        <f t="shared" si="16"/>
        <v>18</v>
      </c>
      <c r="C212">
        <v>211</v>
      </c>
      <c r="D212" s="4">
        <f>SUM('Annuitair oud'!D212,'Annuitair nieuw'!D212)</f>
        <v>0</v>
      </c>
      <c r="E212" s="4">
        <f>SUM('Annuitair oud'!E212,'Annuitair nieuw'!E212)</f>
        <v>0</v>
      </c>
      <c r="F212" s="4">
        <f>SUM('Annuitair oud'!F212,'Annuitair nieuw'!F212)</f>
        <v>0</v>
      </c>
      <c r="G212" s="4">
        <f>SUM('Annuitair oud'!G212,'Annuitair nieuw'!G212)</f>
        <v>0</v>
      </c>
      <c r="H212" s="4">
        <f t="shared" si="15"/>
        <v>0</v>
      </c>
      <c r="I212" s="4">
        <f t="shared" si="17"/>
        <v>0</v>
      </c>
      <c r="J212" s="4">
        <f>SUM('Annuitair oud'!H212,'Annuitair nieuw'!H212)</f>
        <v>0</v>
      </c>
      <c r="K212" s="4">
        <f t="shared" si="18"/>
        <v>0</v>
      </c>
      <c r="L212" s="4">
        <f>SUM('Annuitair oud'!I212,'Annuitair nieuw'!I212)</f>
        <v>0</v>
      </c>
      <c r="M212" s="4"/>
      <c r="N212" s="4"/>
      <c r="O212" s="4"/>
      <c r="P212" s="4"/>
      <c r="Q212" s="4"/>
      <c r="R212" s="4"/>
      <c r="S212" s="4"/>
      <c r="T212" s="4"/>
      <c r="U212" s="4"/>
      <c r="V212" s="21"/>
    </row>
    <row r="213" spans="1:22" x14ac:dyDescent="0.25">
      <c r="A213" s="10">
        <f t="shared" si="19"/>
        <v>50861</v>
      </c>
      <c r="B213">
        <f t="shared" si="16"/>
        <v>18</v>
      </c>
      <c r="C213">
        <v>212</v>
      </c>
      <c r="D213" s="4">
        <f>SUM('Annuitair oud'!D213,'Annuitair nieuw'!D213)</f>
        <v>0</v>
      </c>
      <c r="E213" s="4">
        <f>SUM('Annuitair oud'!E213,'Annuitair nieuw'!E213)</f>
        <v>0</v>
      </c>
      <c r="F213" s="4">
        <f>SUM('Annuitair oud'!F213,'Annuitair nieuw'!F213)</f>
        <v>0</v>
      </c>
      <c r="G213" s="4">
        <f>SUM('Annuitair oud'!G213,'Annuitair nieuw'!G213)</f>
        <v>0</v>
      </c>
      <c r="H213" s="4">
        <f t="shared" si="15"/>
        <v>0</v>
      </c>
      <c r="I213" s="4">
        <f t="shared" si="17"/>
        <v>0</v>
      </c>
      <c r="J213" s="4">
        <f>SUM('Annuitair oud'!H213,'Annuitair nieuw'!H213)</f>
        <v>0</v>
      </c>
      <c r="K213" s="4">
        <f t="shared" si="18"/>
        <v>0</v>
      </c>
      <c r="L213" s="4">
        <f>SUM('Annuitair oud'!I213,'Annuitair nieuw'!I213)</f>
        <v>0</v>
      </c>
      <c r="M213" s="4"/>
      <c r="N213" s="4"/>
      <c r="O213" s="4"/>
      <c r="P213" s="4"/>
      <c r="Q213" s="4"/>
      <c r="R213" s="4"/>
      <c r="S213" s="4"/>
      <c r="T213" s="4"/>
      <c r="U213" s="4"/>
      <c r="V213" s="21"/>
    </row>
    <row r="214" spans="1:22" x14ac:dyDescent="0.25">
      <c r="A214" s="10">
        <f t="shared" si="19"/>
        <v>50891</v>
      </c>
      <c r="B214">
        <f t="shared" si="16"/>
        <v>18</v>
      </c>
      <c r="C214">
        <v>213</v>
      </c>
      <c r="D214" s="4">
        <f>SUM('Annuitair oud'!D214,'Annuitair nieuw'!D214)</f>
        <v>0</v>
      </c>
      <c r="E214" s="4">
        <f>SUM('Annuitair oud'!E214,'Annuitair nieuw'!E214)</f>
        <v>0</v>
      </c>
      <c r="F214" s="4">
        <f>SUM('Annuitair oud'!F214,'Annuitair nieuw'!F214)</f>
        <v>0</v>
      </c>
      <c r="G214" s="4">
        <f>SUM('Annuitair oud'!G214,'Annuitair nieuw'!G214)</f>
        <v>0</v>
      </c>
      <c r="H214" s="4">
        <f t="shared" si="15"/>
        <v>0</v>
      </c>
      <c r="I214" s="4">
        <f t="shared" si="17"/>
        <v>0</v>
      </c>
      <c r="J214" s="4">
        <f>SUM('Annuitair oud'!H214,'Annuitair nieuw'!H214)</f>
        <v>0</v>
      </c>
      <c r="K214" s="4">
        <f t="shared" si="18"/>
        <v>0</v>
      </c>
      <c r="L214" s="4">
        <f>SUM('Annuitair oud'!I214,'Annuitair nieuw'!I214)</f>
        <v>0</v>
      </c>
      <c r="M214" s="4"/>
      <c r="N214" s="4"/>
      <c r="O214" s="4"/>
      <c r="P214" s="4"/>
      <c r="Q214" s="4"/>
      <c r="R214" s="4"/>
      <c r="S214" s="4"/>
      <c r="T214" s="4"/>
      <c r="U214" s="4"/>
      <c r="V214" s="21"/>
    </row>
    <row r="215" spans="1:22" x14ac:dyDescent="0.25">
      <c r="A215" s="10">
        <f t="shared" si="19"/>
        <v>50922</v>
      </c>
      <c r="B215">
        <f t="shared" si="16"/>
        <v>18</v>
      </c>
      <c r="C215">
        <v>214</v>
      </c>
      <c r="D215" s="4">
        <f>SUM('Annuitair oud'!D215,'Annuitair nieuw'!D215)</f>
        <v>0</v>
      </c>
      <c r="E215" s="4">
        <f>SUM('Annuitair oud'!E215,'Annuitair nieuw'!E215)</f>
        <v>0</v>
      </c>
      <c r="F215" s="4">
        <f>SUM('Annuitair oud'!F215,'Annuitair nieuw'!F215)</f>
        <v>0</v>
      </c>
      <c r="G215" s="4">
        <f>SUM('Annuitair oud'!G215,'Annuitair nieuw'!G215)</f>
        <v>0</v>
      </c>
      <c r="H215" s="4">
        <f t="shared" si="15"/>
        <v>0</v>
      </c>
      <c r="I215" s="4">
        <f t="shared" si="17"/>
        <v>0</v>
      </c>
      <c r="J215" s="4">
        <f>SUM('Annuitair oud'!H215,'Annuitair nieuw'!H215)</f>
        <v>0</v>
      </c>
      <c r="K215" s="4">
        <f t="shared" si="18"/>
        <v>0</v>
      </c>
      <c r="L215" s="4">
        <f>SUM('Annuitair oud'!I215,'Annuitair nieuw'!I215)</f>
        <v>0</v>
      </c>
      <c r="M215" s="4"/>
      <c r="N215" s="4"/>
      <c r="O215" s="4"/>
      <c r="P215" s="4"/>
      <c r="Q215" s="4"/>
      <c r="R215" s="4"/>
      <c r="S215" s="4"/>
      <c r="T215" s="4"/>
      <c r="U215" s="4"/>
      <c r="V215" s="21"/>
    </row>
    <row r="216" spans="1:22" x14ac:dyDescent="0.25">
      <c r="A216" s="10">
        <f t="shared" si="19"/>
        <v>50952</v>
      </c>
      <c r="B216">
        <f t="shared" si="16"/>
        <v>18</v>
      </c>
      <c r="C216">
        <v>215</v>
      </c>
      <c r="D216" s="4">
        <f>SUM('Annuitair oud'!D216,'Annuitair nieuw'!D216)</f>
        <v>0</v>
      </c>
      <c r="E216" s="4">
        <f>SUM('Annuitair oud'!E216,'Annuitair nieuw'!E216)</f>
        <v>0</v>
      </c>
      <c r="F216" s="4">
        <f>SUM('Annuitair oud'!F216,'Annuitair nieuw'!F216)</f>
        <v>0</v>
      </c>
      <c r="G216" s="4">
        <f>SUM('Annuitair oud'!G216,'Annuitair nieuw'!G216)</f>
        <v>0</v>
      </c>
      <c r="H216" s="4">
        <f t="shared" si="15"/>
        <v>0</v>
      </c>
      <c r="I216" s="4">
        <f t="shared" si="17"/>
        <v>0</v>
      </c>
      <c r="J216" s="4">
        <f>SUM('Annuitair oud'!H216,'Annuitair nieuw'!H216)</f>
        <v>0</v>
      </c>
      <c r="K216" s="4">
        <f t="shared" si="18"/>
        <v>0</v>
      </c>
      <c r="L216" s="4">
        <f>SUM('Annuitair oud'!I216,'Annuitair nieuw'!I216)</f>
        <v>0</v>
      </c>
      <c r="M216" s="4"/>
      <c r="N216" s="4"/>
      <c r="O216" s="4"/>
      <c r="P216" s="4"/>
      <c r="Q216" s="4"/>
      <c r="R216" s="4"/>
      <c r="S216" s="4"/>
      <c r="T216" s="4"/>
      <c r="U216" s="4"/>
      <c r="V216" s="21"/>
    </row>
    <row r="217" spans="1:22" x14ac:dyDescent="0.25">
      <c r="A217" s="10">
        <f t="shared" si="19"/>
        <v>50983</v>
      </c>
      <c r="B217">
        <f t="shared" si="16"/>
        <v>18</v>
      </c>
      <c r="C217">
        <v>216</v>
      </c>
      <c r="D217" s="4">
        <f>SUM('Annuitair oud'!D217,'Annuitair nieuw'!D217)</f>
        <v>0</v>
      </c>
      <c r="E217" s="4">
        <f>SUM('Annuitair oud'!E217,'Annuitair nieuw'!E217)</f>
        <v>0</v>
      </c>
      <c r="F217" s="4">
        <f>SUM('Annuitair oud'!F217,'Annuitair nieuw'!F217)</f>
        <v>0</v>
      </c>
      <c r="G217" s="4">
        <f>SUM('Annuitair oud'!G217,'Annuitair nieuw'!G217)</f>
        <v>0</v>
      </c>
      <c r="H217" s="4">
        <f t="shared" si="15"/>
        <v>0</v>
      </c>
      <c r="I217" s="4">
        <f t="shared" si="17"/>
        <v>0</v>
      </c>
      <c r="J217" s="4">
        <f>SUM('Annuitair oud'!H217,'Annuitair nieuw'!H217)</f>
        <v>0</v>
      </c>
      <c r="K217" s="4">
        <f t="shared" si="18"/>
        <v>0</v>
      </c>
      <c r="L217" s="4">
        <f>SUM('Annuitair oud'!I217,'Annuitair nieuw'!I217)</f>
        <v>0</v>
      </c>
      <c r="M217" s="4"/>
      <c r="N217" s="4"/>
      <c r="O217" s="4"/>
      <c r="P217" s="4"/>
      <c r="Q217" s="4"/>
      <c r="R217" s="4"/>
      <c r="S217" s="4"/>
      <c r="T217" s="4"/>
      <c r="U217" s="4"/>
      <c r="V217" s="21"/>
    </row>
    <row r="218" spans="1:22" x14ac:dyDescent="0.25">
      <c r="A218" s="10">
        <f t="shared" si="19"/>
        <v>51014</v>
      </c>
      <c r="B218">
        <f t="shared" si="16"/>
        <v>19</v>
      </c>
      <c r="C218">
        <v>217</v>
      </c>
      <c r="D218" s="4">
        <f>SUM('Annuitair oud'!D218,'Annuitair nieuw'!D218)</f>
        <v>0</v>
      </c>
      <c r="E218" s="4">
        <f>SUM('Annuitair oud'!E218,'Annuitair nieuw'!E218)</f>
        <v>0</v>
      </c>
      <c r="F218" s="4">
        <f>SUM('Annuitair oud'!F218,'Annuitair nieuw'!F218)</f>
        <v>0</v>
      </c>
      <c r="G218" s="4">
        <f>SUM('Annuitair oud'!G218,'Annuitair nieuw'!G218)</f>
        <v>0</v>
      </c>
      <c r="H218" s="4">
        <f t="shared" si="15"/>
        <v>0</v>
      </c>
      <c r="I218" s="4">
        <f t="shared" si="17"/>
        <v>0</v>
      </c>
      <c r="J218" s="4">
        <f>SUM('Annuitair oud'!H218,'Annuitair nieuw'!H218)</f>
        <v>0</v>
      </c>
      <c r="K218" s="4">
        <f t="shared" si="18"/>
        <v>0</v>
      </c>
      <c r="L218" s="4">
        <f>SUM('Annuitair oud'!I218,'Annuitair nieuw'!I218)</f>
        <v>0</v>
      </c>
      <c r="M218" s="4"/>
      <c r="N218" s="4"/>
      <c r="O218" s="4"/>
      <c r="P218" s="4"/>
      <c r="Q218" s="4"/>
      <c r="R218" s="4"/>
      <c r="S218" s="4"/>
      <c r="T218" s="4"/>
      <c r="U218" s="4"/>
      <c r="V218" s="21"/>
    </row>
    <row r="219" spans="1:22" x14ac:dyDescent="0.25">
      <c r="A219" s="10">
        <f t="shared" si="19"/>
        <v>51044</v>
      </c>
      <c r="B219">
        <f t="shared" si="16"/>
        <v>19</v>
      </c>
      <c r="C219">
        <v>218</v>
      </c>
      <c r="D219" s="4">
        <f>SUM('Annuitair oud'!D219,'Annuitair nieuw'!D219)</f>
        <v>0</v>
      </c>
      <c r="E219" s="4">
        <f>SUM('Annuitair oud'!E219,'Annuitair nieuw'!E219)</f>
        <v>0</v>
      </c>
      <c r="F219" s="4">
        <f>SUM('Annuitair oud'!F219,'Annuitair nieuw'!F219)</f>
        <v>0</v>
      </c>
      <c r="G219" s="4">
        <f>SUM('Annuitair oud'!G219,'Annuitair nieuw'!G219)</f>
        <v>0</v>
      </c>
      <c r="H219" s="4">
        <f t="shared" si="15"/>
        <v>0</v>
      </c>
      <c r="I219" s="4">
        <f t="shared" si="17"/>
        <v>0</v>
      </c>
      <c r="J219" s="4">
        <f>SUM('Annuitair oud'!H219,'Annuitair nieuw'!H219)</f>
        <v>0</v>
      </c>
      <c r="K219" s="4">
        <f t="shared" si="18"/>
        <v>0</v>
      </c>
      <c r="L219" s="4">
        <f>SUM('Annuitair oud'!I219,'Annuitair nieuw'!I219)</f>
        <v>0</v>
      </c>
      <c r="M219" s="4"/>
      <c r="N219" s="4"/>
      <c r="O219" s="4"/>
      <c r="P219" s="4"/>
      <c r="Q219" s="4"/>
      <c r="R219" s="4"/>
      <c r="S219" s="4"/>
      <c r="T219" s="4"/>
      <c r="U219" s="4"/>
      <c r="V219" s="21"/>
    </row>
    <row r="220" spans="1:22" x14ac:dyDescent="0.25">
      <c r="A220" s="10">
        <f t="shared" si="19"/>
        <v>51075</v>
      </c>
      <c r="B220">
        <f t="shared" si="16"/>
        <v>19</v>
      </c>
      <c r="C220">
        <v>219</v>
      </c>
      <c r="D220" s="4">
        <f>SUM('Annuitair oud'!D220,'Annuitair nieuw'!D220)</f>
        <v>0</v>
      </c>
      <c r="E220" s="4">
        <f>SUM('Annuitair oud'!E220,'Annuitair nieuw'!E220)</f>
        <v>0</v>
      </c>
      <c r="F220" s="4">
        <f>SUM('Annuitair oud'!F220,'Annuitair nieuw'!F220)</f>
        <v>0</v>
      </c>
      <c r="G220" s="4">
        <f>SUM('Annuitair oud'!G220,'Annuitair nieuw'!G220)</f>
        <v>0</v>
      </c>
      <c r="H220" s="4">
        <f t="shared" si="15"/>
        <v>0</v>
      </c>
      <c r="I220" s="4">
        <f t="shared" si="17"/>
        <v>0</v>
      </c>
      <c r="J220" s="4">
        <f>SUM('Annuitair oud'!H220,'Annuitair nieuw'!H220)</f>
        <v>0</v>
      </c>
      <c r="K220" s="4">
        <f t="shared" si="18"/>
        <v>0</v>
      </c>
      <c r="L220" s="4">
        <f>SUM('Annuitair oud'!I220,'Annuitair nieuw'!I220)</f>
        <v>0</v>
      </c>
      <c r="M220" s="4"/>
      <c r="N220" s="4"/>
      <c r="O220" s="4"/>
      <c r="P220" s="4"/>
      <c r="Q220" s="4"/>
      <c r="R220" s="4"/>
      <c r="S220" s="4"/>
      <c r="T220" s="4"/>
      <c r="U220" s="4"/>
      <c r="V220" s="21"/>
    </row>
    <row r="221" spans="1:22" x14ac:dyDescent="0.25">
      <c r="A221" s="10">
        <f t="shared" si="19"/>
        <v>51105</v>
      </c>
      <c r="B221">
        <f t="shared" si="16"/>
        <v>19</v>
      </c>
      <c r="C221">
        <v>220</v>
      </c>
      <c r="D221" s="4">
        <f>SUM('Annuitair oud'!D221,'Annuitair nieuw'!D221)</f>
        <v>0</v>
      </c>
      <c r="E221" s="4">
        <f>SUM('Annuitair oud'!E221,'Annuitair nieuw'!E221)</f>
        <v>0</v>
      </c>
      <c r="F221" s="4">
        <f>SUM('Annuitair oud'!F221,'Annuitair nieuw'!F221)</f>
        <v>0</v>
      </c>
      <c r="G221" s="4">
        <f>SUM('Annuitair oud'!G221,'Annuitair nieuw'!G221)</f>
        <v>0</v>
      </c>
      <c r="H221" s="4">
        <f t="shared" si="15"/>
        <v>0</v>
      </c>
      <c r="I221" s="4">
        <f t="shared" si="17"/>
        <v>0</v>
      </c>
      <c r="J221" s="4">
        <f>SUM('Annuitair oud'!H221,'Annuitair nieuw'!H221)</f>
        <v>0</v>
      </c>
      <c r="K221" s="4">
        <f t="shared" si="18"/>
        <v>0</v>
      </c>
      <c r="L221" s="4">
        <f>SUM('Annuitair oud'!I221,'Annuitair nieuw'!I221)</f>
        <v>0</v>
      </c>
      <c r="M221" s="4"/>
      <c r="N221" s="4"/>
      <c r="O221" s="4"/>
      <c r="P221" s="4"/>
      <c r="Q221" s="4"/>
      <c r="R221" s="4"/>
      <c r="S221" s="4"/>
      <c r="T221" s="4"/>
      <c r="U221" s="4"/>
      <c r="V221" s="21"/>
    </row>
    <row r="222" spans="1:22" x14ac:dyDescent="0.25">
      <c r="A222" s="10">
        <f t="shared" si="19"/>
        <v>51136</v>
      </c>
      <c r="B222">
        <f t="shared" si="16"/>
        <v>19</v>
      </c>
      <c r="C222">
        <v>221</v>
      </c>
      <c r="D222" s="4">
        <f>SUM('Annuitair oud'!D222,'Annuitair nieuw'!D222)</f>
        <v>0</v>
      </c>
      <c r="E222" s="4">
        <f>SUM('Annuitair oud'!E222,'Annuitair nieuw'!E222)</f>
        <v>0</v>
      </c>
      <c r="F222" s="4">
        <f>SUM('Annuitair oud'!F222,'Annuitair nieuw'!F222)</f>
        <v>0</v>
      </c>
      <c r="G222" s="4">
        <f>SUM('Annuitair oud'!G222,'Annuitair nieuw'!G222)</f>
        <v>0</v>
      </c>
      <c r="H222" s="4">
        <f t="shared" si="15"/>
        <v>0</v>
      </c>
      <c r="I222" s="4">
        <f t="shared" si="17"/>
        <v>0</v>
      </c>
      <c r="J222" s="4">
        <f>SUM('Annuitair oud'!H222,'Annuitair nieuw'!H222)</f>
        <v>0</v>
      </c>
      <c r="K222" s="4">
        <f t="shared" si="18"/>
        <v>0</v>
      </c>
      <c r="L222" s="4">
        <f>SUM('Annuitair oud'!I222,'Annuitair nieuw'!I222)</f>
        <v>0</v>
      </c>
      <c r="M222" s="4"/>
      <c r="N222" s="4"/>
      <c r="O222" s="4"/>
      <c r="P222" s="4"/>
      <c r="Q222" s="4"/>
      <c r="R222" s="4"/>
      <c r="S222" s="4"/>
      <c r="T222" s="4"/>
      <c r="U222" s="4"/>
      <c r="V222" s="21"/>
    </row>
    <row r="223" spans="1:22" x14ac:dyDescent="0.25">
      <c r="A223" s="10">
        <f t="shared" si="19"/>
        <v>51167</v>
      </c>
      <c r="B223">
        <f t="shared" si="16"/>
        <v>19</v>
      </c>
      <c r="C223">
        <v>222</v>
      </c>
      <c r="D223" s="4">
        <f>SUM('Annuitair oud'!D223,'Annuitair nieuw'!D223)</f>
        <v>0</v>
      </c>
      <c r="E223" s="4">
        <f>SUM('Annuitair oud'!E223,'Annuitair nieuw'!E223)</f>
        <v>0</v>
      </c>
      <c r="F223" s="4">
        <f>SUM('Annuitair oud'!F223,'Annuitair nieuw'!F223)</f>
        <v>0</v>
      </c>
      <c r="G223" s="4">
        <f>SUM('Annuitair oud'!G223,'Annuitair nieuw'!G223)</f>
        <v>0</v>
      </c>
      <c r="H223" s="4">
        <f t="shared" si="15"/>
        <v>0</v>
      </c>
      <c r="I223" s="4">
        <f t="shared" si="17"/>
        <v>0</v>
      </c>
      <c r="J223" s="4">
        <f>SUM('Annuitair oud'!H223,'Annuitair nieuw'!H223)</f>
        <v>0</v>
      </c>
      <c r="K223" s="4">
        <f t="shared" si="18"/>
        <v>0</v>
      </c>
      <c r="L223" s="4">
        <f>SUM('Annuitair oud'!I223,'Annuitair nieuw'!I223)</f>
        <v>0</v>
      </c>
      <c r="M223" s="4"/>
      <c r="N223" s="4"/>
      <c r="O223" s="4"/>
      <c r="P223" s="4"/>
      <c r="Q223" s="4"/>
      <c r="R223" s="4"/>
      <c r="S223" s="4"/>
      <c r="T223" s="4"/>
      <c r="U223" s="4"/>
      <c r="V223" s="21"/>
    </row>
    <row r="224" spans="1:22" x14ac:dyDescent="0.25">
      <c r="A224" s="10">
        <f t="shared" si="19"/>
        <v>51196</v>
      </c>
      <c r="B224">
        <f t="shared" si="16"/>
        <v>19</v>
      </c>
      <c r="C224">
        <v>223</v>
      </c>
      <c r="D224" s="4">
        <f>SUM('Annuitair oud'!D224,'Annuitair nieuw'!D224)</f>
        <v>0</v>
      </c>
      <c r="E224" s="4">
        <f>SUM('Annuitair oud'!E224,'Annuitair nieuw'!E224)</f>
        <v>0</v>
      </c>
      <c r="F224" s="4">
        <f>SUM('Annuitair oud'!F224,'Annuitair nieuw'!F224)</f>
        <v>0</v>
      </c>
      <c r="G224" s="4">
        <f>SUM('Annuitair oud'!G224,'Annuitair nieuw'!G224)</f>
        <v>0</v>
      </c>
      <c r="H224" s="4">
        <f t="shared" si="15"/>
        <v>0</v>
      </c>
      <c r="I224" s="4">
        <f t="shared" si="17"/>
        <v>0</v>
      </c>
      <c r="J224" s="4">
        <f>SUM('Annuitair oud'!H224,'Annuitair nieuw'!H224)</f>
        <v>0</v>
      </c>
      <c r="K224" s="4">
        <f t="shared" si="18"/>
        <v>0</v>
      </c>
      <c r="L224" s="4">
        <f>SUM('Annuitair oud'!I224,'Annuitair nieuw'!I224)</f>
        <v>0</v>
      </c>
      <c r="M224" s="4"/>
      <c r="N224" s="4"/>
      <c r="O224" s="4"/>
      <c r="P224" s="4"/>
      <c r="Q224" s="4"/>
      <c r="R224" s="4"/>
      <c r="S224" s="4"/>
      <c r="T224" s="4"/>
      <c r="U224" s="4"/>
      <c r="V224" s="21"/>
    </row>
    <row r="225" spans="1:22" x14ac:dyDescent="0.25">
      <c r="A225" s="10">
        <f t="shared" si="19"/>
        <v>51227</v>
      </c>
      <c r="B225">
        <f t="shared" si="16"/>
        <v>19</v>
      </c>
      <c r="C225">
        <v>224</v>
      </c>
      <c r="D225" s="4">
        <f>SUM('Annuitair oud'!D225,'Annuitair nieuw'!D225)</f>
        <v>0</v>
      </c>
      <c r="E225" s="4">
        <f>SUM('Annuitair oud'!E225,'Annuitair nieuw'!E225)</f>
        <v>0</v>
      </c>
      <c r="F225" s="4">
        <f>SUM('Annuitair oud'!F225,'Annuitair nieuw'!F225)</f>
        <v>0</v>
      </c>
      <c r="G225" s="4">
        <f>SUM('Annuitair oud'!G225,'Annuitair nieuw'!G225)</f>
        <v>0</v>
      </c>
      <c r="H225" s="4">
        <f t="shared" si="15"/>
        <v>0</v>
      </c>
      <c r="I225" s="4">
        <f t="shared" si="17"/>
        <v>0</v>
      </c>
      <c r="J225" s="4">
        <f>SUM('Annuitair oud'!H225,'Annuitair nieuw'!H225)</f>
        <v>0</v>
      </c>
      <c r="K225" s="4">
        <f t="shared" si="18"/>
        <v>0</v>
      </c>
      <c r="L225" s="4">
        <f>SUM('Annuitair oud'!I225,'Annuitair nieuw'!I225)</f>
        <v>0</v>
      </c>
      <c r="M225" s="4"/>
      <c r="N225" s="4"/>
      <c r="O225" s="4"/>
      <c r="P225" s="4"/>
      <c r="Q225" s="4"/>
      <c r="R225" s="4"/>
      <c r="S225" s="4"/>
      <c r="T225" s="4"/>
      <c r="U225" s="4"/>
      <c r="V225" s="21"/>
    </row>
    <row r="226" spans="1:22" x14ac:dyDescent="0.25">
      <c r="A226" s="10">
        <f t="shared" si="19"/>
        <v>51257</v>
      </c>
      <c r="B226">
        <f t="shared" si="16"/>
        <v>19</v>
      </c>
      <c r="C226">
        <v>225</v>
      </c>
      <c r="D226" s="4">
        <f>SUM('Annuitair oud'!D226,'Annuitair nieuw'!D226)</f>
        <v>0</v>
      </c>
      <c r="E226" s="4">
        <f>SUM('Annuitair oud'!E226,'Annuitair nieuw'!E226)</f>
        <v>0</v>
      </c>
      <c r="F226" s="4">
        <f>SUM('Annuitair oud'!F226,'Annuitair nieuw'!F226)</f>
        <v>0</v>
      </c>
      <c r="G226" s="4">
        <f>SUM('Annuitair oud'!G226,'Annuitair nieuw'!G226)</f>
        <v>0</v>
      </c>
      <c r="H226" s="4">
        <f t="shared" si="15"/>
        <v>0</v>
      </c>
      <c r="I226" s="4">
        <f t="shared" si="17"/>
        <v>0</v>
      </c>
      <c r="J226" s="4">
        <f>SUM('Annuitair oud'!H226,'Annuitair nieuw'!H226)</f>
        <v>0</v>
      </c>
      <c r="K226" s="4">
        <f t="shared" si="18"/>
        <v>0</v>
      </c>
      <c r="L226" s="4">
        <f>SUM('Annuitair oud'!I226,'Annuitair nieuw'!I226)</f>
        <v>0</v>
      </c>
      <c r="M226" s="4"/>
      <c r="N226" s="4"/>
      <c r="O226" s="4"/>
      <c r="P226" s="4"/>
      <c r="Q226" s="4"/>
      <c r="R226" s="4"/>
      <c r="S226" s="4"/>
      <c r="T226" s="4"/>
      <c r="U226" s="4"/>
      <c r="V226" s="21"/>
    </row>
    <row r="227" spans="1:22" x14ac:dyDescent="0.25">
      <c r="A227" s="10">
        <f t="shared" si="19"/>
        <v>51288</v>
      </c>
      <c r="B227">
        <f t="shared" si="16"/>
        <v>19</v>
      </c>
      <c r="C227">
        <v>226</v>
      </c>
      <c r="D227" s="4">
        <f>SUM('Annuitair oud'!D227,'Annuitair nieuw'!D227)</f>
        <v>0</v>
      </c>
      <c r="E227" s="4">
        <f>SUM('Annuitair oud'!E227,'Annuitair nieuw'!E227)</f>
        <v>0</v>
      </c>
      <c r="F227" s="4">
        <f>SUM('Annuitair oud'!F227,'Annuitair nieuw'!F227)</f>
        <v>0</v>
      </c>
      <c r="G227" s="4">
        <f>SUM('Annuitair oud'!G227,'Annuitair nieuw'!G227)</f>
        <v>0</v>
      </c>
      <c r="H227" s="4">
        <f t="shared" si="15"/>
        <v>0</v>
      </c>
      <c r="I227" s="4">
        <f t="shared" si="17"/>
        <v>0</v>
      </c>
      <c r="J227" s="4">
        <f>SUM('Annuitair oud'!H227,'Annuitair nieuw'!H227)</f>
        <v>0</v>
      </c>
      <c r="K227" s="4">
        <f t="shared" si="18"/>
        <v>0</v>
      </c>
      <c r="L227" s="4">
        <f>SUM('Annuitair oud'!I227,'Annuitair nieuw'!I227)</f>
        <v>0</v>
      </c>
      <c r="M227" s="4"/>
      <c r="N227" s="4"/>
      <c r="O227" s="4"/>
      <c r="P227" s="4"/>
      <c r="Q227" s="4"/>
      <c r="R227" s="4"/>
      <c r="S227" s="4"/>
      <c r="T227" s="4"/>
      <c r="U227" s="4"/>
      <c r="V227" s="21"/>
    </row>
    <row r="228" spans="1:22" x14ac:dyDescent="0.25">
      <c r="A228" s="10">
        <f t="shared" si="19"/>
        <v>51318</v>
      </c>
      <c r="B228">
        <f t="shared" si="16"/>
        <v>19</v>
      </c>
      <c r="C228">
        <v>227</v>
      </c>
      <c r="D228" s="4">
        <f>SUM('Annuitair oud'!D228,'Annuitair nieuw'!D228)</f>
        <v>0</v>
      </c>
      <c r="E228" s="4">
        <f>SUM('Annuitair oud'!E228,'Annuitair nieuw'!E228)</f>
        <v>0</v>
      </c>
      <c r="F228" s="4">
        <f>SUM('Annuitair oud'!F228,'Annuitair nieuw'!F228)</f>
        <v>0</v>
      </c>
      <c r="G228" s="4">
        <f>SUM('Annuitair oud'!G228,'Annuitair nieuw'!G228)</f>
        <v>0</v>
      </c>
      <c r="H228" s="4">
        <f t="shared" si="15"/>
        <v>0</v>
      </c>
      <c r="I228" s="4">
        <f t="shared" si="17"/>
        <v>0</v>
      </c>
      <c r="J228" s="4">
        <f>SUM('Annuitair oud'!H228,'Annuitair nieuw'!H228)</f>
        <v>0</v>
      </c>
      <c r="K228" s="4">
        <f t="shared" si="18"/>
        <v>0</v>
      </c>
      <c r="L228" s="4">
        <f>SUM('Annuitair oud'!I228,'Annuitair nieuw'!I228)</f>
        <v>0</v>
      </c>
      <c r="M228" s="4"/>
      <c r="N228" s="4"/>
      <c r="O228" s="4"/>
      <c r="P228" s="4"/>
      <c r="Q228" s="4"/>
      <c r="R228" s="4"/>
      <c r="S228" s="4"/>
      <c r="T228" s="4"/>
      <c r="U228" s="4"/>
      <c r="V228" s="21"/>
    </row>
    <row r="229" spans="1:22" x14ac:dyDescent="0.25">
      <c r="A229" s="10">
        <f t="shared" si="19"/>
        <v>51349</v>
      </c>
      <c r="B229">
        <f t="shared" si="16"/>
        <v>19</v>
      </c>
      <c r="C229">
        <v>228</v>
      </c>
      <c r="D229" s="4">
        <f>SUM('Annuitair oud'!D229,'Annuitair nieuw'!D229)</f>
        <v>0</v>
      </c>
      <c r="E229" s="4">
        <f>SUM('Annuitair oud'!E229,'Annuitair nieuw'!E229)</f>
        <v>0</v>
      </c>
      <c r="F229" s="4">
        <f>SUM('Annuitair oud'!F229,'Annuitair nieuw'!F229)</f>
        <v>0</v>
      </c>
      <c r="G229" s="4">
        <f>SUM('Annuitair oud'!G229,'Annuitair nieuw'!G229)</f>
        <v>0</v>
      </c>
      <c r="H229" s="4">
        <f t="shared" si="15"/>
        <v>0</v>
      </c>
      <c r="I229" s="4">
        <f t="shared" si="17"/>
        <v>0</v>
      </c>
      <c r="J229" s="4">
        <f>SUM('Annuitair oud'!H229,'Annuitair nieuw'!H229)</f>
        <v>0</v>
      </c>
      <c r="K229" s="4">
        <f t="shared" si="18"/>
        <v>0</v>
      </c>
      <c r="L229" s="4">
        <f>SUM('Annuitair oud'!I229,'Annuitair nieuw'!I229)</f>
        <v>0</v>
      </c>
      <c r="M229" s="4"/>
      <c r="N229" s="4"/>
      <c r="O229" s="4"/>
      <c r="P229" s="4"/>
      <c r="Q229" s="4"/>
      <c r="R229" s="4"/>
      <c r="S229" s="4"/>
      <c r="T229" s="4"/>
      <c r="U229" s="4"/>
      <c r="V229" s="21"/>
    </row>
    <row r="230" spans="1:22" x14ac:dyDescent="0.25">
      <c r="A230" s="10">
        <f t="shared" si="19"/>
        <v>51380</v>
      </c>
      <c r="B230">
        <f t="shared" si="16"/>
        <v>20</v>
      </c>
      <c r="C230">
        <v>229</v>
      </c>
      <c r="D230" s="4">
        <f>SUM('Annuitair oud'!D230,'Annuitair nieuw'!D230)</f>
        <v>0</v>
      </c>
      <c r="E230" s="4">
        <f>SUM('Annuitair oud'!E230,'Annuitair nieuw'!E230)</f>
        <v>0</v>
      </c>
      <c r="F230" s="4">
        <f>SUM('Annuitair oud'!F230,'Annuitair nieuw'!F230)</f>
        <v>0</v>
      </c>
      <c r="G230" s="4">
        <f>SUM('Annuitair oud'!G230,'Annuitair nieuw'!G230)</f>
        <v>0</v>
      </c>
      <c r="H230" s="4">
        <f t="shared" si="15"/>
        <v>0</v>
      </c>
      <c r="I230" s="4">
        <f t="shared" si="17"/>
        <v>0</v>
      </c>
      <c r="J230" s="4">
        <f>SUM('Annuitair oud'!H230,'Annuitair nieuw'!H230)</f>
        <v>0</v>
      </c>
      <c r="K230" s="4">
        <f t="shared" si="18"/>
        <v>0</v>
      </c>
      <c r="L230" s="4">
        <f>SUM('Annuitair oud'!I230,'Annuitair nieuw'!I230)</f>
        <v>0</v>
      </c>
      <c r="M230" s="4"/>
      <c r="N230" s="4"/>
      <c r="O230" s="4"/>
      <c r="P230" s="4"/>
      <c r="Q230" s="4"/>
      <c r="R230" s="4"/>
      <c r="S230" s="4"/>
      <c r="T230" s="4"/>
      <c r="U230" s="4"/>
      <c r="V230" s="21"/>
    </row>
    <row r="231" spans="1:22" x14ac:dyDescent="0.25">
      <c r="A231" s="10">
        <f t="shared" si="19"/>
        <v>51410</v>
      </c>
      <c r="B231">
        <f t="shared" si="16"/>
        <v>20</v>
      </c>
      <c r="C231">
        <v>230</v>
      </c>
      <c r="D231" s="4">
        <f>SUM('Annuitair oud'!D231,'Annuitair nieuw'!D231)</f>
        <v>0</v>
      </c>
      <c r="E231" s="4">
        <f>SUM('Annuitair oud'!E231,'Annuitair nieuw'!E231)</f>
        <v>0</v>
      </c>
      <c r="F231" s="4">
        <f>SUM('Annuitair oud'!F231,'Annuitair nieuw'!F231)</f>
        <v>0</v>
      </c>
      <c r="G231" s="4">
        <f>SUM('Annuitair oud'!G231,'Annuitair nieuw'!G231)</f>
        <v>0</v>
      </c>
      <c r="H231" s="4">
        <f t="shared" si="15"/>
        <v>0</v>
      </c>
      <c r="I231" s="4">
        <f t="shared" si="17"/>
        <v>0</v>
      </c>
      <c r="J231" s="4">
        <f>SUM('Annuitair oud'!H231,'Annuitair nieuw'!H231)</f>
        <v>0</v>
      </c>
      <c r="K231" s="4">
        <f t="shared" si="18"/>
        <v>0</v>
      </c>
      <c r="L231" s="4">
        <f>SUM('Annuitair oud'!I231,'Annuitair nieuw'!I231)</f>
        <v>0</v>
      </c>
      <c r="M231" s="4"/>
      <c r="N231" s="4"/>
      <c r="O231" s="4"/>
      <c r="P231" s="4"/>
      <c r="Q231" s="4"/>
      <c r="R231" s="4"/>
      <c r="S231" s="4"/>
      <c r="T231" s="4"/>
      <c r="U231" s="4"/>
      <c r="V231" s="21"/>
    </row>
    <row r="232" spans="1:22" x14ac:dyDescent="0.25">
      <c r="A232" s="10">
        <f t="shared" si="19"/>
        <v>51441</v>
      </c>
      <c r="B232">
        <f t="shared" si="16"/>
        <v>20</v>
      </c>
      <c r="C232">
        <v>231</v>
      </c>
      <c r="D232" s="4">
        <f>SUM('Annuitair oud'!D232,'Annuitair nieuw'!D232)</f>
        <v>0</v>
      </c>
      <c r="E232" s="4">
        <f>SUM('Annuitair oud'!E232,'Annuitair nieuw'!E232)</f>
        <v>0</v>
      </c>
      <c r="F232" s="4">
        <f>SUM('Annuitair oud'!F232,'Annuitair nieuw'!F232)</f>
        <v>0</v>
      </c>
      <c r="G232" s="4">
        <f>SUM('Annuitair oud'!G232,'Annuitair nieuw'!G232)</f>
        <v>0</v>
      </c>
      <c r="H232" s="4">
        <f t="shared" si="15"/>
        <v>0</v>
      </c>
      <c r="I232" s="4">
        <f t="shared" si="17"/>
        <v>0</v>
      </c>
      <c r="J232" s="4">
        <f>SUM('Annuitair oud'!H232,'Annuitair nieuw'!H232)</f>
        <v>0</v>
      </c>
      <c r="K232" s="4">
        <f t="shared" si="18"/>
        <v>0</v>
      </c>
      <c r="L232" s="4">
        <f>SUM('Annuitair oud'!I232,'Annuitair nieuw'!I232)</f>
        <v>0</v>
      </c>
      <c r="M232" s="4"/>
      <c r="N232" s="4"/>
      <c r="O232" s="4"/>
      <c r="P232" s="4"/>
      <c r="Q232" s="4"/>
      <c r="R232" s="4"/>
      <c r="S232" s="4"/>
      <c r="T232" s="4"/>
      <c r="U232" s="4"/>
      <c r="V232" s="21"/>
    </row>
    <row r="233" spans="1:22" x14ac:dyDescent="0.25">
      <c r="A233" s="10">
        <f t="shared" si="19"/>
        <v>51471</v>
      </c>
      <c r="B233">
        <f t="shared" si="16"/>
        <v>20</v>
      </c>
      <c r="C233">
        <v>232</v>
      </c>
      <c r="D233" s="4">
        <f>SUM('Annuitair oud'!D233,'Annuitair nieuw'!D233)</f>
        <v>0</v>
      </c>
      <c r="E233" s="4">
        <f>SUM('Annuitair oud'!E233,'Annuitair nieuw'!E233)</f>
        <v>0</v>
      </c>
      <c r="F233" s="4">
        <f>SUM('Annuitair oud'!F233,'Annuitair nieuw'!F233)</f>
        <v>0</v>
      </c>
      <c r="G233" s="4">
        <f>SUM('Annuitair oud'!G233,'Annuitair nieuw'!G233)</f>
        <v>0</v>
      </c>
      <c r="H233" s="4">
        <f t="shared" si="15"/>
        <v>0</v>
      </c>
      <c r="I233" s="4">
        <f t="shared" si="17"/>
        <v>0</v>
      </c>
      <c r="J233" s="4">
        <f>SUM('Annuitair oud'!H233,'Annuitair nieuw'!H233)</f>
        <v>0</v>
      </c>
      <c r="K233" s="4">
        <f t="shared" si="18"/>
        <v>0</v>
      </c>
      <c r="L233" s="4">
        <f>SUM('Annuitair oud'!I233,'Annuitair nieuw'!I233)</f>
        <v>0</v>
      </c>
      <c r="M233" s="4"/>
      <c r="N233" s="4"/>
      <c r="O233" s="4"/>
      <c r="P233" s="4"/>
      <c r="Q233" s="4"/>
      <c r="R233" s="4"/>
      <c r="S233" s="4"/>
      <c r="T233" s="4"/>
      <c r="U233" s="4"/>
      <c r="V233" s="21"/>
    </row>
    <row r="234" spans="1:22" x14ac:dyDescent="0.25">
      <c r="A234" s="10">
        <f t="shared" si="19"/>
        <v>51502</v>
      </c>
      <c r="B234">
        <f t="shared" si="16"/>
        <v>20</v>
      </c>
      <c r="C234">
        <v>233</v>
      </c>
      <c r="D234" s="4">
        <f>SUM('Annuitair oud'!D234,'Annuitair nieuw'!D234)</f>
        <v>0</v>
      </c>
      <c r="E234" s="4">
        <f>SUM('Annuitair oud'!E234,'Annuitair nieuw'!E234)</f>
        <v>0</v>
      </c>
      <c r="F234" s="4">
        <f>SUM('Annuitair oud'!F234,'Annuitair nieuw'!F234)</f>
        <v>0</v>
      </c>
      <c r="G234" s="4">
        <f>SUM('Annuitair oud'!G234,'Annuitair nieuw'!G234)</f>
        <v>0</v>
      </c>
      <c r="H234" s="4">
        <f t="shared" si="15"/>
        <v>0</v>
      </c>
      <c r="I234" s="4">
        <f t="shared" si="17"/>
        <v>0</v>
      </c>
      <c r="J234" s="4">
        <f>SUM('Annuitair oud'!H234,'Annuitair nieuw'!H234)</f>
        <v>0</v>
      </c>
      <c r="K234" s="4">
        <f t="shared" si="18"/>
        <v>0</v>
      </c>
      <c r="L234" s="4">
        <f>SUM('Annuitair oud'!I234,'Annuitair nieuw'!I234)</f>
        <v>0</v>
      </c>
      <c r="M234" s="4"/>
      <c r="N234" s="4"/>
      <c r="O234" s="4"/>
      <c r="P234" s="4"/>
      <c r="Q234" s="4"/>
      <c r="R234" s="4"/>
      <c r="S234" s="4"/>
      <c r="T234" s="4"/>
      <c r="U234" s="4"/>
      <c r="V234" s="21"/>
    </row>
    <row r="235" spans="1:22" x14ac:dyDescent="0.25">
      <c r="A235" s="10">
        <f t="shared" si="19"/>
        <v>51533</v>
      </c>
      <c r="B235">
        <f t="shared" si="16"/>
        <v>20</v>
      </c>
      <c r="C235">
        <v>234</v>
      </c>
      <c r="D235" s="4">
        <f>SUM('Annuitair oud'!D235,'Annuitair nieuw'!D235)</f>
        <v>0</v>
      </c>
      <c r="E235" s="4">
        <f>SUM('Annuitair oud'!E235,'Annuitair nieuw'!E235)</f>
        <v>0</v>
      </c>
      <c r="F235" s="4">
        <f>SUM('Annuitair oud'!F235,'Annuitair nieuw'!F235)</f>
        <v>0</v>
      </c>
      <c r="G235" s="4">
        <f>SUM('Annuitair oud'!G235,'Annuitair nieuw'!G235)</f>
        <v>0</v>
      </c>
      <c r="H235" s="4">
        <f t="shared" si="15"/>
        <v>0</v>
      </c>
      <c r="I235" s="4">
        <f t="shared" si="17"/>
        <v>0</v>
      </c>
      <c r="J235" s="4">
        <f>SUM('Annuitair oud'!H235,'Annuitair nieuw'!H235)</f>
        <v>0</v>
      </c>
      <c r="K235" s="4">
        <f t="shared" si="18"/>
        <v>0</v>
      </c>
      <c r="L235" s="4">
        <f>SUM('Annuitair oud'!I235,'Annuitair nieuw'!I235)</f>
        <v>0</v>
      </c>
      <c r="M235" s="4"/>
      <c r="N235" s="4"/>
      <c r="O235" s="4"/>
      <c r="P235" s="4"/>
      <c r="Q235" s="4"/>
      <c r="R235" s="4"/>
      <c r="S235" s="4"/>
      <c r="T235" s="4"/>
      <c r="U235" s="4"/>
      <c r="V235" s="21"/>
    </row>
    <row r="236" spans="1:22" x14ac:dyDescent="0.25">
      <c r="A236" s="10">
        <f t="shared" si="19"/>
        <v>51561</v>
      </c>
      <c r="B236">
        <f t="shared" si="16"/>
        <v>20</v>
      </c>
      <c r="C236">
        <v>235</v>
      </c>
      <c r="D236" s="4">
        <f>SUM('Annuitair oud'!D236,'Annuitair nieuw'!D236)</f>
        <v>0</v>
      </c>
      <c r="E236" s="4">
        <f>SUM('Annuitair oud'!E236,'Annuitair nieuw'!E236)</f>
        <v>0</v>
      </c>
      <c r="F236" s="4">
        <f>SUM('Annuitair oud'!F236,'Annuitair nieuw'!F236)</f>
        <v>0</v>
      </c>
      <c r="G236" s="4">
        <f>SUM('Annuitair oud'!G236,'Annuitair nieuw'!G236)</f>
        <v>0</v>
      </c>
      <c r="H236" s="4">
        <f t="shared" si="15"/>
        <v>0</v>
      </c>
      <c r="I236" s="4">
        <f t="shared" si="17"/>
        <v>0</v>
      </c>
      <c r="J236" s="4">
        <f>SUM('Annuitair oud'!H236,'Annuitair nieuw'!H236)</f>
        <v>0</v>
      </c>
      <c r="K236" s="4">
        <f t="shared" si="18"/>
        <v>0</v>
      </c>
      <c r="L236" s="4">
        <f>SUM('Annuitair oud'!I236,'Annuitair nieuw'!I236)</f>
        <v>0</v>
      </c>
      <c r="M236" s="4"/>
      <c r="N236" s="4"/>
      <c r="O236" s="4"/>
      <c r="P236" s="4"/>
      <c r="Q236" s="4"/>
      <c r="R236" s="4"/>
      <c r="S236" s="4"/>
      <c r="T236" s="4"/>
      <c r="U236" s="4"/>
      <c r="V236" s="21"/>
    </row>
    <row r="237" spans="1:22" x14ac:dyDescent="0.25">
      <c r="A237" s="10">
        <f t="shared" si="19"/>
        <v>51592</v>
      </c>
      <c r="B237">
        <f t="shared" si="16"/>
        <v>20</v>
      </c>
      <c r="C237">
        <v>236</v>
      </c>
      <c r="D237" s="4">
        <f>SUM('Annuitair oud'!D237,'Annuitair nieuw'!D237)</f>
        <v>0</v>
      </c>
      <c r="E237" s="4">
        <f>SUM('Annuitair oud'!E237,'Annuitair nieuw'!E237)</f>
        <v>0</v>
      </c>
      <c r="F237" s="4">
        <f>SUM('Annuitair oud'!F237,'Annuitair nieuw'!F237)</f>
        <v>0</v>
      </c>
      <c r="G237" s="4">
        <f>SUM('Annuitair oud'!G237,'Annuitair nieuw'!G237)</f>
        <v>0</v>
      </c>
      <c r="H237" s="4">
        <f t="shared" si="15"/>
        <v>0</v>
      </c>
      <c r="I237" s="4">
        <f t="shared" si="17"/>
        <v>0</v>
      </c>
      <c r="J237" s="4">
        <f>SUM('Annuitair oud'!H237,'Annuitair nieuw'!H237)</f>
        <v>0</v>
      </c>
      <c r="K237" s="4">
        <f t="shared" si="18"/>
        <v>0</v>
      </c>
      <c r="L237" s="4">
        <f>SUM('Annuitair oud'!I237,'Annuitair nieuw'!I237)</f>
        <v>0</v>
      </c>
      <c r="M237" s="4"/>
      <c r="N237" s="4"/>
      <c r="O237" s="4"/>
      <c r="P237" s="4"/>
      <c r="Q237" s="4"/>
      <c r="R237" s="4"/>
      <c r="S237" s="4"/>
      <c r="T237" s="4"/>
      <c r="U237" s="4"/>
      <c r="V237" s="21"/>
    </row>
    <row r="238" spans="1:22" x14ac:dyDescent="0.25">
      <c r="A238" s="10">
        <f t="shared" si="19"/>
        <v>51622</v>
      </c>
      <c r="B238">
        <f t="shared" si="16"/>
        <v>20</v>
      </c>
      <c r="C238">
        <v>237</v>
      </c>
      <c r="D238" s="4">
        <f>SUM('Annuitair oud'!D238,'Annuitair nieuw'!D238)</f>
        <v>0</v>
      </c>
      <c r="E238" s="4">
        <f>SUM('Annuitair oud'!E238,'Annuitair nieuw'!E238)</f>
        <v>0</v>
      </c>
      <c r="F238" s="4">
        <f>SUM('Annuitair oud'!F238,'Annuitair nieuw'!F238)</f>
        <v>0</v>
      </c>
      <c r="G238" s="4">
        <f>SUM('Annuitair oud'!G238,'Annuitair nieuw'!G238)</f>
        <v>0</v>
      </c>
      <c r="H238" s="4">
        <f t="shared" si="15"/>
        <v>0</v>
      </c>
      <c r="I238" s="4">
        <f t="shared" si="17"/>
        <v>0</v>
      </c>
      <c r="J238" s="4">
        <f>SUM('Annuitair oud'!H238,'Annuitair nieuw'!H238)</f>
        <v>0</v>
      </c>
      <c r="K238" s="4">
        <f t="shared" si="18"/>
        <v>0</v>
      </c>
      <c r="L238" s="4">
        <f>SUM('Annuitair oud'!I238,'Annuitair nieuw'!I238)</f>
        <v>0</v>
      </c>
      <c r="M238" s="4"/>
      <c r="N238" s="4"/>
      <c r="O238" s="4"/>
      <c r="P238" s="4"/>
      <c r="Q238" s="4"/>
      <c r="R238" s="4"/>
      <c r="S238" s="4"/>
      <c r="T238" s="4"/>
      <c r="U238" s="4"/>
      <c r="V238" s="21"/>
    </row>
    <row r="239" spans="1:22" x14ac:dyDescent="0.25">
      <c r="A239" s="10">
        <f t="shared" si="19"/>
        <v>51653</v>
      </c>
      <c r="B239">
        <f t="shared" si="16"/>
        <v>20</v>
      </c>
      <c r="C239">
        <v>238</v>
      </c>
      <c r="D239" s="4">
        <f>SUM('Annuitair oud'!D239,'Annuitair nieuw'!D239)</f>
        <v>0</v>
      </c>
      <c r="E239" s="4">
        <f>SUM('Annuitair oud'!E239,'Annuitair nieuw'!E239)</f>
        <v>0</v>
      </c>
      <c r="F239" s="4">
        <f>SUM('Annuitair oud'!F239,'Annuitair nieuw'!F239)</f>
        <v>0</v>
      </c>
      <c r="G239" s="4">
        <f>SUM('Annuitair oud'!G239,'Annuitair nieuw'!G239)</f>
        <v>0</v>
      </c>
      <c r="H239" s="4">
        <f t="shared" si="15"/>
        <v>0</v>
      </c>
      <c r="I239" s="4">
        <f t="shared" si="17"/>
        <v>0</v>
      </c>
      <c r="J239" s="4">
        <f>SUM('Annuitair oud'!H239,'Annuitair nieuw'!H239)</f>
        <v>0</v>
      </c>
      <c r="K239" s="4">
        <f t="shared" si="18"/>
        <v>0</v>
      </c>
      <c r="L239" s="4">
        <f>SUM('Annuitair oud'!I239,'Annuitair nieuw'!I239)</f>
        <v>0</v>
      </c>
      <c r="M239" s="4"/>
      <c r="N239" s="4"/>
      <c r="O239" s="4"/>
      <c r="P239" s="4"/>
      <c r="Q239" s="4"/>
      <c r="R239" s="4"/>
      <c r="S239" s="4"/>
      <c r="T239" s="4"/>
      <c r="U239" s="4"/>
      <c r="V239" s="21"/>
    </row>
    <row r="240" spans="1:22" x14ac:dyDescent="0.25">
      <c r="A240" s="10">
        <f t="shared" si="19"/>
        <v>51683</v>
      </c>
      <c r="B240">
        <f t="shared" si="16"/>
        <v>20</v>
      </c>
      <c r="C240">
        <v>239</v>
      </c>
      <c r="D240" s="4">
        <f>SUM('Annuitair oud'!D240,'Annuitair nieuw'!D240)</f>
        <v>0</v>
      </c>
      <c r="E240" s="4">
        <f>SUM('Annuitair oud'!E240,'Annuitair nieuw'!E240)</f>
        <v>0</v>
      </c>
      <c r="F240" s="4">
        <f>SUM('Annuitair oud'!F240,'Annuitair nieuw'!F240)</f>
        <v>0</v>
      </c>
      <c r="G240" s="4">
        <f>SUM('Annuitair oud'!G240,'Annuitair nieuw'!G240)</f>
        <v>0</v>
      </c>
      <c r="H240" s="4">
        <f t="shared" si="15"/>
        <v>0</v>
      </c>
      <c r="I240" s="4">
        <f t="shared" si="17"/>
        <v>0</v>
      </c>
      <c r="J240" s="4">
        <f>SUM('Annuitair oud'!H240,'Annuitair nieuw'!H240)</f>
        <v>0</v>
      </c>
      <c r="K240" s="4">
        <f t="shared" si="18"/>
        <v>0</v>
      </c>
      <c r="L240" s="4">
        <f>SUM('Annuitair oud'!I240,'Annuitair nieuw'!I240)</f>
        <v>0</v>
      </c>
      <c r="M240" s="4"/>
      <c r="N240" s="4"/>
      <c r="O240" s="4"/>
      <c r="P240" s="4"/>
      <c r="Q240" s="4"/>
      <c r="R240" s="4"/>
      <c r="S240" s="4"/>
      <c r="T240" s="4"/>
      <c r="U240" s="4"/>
      <c r="V240" s="21"/>
    </row>
    <row r="241" spans="1:22" x14ac:dyDescent="0.25">
      <c r="A241" s="10">
        <f t="shared" si="19"/>
        <v>51714</v>
      </c>
      <c r="B241">
        <f t="shared" si="16"/>
        <v>20</v>
      </c>
      <c r="C241">
        <v>240</v>
      </c>
      <c r="D241" s="4">
        <f>SUM('Annuitair oud'!D241,'Annuitair nieuw'!D241)</f>
        <v>0</v>
      </c>
      <c r="E241" s="4">
        <f>SUM('Annuitair oud'!E241,'Annuitair nieuw'!E241)</f>
        <v>0</v>
      </c>
      <c r="F241" s="4">
        <f>SUM('Annuitair oud'!F241,'Annuitair nieuw'!F241)</f>
        <v>0</v>
      </c>
      <c r="G241" s="4">
        <f>SUM('Annuitair oud'!G241,'Annuitair nieuw'!G241)</f>
        <v>0</v>
      </c>
      <c r="H241" s="4">
        <f t="shared" si="15"/>
        <v>0</v>
      </c>
      <c r="I241" s="4">
        <f t="shared" si="17"/>
        <v>0</v>
      </c>
      <c r="J241" s="4">
        <f>SUM('Annuitair oud'!H241,'Annuitair nieuw'!H241)</f>
        <v>0</v>
      </c>
      <c r="K241" s="4">
        <f t="shared" si="18"/>
        <v>0</v>
      </c>
      <c r="L241" s="4">
        <f>SUM('Annuitair oud'!I241,'Annuitair nieuw'!I241)</f>
        <v>0</v>
      </c>
      <c r="M241" s="4"/>
      <c r="N241" s="4"/>
      <c r="O241" s="4"/>
      <c r="P241" s="4"/>
      <c r="Q241" s="4"/>
      <c r="R241" s="4"/>
      <c r="S241" s="4"/>
      <c r="T241" s="4"/>
      <c r="U241" s="4"/>
      <c r="V241" s="21"/>
    </row>
    <row r="242" spans="1:22" x14ac:dyDescent="0.25">
      <c r="A242" s="10">
        <f t="shared" si="19"/>
        <v>51745</v>
      </c>
      <c r="B242">
        <f t="shared" si="16"/>
        <v>21</v>
      </c>
      <c r="C242">
        <v>241</v>
      </c>
      <c r="D242" s="4">
        <f>SUM('Annuitair oud'!D242,'Annuitair nieuw'!D242)</f>
        <v>0</v>
      </c>
      <c r="E242" s="4">
        <f>SUM('Annuitair oud'!E242,'Annuitair nieuw'!E242)</f>
        <v>0</v>
      </c>
      <c r="F242" s="4">
        <f>SUM('Annuitair oud'!F242,'Annuitair nieuw'!F242)</f>
        <v>0</v>
      </c>
      <c r="G242" s="4">
        <f>SUM('Annuitair oud'!G242,'Annuitair nieuw'!G242)</f>
        <v>0</v>
      </c>
      <c r="H242" s="4">
        <f t="shared" si="15"/>
        <v>0</v>
      </c>
      <c r="I242" s="4">
        <f t="shared" si="17"/>
        <v>0</v>
      </c>
      <c r="J242" s="4">
        <f>SUM('Annuitair oud'!H242,'Annuitair nieuw'!H242)</f>
        <v>0</v>
      </c>
      <c r="K242" s="4">
        <f t="shared" si="18"/>
        <v>0</v>
      </c>
      <c r="L242" s="4">
        <f>SUM('Annuitair oud'!I242,'Annuitair nieuw'!I242)</f>
        <v>0</v>
      </c>
      <c r="M242" s="4"/>
      <c r="N242" s="4"/>
      <c r="O242" s="4"/>
      <c r="P242" s="4"/>
      <c r="Q242" s="4"/>
      <c r="R242" s="4"/>
      <c r="S242" s="4"/>
      <c r="T242" s="4"/>
      <c r="U242" s="4"/>
      <c r="V242" s="21"/>
    </row>
    <row r="243" spans="1:22" x14ac:dyDescent="0.25">
      <c r="A243" s="10">
        <f t="shared" si="19"/>
        <v>51775</v>
      </c>
      <c r="B243">
        <f t="shared" si="16"/>
        <v>21</v>
      </c>
      <c r="C243">
        <v>242</v>
      </c>
      <c r="D243" s="4">
        <f>SUM('Annuitair oud'!D243,'Annuitair nieuw'!D243)</f>
        <v>0</v>
      </c>
      <c r="E243" s="4">
        <f>SUM('Annuitair oud'!E243,'Annuitair nieuw'!E243)</f>
        <v>0</v>
      </c>
      <c r="F243" s="4">
        <f>SUM('Annuitair oud'!F243,'Annuitair nieuw'!F243)</f>
        <v>0</v>
      </c>
      <c r="G243" s="4">
        <f>SUM('Annuitair oud'!G243,'Annuitair nieuw'!G243)</f>
        <v>0</v>
      </c>
      <c r="H243" s="4">
        <f t="shared" si="15"/>
        <v>0</v>
      </c>
      <c r="I243" s="4">
        <f t="shared" si="17"/>
        <v>0</v>
      </c>
      <c r="J243" s="4">
        <f>SUM('Annuitair oud'!H243,'Annuitair nieuw'!H243)</f>
        <v>0</v>
      </c>
      <c r="K243" s="4">
        <f t="shared" si="18"/>
        <v>0</v>
      </c>
      <c r="L243" s="4">
        <f>SUM('Annuitair oud'!I243,'Annuitair nieuw'!I243)</f>
        <v>0</v>
      </c>
      <c r="M243" s="4"/>
      <c r="N243" s="4"/>
      <c r="O243" s="4"/>
      <c r="P243" s="4"/>
      <c r="Q243" s="4"/>
      <c r="R243" s="4"/>
      <c r="S243" s="4"/>
      <c r="T243" s="4"/>
      <c r="U243" s="4"/>
      <c r="V243" s="21"/>
    </row>
    <row r="244" spans="1:22" x14ac:dyDescent="0.25">
      <c r="A244" s="10">
        <f t="shared" si="19"/>
        <v>51806</v>
      </c>
      <c r="B244">
        <f t="shared" si="16"/>
        <v>21</v>
      </c>
      <c r="C244">
        <v>243</v>
      </c>
      <c r="D244" s="4">
        <f>SUM('Annuitair oud'!D244,'Annuitair nieuw'!D244)</f>
        <v>0</v>
      </c>
      <c r="E244" s="4">
        <f>SUM('Annuitair oud'!E244,'Annuitair nieuw'!E244)</f>
        <v>0</v>
      </c>
      <c r="F244" s="4">
        <f>SUM('Annuitair oud'!F244,'Annuitair nieuw'!F244)</f>
        <v>0</v>
      </c>
      <c r="G244" s="4">
        <f>SUM('Annuitair oud'!G244,'Annuitair nieuw'!G244)</f>
        <v>0</v>
      </c>
      <c r="H244" s="4">
        <f t="shared" si="15"/>
        <v>0</v>
      </c>
      <c r="I244" s="4">
        <f t="shared" si="17"/>
        <v>0</v>
      </c>
      <c r="J244" s="4">
        <f>SUM('Annuitair oud'!H244,'Annuitair nieuw'!H244)</f>
        <v>0</v>
      </c>
      <c r="K244" s="4">
        <f t="shared" si="18"/>
        <v>0</v>
      </c>
      <c r="L244" s="4">
        <f>SUM('Annuitair oud'!I244,'Annuitair nieuw'!I244)</f>
        <v>0</v>
      </c>
      <c r="M244" s="4"/>
      <c r="N244" s="4"/>
      <c r="O244" s="4"/>
      <c r="P244" s="4"/>
      <c r="Q244" s="4"/>
      <c r="R244" s="4"/>
      <c r="S244" s="4"/>
      <c r="T244" s="4"/>
      <c r="U244" s="4"/>
      <c r="V244" s="21"/>
    </row>
    <row r="245" spans="1:22" x14ac:dyDescent="0.25">
      <c r="A245" s="10">
        <f t="shared" si="19"/>
        <v>51836</v>
      </c>
      <c r="B245">
        <f t="shared" si="16"/>
        <v>21</v>
      </c>
      <c r="C245">
        <v>244</v>
      </c>
      <c r="D245" s="4">
        <f>SUM('Annuitair oud'!D245,'Annuitair nieuw'!D245)</f>
        <v>0</v>
      </c>
      <c r="E245" s="4">
        <f>SUM('Annuitair oud'!E245,'Annuitair nieuw'!E245)</f>
        <v>0</v>
      </c>
      <c r="F245" s="4">
        <f>SUM('Annuitair oud'!F245,'Annuitair nieuw'!F245)</f>
        <v>0</v>
      </c>
      <c r="G245" s="4">
        <f>SUM('Annuitair oud'!G245,'Annuitair nieuw'!G245)</f>
        <v>0</v>
      </c>
      <c r="H245" s="4">
        <f t="shared" si="15"/>
        <v>0</v>
      </c>
      <c r="I245" s="4">
        <f t="shared" si="17"/>
        <v>0</v>
      </c>
      <c r="J245" s="4">
        <f>SUM('Annuitair oud'!H245,'Annuitair nieuw'!H245)</f>
        <v>0</v>
      </c>
      <c r="K245" s="4">
        <f t="shared" si="18"/>
        <v>0</v>
      </c>
      <c r="L245" s="4">
        <f>SUM('Annuitair oud'!I245,'Annuitair nieuw'!I245)</f>
        <v>0</v>
      </c>
      <c r="M245" s="4"/>
      <c r="N245" s="4"/>
      <c r="O245" s="4"/>
      <c r="P245" s="4"/>
      <c r="Q245" s="4"/>
      <c r="R245" s="4"/>
      <c r="S245" s="4"/>
      <c r="T245" s="4"/>
      <c r="U245" s="4"/>
      <c r="V245" s="21"/>
    </row>
    <row r="246" spans="1:22" x14ac:dyDescent="0.25">
      <c r="A246" s="10">
        <f t="shared" si="19"/>
        <v>51867</v>
      </c>
      <c r="B246">
        <f t="shared" si="16"/>
        <v>21</v>
      </c>
      <c r="C246">
        <v>245</v>
      </c>
      <c r="D246" s="4">
        <f>SUM('Annuitair oud'!D246,'Annuitair nieuw'!D246)</f>
        <v>0</v>
      </c>
      <c r="E246" s="4">
        <f>SUM('Annuitair oud'!E246,'Annuitair nieuw'!E246)</f>
        <v>0</v>
      </c>
      <c r="F246" s="4">
        <f>SUM('Annuitair oud'!F246,'Annuitair nieuw'!F246)</f>
        <v>0</v>
      </c>
      <c r="G246" s="4">
        <f>SUM('Annuitair oud'!G246,'Annuitair nieuw'!G246)</f>
        <v>0</v>
      </c>
      <c r="H246" s="4">
        <f t="shared" si="15"/>
        <v>0</v>
      </c>
      <c r="I246" s="4">
        <f t="shared" si="17"/>
        <v>0</v>
      </c>
      <c r="J246" s="4">
        <f>SUM('Annuitair oud'!H246,'Annuitair nieuw'!H246)</f>
        <v>0</v>
      </c>
      <c r="K246" s="4">
        <f t="shared" si="18"/>
        <v>0</v>
      </c>
      <c r="L246" s="4">
        <f>SUM('Annuitair oud'!I246,'Annuitair nieuw'!I246)</f>
        <v>0</v>
      </c>
      <c r="M246" s="4"/>
      <c r="N246" s="4"/>
      <c r="O246" s="4"/>
      <c r="P246" s="4"/>
      <c r="Q246" s="4"/>
      <c r="R246" s="4"/>
      <c r="S246" s="4"/>
      <c r="T246" s="4"/>
      <c r="U246" s="4"/>
      <c r="V246" s="21"/>
    </row>
    <row r="247" spans="1:22" x14ac:dyDescent="0.25">
      <c r="A247" s="10">
        <f t="shared" si="19"/>
        <v>51898</v>
      </c>
      <c r="B247">
        <f t="shared" si="16"/>
        <v>21</v>
      </c>
      <c r="C247">
        <v>246</v>
      </c>
      <c r="D247" s="4">
        <f>SUM('Annuitair oud'!D247,'Annuitair nieuw'!D247)</f>
        <v>0</v>
      </c>
      <c r="E247" s="4">
        <f>SUM('Annuitair oud'!E247,'Annuitair nieuw'!E247)</f>
        <v>0</v>
      </c>
      <c r="F247" s="4">
        <f>SUM('Annuitair oud'!F247,'Annuitair nieuw'!F247)</f>
        <v>0</v>
      </c>
      <c r="G247" s="4">
        <f>SUM('Annuitair oud'!G247,'Annuitair nieuw'!G247)</f>
        <v>0</v>
      </c>
      <c r="H247" s="4">
        <f t="shared" si="15"/>
        <v>0</v>
      </c>
      <c r="I247" s="4">
        <f t="shared" si="17"/>
        <v>0</v>
      </c>
      <c r="J247" s="4">
        <f>SUM('Annuitair oud'!H247,'Annuitair nieuw'!H247)</f>
        <v>0</v>
      </c>
      <c r="K247" s="4">
        <f t="shared" si="18"/>
        <v>0</v>
      </c>
      <c r="L247" s="4">
        <f>SUM('Annuitair oud'!I247,'Annuitair nieuw'!I247)</f>
        <v>0</v>
      </c>
      <c r="M247" s="4"/>
      <c r="N247" s="4"/>
      <c r="O247" s="4"/>
      <c r="P247" s="4"/>
      <c r="Q247" s="4"/>
      <c r="R247" s="4"/>
      <c r="S247" s="4"/>
      <c r="T247" s="4"/>
      <c r="U247" s="4"/>
      <c r="V247" s="21"/>
    </row>
    <row r="248" spans="1:22" x14ac:dyDescent="0.25">
      <c r="A248" s="10">
        <f t="shared" si="19"/>
        <v>51926</v>
      </c>
      <c r="B248">
        <f t="shared" si="16"/>
        <v>21</v>
      </c>
      <c r="C248">
        <v>247</v>
      </c>
      <c r="D248" s="4">
        <f>SUM('Annuitair oud'!D248,'Annuitair nieuw'!D248)</f>
        <v>0</v>
      </c>
      <c r="E248" s="4">
        <f>SUM('Annuitair oud'!E248,'Annuitair nieuw'!E248)</f>
        <v>0</v>
      </c>
      <c r="F248" s="4">
        <f>SUM('Annuitair oud'!F248,'Annuitair nieuw'!F248)</f>
        <v>0</v>
      </c>
      <c r="G248" s="4">
        <f>SUM('Annuitair oud'!G248,'Annuitair nieuw'!G248)</f>
        <v>0</v>
      </c>
      <c r="H248" s="4">
        <f t="shared" si="15"/>
        <v>0</v>
      </c>
      <c r="I248" s="4">
        <f t="shared" si="17"/>
        <v>0</v>
      </c>
      <c r="J248" s="4">
        <f>SUM('Annuitair oud'!H248,'Annuitair nieuw'!H248)</f>
        <v>0</v>
      </c>
      <c r="K248" s="4">
        <f t="shared" si="18"/>
        <v>0</v>
      </c>
      <c r="L248" s="4">
        <f>SUM('Annuitair oud'!I248,'Annuitair nieuw'!I248)</f>
        <v>0</v>
      </c>
      <c r="M248" s="4"/>
      <c r="N248" s="4"/>
      <c r="O248" s="4"/>
      <c r="P248" s="4"/>
      <c r="Q248" s="4"/>
      <c r="R248" s="4"/>
      <c r="S248" s="4"/>
      <c r="T248" s="4"/>
      <c r="U248" s="4"/>
      <c r="V248" s="21"/>
    </row>
    <row r="249" spans="1:22" x14ac:dyDescent="0.25">
      <c r="A249" s="10">
        <f t="shared" si="19"/>
        <v>51957</v>
      </c>
      <c r="B249">
        <f t="shared" si="16"/>
        <v>21</v>
      </c>
      <c r="C249">
        <v>248</v>
      </c>
      <c r="D249" s="4">
        <f>SUM('Annuitair oud'!D249,'Annuitair nieuw'!D249)</f>
        <v>0</v>
      </c>
      <c r="E249" s="4">
        <f>SUM('Annuitair oud'!E249,'Annuitair nieuw'!E249)</f>
        <v>0</v>
      </c>
      <c r="F249" s="4">
        <f>SUM('Annuitair oud'!F249,'Annuitair nieuw'!F249)</f>
        <v>0</v>
      </c>
      <c r="G249" s="4">
        <f>SUM('Annuitair oud'!G249,'Annuitair nieuw'!G249)</f>
        <v>0</v>
      </c>
      <c r="H249" s="4">
        <f t="shared" si="15"/>
        <v>0</v>
      </c>
      <c r="I249" s="4">
        <f t="shared" si="17"/>
        <v>0</v>
      </c>
      <c r="J249" s="4">
        <f>SUM('Annuitair oud'!H249,'Annuitair nieuw'!H249)</f>
        <v>0</v>
      </c>
      <c r="K249" s="4">
        <f t="shared" si="18"/>
        <v>0</v>
      </c>
      <c r="L249" s="4">
        <f>SUM('Annuitair oud'!I249,'Annuitair nieuw'!I249)</f>
        <v>0</v>
      </c>
      <c r="M249" s="4"/>
      <c r="N249" s="4"/>
      <c r="O249" s="4"/>
      <c r="P249" s="4"/>
      <c r="Q249" s="4"/>
      <c r="R249" s="4"/>
      <c r="S249" s="4"/>
      <c r="T249" s="4"/>
      <c r="U249" s="4"/>
      <c r="V249" s="21"/>
    </row>
    <row r="250" spans="1:22" x14ac:dyDescent="0.25">
      <c r="A250" s="10">
        <f t="shared" si="19"/>
        <v>51987</v>
      </c>
      <c r="B250">
        <f t="shared" si="16"/>
        <v>21</v>
      </c>
      <c r="C250">
        <v>249</v>
      </c>
      <c r="D250" s="4">
        <f>SUM('Annuitair oud'!D250,'Annuitair nieuw'!D250)</f>
        <v>0</v>
      </c>
      <c r="E250" s="4">
        <f>SUM('Annuitair oud'!E250,'Annuitair nieuw'!E250)</f>
        <v>0</v>
      </c>
      <c r="F250" s="4">
        <f>SUM('Annuitair oud'!F250,'Annuitair nieuw'!F250)</f>
        <v>0</v>
      </c>
      <c r="G250" s="4">
        <f>SUM('Annuitair oud'!G250,'Annuitair nieuw'!G250)</f>
        <v>0</v>
      </c>
      <c r="H250" s="4">
        <f t="shared" si="15"/>
        <v>0</v>
      </c>
      <c r="I250" s="4">
        <f t="shared" si="17"/>
        <v>0</v>
      </c>
      <c r="J250" s="4">
        <f>SUM('Annuitair oud'!H250,'Annuitair nieuw'!H250)</f>
        <v>0</v>
      </c>
      <c r="K250" s="4">
        <f t="shared" si="18"/>
        <v>0</v>
      </c>
      <c r="L250" s="4">
        <f>SUM('Annuitair oud'!I250,'Annuitair nieuw'!I250)</f>
        <v>0</v>
      </c>
      <c r="M250" s="4"/>
      <c r="N250" s="4"/>
      <c r="O250" s="4"/>
      <c r="P250" s="4"/>
      <c r="Q250" s="4"/>
      <c r="R250" s="4"/>
      <c r="S250" s="4"/>
      <c r="T250" s="4"/>
      <c r="U250" s="4"/>
      <c r="V250" s="21"/>
    </row>
    <row r="251" spans="1:22" x14ac:dyDescent="0.25">
      <c r="A251" s="10">
        <f t="shared" si="19"/>
        <v>52018</v>
      </c>
      <c r="B251">
        <f t="shared" si="16"/>
        <v>21</v>
      </c>
      <c r="C251">
        <v>250</v>
      </c>
      <c r="D251" s="4">
        <f>SUM('Annuitair oud'!D251,'Annuitair nieuw'!D251)</f>
        <v>0</v>
      </c>
      <c r="E251" s="4">
        <f>SUM('Annuitair oud'!E251,'Annuitair nieuw'!E251)</f>
        <v>0</v>
      </c>
      <c r="F251" s="4">
        <f>SUM('Annuitair oud'!F251,'Annuitair nieuw'!F251)</f>
        <v>0</v>
      </c>
      <c r="G251" s="4">
        <f>SUM('Annuitair oud'!G251,'Annuitair nieuw'!G251)</f>
        <v>0</v>
      </c>
      <c r="H251" s="4">
        <f t="shared" si="15"/>
        <v>0</v>
      </c>
      <c r="I251" s="4">
        <f t="shared" si="17"/>
        <v>0</v>
      </c>
      <c r="J251" s="4">
        <f>SUM('Annuitair oud'!H251,'Annuitair nieuw'!H251)</f>
        <v>0</v>
      </c>
      <c r="K251" s="4">
        <f t="shared" si="18"/>
        <v>0</v>
      </c>
      <c r="L251" s="4">
        <f>SUM('Annuitair oud'!I251,'Annuitair nieuw'!I251)</f>
        <v>0</v>
      </c>
      <c r="M251" s="4"/>
      <c r="N251" s="4"/>
      <c r="O251" s="4"/>
      <c r="P251" s="4"/>
      <c r="Q251" s="4"/>
      <c r="R251" s="4"/>
      <c r="S251" s="4"/>
      <c r="T251" s="4"/>
      <c r="U251" s="4"/>
      <c r="V251" s="21"/>
    </row>
    <row r="252" spans="1:22" x14ac:dyDescent="0.25">
      <c r="A252" s="10">
        <f t="shared" si="19"/>
        <v>52048</v>
      </c>
      <c r="B252">
        <f t="shared" si="16"/>
        <v>21</v>
      </c>
      <c r="C252">
        <v>251</v>
      </c>
      <c r="D252" s="4">
        <f>SUM('Annuitair oud'!D252,'Annuitair nieuw'!D252)</f>
        <v>0</v>
      </c>
      <c r="E252" s="4">
        <f>SUM('Annuitair oud'!E252,'Annuitair nieuw'!E252)</f>
        <v>0</v>
      </c>
      <c r="F252" s="4">
        <f>SUM('Annuitair oud'!F252,'Annuitair nieuw'!F252)</f>
        <v>0</v>
      </c>
      <c r="G252" s="4">
        <f>SUM('Annuitair oud'!G252,'Annuitair nieuw'!G252)</f>
        <v>0</v>
      </c>
      <c r="H252" s="4">
        <f t="shared" si="15"/>
        <v>0</v>
      </c>
      <c r="I252" s="4">
        <f t="shared" si="17"/>
        <v>0</v>
      </c>
      <c r="J252" s="4">
        <f>SUM('Annuitair oud'!H252,'Annuitair nieuw'!H252)</f>
        <v>0</v>
      </c>
      <c r="K252" s="4">
        <f t="shared" si="18"/>
        <v>0</v>
      </c>
      <c r="L252" s="4">
        <f>SUM('Annuitair oud'!I252,'Annuitair nieuw'!I252)</f>
        <v>0</v>
      </c>
      <c r="M252" s="4"/>
      <c r="N252" s="4"/>
      <c r="O252" s="4"/>
      <c r="P252" s="4"/>
      <c r="Q252" s="4"/>
      <c r="R252" s="4"/>
      <c r="S252" s="4"/>
      <c r="T252" s="4"/>
      <c r="U252" s="4"/>
      <c r="V252" s="21"/>
    </row>
    <row r="253" spans="1:22" x14ac:dyDescent="0.25">
      <c r="A253" s="10">
        <f t="shared" si="19"/>
        <v>52079</v>
      </c>
      <c r="B253">
        <f t="shared" si="16"/>
        <v>21</v>
      </c>
      <c r="C253">
        <v>252</v>
      </c>
      <c r="D253" s="4">
        <f>SUM('Annuitair oud'!D253,'Annuitair nieuw'!D253)</f>
        <v>0</v>
      </c>
      <c r="E253" s="4">
        <f>SUM('Annuitair oud'!E253,'Annuitair nieuw'!E253)</f>
        <v>0</v>
      </c>
      <c r="F253" s="4">
        <f>SUM('Annuitair oud'!F253,'Annuitair nieuw'!F253)</f>
        <v>0</v>
      </c>
      <c r="G253" s="4">
        <f>SUM('Annuitair oud'!G253,'Annuitair nieuw'!G253)</f>
        <v>0</v>
      </c>
      <c r="H253" s="4">
        <f t="shared" si="15"/>
        <v>0</v>
      </c>
      <c r="I253" s="4">
        <f t="shared" si="17"/>
        <v>0</v>
      </c>
      <c r="J253" s="4">
        <f>SUM('Annuitair oud'!H253,'Annuitair nieuw'!H253)</f>
        <v>0</v>
      </c>
      <c r="K253" s="4">
        <f t="shared" si="18"/>
        <v>0</v>
      </c>
      <c r="L253" s="4">
        <f>SUM('Annuitair oud'!I253,'Annuitair nieuw'!I253)</f>
        <v>0</v>
      </c>
      <c r="M253" s="4"/>
      <c r="N253" s="4"/>
      <c r="O253" s="4"/>
      <c r="P253" s="4"/>
      <c r="Q253" s="4"/>
      <c r="R253" s="4"/>
      <c r="S253" s="4"/>
      <c r="T253" s="4"/>
      <c r="U253" s="4"/>
      <c r="V253" s="21"/>
    </row>
    <row r="254" spans="1:22" x14ac:dyDescent="0.25">
      <c r="A254" s="10">
        <f t="shared" si="19"/>
        <v>52110</v>
      </c>
      <c r="B254">
        <f t="shared" si="16"/>
        <v>22</v>
      </c>
      <c r="C254">
        <v>253</v>
      </c>
      <c r="D254" s="4">
        <f>SUM('Annuitair oud'!D254,'Annuitair nieuw'!D254)</f>
        <v>0</v>
      </c>
      <c r="E254" s="4">
        <f>SUM('Annuitair oud'!E254,'Annuitair nieuw'!E254)</f>
        <v>0</v>
      </c>
      <c r="F254" s="4">
        <f>SUM('Annuitair oud'!F254,'Annuitair nieuw'!F254)</f>
        <v>0</v>
      </c>
      <c r="G254" s="4">
        <f>SUM('Annuitair oud'!G254,'Annuitair nieuw'!G254)</f>
        <v>0</v>
      </c>
      <c r="H254" s="4">
        <f t="shared" si="15"/>
        <v>0</v>
      </c>
      <c r="I254" s="4">
        <f t="shared" si="17"/>
        <v>0</v>
      </c>
      <c r="J254" s="4">
        <f>SUM('Annuitair oud'!H254,'Annuitair nieuw'!H254)</f>
        <v>0</v>
      </c>
      <c r="K254" s="4">
        <f t="shared" si="18"/>
        <v>0</v>
      </c>
      <c r="L254" s="4">
        <f>SUM('Annuitair oud'!I254,'Annuitair nieuw'!I254)</f>
        <v>0</v>
      </c>
      <c r="M254" s="4"/>
      <c r="N254" s="4"/>
      <c r="O254" s="4"/>
      <c r="P254" s="4"/>
      <c r="Q254" s="4"/>
      <c r="R254" s="4"/>
      <c r="S254" s="4"/>
      <c r="T254" s="4"/>
      <c r="U254" s="4"/>
      <c r="V254" s="21"/>
    </row>
    <row r="255" spans="1:22" x14ac:dyDescent="0.25">
      <c r="A255" s="10">
        <f t="shared" si="19"/>
        <v>52140</v>
      </c>
      <c r="B255">
        <f t="shared" si="16"/>
        <v>22</v>
      </c>
      <c r="C255">
        <v>254</v>
      </c>
      <c r="D255" s="4">
        <f>SUM('Annuitair oud'!D255,'Annuitair nieuw'!D255)</f>
        <v>0</v>
      </c>
      <c r="E255" s="4">
        <f>SUM('Annuitair oud'!E255,'Annuitair nieuw'!E255)</f>
        <v>0</v>
      </c>
      <c r="F255" s="4">
        <f>SUM('Annuitair oud'!F255,'Annuitair nieuw'!F255)</f>
        <v>0</v>
      </c>
      <c r="G255" s="4">
        <f>SUM('Annuitair oud'!G255,'Annuitair nieuw'!G255)</f>
        <v>0</v>
      </c>
      <c r="H255" s="4">
        <f t="shared" si="15"/>
        <v>0</v>
      </c>
      <c r="I255" s="4">
        <f t="shared" si="17"/>
        <v>0</v>
      </c>
      <c r="J255" s="4">
        <f>SUM('Annuitair oud'!H255,'Annuitair nieuw'!H255)</f>
        <v>0</v>
      </c>
      <c r="K255" s="4">
        <f t="shared" si="18"/>
        <v>0</v>
      </c>
      <c r="L255" s="4">
        <f>SUM('Annuitair oud'!I255,'Annuitair nieuw'!I255)</f>
        <v>0</v>
      </c>
      <c r="M255" s="4"/>
      <c r="N255" s="4"/>
      <c r="O255" s="4"/>
      <c r="P255" s="4"/>
      <c r="Q255" s="4"/>
      <c r="R255" s="4"/>
      <c r="S255" s="4"/>
      <c r="T255" s="4"/>
      <c r="U255" s="4"/>
      <c r="V255" s="21"/>
    </row>
    <row r="256" spans="1:22" x14ac:dyDescent="0.25">
      <c r="A256" s="10">
        <f t="shared" si="19"/>
        <v>52171</v>
      </c>
      <c r="B256">
        <f t="shared" si="16"/>
        <v>22</v>
      </c>
      <c r="C256">
        <v>255</v>
      </c>
      <c r="D256" s="4">
        <f>SUM('Annuitair oud'!D256,'Annuitair nieuw'!D256)</f>
        <v>0</v>
      </c>
      <c r="E256" s="4">
        <f>SUM('Annuitair oud'!E256,'Annuitair nieuw'!E256)</f>
        <v>0</v>
      </c>
      <c r="F256" s="4">
        <f>SUM('Annuitair oud'!F256,'Annuitair nieuw'!F256)</f>
        <v>0</v>
      </c>
      <c r="G256" s="4">
        <f>SUM('Annuitair oud'!G256,'Annuitair nieuw'!G256)</f>
        <v>0</v>
      </c>
      <c r="H256" s="4">
        <f t="shared" si="15"/>
        <v>0</v>
      </c>
      <c r="I256" s="4">
        <f t="shared" si="17"/>
        <v>0</v>
      </c>
      <c r="J256" s="4">
        <f>SUM('Annuitair oud'!H256,'Annuitair nieuw'!H256)</f>
        <v>0</v>
      </c>
      <c r="K256" s="4">
        <f t="shared" si="18"/>
        <v>0</v>
      </c>
      <c r="L256" s="4">
        <f>SUM('Annuitair oud'!I256,'Annuitair nieuw'!I256)</f>
        <v>0</v>
      </c>
      <c r="M256" s="4"/>
      <c r="N256" s="4"/>
      <c r="O256" s="4"/>
      <c r="P256" s="4"/>
      <c r="Q256" s="4"/>
      <c r="R256" s="4"/>
      <c r="S256" s="4"/>
      <c r="T256" s="4"/>
      <c r="U256" s="4"/>
      <c r="V256" s="21"/>
    </row>
    <row r="257" spans="1:22" x14ac:dyDescent="0.25">
      <c r="A257" s="10">
        <f t="shared" si="19"/>
        <v>52201</v>
      </c>
      <c r="B257">
        <f t="shared" si="16"/>
        <v>22</v>
      </c>
      <c r="C257">
        <v>256</v>
      </c>
      <c r="D257" s="4">
        <f>SUM('Annuitair oud'!D257,'Annuitair nieuw'!D257)</f>
        <v>0</v>
      </c>
      <c r="E257" s="4">
        <f>SUM('Annuitair oud'!E257,'Annuitair nieuw'!E257)</f>
        <v>0</v>
      </c>
      <c r="F257" s="4">
        <f>SUM('Annuitair oud'!F257,'Annuitair nieuw'!F257)</f>
        <v>0</v>
      </c>
      <c r="G257" s="4">
        <f>SUM('Annuitair oud'!G257,'Annuitair nieuw'!G257)</f>
        <v>0</v>
      </c>
      <c r="H257" s="4">
        <f t="shared" si="15"/>
        <v>0</v>
      </c>
      <c r="I257" s="4">
        <f t="shared" si="17"/>
        <v>0</v>
      </c>
      <c r="J257" s="4">
        <f>SUM('Annuitair oud'!H257,'Annuitair nieuw'!H257)</f>
        <v>0</v>
      </c>
      <c r="K257" s="4">
        <f t="shared" si="18"/>
        <v>0</v>
      </c>
      <c r="L257" s="4">
        <f>SUM('Annuitair oud'!I257,'Annuitair nieuw'!I257)</f>
        <v>0</v>
      </c>
      <c r="M257" s="4"/>
      <c r="N257" s="4"/>
      <c r="O257" s="4"/>
      <c r="P257" s="4"/>
      <c r="Q257" s="4"/>
      <c r="R257" s="4"/>
      <c r="S257" s="4"/>
      <c r="T257" s="4"/>
      <c r="U257" s="4"/>
      <c r="V257" s="21"/>
    </row>
    <row r="258" spans="1:22" x14ac:dyDescent="0.25">
      <c r="A258" s="10">
        <f t="shared" si="19"/>
        <v>52232</v>
      </c>
      <c r="B258">
        <f t="shared" si="16"/>
        <v>22</v>
      </c>
      <c r="C258">
        <v>257</v>
      </c>
      <c r="D258" s="4">
        <f>SUM('Annuitair oud'!D258,'Annuitair nieuw'!D258)</f>
        <v>0</v>
      </c>
      <c r="E258" s="4">
        <f>SUM('Annuitair oud'!E258,'Annuitair nieuw'!E258)</f>
        <v>0</v>
      </c>
      <c r="F258" s="4">
        <f>SUM('Annuitair oud'!F258,'Annuitair nieuw'!F258)</f>
        <v>0</v>
      </c>
      <c r="G258" s="4">
        <f>SUM('Annuitair oud'!G258,'Annuitair nieuw'!G258)</f>
        <v>0</v>
      </c>
      <c r="H258" s="4">
        <f t="shared" ref="H258:H321" si="20">IF(A258&lt;=Aflossingsvrij_maken,IF(F258-(Eigenwoningforfait/12)&lt;=0,0,(F258-(Eigenwoningforfait/12))*Belastingpercentage),0)</f>
        <v>0</v>
      </c>
      <c r="I258" s="4">
        <f t="shared" si="17"/>
        <v>0</v>
      </c>
      <c r="J258" s="4">
        <f>SUM('Annuitair oud'!H258,'Annuitair nieuw'!H258)</f>
        <v>0</v>
      </c>
      <c r="K258" s="4">
        <f t="shared" si="18"/>
        <v>0</v>
      </c>
      <c r="L258" s="4">
        <f>SUM('Annuitair oud'!I258,'Annuitair nieuw'!I258)</f>
        <v>0</v>
      </c>
      <c r="M258" s="4"/>
      <c r="N258" s="4"/>
      <c r="O258" s="4"/>
      <c r="P258" s="4"/>
      <c r="Q258" s="4"/>
      <c r="R258" s="4"/>
      <c r="S258" s="4"/>
      <c r="T258" s="4"/>
      <c r="U258" s="4"/>
      <c r="V258" s="21"/>
    </row>
    <row r="259" spans="1:22" x14ac:dyDescent="0.25">
      <c r="A259" s="10">
        <f t="shared" si="19"/>
        <v>52263</v>
      </c>
      <c r="B259">
        <f t="shared" ref="B259:B322" si="21">CEILING(C259/12,1)</f>
        <v>22</v>
      </c>
      <c r="C259">
        <v>258</v>
      </c>
      <c r="D259" s="4">
        <f>SUM('Annuitair oud'!D259,'Annuitair nieuw'!D259)</f>
        <v>0</v>
      </c>
      <c r="E259" s="4">
        <f>SUM('Annuitair oud'!E259,'Annuitair nieuw'!E259)</f>
        <v>0</v>
      </c>
      <c r="F259" s="4">
        <f>SUM('Annuitair oud'!F259,'Annuitair nieuw'!F259)</f>
        <v>0</v>
      </c>
      <c r="G259" s="4">
        <f>SUM('Annuitair oud'!G259,'Annuitair nieuw'!G259)</f>
        <v>0</v>
      </c>
      <c r="H259" s="4">
        <f t="shared" si="20"/>
        <v>0</v>
      </c>
      <c r="I259" s="4">
        <f t="shared" ref="I259:I322" si="22">G259-H259</f>
        <v>0</v>
      </c>
      <c r="J259" s="4">
        <f>SUM('Annuitair oud'!H259,'Annuitair nieuw'!H259)</f>
        <v>0</v>
      </c>
      <c r="K259" s="4">
        <f t="shared" ref="K259:K322" si="23">J259-H259</f>
        <v>0</v>
      </c>
      <c r="L259" s="4">
        <f>SUM('Annuitair oud'!I259,'Annuitair nieuw'!I259)</f>
        <v>0</v>
      </c>
      <c r="M259" s="4"/>
      <c r="N259" s="4"/>
      <c r="O259" s="4"/>
      <c r="P259" s="4"/>
      <c r="Q259" s="4"/>
      <c r="R259" s="4"/>
      <c r="S259" s="4"/>
      <c r="T259" s="4"/>
      <c r="U259" s="4"/>
      <c r="V259" s="21"/>
    </row>
    <row r="260" spans="1:22" x14ac:dyDescent="0.25">
      <c r="A260" s="10">
        <f t="shared" ref="A260:A323" si="24">DATE(YEAR(A259),MONTH(A259)+1,DAY(A259))</f>
        <v>52291</v>
      </c>
      <c r="B260">
        <f t="shared" si="21"/>
        <v>22</v>
      </c>
      <c r="C260">
        <v>259</v>
      </c>
      <c r="D260" s="4">
        <f>SUM('Annuitair oud'!D260,'Annuitair nieuw'!D260)</f>
        <v>0</v>
      </c>
      <c r="E260" s="4">
        <f>SUM('Annuitair oud'!E260,'Annuitair nieuw'!E260)</f>
        <v>0</v>
      </c>
      <c r="F260" s="4">
        <f>SUM('Annuitair oud'!F260,'Annuitair nieuw'!F260)</f>
        <v>0</v>
      </c>
      <c r="G260" s="4">
        <f>SUM('Annuitair oud'!G260,'Annuitair nieuw'!G260)</f>
        <v>0</v>
      </c>
      <c r="H260" s="4">
        <f t="shared" si="20"/>
        <v>0</v>
      </c>
      <c r="I260" s="4">
        <f t="shared" si="22"/>
        <v>0</v>
      </c>
      <c r="J260" s="4">
        <f>SUM('Annuitair oud'!H260,'Annuitair nieuw'!H260)</f>
        <v>0</v>
      </c>
      <c r="K260" s="4">
        <f t="shared" si="23"/>
        <v>0</v>
      </c>
      <c r="L260" s="4">
        <f>SUM('Annuitair oud'!I260,'Annuitair nieuw'!I260)</f>
        <v>0</v>
      </c>
      <c r="M260" s="4"/>
      <c r="N260" s="4"/>
      <c r="O260" s="4"/>
      <c r="P260" s="4"/>
      <c r="Q260" s="4"/>
      <c r="R260" s="4"/>
      <c r="S260" s="4"/>
      <c r="T260" s="4"/>
      <c r="U260" s="4"/>
      <c r="V260" s="21"/>
    </row>
    <row r="261" spans="1:22" x14ac:dyDescent="0.25">
      <c r="A261" s="10">
        <f t="shared" si="24"/>
        <v>52322</v>
      </c>
      <c r="B261">
        <f t="shared" si="21"/>
        <v>22</v>
      </c>
      <c r="C261">
        <v>260</v>
      </c>
      <c r="D261" s="4">
        <f>SUM('Annuitair oud'!D261,'Annuitair nieuw'!D261)</f>
        <v>0</v>
      </c>
      <c r="E261" s="4">
        <f>SUM('Annuitair oud'!E261,'Annuitair nieuw'!E261)</f>
        <v>0</v>
      </c>
      <c r="F261" s="4">
        <f>SUM('Annuitair oud'!F261,'Annuitair nieuw'!F261)</f>
        <v>0</v>
      </c>
      <c r="G261" s="4">
        <f>SUM('Annuitair oud'!G261,'Annuitair nieuw'!G261)</f>
        <v>0</v>
      </c>
      <c r="H261" s="4">
        <f t="shared" si="20"/>
        <v>0</v>
      </c>
      <c r="I261" s="4">
        <f t="shared" si="22"/>
        <v>0</v>
      </c>
      <c r="J261" s="4">
        <f>SUM('Annuitair oud'!H261,'Annuitair nieuw'!H261)</f>
        <v>0</v>
      </c>
      <c r="K261" s="4">
        <f t="shared" si="23"/>
        <v>0</v>
      </c>
      <c r="L261" s="4">
        <f>SUM('Annuitair oud'!I261,'Annuitair nieuw'!I261)</f>
        <v>0</v>
      </c>
      <c r="M261" s="4"/>
      <c r="N261" s="4"/>
      <c r="O261" s="4"/>
      <c r="P261" s="4"/>
      <c r="Q261" s="4"/>
      <c r="R261" s="4"/>
      <c r="S261" s="4"/>
      <c r="T261" s="4"/>
      <c r="U261" s="4"/>
      <c r="V261" s="21"/>
    </row>
    <row r="262" spans="1:22" x14ac:dyDescent="0.25">
      <c r="A262" s="10">
        <f t="shared" si="24"/>
        <v>52352</v>
      </c>
      <c r="B262">
        <f t="shared" si="21"/>
        <v>22</v>
      </c>
      <c r="C262">
        <v>261</v>
      </c>
      <c r="D262" s="4">
        <f>SUM('Annuitair oud'!D262,'Annuitair nieuw'!D262)</f>
        <v>0</v>
      </c>
      <c r="E262" s="4">
        <f>SUM('Annuitair oud'!E262,'Annuitair nieuw'!E262)</f>
        <v>0</v>
      </c>
      <c r="F262" s="4">
        <f>SUM('Annuitair oud'!F262,'Annuitair nieuw'!F262)</f>
        <v>0</v>
      </c>
      <c r="G262" s="4">
        <f>SUM('Annuitair oud'!G262,'Annuitair nieuw'!G262)</f>
        <v>0</v>
      </c>
      <c r="H262" s="4">
        <f t="shared" si="20"/>
        <v>0</v>
      </c>
      <c r="I262" s="4">
        <f t="shared" si="22"/>
        <v>0</v>
      </c>
      <c r="J262" s="4">
        <f>SUM('Annuitair oud'!H262,'Annuitair nieuw'!H262)</f>
        <v>0</v>
      </c>
      <c r="K262" s="4">
        <f t="shared" si="23"/>
        <v>0</v>
      </c>
      <c r="L262" s="4">
        <f>SUM('Annuitair oud'!I262,'Annuitair nieuw'!I262)</f>
        <v>0</v>
      </c>
      <c r="M262" s="4"/>
      <c r="N262" s="4"/>
      <c r="O262" s="4"/>
      <c r="P262" s="4"/>
      <c r="Q262" s="4"/>
      <c r="R262" s="4"/>
      <c r="S262" s="4"/>
      <c r="T262" s="4"/>
      <c r="U262" s="4"/>
      <c r="V262" s="21"/>
    </row>
    <row r="263" spans="1:22" x14ac:dyDescent="0.25">
      <c r="A263" s="10">
        <f t="shared" si="24"/>
        <v>52383</v>
      </c>
      <c r="B263">
        <f t="shared" si="21"/>
        <v>22</v>
      </c>
      <c r="C263">
        <v>262</v>
      </c>
      <c r="D263" s="4">
        <f>SUM('Annuitair oud'!D263,'Annuitair nieuw'!D263)</f>
        <v>0</v>
      </c>
      <c r="E263" s="4">
        <f>SUM('Annuitair oud'!E263,'Annuitair nieuw'!E263)</f>
        <v>0</v>
      </c>
      <c r="F263" s="4">
        <f>SUM('Annuitair oud'!F263,'Annuitair nieuw'!F263)</f>
        <v>0</v>
      </c>
      <c r="G263" s="4">
        <f>SUM('Annuitair oud'!G263,'Annuitair nieuw'!G263)</f>
        <v>0</v>
      </c>
      <c r="H263" s="4">
        <f t="shared" si="20"/>
        <v>0</v>
      </c>
      <c r="I263" s="4">
        <f t="shared" si="22"/>
        <v>0</v>
      </c>
      <c r="J263" s="4">
        <f>SUM('Annuitair oud'!H263,'Annuitair nieuw'!H263)</f>
        <v>0</v>
      </c>
      <c r="K263" s="4">
        <f t="shared" si="23"/>
        <v>0</v>
      </c>
      <c r="L263" s="4">
        <f>SUM('Annuitair oud'!I263,'Annuitair nieuw'!I263)</f>
        <v>0</v>
      </c>
      <c r="M263" s="4"/>
      <c r="N263" s="4"/>
      <c r="O263" s="4"/>
      <c r="P263" s="4"/>
      <c r="Q263" s="4"/>
      <c r="R263" s="4"/>
      <c r="S263" s="4"/>
      <c r="T263" s="4"/>
      <c r="U263" s="4"/>
      <c r="V263" s="21"/>
    </row>
    <row r="264" spans="1:22" x14ac:dyDescent="0.25">
      <c r="A264" s="10">
        <f t="shared" si="24"/>
        <v>52413</v>
      </c>
      <c r="B264">
        <f t="shared" si="21"/>
        <v>22</v>
      </c>
      <c r="C264">
        <v>263</v>
      </c>
      <c r="D264" s="4">
        <f>SUM('Annuitair oud'!D264,'Annuitair nieuw'!D264)</f>
        <v>0</v>
      </c>
      <c r="E264" s="4">
        <f>SUM('Annuitair oud'!E264,'Annuitair nieuw'!E264)</f>
        <v>0</v>
      </c>
      <c r="F264" s="4">
        <f>SUM('Annuitair oud'!F264,'Annuitair nieuw'!F264)</f>
        <v>0</v>
      </c>
      <c r="G264" s="4">
        <f>SUM('Annuitair oud'!G264,'Annuitair nieuw'!G264)</f>
        <v>0</v>
      </c>
      <c r="H264" s="4">
        <f t="shared" si="20"/>
        <v>0</v>
      </c>
      <c r="I264" s="4">
        <f t="shared" si="22"/>
        <v>0</v>
      </c>
      <c r="J264" s="4">
        <f>SUM('Annuitair oud'!H264,'Annuitair nieuw'!H264)</f>
        <v>0</v>
      </c>
      <c r="K264" s="4">
        <f t="shared" si="23"/>
        <v>0</v>
      </c>
      <c r="L264" s="4">
        <f>SUM('Annuitair oud'!I264,'Annuitair nieuw'!I264)</f>
        <v>0</v>
      </c>
      <c r="M264" s="4"/>
      <c r="N264" s="4"/>
      <c r="O264" s="4"/>
      <c r="P264" s="4"/>
      <c r="Q264" s="4"/>
      <c r="R264" s="4"/>
      <c r="S264" s="4"/>
      <c r="T264" s="4"/>
      <c r="U264" s="4"/>
      <c r="V264" s="21"/>
    </row>
    <row r="265" spans="1:22" x14ac:dyDescent="0.25">
      <c r="A265" s="10">
        <f t="shared" si="24"/>
        <v>52444</v>
      </c>
      <c r="B265">
        <f t="shared" si="21"/>
        <v>22</v>
      </c>
      <c r="C265">
        <v>264</v>
      </c>
      <c r="D265" s="4">
        <f>SUM('Annuitair oud'!D265,'Annuitair nieuw'!D265)</f>
        <v>0</v>
      </c>
      <c r="E265" s="4">
        <f>SUM('Annuitair oud'!E265,'Annuitair nieuw'!E265)</f>
        <v>0</v>
      </c>
      <c r="F265" s="4">
        <f>SUM('Annuitair oud'!F265,'Annuitair nieuw'!F265)</f>
        <v>0</v>
      </c>
      <c r="G265" s="4">
        <f>SUM('Annuitair oud'!G265,'Annuitair nieuw'!G265)</f>
        <v>0</v>
      </c>
      <c r="H265" s="4">
        <f t="shared" si="20"/>
        <v>0</v>
      </c>
      <c r="I265" s="4">
        <f t="shared" si="22"/>
        <v>0</v>
      </c>
      <c r="J265" s="4">
        <f>SUM('Annuitair oud'!H265,'Annuitair nieuw'!H265)</f>
        <v>0</v>
      </c>
      <c r="K265" s="4">
        <f t="shared" si="23"/>
        <v>0</v>
      </c>
      <c r="L265" s="4">
        <f>SUM('Annuitair oud'!I265,'Annuitair nieuw'!I265)</f>
        <v>0</v>
      </c>
      <c r="M265" s="4"/>
      <c r="N265" s="4"/>
      <c r="O265" s="4"/>
      <c r="P265" s="4"/>
      <c r="Q265" s="4"/>
      <c r="R265" s="4"/>
      <c r="S265" s="4"/>
      <c r="T265" s="4"/>
      <c r="U265" s="4"/>
      <c r="V265" s="21"/>
    </row>
    <row r="266" spans="1:22" x14ac:dyDescent="0.25">
      <c r="A266" s="10">
        <f t="shared" si="24"/>
        <v>52475</v>
      </c>
      <c r="B266">
        <f t="shared" si="21"/>
        <v>23</v>
      </c>
      <c r="C266">
        <v>265</v>
      </c>
      <c r="D266" s="4">
        <f>SUM('Annuitair oud'!D266,'Annuitair nieuw'!D266)</f>
        <v>0</v>
      </c>
      <c r="E266" s="4">
        <f>SUM('Annuitair oud'!E266,'Annuitair nieuw'!E266)</f>
        <v>0</v>
      </c>
      <c r="F266" s="4">
        <f>SUM('Annuitair oud'!F266,'Annuitair nieuw'!F266)</f>
        <v>0</v>
      </c>
      <c r="G266" s="4">
        <f>SUM('Annuitair oud'!G266,'Annuitair nieuw'!G266)</f>
        <v>0</v>
      </c>
      <c r="H266" s="4">
        <f t="shared" si="20"/>
        <v>0</v>
      </c>
      <c r="I266" s="4">
        <f t="shared" si="22"/>
        <v>0</v>
      </c>
      <c r="J266" s="4">
        <f>SUM('Annuitair oud'!H266,'Annuitair nieuw'!H266)</f>
        <v>0</v>
      </c>
      <c r="K266" s="4">
        <f t="shared" si="23"/>
        <v>0</v>
      </c>
      <c r="L266" s="4">
        <f>SUM('Annuitair oud'!I266,'Annuitair nieuw'!I266)</f>
        <v>0</v>
      </c>
      <c r="M266" s="4"/>
      <c r="N266" s="4"/>
      <c r="O266" s="4"/>
      <c r="P266" s="4"/>
      <c r="Q266" s="4"/>
      <c r="R266" s="4"/>
      <c r="S266" s="4"/>
      <c r="T266" s="4"/>
      <c r="U266" s="4"/>
      <c r="V266" s="21"/>
    </row>
    <row r="267" spans="1:22" x14ac:dyDescent="0.25">
      <c r="A267" s="10">
        <f t="shared" si="24"/>
        <v>52505</v>
      </c>
      <c r="B267">
        <f t="shared" si="21"/>
        <v>23</v>
      </c>
      <c r="C267">
        <v>266</v>
      </c>
      <c r="D267" s="4">
        <f>SUM('Annuitair oud'!D267,'Annuitair nieuw'!D267)</f>
        <v>0</v>
      </c>
      <c r="E267" s="4">
        <f>SUM('Annuitair oud'!E267,'Annuitair nieuw'!E267)</f>
        <v>0</v>
      </c>
      <c r="F267" s="4">
        <f>SUM('Annuitair oud'!F267,'Annuitair nieuw'!F267)</f>
        <v>0</v>
      </c>
      <c r="G267" s="4">
        <f>SUM('Annuitair oud'!G267,'Annuitair nieuw'!G267)</f>
        <v>0</v>
      </c>
      <c r="H267" s="4">
        <f t="shared" si="20"/>
        <v>0</v>
      </c>
      <c r="I267" s="4">
        <f t="shared" si="22"/>
        <v>0</v>
      </c>
      <c r="J267" s="4">
        <f>SUM('Annuitair oud'!H267,'Annuitair nieuw'!H267)</f>
        <v>0</v>
      </c>
      <c r="K267" s="4">
        <f t="shared" si="23"/>
        <v>0</v>
      </c>
      <c r="L267" s="4">
        <f>SUM('Annuitair oud'!I267,'Annuitair nieuw'!I267)</f>
        <v>0</v>
      </c>
      <c r="M267" s="4"/>
      <c r="N267" s="4"/>
      <c r="O267" s="4"/>
      <c r="P267" s="4"/>
      <c r="Q267" s="4"/>
      <c r="R267" s="4"/>
      <c r="S267" s="4"/>
      <c r="T267" s="4"/>
      <c r="U267" s="4"/>
      <c r="V267" s="21"/>
    </row>
    <row r="268" spans="1:22" x14ac:dyDescent="0.25">
      <c r="A268" s="10">
        <f t="shared" si="24"/>
        <v>52536</v>
      </c>
      <c r="B268">
        <f t="shared" si="21"/>
        <v>23</v>
      </c>
      <c r="C268">
        <v>267</v>
      </c>
      <c r="D268" s="4">
        <f>SUM('Annuitair oud'!D268,'Annuitair nieuw'!D268)</f>
        <v>0</v>
      </c>
      <c r="E268" s="4">
        <f>SUM('Annuitair oud'!E268,'Annuitair nieuw'!E268)</f>
        <v>0</v>
      </c>
      <c r="F268" s="4">
        <f>SUM('Annuitair oud'!F268,'Annuitair nieuw'!F268)</f>
        <v>0</v>
      </c>
      <c r="G268" s="4">
        <f>SUM('Annuitair oud'!G268,'Annuitair nieuw'!G268)</f>
        <v>0</v>
      </c>
      <c r="H268" s="4">
        <f t="shared" si="20"/>
        <v>0</v>
      </c>
      <c r="I268" s="4">
        <f t="shared" si="22"/>
        <v>0</v>
      </c>
      <c r="J268" s="4">
        <f>SUM('Annuitair oud'!H268,'Annuitair nieuw'!H268)</f>
        <v>0</v>
      </c>
      <c r="K268" s="4">
        <f t="shared" si="23"/>
        <v>0</v>
      </c>
      <c r="L268" s="4">
        <f>SUM('Annuitair oud'!I268,'Annuitair nieuw'!I268)</f>
        <v>0</v>
      </c>
      <c r="M268" s="4"/>
      <c r="N268" s="4"/>
      <c r="O268" s="4"/>
      <c r="P268" s="4"/>
      <c r="Q268" s="4"/>
      <c r="R268" s="4"/>
      <c r="S268" s="4"/>
      <c r="T268" s="4"/>
      <c r="U268" s="4"/>
      <c r="V268" s="21"/>
    </row>
    <row r="269" spans="1:22" x14ac:dyDescent="0.25">
      <c r="A269" s="10">
        <f t="shared" si="24"/>
        <v>52566</v>
      </c>
      <c r="B269">
        <f t="shared" si="21"/>
        <v>23</v>
      </c>
      <c r="C269">
        <v>268</v>
      </c>
      <c r="D269" s="4">
        <f>SUM('Annuitair oud'!D269,'Annuitair nieuw'!D269)</f>
        <v>0</v>
      </c>
      <c r="E269" s="4">
        <f>SUM('Annuitair oud'!E269,'Annuitair nieuw'!E269)</f>
        <v>0</v>
      </c>
      <c r="F269" s="4">
        <f>SUM('Annuitair oud'!F269,'Annuitair nieuw'!F269)</f>
        <v>0</v>
      </c>
      <c r="G269" s="4">
        <f>SUM('Annuitair oud'!G269,'Annuitair nieuw'!G269)</f>
        <v>0</v>
      </c>
      <c r="H269" s="4">
        <f t="shared" si="20"/>
        <v>0</v>
      </c>
      <c r="I269" s="4">
        <f t="shared" si="22"/>
        <v>0</v>
      </c>
      <c r="J269" s="4">
        <f>SUM('Annuitair oud'!H269,'Annuitair nieuw'!H269)</f>
        <v>0</v>
      </c>
      <c r="K269" s="4">
        <f t="shared" si="23"/>
        <v>0</v>
      </c>
      <c r="L269" s="4">
        <f>SUM('Annuitair oud'!I269,'Annuitair nieuw'!I269)</f>
        <v>0</v>
      </c>
      <c r="M269" s="4"/>
      <c r="N269" s="4"/>
      <c r="O269" s="4"/>
      <c r="P269" s="4"/>
      <c r="Q269" s="4"/>
      <c r="R269" s="4"/>
      <c r="S269" s="4"/>
      <c r="T269" s="4"/>
      <c r="U269" s="4"/>
      <c r="V269" s="21"/>
    </row>
    <row r="270" spans="1:22" x14ac:dyDescent="0.25">
      <c r="A270" s="10">
        <f t="shared" si="24"/>
        <v>52597</v>
      </c>
      <c r="B270">
        <f t="shared" si="21"/>
        <v>23</v>
      </c>
      <c r="C270">
        <v>269</v>
      </c>
      <c r="D270" s="4">
        <f>SUM('Annuitair oud'!D270,'Annuitair nieuw'!D270)</f>
        <v>0</v>
      </c>
      <c r="E270" s="4">
        <f>SUM('Annuitair oud'!E270,'Annuitair nieuw'!E270)</f>
        <v>0</v>
      </c>
      <c r="F270" s="4">
        <f>SUM('Annuitair oud'!F270,'Annuitair nieuw'!F270)</f>
        <v>0</v>
      </c>
      <c r="G270" s="4">
        <f>SUM('Annuitair oud'!G270,'Annuitair nieuw'!G270)</f>
        <v>0</v>
      </c>
      <c r="H270" s="4">
        <f t="shared" si="20"/>
        <v>0</v>
      </c>
      <c r="I270" s="4">
        <f t="shared" si="22"/>
        <v>0</v>
      </c>
      <c r="J270" s="4">
        <f>SUM('Annuitair oud'!H270,'Annuitair nieuw'!H270)</f>
        <v>0</v>
      </c>
      <c r="K270" s="4">
        <f t="shared" si="23"/>
        <v>0</v>
      </c>
      <c r="L270" s="4">
        <f>SUM('Annuitair oud'!I270,'Annuitair nieuw'!I270)</f>
        <v>0</v>
      </c>
      <c r="M270" s="4"/>
      <c r="N270" s="4"/>
      <c r="O270" s="4"/>
      <c r="P270" s="4"/>
      <c r="Q270" s="4"/>
      <c r="R270" s="4"/>
      <c r="S270" s="4"/>
      <c r="T270" s="4"/>
      <c r="U270" s="4"/>
      <c r="V270" s="21"/>
    </row>
    <row r="271" spans="1:22" x14ac:dyDescent="0.25">
      <c r="A271" s="10">
        <f t="shared" si="24"/>
        <v>52628</v>
      </c>
      <c r="B271">
        <f t="shared" si="21"/>
        <v>23</v>
      </c>
      <c r="C271">
        <v>270</v>
      </c>
      <c r="D271" s="4">
        <f>SUM('Annuitair oud'!D271,'Annuitair nieuw'!D271)</f>
        <v>0</v>
      </c>
      <c r="E271" s="4">
        <f>SUM('Annuitair oud'!E271,'Annuitair nieuw'!E271)</f>
        <v>0</v>
      </c>
      <c r="F271" s="4">
        <f>SUM('Annuitair oud'!F271,'Annuitair nieuw'!F271)</f>
        <v>0</v>
      </c>
      <c r="G271" s="4">
        <f>SUM('Annuitair oud'!G271,'Annuitair nieuw'!G271)</f>
        <v>0</v>
      </c>
      <c r="H271" s="4">
        <f t="shared" si="20"/>
        <v>0</v>
      </c>
      <c r="I271" s="4">
        <f t="shared" si="22"/>
        <v>0</v>
      </c>
      <c r="J271" s="4">
        <f>SUM('Annuitair oud'!H271,'Annuitair nieuw'!H271)</f>
        <v>0</v>
      </c>
      <c r="K271" s="4">
        <f t="shared" si="23"/>
        <v>0</v>
      </c>
      <c r="L271" s="4">
        <f>SUM('Annuitair oud'!I271,'Annuitair nieuw'!I271)</f>
        <v>0</v>
      </c>
      <c r="M271" s="4"/>
      <c r="N271" s="4"/>
      <c r="O271" s="4"/>
      <c r="P271" s="4"/>
      <c r="Q271" s="4"/>
      <c r="R271" s="4"/>
      <c r="S271" s="4"/>
      <c r="T271" s="4"/>
      <c r="U271" s="4"/>
      <c r="V271" s="21"/>
    </row>
    <row r="272" spans="1:22" x14ac:dyDescent="0.25">
      <c r="A272" s="10">
        <f t="shared" si="24"/>
        <v>52657</v>
      </c>
      <c r="B272">
        <f t="shared" si="21"/>
        <v>23</v>
      </c>
      <c r="C272">
        <v>271</v>
      </c>
      <c r="D272" s="4">
        <f>SUM('Annuitair oud'!D272,'Annuitair nieuw'!D272)</f>
        <v>0</v>
      </c>
      <c r="E272" s="4">
        <f>SUM('Annuitair oud'!E272,'Annuitair nieuw'!E272)</f>
        <v>0</v>
      </c>
      <c r="F272" s="4">
        <f>SUM('Annuitair oud'!F272,'Annuitair nieuw'!F272)</f>
        <v>0</v>
      </c>
      <c r="G272" s="4">
        <f>SUM('Annuitair oud'!G272,'Annuitair nieuw'!G272)</f>
        <v>0</v>
      </c>
      <c r="H272" s="4">
        <f t="shared" si="20"/>
        <v>0</v>
      </c>
      <c r="I272" s="4">
        <f t="shared" si="22"/>
        <v>0</v>
      </c>
      <c r="J272" s="4">
        <f>SUM('Annuitair oud'!H272,'Annuitair nieuw'!H272)</f>
        <v>0</v>
      </c>
      <c r="K272" s="4">
        <f t="shared" si="23"/>
        <v>0</v>
      </c>
      <c r="L272" s="4">
        <f>SUM('Annuitair oud'!I272,'Annuitair nieuw'!I272)</f>
        <v>0</v>
      </c>
      <c r="M272" s="4"/>
      <c r="N272" s="4"/>
      <c r="O272" s="4"/>
      <c r="P272" s="4"/>
      <c r="Q272" s="4"/>
      <c r="R272" s="4"/>
      <c r="S272" s="4"/>
      <c r="T272" s="4"/>
      <c r="U272" s="4"/>
      <c r="V272" s="21"/>
    </row>
    <row r="273" spans="1:22" x14ac:dyDescent="0.25">
      <c r="A273" s="10">
        <f t="shared" si="24"/>
        <v>52688</v>
      </c>
      <c r="B273">
        <f t="shared" si="21"/>
        <v>23</v>
      </c>
      <c r="C273">
        <v>272</v>
      </c>
      <c r="D273" s="4">
        <f>SUM('Annuitair oud'!D273,'Annuitair nieuw'!D273)</f>
        <v>0</v>
      </c>
      <c r="E273" s="4">
        <f>SUM('Annuitair oud'!E273,'Annuitair nieuw'!E273)</f>
        <v>0</v>
      </c>
      <c r="F273" s="4">
        <f>SUM('Annuitair oud'!F273,'Annuitair nieuw'!F273)</f>
        <v>0</v>
      </c>
      <c r="G273" s="4">
        <f>SUM('Annuitair oud'!G273,'Annuitair nieuw'!G273)</f>
        <v>0</v>
      </c>
      <c r="H273" s="4">
        <f t="shared" si="20"/>
        <v>0</v>
      </c>
      <c r="I273" s="4">
        <f t="shared" si="22"/>
        <v>0</v>
      </c>
      <c r="J273" s="4">
        <f>SUM('Annuitair oud'!H273,'Annuitair nieuw'!H273)</f>
        <v>0</v>
      </c>
      <c r="K273" s="4">
        <f t="shared" si="23"/>
        <v>0</v>
      </c>
      <c r="L273" s="4">
        <f>SUM('Annuitair oud'!I273,'Annuitair nieuw'!I273)</f>
        <v>0</v>
      </c>
      <c r="M273" s="4"/>
      <c r="N273" s="4"/>
      <c r="O273" s="4"/>
      <c r="P273" s="4"/>
      <c r="Q273" s="4"/>
      <c r="R273" s="4"/>
      <c r="S273" s="4"/>
      <c r="T273" s="4"/>
      <c r="U273" s="4"/>
      <c r="V273" s="21"/>
    </row>
    <row r="274" spans="1:22" x14ac:dyDescent="0.25">
      <c r="A274" s="10">
        <f t="shared" si="24"/>
        <v>52718</v>
      </c>
      <c r="B274">
        <f t="shared" si="21"/>
        <v>23</v>
      </c>
      <c r="C274">
        <v>273</v>
      </c>
      <c r="D274" s="4">
        <f>SUM('Annuitair oud'!D274,'Annuitair nieuw'!D274)</f>
        <v>0</v>
      </c>
      <c r="E274" s="4">
        <f>SUM('Annuitair oud'!E274,'Annuitair nieuw'!E274)</f>
        <v>0</v>
      </c>
      <c r="F274" s="4">
        <f>SUM('Annuitair oud'!F274,'Annuitair nieuw'!F274)</f>
        <v>0</v>
      </c>
      <c r="G274" s="4">
        <f>SUM('Annuitair oud'!G274,'Annuitair nieuw'!G274)</f>
        <v>0</v>
      </c>
      <c r="H274" s="4">
        <f t="shared" si="20"/>
        <v>0</v>
      </c>
      <c r="I274" s="4">
        <f t="shared" si="22"/>
        <v>0</v>
      </c>
      <c r="J274" s="4">
        <f>SUM('Annuitair oud'!H274,'Annuitair nieuw'!H274)</f>
        <v>0</v>
      </c>
      <c r="K274" s="4">
        <f t="shared" si="23"/>
        <v>0</v>
      </c>
      <c r="L274" s="4">
        <f>SUM('Annuitair oud'!I274,'Annuitair nieuw'!I274)</f>
        <v>0</v>
      </c>
      <c r="M274" s="4"/>
      <c r="N274" s="4"/>
      <c r="O274" s="4"/>
      <c r="P274" s="4"/>
      <c r="Q274" s="4"/>
      <c r="R274" s="4"/>
      <c r="S274" s="4"/>
      <c r="T274" s="4"/>
      <c r="U274" s="4"/>
      <c r="V274" s="21"/>
    </row>
    <row r="275" spans="1:22" x14ac:dyDescent="0.25">
      <c r="A275" s="10">
        <f t="shared" si="24"/>
        <v>52749</v>
      </c>
      <c r="B275">
        <f t="shared" si="21"/>
        <v>23</v>
      </c>
      <c r="C275">
        <v>274</v>
      </c>
      <c r="D275" s="4">
        <f>SUM('Annuitair oud'!D275,'Annuitair nieuw'!D275)</f>
        <v>0</v>
      </c>
      <c r="E275" s="4">
        <f>SUM('Annuitair oud'!E275,'Annuitair nieuw'!E275)</f>
        <v>0</v>
      </c>
      <c r="F275" s="4">
        <f>SUM('Annuitair oud'!F275,'Annuitair nieuw'!F275)</f>
        <v>0</v>
      </c>
      <c r="G275" s="4">
        <f>SUM('Annuitair oud'!G275,'Annuitair nieuw'!G275)</f>
        <v>0</v>
      </c>
      <c r="H275" s="4">
        <f t="shared" si="20"/>
        <v>0</v>
      </c>
      <c r="I275" s="4">
        <f t="shared" si="22"/>
        <v>0</v>
      </c>
      <c r="J275" s="4">
        <f>SUM('Annuitair oud'!H275,'Annuitair nieuw'!H275)</f>
        <v>0</v>
      </c>
      <c r="K275" s="4">
        <f t="shared" si="23"/>
        <v>0</v>
      </c>
      <c r="L275" s="4">
        <f>SUM('Annuitair oud'!I275,'Annuitair nieuw'!I275)</f>
        <v>0</v>
      </c>
      <c r="M275" s="4"/>
      <c r="N275" s="4"/>
      <c r="O275" s="4"/>
      <c r="P275" s="4"/>
      <c r="Q275" s="4"/>
      <c r="R275" s="4"/>
      <c r="S275" s="4"/>
      <c r="T275" s="4"/>
      <c r="U275" s="4"/>
      <c r="V275" s="21"/>
    </row>
    <row r="276" spans="1:22" x14ac:dyDescent="0.25">
      <c r="A276" s="10">
        <f t="shared" si="24"/>
        <v>52779</v>
      </c>
      <c r="B276">
        <f t="shared" si="21"/>
        <v>23</v>
      </c>
      <c r="C276">
        <v>275</v>
      </c>
      <c r="D276" s="4">
        <f>SUM('Annuitair oud'!D276,'Annuitair nieuw'!D276)</f>
        <v>0</v>
      </c>
      <c r="E276" s="4">
        <f>SUM('Annuitair oud'!E276,'Annuitair nieuw'!E276)</f>
        <v>0</v>
      </c>
      <c r="F276" s="4">
        <f>SUM('Annuitair oud'!F276,'Annuitair nieuw'!F276)</f>
        <v>0</v>
      </c>
      <c r="G276" s="4">
        <f>SUM('Annuitair oud'!G276,'Annuitair nieuw'!G276)</f>
        <v>0</v>
      </c>
      <c r="H276" s="4">
        <f t="shared" si="20"/>
        <v>0</v>
      </c>
      <c r="I276" s="4">
        <f t="shared" si="22"/>
        <v>0</v>
      </c>
      <c r="J276" s="4">
        <f>SUM('Annuitair oud'!H276,'Annuitair nieuw'!H276)</f>
        <v>0</v>
      </c>
      <c r="K276" s="4">
        <f t="shared" si="23"/>
        <v>0</v>
      </c>
      <c r="L276" s="4">
        <f>SUM('Annuitair oud'!I276,'Annuitair nieuw'!I276)</f>
        <v>0</v>
      </c>
      <c r="M276" s="4"/>
      <c r="N276" s="4"/>
      <c r="O276" s="4"/>
      <c r="P276" s="4"/>
      <c r="Q276" s="4"/>
      <c r="R276" s="4"/>
      <c r="S276" s="4"/>
      <c r="T276" s="4"/>
      <c r="U276" s="4"/>
      <c r="V276" s="21"/>
    </row>
    <row r="277" spans="1:22" x14ac:dyDescent="0.25">
      <c r="A277" s="10">
        <f t="shared" si="24"/>
        <v>52810</v>
      </c>
      <c r="B277">
        <f t="shared" si="21"/>
        <v>23</v>
      </c>
      <c r="C277">
        <v>276</v>
      </c>
      <c r="D277" s="4">
        <f>SUM('Annuitair oud'!D277,'Annuitair nieuw'!D277)</f>
        <v>0</v>
      </c>
      <c r="E277" s="4">
        <f>SUM('Annuitair oud'!E277,'Annuitair nieuw'!E277)</f>
        <v>0</v>
      </c>
      <c r="F277" s="4">
        <f>SUM('Annuitair oud'!F277,'Annuitair nieuw'!F277)</f>
        <v>0</v>
      </c>
      <c r="G277" s="4">
        <f>SUM('Annuitair oud'!G277,'Annuitair nieuw'!G277)</f>
        <v>0</v>
      </c>
      <c r="H277" s="4">
        <f t="shared" si="20"/>
        <v>0</v>
      </c>
      <c r="I277" s="4">
        <f t="shared" si="22"/>
        <v>0</v>
      </c>
      <c r="J277" s="4">
        <f>SUM('Annuitair oud'!H277,'Annuitair nieuw'!H277)</f>
        <v>0</v>
      </c>
      <c r="K277" s="4">
        <f t="shared" si="23"/>
        <v>0</v>
      </c>
      <c r="L277" s="4">
        <f>SUM('Annuitair oud'!I277,'Annuitair nieuw'!I277)</f>
        <v>0</v>
      </c>
      <c r="M277" s="4"/>
      <c r="N277" s="4"/>
      <c r="O277" s="4"/>
      <c r="P277" s="4"/>
      <c r="Q277" s="4"/>
      <c r="R277" s="4"/>
      <c r="S277" s="4"/>
      <c r="T277" s="4"/>
      <c r="U277" s="4"/>
      <c r="V277" s="21"/>
    </row>
    <row r="278" spans="1:22" x14ac:dyDescent="0.25">
      <c r="A278" s="10">
        <f t="shared" si="24"/>
        <v>52841</v>
      </c>
      <c r="B278">
        <f t="shared" si="21"/>
        <v>24</v>
      </c>
      <c r="C278">
        <v>277</v>
      </c>
      <c r="D278" s="4">
        <f>SUM('Annuitair oud'!D278,'Annuitair nieuw'!D278)</f>
        <v>0</v>
      </c>
      <c r="E278" s="4">
        <f>SUM('Annuitair oud'!E278,'Annuitair nieuw'!E278)</f>
        <v>0</v>
      </c>
      <c r="F278" s="4">
        <f>SUM('Annuitair oud'!F278,'Annuitair nieuw'!F278)</f>
        <v>0</v>
      </c>
      <c r="G278" s="4">
        <f>SUM('Annuitair oud'!G278,'Annuitair nieuw'!G278)</f>
        <v>0</v>
      </c>
      <c r="H278" s="4">
        <f t="shared" si="20"/>
        <v>0</v>
      </c>
      <c r="I278" s="4">
        <f t="shared" si="22"/>
        <v>0</v>
      </c>
      <c r="J278" s="4">
        <f>SUM('Annuitair oud'!H278,'Annuitair nieuw'!H278)</f>
        <v>0</v>
      </c>
      <c r="K278" s="4">
        <f t="shared" si="23"/>
        <v>0</v>
      </c>
      <c r="L278" s="4">
        <f>SUM('Annuitair oud'!I278,'Annuitair nieuw'!I278)</f>
        <v>0</v>
      </c>
      <c r="M278" s="4"/>
      <c r="N278" s="4"/>
      <c r="O278" s="4"/>
      <c r="P278" s="4"/>
      <c r="Q278" s="4"/>
      <c r="R278" s="4"/>
      <c r="S278" s="4"/>
      <c r="T278" s="4"/>
      <c r="U278" s="4"/>
      <c r="V278" s="21"/>
    </row>
    <row r="279" spans="1:22" x14ac:dyDescent="0.25">
      <c r="A279" s="10">
        <f t="shared" si="24"/>
        <v>52871</v>
      </c>
      <c r="B279">
        <f t="shared" si="21"/>
        <v>24</v>
      </c>
      <c r="C279">
        <v>278</v>
      </c>
      <c r="D279" s="4">
        <f>SUM('Annuitair oud'!D279,'Annuitair nieuw'!D279)</f>
        <v>0</v>
      </c>
      <c r="E279" s="4">
        <f>SUM('Annuitair oud'!E279,'Annuitair nieuw'!E279)</f>
        <v>0</v>
      </c>
      <c r="F279" s="4">
        <f>SUM('Annuitair oud'!F279,'Annuitair nieuw'!F279)</f>
        <v>0</v>
      </c>
      <c r="G279" s="4">
        <f>SUM('Annuitair oud'!G279,'Annuitair nieuw'!G279)</f>
        <v>0</v>
      </c>
      <c r="H279" s="4">
        <f t="shared" si="20"/>
        <v>0</v>
      </c>
      <c r="I279" s="4">
        <f t="shared" si="22"/>
        <v>0</v>
      </c>
      <c r="J279" s="4">
        <f>SUM('Annuitair oud'!H279,'Annuitair nieuw'!H279)</f>
        <v>0</v>
      </c>
      <c r="K279" s="4">
        <f t="shared" si="23"/>
        <v>0</v>
      </c>
      <c r="L279" s="4">
        <f>SUM('Annuitair oud'!I279,'Annuitair nieuw'!I279)</f>
        <v>0</v>
      </c>
      <c r="M279" s="4"/>
      <c r="N279" s="4"/>
      <c r="O279" s="4"/>
      <c r="P279" s="4"/>
      <c r="Q279" s="4"/>
      <c r="R279" s="4"/>
      <c r="S279" s="4"/>
      <c r="T279" s="4"/>
      <c r="U279" s="4"/>
      <c r="V279" s="21"/>
    </row>
    <row r="280" spans="1:22" x14ac:dyDescent="0.25">
      <c r="A280" s="10">
        <f t="shared" si="24"/>
        <v>52902</v>
      </c>
      <c r="B280">
        <f t="shared" si="21"/>
        <v>24</v>
      </c>
      <c r="C280">
        <v>279</v>
      </c>
      <c r="D280" s="4">
        <f>SUM('Annuitair oud'!D280,'Annuitair nieuw'!D280)</f>
        <v>0</v>
      </c>
      <c r="E280" s="4">
        <f>SUM('Annuitair oud'!E280,'Annuitair nieuw'!E280)</f>
        <v>0</v>
      </c>
      <c r="F280" s="4">
        <f>SUM('Annuitair oud'!F280,'Annuitair nieuw'!F280)</f>
        <v>0</v>
      </c>
      <c r="G280" s="4">
        <f>SUM('Annuitair oud'!G280,'Annuitair nieuw'!G280)</f>
        <v>0</v>
      </c>
      <c r="H280" s="4">
        <f t="shared" si="20"/>
        <v>0</v>
      </c>
      <c r="I280" s="4">
        <f t="shared" si="22"/>
        <v>0</v>
      </c>
      <c r="J280" s="4">
        <f>SUM('Annuitair oud'!H280,'Annuitair nieuw'!H280)</f>
        <v>0</v>
      </c>
      <c r="K280" s="4">
        <f t="shared" si="23"/>
        <v>0</v>
      </c>
      <c r="L280" s="4">
        <f>SUM('Annuitair oud'!I280,'Annuitair nieuw'!I280)</f>
        <v>0</v>
      </c>
      <c r="M280" s="4"/>
      <c r="N280" s="4"/>
      <c r="O280" s="4"/>
      <c r="P280" s="4"/>
      <c r="Q280" s="4"/>
      <c r="R280" s="4"/>
      <c r="S280" s="4"/>
      <c r="T280" s="4"/>
      <c r="U280" s="4"/>
      <c r="V280" s="21"/>
    </row>
    <row r="281" spans="1:22" x14ac:dyDescent="0.25">
      <c r="A281" s="10">
        <f t="shared" si="24"/>
        <v>52932</v>
      </c>
      <c r="B281">
        <f t="shared" si="21"/>
        <v>24</v>
      </c>
      <c r="C281">
        <v>280</v>
      </c>
      <c r="D281" s="4">
        <f>SUM('Annuitair oud'!D281,'Annuitair nieuw'!D281)</f>
        <v>0</v>
      </c>
      <c r="E281" s="4">
        <f>SUM('Annuitair oud'!E281,'Annuitair nieuw'!E281)</f>
        <v>0</v>
      </c>
      <c r="F281" s="4">
        <f>SUM('Annuitair oud'!F281,'Annuitair nieuw'!F281)</f>
        <v>0</v>
      </c>
      <c r="G281" s="4">
        <f>SUM('Annuitair oud'!G281,'Annuitair nieuw'!G281)</f>
        <v>0</v>
      </c>
      <c r="H281" s="4">
        <f t="shared" si="20"/>
        <v>0</v>
      </c>
      <c r="I281" s="4">
        <f t="shared" si="22"/>
        <v>0</v>
      </c>
      <c r="J281" s="4">
        <f>SUM('Annuitair oud'!H281,'Annuitair nieuw'!H281)</f>
        <v>0</v>
      </c>
      <c r="K281" s="4">
        <f t="shared" si="23"/>
        <v>0</v>
      </c>
      <c r="L281" s="4">
        <f>SUM('Annuitair oud'!I281,'Annuitair nieuw'!I281)</f>
        <v>0</v>
      </c>
      <c r="M281" s="4"/>
      <c r="N281" s="4"/>
      <c r="O281" s="4"/>
      <c r="P281" s="4"/>
      <c r="Q281" s="4"/>
      <c r="R281" s="4"/>
      <c r="S281" s="4"/>
      <c r="T281" s="4"/>
      <c r="U281" s="4"/>
      <c r="V281" s="21"/>
    </row>
    <row r="282" spans="1:22" x14ac:dyDescent="0.25">
      <c r="A282" s="10">
        <f t="shared" si="24"/>
        <v>52963</v>
      </c>
      <c r="B282">
        <f t="shared" si="21"/>
        <v>24</v>
      </c>
      <c r="C282">
        <v>281</v>
      </c>
      <c r="D282" s="4">
        <f>SUM('Annuitair oud'!D282,'Annuitair nieuw'!D282)</f>
        <v>0</v>
      </c>
      <c r="E282" s="4">
        <f>SUM('Annuitair oud'!E282,'Annuitair nieuw'!E282)</f>
        <v>0</v>
      </c>
      <c r="F282" s="4">
        <f>SUM('Annuitair oud'!F282,'Annuitair nieuw'!F282)</f>
        <v>0</v>
      </c>
      <c r="G282" s="4">
        <f>SUM('Annuitair oud'!G282,'Annuitair nieuw'!G282)</f>
        <v>0</v>
      </c>
      <c r="H282" s="4">
        <f t="shared" si="20"/>
        <v>0</v>
      </c>
      <c r="I282" s="4">
        <f t="shared" si="22"/>
        <v>0</v>
      </c>
      <c r="J282" s="4">
        <f>SUM('Annuitair oud'!H282,'Annuitair nieuw'!H282)</f>
        <v>0</v>
      </c>
      <c r="K282" s="4">
        <f t="shared" si="23"/>
        <v>0</v>
      </c>
      <c r="L282" s="4">
        <f>SUM('Annuitair oud'!I282,'Annuitair nieuw'!I282)</f>
        <v>0</v>
      </c>
      <c r="M282" s="4"/>
      <c r="N282" s="4"/>
      <c r="O282" s="4"/>
      <c r="P282" s="4"/>
      <c r="Q282" s="4"/>
      <c r="R282" s="4"/>
      <c r="S282" s="4"/>
      <c r="T282" s="4"/>
      <c r="U282" s="4"/>
      <c r="V282" s="21"/>
    </row>
    <row r="283" spans="1:22" x14ac:dyDescent="0.25">
      <c r="A283" s="10">
        <f t="shared" si="24"/>
        <v>52994</v>
      </c>
      <c r="B283">
        <f t="shared" si="21"/>
        <v>24</v>
      </c>
      <c r="C283">
        <v>282</v>
      </c>
      <c r="D283" s="4">
        <f>SUM('Annuitair oud'!D283,'Annuitair nieuw'!D283)</f>
        <v>0</v>
      </c>
      <c r="E283" s="4">
        <f>SUM('Annuitair oud'!E283,'Annuitair nieuw'!E283)</f>
        <v>0</v>
      </c>
      <c r="F283" s="4">
        <f>SUM('Annuitair oud'!F283,'Annuitair nieuw'!F283)</f>
        <v>0</v>
      </c>
      <c r="G283" s="4">
        <f>SUM('Annuitair oud'!G283,'Annuitair nieuw'!G283)</f>
        <v>0</v>
      </c>
      <c r="H283" s="4">
        <f t="shared" si="20"/>
        <v>0</v>
      </c>
      <c r="I283" s="4">
        <f t="shared" si="22"/>
        <v>0</v>
      </c>
      <c r="J283" s="4">
        <f>SUM('Annuitair oud'!H283,'Annuitair nieuw'!H283)</f>
        <v>0</v>
      </c>
      <c r="K283" s="4">
        <f t="shared" si="23"/>
        <v>0</v>
      </c>
      <c r="L283" s="4">
        <f>SUM('Annuitair oud'!I283,'Annuitair nieuw'!I283)</f>
        <v>0</v>
      </c>
      <c r="M283" s="4"/>
      <c r="N283" s="4"/>
      <c r="O283" s="4"/>
      <c r="P283" s="4"/>
      <c r="Q283" s="4"/>
      <c r="R283" s="4"/>
      <c r="S283" s="4"/>
      <c r="T283" s="4"/>
      <c r="U283" s="4"/>
      <c r="V283" s="21"/>
    </row>
    <row r="284" spans="1:22" x14ac:dyDescent="0.25">
      <c r="A284" s="10">
        <f t="shared" si="24"/>
        <v>53022</v>
      </c>
      <c r="B284">
        <f t="shared" si="21"/>
        <v>24</v>
      </c>
      <c r="C284">
        <v>283</v>
      </c>
      <c r="D284" s="4">
        <f>SUM('Annuitair oud'!D284,'Annuitair nieuw'!D284)</f>
        <v>0</v>
      </c>
      <c r="E284" s="4">
        <f>SUM('Annuitair oud'!E284,'Annuitair nieuw'!E284)</f>
        <v>0</v>
      </c>
      <c r="F284" s="4">
        <f>SUM('Annuitair oud'!F284,'Annuitair nieuw'!F284)</f>
        <v>0</v>
      </c>
      <c r="G284" s="4">
        <f>SUM('Annuitair oud'!G284,'Annuitair nieuw'!G284)</f>
        <v>0</v>
      </c>
      <c r="H284" s="4">
        <f t="shared" si="20"/>
        <v>0</v>
      </c>
      <c r="I284" s="4">
        <f t="shared" si="22"/>
        <v>0</v>
      </c>
      <c r="J284" s="4">
        <f>SUM('Annuitair oud'!H284,'Annuitair nieuw'!H284)</f>
        <v>0</v>
      </c>
      <c r="K284" s="4">
        <f t="shared" si="23"/>
        <v>0</v>
      </c>
      <c r="L284" s="4">
        <f>SUM('Annuitair oud'!I284,'Annuitair nieuw'!I284)</f>
        <v>0</v>
      </c>
      <c r="M284" s="4"/>
      <c r="N284" s="4"/>
      <c r="O284" s="4"/>
      <c r="P284" s="4"/>
      <c r="Q284" s="4"/>
      <c r="R284" s="4"/>
      <c r="S284" s="4"/>
      <c r="T284" s="4"/>
      <c r="U284" s="4"/>
      <c r="V284" s="21"/>
    </row>
    <row r="285" spans="1:22" x14ac:dyDescent="0.25">
      <c r="A285" s="10">
        <f t="shared" si="24"/>
        <v>53053</v>
      </c>
      <c r="B285">
        <f t="shared" si="21"/>
        <v>24</v>
      </c>
      <c r="C285">
        <v>284</v>
      </c>
      <c r="D285" s="4">
        <f>SUM('Annuitair oud'!D285,'Annuitair nieuw'!D285)</f>
        <v>0</v>
      </c>
      <c r="E285" s="4">
        <f>SUM('Annuitair oud'!E285,'Annuitair nieuw'!E285)</f>
        <v>0</v>
      </c>
      <c r="F285" s="4">
        <f>SUM('Annuitair oud'!F285,'Annuitair nieuw'!F285)</f>
        <v>0</v>
      </c>
      <c r="G285" s="4">
        <f>SUM('Annuitair oud'!G285,'Annuitair nieuw'!G285)</f>
        <v>0</v>
      </c>
      <c r="H285" s="4">
        <f t="shared" si="20"/>
        <v>0</v>
      </c>
      <c r="I285" s="4">
        <f t="shared" si="22"/>
        <v>0</v>
      </c>
      <c r="J285" s="4">
        <f>SUM('Annuitair oud'!H285,'Annuitair nieuw'!H285)</f>
        <v>0</v>
      </c>
      <c r="K285" s="4">
        <f t="shared" si="23"/>
        <v>0</v>
      </c>
      <c r="L285" s="4">
        <f>SUM('Annuitair oud'!I285,'Annuitair nieuw'!I285)</f>
        <v>0</v>
      </c>
      <c r="M285" s="4"/>
      <c r="N285" s="4"/>
      <c r="O285" s="4"/>
      <c r="P285" s="4"/>
      <c r="Q285" s="4"/>
      <c r="R285" s="4"/>
      <c r="S285" s="4"/>
      <c r="T285" s="4"/>
      <c r="U285" s="4"/>
      <c r="V285" s="21"/>
    </row>
    <row r="286" spans="1:22" x14ac:dyDescent="0.25">
      <c r="A286" s="10">
        <f t="shared" si="24"/>
        <v>53083</v>
      </c>
      <c r="B286">
        <f t="shared" si="21"/>
        <v>24</v>
      </c>
      <c r="C286">
        <v>285</v>
      </c>
      <c r="D286" s="4">
        <f>SUM('Annuitair oud'!D286,'Annuitair nieuw'!D286)</f>
        <v>0</v>
      </c>
      <c r="E286" s="4">
        <f>SUM('Annuitair oud'!E286,'Annuitair nieuw'!E286)</f>
        <v>0</v>
      </c>
      <c r="F286" s="4">
        <f>SUM('Annuitair oud'!F286,'Annuitair nieuw'!F286)</f>
        <v>0</v>
      </c>
      <c r="G286" s="4">
        <f>SUM('Annuitair oud'!G286,'Annuitair nieuw'!G286)</f>
        <v>0</v>
      </c>
      <c r="H286" s="4">
        <f t="shared" si="20"/>
        <v>0</v>
      </c>
      <c r="I286" s="4">
        <f t="shared" si="22"/>
        <v>0</v>
      </c>
      <c r="J286" s="4">
        <f>SUM('Annuitair oud'!H286,'Annuitair nieuw'!H286)</f>
        <v>0</v>
      </c>
      <c r="K286" s="4">
        <f t="shared" si="23"/>
        <v>0</v>
      </c>
      <c r="L286" s="4">
        <f>SUM('Annuitair oud'!I286,'Annuitair nieuw'!I286)</f>
        <v>0</v>
      </c>
      <c r="M286" s="4"/>
      <c r="N286" s="4"/>
      <c r="O286" s="4"/>
      <c r="P286" s="4"/>
      <c r="Q286" s="4"/>
      <c r="R286" s="4"/>
      <c r="S286" s="4"/>
      <c r="T286" s="4"/>
      <c r="U286" s="4"/>
      <c r="V286" s="21"/>
    </row>
    <row r="287" spans="1:22" x14ac:dyDescent="0.25">
      <c r="A287" s="10">
        <f t="shared" si="24"/>
        <v>53114</v>
      </c>
      <c r="B287">
        <f t="shared" si="21"/>
        <v>24</v>
      </c>
      <c r="C287">
        <v>286</v>
      </c>
      <c r="D287" s="4">
        <f>SUM('Annuitair oud'!D287,'Annuitair nieuw'!D287)</f>
        <v>0</v>
      </c>
      <c r="E287" s="4">
        <f>SUM('Annuitair oud'!E287,'Annuitair nieuw'!E287)</f>
        <v>0</v>
      </c>
      <c r="F287" s="4">
        <f>SUM('Annuitair oud'!F287,'Annuitair nieuw'!F287)</f>
        <v>0</v>
      </c>
      <c r="G287" s="4">
        <f>SUM('Annuitair oud'!G287,'Annuitair nieuw'!G287)</f>
        <v>0</v>
      </c>
      <c r="H287" s="4">
        <f t="shared" si="20"/>
        <v>0</v>
      </c>
      <c r="I287" s="4">
        <f t="shared" si="22"/>
        <v>0</v>
      </c>
      <c r="J287" s="4">
        <f>SUM('Annuitair oud'!H287,'Annuitair nieuw'!H287)</f>
        <v>0</v>
      </c>
      <c r="K287" s="4">
        <f t="shared" si="23"/>
        <v>0</v>
      </c>
      <c r="L287" s="4">
        <f>SUM('Annuitair oud'!I287,'Annuitair nieuw'!I287)</f>
        <v>0</v>
      </c>
      <c r="M287" s="4"/>
      <c r="N287" s="4"/>
      <c r="O287" s="4"/>
      <c r="P287" s="4"/>
      <c r="Q287" s="4"/>
      <c r="R287" s="4"/>
      <c r="S287" s="4"/>
      <c r="T287" s="4"/>
      <c r="U287" s="4"/>
      <c r="V287" s="21"/>
    </row>
    <row r="288" spans="1:22" x14ac:dyDescent="0.25">
      <c r="A288" s="10">
        <f t="shared" si="24"/>
        <v>53144</v>
      </c>
      <c r="B288">
        <f t="shared" si="21"/>
        <v>24</v>
      </c>
      <c r="C288">
        <v>287</v>
      </c>
      <c r="D288" s="4">
        <f>SUM('Annuitair oud'!D288,'Annuitair nieuw'!D288)</f>
        <v>0</v>
      </c>
      <c r="E288" s="4">
        <f>SUM('Annuitair oud'!E288,'Annuitair nieuw'!E288)</f>
        <v>0</v>
      </c>
      <c r="F288" s="4">
        <f>SUM('Annuitair oud'!F288,'Annuitair nieuw'!F288)</f>
        <v>0</v>
      </c>
      <c r="G288" s="4">
        <f>SUM('Annuitair oud'!G288,'Annuitair nieuw'!G288)</f>
        <v>0</v>
      </c>
      <c r="H288" s="4">
        <f t="shared" si="20"/>
        <v>0</v>
      </c>
      <c r="I288" s="4">
        <f t="shared" si="22"/>
        <v>0</v>
      </c>
      <c r="J288" s="4">
        <f>SUM('Annuitair oud'!H288,'Annuitair nieuw'!H288)</f>
        <v>0</v>
      </c>
      <c r="K288" s="4">
        <f t="shared" si="23"/>
        <v>0</v>
      </c>
      <c r="L288" s="4">
        <f>SUM('Annuitair oud'!I288,'Annuitair nieuw'!I288)</f>
        <v>0</v>
      </c>
      <c r="M288" s="4"/>
      <c r="N288" s="4"/>
      <c r="O288" s="4"/>
      <c r="P288" s="4"/>
      <c r="Q288" s="4"/>
      <c r="R288" s="4"/>
      <c r="S288" s="4"/>
      <c r="T288" s="4"/>
      <c r="U288" s="4"/>
      <c r="V288" s="21"/>
    </row>
    <row r="289" spans="1:22" x14ac:dyDescent="0.25">
      <c r="A289" s="10">
        <f t="shared" si="24"/>
        <v>53175</v>
      </c>
      <c r="B289">
        <f t="shared" si="21"/>
        <v>24</v>
      </c>
      <c r="C289">
        <v>288</v>
      </c>
      <c r="D289" s="4">
        <f>SUM('Annuitair oud'!D289,'Annuitair nieuw'!D289)</f>
        <v>0</v>
      </c>
      <c r="E289" s="4">
        <f>SUM('Annuitair oud'!E289,'Annuitair nieuw'!E289)</f>
        <v>0</v>
      </c>
      <c r="F289" s="4">
        <f>SUM('Annuitair oud'!F289,'Annuitair nieuw'!F289)</f>
        <v>0</v>
      </c>
      <c r="G289" s="4">
        <f>SUM('Annuitair oud'!G289,'Annuitair nieuw'!G289)</f>
        <v>0</v>
      </c>
      <c r="H289" s="4">
        <f t="shared" si="20"/>
        <v>0</v>
      </c>
      <c r="I289" s="4">
        <f t="shared" si="22"/>
        <v>0</v>
      </c>
      <c r="J289" s="4">
        <f>SUM('Annuitair oud'!H289,'Annuitair nieuw'!H289)</f>
        <v>0</v>
      </c>
      <c r="K289" s="4">
        <f t="shared" si="23"/>
        <v>0</v>
      </c>
      <c r="L289" s="4">
        <f>SUM('Annuitair oud'!I289,'Annuitair nieuw'!I289)</f>
        <v>0</v>
      </c>
      <c r="M289" s="4"/>
      <c r="N289" s="4"/>
      <c r="O289" s="4"/>
      <c r="P289" s="4"/>
      <c r="Q289" s="4"/>
      <c r="R289" s="4"/>
      <c r="S289" s="4"/>
      <c r="T289" s="4"/>
      <c r="U289" s="4"/>
      <c r="V289" s="21"/>
    </row>
    <row r="290" spans="1:22" x14ac:dyDescent="0.25">
      <c r="A290" s="10">
        <f t="shared" si="24"/>
        <v>53206</v>
      </c>
      <c r="B290">
        <f t="shared" si="21"/>
        <v>25</v>
      </c>
      <c r="C290">
        <v>289</v>
      </c>
      <c r="D290" s="4">
        <f>SUM('Annuitair oud'!D290,'Annuitair nieuw'!D290)</f>
        <v>0</v>
      </c>
      <c r="E290" s="4">
        <f>SUM('Annuitair oud'!E290,'Annuitair nieuw'!E290)</f>
        <v>0</v>
      </c>
      <c r="F290" s="4">
        <f>SUM('Annuitair oud'!F290,'Annuitair nieuw'!F290)</f>
        <v>0</v>
      </c>
      <c r="G290" s="4">
        <f>SUM('Annuitair oud'!G290,'Annuitair nieuw'!G290)</f>
        <v>0</v>
      </c>
      <c r="H290" s="4">
        <f t="shared" si="20"/>
        <v>0</v>
      </c>
      <c r="I290" s="4">
        <f t="shared" si="22"/>
        <v>0</v>
      </c>
      <c r="J290" s="4">
        <f>SUM('Annuitair oud'!H290,'Annuitair nieuw'!H290)</f>
        <v>0</v>
      </c>
      <c r="K290" s="4">
        <f t="shared" si="23"/>
        <v>0</v>
      </c>
      <c r="L290" s="4">
        <f>SUM('Annuitair oud'!I290,'Annuitair nieuw'!I290)</f>
        <v>0</v>
      </c>
      <c r="M290" s="4"/>
      <c r="N290" s="4"/>
      <c r="O290" s="4"/>
      <c r="P290" s="4"/>
      <c r="Q290" s="4"/>
      <c r="R290" s="4"/>
      <c r="S290" s="4"/>
      <c r="T290" s="4"/>
      <c r="U290" s="4"/>
      <c r="V290" s="21"/>
    </row>
    <row r="291" spans="1:22" x14ac:dyDescent="0.25">
      <c r="A291" s="10">
        <f t="shared" si="24"/>
        <v>53236</v>
      </c>
      <c r="B291">
        <f t="shared" si="21"/>
        <v>25</v>
      </c>
      <c r="C291">
        <v>290</v>
      </c>
      <c r="D291" s="4">
        <f>SUM('Annuitair oud'!D291,'Annuitair nieuw'!D291)</f>
        <v>0</v>
      </c>
      <c r="E291" s="4">
        <f>SUM('Annuitair oud'!E291,'Annuitair nieuw'!E291)</f>
        <v>0</v>
      </c>
      <c r="F291" s="4">
        <f>SUM('Annuitair oud'!F291,'Annuitair nieuw'!F291)</f>
        <v>0</v>
      </c>
      <c r="G291" s="4">
        <f>SUM('Annuitair oud'!G291,'Annuitair nieuw'!G291)</f>
        <v>0</v>
      </c>
      <c r="H291" s="4">
        <f t="shared" si="20"/>
        <v>0</v>
      </c>
      <c r="I291" s="4">
        <f t="shared" si="22"/>
        <v>0</v>
      </c>
      <c r="J291" s="4">
        <f>SUM('Annuitair oud'!H291,'Annuitair nieuw'!H291)</f>
        <v>0</v>
      </c>
      <c r="K291" s="4">
        <f t="shared" si="23"/>
        <v>0</v>
      </c>
      <c r="L291" s="4">
        <f>SUM('Annuitair oud'!I291,'Annuitair nieuw'!I291)</f>
        <v>0</v>
      </c>
      <c r="M291" s="4"/>
      <c r="N291" s="4"/>
      <c r="O291" s="4"/>
      <c r="P291" s="4"/>
      <c r="Q291" s="4"/>
      <c r="R291" s="4"/>
      <c r="S291" s="4"/>
      <c r="T291" s="4"/>
      <c r="U291" s="4"/>
      <c r="V291" s="21"/>
    </row>
    <row r="292" spans="1:22" x14ac:dyDescent="0.25">
      <c r="A292" s="10">
        <f t="shared" si="24"/>
        <v>53267</v>
      </c>
      <c r="B292">
        <f t="shared" si="21"/>
        <v>25</v>
      </c>
      <c r="C292">
        <v>291</v>
      </c>
      <c r="D292" s="4">
        <f>SUM('Annuitair oud'!D292,'Annuitair nieuw'!D292)</f>
        <v>0</v>
      </c>
      <c r="E292" s="4">
        <f>SUM('Annuitair oud'!E292,'Annuitair nieuw'!E292)</f>
        <v>0</v>
      </c>
      <c r="F292" s="4">
        <f>SUM('Annuitair oud'!F292,'Annuitair nieuw'!F292)</f>
        <v>0</v>
      </c>
      <c r="G292" s="4">
        <f>SUM('Annuitair oud'!G292,'Annuitair nieuw'!G292)</f>
        <v>0</v>
      </c>
      <c r="H292" s="4">
        <f t="shared" si="20"/>
        <v>0</v>
      </c>
      <c r="I292" s="4">
        <f t="shared" si="22"/>
        <v>0</v>
      </c>
      <c r="J292" s="4">
        <f>SUM('Annuitair oud'!H292,'Annuitair nieuw'!H292)</f>
        <v>0</v>
      </c>
      <c r="K292" s="4">
        <f t="shared" si="23"/>
        <v>0</v>
      </c>
      <c r="L292" s="4">
        <f>SUM('Annuitair oud'!I292,'Annuitair nieuw'!I292)</f>
        <v>0</v>
      </c>
      <c r="M292" s="4"/>
      <c r="N292" s="4"/>
      <c r="O292" s="4"/>
      <c r="P292" s="4"/>
      <c r="Q292" s="4"/>
      <c r="R292" s="4"/>
      <c r="S292" s="4"/>
      <c r="T292" s="4"/>
      <c r="U292" s="4"/>
      <c r="V292" s="21"/>
    </row>
    <row r="293" spans="1:22" x14ac:dyDescent="0.25">
      <c r="A293" s="10">
        <f t="shared" si="24"/>
        <v>53297</v>
      </c>
      <c r="B293">
        <f t="shared" si="21"/>
        <v>25</v>
      </c>
      <c r="C293">
        <v>292</v>
      </c>
      <c r="D293" s="4">
        <f>SUM('Annuitair oud'!D293,'Annuitair nieuw'!D293)</f>
        <v>0</v>
      </c>
      <c r="E293" s="4">
        <f>SUM('Annuitair oud'!E293,'Annuitair nieuw'!E293)</f>
        <v>0</v>
      </c>
      <c r="F293" s="4">
        <f>SUM('Annuitair oud'!F293,'Annuitair nieuw'!F293)</f>
        <v>0</v>
      </c>
      <c r="G293" s="4">
        <f>SUM('Annuitair oud'!G293,'Annuitair nieuw'!G293)</f>
        <v>0</v>
      </c>
      <c r="H293" s="4">
        <f t="shared" si="20"/>
        <v>0</v>
      </c>
      <c r="I293" s="4">
        <f t="shared" si="22"/>
        <v>0</v>
      </c>
      <c r="J293" s="4">
        <f>SUM('Annuitair oud'!H293,'Annuitair nieuw'!H293)</f>
        <v>0</v>
      </c>
      <c r="K293" s="4">
        <f t="shared" si="23"/>
        <v>0</v>
      </c>
      <c r="L293" s="4">
        <f>SUM('Annuitair oud'!I293,'Annuitair nieuw'!I293)</f>
        <v>0</v>
      </c>
      <c r="M293" s="4"/>
      <c r="N293" s="4"/>
      <c r="O293" s="4"/>
      <c r="P293" s="4"/>
      <c r="Q293" s="4"/>
      <c r="R293" s="4"/>
      <c r="S293" s="4"/>
      <c r="T293" s="4"/>
      <c r="U293" s="4"/>
      <c r="V293" s="21"/>
    </row>
    <row r="294" spans="1:22" x14ac:dyDescent="0.25">
      <c r="A294" s="10">
        <f t="shared" si="24"/>
        <v>53328</v>
      </c>
      <c r="B294">
        <f t="shared" si="21"/>
        <v>25</v>
      </c>
      <c r="C294">
        <v>293</v>
      </c>
      <c r="D294" s="4">
        <f>SUM('Annuitair oud'!D294,'Annuitair nieuw'!D294)</f>
        <v>0</v>
      </c>
      <c r="E294" s="4">
        <f>SUM('Annuitair oud'!E294,'Annuitair nieuw'!E294)</f>
        <v>0</v>
      </c>
      <c r="F294" s="4">
        <f>SUM('Annuitair oud'!F294,'Annuitair nieuw'!F294)</f>
        <v>0</v>
      </c>
      <c r="G294" s="4">
        <f>SUM('Annuitair oud'!G294,'Annuitair nieuw'!G294)</f>
        <v>0</v>
      </c>
      <c r="H294" s="4">
        <f t="shared" si="20"/>
        <v>0</v>
      </c>
      <c r="I294" s="4">
        <f t="shared" si="22"/>
        <v>0</v>
      </c>
      <c r="J294" s="4">
        <f>SUM('Annuitair oud'!H294,'Annuitair nieuw'!H294)</f>
        <v>0</v>
      </c>
      <c r="K294" s="4">
        <f t="shared" si="23"/>
        <v>0</v>
      </c>
      <c r="L294" s="4">
        <f>SUM('Annuitair oud'!I294,'Annuitair nieuw'!I294)</f>
        <v>0</v>
      </c>
      <c r="M294" s="4"/>
      <c r="N294" s="4"/>
      <c r="O294" s="4"/>
      <c r="P294" s="4"/>
      <c r="Q294" s="4"/>
      <c r="R294" s="4"/>
      <c r="S294" s="4"/>
      <c r="T294" s="4"/>
      <c r="U294" s="4"/>
      <c r="V294" s="21"/>
    </row>
    <row r="295" spans="1:22" x14ac:dyDescent="0.25">
      <c r="A295" s="10">
        <f t="shared" si="24"/>
        <v>53359</v>
      </c>
      <c r="B295">
        <f t="shared" si="21"/>
        <v>25</v>
      </c>
      <c r="C295">
        <v>294</v>
      </c>
      <c r="D295" s="4">
        <f>SUM('Annuitair oud'!D295,'Annuitair nieuw'!D295)</f>
        <v>0</v>
      </c>
      <c r="E295" s="4">
        <f>SUM('Annuitair oud'!E295,'Annuitair nieuw'!E295)</f>
        <v>0</v>
      </c>
      <c r="F295" s="4">
        <f>SUM('Annuitair oud'!F295,'Annuitair nieuw'!F295)</f>
        <v>0</v>
      </c>
      <c r="G295" s="4">
        <f>SUM('Annuitair oud'!G295,'Annuitair nieuw'!G295)</f>
        <v>0</v>
      </c>
      <c r="H295" s="4">
        <f t="shared" si="20"/>
        <v>0</v>
      </c>
      <c r="I295" s="4">
        <f t="shared" si="22"/>
        <v>0</v>
      </c>
      <c r="J295" s="4">
        <f>SUM('Annuitair oud'!H295,'Annuitair nieuw'!H295)</f>
        <v>0</v>
      </c>
      <c r="K295" s="4">
        <f t="shared" si="23"/>
        <v>0</v>
      </c>
      <c r="L295" s="4">
        <f>SUM('Annuitair oud'!I295,'Annuitair nieuw'!I295)</f>
        <v>0</v>
      </c>
      <c r="M295" s="4"/>
      <c r="N295" s="4"/>
      <c r="O295" s="4"/>
      <c r="P295" s="4"/>
      <c r="Q295" s="4"/>
      <c r="R295" s="4"/>
      <c r="S295" s="4"/>
      <c r="T295" s="4"/>
      <c r="U295" s="4"/>
      <c r="V295" s="21"/>
    </row>
    <row r="296" spans="1:22" x14ac:dyDescent="0.25">
      <c r="A296" s="10">
        <f t="shared" si="24"/>
        <v>53387</v>
      </c>
      <c r="B296">
        <f t="shared" si="21"/>
        <v>25</v>
      </c>
      <c r="C296">
        <v>295</v>
      </c>
      <c r="D296" s="4">
        <f>SUM('Annuitair oud'!D296,'Annuitair nieuw'!D296)</f>
        <v>0</v>
      </c>
      <c r="E296" s="4">
        <f>SUM('Annuitair oud'!E296,'Annuitair nieuw'!E296)</f>
        <v>0</v>
      </c>
      <c r="F296" s="4">
        <f>SUM('Annuitair oud'!F296,'Annuitair nieuw'!F296)</f>
        <v>0</v>
      </c>
      <c r="G296" s="4">
        <f>SUM('Annuitair oud'!G296,'Annuitair nieuw'!G296)</f>
        <v>0</v>
      </c>
      <c r="H296" s="4">
        <f t="shared" si="20"/>
        <v>0</v>
      </c>
      <c r="I296" s="4">
        <f t="shared" si="22"/>
        <v>0</v>
      </c>
      <c r="J296" s="4">
        <f>SUM('Annuitair oud'!H296,'Annuitair nieuw'!H296)</f>
        <v>0</v>
      </c>
      <c r="K296" s="4">
        <f t="shared" si="23"/>
        <v>0</v>
      </c>
      <c r="L296" s="4">
        <f>SUM('Annuitair oud'!I296,'Annuitair nieuw'!I296)</f>
        <v>0</v>
      </c>
      <c r="M296" s="4"/>
      <c r="N296" s="4"/>
      <c r="O296" s="4"/>
      <c r="P296" s="4"/>
      <c r="Q296" s="4"/>
      <c r="R296" s="4"/>
      <c r="S296" s="4"/>
      <c r="T296" s="4"/>
      <c r="U296" s="4"/>
      <c r="V296" s="21"/>
    </row>
    <row r="297" spans="1:22" x14ac:dyDescent="0.25">
      <c r="A297" s="10">
        <f t="shared" si="24"/>
        <v>53418</v>
      </c>
      <c r="B297">
        <f t="shared" si="21"/>
        <v>25</v>
      </c>
      <c r="C297">
        <v>296</v>
      </c>
      <c r="D297" s="4">
        <f>SUM('Annuitair oud'!D297,'Annuitair nieuw'!D297)</f>
        <v>0</v>
      </c>
      <c r="E297" s="4">
        <f>SUM('Annuitair oud'!E297,'Annuitair nieuw'!E297)</f>
        <v>0</v>
      </c>
      <c r="F297" s="4">
        <f>SUM('Annuitair oud'!F297,'Annuitair nieuw'!F297)</f>
        <v>0</v>
      </c>
      <c r="G297" s="4">
        <f>SUM('Annuitair oud'!G297,'Annuitair nieuw'!G297)</f>
        <v>0</v>
      </c>
      <c r="H297" s="4">
        <f t="shared" si="20"/>
        <v>0</v>
      </c>
      <c r="I297" s="4">
        <f t="shared" si="22"/>
        <v>0</v>
      </c>
      <c r="J297" s="4">
        <f>SUM('Annuitair oud'!H297,'Annuitair nieuw'!H297)</f>
        <v>0</v>
      </c>
      <c r="K297" s="4">
        <f t="shared" si="23"/>
        <v>0</v>
      </c>
      <c r="L297" s="4">
        <f>SUM('Annuitair oud'!I297,'Annuitair nieuw'!I297)</f>
        <v>0</v>
      </c>
      <c r="M297" s="4"/>
      <c r="N297" s="4"/>
      <c r="O297" s="4"/>
      <c r="P297" s="4"/>
      <c r="Q297" s="4"/>
      <c r="R297" s="4"/>
      <c r="S297" s="4"/>
      <c r="T297" s="4"/>
      <c r="U297" s="4"/>
      <c r="V297" s="21"/>
    </row>
    <row r="298" spans="1:22" x14ac:dyDescent="0.25">
      <c r="A298" s="10">
        <f t="shared" si="24"/>
        <v>53448</v>
      </c>
      <c r="B298">
        <f t="shared" si="21"/>
        <v>25</v>
      </c>
      <c r="C298">
        <v>297</v>
      </c>
      <c r="D298" s="4">
        <f>SUM('Annuitair oud'!D298,'Annuitair nieuw'!D298)</f>
        <v>0</v>
      </c>
      <c r="E298" s="4">
        <f>SUM('Annuitair oud'!E298,'Annuitair nieuw'!E298)</f>
        <v>0</v>
      </c>
      <c r="F298" s="4">
        <f>SUM('Annuitair oud'!F298,'Annuitair nieuw'!F298)</f>
        <v>0</v>
      </c>
      <c r="G298" s="4">
        <f>SUM('Annuitair oud'!G298,'Annuitair nieuw'!G298)</f>
        <v>0</v>
      </c>
      <c r="H298" s="4">
        <f t="shared" si="20"/>
        <v>0</v>
      </c>
      <c r="I298" s="4">
        <f t="shared" si="22"/>
        <v>0</v>
      </c>
      <c r="J298" s="4">
        <f>SUM('Annuitair oud'!H298,'Annuitair nieuw'!H298)</f>
        <v>0</v>
      </c>
      <c r="K298" s="4">
        <f t="shared" si="23"/>
        <v>0</v>
      </c>
      <c r="L298" s="4">
        <f>SUM('Annuitair oud'!I298,'Annuitair nieuw'!I298)</f>
        <v>0</v>
      </c>
      <c r="M298" s="4"/>
      <c r="N298" s="4"/>
      <c r="O298" s="4"/>
      <c r="P298" s="4"/>
      <c r="Q298" s="4"/>
      <c r="R298" s="4"/>
      <c r="S298" s="4"/>
      <c r="T298" s="4"/>
      <c r="U298" s="4"/>
      <c r="V298" s="21"/>
    </row>
    <row r="299" spans="1:22" x14ac:dyDescent="0.25">
      <c r="A299" s="10">
        <f t="shared" si="24"/>
        <v>53479</v>
      </c>
      <c r="B299">
        <f t="shared" si="21"/>
        <v>25</v>
      </c>
      <c r="C299">
        <v>298</v>
      </c>
      <c r="D299" s="4">
        <f>SUM('Annuitair oud'!D299,'Annuitair nieuw'!D299)</f>
        <v>0</v>
      </c>
      <c r="E299" s="4">
        <f>SUM('Annuitair oud'!E299,'Annuitair nieuw'!E299)</f>
        <v>0</v>
      </c>
      <c r="F299" s="4">
        <f>SUM('Annuitair oud'!F299,'Annuitair nieuw'!F299)</f>
        <v>0</v>
      </c>
      <c r="G299" s="4">
        <f>SUM('Annuitair oud'!G299,'Annuitair nieuw'!G299)</f>
        <v>0</v>
      </c>
      <c r="H299" s="4">
        <f t="shared" si="20"/>
        <v>0</v>
      </c>
      <c r="I299" s="4">
        <f t="shared" si="22"/>
        <v>0</v>
      </c>
      <c r="J299" s="4">
        <f>SUM('Annuitair oud'!H299,'Annuitair nieuw'!H299)</f>
        <v>0</v>
      </c>
      <c r="K299" s="4">
        <f t="shared" si="23"/>
        <v>0</v>
      </c>
      <c r="L299" s="4">
        <f>SUM('Annuitair oud'!I299,'Annuitair nieuw'!I299)</f>
        <v>0</v>
      </c>
      <c r="M299" s="4"/>
      <c r="N299" s="4"/>
      <c r="O299" s="4"/>
      <c r="P299" s="4"/>
      <c r="Q299" s="4"/>
      <c r="R299" s="4"/>
      <c r="S299" s="4"/>
      <c r="T299" s="4"/>
      <c r="U299" s="4"/>
      <c r="V299" s="21"/>
    </row>
    <row r="300" spans="1:22" x14ac:dyDescent="0.25">
      <c r="A300" s="10">
        <f t="shared" si="24"/>
        <v>53509</v>
      </c>
      <c r="B300">
        <f t="shared" si="21"/>
        <v>25</v>
      </c>
      <c r="C300">
        <v>299</v>
      </c>
      <c r="D300" s="4">
        <f>SUM('Annuitair oud'!D300,'Annuitair nieuw'!D300)</f>
        <v>0</v>
      </c>
      <c r="E300" s="4">
        <f>SUM('Annuitair oud'!E300,'Annuitair nieuw'!E300)</f>
        <v>0</v>
      </c>
      <c r="F300" s="4">
        <f>SUM('Annuitair oud'!F300,'Annuitair nieuw'!F300)</f>
        <v>0</v>
      </c>
      <c r="G300" s="4">
        <f>SUM('Annuitair oud'!G300,'Annuitair nieuw'!G300)</f>
        <v>0</v>
      </c>
      <c r="H300" s="4">
        <f t="shared" si="20"/>
        <v>0</v>
      </c>
      <c r="I300" s="4">
        <f t="shared" si="22"/>
        <v>0</v>
      </c>
      <c r="J300" s="4">
        <f>SUM('Annuitair oud'!H300,'Annuitair nieuw'!H300)</f>
        <v>0</v>
      </c>
      <c r="K300" s="4">
        <f t="shared" si="23"/>
        <v>0</v>
      </c>
      <c r="L300" s="4">
        <f>SUM('Annuitair oud'!I300,'Annuitair nieuw'!I300)</f>
        <v>0</v>
      </c>
      <c r="M300" s="4"/>
      <c r="N300" s="4"/>
      <c r="O300" s="4"/>
      <c r="P300" s="4"/>
      <c r="Q300" s="4"/>
      <c r="R300" s="4"/>
      <c r="S300" s="4"/>
      <c r="T300" s="4"/>
      <c r="U300" s="4"/>
      <c r="V300" s="21"/>
    </row>
    <row r="301" spans="1:22" x14ac:dyDescent="0.25">
      <c r="A301" s="10">
        <f t="shared" si="24"/>
        <v>53540</v>
      </c>
      <c r="B301">
        <f t="shared" si="21"/>
        <v>25</v>
      </c>
      <c r="C301">
        <v>300</v>
      </c>
      <c r="D301" s="4">
        <f>SUM('Annuitair oud'!D301,'Annuitair nieuw'!D301)</f>
        <v>0</v>
      </c>
      <c r="E301" s="4">
        <f>SUM('Annuitair oud'!E301,'Annuitair nieuw'!E301)</f>
        <v>0</v>
      </c>
      <c r="F301" s="4">
        <f>SUM('Annuitair oud'!F301,'Annuitair nieuw'!F301)</f>
        <v>0</v>
      </c>
      <c r="G301" s="4">
        <f>SUM('Annuitair oud'!G301,'Annuitair nieuw'!G301)</f>
        <v>0</v>
      </c>
      <c r="H301" s="4">
        <f t="shared" si="20"/>
        <v>0</v>
      </c>
      <c r="I301" s="4">
        <f t="shared" si="22"/>
        <v>0</v>
      </c>
      <c r="J301" s="4">
        <f>SUM('Annuitair oud'!H301,'Annuitair nieuw'!H301)</f>
        <v>0</v>
      </c>
      <c r="K301" s="4">
        <f t="shared" si="23"/>
        <v>0</v>
      </c>
      <c r="L301" s="4">
        <f>SUM('Annuitair oud'!I301,'Annuitair nieuw'!I301)</f>
        <v>0</v>
      </c>
      <c r="M301" s="4"/>
      <c r="N301" s="4"/>
      <c r="O301" s="4"/>
      <c r="P301" s="4"/>
      <c r="Q301" s="4"/>
      <c r="R301" s="4"/>
      <c r="S301" s="4"/>
      <c r="T301" s="4"/>
      <c r="U301" s="4"/>
      <c r="V301" s="21"/>
    </row>
    <row r="302" spans="1:22" x14ac:dyDescent="0.25">
      <c r="A302" s="10">
        <f t="shared" si="24"/>
        <v>53571</v>
      </c>
      <c r="B302">
        <f t="shared" si="21"/>
        <v>26</v>
      </c>
      <c r="C302">
        <v>301</v>
      </c>
      <c r="D302" s="4">
        <f>SUM('Annuitair oud'!D302,'Annuitair nieuw'!D302)</f>
        <v>0</v>
      </c>
      <c r="E302" s="4">
        <f>SUM('Annuitair oud'!E302,'Annuitair nieuw'!E302)</f>
        <v>0</v>
      </c>
      <c r="F302" s="4">
        <f>SUM('Annuitair oud'!F302,'Annuitair nieuw'!F302)</f>
        <v>0</v>
      </c>
      <c r="G302" s="4">
        <f>SUM('Annuitair oud'!G302,'Annuitair nieuw'!G302)</f>
        <v>0</v>
      </c>
      <c r="H302" s="4">
        <f t="shared" si="20"/>
        <v>0</v>
      </c>
      <c r="I302" s="4">
        <f t="shared" si="22"/>
        <v>0</v>
      </c>
      <c r="J302" s="4">
        <f>SUM('Annuitair oud'!H302,'Annuitair nieuw'!H302)</f>
        <v>0</v>
      </c>
      <c r="K302" s="4">
        <f t="shared" si="23"/>
        <v>0</v>
      </c>
      <c r="L302" s="4">
        <f>SUM('Annuitair oud'!I302,'Annuitair nieuw'!I302)</f>
        <v>0</v>
      </c>
      <c r="M302" s="4"/>
      <c r="N302" s="4"/>
      <c r="O302" s="4"/>
      <c r="P302" s="4"/>
      <c r="Q302" s="4"/>
      <c r="R302" s="4"/>
      <c r="S302" s="4"/>
      <c r="T302" s="4"/>
      <c r="U302" s="4"/>
      <c r="V302" s="21"/>
    </row>
    <row r="303" spans="1:22" x14ac:dyDescent="0.25">
      <c r="A303" s="10">
        <f t="shared" si="24"/>
        <v>53601</v>
      </c>
      <c r="B303">
        <f t="shared" si="21"/>
        <v>26</v>
      </c>
      <c r="C303">
        <v>302</v>
      </c>
      <c r="D303" s="4">
        <f>SUM('Annuitair oud'!D303,'Annuitair nieuw'!D303)</f>
        <v>0</v>
      </c>
      <c r="E303" s="4">
        <f>SUM('Annuitair oud'!E303,'Annuitair nieuw'!E303)</f>
        <v>0</v>
      </c>
      <c r="F303" s="4">
        <f>SUM('Annuitair oud'!F303,'Annuitair nieuw'!F303)</f>
        <v>0</v>
      </c>
      <c r="G303" s="4">
        <f>SUM('Annuitair oud'!G303,'Annuitair nieuw'!G303)</f>
        <v>0</v>
      </c>
      <c r="H303" s="4">
        <f t="shared" si="20"/>
        <v>0</v>
      </c>
      <c r="I303" s="4">
        <f t="shared" si="22"/>
        <v>0</v>
      </c>
      <c r="J303" s="4">
        <f>SUM('Annuitair oud'!H303,'Annuitair nieuw'!H303)</f>
        <v>0</v>
      </c>
      <c r="K303" s="4">
        <f t="shared" si="23"/>
        <v>0</v>
      </c>
      <c r="L303" s="4">
        <f>SUM('Annuitair oud'!I303,'Annuitair nieuw'!I303)</f>
        <v>0</v>
      </c>
      <c r="M303" s="4"/>
      <c r="N303" s="4"/>
      <c r="O303" s="4"/>
      <c r="P303" s="4"/>
      <c r="Q303" s="4"/>
      <c r="R303" s="4"/>
      <c r="S303" s="4"/>
      <c r="T303" s="4"/>
      <c r="U303" s="4"/>
      <c r="V303" s="21"/>
    </row>
    <row r="304" spans="1:22" x14ac:dyDescent="0.25">
      <c r="A304" s="10">
        <f t="shared" si="24"/>
        <v>53632</v>
      </c>
      <c r="B304">
        <f t="shared" si="21"/>
        <v>26</v>
      </c>
      <c r="C304">
        <v>303</v>
      </c>
      <c r="D304" s="4">
        <f>SUM('Annuitair oud'!D304,'Annuitair nieuw'!D304)</f>
        <v>0</v>
      </c>
      <c r="E304" s="4">
        <f>SUM('Annuitair oud'!E304,'Annuitair nieuw'!E304)</f>
        <v>0</v>
      </c>
      <c r="F304" s="4">
        <f>SUM('Annuitair oud'!F304,'Annuitair nieuw'!F304)</f>
        <v>0</v>
      </c>
      <c r="G304" s="4">
        <f>SUM('Annuitair oud'!G304,'Annuitair nieuw'!G304)</f>
        <v>0</v>
      </c>
      <c r="H304" s="4">
        <f t="shared" si="20"/>
        <v>0</v>
      </c>
      <c r="I304" s="4">
        <f t="shared" si="22"/>
        <v>0</v>
      </c>
      <c r="J304" s="4">
        <f>SUM('Annuitair oud'!H304,'Annuitair nieuw'!H304)</f>
        <v>0</v>
      </c>
      <c r="K304" s="4">
        <f t="shared" si="23"/>
        <v>0</v>
      </c>
      <c r="L304" s="4">
        <f>SUM('Annuitair oud'!I304,'Annuitair nieuw'!I304)</f>
        <v>0</v>
      </c>
      <c r="M304" s="4"/>
      <c r="N304" s="4"/>
      <c r="O304" s="4"/>
      <c r="P304" s="4"/>
      <c r="Q304" s="4"/>
      <c r="R304" s="4"/>
      <c r="S304" s="4"/>
      <c r="T304" s="4"/>
      <c r="U304" s="4"/>
      <c r="V304" s="21"/>
    </row>
    <row r="305" spans="1:22" x14ac:dyDescent="0.25">
      <c r="A305" s="10">
        <f t="shared" si="24"/>
        <v>53662</v>
      </c>
      <c r="B305">
        <f t="shared" si="21"/>
        <v>26</v>
      </c>
      <c r="C305">
        <v>304</v>
      </c>
      <c r="D305" s="4">
        <f>SUM('Annuitair oud'!D305,'Annuitair nieuw'!D305)</f>
        <v>0</v>
      </c>
      <c r="E305" s="4">
        <f>SUM('Annuitair oud'!E305,'Annuitair nieuw'!E305)</f>
        <v>0</v>
      </c>
      <c r="F305" s="4">
        <f>SUM('Annuitair oud'!F305,'Annuitair nieuw'!F305)</f>
        <v>0</v>
      </c>
      <c r="G305" s="4">
        <f>SUM('Annuitair oud'!G305,'Annuitair nieuw'!G305)</f>
        <v>0</v>
      </c>
      <c r="H305" s="4">
        <f t="shared" si="20"/>
        <v>0</v>
      </c>
      <c r="I305" s="4">
        <f t="shared" si="22"/>
        <v>0</v>
      </c>
      <c r="J305" s="4">
        <f>SUM('Annuitair oud'!H305,'Annuitair nieuw'!H305)</f>
        <v>0</v>
      </c>
      <c r="K305" s="4">
        <f t="shared" si="23"/>
        <v>0</v>
      </c>
      <c r="L305" s="4">
        <f>SUM('Annuitair oud'!I305,'Annuitair nieuw'!I305)</f>
        <v>0</v>
      </c>
      <c r="M305" s="4"/>
      <c r="N305" s="4"/>
      <c r="O305" s="4"/>
      <c r="P305" s="4"/>
      <c r="Q305" s="4"/>
      <c r="R305" s="4"/>
      <c r="S305" s="4"/>
      <c r="T305" s="4"/>
      <c r="U305" s="4"/>
      <c r="V305" s="21"/>
    </row>
    <row r="306" spans="1:22" x14ac:dyDescent="0.25">
      <c r="A306" s="10">
        <f t="shared" si="24"/>
        <v>53693</v>
      </c>
      <c r="B306">
        <f t="shared" si="21"/>
        <v>26</v>
      </c>
      <c r="C306">
        <v>305</v>
      </c>
      <c r="D306" s="4">
        <f>SUM('Annuitair oud'!D306,'Annuitair nieuw'!D306)</f>
        <v>0</v>
      </c>
      <c r="E306" s="4">
        <f>SUM('Annuitair oud'!E306,'Annuitair nieuw'!E306)</f>
        <v>0</v>
      </c>
      <c r="F306" s="4">
        <f>SUM('Annuitair oud'!F306,'Annuitair nieuw'!F306)</f>
        <v>0</v>
      </c>
      <c r="G306" s="4">
        <f>SUM('Annuitair oud'!G306,'Annuitair nieuw'!G306)</f>
        <v>0</v>
      </c>
      <c r="H306" s="4">
        <f t="shared" si="20"/>
        <v>0</v>
      </c>
      <c r="I306" s="4">
        <f t="shared" si="22"/>
        <v>0</v>
      </c>
      <c r="J306" s="4">
        <f>SUM('Annuitair oud'!H306,'Annuitair nieuw'!H306)</f>
        <v>0</v>
      </c>
      <c r="K306" s="4">
        <f t="shared" si="23"/>
        <v>0</v>
      </c>
      <c r="L306" s="4">
        <f>SUM('Annuitair oud'!I306,'Annuitair nieuw'!I306)</f>
        <v>0</v>
      </c>
      <c r="M306" s="4"/>
      <c r="N306" s="4"/>
      <c r="O306" s="4"/>
      <c r="P306" s="4"/>
      <c r="Q306" s="4"/>
      <c r="R306" s="4"/>
      <c r="S306" s="4"/>
      <c r="T306" s="4"/>
      <c r="U306" s="4"/>
      <c r="V306" s="21"/>
    </row>
    <row r="307" spans="1:22" x14ac:dyDescent="0.25">
      <c r="A307" s="10">
        <f t="shared" si="24"/>
        <v>53724</v>
      </c>
      <c r="B307">
        <f t="shared" si="21"/>
        <v>26</v>
      </c>
      <c r="C307">
        <v>306</v>
      </c>
      <c r="D307" s="4">
        <f>SUM('Annuitair oud'!D307,'Annuitair nieuw'!D307)</f>
        <v>0</v>
      </c>
      <c r="E307" s="4">
        <f>SUM('Annuitair oud'!E307,'Annuitair nieuw'!E307)</f>
        <v>0</v>
      </c>
      <c r="F307" s="4">
        <f>SUM('Annuitair oud'!F307,'Annuitair nieuw'!F307)</f>
        <v>0</v>
      </c>
      <c r="G307" s="4">
        <f>SUM('Annuitair oud'!G307,'Annuitair nieuw'!G307)</f>
        <v>0</v>
      </c>
      <c r="H307" s="4">
        <f t="shared" si="20"/>
        <v>0</v>
      </c>
      <c r="I307" s="4">
        <f t="shared" si="22"/>
        <v>0</v>
      </c>
      <c r="J307" s="4">
        <f>SUM('Annuitair oud'!H307,'Annuitair nieuw'!H307)</f>
        <v>0</v>
      </c>
      <c r="K307" s="4">
        <f t="shared" si="23"/>
        <v>0</v>
      </c>
      <c r="L307" s="4">
        <f>SUM('Annuitair oud'!I307,'Annuitair nieuw'!I307)</f>
        <v>0</v>
      </c>
      <c r="M307" s="4"/>
      <c r="N307" s="4"/>
      <c r="O307" s="4"/>
      <c r="P307" s="4"/>
      <c r="Q307" s="4"/>
      <c r="R307" s="4"/>
      <c r="S307" s="4"/>
      <c r="T307" s="4"/>
      <c r="U307" s="4"/>
      <c r="V307" s="21"/>
    </row>
    <row r="308" spans="1:22" x14ac:dyDescent="0.25">
      <c r="A308" s="10">
        <f t="shared" si="24"/>
        <v>53752</v>
      </c>
      <c r="B308">
        <f t="shared" si="21"/>
        <v>26</v>
      </c>
      <c r="C308">
        <v>307</v>
      </c>
      <c r="D308" s="4">
        <f>SUM('Annuitair oud'!D308,'Annuitair nieuw'!D308)</f>
        <v>0</v>
      </c>
      <c r="E308" s="4">
        <f>SUM('Annuitair oud'!E308,'Annuitair nieuw'!E308)</f>
        <v>0</v>
      </c>
      <c r="F308" s="4">
        <f>SUM('Annuitair oud'!F308,'Annuitair nieuw'!F308)</f>
        <v>0</v>
      </c>
      <c r="G308" s="4">
        <f>SUM('Annuitair oud'!G308,'Annuitair nieuw'!G308)</f>
        <v>0</v>
      </c>
      <c r="H308" s="4">
        <f t="shared" si="20"/>
        <v>0</v>
      </c>
      <c r="I308" s="4">
        <f t="shared" si="22"/>
        <v>0</v>
      </c>
      <c r="J308" s="4">
        <f>SUM('Annuitair oud'!H308,'Annuitair nieuw'!H308)</f>
        <v>0</v>
      </c>
      <c r="K308" s="4">
        <f t="shared" si="23"/>
        <v>0</v>
      </c>
      <c r="L308" s="4">
        <f>SUM('Annuitair oud'!I308,'Annuitair nieuw'!I308)</f>
        <v>0</v>
      </c>
      <c r="M308" s="4"/>
      <c r="N308" s="4"/>
      <c r="O308" s="4"/>
      <c r="P308" s="4"/>
      <c r="Q308" s="4"/>
      <c r="R308" s="4"/>
      <c r="S308" s="4"/>
      <c r="T308" s="4"/>
      <c r="U308" s="4"/>
      <c r="V308" s="21"/>
    </row>
    <row r="309" spans="1:22" x14ac:dyDescent="0.25">
      <c r="A309" s="10">
        <f t="shared" si="24"/>
        <v>53783</v>
      </c>
      <c r="B309">
        <f t="shared" si="21"/>
        <v>26</v>
      </c>
      <c r="C309">
        <v>308</v>
      </c>
      <c r="D309" s="4">
        <f>SUM('Annuitair oud'!D309,'Annuitair nieuw'!D309)</f>
        <v>0</v>
      </c>
      <c r="E309" s="4">
        <f>SUM('Annuitair oud'!E309,'Annuitair nieuw'!E309)</f>
        <v>0</v>
      </c>
      <c r="F309" s="4">
        <f>SUM('Annuitair oud'!F309,'Annuitair nieuw'!F309)</f>
        <v>0</v>
      </c>
      <c r="G309" s="4">
        <f>SUM('Annuitair oud'!G309,'Annuitair nieuw'!G309)</f>
        <v>0</v>
      </c>
      <c r="H309" s="4">
        <f t="shared" si="20"/>
        <v>0</v>
      </c>
      <c r="I309" s="4">
        <f t="shared" si="22"/>
        <v>0</v>
      </c>
      <c r="J309" s="4">
        <f>SUM('Annuitair oud'!H309,'Annuitair nieuw'!H309)</f>
        <v>0</v>
      </c>
      <c r="K309" s="4">
        <f t="shared" si="23"/>
        <v>0</v>
      </c>
      <c r="L309" s="4">
        <f>SUM('Annuitair oud'!I309,'Annuitair nieuw'!I309)</f>
        <v>0</v>
      </c>
      <c r="M309" s="4"/>
      <c r="N309" s="4"/>
      <c r="O309" s="4"/>
      <c r="P309" s="4"/>
      <c r="Q309" s="4"/>
      <c r="R309" s="4"/>
      <c r="S309" s="4"/>
      <c r="T309" s="4"/>
      <c r="U309" s="4"/>
      <c r="V309" s="21"/>
    </row>
    <row r="310" spans="1:22" x14ac:dyDescent="0.25">
      <c r="A310" s="10">
        <f t="shared" si="24"/>
        <v>53813</v>
      </c>
      <c r="B310">
        <f t="shared" si="21"/>
        <v>26</v>
      </c>
      <c r="C310">
        <v>309</v>
      </c>
      <c r="D310" s="4">
        <f>SUM('Annuitair oud'!D310,'Annuitair nieuw'!D310)</f>
        <v>0</v>
      </c>
      <c r="E310" s="4">
        <f>SUM('Annuitair oud'!E310,'Annuitair nieuw'!E310)</f>
        <v>0</v>
      </c>
      <c r="F310" s="4">
        <f>SUM('Annuitair oud'!F310,'Annuitair nieuw'!F310)</f>
        <v>0</v>
      </c>
      <c r="G310" s="4">
        <f>SUM('Annuitair oud'!G310,'Annuitair nieuw'!G310)</f>
        <v>0</v>
      </c>
      <c r="H310" s="4">
        <f t="shared" si="20"/>
        <v>0</v>
      </c>
      <c r="I310" s="4">
        <f t="shared" si="22"/>
        <v>0</v>
      </c>
      <c r="J310" s="4">
        <f>SUM('Annuitair oud'!H310,'Annuitair nieuw'!H310)</f>
        <v>0</v>
      </c>
      <c r="K310" s="4">
        <f t="shared" si="23"/>
        <v>0</v>
      </c>
      <c r="L310" s="4">
        <f>SUM('Annuitair oud'!I310,'Annuitair nieuw'!I310)</f>
        <v>0</v>
      </c>
      <c r="M310" s="4"/>
      <c r="N310" s="4"/>
      <c r="O310" s="4"/>
      <c r="P310" s="4"/>
      <c r="Q310" s="4"/>
      <c r="R310" s="4"/>
      <c r="S310" s="4"/>
      <c r="T310" s="4"/>
      <c r="U310" s="4"/>
      <c r="V310" s="21"/>
    </row>
    <row r="311" spans="1:22" x14ac:dyDescent="0.25">
      <c r="A311" s="10">
        <f t="shared" si="24"/>
        <v>53844</v>
      </c>
      <c r="B311">
        <f t="shared" si="21"/>
        <v>26</v>
      </c>
      <c r="C311">
        <v>310</v>
      </c>
      <c r="D311" s="4">
        <f>SUM('Annuitair oud'!D311,'Annuitair nieuw'!D311)</f>
        <v>0</v>
      </c>
      <c r="E311" s="4">
        <f>SUM('Annuitair oud'!E311,'Annuitair nieuw'!E311)</f>
        <v>0</v>
      </c>
      <c r="F311" s="4">
        <f>SUM('Annuitair oud'!F311,'Annuitair nieuw'!F311)</f>
        <v>0</v>
      </c>
      <c r="G311" s="4">
        <f>SUM('Annuitair oud'!G311,'Annuitair nieuw'!G311)</f>
        <v>0</v>
      </c>
      <c r="H311" s="4">
        <f t="shared" si="20"/>
        <v>0</v>
      </c>
      <c r="I311" s="4">
        <f t="shared" si="22"/>
        <v>0</v>
      </c>
      <c r="J311" s="4">
        <f>SUM('Annuitair oud'!H311,'Annuitair nieuw'!H311)</f>
        <v>0</v>
      </c>
      <c r="K311" s="4">
        <f t="shared" si="23"/>
        <v>0</v>
      </c>
      <c r="L311" s="4">
        <f>SUM('Annuitair oud'!I311,'Annuitair nieuw'!I311)</f>
        <v>0</v>
      </c>
      <c r="M311" s="4"/>
      <c r="N311" s="4"/>
      <c r="O311" s="4"/>
      <c r="P311" s="4"/>
      <c r="Q311" s="4"/>
      <c r="R311" s="4"/>
      <c r="S311" s="4"/>
      <c r="T311" s="4"/>
      <c r="U311" s="4"/>
      <c r="V311" s="21"/>
    </row>
    <row r="312" spans="1:22" x14ac:dyDescent="0.25">
      <c r="A312" s="10">
        <f t="shared" si="24"/>
        <v>53874</v>
      </c>
      <c r="B312">
        <f t="shared" si="21"/>
        <v>26</v>
      </c>
      <c r="C312">
        <v>311</v>
      </c>
      <c r="D312" s="4">
        <f>SUM('Annuitair oud'!D312,'Annuitair nieuw'!D312)</f>
        <v>0</v>
      </c>
      <c r="E312" s="4">
        <f>SUM('Annuitair oud'!E312,'Annuitair nieuw'!E312)</f>
        <v>0</v>
      </c>
      <c r="F312" s="4">
        <f>SUM('Annuitair oud'!F312,'Annuitair nieuw'!F312)</f>
        <v>0</v>
      </c>
      <c r="G312" s="4">
        <f>SUM('Annuitair oud'!G312,'Annuitair nieuw'!G312)</f>
        <v>0</v>
      </c>
      <c r="H312" s="4">
        <f t="shared" si="20"/>
        <v>0</v>
      </c>
      <c r="I312" s="4">
        <f t="shared" si="22"/>
        <v>0</v>
      </c>
      <c r="J312" s="4">
        <f>SUM('Annuitair oud'!H312,'Annuitair nieuw'!H312)</f>
        <v>0</v>
      </c>
      <c r="K312" s="4">
        <f t="shared" si="23"/>
        <v>0</v>
      </c>
      <c r="L312" s="4">
        <f>SUM('Annuitair oud'!I312,'Annuitair nieuw'!I312)</f>
        <v>0</v>
      </c>
      <c r="M312" s="4"/>
      <c r="N312" s="4"/>
      <c r="O312" s="4"/>
      <c r="P312" s="4"/>
      <c r="Q312" s="4"/>
      <c r="R312" s="4"/>
      <c r="S312" s="4"/>
      <c r="T312" s="4"/>
      <c r="U312" s="4"/>
      <c r="V312" s="21"/>
    </row>
    <row r="313" spans="1:22" x14ac:dyDescent="0.25">
      <c r="A313" s="10">
        <f t="shared" si="24"/>
        <v>53905</v>
      </c>
      <c r="B313">
        <f t="shared" si="21"/>
        <v>26</v>
      </c>
      <c r="C313">
        <v>312</v>
      </c>
      <c r="D313" s="4">
        <f>SUM('Annuitair oud'!D313,'Annuitair nieuw'!D313)</f>
        <v>0</v>
      </c>
      <c r="E313" s="4">
        <f>SUM('Annuitair oud'!E313,'Annuitair nieuw'!E313)</f>
        <v>0</v>
      </c>
      <c r="F313" s="4">
        <f>SUM('Annuitair oud'!F313,'Annuitair nieuw'!F313)</f>
        <v>0</v>
      </c>
      <c r="G313" s="4">
        <f>SUM('Annuitair oud'!G313,'Annuitair nieuw'!G313)</f>
        <v>0</v>
      </c>
      <c r="H313" s="4">
        <f t="shared" si="20"/>
        <v>0</v>
      </c>
      <c r="I313" s="4">
        <f t="shared" si="22"/>
        <v>0</v>
      </c>
      <c r="J313" s="4">
        <f>SUM('Annuitair oud'!H313,'Annuitair nieuw'!H313)</f>
        <v>0</v>
      </c>
      <c r="K313" s="4">
        <f t="shared" si="23"/>
        <v>0</v>
      </c>
      <c r="L313" s="4">
        <f>SUM('Annuitair oud'!I313,'Annuitair nieuw'!I313)</f>
        <v>0</v>
      </c>
      <c r="M313" s="4"/>
      <c r="N313" s="4"/>
      <c r="O313" s="4"/>
      <c r="P313" s="4"/>
      <c r="Q313" s="4"/>
      <c r="R313" s="4"/>
      <c r="S313" s="4"/>
      <c r="T313" s="4"/>
      <c r="U313" s="4"/>
      <c r="V313" s="21"/>
    </row>
    <row r="314" spans="1:22" x14ac:dyDescent="0.25">
      <c r="A314" s="10">
        <f t="shared" si="24"/>
        <v>53936</v>
      </c>
      <c r="B314">
        <f t="shared" si="21"/>
        <v>27</v>
      </c>
      <c r="C314">
        <v>313</v>
      </c>
      <c r="D314" s="4">
        <f>SUM('Annuitair oud'!D314,'Annuitair nieuw'!D314)</f>
        <v>0</v>
      </c>
      <c r="E314" s="4">
        <f>SUM('Annuitair oud'!E314,'Annuitair nieuw'!E314)</f>
        <v>0</v>
      </c>
      <c r="F314" s="4">
        <f>SUM('Annuitair oud'!F314,'Annuitair nieuw'!F314)</f>
        <v>0</v>
      </c>
      <c r="G314" s="4">
        <f>SUM('Annuitair oud'!G314,'Annuitair nieuw'!G314)</f>
        <v>0</v>
      </c>
      <c r="H314" s="4">
        <f t="shared" si="20"/>
        <v>0</v>
      </c>
      <c r="I314" s="4">
        <f t="shared" si="22"/>
        <v>0</v>
      </c>
      <c r="J314" s="4">
        <f>SUM('Annuitair oud'!H314,'Annuitair nieuw'!H314)</f>
        <v>0</v>
      </c>
      <c r="K314" s="4">
        <f t="shared" si="23"/>
        <v>0</v>
      </c>
      <c r="L314" s="4">
        <f>SUM('Annuitair oud'!I314,'Annuitair nieuw'!I314)</f>
        <v>0</v>
      </c>
      <c r="M314" s="4"/>
      <c r="N314" s="4"/>
      <c r="O314" s="4"/>
      <c r="P314" s="4"/>
      <c r="Q314" s="4"/>
      <c r="R314" s="4"/>
      <c r="S314" s="4"/>
      <c r="T314" s="4"/>
      <c r="U314" s="4"/>
      <c r="V314" s="21"/>
    </row>
    <row r="315" spans="1:22" x14ac:dyDescent="0.25">
      <c r="A315" s="10">
        <f t="shared" si="24"/>
        <v>53966</v>
      </c>
      <c r="B315">
        <f t="shared" si="21"/>
        <v>27</v>
      </c>
      <c r="C315">
        <v>314</v>
      </c>
      <c r="D315" s="4">
        <f>SUM('Annuitair oud'!D315,'Annuitair nieuw'!D315)</f>
        <v>0</v>
      </c>
      <c r="E315" s="4">
        <f>SUM('Annuitair oud'!E315,'Annuitair nieuw'!E315)</f>
        <v>0</v>
      </c>
      <c r="F315" s="4">
        <f>SUM('Annuitair oud'!F315,'Annuitair nieuw'!F315)</f>
        <v>0</v>
      </c>
      <c r="G315" s="4">
        <f>SUM('Annuitair oud'!G315,'Annuitair nieuw'!G315)</f>
        <v>0</v>
      </c>
      <c r="H315" s="4">
        <f t="shared" si="20"/>
        <v>0</v>
      </c>
      <c r="I315" s="4">
        <f t="shared" si="22"/>
        <v>0</v>
      </c>
      <c r="J315" s="4">
        <f>SUM('Annuitair oud'!H315,'Annuitair nieuw'!H315)</f>
        <v>0</v>
      </c>
      <c r="K315" s="4">
        <f t="shared" si="23"/>
        <v>0</v>
      </c>
      <c r="L315" s="4">
        <f>SUM('Annuitair oud'!I315,'Annuitair nieuw'!I315)</f>
        <v>0</v>
      </c>
      <c r="M315" s="4"/>
      <c r="N315" s="4"/>
      <c r="O315" s="4"/>
      <c r="P315" s="4"/>
      <c r="Q315" s="4"/>
      <c r="R315" s="4"/>
      <c r="S315" s="4"/>
      <c r="T315" s="4"/>
      <c r="U315" s="4"/>
      <c r="V315" s="21"/>
    </row>
    <row r="316" spans="1:22" x14ac:dyDescent="0.25">
      <c r="A316" s="10">
        <f t="shared" si="24"/>
        <v>53997</v>
      </c>
      <c r="B316">
        <f t="shared" si="21"/>
        <v>27</v>
      </c>
      <c r="C316">
        <v>315</v>
      </c>
      <c r="D316" s="4">
        <f>SUM('Annuitair oud'!D316,'Annuitair nieuw'!D316)</f>
        <v>0</v>
      </c>
      <c r="E316" s="4">
        <f>SUM('Annuitair oud'!E316,'Annuitair nieuw'!E316)</f>
        <v>0</v>
      </c>
      <c r="F316" s="4">
        <f>SUM('Annuitair oud'!F316,'Annuitair nieuw'!F316)</f>
        <v>0</v>
      </c>
      <c r="G316" s="4">
        <f>SUM('Annuitair oud'!G316,'Annuitair nieuw'!G316)</f>
        <v>0</v>
      </c>
      <c r="H316" s="4">
        <f t="shared" si="20"/>
        <v>0</v>
      </c>
      <c r="I316" s="4">
        <f t="shared" si="22"/>
        <v>0</v>
      </c>
      <c r="J316" s="4">
        <f>SUM('Annuitair oud'!H316,'Annuitair nieuw'!H316)</f>
        <v>0</v>
      </c>
      <c r="K316" s="4">
        <f t="shared" si="23"/>
        <v>0</v>
      </c>
      <c r="L316" s="4">
        <f>SUM('Annuitair oud'!I316,'Annuitair nieuw'!I316)</f>
        <v>0</v>
      </c>
      <c r="M316" s="4"/>
      <c r="N316" s="4"/>
      <c r="O316" s="4"/>
      <c r="P316" s="4"/>
      <c r="Q316" s="4"/>
      <c r="R316" s="4"/>
      <c r="S316" s="4"/>
      <c r="T316" s="4"/>
      <c r="U316" s="4"/>
      <c r="V316" s="21"/>
    </row>
    <row r="317" spans="1:22" x14ac:dyDescent="0.25">
      <c r="A317" s="10">
        <f t="shared" si="24"/>
        <v>54027</v>
      </c>
      <c r="B317">
        <f t="shared" si="21"/>
        <v>27</v>
      </c>
      <c r="C317">
        <v>316</v>
      </c>
      <c r="D317" s="4">
        <f>SUM('Annuitair oud'!D317,'Annuitair nieuw'!D317)</f>
        <v>0</v>
      </c>
      <c r="E317" s="4">
        <f>SUM('Annuitair oud'!E317,'Annuitair nieuw'!E317)</f>
        <v>0</v>
      </c>
      <c r="F317" s="4">
        <f>SUM('Annuitair oud'!F317,'Annuitair nieuw'!F317)</f>
        <v>0</v>
      </c>
      <c r="G317" s="4">
        <f>SUM('Annuitair oud'!G317,'Annuitair nieuw'!G317)</f>
        <v>0</v>
      </c>
      <c r="H317" s="4">
        <f t="shared" si="20"/>
        <v>0</v>
      </c>
      <c r="I317" s="4">
        <f t="shared" si="22"/>
        <v>0</v>
      </c>
      <c r="J317" s="4">
        <f>SUM('Annuitair oud'!H317,'Annuitair nieuw'!H317)</f>
        <v>0</v>
      </c>
      <c r="K317" s="4">
        <f t="shared" si="23"/>
        <v>0</v>
      </c>
      <c r="L317" s="4">
        <f>SUM('Annuitair oud'!I317,'Annuitair nieuw'!I317)</f>
        <v>0</v>
      </c>
      <c r="M317" s="4"/>
      <c r="N317" s="4"/>
      <c r="O317" s="4"/>
      <c r="P317" s="4"/>
      <c r="Q317" s="4"/>
      <c r="R317" s="4"/>
      <c r="S317" s="4"/>
      <c r="T317" s="4"/>
      <c r="U317" s="4"/>
      <c r="V317" s="21"/>
    </row>
    <row r="318" spans="1:22" x14ac:dyDescent="0.25">
      <c r="A318" s="10">
        <f t="shared" si="24"/>
        <v>54058</v>
      </c>
      <c r="B318">
        <f t="shared" si="21"/>
        <v>27</v>
      </c>
      <c r="C318">
        <v>317</v>
      </c>
      <c r="D318" s="4">
        <f>SUM('Annuitair oud'!D318,'Annuitair nieuw'!D318)</f>
        <v>0</v>
      </c>
      <c r="E318" s="4">
        <f>SUM('Annuitair oud'!E318,'Annuitair nieuw'!E318)</f>
        <v>0</v>
      </c>
      <c r="F318" s="4">
        <f>SUM('Annuitair oud'!F318,'Annuitair nieuw'!F318)</f>
        <v>0</v>
      </c>
      <c r="G318" s="4">
        <f>SUM('Annuitair oud'!G318,'Annuitair nieuw'!G318)</f>
        <v>0</v>
      </c>
      <c r="H318" s="4">
        <f t="shared" si="20"/>
        <v>0</v>
      </c>
      <c r="I318" s="4">
        <f t="shared" si="22"/>
        <v>0</v>
      </c>
      <c r="J318" s="4">
        <f>SUM('Annuitair oud'!H318,'Annuitair nieuw'!H318)</f>
        <v>0</v>
      </c>
      <c r="K318" s="4">
        <f t="shared" si="23"/>
        <v>0</v>
      </c>
      <c r="L318" s="4">
        <f>SUM('Annuitair oud'!I318,'Annuitair nieuw'!I318)</f>
        <v>0</v>
      </c>
      <c r="M318" s="4"/>
      <c r="N318" s="4"/>
      <c r="O318" s="4"/>
      <c r="P318" s="4"/>
      <c r="Q318" s="4"/>
      <c r="R318" s="4"/>
      <c r="S318" s="4"/>
      <c r="T318" s="4"/>
      <c r="U318" s="4"/>
      <c r="V318" s="21"/>
    </row>
    <row r="319" spans="1:22" x14ac:dyDescent="0.25">
      <c r="A319" s="10">
        <f t="shared" si="24"/>
        <v>54089</v>
      </c>
      <c r="B319">
        <f t="shared" si="21"/>
        <v>27</v>
      </c>
      <c r="C319">
        <v>318</v>
      </c>
      <c r="D319" s="4">
        <f>SUM('Annuitair oud'!D319,'Annuitair nieuw'!D319)</f>
        <v>0</v>
      </c>
      <c r="E319" s="4">
        <f>SUM('Annuitair oud'!E319,'Annuitair nieuw'!E319)</f>
        <v>0</v>
      </c>
      <c r="F319" s="4">
        <f>SUM('Annuitair oud'!F319,'Annuitair nieuw'!F319)</f>
        <v>0</v>
      </c>
      <c r="G319" s="4">
        <f>SUM('Annuitair oud'!G319,'Annuitair nieuw'!G319)</f>
        <v>0</v>
      </c>
      <c r="H319" s="4">
        <f t="shared" si="20"/>
        <v>0</v>
      </c>
      <c r="I319" s="4">
        <f t="shared" si="22"/>
        <v>0</v>
      </c>
      <c r="J319" s="4">
        <f>SUM('Annuitair oud'!H319,'Annuitair nieuw'!H319)</f>
        <v>0</v>
      </c>
      <c r="K319" s="4">
        <f t="shared" si="23"/>
        <v>0</v>
      </c>
      <c r="L319" s="4">
        <f>SUM('Annuitair oud'!I319,'Annuitair nieuw'!I319)</f>
        <v>0</v>
      </c>
      <c r="M319" s="4"/>
      <c r="N319" s="4"/>
      <c r="O319" s="4"/>
      <c r="P319" s="4"/>
      <c r="Q319" s="4"/>
      <c r="R319" s="4"/>
      <c r="S319" s="4"/>
      <c r="T319" s="4"/>
      <c r="U319" s="4"/>
      <c r="V319" s="21"/>
    </row>
    <row r="320" spans="1:22" x14ac:dyDescent="0.25">
      <c r="A320" s="10">
        <f t="shared" si="24"/>
        <v>54118</v>
      </c>
      <c r="B320">
        <f t="shared" si="21"/>
        <v>27</v>
      </c>
      <c r="C320">
        <v>319</v>
      </c>
      <c r="D320" s="4">
        <f>SUM('Annuitair oud'!D320,'Annuitair nieuw'!D320)</f>
        <v>0</v>
      </c>
      <c r="E320" s="4">
        <f>SUM('Annuitair oud'!E320,'Annuitair nieuw'!E320)</f>
        <v>0</v>
      </c>
      <c r="F320" s="4">
        <f>SUM('Annuitair oud'!F320,'Annuitair nieuw'!F320)</f>
        <v>0</v>
      </c>
      <c r="G320" s="4">
        <f>SUM('Annuitair oud'!G320,'Annuitair nieuw'!G320)</f>
        <v>0</v>
      </c>
      <c r="H320" s="4">
        <f t="shared" si="20"/>
        <v>0</v>
      </c>
      <c r="I320" s="4">
        <f t="shared" si="22"/>
        <v>0</v>
      </c>
      <c r="J320" s="4">
        <f>SUM('Annuitair oud'!H320,'Annuitair nieuw'!H320)</f>
        <v>0</v>
      </c>
      <c r="K320" s="4">
        <f t="shared" si="23"/>
        <v>0</v>
      </c>
      <c r="L320" s="4">
        <f>SUM('Annuitair oud'!I320,'Annuitair nieuw'!I320)</f>
        <v>0</v>
      </c>
      <c r="M320" s="4"/>
      <c r="N320" s="4"/>
      <c r="O320" s="4"/>
      <c r="P320" s="4"/>
      <c r="Q320" s="4"/>
      <c r="R320" s="4"/>
      <c r="S320" s="4"/>
      <c r="T320" s="4"/>
      <c r="U320" s="4"/>
      <c r="V320" s="21"/>
    </row>
    <row r="321" spans="1:22" x14ac:dyDescent="0.25">
      <c r="A321" s="10">
        <f t="shared" si="24"/>
        <v>54149</v>
      </c>
      <c r="B321">
        <f t="shared" si="21"/>
        <v>27</v>
      </c>
      <c r="C321">
        <v>320</v>
      </c>
      <c r="D321" s="4">
        <f>SUM('Annuitair oud'!D321,'Annuitair nieuw'!D321)</f>
        <v>0</v>
      </c>
      <c r="E321" s="4">
        <f>SUM('Annuitair oud'!E321,'Annuitair nieuw'!E321)</f>
        <v>0</v>
      </c>
      <c r="F321" s="4">
        <f>SUM('Annuitair oud'!F321,'Annuitair nieuw'!F321)</f>
        <v>0</v>
      </c>
      <c r="G321" s="4">
        <f>SUM('Annuitair oud'!G321,'Annuitair nieuw'!G321)</f>
        <v>0</v>
      </c>
      <c r="H321" s="4">
        <f t="shared" si="20"/>
        <v>0</v>
      </c>
      <c r="I321" s="4">
        <f t="shared" si="22"/>
        <v>0</v>
      </c>
      <c r="J321" s="4">
        <f>SUM('Annuitair oud'!H321,'Annuitair nieuw'!H321)</f>
        <v>0</v>
      </c>
      <c r="K321" s="4">
        <f t="shared" si="23"/>
        <v>0</v>
      </c>
      <c r="L321" s="4">
        <f>SUM('Annuitair oud'!I321,'Annuitair nieuw'!I321)</f>
        <v>0</v>
      </c>
      <c r="M321" s="4"/>
      <c r="N321" s="4"/>
      <c r="O321" s="4"/>
      <c r="P321" s="4"/>
      <c r="Q321" s="4"/>
      <c r="R321" s="4"/>
      <c r="S321" s="4"/>
      <c r="T321" s="4"/>
      <c r="U321" s="4"/>
      <c r="V321" s="21"/>
    </row>
    <row r="322" spans="1:22" x14ac:dyDescent="0.25">
      <c r="A322" s="10">
        <f t="shared" si="24"/>
        <v>54179</v>
      </c>
      <c r="B322">
        <f t="shared" si="21"/>
        <v>27</v>
      </c>
      <c r="C322">
        <v>321</v>
      </c>
      <c r="D322" s="4">
        <f>SUM('Annuitair oud'!D322,'Annuitair nieuw'!D322)</f>
        <v>0</v>
      </c>
      <c r="E322" s="4">
        <f>SUM('Annuitair oud'!E322,'Annuitair nieuw'!E322)</f>
        <v>0</v>
      </c>
      <c r="F322" s="4">
        <f>SUM('Annuitair oud'!F322,'Annuitair nieuw'!F322)</f>
        <v>0</v>
      </c>
      <c r="G322" s="4">
        <f>SUM('Annuitair oud'!G322,'Annuitair nieuw'!G322)</f>
        <v>0</v>
      </c>
      <c r="H322" s="4">
        <f t="shared" ref="H322:H361" si="25">IF(A322&lt;=Aflossingsvrij_maken,IF(F322-(Eigenwoningforfait/12)&lt;=0,0,(F322-(Eigenwoningforfait/12))*Belastingpercentage),0)</f>
        <v>0</v>
      </c>
      <c r="I322" s="4">
        <f t="shared" si="22"/>
        <v>0</v>
      </c>
      <c r="J322" s="4">
        <f>SUM('Annuitair oud'!H322,'Annuitair nieuw'!H322)</f>
        <v>0</v>
      </c>
      <c r="K322" s="4">
        <f t="shared" si="23"/>
        <v>0</v>
      </c>
      <c r="L322" s="4">
        <f>SUM('Annuitair oud'!I322,'Annuitair nieuw'!I322)</f>
        <v>0</v>
      </c>
      <c r="M322" s="4"/>
      <c r="N322" s="4"/>
      <c r="O322" s="4"/>
      <c r="P322" s="4"/>
      <c r="Q322" s="4"/>
      <c r="R322" s="4"/>
      <c r="S322" s="4"/>
      <c r="T322" s="4"/>
      <c r="U322" s="4"/>
      <c r="V322" s="21"/>
    </row>
    <row r="323" spans="1:22" x14ac:dyDescent="0.25">
      <c r="A323" s="10">
        <f t="shared" si="24"/>
        <v>54210</v>
      </c>
      <c r="B323">
        <f t="shared" ref="B323:B361" si="26">CEILING(C323/12,1)</f>
        <v>27</v>
      </c>
      <c r="C323">
        <v>322</v>
      </c>
      <c r="D323" s="4">
        <f>SUM('Annuitair oud'!D323,'Annuitair nieuw'!D323)</f>
        <v>0</v>
      </c>
      <c r="E323" s="4">
        <f>SUM('Annuitair oud'!E323,'Annuitair nieuw'!E323)</f>
        <v>0</v>
      </c>
      <c r="F323" s="4">
        <f>SUM('Annuitair oud'!F323,'Annuitair nieuw'!F323)</f>
        <v>0</v>
      </c>
      <c r="G323" s="4">
        <f>SUM('Annuitair oud'!G323,'Annuitair nieuw'!G323)</f>
        <v>0</v>
      </c>
      <c r="H323" s="4">
        <f t="shared" si="25"/>
        <v>0</v>
      </c>
      <c r="I323" s="4">
        <f t="shared" ref="I323:I361" si="27">G323-H323</f>
        <v>0</v>
      </c>
      <c r="J323" s="4">
        <f>SUM('Annuitair oud'!H323,'Annuitair nieuw'!H323)</f>
        <v>0</v>
      </c>
      <c r="K323" s="4">
        <f t="shared" ref="K323:K361" si="28">J323-H323</f>
        <v>0</v>
      </c>
      <c r="L323" s="4">
        <f>SUM('Annuitair oud'!I323,'Annuitair nieuw'!I323)</f>
        <v>0</v>
      </c>
      <c r="M323" s="4"/>
      <c r="N323" s="4"/>
      <c r="O323" s="4"/>
      <c r="P323" s="4"/>
      <c r="Q323" s="4"/>
      <c r="R323" s="4"/>
      <c r="S323" s="4"/>
      <c r="T323" s="4"/>
      <c r="U323" s="4"/>
      <c r="V323" s="21"/>
    </row>
    <row r="324" spans="1:22" x14ac:dyDescent="0.25">
      <c r="A324" s="10">
        <f t="shared" ref="A324:A361" si="29">DATE(YEAR(A323),MONTH(A323)+1,DAY(A323))</f>
        <v>54240</v>
      </c>
      <c r="B324">
        <f t="shared" si="26"/>
        <v>27</v>
      </c>
      <c r="C324">
        <v>323</v>
      </c>
      <c r="D324" s="4">
        <f>SUM('Annuitair oud'!D324,'Annuitair nieuw'!D324)</f>
        <v>0</v>
      </c>
      <c r="E324" s="4">
        <f>SUM('Annuitair oud'!E324,'Annuitair nieuw'!E324)</f>
        <v>0</v>
      </c>
      <c r="F324" s="4">
        <f>SUM('Annuitair oud'!F324,'Annuitair nieuw'!F324)</f>
        <v>0</v>
      </c>
      <c r="G324" s="4">
        <f>SUM('Annuitair oud'!G324,'Annuitair nieuw'!G324)</f>
        <v>0</v>
      </c>
      <c r="H324" s="4">
        <f t="shared" si="25"/>
        <v>0</v>
      </c>
      <c r="I324" s="4">
        <f t="shared" si="27"/>
        <v>0</v>
      </c>
      <c r="J324" s="4">
        <f>SUM('Annuitair oud'!H324,'Annuitair nieuw'!H324)</f>
        <v>0</v>
      </c>
      <c r="K324" s="4">
        <f t="shared" si="28"/>
        <v>0</v>
      </c>
      <c r="L324" s="4">
        <f>SUM('Annuitair oud'!I324,'Annuitair nieuw'!I324)</f>
        <v>0</v>
      </c>
      <c r="M324" s="4"/>
      <c r="N324" s="4"/>
      <c r="O324" s="4"/>
      <c r="P324" s="4"/>
      <c r="Q324" s="4"/>
      <c r="R324" s="4"/>
      <c r="S324" s="4"/>
      <c r="T324" s="4"/>
      <c r="U324" s="4"/>
      <c r="V324" s="21"/>
    </row>
    <row r="325" spans="1:22" x14ac:dyDescent="0.25">
      <c r="A325" s="10">
        <f t="shared" si="29"/>
        <v>54271</v>
      </c>
      <c r="B325">
        <f t="shared" si="26"/>
        <v>27</v>
      </c>
      <c r="C325">
        <v>324</v>
      </c>
      <c r="D325" s="4">
        <f>SUM('Annuitair oud'!D325,'Annuitair nieuw'!D325)</f>
        <v>0</v>
      </c>
      <c r="E325" s="4">
        <f>SUM('Annuitair oud'!E325,'Annuitair nieuw'!E325)</f>
        <v>0</v>
      </c>
      <c r="F325" s="4">
        <f>SUM('Annuitair oud'!F325,'Annuitair nieuw'!F325)</f>
        <v>0</v>
      </c>
      <c r="G325" s="4">
        <f>SUM('Annuitair oud'!G325,'Annuitair nieuw'!G325)</f>
        <v>0</v>
      </c>
      <c r="H325" s="4">
        <f t="shared" si="25"/>
        <v>0</v>
      </c>
      <c r="I325" s="4">
        <f t="shared" si="27"/>
        <v>0</v>
      </c>
      <c r="J325" s="4">
        <f>SUM('Annuitair oud'!H325,'Annuitair nieuw'!H325)</f>
        <v>0</v>
      </c>
      <c r="K325" s="4">
        <f t="shared" si="28"/>
        <v>0</v>
      </c>
      <c r="L325" s="4">
        <f>SUM('Annuitair oud'!I325,'Annuitair nieuw'!I325)</f>
        <v>0</v>
      </c>
      <c r="M325" s="4"/>
      <c r="N325" s="4"/>
      <c r="O325" s="4"/>
      <c r="P325" s="4"/>
      <c r="Q325" s="4"/>
      <c r="R325" s="4"/>
      <c r="S325" s="4"/>
      <c r="T325" s="4"/>
      <c r="U325" s="4"/>
      <c r="V325" s="21"/>
    </row>
    <row r="326" spans="1:22" x14ac:dyDescent="0.25">
      <c r="A326" s="10">
        <f t="shared" si="29"/>
        <v>54302</v>
      </c>
      <c r="B326">
        <f t="shared" si="26"/>
        <v>28</v>
      </c>
      <c r="C326">
        <v>325</v>
      </c>
      <c r="D326" s="4">
        <f>SUM('Annuitair oud'!D326,'Annuitair nieuw'!D326)</f>
        <v>0</v>
      </c>
      <c r="E326" s="4">
        <f>SUM('Annuitair oud'!E326,'Annuitair nieuw'!E326)</f>
        <v>0</v>
      </c>
      <c r="F326" s="4">
        <f>SUM('Annuitair oud'!F326,'Annuitair nieuw'!F326)</f>
        <v>0</v>
      </c>
      <c r="G326" s="4">
        <f>SUM('Annuitair oud'!G326,'Annuitair nieuw'!G326)</f>
        <v>0</v>
      </c>
      <c r="H326" s="4">
        <f t="shared" si="25"/>
        <v>0</v>
      </c>
      <c r="I326" s="4">
        <f t="shared" si="27"/>
        <v>0</v>
      </c>
      <c r="J326" s="4">
        <f>SUM('Annuitair oud'!H326,'Annuitair nieuw'!H326)</f>
        <v>0</v>
      </c>
      <c r="K326" s="4">
        <f t="shared" si="28"/>
        <v>0</v>
      </c>
      <c r="L326" s="4">
        <f>SUM('Annuitair oud'!I326,'Annuitair nieuw'!I326)</f>
        <v>0</v>
      </c>
      <c r="M326" s="4"/>
      <c r="N326" s="4"/>
      <c r="O326" s="4"/>
      <c r="P326" s="4"/>
      <c r="Q326" s="4"/>
      <c r="R326" s="4"/>
      <c r="S326" s="4"/>
      <c r="T326" s="4"/>
      <c r="U326" s="4"/>
      <c r="V326" s="21"/>
    </row>
    <row r="327" spans="1:22" x14ac:dyDescent="0.25">
      <c r="A327" s="10">
        <f t="shared" si="29"/>
        <v>54332</v>
      </c>
      <c r="B327">
        <f t="shared" si="26"/>
        <v>28</v>
      </c>
      <c r="C327">
        <v>326</v>
      </c>
      <c r="D327" s="4">
        <f>SUM('Annuitair oud'!D327,'Annuitair nieuw'!D327)</f>
        <v>0</v>
      </c>
      <c r="E327" s="4">
        <f>SUM('Annuitair oud'!E327,'Annuitair nieuw'!E327)</f>
        <v>0</v>
      </c>
      <c r="F327" s="4">
        <f>SUM('Annuitair oud'!F327,'Annuitair nieuw'!F327)</f>
        <v>0</v>
      </c>
      <c r="G327" s="4">
        <f>SUM('Annuitair oud'!G327,'Annuitair nieuw'!G327)</f>
        <v>0</v>
      </c>
      <c r="H327" s="4">
        <f t="shared" si="25"/>
        <v>0</v>
      </c>
      <c r="I327" s="4">
        <f t="shared" si="27"/>
        <v>0</v>
      </c>
      <c r="J327" s="4">
        <f>SUM('Annuitair oud'!H327,'Annuitair nieuw'!H327)</f>
        <v>0</v>
      </c>
      <c r="K327" s="4">
        <f t="shared" si="28"/>
        <v>0</v>
      </c>
      <c r="L327" s="4">
        <f>SUM('Annuitair oud'!I327,'Annuitair nieuw'!I327)</f>
        <v>0</v>
      </c>
      <c r="M327" s="4"/>
      <c r="N327" s="4"/>
      <c r="O327" s="4"/>
      <c r="P327" s="4"/>
      <c r="Q327" s="4"/>
      <c r="R327" s="4"/>
      <c r="S327" s="4"/>
      <c r="T327" s="4"/>
      <c r="U327" s="4"/>
      <c r="V327" s="21"/>
    </row>
    <row r="328" spans="1:22" x14ac:dyDescent="0.25">
      <c r="A328" s="10">
        <f t="shared" si="29"/>
        <v>54363</v>
      </c>
      <c r="B328">
        <f t="shared" si="26"/>
        <v>28</v>
      </c>
      <c r="C328">
        <v>327</v>
      </c>
      <c r="D328" s="4">
        <f>SUM('Annuitair oud'!D328,'Annuitair nieuw'!D328)</f>
        <v>0</v>
      </c>
      <c r="E328" s="4">
        <f>SUM('Annuitair oud'!E328,'Annuitair nieuw'!E328)</f>
        <v>0</v>
      </c>
      <c r="F328" s="4">
        <f>SUM('Annuitair oud'!F328,'Annuitair nieuw'!F328)</f>
        <v>0</v>
      </c>
      <c r="G328" s="4">
        <f>SUM('Annuitair oud'!G328,'Annuitair nieuw'!G328)</f>
        <v>0</v>
      </c>
      <c r="H328" s="4">
        <f t="shared" si="25"/>
        <v>0</v>
      </c>
      <c r="I328" s="4">
        <f t="shared" si="27"/>
        <v>0</v>
      </c>
      <c r="J328" s="4">
        <f>SUM('Annuitair oud'!H328,'Annuitair nieuw'!H328)</f>
        <v>0</v>
      </c>
      <c r="K328" s="4">
        <f t="shared" si="28"/>
        <v>0</v>
      </c>
      <c r="L328" s="4">
        <f>SUM('Annuitair oud'!I328,'Annuitair nieuw'!I328)</f>
        <v>0</v>
      </c>
      <c r="M328" s="4"/>
      <c r="N328" s="4"/>
      <c r="O328" s="4"/>
      <c r="P328" s="4"/>
      <c r="Q328" s="4"/>
      <c r="R328" s="4"/>
      <c r="S328" s="4"/>
      <c r="T328" s="4"/>
      <c r="U328" s="4"/>
      <c r="V328" s="21"/>
    </row>
    <row r="329" spans="1:22" x14ac:dyDescent="0.25">
      <c r="A329" s="10">
        <f t="shared" si="29"/>
        <v>54393</v>
      </c>
      <c r="B329">
        <f t="shared" si="26"/>
        <v>28</v>
      </c>
      <c r="C329">
        <v>328</v>
      </c>
      <c r="D329" s="4">
        <f>SUM('Annuitair oud'!D329,'Annuitair nieuw'!D329)</f>
        <v>0</v>
      </c>
      <c r="E329" s="4">
        <f>SUM('Annuitair oud'!E329,'Annuitair nieuw'!E329)</f>
        <v>0</v>
      </c>
      <c r="F329" s="4">
        <f>SUM('Annuitair oud'!F329,'Annuitair nieuw'!F329)</f>
        <v>0</v>
      </c>
      <c r="G329" s="4">
        <f>SUM('Annuitair oud'!G329,'Annuitair nieuw'!G329)</f>
        <v>0</v>
      </c>
      <c r="H329" s="4">
        <f t="shared" si="25"/>
        <v>0</v>
      </c>
      <c r="I329" s="4">
        <f t="shared" si="27"/>
        <v>0</v>
      </c>
      <c r="J329" s="4">
        <f>SUM('Annuitair oud'!H329,'Annuitair nieuw'!H329)</f>
        <v>0</v>
      </c>
      <c r="K329" s="4">
        <f t="shared" si="28"/>
        <v>0</v>
      </c>
      <c r="L329" s="4">
        <f>SUM('Annuitair oud'!I329,'Annuitair nieuw'!I329)</f>
        <v>0</v>
      </c>
      <c r="M329" s="4"/>
      <c r="N329" s="4"/>
      <c r="O329" s="4"/>
      <c r="P329" s="4"/>
      <c r="Q329" s="4"/>
      <c r="R329" s="4"/>
      <c r="S329" s="4"/>
      <c r="T329" s="4"/>
      <c r="U329" s="4"/>
      <c r="V329" s="21"/>
    </row>
    <row r="330" spans="1:22" x14ac:dyDescent="0.25">
      <c r="A330" s="10">
        <f t="shared" si="29"/>
        <v>54424</v>
      </c>
      <c r="B330">
        <f t="shared" si="26"/>
        <v>28</v>
      </c>
      <c r="C330">
        <v>329</v>
      </c>
      <c r="D330" s="4">
        <f>SUM('Annuitair oud'!D330,'Annuitair nieuw'!D330)</f>
        <v>0</v>
      </c>
      <c r="E330" s="4">
        <f>SUM('Annuitair oud'!E330,'Annuitair nieuw'!E330)</f>
        <v>0</v>
      </c>
      <c r="F330" s="4">
        <f>SUM('Annuitair oud'!F330,'Annuitair nieuw'!F330)</f>
        <v>0</v>
      </c>
      <c r="G330" s="4">
        <f>SUM('Annuitair oud'!G330,'Annuitair nieuw'!G330)</f>
        <v>0</v>
      </c>
      <c r="H330" s="4">
        <f t="shared" si="25"/>
        <v>0</v>
      </c>
      <c r="I330" s="4">
        <f t="shared" si="27"/>
        <v>0</v>
      </c>
      <c r="J330" s="4">
        <f>SUM('Annuitair oud'!H330,'Annuitair nieuw'!H330)</f>
        <v>0</v>
      </c>
      <c r="K330" s="4">
        <f t="shared" si="28"/>
        <v>0</v>
      </c>
      <c r="L330" s="4">
        <f>SUM('Annuitair oud'!I330,'Annuitair nieuw'!I330)</f>
        <v>0</v>
      </c>
      <c r="M330" s="4"/>
      <c r="N330" s="4"/>
      <c r="O330" s="4"/>
      <c r="P330" s="4"/>
      <c r="Q330" s="4"/>
      <c r="R330" s="4"/>
      <c r="S330" s="4"/>
      <c r="T330" s="4"/>
      <c r="U330" s="4"/>
      <c r="V330" s="21"/>
    </row>
    <row r="331" spans="1:22" x14ac:dyDescent="0.25">
      <c r="A331" s="10">
        <f t="shared" si="29"/>
        <v>54455</v>
      </c>
      <c r="B331">
        <f t="shared" si="26"/>
        <v>28</v>
      </c>
      <c r="C331">
        <v>330</v>
      </c>
      <c r="D331" s="4">
        <f>SUM('Annuitair oud'!D331,'Annuitair nieuw'!D331)</f>
        <v>0</v>
      </c>
      <c r="E331" s="4">
        <f>SUM('Annuitair oud'!E331,'Annuitair nieuw'!E331)</f>
        <v>0</v>
      </c>
      <c r="F331" s="4">
        <f>SUM('Annuitair oud'!F331,'Annuitair nieuw'!F331)</f>
        <v>0</v>
      </c>
      <c r="G331" s="4">
        <f>SUM('Annuitair oud'!G331,'Annuitair nieuw'!G331)</f>
        <v>0</v>
      </c>
      <c r="H331" s="4">
        <f t="shared" si="25"/>
        <v>0</v>
      </c>
      <c r="I331" s="4">
        <f t="shared" si="27"/>
        <v>0</v>
      </c>
      <c r="J331" s="4">
        <f>SUM('Annuitair oud'!H331,'Annuitair nieuw'!H331)</f>
        <v>0</v>
      </c>
      <c r="K331" s="4">
        <f t="shared" si="28"/>
        <v>0</v>
      </c>
      <c r="L331" s="4">
        <f>SUM('Annuitair oud'!I331,'Annuitair nieuw'!I331)</f>
        <v>0</v>
      </c>
      <c r="M331" s="4"/>
      <c r="N331" s="4"/>
      <c r="O331" s="4"/>
      <c r="P331" s="4"/>
      <c r="Q331" s="4"/>
      <c r="R331" s="4"/>
      <c r="S331" s="4"/>
      <c r="T331" s="4"/>
      <c r="U331" s="4"/>
      <c r="V331" s="21"/>
    </row>
    <row r="332" spans="1:22" x14ac:dyDescent="0.25">
      <c r="A332" s="10">
        <f t="shared" si="29"/>
        <v>54483</v>
      </c>
      <c r="B332">
        <f t="shared" si="26"/>
        <v>28</v>
      </c>
      <c r="C332">
        <v>331</v>
      </c>
      <c r="D332" s="4">
        <f>SUM('Annuitair oud'!D332,'Annuitair nieuw'!D332)</f>
        <v>0</v>
      </c>
      <c r="E332" s="4">
        <f>SUM('Annuitair oud'!E332,'Annuitair nieuw'!E332)</f>
        <v>0</v>
      </c>
      <c r="F332" s="4">
        <f>SUM('Annuitair oud'!F332,'Annuitair nieuw'!F332)</f>
        <v>0</v>
      </c>
      <c r="G332" s="4">
        <f>SUM('Annuitair oud'!G332,'Annuitair nieuw'!G332)</f>
        <v>0</v>
      </c>
      <c r="H332" s="4">
        <f t="shared" si="25"/>
        <v>0</v>
      </c>
      <c r="I332" s="4">
        <f t="shared" si="27"/>
        <v>0</v>
      </c>
      <c r="J332" s="4">
        <f>SUM('Annuitair oud'!H332,'Annuitair nieuw'!H332)</f>
        <v>0</v>
      </c>
      <c r="K332" s="4">
        <f t="shared" si="28"/>
        <v>0</v>
      </c>
      <c r="L332" s="4">
        <f>SUM('Annuitair oud'!I332,'Annuitair nieuw'!I332)</f>
        <v>0</v>
      </c>
      <c r="M332" s="4"/>
      <c r="N332" s="4"/>
      <c r="O332" s="4"/>
      <c r="P332" s="4"/>
      <c r="Q332" s="4"/>
      <c r="R332" s="4"/>
      <c r="S332" s="4"/>
      <c r="T332" s="4"/>
      <c r="U332" s="4"/>
      <c r="V332" s="21"/>
    </row>
    <row r="333" spans="1:22" x14ac:dyDescent="0.25">
      <c r="A333" s="10">
        <f t="shared" si="29"/>
        <v>54514</v>
      </c>
      <c r="B333">
        <f t="shared" si="26"/>
        <v>28</v>
      </c>
      <c r="C333">
        <v>332</v>
      </c>
      <c r="D333" s="4">
        <f>SUM('Annuitair oud'!D333,'Annuitair nieuw'!D333)</f>
        <v>0</v>
      </c>
      <c r="E333" s="4">
        <f>SUM('Annuitair oud'!E333,'Annuitair nieuw'!E333)</f>
        <v>0</v>
      </c>
      <c r="F333" s="4">
        <f>SUM('Annuitair oud'!F333,'Annuitair nieuw'!F333)</f>
        <v>0</v>
      </c>
      <c r="G333" s="4">
        <f>SUM('Annuitair oud'!G333,'Annuitair nieuw'!G333)</f>
        <v>0</v>
      </c>
      <c r="H333" s="4">
        <f t="shared" si="25"/>
        <v>0</v>
      </c>
      <c r="I333" s="4">
        <f t="shared" si="27"/>
        <v>0</v>
      </c>
      <c r="J333" s="4">
        <f>SUM('Annuitair oud'!H333,'Annuitair nieuw'!H333)</f>
        <v>0</v>
      </c>
      <c r="K333" s="4">
        <f t="shared" si="28"/>
        <v>0</v>
      </c>
      <c r="L333" s="4">
        <f>SUM('Annuitair oud'!I333,'Annuitair nieuw'!I333)</f>
        <v>0</v>
      </c>
      <c r="M333" s="4"/>
      <c r="N333" s="4"/>
      <c r="O333" s="4"/>
      <c r="P333" s="4"/>
      <c r="Q333" s="4"/>
      <c r="R333" s="4"/>
      <c r="S333" s="4"/>
      <c r="T333" s="4"/>
      <c r="U333" s="4"/>
      <c r="V333" s="21"/>
    </row>
    <row r="334" spans="1:22" x14ac:dyDescent="0.25">
      <c r="A334" s="10">
        <f t="shared" si="29"/>
        <v>54544</v>
      </c>
      <c r="B334">
        <f t="shared" si="26"/>
        <v>28</v>
      </c>
      <c r="C334">
        <v>333</v>
      </c>
      <c r="D334" s="4">
        <f>SUM('Annuitair oud'!D334,'Annuitair nieuw'!D334)</f>
        <v>0</v>
      </c>
      <c r="E334" s="4">
        <f>SUM('Annuitair oud'!E334,'Annuitair nieuw'!E334)</f>
        <v>0</v>
      </c>
      <c r="F334" s="4">
        <f>SUM('Annuitair oud'!F334,'Annuitair nieuw'!F334)</f>
        <v>0</v>
      </c>
      <c r="G334" s="4">
        <f>SUM('Annuitair oud'!G334,'Annuitair nieuw'!G334)</f>
        <v>0</v>
      </c>
      <c r="H334" s="4">
        <f t="shared" si="25"/>
        <v>0</v>
      </c>
      <c r="I334" s="4">
        <f t="shared" si="27"/>
        <v>0</v>
      </c>
      <c r="J334" s="4">
        <f>SUM('Annuitair oud'!H334,'Annuitair nieuw'!H334)</f>
        <v>0</v>
      </c>
      <c r="K334" s="4">
        <f t="shared" si="28"/>
        <v>0</v>
      </c>
      <c r="L334" s="4">
        <f>SUM('Annuitair oud'!I334,'Annuitair nieuw'!I334)</f>
        <v>0</v>
      </c>
      <c r="M334" s="4"/>
      <c r="N334" s="4"/>
      <c r="O334" s="4"/>
      <c r="P334" s="4"/>
      <c r="Q334" s="4"/>
      <c r="R334" s="4"/>
      <c r="S334" s="4"/>
      <c r="T334" s="4"/>
      <c r="U334" s="4"/>
      <c r="V334" s="21"/>
    </row>
    <row r="335" spans="1:22" x14ac:dyDescent="0.25">
      <c r="A335" s="10">
        <f t="shared" si="29"/>
        <v>54575</v>
      </c>
      <c r="B335">
        <f t="shared" si="26"/>
        <v>28</v>
      </c>
      <c r="C335">
        <v>334</v>
      </c>
      <c r="D335" s="4">
        <f>SUM('Annuitair oud'!D335,'Annuitair nieuw'!D335)</f>
        <v>0</v>
      </c>
      <c r="E335" s="4">
        <f>SUM('Annuitair oud'!E335,'Annuitair nieuw'!E335)</f>
        <v>0</v>
      </c>
      <c r="F335" s="4">
        <f>SUM('Annuitair oud'!F335,'Annuitair nieuw'!F335)</f>
        <v>0</v>
      </c>
      <c r="G335" s="4">
        <f>SUM('Annuitair oud'!G335,'Annuitair nieuw'!G335)</f>
        <v>0</v>
      </c>
      <c r="H335" s="4">
        <f t="shared" si="25"/>
        <v>0</v>
      </c>
      <c r="I335" s="4">
        <f t="shared" si="27"/>
        <v>0</v>
      </c>
      <c r="J335" s="4">
        <f>SUM('Annuitair oud'!H335,'Annuitair nieuw'!H335)</f>
        <v>0</v>
      </c>
      <c r="K335" s="4">
        <f t="shared" si="28"/>
        <v>0</v>
      </c>
      <c r="L335" s="4">
        <f>SUM('Annuitair oud'!I335,'Annuitair nieuw'!I335)</f>
        <v>0</v>
      </c>
      <c r="M335" s="4"/>
      <c r="N335" s="4"/>
      <c r="O335" s="4"/>
      <c r="P335" s="4"/>
      <c r="Q335" s="4"/>
      <c r="R335" s="4"/>
      <c r="S335" s="4"/>
      <c r="T335" s="4"/>
      <c r="U335" s="4"/>
      <c r="V335" s="21"/>
    </row>
    <row r="336" spans="1:22" x14ac:dyDescent="0.25">
      <c r="A336" s="10">
        <f t="shared" si="29"/>
        <v>54605</v>
      </c>
      <c r="B336">
        <f t="shared" si="26"/>
        <v>28</v>
      </c>
      <c r="C336">
        <v>335</v>
      </c>
      <c r="D336" s="4">
        <f>SUM('Annuitair oud'!D336,'Annuitair nieuw'!D336)</f>
        <v>0</v>
      </c>
      <c r="E336" s="4">
        <f>SUM('Annuitair oud'!E336,'Annuitair nieuw'!E336)</f>
        <v>0</v>
      </c>
      <c r="F336" s="4">
        <f>SUM('Annuitair oud'!F336,'Annuitair nieuw'!F336)</f>
        <v>0</v>
      </c>
      <c r="G336" s="4">
        <f>SUM('Annuitair oud'!G336,'Annuitair nieuw'!G336)</f>
        <v>0</v>
      </c>
      <c r="H336" s="4">
        <f t="shared" si="25"/>
        <v>0</v>
      </c>
      <c r="I336" s="4">
        <f t="shared" si="27"/>
        <v>0</v>
      </c>
      <c r="J336" s="4">
        <f>SUM('Annuitair oud'!H336,'Annuitair nieuw'!H336)</f>
        <v>0</v>
      </c>
      <c r="K336" s="4">
        <f t="shared" si="28"/>
        <v>0</v>
      </c>
      <c r="L336" s="4">
        <f>SUM('Annuitair oud'!I336,'Annuitair nieuw'!I336)</f>
        <v>0</v>
      </c>
      <c r="M336" s="4"/>
      <c r="N336" s="4"/>
      <c r="O336" s="4"/>
      <c r="P336" s="4"/>
      <c r="Q336" s="4"/>
      <c r="R336" s="4"/>
      <c r="S336" s="4"/>
      <c r="T336" s="4"/>
      <c r="U336" s="4"/>
      <c r="V336" s="21"/>
    </row>
    <row r="337" spans="1:22" x14ac:dyDescent="0.25">
      <c r="A337" s="10">
        <f t="shared" si="29"/>
        <v>54636</v>
      </c>
      <c r="B337">
        <f t="shared" si="26"/>
        <v>28</v>
      </c>
      <c r="C337">
        <v>336</v>
      </c>
      <c r="D337" s="4">
        <f>SUM('Annuitair oud'!D337,'Annuitair nieuw'!D337)</f>
        <v>0</v>
      </c>
      <c r="E337" s="4">
        <f>SUM('Annuitair oud'!E337,'Annuitair nieuw'!E337)</f>
        <v>0</v>
      </c>
      <c r="F337" s="4">
        <f>SUM('Annuitair oud'!F337,'Annuitair nieuw'!F337)</f>
        <v>0</v>
      </c>
      <c r="G337" s="4">
        <f>SUM('Annuitair oud'!G337,'Annuitair nieuw'!G337)</f>
        <v>0</v>
      </c>
      <c r="H337" s="4">
        <f t="shared" si="25"/>
        <v>0</v>
      </c>
      <c r="I337" s="4">
        <f t="shared" si="27"/>
        <v>0</v>
      </c>
      <c r="J337" s="4">
        <f>SUM('Annuitair oud'!H337,'Annuitair nieuw'!H337)</f>
        <v>0</v>
      </c>
      <c r="K337" s="4">
        <f t="shared" si="28"/>
        <v>0</v>
      </c>
      <c r="L337" s="4">
        <f>SUM('Annuitair oud'!I337,'Annuitair nieuw'!I337)</f>
        <v>0</v>
      </c>
      <c r="M337" s="4"/>
      <c r="N337" s="4"/>
      <c r="O337" s="4"/>
      <c r="P337" s="4"/>
      <c r="Q337" s="4"/>
      <c r="R337" s="4"/>
      <c r="S337" s="4"/>
      <c r="T337" s="4"/>
      <c r="U337" s="4"/>
      <c r="V337" s="21"/>
    </row>
    <row r="338" spans="1:22" x14ac:dyDescent="0.25">
      <c r="A338" s="10">
        <f t="shared" si="29"/>
        <v>54667</v>
      </c>
      <c r="B338">
        <f t="shared" si="26"/>
        <v>29</v>
      </c>
      <c r="C338">
        <v>337</v>
      </c>
      <c r="D338" s="4">
        <f>SUM('Annuitair oud'!D338,'Annuitair nieuw'!D338)</f>
        <v>0</v>
      </c>
      <c r="E338" s="4">
        <f>SUM('Annuitair oud'!E338,'Annuitair nieuw'!E338)</f>
        <v>0</v>
      </c>
      <c r="F338" s="4">
        <f>SUM('Annuitair oud'!F338,'Annuitair nieuw'!F338)</f>
        <v>0</v>
      </c>
      <c r="G338" s="4">
        <f>SUM('Annuitair oud'!G338,'Annuitair nieuw'!G338)</f>
        <v>0</v>
      </c>
      <c r="H338" s="4">
        <f t="shared" si="25"/>
        <v>0</v>
      </c>
      <c r="I338" s="4">
        <f t="shared" si="27"/>
        <v>0</v>
      </c>
      <c r="J338" s="4">
        <f>SUM('Annuitair oud'!H338,'Annuitair nieuw'!H338)</f>
        <v>0</v>
      </c>
      <c r="K338" s="4">
        <f t="shared" si="28"/>
        <v>0</v>
      </c>
      <c r="L338" s="4">
        <f>SUM('Annuitair oud'!I338,'Annuitair nieuw'!I338)</f>
        <v>0</v>
      </c>
      <c r="M338" s="4"/>
      <c r="N338" s="4"/>
      <c r="O338" s="4"/>
      <c r="P338" s="4"/>
      <c r="Q338" s="4"/>
      <c r="R338" s="4"/>
      <c r="S338" s="4"/>
      <c r="T338" s="4"/>
      <c r="U338" s="4"/>
      <c r="V338" s="21"/>
    </row>
    <row r="339" spans="1:22" x14ac:dyDescent="0.25">
      <c r="A339" s="10">
        <f t="shared" si="29"/>
        <v>54697</v>
      </c>
      <c r="B339">
        <f t="shared" si="26"/>
        <v>29</v>
      </c>
      <c r="C339">
        <v>338</v>
      </c>
      <c r="D339" s="4">
        <f>SUM('Annuitair oud'!D339,'Annuitair nieuw'!D339)</f>
        <v>0</v>
      </c>
      <c r="E339" s="4">
        <f>SUM('Annuitair oud'!E339,'Annuitair nieuw'!E339)</f>
        <v>0</v>
      </c>
      <c r="F339" s="4">
        <f>SUM('Annuitair oud'!F339,'Annuitair nieuw'!F339)</f>
        <v>0</v>
      </c>
      <c r="G339" s="4">
        <f>SUM('Annuitair oud'!G339,'Annuitair nieuw'!G339)</f>
        <v>0</v>
      </c>
      <c r="H339" s="4">
        <f t="shared" si="25"/>
        <v>0</v>
      </c>
      <c r="I339" s="4">
        <f t="shared" si="27"/>
        <v>0</v>
      </c>
      <c r="J339" s="4">
        <f>SUM('Annuitair oud'!H339,'Annuitair nieuw'!H339)</f>
        <v>0</v>
      </c>
      <c r="K339" s="4">
        <f t="shared" si="28"/>
        <v>0</v>
      </c>
      <c r="L339" s="4">
        <f>SUM('Annuitair oud'!I339,'Annuitair nieuw'!I339)</f>
        <v>0</v>
      </c>
      <c r="M339" s="4"/>
      <c r="N339" s="4"/>
      <c r="O339" s="4"/>
      <c r="P339" s="4"/>
      <c r="Q339" s="4"/>
      <c r="R339" s="4"/>
      <c r="S339" s="4"/>
      <c r="T339" s="4"/>
      <c r="U339" s="4"/>
      <c r="V339" s="21"/>
    </row>
    <row r="340" spans="1:22" x14ac:dyDescent="0.25">
      <c r="A340" s="10">
        <f t="shared" si="29"/>
        <v>54728</v>
      </c>
      <c r="B340">
        <f t="shared" si="26"/>
        <v>29</v>
      </c>
      <c r="C340">
        <v>339</v>
      </c>
      <c r="D340" s="4">
        <f>SUM('Annuitair oud'!D340,'Annuitair nieuw'!D340)</f>
        <v>0</v>
      </c>
      <c r="E340" s="4">
        <f>SUM('Annuitair oud'!E340,'Annuitair nieuw'!E340)</f>
        <v>0</v>
      </c>
      <c r="F340" s="4">
        <f>SUM('Annuitair oud'!F340,'Annuitair nieuw'!F340)</f>
        <v>0</v>
      </c>
      <c r="G340" s="4">
        <f>SUM('Annuitair oud'!G340,'Annuitair nieuw'!G340)</f>
        <v>0</v>
      </c>
      <c r="H340" s="4">
        <f t="shared" si="25"/>
        <v>0</v>
      </c>
      <c r="I340" s="4">
        <f t="shared" si="27"/>
        <v>0</v>
      </c>
      <c r="J340" s="4">
        <f>SUM('Annuitair oud'!H340,'Annuitair nieuw'!H340)</f>
        <v>0</v>
      </c>
      <c r="K340" s="4">
        <f t="shared" si="28"/>
        <v>0</v>
      </c>
      <c r="L340" s="4">
        <f>SUM('Annuitair oud'!I340,'Annuitair nieuw'!I340)</f>
        <v>0</v>
      </c>
      <c r="M340" s="4"/>
      <c r="N340" s="4"/>
      <c r="O340" s="4"/>
      <c r="P340" s="4"/>
      <c r="Q340" s="4"/>
      <c r="R340" s="4"/>
      <c r="S340" s="4"/>
      <c r="T340" s="4"/>
      <c r="U340" s="4"/>
      <c r="V340" s="21"/>
    </row>
    <row r="341" spans="1:22" x14ac:dyDescent="0.25">
      <c r="A341" s="10">
        <f t="shared" si="29"/>
        <v>54758</v>
      </c>
      <c r="B341">
        <f t="shared" si="26"/>
        <v>29</v>
      </c>
      <c r="C341">
        <v>340</v>
      </c>
      <c r="D341" s="4">
        <f>SUM('Annuitair oud'!D341,'Annuitair nieuw'!D341)</f>
        <v>0</v>
      </c>
      <c r="E341" s="4">
        <f>SUM('Annuitair oud'!E341,'Annuitair nieuw'!E341)</f>
        <v>0</v>
      </c>
      <c r="F341" s="4">
        <f>SUM('Annuitair oud'!F341,'Annuitair nieuw'!F341)</f>
        <v>0</v>
      </c>
      <c r="G341" s="4">
        <f>SUM('Annuitair oud'!G341,'Annuitair nieuw'!G341)</f>
        <v>0</v>
      </c>
      <c r="H341" s="4">
        <f t="shared" si="25"/>
        <v>0</v>
      </c>
      <c r="I341" s="4">
        <f t="shared" si="27"/>
        <v>0</v>
      </c>
      <c r="J341" s="4">
        <f>SUM('Annuitair oud'!H341,'Annuitair nieuw'!H341)</f>
        <v>0</v>
      </c>
      <c r="K341" s="4">
        <f t="shared" si="28"/>
        <v>0</v>
      </c>
      <c r="L341" s="4">
        <f>SUM('Annuitair oud'!I341,'Annuitair nieuw'!I341)</f>
        <v>0</v>
      </c>
      <c r="M341" s="4"/>
      <c r="N341" s="4"/>
      <c r="O341" s="4"/>
      <c r="P341" s="4"/>
      <c r="Q341" s="4"/>
      <c r="R341" s="4"/>
      <c r="S341" s="4"/>
      <c r="T341" s="4"/>
      <c r="U341" s="4"/>
      <c r="V341" s="21"/>
    </row>
    <row r="342" spans="1:22" x14ac:dyDescent="0.25">
      <c r="A342" s="10">
        <f t="shared" si="29"/>
        <v>54789</v>
      </c>
      <c r="B342">
        <f t="shared" si="26"/>
        <v>29</v>
      </c>
      <c r="C342">
        <v>341</v>
      </c>
      <c r="D342" s="4">
        <f>SUM('Annuitair oud'!D342,'Annuitair nieuw'!D342)</f>
        <v>0</v>
      </c>
      <c r="E342" s="4">
        <f>SUM('Annuitair oud'!E342,'Annuitair nieuw'!E342)</f>
        <v>0</v>
      </c>
      <c r="F342" s="4">
        <f>SUM('Annuitair oud'!F342,'Annuitair nieuw'!F342)</f>
        <v>0</v>
      </c>
      <c r="G342" s="4">
        <f>SUM('Annuitair oud'!G342,'Annuitair nieuw'!G342)</f>
        <v>0</v>
      </c>
      <c r="H342" s="4">
        <f t="shared" si="25"/>
        <v>0</v>
      </c>
      <c r="I342" s="4">
        <f t="shared" si="27"/>
        <v>0</v>
      </c>
      <c r="J342" s="4">
        <f>SUM('Annuitair oud'!H342,'Annuitair nieuw'!H342)</f>
        <v>0</v>
      </c>
      <c r="K342" s="4">
        <f t="shared" si="28"/>
        <v>0</v>
      </c>
      <c r="L342" s="4">
        <f>SUM('Annuitair oud'!I342,'Annuitair nieuw'!I342)</f>
        <v>0</v>
      </c>
      <c r="M342" s="4"/>
      <c r="N342" s="4"/>
      <c r="O342" s="4"/>
      <c r="P342" s="4"/>
      <c r="Q342" s="4"/>
      <c r="R342" s="4"/>
      <c r="S342" s="4"/>
      <c r="T342" s="4"/>
      <c r="U342" s="4"/>
      <c r="V342" s="21"/>
    </row>
    <row r="343" spans="1:22" x14ac:dyDescent="0.25">
      <c r="A343" s="10">
        <f t="shared" si="29"/>
        <v>54820</v>
      </c>
      <c r="B343">
        <f t="shared" si="26"/>
        <v>29</v>
      </c>
      <c r="C343">
        <v>342</v>
      </c>
      <c r="D343" s="4">
        <f>SUM('Annuitair oud'!D343,'Annuitair nieuw'!D343)</f>
        <v>0</v>
      </c>
      <c r="E343" s="4">
        <f>SUM('Annuitair oud'!E343,'Annuitair nieuw'!E343)</f>
        <v>0</v>
      </c>
      <c r="F343" s="4">
        <f>SUM('Annuitair oud'!F343,'Annuitair nieuw'!F343)</f>
        <v>0</v>
      </c>
      <c r="G343" s="4">
        <f>SUM('Annuitair oud'!G343,'Annuitair nieuw'!G343)</f>
        <v>0</v>
      </c>
      <c r="H343" s="4">
        <f t="shared" si="25"/>
        <v>0</v>
      </c>
      <c r="I343" s="4">
        <f t="shared" si="27"/>
        <v>0</v>
      </c>
      <c r="J343" s="4">
        <f>SUM('Annuitair oud'!H343,'Annuitair nieuw'!H343)</f>
        <v>0</v>
      </c>
      <c r="K343" s="4">
        <f t="shared" si="28"/>
        <v>0</v>
      </c>
      <c r="L343" s="4">
        <f>SUM('Annuitair oud'!I343,'Annuitair nieuw'!I343)</f>
        <v>0</v>
      </c>
      <c r="M343" s="4"/>
      <c r="N343" s="4"/>
      <c r="O343" s="4"/>
      <c r="P343" s="4"/>
      <c r="Q343" s="4"/>
      <c r="R343" s="4"/>
      <c r="S343" s="4"/>
      <c r="T343" s="4"/>
      <c r="U343" s="4"/>
      <c r="V343" s="21"/>
    </row>
    <row r="344" spans="1:22" x14ac:dyDescent="0.25">
      <c r="A344" s="10">
        <f t="shared" si="29"/>
        <v>54848</v>
      </c>
      <c r="B344">
        <f t="shared" si="26"/>
        <v>29</v>
      </c>
      <c r="C344">
        <v>343</v>
      </c>
      <c r="D344" s="4">
        <f>SUM('Annuitair oud'!D344,'Annuitair nieuw'!D344)</f>
        <v>0</v>
      </c>
      <c r="E344" s="4">
        <f>SUM('Annuitair oud'!E344,'Annuitair nieuw'!E344)</f>
        <v>0</v>
      </c>
      <c r="F344" s="4">
        <f>SUM('Annuitair oud'!F344,'Annuitair nieuw'!F344)</f>
        <v>0</v>
      </c>
      <c r="G344" s="4">
        <f>SUM('Annuitair oud'!G344,'Annuitair nieuw'!G344)</f>
        <v>0</v>
      </c>
      <c r="H344" s="4">
        <f t="shared" si="25"/>
        <v>0</v>
      </c>
      <c r="I344" s="4">
        <f t="shared" si="27"/>
        <v>0</v>
      </c>
      <c r="J344" s="4">
        <f>SUM('Annuitair oud'!H344,'Annuitair nieuw'!H344)</f>
        <v>0</v>
      </c>
      <c r="K344" s="4">
        <f t="shared" si="28"/>
        <v>0</v>
      </c>
      <c r="L344" s="4">
        <f>SUM('Annuitair oud'!I344,'Annuitair nieuw'!I344)</f>
        <v>0</v>
      </c>
      <c r="M344" s="4"/>
      <c r="N344" s="4"/>
      <c r="O344" s="4"/>
      <c r="P344" s="4"/>
      <c r="Q344" s="4"/>
      <c r="R344" s="4"/>
      <c r="S344" s="4"/>
      <c r="T344" s="4"/>
      <c r="U344" s="4"/>
      <c r="V344" s="21"/>
    </row>
    <row r="345" spans="1:22" x14ac:dyDescent="0.25">
      <c r="A345" s="10">
        <f t="shared" si="29"/>
        <v>54879</v>
      </c>
      <c r="B345">
        <f t="shared" si="26"/>
        <v>29</v>
      </c>
      <c r="C345">
        <v>344</v>
      </c>
      <c r="D345" s="4">
        <f>SUM('Annuitair oud'!D345,'Annuitair nieuw'!D345)</f>
        <v>0</v>
      </c>
      <c r="E345" s="4">
        <f>SUM('Annuitair oud'!E345,'Annuitair nieuw'!E345)</f>
        <v>0</v>
      </c>
      <c r="F345" s="4">
        <f>SUM('Annuitair oud'!F345,'Annuitair nieuw'!F345)</f>
        <v>0</v>
      </c>
      <c r="G345" s="4">
        <f>SUM('Annuitair oud'!G345,'Annuitair nieuw'!G345)</f>
        <v>0</v>
      </c>
      <c r="H345" s="4">
        <f t="shared" si="25"/>
        <v>0</v>
      </c>
      <c r="I345" s="4">
        <f t="shared" si="27"/>
        <v>0</v>
      </c>
      <c r="J345" s="4">
        <f>SUM('Annuitair oud'!H345,'Annuitair nieuw'!H345)</f>
        <v>0</v>
      </c>
      <c r="K345" s="4">
        <f t="shared" si="28"/>
        <v>0</v>
      </c>
      <c r="L345" s="4">
        <f>SUM('Annuitair oud'!I345,'Annuitair nieuw'!I345)</f>
        <v>0</v>
      </c>
      <c r="M345" s="4"/>
      <c r="N345" s="4"/>
      <c r="O345" s="4"/>
      <c r="P345" s="4"/>
      <c r="Q345" s="4"/>
      <c r="R345" s="4"/>
      <c r="S345" s="4"/>
      <c r="T345" s="4"/>
      <c r="U345" s="4"/>
      <c r="V345" s="21"/>
    </row>
    <row r="346" spans="1:22" x14ac:dyDescent="0.25">
      <c r="A346" s="10">
        <f t="shared" si="29"/>
        <v>54909</v>
      </c>
      <c r="B346">
        <f t="shared" si="26"/>
        <v>29</v>
      </c>
      <c r="C346">
        <v>345</v>
      </c>
      <c r="D346" s="4">
        <f>SUM('Annuitair oud'!D346,'Annuitair nieuw'!D346)</f>
        <v>0</v>
      </c>
      <c r="E346" s="4">
        <f>SUM('Annuitair oud'!E346,'Annuitair nieuw'!E346)</f>
        <v>0</v>
      </c>
      <c r="F346" s="4">
        <f>SUM('Annuitair oud'!F346,'Annuitair nieuw'!F346)</f>
        <v>0</v>
      </c>
      <c r="G346" s="4">
        <f>SUM('Annuitair oud'!G346,'Annuitair nieuw'!G346)</f>
        <v>0</v>
      </c>
      <c r="H346" s="4">
        <f t="shared" si="25"/>
        <v>0</v>
      </c>
      <c r="I346" s="4">
        <f t="shared" si="27"/>
        <v>0</v>
      </c>
      <c r="J346" s="4">
        <f>SUM('Annuitair oud'!H346,'Annuitair nieuw'!H346)</f>
        <v>0</v>
      </c>
      <c r="K346" s="4">
        <f t="shared" si="28"/>
        <v>0</v>
      </c>
      <c r="L346" s="4">
        <f>SUM('Annuitair oud'!I346,'Annuitair nieuw'!I346)</f>
        <v>0</v>
      </c>
      <c r="M346" s="4"/>
      <c r="N346" s="4"/>
      <c r="O346" s="4"/>
      <c r="P346" s="4"/>
      <c r="Q346" s="4"/>
      <c r="R346" s="4"/>
      <c r="S346" s="4"/>
      <c r="T346" s="4"/>
      <c r="U346" s="4"/>
      <c r="V346" s="21"/>
    </row>
    <row r="347" spans="1:22" x14ac:dyDescent="0.25">
      <c r="A347" s="10">
        <f t="shared" si="29"/>
        <v>54940</v>
      </c>
      <c r="B347">
        <f t="shared" si="26"/>
        <v>29</v>
      </c>
      <c r="C347">
        <v>346</v>
      </c>
      <c r="D347" s="4">
        <f>SUM('Annuitair oud'!D347,'Annuitair nieuw'!D347)</f>
        <v>0</v>
      </c>
      <c r="E347" s="4">
        <f>SUM('Annuitair oud'!E347,'Annuitair nieuw'!E347)</f>
        <v>0</v>
      </c>
      <c r="F347" s="4">
        <f>SUM('Annuitair oud'!F347,'Annuitair nieuw'!F347)</f>
        <v>0</v>
      </c>
      <c r="G347" s="4">
        <f>SUM('Annuitair oud'!G347,'Annuitair nieuw'!G347)</f>
        <v>0</v>
      </c>
      <c r="H347" s="4">
        <f t="shared" si="25"/>
        <v>0</v>
      </c>
      <c r="I347" s="4">
        <f t="shared" si="27"/>
        <v>0</v>
      </c>
      <c r="J347" s="4">
        <f>SUM('Annuitair oud'!H347,'Annuitair nieuw'!H347)</f>
        <v>0</v>
      </c>
      <c r="K347" s="4">
        <f t="shared" si="28"/>
        <v>0</v>
      </c>
      <c r="L347" s="4">
        <f>SUM('Annuitair oud'!I347,'Annuitair nieuw'!I347)</f>
        <v>0</v>
      </c>
      <c r="M347" s="4"/>
      <c r="N347" s="4"/>
      <c r="O347" s="4"/>
      <c r="P347" s="4"/>
      <c r="Q347" s="4"/>
      <c r="R347" s="4"/>
      <c r="S347" s="4"/>
      <c r="T347" s="4"/>
      <c r="U347" s="4"/>
      <c r="V347" s="21"/>
    </row>
    <row r="348" spans="1:22" x14ac:dyDescent="0.25">
      <c r="A348" s="10">
        <f t="shared" si="29"/>
        <v>54970</v>
      </c>
      <c r="B348">
        <f t="shared" si="26"/>
        <v>29</v>
      </c>
      <c r="C348">
        <v>347</v>
      </c>
      <c r="D348" s="4">
        <f>SUM('Annuitair oud'!D348,'Annuitair nieuw'!D348)</f>
        <v>0</v>
      </c>
      <c r="E348" s="4">
        <f>SUM('Annuitair oud'!E348,'Annuitair nieuw'!E348)</f>
        <v>0</v>
      </c>
      <c r="F348" s="4">
        <f>SUM('Annuitair oud'!F348,'Annuitair nieuw'!F348)</f>
        <v>0</v>
      </c>
      <c r="G348" s="4">
        <f>SUM('Annuitair oud'!G348,'Annuitair nieuw'!G348)</f>
        <v>0</v>
      </c>
      <c r="H348" s="4">
        <f t="shared" si="25"/>
        <v>0</v>
      </c>
      <c r="I348" s="4">
        <f t="shared" si="27"/>
        <v>0</v>
      </c>
      <c r="J348" s="4">
        <f>SUM('Annuitair oud'!H348,'Annuitair nieuw'!H348)</f>
        <v>0</v>
      </c>
      <c r="K348" s="4">
        <f t="shared" si="28"/>
        <v>0</v>
      </c>
      <c r="L348" s="4">
        <f>SUM('Annuitair oud'!I348,'Annuitair nieuw'!I348)</f>
        <v>0</v>
      </c>
      <c r="M348" s="4"/>
      <c r="N348" s="4"/>
      <c r="O348" s="4"/>
      <c r="P348" s="4"/>
      <c r="Q348" s="4"/>
      <c r="R348" s="4"/>
      <c r="S348" s="4"/>
      <c r="T348" s="4"/>
      <c r="U348" s="4"/>
      <c r="V348" s="21"/>
    </row>
    <row r="349" spans="1:22" x14ac:dyDescent="0.25">
      <c r="A349" s="10">
        <f t="shared" si="29"/>
        <v>55001</v>
      </c>
      <c r="B349">
        <f t="shared" si="26"/>
        <v>29</v>
      </c>
      <c r="C349">
        <v>348</v>
      </c>
      <c r="D349" s="4">
        <f>SUM('Annuitair oud'!D349,'Annuitair nieuw'!D349)</f>
        <v>0</v>
      </c>
      <c r="E349" s="4">
        <f>SUM('Annuitair oud'!E349,'Annuitair nieuw'!E349)</f>
        <v>0</v>
      </c>
      <c r="F349" s="4">
        <f>SUM('Annuitair oud'!F349,'Annuitair nieuw'!F349)</f>
        <v>0</v>
      </c>
      <c r="G349" s="4">
        <f>SUM('Annuitair oud'!G349,'Annuitair nieuw'!G349)</f>
        <v>0</v>
      </c>
      <c r="H349" s="4">
        <f t="shared" si="25"/>
        <v>0</v>
      </c>
      <c r="I349" s="4">
        <f t="shared" si="27"/>
        <v>0</v>
      </c>
      <c r="J349" s="4">
        <f>SUM('Annuitair oud'!H349,'Annuitair nieuw'!H349)</f>
        <v>0</v>
      </c>
      <c r="K349" s="4">
        <f t="shared" si="28"/>
        <v>0</v>
      </c>
      <c r="L349" s="4">
        <f>SUM('Annuitair oud'!I349,'Annuitair nieuw'!I349)</f>
        <v>0</v>
      </c>
      <c r="M349" s="4"/>
      <c r="N349" s="4"/>
      <c r="O349" s="4"/>
      <c r="P349" s="4"/>
      <c r="Q349" s="4"/>
      <c r="R349" s="4"/>
      <c r="S349" s="4"/>
      <c r="T349" s="4"/>
      <c r="U349" s="4"/>
      <c r="V349" s="21"/>
    </row>
    <row r="350" spans="1:22" x14ac:dyDescent="0.25">
      <c r="A350" s="10">
        <f t="shared" si="29"/>
        <v>55032</v>
      </c>
      <c r="B350">
        <f t="shared" si="26"/>
        <v>30</v>
      </c>
      <c r="C350">
        <v>349</v>
      </c>
      <c r="D350" s="4">
        <f>SUM('Annuitair oud'!D350,'Annuitair nieuw'!D350)</f>
        <v>0</v>
      </c>
      <c r="E350" s="4">
        <f>SUM('Annuitair oud'!E350,'Annuitair nieuw'!E350)</f>
        <v>0</v>
      </c>
      <c r="F350" s="4">
        <f>SUM('Annuitair oud'!F350,'Annuitair nieuw'!F350)</f>
        <v>0</v>
      </c>
      <c r="G350" s="4">
        <f>SUM('Annuitair oud'!G350,'Annuitair nieuw'!G350)</f>
        <v>0</v>
      </c>
      <c r="H350" s="4">
        <f t="shared" si="25"/>
        <v>0</v>
      </c>
      <c r="I350" s="4">
        <f t="shared" si="27"/>
        <v>0</v>
      </c>
      <c r="J350" s="4">
        <f>SUM('Annuitair oud'!H350,'Annuitair nieuw'!H350)</f>
        <v>0</v>
      </c>
      <c r="K350" s="4">
        <f t="shared" si="28"/>
        <v>0</v>
      </c>
      <c r="L350" s="4">
        <f>SUM('Annuitair oud'!I350,'Annuitair nieuw'!I350)</f>
        <v>0</v>
      </c>
      <c r="M350" s="4"/>
      <c r="N350" s="4"/>
      <c r="O350" s="4"/>
      <c r="P350" s="4"/>
      <c r="Q350" s="4"/>
      <c r="R350" s="4"/>
      <c r="S350" s="4"/>
      <c r="T350" s="4"/>
      <c r="U350" s="4"/>
      <c r="V350" s="21"/>
    </row>
    <row r="351" spans="1:22" x14ac:dyDescent="0.25">
      <c r="A351" s="10">
        <f t="shared" si="29"/>
        <v>55062</v>
      </c>
      <c r="B351">
        <f t="shared" si="26"/>
        <v>30</v>
      </c>
      <c r="C351">
        <v>350</v>
      </c>
      <c r="D351" s="4">
        <f>SUM('Annuitair oud'!D351,'Annuitair nieuw'!D351)</f>
        <v>0</v>
      </c>
      <c r="E351" s="4">
        <f>SUM('Annuitair oud'!E351,'Annuitair nieuw'!E351)</f>
        <v>0</v>
      </c>
      <c r="F351" s="4">
        <f>SUM('Annuitair oud'!F351,'Annuitair nieuw'!F351)</f>
        <v>0</v>
      </c>
      <c r="G351" s="4">
        <f>SUM('Annuitair oud'!G351,'Annuitair nieuw'!G351)</f>
        <v>0</v>
      </c>
      <c r="H351" s="4">
        <f t="shared" si="25"/>
        <v>0</v>
      </c>
      <c r="I351" s="4">
        <f t="shared" si="27"/>
        <v>0</v>
      </c>
      <c r="J351" s="4">
        <f>SUM('Annuitair oud'!H351,'Annuitair nieuw'!H351)</f>
        <v>0</v>
      </c>
      <c r="K351" s="4">
        <f t="shared" si="28"/>
        <v>0</v>
      </c>
      <c r="L351" s="4">
        <f>SUM('Annuitair oud'!I351,'Annuitair nieuw'!I351)</f>
        <v>0</v>
      </c>
      <c r="M351" s="4"/>
      <c r="N351" s="4"/>
      <c r="O351" s="4"/>
      <c r="P351" s="4"/>
      <c r="Q351" s="4"/>
      <c r="R351" s="4"/>
      <c r="S351" s="4"/>
      <c r="T351" s="4"/>
      <c r="U351" s="4"/>
      <c r="V351" s="21"/>
    </row>
    <row r="352" spans="1:22" x14ac:dyDescent="0.25">
      <c r="A352" s="10">
        <f t="shared" si="29"/>
        <v>55093</v>
      </c>
      <c r="B352">
        <f t="shared" si="26"/>
        <v>30</v>
      </c>
      <c r="C352">
        <v>351</v>
      </c>
      <c r="D352" s="4">
        <f>SUM('Annuitair oud'!D352,'Annuitair nieuw'!D352)</f>
        <v>0</v>
      </c>
      <c r="E352" s="4">
        <f>SUM('Annuitair oud'!E352,'Annuitair nieuw'!E352)</f>
        <v>0</v>
      </c>
      <c r="F352" s="4">
        <f>SUM('Annuitair oud'!F352,'Annuitair nieuw'!F352)</f>
        <v>0</v>
      </c>
      <c r="G352" s="4">
        <f>SUM('Annuitair oud'!G352,'Annuitair nieuw'!G352)</f>
        <v>0</v>
      </c>
      <c r="H352" s="4">
        <f t="shared" si="25"/>
        <v>0</v>
      </c>
      <c r="I352" s="4">
        <f t="shared" si="27"/>
        <v>0</v>
      </c>
      <c r="J352" s="4">
        <f>SUM('Annuitair oud'!H352,'Annuitair nieuw'!H352)</f>
        <v>0</v>
      </c>
      <c r="K352" s="4">
        <f t="shared" si="28"/>
        <v>0</v>
      </c>
      <c r="L352" s="4">
        <f>SUM('Annuitair oud'!I352,'Annuitair nieuw'!I352)</f>
        <v>0</v>
      </c>
      <c r="M352" s="4"/>
      <c r="N352" s="4"/>
      <c r="O352" s="4"/>
      <c r="P352" s="4"/>
      <c r="Q352" s="4"/>
      <c r="R352" s="4"/>
      <c r="S352" s="4"/>
      <c r="T352" s="4"/>
      <c r="U352" s="4"/>
      <c r="V352" s="21"/>
    </row>
    <row r="353" spans="1:22" x14ac:dyDescent="0.25">
      <c r="A353" s="10">
        <f t="shared" si="29"/>
        <v>55123</v>
      </c>
      <c r="B353">
        <f t="shared" si="26"/>
        <v>30</v>
      </c>
      <c r="C353">
        <v>352</v>
      </c>
      <c r="D353" s="4">
        <f>SUM('Annuitair oud'!D353,'Annuitair nieuw'!D353)</f>
        <v>0</v>
      </c>
      <c r="E353" s="4">
        <f>SUM('Annuitair oud'!E353,'Annuitair nieuw'!E353)</f>
        <v>0</v>
      </c>
      <c r="F353" s="4">
        <f>SUM('Annuitair oud'!F353,'Annuitair nieuw'!F353)</f>
        <v>0</v>
      </c>
      <c r="G353" s="4">
        <f>SUM('Annuitair oud'!G353,'Annuitair nieuw'!G353)</f>
        <v>0</v>
      </c>
      <c r="H353" s="4">
        <f t="shared" si="25"/>
        <v>0</v>
      </c>
      <c r="I353" s="4">
        <f t="shared" si="27"/>
        <v>0</v>
      </c>
      <c r="J353" s="4">
        <f>SUM('Annuitair oud'!H353,'Annuitair nieuw'!H353)</f>
        <v>0</v>
      </c>
      <c r="K353" s="4">
        <f t="shared" si="28"/>
        <v>0</v>
      </c>
      <c r="L353" s="4">
        <f>SUM('Annuitair oud'!I353,'Annuitair nieuw'!I353)</f>
        <v>0</v>
      </c>
      <c r="M353" s="4"/>
      <c r="N353" s="4"/>
      <c r="O353" s="4"/>
      <c r="P353" s="4"/>
      <c r="Q353" s="4"/>
      <c r="R353" s="4"/>
      <c r="S353" s="4"/>
      <c r="T353" s="4"/>
      <c r="U353" s="4"/>
      <c r="V353" s="21"/>
    </row>
    <row r="354" spans="1:22" x14ac:dyDescent="0.25">
      <c r="A354" s="10">
        <f t="shared" si="29"/>
        <v>55154</v>
      </c>
      <c r="B354">
        <f t="shared" si="26"/>
        <v>30</v>
      </c>
      <c r="C354">
        <v>353</v>
      </c>
      <c r="D354" s="4">
        <f>SUM('Annuitair oud'!D354,'Annuitair nieuw'!D354)</f>
        <v>0</v>
      </c>
      <c r="E354" s="4">
        <f>SUM('Annuitair oud'!E354,'Annuitair nieuw'!E354)</f>
        <v>0</v>
      </c>
      <c r="F354" s="4">
        <f>SUM('Annuitair oud'!F354,'Annuitair nieuw'!F354)</f>
        <v>0</v>
      </c>
      <c r="G354" s="4">
        <f>SUM('Annuitair oud'!G354,'Annuitair nieuw'!G354)</f>
        <v>0</v>
      </c>
      <c r="H354" s="4">
        <f t="shared" si="25"/>
        <v>0</v>
      </c>
      <c r="I354" s="4">
        <f t="shared" si="27"/>
        <v>0</v>
      </c>
      <c r="J354" s="4">
        <f>SUM('Annuitair oud'!H354,'Annuitair nieuw'!H354)</f>
        <v>0</v>
      </c>
      <c r="K354" s="4">
        <f t="shared" si="28"/>
        <v>0</v>
      </c>
      <c r="L354" s="4">
        <f>SUM('Annuitair oud'!I354,'Annuitair nieuw'!I354)</f>
        <v>0</v>
      </c>
      <c r="M354" s="4"/>
      <c r="N354" s="4"/>
      <c r="O354" s="4"/>
      <c r="P354" s="4"/>
      <c r="Q354" s="4"/>
      <c r="R354" s="4"/>
      <c r="S354" s="4"/>
      <c r="T354" s="4"/>
      <c r="U354" s="4"/>
      <c r="V354" s="21"/>
    </row>
    <row r="355" spans="1:22" x14ac:dyDescent="0.25">
      <c r="A355" s="10">
        <f t="shared" si="29"/>
        <v>55185</v>
      </c>
      <c r="B355">
        <f t="shared" si="26"/>
        <v>30</v>
      </c>
      <c r="C355">
        <v>354</v>
      </c>
      <c r="D355" s="4">
        <f>SUM('Annuitair oud'!D355,'Annuitair nieuw'!D355)</f>
        <v>0</v>
      </c>
      <c r="E355" s="4">
        <f>SUM('Annuitair oud'!E355,'Annuitair nieuw'!E355)</f>
        <v>0</v>
      </c>
      <c r="F355" s="4">
        <f>SUM('Annuitair oud'!F355,'Annuitair nieuw'!F355)</f>
        <v>0</v>
      </c>
      <c r="G355" s="4">
        <f>SUM('Annuitair oud'!G355,'Annuitair nieuw'!G355)</f>
        <v>0</v>
      </c>
      <c r="H355" s="4">
        <f t="shared" si="25"/>
        <v>0</v>
      </c>
      <c r="I355" s="4">
        <f t="shared" si="27"/>
        <v>0</v>
      </c>
      <c r="J355" s="4">
        <f>SUM('Annuitair oud'!H355,'Annuitair nieuw'!H355)</f>
        <v>0</v>
      </c>
      <c r="K355" s="4">
        <f t="shared" si="28"/>
        <v>0</v>
      </c>
      <c r="L355" s="4">
        <f>SUM('Annuitair oud'!I355,'Annuitair nieuw'!I355)</f>
        <v>0</v>
      </c>
      <c r="M355" s="4"/>
      <c r="N355" s="4"/>
      <c r="O355" s="4"/>
      <c r="P355" s="4"/>
      <c r="Q355" s="4"/>
      <c r="R355" s="4"/>
      <c r="S355" s="4"/>
      <c r="T355" s="4"/>
      <c r="U355" s="4"/>
      <c r="V355" s="21"/>
    </row>
    <row r="356" spans="1:22" x14ac:dyDescent="0.25">
      <c r="A356" s="10">
        <f t="shared" si="29"/>
        <v>55213</v>
      </c>
      <c r="B356">
        <f t="shared" si="26"/>
        <v>30</v>
      </c>
      <c r="C356">
        <v>355</v>
      </c>
      <c r="D356" s="4">
        <f>SUM('Annuitair oud'!D356,'Annuitair nieuw'!D356)</f>
        <v>0</v>
      </c>
      <c r="E356" s="4">
        <f>SUM('Annuitair oud'!E356,'Annuitair nieuw'!E356)</f>
        <v>0</v>
      </c>
      <c r="F356" s="4">
        <f>SUM('Annuitair oud'!F356,'Annuitair nieuw'!F356)</f>
        <v>0</v>
      </c>
      <c r="G356" s="4">
        <f>SUM('Annuitair oud'!G356,'Annuitair nieuw'!G356)</f>
        <v>0</v>
      </c>
      <c r="H356" s="4">
        <f t="shared" si="25"/>
        <v>0</v>
      </c>
      <c r="I356" s="4">
        <f t="shared" si="27"/>
        <v>0</v>
      </c>
      <c r="J356" s="4">
        <f>SUM('Annuitair oud'!H356,'Annuitair nieuw'!H356)</f>
        <v>0</v>
      </c>
      <c r="K356" s="4">
        <f t="shared" si="28"/>
        <v>0</v>
      </c>
      <c r="L356" s="4">
        <f>SUM('Annuitair oud'!I356,'Annuitair nieuw'!I356)</f>
        <v>0</v>
      </c>
      <c r="M356" s="4"/>
      <c r="N356" s="4"/>
      <c r="O356" s="4"/>
      <c r="P356" s="4"/>
      <c r="Q356" s="4"/>
      <c r="R356" s="4"/>
      <c r="S356" s="4"/>
      <c r="T356" s="4"/>
      <c r="U356" s="4"/>
      <c r="V356" s="21"/>
    </row>
    <row r="357" spans="1:22" x14ac:dyDescent="0.25">
      <c r="A357" s="10">
        <f t="shared" si="29"/>
        <v>55244</v>
      </c>
      <c r="B357">
        <f t="shared" si="26"/>
        <v>30</v>
      </c>
      <c r="C357">
        <v>356</v>
      </c>
      <c r="D357" s="4">
        <f>SUM('Annuitair oud'!D357,'Annuitair nieuw'!D357)</f>
        <v>0</v>
      </c>
      <c r="E357" s="4">
        <f>SUM('Annuitair oud'!E357,'Annuitair nieuw'!E357)</f>
        <v>0</v>
      </c>
      <c r="F357" s="4">
        <f>SUM('Annuitair oud'!F357,'Annuitair nieuw'!F357)</f>
        <v>0</v>
      </c>
      <c r="G357" s="4">
        <f>SUM('Annuitair oud'!G357,'Annuitair nieuw'!G357)</f>
        <v>0</v>
      </c>
      <c r="H357" s="4">
        <f t="shared" si="25"/>
        <v>0</v>
      </c>
      <c r="I357" s="4">
        <f t="shared" si="27"/>
        <v>0</v>
      </c>
      <c r="J357" s="4">
        <f>SUM('Annuitair oud'!H357,'Annuitair nieuw'!H357)</f>
        <v>0</v>
      </c>
      <c r="K357" s="4">
        <f t="shared" si="28"/>
        <v>0</v>
      </c>
      <c r="L357" s="4">
        <f>SUM('Annuitair oud'!I357,'Annuitair nieuw'!I357)</f>
        <v>0</v>
      </c>
      <c r="M357" s="4"/>
      <c r="N357" s="4"/>
      <c r="O357" s="4"/>
      <c r="P357" s="4"/>
      <c r="Q357" s="4"/>
      <c r="R357" s="4"/>
      <c r="S357" s="4"/>
      <c r="T357" s="4"/>
      <c r="U357" s="4"/>
      <c r="V357" s="21"/>
    </row>
    <row r="358" spans="1:22" x14ac:dyDescent="0.25">
      <c r="A358" s="10">
        <f t="shared" si="29"/>
        <v>55274</v>
      </c>
      <c r="B358">
        <f t="shared" si="26"/>
        <v>30</v>
      </c>
      <c r="C358">
        <v>357</v>
      </c>
      <c r="D358" s="4">
        <f>SUM('Annuitair oud'!D358,'Annuitair nieuw'!D358)</f>
        <v>0</v>
      </c>
      <c r="E358" s="4">
        <f>SUM('Annuitair oud'!E358,'Annuitair nieuw'!E358)</f>
        <v>0</v>
      </c>
      <c r="F358" s="4">
        <f>SUM('Annuitair oud'!F358,'Annuitair nieuw'!F358)</f>
        <v>0</v>
      </c>
      <c r="G358" s="4">
        <f>SUM('Annuitair oud'!G358,'Annuitair nieuw'!G358)</f>
        <v>0</v>
      </c>
      <c r="H358" s="4">
        <f t="shared" si="25"/>
        <v>0</v>
      </c>
      <c r="I358" s="4">
        <f t="shared" si="27"/>
        <v>0</v>
      </c>
      <c r="J358" s="4">
        <f>SUM('Annuitair oud'!H358,'Annuitair nieuw'!H358)</f>
        <v>0</v>
      </c>
      <c r="K358" s="4">
        <f t="shared" si="28"/>
        <v>0</v>
      </c>
      <c r="L358" s="4">
        <f>SUM('Annuitair oud'!I358,'Annuitair nieuw'!I358)</f>
        <v>0</v>
      </c>
      <c r="M358" s="4"/>
      <c r="N358" s="4"/>
      <c r="O358" s="4"/>
      <c r="P358" s="4"/>
      <c r="Q358" s="4"/>
      <c r="R358" s="4"/>
      <c r="S358" s="4"/>
      <c r="T358" s="4"/>
      <c r="U358" s="4"/>
      <c r="V358" s="21"/>
    </row>
    <row r="359" spans="1:22" x14ac:dyDescent="0.25">
      <c r="A359" s="10">
        <f t="shared" si="29"/>
        <v>55305</v>
      </c>
      <c r="B359">
        <f t="shared" si="26"/>
        <v>30</v>
      </c>
      <c r="C359">
        <v>358</v>
      </c>
      <c r="D359" s="4">
        <f>SUM('Annuitair oud'!D359,'Annuitair nieuw'!D359)</f>
        <v>0</v>
      </c>
      <c r="E359" s="4">
        <f>SUM('Annuitair oud'!E359,'Annuitair nieuw'!E359)</f>
        <v>0</v>
      </c>
      <c r="F359" s="4">
        <f>SUM('Annuitair oud'!F359,'Annuitair nieuw'!F359)</f>
        <v>0</v>
      </c>
      <c r="G359" s="4">
        <f>SUM('Annuitair oud'!G359,'Annuitair nieuw'!G359)</f>
        <v>0</v>
      </c>
      <c r="H359" s="4">
        <f t="shared" si="25"/>
        <v>0</v>
      </c>
      <c r="I359" s="4">
        <f t="shared" si="27"/>
        <v>0</v>
      </c>
      <c r="J359" s="4">
        <f>SUM('Annuitair oud'!H359,'Annuitair nieuw'!H359)</f>
        <v>0</v>
      </c>
      <c r="K359" s="4">
        <f t="shared" si="28"/>
        <v>0</v>
      </c>
      <c r="L359" s="4">
        <f>SUM('Annuitair oud'!I359,'Annuitair nieuw'!I359)</f>
        <v>0</v>
      </c>
      <c r="M359" s="4"/>
      <c r="N359" s="4"/>
      <c r="O359" s="4"/>
      <c r="P359" s="4"/>
      <c r="Q359" s="4"/>
      <c r="R359" s="4"/>
      <c r="S359" s="4"/>
      <c r="T359" s="4"/>
      <c r="U359" s="4"/>
      <c r="V359" s="21"/>
    </row>
    <row r="360" spans="1:22" x14ac:dyDescent="0.25">
      <c r="A360" s="10">
        <f t="shared" si="29"/>
        <v>55335</v>
      </c>
      <c r="B360">
        <f t="shared" si="26"/>
        <v>30</v>
      </c>
      <c r="C360">
        <v>359</v>
      </c>
      <c r="D360" s="4">
        <f>SUM('Annuitair oud'!D360,'Annuitair nieuw'!D360)</f>
        <v>0</v>
      </c>
      <c r="E360" s="4">
        <f>SUM('Annuitair oud'!E360,'Annuitair nieuw'!E360)</f>
        <v>0</v>
      </c>
      <c r="F360" s="4">
        <f>SUM('Annuitair oud'!F360,'Annuitair nieuw'!F360)</f>
        <v>0</v>
      </c>
      <c r="G360" s="4">
        <f>SUM('Annuitair oud'!G360,'Annuitair nieuw'!G360)</f>
        <v>0</v>
      </c>
      <c r="H360" s="4">
        <f t="shared" si="25"/>
        <v>0</v>
      </c>
      <c r="I360" s="4">
        <f t="shared" si="27"/>
        <v>0</v>
      </c>
      <c r="J360" s="4">
        <f>SUM('Annuitair oud'!H360,'Annuitair nieuw'!H360)</f>
        <v>0</v>
      </c>
      <c r="K360" s="4">
        <f t="shared" si="28"/>
        <v>0</v>
      </c>
      <c r="L360" s="4">
        <f>SUM('Annuitair oud'!I360,'Annuitair nieuw'!I360)</f>
        <v>0</v>
      </c>
      <c r="M360" s="4"/>
      <c r="N360" s="4"/>
      <c r="O360" s="4"/>
      <c r="P360" s="4"/>
      <c r="Q360" s="4"/>
      <c r="R360" s="4"/>
      <c r="S360" s="4"/>
      <c r="T360" s="4"/>
      <c r="U360" s="4"/>
      <c r="V360" s="21"/>
    </row>
    <row r="361" spans="1:22" x14ac:dyDescent="0.25">
      <c r="A361" s="10">
        <f t="shared" si="29"/>
        <v>55366</v>
      </c>
      <c r="B361">
        <f t="shared" si="26"/>
        <v>30</v>
      </c>
      <c r="C361">
        <v>360</v>
      </c>
      <c r="D361" s="4">
        <f>SUM('Annuitair oud'!D361,'Annuitair nieuw'!D361)</f>
        <v>0</v>
      </c>
      <c r="E361" s="4">
        <f>SUM('Annuitair oud'!E361,'Annuitair nieuw'!E361)</f>
        <v>0</v>
      </c>
      <c r="F361" s="4">
        <f>SUM('Annuitair oud'!F361,'Annuitair nieuw'!F361)</f>
        <v>0</v>
      </c>
      <c r="G361" s="4">
        <f>SUM('Annuitair oud'!G361,'Annuitair nieuw'!G361)</f>
        <v>0</v>
      </c>
      <c r="H361" s="4">
        <f t="shared" si="25"/>
        <v>0</v>
      </c>
      <c r="I361" s="4">
        <f t="shared" si="27"/>
        <v>0</v>
      </c>
      <c r="J361" s="4">
        <f>SUM('Annuitair oud'!H361,'Annuitair nieuw'!H361)</f>
        <v>0</v>
      </c>
      <c r="K361" s="4">
        <f t="shared" si="28"/>
        <v>0</v>
      </c>
      <c r="L361" s="4">
        <f>SUM('Annuitair oud'!I361,'Annuitair nieuw'!I361)</f>
        <v>0</v>
      </c>
      <c r="M361" s="4"/>
      <c r="N361" s="4"/>
      <c r="O361" s="4"/>
      <c r="P361" s="4"/>
      <c r="Q361" s="4"/>
      <c r="R361" s="4"/>
      <c r="S361" s="4"/>
      <c r="T361" s="4"/>
      <c r="U361" s="4"/>
      <c r="V361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N372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3" max="3" width="10.7109375" customWidth="1"/>
    <col min="4" max="4" width="10.7109375" style="4" customWidth="1"/>
    <col min="5" max="5" width="13.85546875" style="4" bestFit="1" customWidth="1"/>
    <col min="6" max="6" width="10.7109375" style="4" customWidth="1"/>
    <col min="7" max="7" width="10.42578125" style="4" bestFit="1" customWidth="1"/>
    <col min="8" max="8" width="12.140625" style="4" bestFit="1" customWidth="1"/>
    <col min="9" max="9" width="12.42578125" style="4" bestFit="1" customWidth="1"/>
    <col min="10" max="10" width="15.140625" style="21" bestFit="1" customWidth="1"/>
    <col min="12" max="12" width="10.42578125" bestFit="1" customWidth="1"/>
    <col min="14" max="14" width="10.42578125" bestFit="1" customWidth="1"/>
  </cols>
  <sheetData>
    <row r="1" spans="1:14" x14ac:dyDescent="0.25">
      <c r="A1" t="s">
        <v>29</v>
      </c>
      <c r="B1" t="s">
        <v>9</v>
      </c>
      <c r="C1" t="s">
        <v>4</v>
      </c>
      <c r="D1" s="4" t="s">
        <v>1</v>
      </c>
      <c r="E1" s="4" t="s">
        <v>36</v>
      </c>
      <c r="F1" s="4" t="s">
        <v>2</v>
      </c>
      <c r="G1" s="4" t="s">
        <v>7</v>
      </c>
      <c r="H1" s="4" t="s">
        <v>38</v>
      </c>
      <c r="I1" s="4" t="s">
        <v>3</v>
      </c>
    </row>
    <row r="2" spans="1:14" x14ac:dyDescent="0.25">
      <c r="A2" s="10">
        <f>Invoer!B3</f>
        <v>44440</v>
      </c>
      <c r="B2">
        <f>CEILING(C2/12,1)</f>
        <v>1</v>
      </c>
      <c r="C2">
        <v>1</v>
      </c>
      <c r="D2" s="4">
        <f>G2-F2</f>
        <v>0</v>
      </c>
      <c r="E2" s="4">
        <f>IF(ISNA(VLOOKUP(A2&amp;"nieuw",'Extra aflossing'!A:G,4,0)),0,VLOOKUP(A2&amp;"nieuw",'Extra aflossing'!A:G,4,0))</f>
        <v>0</v>
      </c>
      <c r="F2" s="4">
        <f>Invoer!B8*Invoer!B12/12</f>
        <v>0</v>
      </c>
      <c r="G2" s="4">
        <f>ABS(PMT(Invoer!$B$12/12,360-C2+1,Invoer!$B$8,0))</f>
        <v>0</v>
      </c>
      <c r="H2" s="4">
        <f>SUM(D2,F2)</f>
        <v>0</v>
      </c>
      <c r="I2" s="4">
        <f>Invoer!B8-D2-E2</f>
        <v>0</v>
      </c>
      <c r="J2" s="1" t="e">
        <f>((F2-#REF!)*12)/I2</f>
        <v>#REF!</v>
      </c>
    </row>
    <row r="3" spans="1:14" x14ac:dyDescent="0.25">
      <c r="A3" s="10">
        <f>DATE(YEAR(A2),MONTH(A2)+1,DAY(A2))</f>
        <v>44470</v>
      </c>
      <c r="B3">
        <f t="shared" ref="B3:B66" si="0">CEILING(C3/12,1)</f>
        <v>1</v>
      </c>
      <c r="C3">
        <v>2</v>
      </c>
      <c r="D3" s="4">
        <f t="shared" ref="D3:D66" si="1">IF(A3&lt;=Aflossingsvrij_maken,G3-F3,0)</f>
        <v>0</v>
      </c>
      <c r="E3" s="4">
        <f>IF(ISNA(VLOOKUP(A3&amp;"nieuw",'Extra aflossing'!A:G,4,0)),0,VLOOKUP(A3&amp;"nieuw",'Extra aflossing'!A:G,4,0))</f>
        <v>0</v>
      </c>
      <c r="F3" s="4">
        <f>I2*Invoer!$B$12/12</f>
        <v>0</v>
      </c>
      <c r="G3" s="4">
        <f>IF(A3&lt;=Aflossingsvrij_maken,ABS(PMT(Invoer!$B$12/12,360-C3+1,I2,0)),0)</f>
        <v>0</v>
      </c>
      <c r="H3" s="4">
        <f t="shared" ref="H3:H66" si="2">SUM(D3,F3)</f>
        <v>0</v>
      </c>
      <c r="I3" s="4">
        <f t="shared" ref="I3:I66" si="3">I2-D3-E3</f>
        <v>0</v>
      </c>
    </row>
    <row r="4" spans="1:14" x14ac:dyDescent="0.25">
      <c r="A4" s="10">
        <f t="shared" ref="A4:A67" si="4">DATE(YEAR(A3),MONTH(A3)+1,DAY(A3))</f>
        <v>44501</v>
      </c>
      <c r="B4">
        <f t="shared" si="0"/>
        <v>1</v>
      </c>
      <c r="C4">
        <v>3</v>
      </c>
      <c r="D4" s="4">
        <f t="shared" si="1"/>
        <v>0</v>
      </c>
      <c r="E4" s="4">
        <f>IF(ISNA(VLOOKUP(A4&amp;"nieuw",'Extra aflossing'!A:G,4,0)),0,VLOOKUP(A4&amp;"nieuw",'Extra aflossing'!A:G,4,0))</f>
        <v>0</v>
      </c>
      <c r="F4" s="4">
        <f>I3*Invoer!$B$12/12</f>
        <v>0</v>
      </c>
      <c r="G4" s="4">
        <f>IF(A4&lt;=Aflossingsvrij_maken,ABS(PMT(Invoer!$B$12/12,360-C4+1,I3,0)),0)</f>
        <v>0</v>
      </c>
      <c r="H4" s="4">
        <f t="shared" si="2"/>
        <v>0</v>
      </c>
      <c r="I4" s="4">
        <f t="shared" si="3"/>
        <v>0</v>
      </c>
      <c r="L4" s="4"/>
    </row>
    <row r="5" spans="1:14" x14ac:dyDescent="0.25">
      <c r="A5" s="10">
        <f t="shared" si="4"/>
        <v>44531</v>
      </c>
      <c r="B5">
        <f t="shared" si="0"/>
        <v>1</v>
      </c>
      <c r="C5">
        <v>4</v>
      </c>
      <c r="D5" s="4">
        <f t="shared" si="1"/>
        <v>0</v>
      </c>
      <c r="E5" s="4">
        <f>IF(ISNA(VLOOKUP(A5&amp;"nieuw",'Extra aflossing'!A:G,4,0)),0,VLOOKUP(A5&amp;"nieuw",'Extra aflossing'!A:G,4,0))</f>
        <v>0</v>
      </c>
      <c r="F5" s="4">
        <f>I4*Invoer!$B$12/12</f>
        <v>0</v>
      </c>
      <c r="G5" s="4">
        <f>IF(A5&lt;=Aflossingsvrij_maken,ABS(PMT(Invoer!$B$12/12,360-C5+1,I4,0)),0)</f>
        <v>0</v>
      </c>
      <c r="H5" s="4">
        <f t="shared" si="2"/>
        <v>0</v>
      </c>
      <c r="I5" s="4">
        <f t="shared" si="3"/>
        <v>0</v>
      </c>
    </row>
    <row r="6" spans="1:14" x14ac:dyDescent="0.25">
      <c r="A6" s="10">
        <f t="shared" si="4"/>
        <v>44562</v>
      </c>
      <c r="B6">
        <f t="shared" si="0"/>
        <v>1</v>
      </c>
      <c r="C6">
        <v>5</v>
      </c>
      <c r="D6" s="4">
        <f t="shared" si="1"/>
        <v>0</v>
      </c>
      <c r="E6" s="4">
        <f>IF(ISNA(VLOOKUP(A6&amp;"nieuw",'Extra aflossing'!A:G,4,0)),0,VLOOKUP(A6&amp;"nieuw",'Extra aflossing'!A:G,4,0))</f>
        <v>0</v>
      </c>
      <c r="F6" s="4">
        <f>I5*Invoer!$B$12/12</f>
        <v>0</v>
      </c>
      <c r="G6" s="4">
        <f>IF(A6&lt;=Aflossingsvrij_maken,ABS(PMT(Invoer!$B$12/12,360-C6+1,I5,0)),0)</f>
        <v>0</v>
      </c>
      <c r="H6" s="4">
        <f t="shared" si="2"/>
        <v>0</v>
      </c>
      <c r="I6" s="4">
        <f t="shared" si="3"/>
        <v>0</v>
      </c>
    </row>
    <row r="7" spans="1:14" x14ac:dyDescent="0.25">
      <c r="A7" s="10">
        <f t="shared" si="4"/>
        <v>44593</v>
      </c>
      <c r="B7">
        <f t="shared" si="0"/>
        <v>1</v>
      </c>
      <c r="C7">
        <v>6</v>
      </c>
      <c r="D7" s="4">
        <f t="shared" si="1"/>
        <v>0</v>
      </c>
      <c r="E7" s="4">
        <f>IF(ISNA(VLOOKUP(A7&amp;"nieuw",'Extra aflossing'!A:G,4,0)),0,VLOOKUP(A7&amp;"nieuw",'Extra aflossing'!A:G,4,0))</f>
        <v>0</v>
      </c>
      <c r="F7" s="4">
        <f>I6*Invoer!$B$12/12</f>
        <v>0</v>
      </c>
      <c r="G7" s="4">
        <f>IF(A7&lt;=Aflossingsvrij_maken,ABS(PMT(Invoer!$B$12/12,360-C7+1,I6,0)),0)</f>
        <v>0</v>
      </c>
      <c r="H7" s="4">
        <f t="shared" si="2"/>
        <v>0</v>
      </c>
      <c r="I7" s="4">
        <f t="shared" si="3"/>
        <v>0</v>
      </c>
      <c r="N7" s="4"/>
    </row>
    <row r="8" spans="1:14" x14ac:dyDescent="0.25">
      <c r="A8" s="10">
        <f t="shared" si="4"/>
        <v>44621</v>
      </c>
      <c r="B8">
        <f t="shared" si="0"/>
        <v>1</v>
      </c>
      <c r="C8">
        <v>7</v>
      </c>
      <c r="D8" s="4">
        <f t="shared" si="1"/>
        <v>0</v>
      </c>
      <c r="E8" s="4">
        <f>IF(ISNA(VLOOKUP(A8&amp;"nieuw",'Extra aflossing'!A:G,4,0)),0,VLOOKUP(A8&amp;"nieuw",'Extra aflossing'!A:G,4,0))</f>
        <v>0</v>
      </c>
      <c r="F8" s="4">
        <f>I7*Invoer!$B$12/12</f>
        <v>0</v>
      </c>
      <c r="G8" s="4">
        <f>IF(A8&lt;=Aflossingsvrij_maken,ABS(PMT(Invoer!$B$12/12,360-C8+1,I7,0)),0)</f>
        <v>0</v>
      </c>
      <c r="H8" s="4">
        <f t="shared" si="2"/>
        <v>0</v>
      </c>
      <c r="I8" s="4">
        <f t="shared" si="3"/>
        <v>0</v>
      </c>
    </row>
    <row r="9" spans="1:14" x14ac:dyDescent="0.25">
      <c r="A9" s="10">
        <f t="shared" si="4"/>
        <v>44652</v>
      </c>
      <c r="B9">
        <f t="shared" si="0"/>
        <v>1</v>
      </c>
      <c r="C9">
        <v>8</v>
      </c>
      <c r="D9" s="4">
        <f t="shared" si="1"/>
        <v>0</v>
      </c>
      <c r="E9" s="4">
        <f>IF(ISNA(VLOOKUP(A9&amp;"nieuw",'Extra aflossing'!A:G,4,0)),0,VLOOKUP(A9&amp;"nieuw",'Extra aflossing'!A:G,4,0))</f>
        <v>0</v>
      </c>
      <c r="F9" s="4">
        <f>I8*Invoer!$B$12/12</f>
        <v>0</v>
      </c>
      <c r="G9" s="4">
        <f>IF(A9&lt;=Aflossingsvrij_maken,ABS(PMT(Invoer!$B$12/12,360-C9+1,I8,0)),0)</f>
        <v>0</v>
      </c>
      <c r="H9" s="4">
        <f t="shared" si="2"/>
        <v>0</v>
      </c>
      <c r="I9" s="4">
        <f t="shared" si="3"/>
        <v>0</v>
      </c>
    </row>
    <row r="10" spans="1:14" x14ac:dyDescent="0.25">
      <c r="A10" s="10">
        <f t="shared" si="4"/>
        <v>44682</v>
      </c>
      <c r="B10">
        <f t="shared" si="0"/>
        <v>1</v>
      </c>
      <c r="C10">
        <v>9</v>
      </c>
      <c r="D10" s="4">
        <f t="shared" si="1"/>
        <v>0</v>
      </c>
      <c r="E10" s="4">
        <f>IF(ISNA(VLOOKUP(A10&amp;"nieuw",'Extra aflossing'!A:G,4,0)),0,VLOOKUP(A10&amp;"nieuw",'Extra aflossing'!A:G,4,0))</f>
        <v>0</v>
      </c>
      <c r="F10" s="4">
        <f>I9*Invoer!$B$12/12</f>
        <v>0</v>
      </c>
      <c r="G10" s="4">
        <f>IF(A10&lt;=Aflossingsvrij_maken,ABS(PMT(Invoer!$B$12/12,360-C10+1,I9,0)),0)</f>
        <v>0</v>
      </c>
      <c r="H10" s="4">
        <f t="shared" si="2"/>
        <v>0</v>
      </c>
      <c r="I10" s="4">
        <f t="shared" si="3"/>
        <v>0</v>
      </c>
    </row>
    <row r="11" spans="1:14" x14ac:dyDescent="0.25">
      <c r="A11" s="10">
        <f t="shared" si="4"/>
        <v>44713</v>
      </c>
      <c r="B11">
        <f t="shared" si="0"/>
        <v>1</v>
      </c>
      <c r="C11">
        <v>10</v>
      </c>
      <c r="D11" s="4">
        <f t="shared" si="1"/>
        <v>0</v>
      </c>
      <c r="E11" s="4">
        <f>IF(ISNA(VLOOKUP(A11&amp;"nieuw",'Extra aflossing'!A:G,4,0)),0,VLOOKUP(A11&amp;"nieuw",'Extra aflossing'!A:G,4,0))</f>
        <v>0</v>
      </c>
      <c r="F11" s="4">
        <f>I10*Invoer!$B$12/12</f>
        <v>0</v>
      </c>
      <c r="G11" s="4">
        <f>IF(A11&lt;=Aflossingsvrij_maken,ABS(PMT(Invoer!$B$12/12,360-C11+1,I10,0)),0)</f>
        <v>0</v>
      </c>
      <c r="H11" s="4">
        <f t="shared" si="2"/>
        <v>0</v>
      </c>
      <c r="I11" s="4">
        <f t="shared" si="3"/>
        <v>0</v>
      </c>
    </row>
    <row r="12" spans="1:14" x14ac:dyDescent="0.25">
      <c r="A12" s="10">
        <f t="shared" si="4"/>
        <v>44743</v>
      </c>
      <c r="B12">
        <f t="shared" si="0"/>
        <v>1</v>
      </c>
      <c r="C12">
        <v>11</v>
      </c>
      <c r="D12" s="4">
        <f t="shared" si="1"/>
        <v>0</v>
      </c>
      <c r="E12" s="4">
        <f>IF(ISNA(VLOOKUP(A12&amp;"nieuw",'Extra aflossing'!A:G,4,0)),0,VLOOKUP(A12&amp;"nieuw",'Extra aflossing'!A:G,4,0))</f>
        <v>0</v>
      </c>
      <c r="F12" s="4">
        <f>I11*Invoer!$B$12/12</f>
        <v>0</v>
      </c>
      <c r="G12" s="4">
        <f>IF(A12&lt;=Aflossingsvrij_maken,ABS(PMT(Invoer!$B$12/12,360-C12+1,I11,0)),0)</f>
        <v>0</v>
      </c>
      <c r="H12" s="4">
        <f t="shared" si="2"/>
        <v>0</v>
      </c>
      <c r="I12" s="4">
        <f t="shared" si="3"/>
        <v>0</v>
      </c>
    </row>
    <row r="13" spans="1:14" x14ac:dyDescent="0.25">
      <c r="A13" s="10">
        <f t="shared" si="4"/>
        <v>44774</v>
      </c>
      <c r="B13">
        <f t="shared" si="0"/>
        <v>1</v>
      </c>
      <c r="C13">
        <v>12</v>
      </c>
      <c r="D13" s="4">
        <f t="shared" si="1"/>
        <v>0</v>
      </c>
      <c r="E13" s="4">
        <f>IF(ISNA(VLOOKUP(A13&amp;"nieuw",'Extra aflossing'!A:G,4,0)),0,VLOOKUP(A13&amp;"nieuw",'Extra aflossing'!A:G,4,0))</f>
        <v>0</v>
      </c>
      <c r="F13" s="4">
        <f>I12*Invoer!$B$12/12</f>
        <v>0</v>
      </c>
      <c r="G13" s="4">
        <f>IF(A13&lt;=Aflossingsvrij_maken,ABS(PMT(Invoer!$B$12/12,360-C13+1,I12,0)),0)</f>
        <v>0</v>
      </c>
      <c r="H13" s="4">
        <f t="shared" si="2"/>
        <v>0</v>
      </c>
      <c r="I13" s="4">
        <f t="shared" si="3"/>
        <v>0</v>
      </c>
    </row>
    <row r="14" spans="1:14" x14ac:dyDescent="0.25">
      <c r="A14" s="10">
        <f t="shared" si="4"/>
        <v>44805</v>
      </c>
      <c r="B14">
        <f t="shared" si="0"/>
        <v>2</v>
      </c>
      <c r="C14">
        <v>13</v>
      </c>
      <c r="D14" s="4">
        <f t="shared" si="1"/>
        <v>0</v>
      </c>
      <c r="E14" s="4">
        <f>IF(ISNA(VLOOKUP(A14&amp;"nieuw",'Extra aflossing'!A:G,4,0)),0,VLOOKUP(A14&amp;"nieuw",'Extra aflossing'!A:G,4,0))</f>
        <v>0</v>
      </c>
      <c r="F14" s="4">
        <f>I13*Invoer!$B$12/12</f>
        <v>0</v>
      </c>
      <c r="G14" s="4">
        <f>IF(A14&lt;=Aflossingsvrij_maken,ABS(PMT(Invoer!$B$12/12,360-C14+1,I13,0)),0)</f>
        <v>0</v>
      </c>
      <c r="H14" s="4">
        <f t="shared" si="2"/>
        <v>0</v>
      </c>
      <c r="I14" s="4">
        <f t="shared" si="3"/>
        <v>0</v>
      </c>
    </row>
    <row r="15" spans="1:14" x14ac:dyDescent="0.25">
      <c r="A15" s="10">
        <f>DATE(YEAR(A14),MONTH(A14)+1,DAY(A14))</f>
        <v>44835</v>
      </c>
      <c r="B15">
        <f t="shared" si="0"/>
        <v>2</v>
      </c>
      <c r="C15">
        <v>14</v>
      </c>
      <c r="D15" s="4">
        <f t="shared" si="1"/>
        <v>0</v>
      </c>
      <c r="E15" s="4">
        <f>IF(ISNA(VLOOKUP(A15&amp;"nieuw",'Extra aflossing'!A:G,4,0)),0,VLOOKUP(A15&amp;"nieuw",'Extra aflossing'!A:G,4,0))</f>
        <v>0</v>
      </c>
      <c r="F15" s="4">
        <f>I14*Invoer!$B$12/12</f>
        <v>0</v>
      </c>
      <c r="G15" s="4">
        <f>IF(A15&lt;=Aflossingsvrij_maken,ABS(PMT(Invoer!$B$12/12,360-C15+1,I14,0)),0)</f>
        <v>0</v>
      </c>
      <c r="H15" s="4">
        <f t="shared" si="2"/>
        <v>0</v>
      </c>
      <c r="I15" s="4">
        <f t="shared" si="3"/>
        <v>0</v>
      </c>
    </row>
    <row r="16" spans="1:14" x14ac:dyDescent="0.25">
      <c r="A16" s="10">
        <f t="shared" si="4"/>
        <v>44866</v>
      </c>
      <c r="B16">
        <f t="shared" si="0"/>
        <v>2</v>
      </c>
      <c r="C16">
        <v>15</v>
      </c>
      <c r="D16" s="4">
        <f t="shared" si="1"/>
        <v>0</v>
      </c>
      <c r="E16" s="4">
        <f>IF(ISNA(VLOOKUP(A16&amp;"nieuw",'Extra aflossing'!A:G,4,0)),0,VLOOKUP(A16&amp;"nieuw",'Extra aflossing'!A:G,4,0))</f>
        <v>0</v>
      </c>
      <c r="F16" s="4">
        <f>I15*Invoer!$B$12/12</f>
        <v>0</v>
      </c>
      <c r="G16" s="4">
        <f>IF(A16&lt;=Aflossingsvrij_maken,ABS(PMT(Invoer!$B$12/12,360-C16+1,I15,0)),0)</f>
        <v>0</v>
      </c>
      <c r="H16" s="4">
        <f t="shared" si="2"/>
        <v>0</v>
      </c>
      <c r="I16" s="4">
        <f t="shared" si="3"/>
        <v>0</v>
      </c>
    </row>
    <row r="17" spans="1:9" x14ac:dyDescent="0.25">
      <c r="A17" s="10">
        <f t="shared" si="4"/>
        <v>44896</v>
      </c>
      <c r="B17">
        <f t="shared" si="0"/>
        <v>2</v>
      </c>
      <c r="C17">
        <v>16</v>
      </c>
      <c r="D17" s="4">
        <f t="shared" si="1"/>
        <v>0</v>
      </c>
      <c r="E17" s="4">
        <f>IF(ISNA(VLOOKUP(A17&amp;"nieuw",'Extra aflossing'!A:G,4,0)),0,VLOOKUP(A17&amp;"nieuw",'Extra aflossing'!A:G,4,0))</f>
        <v>0</v>
      </c>
      <c r="F17" s="4">
        <f>I16*Invoer!$B$12/12</f>
        <v>0</v>
      </c>
      <c r="G17" s="4">
        <f>IF(A17&lt;=Aflossingsvrij_maken,ABS(PMT(Invoer!$B$12/12,360-C17+1,I16,0)),0)</f>
        <v>0</v>
      </c>
      <c r="H17" s="4">
        <f t="shared" si="2"/>
        <v>0</v>
      </c>
      <c r="I17" s="4">
        <f t="shared" si="3"/>
        <v>0</v>
      </c>
    </row>
    <row r="18" spans="1:9" x14ac:dyDescent="0.25">
      <c r="A18" s="10">
        <f t="shared" si="4"/>
        <v>44927</v>
      </c>
      <c r="B18">
        <f t="shared" si="0"/>
        <v>2</v>
      </c>
      <c r="C18">
        <v>17</v>
      </c>
      <c r="D18" s="4">
        <f t="shared" si="1"/>
        <v>0</v>
      </c>
      <c r="E18" s="4">
        <f>IF(ISNA(VLOOKUP(A18&amp;"nieuw",'Extra aflossing'!A:G,4,0)),0,VLOOKUP(A18&amp;"nieuw",'Extra aflossing'!A:G,4,0))</f>
        <v>0</v>
      </c>
      <c r="F18" s="4">
        <f>I17*Invoer!$B$12/12</f>
        <v>0</v>
      </c>
      <c r="G18" s="4">
        <f>IF(A18&lt;=Aflossingsvrij_maken,ABS(PMT(Invoer!$B$12/12,360-C18+1,I17,0)),0)</f>
        <v>0</v>
      </c>
      <c r="H18" s="4">
        <f t="shared" si="2"/>
        <v>0</v>
      </c>
      <c r="I18" s="4">
        <f t="shared" si="3"/>
        <v>0</v>
      </c>
    </row>
    <row r="19" spans="1:9" x14ac:dyDescent="0.25">
      <c r="A19" s="10">
        <f t="shared" si="4"/>
        <v>44958</v>
      </c>
      <c r="B19">
        <f t="shared" si="0"/>
        <v>2</v>
      </c>
      <c r="C19">
        <v>18</v>
      </c>
      <c r="D19" s="4">
        <f t="shared" si="1"/>
        <v>0</v>
      </c>
      <c r="E19" s="4">
        <f>IF(ISNA(VLOOKUP(A19&amp;"nieuw",'Extra aflossing'!A:G,4,0)),0,VLOOKUP(A19&amp;"nieuw",'Extra aflossing'!A:G,4,0))</f>
        <v>0</v>
      </c>
      <c r="F19" s="4">
        <f>I18*Invoer!$B$12/12</f>
        <v>0</v>
      </c>
      <c r="G19" s="4">
        <f>IF(A19&lt;=Aflossingsvrij_maken,ABS(PMT(Invoer!$B$12/12,360-C19+1,I18,0)),0)</f>
        <v>0</v>
      </c>
      <c r="H19" s="4">
        <f t="shared" si="2"/>
        <v>0</v>
      </c>
      <c r="I19" s="4">
        <f t="shared" si="3"/>
        <v>0</v>
      </c>
    </row>
    <row r="20" spans="1:9" x14ac:dyDescent="0.25">
      <c r="A20" s="10">
        <f t="shared" si="4"/>
        <v>44986</v>
      </c>
      <c r="B20">
        <f t="shared" si="0"/>
        <v>2</v>
      </c>
      <c r="C20">
        <v>19</v>
      </c>
      <c r="D20" s="4">
        <f t="shared" si="1"/>
        <v>0</v>
      </c>
      <c r="E20" s="4">
        <f>IF(ISNA(VLOOKUP(A20&amp;"nieuw",'Extra aflossing'!A:G,4,0)),0,VLOOKUP(A20&amp;"nieuw",'Extra aflossing'!A:G,4,0))</f>
        <v>0</v>
      </c>
      <c r="F20" s="4">
        <f>I19*Invoer!$B$12/12</f>
        <v>0</v>
      </c>
      <c r="G20" s="4">
        <f>IF(A20&lt;=Aflossingsvrij_maken,ABS(PMT(Invoer!$B$12/12,360-C20+1,I19,0)),0)</f>
        <v>0</v>
      </c>
      <c r="H20" s="4">
        <f t="shared" si="2"/>
        <v>0</v>
      </c>
      <c r="I20" s="4">
        <f t="shared" si="3"/>
        <v>0</v>
      </c>
    </row>
    <row r="21" spans="1:9" x14ac:dyDescent="0.25">
      <c r="A21" s="10">
        <f t="shared" si="4"/>
        <v>45017</v>
      </c>
      <c r="B21">
        <f t="shared" si="0"/>
        <v>2</v>
      </c>
      <c r="C21">
        <v>20</v>
      </c>
      <c r="D21" s="4">
        <f t="shared" si="1"/>
        <v>0</v>
      </c>
      <c r="E21" s="4">
        <f>IF(ISNA(VLOOKUP(A21&amp;"nieuw",'Extra aflossing'!A:G,4,0)),0,VLOOKUP(A21&amp;"nieuw",'Extra aflossing'!A:G,4,0))</f>
        <v>0</v>
      </c>
      <c r="F21" s="4">
        <f>I20*Invoer!$B$12/12</f>
        <v>0</v>
      </c>
      <c r="G21" s="4">
        <f>IF(A21&lt;=Aflossingsvrij_maken,ABS(PMT(Invoer!$B$12/12,360-C21+1,I20,0)),0)</f>
        <v>0</v>
      </c>
      <c r="H21" s="4">
        <f t="shared" si="2"/>
        <v>0</v>
      </c>
      <c r="I21" s="4">
        <f t="shared" si="3"/>
        <v>0</v>
      </c>
    </row>
    <row r="22" spans="1:9" x14ac:dyDescent="0.25">
      <c r="A22" s="10">
        <f t="shared" si="4"/>
        <v>45047</v>
      </c>
      <c r="B22">
        <f t="shared" si="0"/>
        <v>2</v>
      </c>
      <c r="C22">
        <v>21</v>
      </c>
      <c r="D22" s="4">
        <f t="shared" si="1"/>
        <v>0</v>
      </c>
      <c r="E22" s="4">
        <f>IF(ISNA(VLOOKUP(A22&amp;"nieuw",'Extra aflossing'!A:G,4,0)),0,VLOOKUP(A22&amp;"nieuw",'Extra aflossing'!A:G,4,0))</f>
        <v>0</v>
      </c>
      <c r="F22" s="4">
        <f>I21*Invoer!$B$12/12</f>
        <v>0</v>
      </c>
      <c r="G22" s="4">
        <f>IF(A22&lt;=Aflossingsvrij_maken,ABS(PMT(Invoer!$B$12/12,360-C22+1,I21,0)),0)</f>
        <v>0</v>
      </c>
      <c r="H22" s="4">
        <f t="shared" si="2"/>
        <v>0</v>
      </c>
      <c r="I22" s="4">
        <f t="shared" si="3"/>
        <v>0</v>
      </c>
    </row>
    <row r="23" spans="1:9" x14ac:dyDescent="0.25">
      <c r="A23" s="10">
        <f t="shared" si="4"/>
        <v>45078</v>
      </c>
      <c r="B23">
        <f t="shared" si="0"/>
        <v>2</v>
      </c>
      <c r="C23">
        <v>22</v>
      </c>
      <c r="D23" s="4">
        <f t="shared" si="1"/>
        <v>0</v>
      </c>
      <c r="E23" s="4">
        <f>IF(ISNA(VLOOKUP(A23&amp;"nieuw",'Extra aflossing'!A:G,4,0)),0,VLOOKUP(A23&amp;"nieuw",'Extra aflossing'!A:G,4,0))</f>
        <v>0</v>
      </c>
      <c r="F23" s="4">
        <f>I22*Invoer!$B$12/12</f>
        <v>0</v>
      </c>
      <c r="G23" s="4">
        <f>IF(A23&lt;=Aflossingsvrij_maken,ABS(PMT(Invoer!$B$12/12,360-C23+1,I22,0)),0)</f>
        <v>0</v>
      </c>
      <c r="H23" s="4">
        <f t="shared" si="2"/>
        <v>0</v>
      </c>
      <c r="I23" s="4">
        <f t="shared" si="3"/>
        <v>0</v>
      </c>
    </row>
    <row r="24" spans="1:9" x14ac:dyDescent="0.25">
      <c r="A24" s="10">
        <f t="shared" si="4"/>
        <v>45108</v>
      </c>
      <c r="B24">
        <f t="shared" si="0"/>
        <v>2</v>
      </c>
      <c r="C24">
        <v>23</v>
      </c>
      <c r="D24" s="4">
        <f t="shared" si="1"/>
        <v>0</v>
      </c>
      <c r="E24" s="4">
        <f>IF(ISNA(VLOOKUP(A24&amp;"nieuw",'Extra aflossing'!A:G,4,0)),0,VLOOKUP(A24&amp;"nieuw",'Extra aflossing'!A:G,4,0))</f>
        <v>0</v>
      </c>
      <c r="F24" s="4">
        <f>I23*Invoer!$B$12/12</f>
        <v>0</v>
      </c>
      <c r="G24" s="4">
        <f>IF(A24&lt;=Aflossingsvrij_maken,ABS(PMT(Invoer!$B$12/12,360-C24+1,I23,0)),0)</f>
        <v>0</v>
      </c>
      <c r="H24" s="4">
        <f t="shared" si="2"/>
        <v>0</v>
      </c>
      <c r="I24" s="4">
        <f t="shared" si="3"/>
        <v>0</v>
      </c>
    </row>
    <row r="25" spans="1:9" x14ac:dyDescent="0.25">
      <c r="A25" s="10">
        <f t="shared" si="4"/>
        <v>45139</v>
      </c>
      <c r="B25">
        <f t="shared" si="0"/>
        <v>2</v>
      </c>
      <c r="C25">
        <v>24</v>
      </c>
      <c r="D25" s="4">
        <f t="shared" si="1"/>
        <v>0</v>
      </c>
      <c r="E25" s="4">
        <f>IF(ISNA(VLOOKUP(A25&amp;"nieuw",'Extra aflossing'!A:G,4,0)),0,VLOOKUP(A25&amp;"nieuw",'Extra aflossing'!A:G,4,0))</f>
        <v>0</v>
      </c>
      <c r="F25" s="4">
        <f>I24*Invoer!$B$12/12</f>
        <v>0</v>
      </c>
      <c r="G25" s="4">
        <f>IF(A25&lt;=Aflossingsvrij_maken,ABS(PMT(Invoer!$B$12/12,360-C25+1,I24,0)),0)</f>
        <v>0</v>
      </c>
      <c r="H25" s="4">
        <f t="shared" si="2"/>
        <v>0</v>
      </c>
      <c r="I25" s="4">
        <f t="shared" si="3"/>
        <v>0</v>
      </c>
    </row>
    <row r="26" spans="1:9" x14ac:dyDescent="0.25">
      <c r="A26" s="10">
        <f t="shared" si="4"/>
        <v>45170</v>
      </c>
      <c r="B26">
        <f t="shared" si="0"/>
        <v>3</v>
      </c>
      <c r="C26">
        <v>25</v>
      </c>
      <c r="D26" s="4">
        <f t="shared" si="1"/>
        <v>0</v>
      </c>
      <c r="E26" s="4">
        <f>IF(ISNA(VLOOKUP(A26&amp;"nieuw",'Extra aflossing'!A:G,4,0)),0,VLOOKUP(A26&amp;"nieuw",'Extra aflossing'!A:G,4,0))</f>
        <v>0</v>
      </c>
      <c r="F26" s="4">
        <f>I25*Invoer!$B$12/12</f>
        <v>0</v>
      </c>
      <c r="G26" s="4">
        <f>IF(A26&lt;=Aflossingsvrij_maken,ABS(PMT(Invoer!$B$12/12,360-C26+1,I25,0)),0)</f>
        <v>0</v>
      </c>
      <c r="H26" s="4">
        <f t="shared" si="2"/>
        <v>0</v>
      </c>
      <c r="I26" s="4">
        <f t="shared" si="3"/>
        <v>0</v>
      </c>
    </row>
    <row r="27" spans="1:9" x14ac:dyDescent="0.25">
      <c r="A27" s="10">
        <f t="shared" si="4"/>
        <v>45200</v>
      </c>
      <c r="B27">
        <f t="shared" si="0"/>
        <v>3</v>
      </c>
      <c r="C27">
        <v>26</v>
      </c>
      <c r="D27" s="4">
        <f t="shared" si="1"/>
        <v>0</v>
      </c>
      <c r="E27" s="4">
        <f>IF(ISNA(VLOOKUP(A27&amp;"nieuw",'Extra aflossing'!A:G,4,0)),0,VLOOKUP(A27&amp;"nieuw",'Extra aflossing'!A:G,4,0))</f>
        <v>0</v>
      </c>
      <c r="F27" s="4">
        <f>I26*Invoer!$B$12/12</f>
        <v>0</v>
      </c>
      <c r="G27" s="4">
        <f>IF(A27&lt;=Aflossingsvrij_maken,ABS(PMT(Invoer!$B$12/12,360-C27+1,I26,0)),0)</f>
        <v>0</v>
      </c>
      <c r="H27" s="4">
        <f t="shared" si="2"/>
        <v>0</v>
      </c>
      <c r="I27" s="4">
        <f t="shared" si="3"/>
        <v>0</v>
      </c>
    </row>
    <row r="28" spans="1:9" x14ac:dyDescent="0.25">
      <c r="A28" s="10">
        <f t="shared" si="4"/>
        <v>45231</v>
      </c>
      <c r="B28">
        <f t="shared" si="0"/>
        <v>3</v>
      </c>
      <c r="C28">
        <v>27</v>
      </c>
      <c r="D28" s="4">
        <f t="shared" si="1"/>
        <v>0</v>
      </c>
      <c r="E28" s="4">
        <f>IF(ISNA(VLOOKUP(A28&amp;"nieuw",'Extra aflossing'!A:G,4,0)),0,VLOOKUP(A28&amp;"nieuw",'Extra aflossing'!A:G,4,0))</f>
        <v>0</v>
      </c>
      <c r="F28" s="4">
        <f>I27*Invoer!$B$12/12</f>
        <v>0</v>
      </c>
      <c r="G28" s="4">
        <f>IF(A28&lt;=Aflossingsvrij_maken,ABS(PMT(Invoer!$B$12/12,360-C28+1,I27,0)),0)</f>
        <v>0</v>
      </c>
      <c r="H28" s="4">
        <f t="shared" si="2"/>
        <v>0</v>
      </c>
      <c r="I28" s="4">
        <f t="shared" si="3"/>
        <v>0</v>
      </c>
    </row>
    <row r="29" spans="1:9" x14ac:dyDescent="0.25">
      <c r="A29" s="10">
        <f t="shared" si="4"/>
        <v>45261</v>
      </c>
      <c r="B29">
        <f t="shared" si="0"/>
        <v>3</v>
      </c>
      <c r="C29">
        <v>28</v>
      </c>
      <c r="D29" s="4">
        <f t="shared" si="1"/>
        <v>0</v>
      </c>
      <c r="E29" s="4">
        <f>IF(ISNA(VLOOKUP(A29&amp;"nieuw",'Extra aflossing'!A:G,4,0)),0,VLOOKUP(A29&amp;"nieuw",'Extra aflossing'!A:G,4,0))</f>
        <v>0</v>
      </c>
      <c r="F29" s="4">
        <f>I28*Invoer!$B$12/12</f>
        <v>0</v>
      </c>
      <c r="G29" s="4">
        <f>IF(A29&lt;=Aflossingsvrij_maken,ABS(PMT(Invoer!$B$12/12,360-C29+1,I28,0)),0)</f>
        <v>0</v>
      </c>
      <c r="H29" s="4">
        <f t="shared" si="2"/>
        <v>0</v>
      </c>
      <c r="I29" s="4">
        <f t="shared" si="3"/>
        <v>0</v>
      </c>
    </row>
    <row r="30" spans="1:9" x14ac:dyDescent="0.25">
      <c r="A30" s="10">
        <f t="shared" si="4"/>
        <v>45292</v>
      </c>
      <c r="B30">
        <f t="shared" si="0"/>
        <v>3</v>
      </c>
      <c r="C30">
        <v>29</v>
      </c>
      <c r="D30" s="4">
        <f t="shared" si="1"/>
        <v>0</v>
      </c>
      <c r="E30" s="4">
        <f>IF(ISNA(VLOOKUP(A30&amp;"nieuw",'Extra aflossing'!A:G,4,0)),0,VLOOKUP(A30&amp;"nieuw",'Extra aflossing'!A:G,4,0))</f>
        <v>0</v>
      </c>
      <c r="F30" s="4">
        <f>I29*Invoer!$B$12/12</f>
        <v>0</v>
      </c>
      <c r="G30" s="4">
        <f>IF(A30&lt;=Aflossingsvrij_maken,ABS(PMT(Invoer!$B$12/12,360-C30+1,I29,0)),0)</f>
        <v>0</v>
      </c>
      <c r="H30" s="4">
        <f t="shared" si="2"/>
        <v>0</v>
      </c>
      <c r="I30" s="4">
        <f t="shared" si="3"/>
        <v>0</v>
      </c>
    </row>
    <row r="31" spans="1:9" x14ac:dyDescent="0.25">
      <c r="A31" s="10">
        <f t="shared" si="4"/>
        <v>45323</v>
      </c>
      <c r="B31">
        <f t="shared" si="0"/>
        <v>3</v>
      </c>
      <c r="C31">
        <v>30</v>
      </c>
      <c r="D31" s="4">
        <f t="shared" si="1"/>
        <v>0</v>
      </c>
      <c r="E31" s="4">
        <f>IF(ISNA(VLOOKUP(A31&amp;"nieuw",'Extra aflossing'!A:G,4,0)),0,VLOOKUP(A31&amp;"nieuw",'Extra aflossing'!A:G,4,0))</f>
        <v>0</v>
      </c>
      <c r="F31" s="4">
        <f>I30*Invoer!$B$12/12</f>
        <v>0</v>
      </c>
      <c r="G31" s="4">
        <f>IF(A31&lt;=Aflossingsvrij_maken,ABS(PMT(Invoer!$B$12/12,360-C31+1,I30,0)),0)</f>
        <v>0</v>
      </c>
      <c r="H31" s="4">
        <f t="shared" si="2"/>
        <v>0</v>
      </c>
      <c r="I31" s="4">
        <f t="shared" si="3"/>
        <v>0</v>
      </c>
    </row>
    <row r="32" spans="1:9" x14ac:dyDescent="0.25">
      <c r="A32" s="10">
        <f t="shared" si="4"/>
        <v>45352</v>
      </c>
      <c r="B32">
        <f t="shared" si="0"/>
        <v>3</v>
      </c>
      <c r="C32">
        <v>31</v>
      </c>
      <c r="D32" s="4">
        <f t="shared" si="1"/>
        <v>0</v>
      </c>
      <c r="E32" s="4">
        <f>IF(ISNA(VLOOKUP(A32&amp;"nieuw",'Extra aflossing'!A:G,4,0)),0,VLOOKUP(A32&amp;"nieuw",'Extra aflossing'!A:G,4,0))</f>
        <v>0</v>
      </c>
      <c r="F32" s="4">
        <f>I31*Invoer!$B$12/12</f>
        <v>0</v>
      </c>
      <c r="G32" s="4">
        <f>IF(A32&lt;=Aflossingsvrij_maken,ABS(PMT(Invoer!$B$12/12,360-C32+1,I31,0)),0)</f>
        <v>0</v>
      </c>
      <c r="H32" s="4">
        <f t="shared" si="2"/>
        <v>0</v>
      </c>
      <c r="I32" s="4">
        <f t="shared" si="3"/>
        <v>0</v>
      </c>
    </row>
    <row r="33" spans="1:9" x14ac:dyDescent="0.25">
      <c r="A33" s="10">
        <f t="shared" si="4"/>
        <v>45383</v>
      </c>
      <c r="B33">
        <f t="shared" si="0"/>
        <v>3</v>
      </c>
      <c r="C33">
        <v>32</v>
      </c>
      <c r="D33" s="4">
        <f t="shared" si="1"/>
        <v>0</v>
      </c>
      <c r="E33" s="4">
        <f>IF(ISNA(VLOOKUP(A33&amp;"nieuw",'Extra aflossing'!A:G,4,0)),0,VLOOKUP(A33&amp;"nieuw",'Extra aflossing'!A:G,4,0))</f>
        <v>0</v>
      </c>
      <c r="F33" s="4">
        <f>I32*Invoer!$B$12/12</f>
        <v>0</v>
      </c>
      <c r="G33" s="4">
        <f>IF(A33&lt;=Aflossingsvrij_maken,ABS(PMT(Invoer!$B$12/12,360-C33+1,I32,0)),0)</f>
        <v>0</v>
      </c>
      <c r="H33" s="4">
        <f t="shared" si="2"/>
        <v>0</v>
      </c>
      <c r="I33" s="4">
        <f t="shared" si="3"/>
        <v>0</v>
      </c>
    </row>
    <row r="34" spans="1:9" x14ac:dyDescent="0.25">
      <c r="A34" s="10">
        <f t="shared" si="4"/>
        <v>45413</v>
      </c>
      <c r="B34">
        <f t="shared" si="0"/>
        <v>3</v>
      </c>
      <c r="C34">
        <v>33</v>
      </c>
      <c r="D34" s="4">
        <f t="shared" si="1"/>
        <v>0</v>
      </c>
      <c r="E34" s="4">
        <f>IF(ISNA(VLOOKUP(A34&amp;"nieuw",'Extra aflossing'!A:G,4,0)),0,VLOOKUP(A34&amp;"nieuw",'Extra aflossing'!A:G,4,0))</f>
        <v>0</v>
      </c>
      <c r="F34" s="4">
        <f>I33*Invoer!$B$12/12</f>
        <v>0</v>
      </c>
      <c r="G34" s="4">
        <f>IF(A34&lt;=Aflossingsvrij_maken,ABS(PMT(Invoer!$B$12/12,360-C34+1,I33,0)),0)</f>
        <v>0</v>
      </c>
      <c r="H34" s="4">
        <f t="shared" si="2"/>
        <v>0</v>
      </c>
      <c r="I34" s="4">
        <f t="shared" si="3"/>
        <v>0</v>
      </c>
    </row>
    <row r="35" spans="1:9" x14ac:dyDescent="0.25">
      <c r="A35" s="10">
        <f t="shared" si="4"/>
        <v>45444</v>
      </c>
      <c r="B35">
        <f t="shared" si="0"/>
        <v>3</v>
      </c>
      <c r="C35">
        <v>34</v>
      </c>
      <c r="D35" s="4">
        <f t="shared" si="1"/>
        <v>0</v>
      </c>
      <c r="E35" s="4">
        <f>IF(ISNA(VLOOKUP(A35&amp;"nieuw",'Extra aflossing'!A:G,4,0)),0,VLOOKUP(A35&amp;"nieuw",'Extra aflossing'!A:G,4,0))</f>
        <v>0</v>
      </c>
      <c r="F35" s="4">
        <f>I34*Invoer!$B$12/12</f>
        <v>0</v>
      </c>
      <c r="G35" s="4">
        <f>IF(A35&lt;=Aflossingsvrij_maken,ABS(PMT(Invoer!$B$12/12,360-C35+1,I34,0)),0)</f>
        <v>0</v>
      </c>
      <c r="H35" s="4">
        <f t="shared" si="2"/>
        <v>0</v>
      </c>
      <c r="I35" s="4">
        <f t="shared" si="3"/>
        <v>0</v>
      </c>
    </row>
    <row r="36" spans="1:9" x14ac:dyDescent="0.25">
      <c r="A36" s="10">
        <f t="shared" si="4"/>
        <v>45474</v>
      </c>
      <c r="B36">
        <f t="shared" si="0"/>
        <v>3</v>
      </c>
      <c r="C36">
        <v>35</v>
      </c>
      <c r="D36" s="4">
        <f t="shared" si="1"/>
        <v>0</v>
      </c>
      <c r="E36" s="4">
        <f>IF(ISNA(VLOOKUP(A36&amp;"nieuw",'Extra aflossing'!A:G,4,0)),0,VLOOKUP(A36&amp;"nieuw",'Extra aflossing'!A:G,4,0))</f>
        <v>0</v>
      </c>
      <c r="F36" s="4">
        <f>I35*Invoer!$B$12/12</f>
        <v>0</v>
      </c>
      <c r="G36" s="4">
        <f>IF(A36&lt;=Aflossingsvrij_maken,ABS(PMT(Invoer!$B$12/12,360-C36+1,I35,0)),0)</f>
        <v>0</v>
      </c>
      <c r="H36" s="4">
        <f t="shared" si="2"/>
        <v>0</v>
      </c>
      <c r="I36" s="4">
        <f t="shared" si="3"/>
        <v>0</v>
      </c>
    </row>
    <row r="37" spans="1:9" x14ac:dyDescent="0.25">
      <c r="A37" s="10">
        <f t="shared" si="4"/>
        <v>45505</v>
      </c>
      <c r="B37">
        <f t="shared" si="0"/>
        <v>3</v>
      </c>
      <c r="C37">
        <v>36</v>
      </c>
      <c r="D37" s="4">
        <f t="shared" si="1"/>
        <v>0</v>
      </c>
      <c r="E37" s="4">
        <f>IF(ISNA(VLOOKUP(A37&amp;"nieuw",'Extra aflossing'!A:G,4,0)),0,VLOOKUP(A37&amp;"nieuw",'Extra aflossing'!A:G,4,0))</f>
        <v>0</v>
      </c>
      <c r="F37" s="4">
        <f>I36*Invoer!$B$12/12</f>
        <v>0</v>
      </c>
      <c r="G37" s="4">
        <f>IF(A37&lt;=Aflossingsvrij_maken,ABS(PMT(Invoer!$B$12/12,360-C37+1,I36,0)),0)</f>
        <v>0</v>
      </c>
      <c r="H37" s="4">
        <f t="shared" si="2"/>
        <v>0</v>
      </c>
      <c r="I37" s="4">
        <f t="shared" si="3"/>
        <v>0</v>
      </c>
    </row>
    <row r="38" spans="1:9" x14ac:dyDescent="0.25">
      <c r="A38" s="10">
        <f t="shared" si="4"/>
        <v>45536</v>
      </c>
      <c r="B38">
        <f t="shared" si="0"/>
        <v>4</v>
      </c>
      <c r="C38">
        <v>37</v>
      </c>
      <c r="D38" s="4">
        <f t="shared" si="1"/>
        <v>0</v>
      </c>
      <c r="E38" s="4">
        <f>IF(ISNA(VLOOKUP(A38&amp;"nieuw",'Extra aflossing'!A:G,4,0)),0,VLOOKUP(A38&amp;"nieuw",'Extra aflossing'!A:G,4,0))</f>
        <v>0</v>
      </c>
      <c r="F38" s="4">
        <f>I37*Invoer!$B$12/12</f>
        <v>0</v>
      </c>
      <c r="G38" s="4">
        <f>IF(A38&lt;=Aflossingsvrij_maken,ABS(PMT(Invoer!$B$12/12,360-C38+1,I37,0)),0)</f>
        <v>0</v>
      </c>
      <c r="H38" s="4">
        <f t="shared" si="2"/>
        <v>0</v>
      </c>
      <c r="I38" s="4">
        <f t="shared" si="3"/>
        <v>0</v>
      </c>
    </row>
    <row r="39" spans="1:9" x14ac:dyDescent="0.25">
      <c r="A39" s="10">
        <f t="shared" si="4"/>
        <v>45566</v>
      </c>
      <c r="B39">
        <f t="shared" si="0"/>
        <v>4</v>
      </c>
      <c r="C39">
        <v>38</v>
      </c>
      <c r="D39" s="4">
        <f t="shared" si="1"/>
        <v>0</v>
      </c>
      <c r="E39" s="4">
        <f>IF(ISNA(VLOOKUP(A39&amp;"nieuw",'Extra aflossing'!A:G,4,0)),0,VLOOKUP(A39&amp;"nieuw",'Extra aflossing'!A:G,4,0))</f>
        <v>0</v>
      </c>
      <c r="F39" s="4">
        <f>I38*Invoer!$B$12/12</f>
        <v>0</v>
      </c>
      <c r="G39" s="4">
        <f>IF(A39&lt;=Aflossingsvrij_maken,ABS(PMT(Invoer!$B$12/12,360-C39+1,I38,0)),0)</f>
        <v>0</v>
      </c>
      <c r="H39" s="4">
        <f t="shared" si="2"/>
        <v>0</v>
      </c>
      <c r="I39" s="4">
        <f t="shared" si="3"/>
        <v>0</v>
      </c>
    </row>
    <row r="40" spans="1:9" x14ac:dyDescent="0.25">
      <c r="A40" s="10">
        <f t="shared" si="4"/>
        <v>45597</v>
      </c>
      <c r="B40">
        <f t="shared" si="0"/>
        <v>4</v>
      </c>
      <c r="C40">
        <v>39</v>
      </c>
      <c r="D40" s="4">
        <f t="shared" si="1"/>
        <v>0</v>
      </c>
      <c r="E40" s="4">
        <f>IF(ISNA(VLOOKUP(A40&amp;"nieuw",'Extra aflossing'!A:G,4,0)),0,VLOOKUP(A40&amp;"nieuw",'Extra aflossing'!A:G,4,0))</f>
        <v>0</v>
      </c>
      <c r="F40" s="4">
        <f>I39*Invoer!$B$12/12</f>
        <v>0</v>
      </c>
      <c r="G40" s="4">
        <f>IF(A40&lt;=Aflossingsvrij_maken,ABS(PMT(Invoer!$B$12/12,360-C40+1,I39,0)),0)</f>
        <v>0</v>
      </c>
      <c r="H40" s="4">
        <f t="shared" si="2"/>
        <v>0</v>
      </c>
      <c r="I40" s="4">
        <f t="shared" si="3"/>
        <v>0</v>
      </c>
    </row>
    <row r="41" spans="1:9" x14ac:dyDescent="0.25">
      <c r="A41" s="10">
        <f t="shared" si="4"/>
        <v>45627</v>
      </c>
      <c r="B41">
        <f t="shared" si="0"/>
        <v>4</v>
      </c>
      <c r="C41">
        <v>40</v>
      </c>
      <c r="D41" s="4">
        <f t="shared" si="1"/>
        <v>0</v>
      </c>
      <c r="E41" s="4">
        <f>IF(ISNA(VLOOKUP(A41&amp;"nieuw",'Extra aflossing'!A:G,4,0)),0,VLOOKUP(A41&amp;"nieuw",'Extra aflossing'!A:G,4,0))</f>
        <v>0</v>
      </c>
      <c r="F41" s="4">
        <f>I40*Invoer!$B$12/12</f>
        <v>0</v>
      </c>
      <c r="G41" s="4">
        <f>IF(A41&lt;=Aflossingsvrij_maken,ABS(PMT(Invoer!$B$12/12,360-C41+1,I40,0)),0)</f>
        <v>0</v>
      </c>
      <c r="H41" s="4">
        <f t="shared" si="2"/>
        <v>0</v>
      </c>
      <c r="I41" s="4">
        <f t="shared" si="3"/>
        <v>0</v>
      </c>
    </row>
    <row r="42" spans="1:9" x14ac:dyDescent="0.25">
      <c r="A42" s="10">
        <f t="shared" si="4"/>
        <v>45658</v>
      </c>
      <c r="B42">
        <f t="shared" si="0"/>
        <v>4</v>
      </c>
      <c r="C42">
        <v>41</v>
      </c>
      <c r="D42" s="4">
        <f t="shared" si="1"/>
        <v>0</v>
      </c>
      <c r="E42" s="4">
        <f>IF(ISNA(VLOOKUP(A42&amp;"nieuw",'Extra aflossing'!A:G,4,0)),0,VLOOKUP(A42&amp;"nieuw",'Extra aflossing'!A:G,4,0))</f>
        <v>0</v>
      </c>
      <c r="F42" s="4">
        <f>I41*Invoer!$B$12/12</f>
        <v>0</v>
      </c>
      <c r="G42" s="4">
        <f>IF(A42&lt;=Aflossingsvrij_maken,ABS(PMT(Invoer!$B$12/12,360-C42+1,I41,0)),0)</f>
        <v>0</v>
      </c>
      <c r="H42" s="4">
        <f t="shared" si="2"/>
        <v>0</v>
      </c>
      <c r="I42" s="4">
        <f t="shared" si="3"/>
        <v>0</v>
      </c>
    </row>
    <row r="43" spans="1:9" x14ac:dyDescent="0.25">
      <c r="A43" s="10">
        <f t="shared" si="4"/>
        <v>45689</v>
      </c>
      <c r="B43">
        <f t="shared" si="0"/>
        <v>4</v>
      </c>
      <c r="C43">
        <v>42</v>
      </c>
      <c r="D43" s="4">
        <f t="shared" si="1"/>
        <v>0</v>
      </c>
      <c r="E43" s="4">
        <f>IF(ISNA(VLOOKUP(A43&amp;"nieuw",'Extra aflossing'!A:G,4,0)),0,VLOOKUP(A43&amp;"nieuw",'Extra aflossing'!A:G,4,0))</f>
        <v>0</v>
      </c>
      <c r="F43" s="4">
        <f>I42*Invoer!$B$12/12</f>
        <v>0</v>
      </c>
      <c r="G43" s="4">
        <f>IF(A43&lt;=Aflossingsvrij_maken,ABS(PMT(Invoer!$B$12/12,360-C43+1,I42,0)),0)</f>
        <v>0</v>
      </c>
      <c r="H43" s="4">
        <f t="shared" si="2"/>
        <v>0</v>
      </c>
      <c r="I43" s="4">
        <f t="shared" si="3"/>
        <v>0</v>
      </c>
    </row>
    <row r="44" spans="1:9" x14ac:dyDescent="0.25">
      <c r="A44" s="10">
        <f t="shared" si="4"/>
        <v>45717</v>
      </c>
      <c r="B44">
        <f t="shared" si="0"/>
        <v>4</v>
      </c>
      <c r="C44">
        <v>43</v>
      </c>
      <c r="D44" s="4">
        <f t="shared" si="1"/>
        <v>0</v>
      </c>
      <c r="E44" s="4">
        <f>IF(ISNA(VLOOKUP(A44&amp;"nieuw",'Extra aflossing'!A:G,4,0)),0,VLOOKUP(A44&amp;"nieuw",'Extra aflossing'!A:G,4,0))</f>
        <v>0</v>
      </c>
      <c r="F44" s="4">
        <f>I43*Invoer!$B$12/12</f>
        <v>0</v>
      </c>
      <c r="G44" s="4">
        <f>IF(A44&lt;=Aflossingsvrij_maken,ABS(PMT(Invoer!$B$12/12,360-C44+1,I43,0)),0)</f>
        <v>0</v>
      </c>
      <c r="H44" s="4">
        <f t="shared" si="2"/>
        <v>0</v>
      </c>
      <c r="I44" s="4">
        <f t="shared" si="3"/>
        <v>0</v>
      </c>
    </row>
    <row r="45" spans="1:9" x14ac:dyDescent="0.25">
      <c r="A45" s="10">
        <f t="shared" si="4"/>
        <v>45748</v>
      </c>
      <c r="B45">
        <f t="shared" si="0"/>
        <v>4</v>
      </c>
      <c r="C45">
        <v>44</v>
      </c>
      <c r="D45" s="4">
        <f t="shared" si="1"/>
        <v>0</v>
      </c>
      <c r="E45" s="4">
        <f>IF(ISNA(VLOOKUP(A45&amp;"nieuw",'Extra aflossing'!A:G,4,0)),0,VLOOKUP(A45&amp;"nieuw",'Extra aflossing'!A:G,4,0))</f>
        <v>0</v>
      </c>
      <c r="F45" s="4">
        <f>I44*Invoer!$B$12/12</f>
        <v>0</v>
      </c>
      <c r="G45" s="4">
        <f>IF(A45&lt;=Aflossingsvrij_maken,ABS(PMT(Invoer!$B$12/12,360-C45+1,I44,0)),0)</f>
        <v>0</v>
      </c>
      <c r="H45" s="4">
        <f t="shared" si="2"/>
        <v>0</v>
      </c>
      <c r="I45" s="4">
        <f t="shared" si="3"/>
        <v>0</v>
      </c>
    </row>
    <row r="46" spans="1:9" x14ac:dyDescent="0.25">
      <c r="A46" s="10">
        <f t="shared" si="4"/>
        <v>45778</v>
      </c>
      <c r="B46">
        <f t="shared" si="0"/>
        <v>4</v>
      </c>
      <c r="C46">
        <v>45</v>
      </c>
      <c r="D46" s="4">
        <f t="shared" si="1"/>
        <v>0</v>
      </c>
      <c r="E46" s="4">
        <f>IF(ISNA(VLOOKUP(A46&amp;"nieuw",'Extra aflossing'!A:G,4,0)),0,VLOOKUP(A46&amp;"nieuw",'Extra aflossing'!A:G,4,0))</f>
        <v>0</v>
      </c>
      <c r="F46" s="4">
        <f>I45*Invoer!$B$12/12</f>
        <v>0</v>
      </c>
      <c r="G46" s="4">
        <f>IF(A46&lt;=Aflossingsvrij_maken,ABS(PMT(Invoer!$B$12/12,360-C46+1,I45,0)),0)</f>
        <v>0</v>
      </c>
      <c r="H46" s="4">
        <f t="shared" si="2"/>
        <v>0</v>
      </c>
      <c r="I46" s="4">
        <f t="shared" si="3"/>
        <v>0</v>
      </c>
    </row>
    <row r="47" spans="1:9" x14ac:dyDescent="0.25">
      <c r="A47" s="10">
        <f t="shared" si="4"/>
        <v>45809</v>
      </c>
      <c r="B47">
        <f t="shared" si="0"/>
        <v>4</v>
      </c>
      <c r="C47">
        <v>46</v>
      </c>
      <c r="D47" s="4">
        <f t="shared" si="1"/>
        <v>0</v>
      </c>
      <c r="E47" s="4">
        <f>IF(ISNA(VLOOKUP(A47&amp;"nieuw",'Extra aflossing'!A:G,4,0)),0,VLOOKUP(A47&amp;"nieuw",'Extra aflossing'!A:G,4,0))</f>
        <v>0</v>
      </c>
      <c r="F47" s="4">
        <f>I46*Invoer!$B$12/12</f>
        <v>0</v>
      </c>
      <c r="G47" s="4">
        <f>IF(A47&lt;=Aflossingsvrij_maken,ABS(PMT(Invoer!$B$12/12,360-C47+1,I46,0)),0)</f>
        <v>0</v>
      </c>
      <c r="H47" s="4">
        <f t="shared" si="2"/>
        <v>0</v>
      </c>
      <c r="I47" s="4">
        <f t="shared" si="3"/>
        <v>0</v>
      </c>
    </row>
    <row r="48" spans="1:9" x14ac:dyDescent="0.25">
      <c r="A48" s="10">
        <f t="shared" si="4"/>
        <v>45839</v>
      </c>
      <c r="B48">
        <f t="shared" si="0"/>
        <v>4</v>
      </c>
      <c r="C48">
        <v>47</v>
      </c>
      <c r="D48" s="4">
        <f t="shared" si="1"/>
        <v>0</v>
      </c>
      <c r="E48" s="4">
        <f>IF(ISNA(VLOOKUP(A48&amp;"nieuw",'Extra aflossing'!A:G,4,0)),0,VLOOKUP(A48&amp;"nieuw",'Extra aflossing'!A:G,4,0))</f>
        <v>0</v>
      </c>
      <c r="F48" s="4">
        <f>I47*Invoer!$B$12/12</f>
        <v>0</v>
      </c>
      <c r="G48" s="4">
        <f>IF(A48&lt;=Aflossingsvrij_maken,ABS(PMT(Invoer!$B$12/12,360-C48+1,I47,0)),0)</f>
        <v>0</v>
      </c>
      <c r="H48" s="4">
        <f t="shared" si="2"/>
        <v>0</v>
      </c>
      <c r="I48" s="4">
        <f t="shared" si="3"/>
        <v>0</v>
      </c>
    </row>
    <row r="49" spans="1:9" x14ac:dyDescent="0.25">
      <c r="A49" s="10">
        <f t="shared" si="4"/>
        <v>45870</v>
      </c>
      <c r="B49">
        <f t="shared" si="0"/>
        <v>4</v>
      </c>
      <c r="C49">
        <v>48</v>
      </c>
      <c r="D49" s="4">
        <f t="shared" si="1"/>
        <v>0</v>
      </c>
      <c r="E49" s="4">
        <f>IF(ISNA(VLOOKUP(A49&amp;"nieuw",'Extra aflossing'!A:G,4,0)),0,VLOOKUP(A49&amp;"nieuw",'Extra aflossing'!A:G,4,0))</f>
        <v>0</v>
      </c>
      <c r="F49" s="4">
        <f>I48*Invoer!$B$12/12</f>
        <v>0</v>
      </c>
      <c r="G49" s="4">
        <f>IF(A49&lt;=Aflossingsvrij_maken,ABS(PMT(Invoer!$B$12/12,360-C49+1,I48,0)),0)</f>
        <v>0</v>
      </c>
      <c r="H49" s="4">
        <f t="shared" si="2"/>
        <v>0</v>
      </c>
      <c r="I49" s="4">
        <f t="shared" si="3"/>
        <v>0</v>
      </c>
    </row>
    <row r="50" spans="1:9" x14ac:dyDescent="0.25">
      <c r="A50" s="10">
        <f t="shared" si="4"/>
        <v>45901</v>
      </c>
      <c r="B50">
        <f t="shared" si="0"/>
        <v>5</v>
      </c>
      <c r="C50">
        <v>49</v>
      </c>
      <c r="D50" s="4">
        <f t="shared" si="1"/>
        <v>0</v>
      </c>
      <c r="E50" s="4">
        <f>IF(ISNA(VLOOKUP(A50&amp;"nieuw",'Extra aflossing'!A:G,4,0)),0,VLOOKUP(A50&amp;"nieuw",'Extra aflossing'!A:G,4,0))</f>
        <v>0</v>
      </c>
      <c r="F50" s="4">
        <f>I49*Invoer!$B$12/12</f>
        <v>0</v>
      </c>
      <c r="G50" s="4">
        <f>IF(A50&lt;=Aflossingsvrij_maken,ABS(PMT(Invoer!$B$12/12,360-C50+1,I49,0)),0)</f>
        <v>0</v>
      </c>
      <c r="H50" s="4">
        <f t="shared" si="2"/>
        <v>0</v>
      </c>
      <c r="I50" s="4">
        <f t="shared" si="3"/>
        <v>0</v>
      </c>
    </row>
    <row r="51" spans="1:9" x14ac:dyDescent="0.25">
      <c r="A51" s="10">
        <f t="shared" si="4"/>
        <v>45931</v>
      </c>
      <c r="B51">
        <f t="shared" si="0"/>
        <v>5</v>
      </c>
      <c r="C51">
        <v>50</v>
      </c>
      <c r="D51" s="4">
        <f t="shared" si="1"/>
        <v>0</v>
      </c>
      <c r="E51" s="4">
        <f>IF(ISNA(VLOOKUP(A51&amp;"nieuw",'Extra aflossing'!A:G,4,0)),0,VLOOKUP(A51&amp;"nieuw",'Extra aflossing'!A:G,4,0))</f>
        <v>0</v>
      </c>
      <c r="F51" s="4">
        <f>I50*Invoer!$B$12/12</f>
        <v>0</v>
      </c>
      <c r="G51" s="4">
        <f>IF(A51&lt;=Aflossingsvrij_maken,ABS(PMT(Invoer!$B$12/12,360-C51+1,I50,0)),0)</f>
        <v>0</v>
      </c>
      <c r="H51" s="4">
        <f t="shared" si="2"/>
        <v>0</v>
      </c>
      <c r="I51" s="4">
        <f t="shared" si="3"/>
        <v>0</v>
      </c>
    </row>
    <row r="52" spans="1:9" x14ac:dyDescent="0.25">
      <c r="A52" s="10">
        <f t="shared" si="4"/>
        <v>45962</v>
      </c>
      <c r="B52">
        <f t="shared" si="0"/>
        <v>5</v>
      </c>
      <c r="C52">
        <v>51</v>
      </c>
      <c r="D52" s="4">
        <f t="shared" si="1"/>
        <v>0</v>
      </c>
      <c r="E52" s="4">
        <f>IF(ISNA(VLOOKUP(A52&amp;"nieuw",'Extra aflossing'!A:G,4,0)),0,VLOOKUP(A52&amp;"nieuw",'Extra aflossing'!A:G,4,0))</f>
        <v>0</v>
      </c>
      <c r="F52" s="4">
        <f>I51*Invoer!$B$12/12</f>
        <v>0</v>
      </c>
      <c r="G52" s="4">
        <f>IF(A52&lt;=Aflossingsvrij_maken,ABS(PMT(Invoer!$B$12/12,360-C52+1,I51,0)),0)</f>
        <v>0</v>
      </c>
      <c r="H52" s="4">
        <f t="shared" si="2"/>
        <v>0</v>
      </c>
      <c r="I52" s="4">
        <f t="shared" si="3"/>
        <v>0</v>
      </c>
    </row>
    <row r="53" spans="1:9" x14ac:dyDescent="0.25">
      <c r="A53" s="10">
        <f t="shared" si="4"/>
        <v>45992</v>
      </c>
      <c r="B53">
        <f t="shared" si="0"/>
        <v>5</v>
      </c>
      <c r="C53">
        <v>52</v>
      </c>
      <c r="D53" s="4">
        <f t="shared" si="1"/>
        <v>0</v>
      </c>
      <c r="E53" s="4">
        <f>IF(ISNA(VLOOKUP(A53&amp;"nieuw",'Extra aflossing'!A:G,4,0)),0,VLOOKUP(A53&amp;"nieuw",'Extra aflossing'!A:G,4,0))</f>
        <v>0</v>
      </c>
      <c r="F53" s="4">
        <f>I52*Invoer!$B$12/12</f>
        <v>0</v>
      </c>
      <c r="G53" s="4">
        <f>IF(A53&lt;=Aflossingsvrij_maken,ABS(PMT(Invoer!$B$12/12,360-C53+1,I52,0)),0)</f>
        <v>0</v>
      </c>
      <c r="H53" s="4">
        <f t="shared" si="2"/>
        <v>0</v>
      </c>
      <c r="I53" s="4">
        <f t="shared" si="3"/>
        <v>0</v>
      </c>
    </row>
    <row r="54" spans="1:9" x14ac:dyDescent="0.25">
      <c r="A54" s="10">
        <f t="shared" si="4"/>
        <v>46023</v>
      </c>
      <c r="B54">
        <f t="shared" si="0"/>
        <v>5</v>
      </c>
      <c r="C54">
        <v>53</v>
      </c>
      <c r="D54" s="4">
        <f t="shared" si="1"/>
        <v>0</v>
      </c>
      <c r="E54" s="4">
        <f>IF(ISNA(VLOOKUP(A54&amp;"nieuw",'Extra aflossing'!A:G,4,0)),0,VLOOKUP(A54&amp;"nieuw",'Extra aflossing'!A:G,4,0))</f>
        <v>0</v>
      </c>
      <c r="F54" s="4">
        <f>I53*Invoer!$B$12/12</f>
        <v>0</v>
      </c>
      <c r="G54" s="4">
        <f>IF(A54&lt;=Aflossingsvrij_maken,ABS(PMT(Invoer!$B$12/12,360-C54+1,I53,0)),0)</f>
        <v>0</v>
      </c>
      <c r="H54" s="4">
        <f t="shared" si="2"/>
        <v>0</v>
      </c>
      <c r="I54" s="4">
        <f t="shared" si="3"/>
        <v>0</v>
      </c>
    </row>
    <row r="55" spans="1:9" x14ac:dyDescent="0.25">
      <c r="A55" s="10">
        <f t="shared" si="4"/>
        <v>46054</v>
      </c>
      <c r="B55">
        <f t="shared" si="0"/>
        <v>5</v>
      </c>
      <c r="C55">
        <v>54</v>
      </c>
      <c r="D55" s="4">
        <f t="shared" si="1"/>
        <v>0</v>
      </c>
      <c r="E55" s="4">
        <f>IF(ISNA(VLOOKUP(A55&amp;"nieuw",'Extra aflossing'!A:G,4,0)),0,VLOOKUP(A55&amp;"nieuw",'Extra aflossing'!A:G,4,0))</f>
        <v>0</v>
      </c>
      <c r="F55" s="4">
        <f>I54*Invoer!$B$12/12</f>
        <v>0</v>
      </c>
      <c r="G55" s="4">
        <f>IF(A55&lt;=Aflossingsvrij_maken,ABS(PMT(Invoer!$B$12/12,360-C55+1,I54,0)),0)</f>
        <v>0</v>
      </c>
      <c r="H55" s="4">
        <f t="shared" si="2"/>
        <v>0</v>
      </c>
      <c r="I55" s="4">
        <f t="shared" si="3"/>
        <v>0</v>
      </c>
    </row>
    <row r="56" spans="1:9" x14ac:dyDescent="0.25">
      <c r="A56" s="10">
        <f t="shared" si="4"/>
        <v>46082</v>
      </c>
      <c r="B56">
        <f t="shared" si="0"/>
        <v>5</v>
      </c>
      <c r="C56">
        <v>55</v>
      </c>
      <c r="D56" s="4">
        <f t="shared" si="1"/>
        <v>0</v>
      </c>
      <c r="E56" s="4">
        <f>IF(ISNA(VLOOKUP(A56&amp;"nieuw",'Extra aflossing'!A:G,4,0)),0,VLOOKUP(A56&amp;"nieuw",'Extra aflossing'!A:G,4,0))</f>
        <v>0</v>
      </c>
      <c r="F56" s="4">
        <f>I55*Invoer!$B$12/12</f>
        <v>0</v>
      </c>
      <c r="G56" s="4">
        <f>IF(A56&lt;=Aflossingsvrij_maken,ABS(PMT(Invoer!$B$12/12,360-C56+1,I55,0)),0)</f>
        <v>0</v>
      </c>
      <c r="H56" s="4">
        <f t="shared" si="2"/>
        <v>0</v>
      </c>
      <c r="I56" s="4">
        <f t="shared" si="3"/>
        <v>0</v>
      </c>
    </row>
    <row r="57" spans="1:9" x14ac:dyDescent="0.25">
      <c r="A57" s="10">
        <f t="shared" si="4"/>
        <v>46113</v>
      </c>
      <c r="B57">
        <f t="shared" si="0"/>
        <v>5</v>
      </c>
      <c r="C57">
        <v>56</v>
      </c>
      <c r="D57" s="4">
        <f t="shared" si="1"/>
        <v>0</v>
      </c>
      <c r="E57" s="4">
        <f>IF(ISNA(VLOOKUP(A57&amp;"nieuw",'Extra aflossing'!A:G,4,0)),0,VLOOKUP(A57&amp;"nieuw",'Extra aflossing'!A:G,4,0))</f>
        <v>0</v>
      </c>
      <c r="F57" s="4">
        <f>I56*Invoer!$B$12/12</f>
        <v>0</v>
      </c>
      <c r="G57" s="4">
        <f>IF(A57&lt;=Aflossingsvrij_maken,ABS(PMT(Invoer!$B$12/12,360-C57+1,I56,0)),0)</f>
        <v>0</v>
      </c>
      <c r="H57" s="4">
        <f t="shared" si="2"/>
        <v>0</v>
      </c>
      <c r="I57" s="4">
        <f t="shared" si="3"/>
        <v>0</v>
      </c>
    </row>
    <row r="58" spans="1:9" x14ac:dyDescent="0.25">
      <c r="A58" s="10">
        <f t="shared" si="4"/>
        <v>46143</v>
      </c>
      <c r="B58">
        <f t="shared" si="0"/>
        <v>5</v>
      </c>
      <c r="C58">
        <v>57</v>
      </c>
      <c r="D58" s="4">
        <f t="shared" si="1"/>
        <v>0</v>
      </c>
      <c r="E58" s="4">
        <f>IF(ISNA(VLOOKUP(A58&amp;"nieuw",'Extra aflossing'!A:G,4,0)),0,VLOOKUP(A58&amp;"nieuw",'Extra aflossing'!A:G,4,0))</f>
        <v>0</v>
      </c>
      <c r="F58" s="4">
        <f>I57*Invoer!$B$12/12</f>
        <v>0</v>
      </c>
      <c r="G58" s="4">
        <f>IF(A58&lt;=Aflossingsvrij_maken,ABS(PMT(Invoer!$B$12/12,360-C58+1,I57,0)),0)</f>
        <v>0</v>
      </c>
      <c r="H58" s="4">
        <f t="shared" si="2"/>
        <v>0</v>
      </c>
      <c r="I58" s="4">
        <f t="shared" si="3"/>
        <v>0</v>
      </c>
    </row>
    <row r="59" spans="1:9" x14ac:dyDescent="0.25">
      <c r="A59" s="10">
        <f t="shared" si="4"/>
        <v>46174</v>
      </c>
      <c r="B59">
        <f t="shared" si="0"/>
        <v>5</v>
      </c>
      <c r="C59">
        <v>58</v>
      </c>
      <c r="D59" s="4">
        <f t="shared" si="1"/>
        <v>0</v>
      </c>
      <c r="E59" s="4">
        <f>IF(ISNA(VLOOKUP(A59&amp;"nieuw",'Extra aflossing'!A:G,4,0)),0,VLOOKUP(A59&amp;"nieuw",'Extra aflossing'!A:G,4,0))</f>
        <v>0</v>
      </c>
      <c r="F59" s="4">
        <f>I58*Invoer!$B$12/12</f>
        <v>0</v>
      </c>
      <c r="G59" s="4">
        <f>IF(A59&lt;=Aflossingsvrij_maken,ABS(PMT(Invoer!$B$12/12,360-C59+1,I58,0)),0)</f>
        <v>0</v>
      </c>
      <c r="H59" s="4">
        <f t="shared" si="2"/>
        <v>0</v>
      </c>
      <c r="I59" s="4">
        <f t="shared" si="3"/>
        <v>0</v>
      </c>
    </row>
    <row r="60" spans="1:9" x14ac:dyDescent="0.25">
      <c r="A60" s="10">
        <f t="shared" si="4"/>
        <v>46204</v>
      </c>
      <c r="B60">
        <f t="shared" si="0"/>
        <v>5</v>
      </c>
      <c r="C60">
        <v>59</v>
      </c>
      <c r="D60" s="4">
        <f t="shared" si="1"/>
        <v>0</v>
      </c>
      <c r="E60" s="4">
        <f>IF(ISNA(VLOOKUP(A60&amp;"nieuw",'Extra aflossing'!A:G,4,0)),0,VLOOKUP(A60&amp;"nieuw",'Extra aflossing'!A:G,4,0))</f>
        <v>0</v>
      </c>
      <c r="F60" s="4">
        <f>I59*Invoer!$B$12/12</f>
        <v>0</v>
      </c>
      <c r="G60" s="4">
        <f>IF(A60&lt;=Aflossingsvrij_maken,ABS(PMT(Invoer!$B$12/12,360-C60+1,I59,0)),0)</f>
        <v>0</v>
      </c>
      <c r="H60" s="4">
        <f t="shared" si="2"/>
        <v>0</v>
      </c>
      <c r="I60" s="4">
        <f t="shared" si="3"/>
        <v>0</v>
      </c>
    </row>
    <row r="61" spans="1:9" x14ac:dyDescent="0.25">
      <c r="A61" s="10">
        <f t="shared" si="4"/>
        <v>46235</v>
      </c>
      <c r="B61">
        <f t="shared" si="0"/>
        <v>5</v>
      </c>
      <c r="C61">
        <v>60</v>
      </c>
      <c r="D61" s="4">
        <f t="shared" si="1"/>
        <v>0</v>
      </c>
      <c r="E61" s="4">
        <f>IF(ISNA(VLOOKUP(A61&amp;"nieuw",'Extra aflossing'!A:G,4,0)),0,VLOOKUP(A61&amp;"nieuw",'Extra aflossing'!A:G,4,0))</f>
        <v>0</v>
      </c>
      <c r="F61" s="4">
        <f>I60*Invoer!$B$12/12</f>
        <v>0</v>
      </c>
      <c r="G61" s="4">
        <f>IF(A61&lt;=Aflossingsvrij_maken,ABS(PMT(Invoer!$B$12/12,360-C61+1,I60,0)),0)</f>
        <v>0</v>
      </c>
      <c r="H61" s="4">
        <f t="shared" si="2"/>
        <v>0</v>
      </c>
      <c r="I61" s="4">
        <f t="shared" si="3"/>
        <v>0</v>
      </c>
    </row>
    <row r="62" spans="1:9" x14ac:dyDescent="0.25">
      <c r="A62" s="10">
        <f t="shared" si="4"/>
        <v>46266</v>
      </c>
      <c r="B62">
        <f t="shared" si="0"/>
        <v>6</v>
      </c>
      <c r="C62">
        <v>61</v>
      </c>
      <c r="D62" s="4">
        <f t="shared" si="1"/>
        <v>0</v>
      </c>
      <c r="E62" s="4">
        <f>IF(ISNA(VLOOKUP(A62&amp;"nieuw",'Extra aflossing'!A:G,4,0)),0,VLOOKUP(A62&amp;"nieuw",'Extra aflossing'!A:G,4,0))</f>
        <v>0</v>
      </c>
      <c r="F62" s="4">
        <f>I61*Invoer!$B$13/12</f>
        <v>0</v>
      </c>
      <c r="G62" s="4">
        <f>IF(A62&lt;=Aflossingsvrij_maken,ABS(PMT(Invoer!$B$13/12,360-C62+1,I61,0)),0)</f>
        <v>0</v>
      </c>
      <c r="H62" s="4">
        <f t="shared" si="2"/>
        <v>0</v>
      </c>
      <c r="I62" s="4">
        <f t="shared" si="3"/>
        <v>0</v>
      </c>
    </row>
    <row r="63" spans="1:9" x14ac:dyDescent="0.25">
      <c r="A63" s="10">
        <f t="shared" si="4"/>
        <v>46296</v>
      </c>
      <c r="B63">
        <f t="shared" si="0"/>
        <v>6</v>
      </c>
      <c r="C63">
        <v>62</v>
      </c>
      <c r="D63" s="4">
        <f t="shared" si="1"/>
        <v>0</v>
      </c>
      <c r="E63" s="4">
        <f>IF(ISNA(VLOOKUP(A63&amp;"nieuw",'Extra aflossing'!A:G,4,0)),0,VLOOKUP(A63&amp;"nieuw",'Extra aflossing'!A:G,4,0))</f>
        <v>0</v>
      </c>
      <c r="F63" s="4">
        <f>I62*Invoer!$B$13/12</f>
        <v>0</v>
      </c>
      <c r="G63" s="4">
        <f>IF(A63&lt;=Aflossingsvrij_maken,ABS(PMT(Invoer!$B$13/12,360-C63+1,I62,0)),0)</f>
        <v>0</v>
      </c>
      <c r="H63" s="4">
        <f t="shared" si="2"/>
        <v>0</v>
      </c>
      <c r="I63" s="4">
        <f t="shared" si="3"/>
        <v>0</v>
      </c>
    </row>
    <row r="64" spans="1:9" x14ac:dyDescent="0.25">
      <c r="A64" s="10">
        <f t="shared" si="4"/>
        <v>46327</v>
      </c>
      <c r="B64">
        <f t="shared" si="0"/>
        <v>6</v>
      </c>
      <c r="C64">
        <v>63</v>
      </c>
      <c r="D64" s="4">
        <f t="shared" si="1"/>
        <v>0</v>
      </c>
      <c r="E64" s="4">
        <f>IF(ISNA(VLOOKUP(A64&amp;"nieuw",'Extra aflossing'!A:G,4,0)),0,VLOOKUP(A64&amp;"nieuw",'Extra aflossing'!A:G,4,0))</f>
        <v>0</v>
      </c>
      <c r="F64" s="4">
        <f>I63*Invoer!$B$13/12</f>
        <v>0</v>
      </c>
      <c r="G64" s="4">
        <f>IF(A64&lt;=Aflossingsvrij_maken,ABS(PMT(Invoer!$B$13/12,360-C64+1,I63,0)),0)</f>
        <v>0</v>
      </c>
      <c r="H64" s="4">
        <f t="shared" si="2"/>
        <v>0</v>
      </c>
      <c r="I64" s="4">
        <f t="shared" si="3"/>
        <v>0</v>
      </c>
    </row>
    <row r="65" spans="1:10" x14ac:dyDescent="0.25">
      <c r="A65" s="10">
        <f t="shared" si="4"/>
        <v>46357</v>
      </c>
      <c r="B65">
        <f t="shared" si="0"/>
        <v>6</v>
      </c>
      <c r="C65">
        <v>64</v>
      </c>
      <c r="D65" s="4">
        <f t="shared" si="1"/>
        <v>0</v>
      </c>
      <c r="E65" s="4">
        <f>IF(ISNA(VLOOKUP(A65&amp;"nieuw",'Extra aflossing'!A:G,4,0)),0,VLOOKUP(A65&amp;"nieuw",'Extra aflossing'!A:G,4,0))</f>
        <v>0</v>
      </c>
      <c r="F65" s="4">
        <f>I64*Invoer!$B$13/12</f>
        <v>0</v>
      </c>
      <c r="G65" s="4">
        <f>IF(A65&lt;=Aflossingsvrij_maken,ABS(PMT(Invoer!$B$13/12,360-C65+1,I64,0)),0)</f>
        <v>0</v>
      </c>
      <c r="H65" s="4">
        <f t="shared" si="2"/>
        <v>0</v>
      </c>
      <c r="I65" s="4">
        <f t="shared" si="3"/>
        <v>0</v>
      </c>
    </row>
    <row r="66" spans="1:10" x14ac:dyDescent="0.25">
      <c r="A66" s="10">
        <f t="shared" si="4"/>
        <v>46388</v>
      </c>
      <c r="B66">
        <f t="shared" si="0"/>
        <v>6</v>
      </c>
      <c r="C66">
        <v>65</v>
      </c>
      <c r="D66" s="4">
        <f t="shared" si="1"/>
        <v>0</v>
      </c>
      <c r="E66" s="4">
        <f>IF(ISNA(VLOOKUP(A66&amp;"nieuw",'Extra aflossing'!A:G,4,0)),0,VLOOKUP(A66&amp;"nieuw",'Extra aflossing'!A:G,4,0))</f>
        <v>0</v>
      </c>
      <c r="F66" s="4">
        <f>I65*Invoer!$B$13/12</f>
        <v>0</v>
      </c>
      <c r="G66" s="4">
        <f>IF(A66&lt;=Aflossingsvrij_maken,ABS(PMT(Invoer!$B$13/12,360-C66+1,I65,0)),0)</f>
        <v>0</v>
      </c>
      <c r="H66" s="4">
        <f t="shared" si="2"/>
        <v>0</v>
      </c>
      <c r="I66" s="4">
        <f t="shared" si="3"/>
        <v>0</v>
      </c>
    </row>
    <row r="67" spans="1:10" x14ac:dyDescent="0.25">
      <c r="A67" s="10">
        <f t="shared" si="4"/>
        <v>46419</v>
      </c>
      <c r="B67">
        <f t="shared" ref="B67:B130" si="5">CEILING(C67/12,1)</f>
        <v>6</v>
      </c>
      <c r="C67">
        <v>66</v>
      </c>
      <c r="D67" s="4">
        <f t="shared" ref="D67:D130" si="6">IF(A67&lt;=Aflossingsvrij_maken,G67-F67,0)</f>
        <v>0</v>
      </c>
      <c r="E67" s="4">
        <f>IF(ISNA(VLOOKUP(A67&amp;"nieuw",'Extra aflossing'!A:G,4,0)),0,VLOOKUP(A67&amp;"nieuw",'Extra aflossing'!A:G,4,0))</f>
        <v>0</v>
      </c>
      <c r="F67" s="4">
        <f>I66*Invoer!$B$13/12</f>
        <v>0</v>
      </c>
      <c r="G67" s="4">
        <f>IF(A67&lt;=Aflossingsvrij_maken,ABS(PMT(Invoer!$B$13/12,360-C67+1,I66,0)),0)</f>
        <v>0</v>
      </c>
      <c r="H67" s="4">
        <f t="shared" ref="H67:H130" si="7">SUM(D67,F67)</f>
        <v>0</v>
      </c>
      <c r="I67" s="4">
        <f t="shared" ref="I67:I130" si="8">I66-D67-E67</f>
        <v>0</v>
      </c>
    </row>
    <row r="68" spans="1:10" x14ac:dyDescent="0.25">
      <c r="A68" s="10">
        <f t="shared" ref="A68:A131" si="9">DATE(YEAR(A67),MONTH(A67)+1,DAY(A67))</f>
        <v>46447</v>
      </c>
      <c r="B68">
        <f t="shared" si="5"/>
        <v>6</v>
      </c>
      <c r="C68">
        <v>67</v>
      </c>
      <c r="D68" s="4">
        <f t="shared" si="6"/>
        <v>0</v>
      </c>
      <c r="E68" s="4">
        <f>IF(ISNA(VLOOKUP(A68&amp;"nieuw",'Extra aflossing'!A:G,4,0)),0,VLOOKUP(A68&amp;"nieuw",'Extra aflossing'!A:G,4,0))</f>
        <v>0</v>
      </c>
      <c r="F68" s="4">
        <f>I67*Invoer!$B$13/12</f>
        <v>0</v>
      </c>
      <c r="G68" s="4">
        <f>IF(A68&lt;=Aflossingsvrij_maken,ABS(PMT(Invoer!$B$13/12,360-C68+1,I67,0)),0)</f>
        <v>0</v>
      </c>
      <c r="H68" s="4">
        <f t="shared" si="7"/>
        <v>0</v>
      </c>
      <c r="I68" s="4">
        <f t="shared" si="8"/>
        <v>0</v>
      </c>
    </row>
    <row r="69" spans="1:10" x14ac:dyDescent="0.25">
      <c r="A69" s="10">
        <f t="shared" si="9"/>
        <v>46478</v>
      </c>
      <c r="B69">
        <f t="shared" si="5"/>
        <v>6</v>
      </c>
      <c r="C69">
        <v>68</v>
      </c>
      <c r="D69" s="4">
        <f t="shared" si="6"/>
        <v>0</v>
      </c>
      <c r="E69" s="4">
        <f>IF(ISNA(VLOOKUP(A69&amp;"nieuw",'Extra aflossing'!A:G,4,0)),0,VLOOKUP(A69&amp;"nieuw",'Extra aflossing'!A:G,4,0))</f>
        <v>0</v>
      </c>
      <c r="F69" s="4">
        <f>I68*Invoer!$B$13/12</f>
        <v>0</v>
      </c>
      <c r="G69" s="4">
        <f>IF(A69&lt;=Aflossingsvrij_maken,ABS(PMT(Invoer!$B$13/12,360-C69+1,I68,0)),0)</f>
        <v>0</v>
      </c>
      <c r="H69" s="4">
        <f t="shared" si="7"/>
        <v>0</v>
      </c>
      <c r="I69" s="4">
        <f t="shared" si="8"/>
        <v>0</v>
      </c>
    </row>
    <row r="70" spans="1:10" x14ac:dyDescent="0.25">
      <c r="A70" s="10">
        <f t="shared" si="9"/>
        <v>46508</v>
      </c>
      <c r="B70">
        <f t="shared" si="5"/>
        <v>6</v>
      </c>
      <c r="C70">
        <v>69</v>
      </c>
      <c r="D70" s="4">
        <f t="shared" si="6"/>
        <v>0</v>
      </c>
      <c r="E70" s="4">
        <f>IF(ISNA(VLOOKUP(A70&amp;"nieuw",'Extra aflossing'!A:G,4,0)),0,VLOOKUP(A70&amp;"nieuw",'Extra aflossing'!A:G,4,0))</f>
        <v>0</v>
      </c>
      <c r="F70" s="4">
        <f>I69*Invoer!$B$13/12</f>
        <v>0</v>
      </c>
      <c r="G70" s="4">
        <f>IF(A70&lt;=Aflossingsvrij_maken,ABS(PMT(Invoer!$B$13/12,360-C70+1,I69,0)),0)</f>
        <v>0</v>
      </c>
      <c r="H70" s="4">
        <f t="shared" si="7"/>
        <v>0</v>
      </c>
      <c r="I70" s="4">
        <f t="shared" si="8"/>
        <v>0</v>
      </c>
      <c r="J70" s="4" t="e">
        <f>SUM(#REF!)</f>
        <v>#REF!</v>
      </c>
    </row>
    <row r="71" spans="1:10" x14ac:dyDescent="0.25">
      <c r="A71" s="10">
        <f t="shared" si="9"/>
        <v>46539</v>
      </c>
      <c r="B71">
        <f t="shared" si="5"/>
        <v>6</v>
      </c>
      <c r="C71">
        <v>70</v>
      </c>
      <c r="D71" s="4">
        <f t="shared" si="6"/>
        <v>0</v>
      </c>
      <c r="E71" s="4">
        <f>IF(ISNA(VLOOKUP(A71&amp;"nieuw",'Extra aflossing'!A:G,4,0)),0,VLOOKUP(A71&amp;"nieuw",'Extra aflossing'!A:G,4,0))</f>
        <v>0</v>
      </c>
      <c r="F71" s="4">
        <f>I70*Invoer!$B$13/12</f>
        <v>0</v>
      </c>
      <c r="G71" s="4">
        <f>IF(A71&lt;=Aflossingsvrij_maken,ABS(PMT(Invoer!$B$13/12,360-C71+1,I70,0)),0)</f>
        <v>0</v>
      </c>
      <c r="H71" s="4">
        <f t="shared" si="7"/>
        <v>0</v>
      </c>
      <c r="I71" s="4">
        <f t="shared" si="8"/>
        <v>0</v>
      </c>
    </row>
    <row r="72" spans="1:10" x14ac:dyDescent="0.25">
      <c r="A72" s="10">
        <f t="shared" si="9"/>
        <v>46569</v>
      </c>
      <c r="B72">
        <f t="shared" si="5"/>
        <v>6</v>
      </c>
      <c r="C72">
        <v>71</v>
      </c>
      <c r="D72" s="4">
        <f t="shared" si="6"/>
        <v>0</v>
      </c>
      <c r="E72" s="4">
        <f>IF(ISNA(VLOOKUP(A72&amp;"nieuw",'Extra aflossing'!A:G,4,0)),0,VLOOKUP(A72&amp;"nieuw",'Extra aflossing'!A:G,4,0))</f>
        <v>0</v>
      </c>
      <c r="F72" s="4">
        <f>I71*Invoer!$B$13/12</f>
        <v>0</v>
      </c>
      <c r="G72" s="4">
        <f>IF(A72&lt;=Aflossingsvrij_maken,ABS(PMT(Invoer!$B$13/12,360-C72+1,I71,0)),0)</f>
        <v>0</v>
      </c>
      <c r="H72" s="4">
        <f t="shared" si="7"/>
        <v>0</v>
      </c>
      <c r="I72" s="4">
        <f t="shared" si="8"/>
        <v>0</v>
      </c>
    </row>
    <row r="73" spans="1:10" x14ac:dyDescent="0.25">
      <c r="A73" s="10">
        <f t="shared" si="9"/>
        <v>46600</v>
      </c>
      <c r="B73">
        <f t="shared" si="5"/>
        <v>6</v>
      </c>
      <c r="C73">
        <v>72</v>
      </c>
      <c r="D73" s="4">
        <f t="shared" si="6"/>
        <v>0</v>
      </c>
      <c r="E73" s="4">
        <f>IF(ISNA(VLOOKUP(A73&amp;"nieuw",'Extra aflossing'!A:G,4,0)),0,VLOOKUP(A73&amp;"nieuw",'Extra aflossing'!A:G,4,0))</f>
        <v>0</v>
      </c>
      <c r="F73" s="4">
        <f>I72*Invoer!$B$13/12</f>
        <v>0</v>
      </c>
      <c r="G73" s="4">
        <f>IF(A73&lt;=Aflossingsvrij_maken,ABS(PMT(Invoer!$B$13/12,360-C73+1,I72,0)),0)</f>
        <v>0</v>
      </c>
      <c r="H73" s="4">
        <f t="shared" si="7"/>
        <v>0</v>
      </c>
      <c r="I73" s="4">
        <f t="shared" si="8"/>
        <v>0</v>
      </c>
    </row>
    <row r="74" spans="1:10" x14ac:dyDescent="0.25">
      <c r="A74" s="10">
        <f t="shared" si="9"/>
        <v>46631</v>
      </c>
      <c r="B74">
        <f t="shared" si="5"/>
        <v>7</v>
      </c>
      <c r="C74">
        <v>73</v>
      </c>
      <c r="D74" s="4">
        <f t="shared" si="6"/>
        <v>0</v>
      </c>
      <c r="E74" s="4">
        <f>IF(ISNA(VLOOKUP(A74&amp;"nieuw",'Extra aflossing'!A:G,4,0)),0,VLOOKUP(A74&amp;"nieuw",'Extra aflossing'!A:G,4,0))</f>
        <v>0</v>
      </c>
      <c r="F74" s="4">
        <f>I73*Invoer!$B$13/12</f>
        <v>0</v>
      </c>
      <c r="G74" s="4">
        <f>IF(A74&lt;=Aflossingsvrij_maken,ABS(PMT(Invoer!$B$13/12,360-C74+1,I73,0)),0)</f>
        <v>0</v>
      </c>
      <c r="H74" s="4">
        <f t="shared" si="7"/>
        <v>0</v>
      </c>
      <c r="I74" s="4">
        <f t="shared" si="8"/>
        <v>0</v>
      </c>
    </row>
    <row r="75" spans="1:10" x14ac:dyDescent="0.25">
      <c r="A75" s="10">
        <f t="shared" si="9"/>
        <v>46661</v>
      </c>
      <c r="B75">
        <f t="shared" si="5"/>
        <v>7</v>
      </c>
      <c r="C75">
        <v>74</v>
      </c>
      <c r="D75" s="4">
        <f t="shared" si="6"/>
        <v>0</v>
      </c>
      <c r="E75" s="4">
        <f>IF(ISNA(VLOOKUP(A75&amp;"nieuw",'Extra aflossing'!A:G,4,0)),0,VLOOKUP(A75&amp;"nieuw",'Extra aflossing'!A:G,4,0))</f>
        <v>0</v>
      </c>
      <c r="F75" s="4">
        <f>I74*Invoer!$B$13/12</f>
        <v>0</v>
      </c>
      <c r="G75" s="4">
        <f>IF(A75&lt;=Aflossingsvrij_maken,ABS(PMT(Invoer!$B$13/12,360-C75+1,I74,0)),0)</f>
        <v>0</v>
      </c>
      <c r="H75" s="4">
        <f t="shared" si="7"/>
        <v>0</v>
      </c>
      <c r="I75" s="4">
        <f t="shared" si="8"/>
        <v>0</v>
      </c>
    </row>
    <row r="76" spans="1:10" x14ac:dyDescent="0.25">
      <c r="A76" s="10">
        <f t="shared" si="9"/>
        <v>46692</v>
      </c>
      <c r="B76">
        <f t="shared" si="5"/>
        <v>7</v>
      </c>
      <c r="C76">
        <v>75</v>
      </c>
      <c r="D76" s="4">
        <f t="shared" si="6"/>
        <v>0</v>
      </c>
      <c r="E76" s="4">
        <f>IF(ISNA(VLOOKUP(A76&amp;"nieuw",'Extra aflossing'!A:G,4,0)),0,VLOOKUP(A76&amp;"nieuw",'Extra aflossing'!A:G,4,0))</f>
        <v>0</v>
      </c>
      <c r="F76" s="4">
        <f>I75*Invoer!$B$13/12</f>
        <v>0</v>
      </c>
      <c r="G76" s="4">
        <f>IF(A76&lt;=Aflossingsvrij_maken,ABS(PMT(Invoer!$B$13/12,360-C76+1,I75,0)),0)</f>
        <v>0</v>
      </c>
      <c r="H76" s="4">
        <f t="shared" si="7"/>
        <v>0</v>
      </c>
      <c r="I76" s="4">
        <f t="shared" si="8"/>
        <v>0</v>
      </c>
    </row>
    <row r="77" spans="1:10" x14ac:dyDescent="0.25">
      <c r="A77" s="10">
        <f t="shared" si="9"/>
        <v>46722</v>
      </c>
      <c r="B77">
        <f t="shared" si="5"/>
        <v>7</v>
      </c>
      <c r="C77">
        <v>76</v>
      </c>
      <c r="D77" s="4">
        <f t="shared" si="6"/>
        <v>0</v>
      </c>
      <c r="E77" s="4">
        <f>IF(ISNA(VLOOKUP(A77&amp;"nieuw",'Extra aflossing'!A:G,4,0)),0,VLOOKUP(A77&amp;"nieuw",'Extra aflossing'!A:G,4,0))</f>
        <v>0</v>
      </c>
      <c r="F77" s="4">
        <f>I76*Invoer!$B$13/12</f>
        <v>0</v>
      </c>
      <c r="G77" s="4">
        <f>IF(A77&lt;=Aflossingsvrij_maken,ABS(PMT(Invoer!$B$13/12,360-C77+1,I76,0)),0)</f>
        <v>0</v>
      </c>
      <c r="H77" s="4">
        <f t="shared" si="7"/>
        <v>0</v>
      </c>
      <c r="I77" s="4">
        <f t="shared" si="8"/>
        <v>0</v>
      </c>
    </row>
    <row r="78" spans="1:10" x14ac:dyDescent="0.25">
      <c r="A78" s="10">
        <f t="shared" si="9"/>
        <v>46753</v>
      </c>
      <c r="B78">
        <f t="shared" si="5"/>
        <v>7</v>
      </c>
      <c r="C78">
        <v>77</v>
      </c>
      <c r="D78" s="4">
        <f t="shared" si="6"/>
        <v>0</v>
      </c>
      <c r="E78" s="4">
        <f>IF(ISNA(VLOOKUP(A78&amp;"nieuw",'Extra aflossing'!A:G,4,0)),0,VLOOKUP(A78&amp;"nieuw",'Extra aflossing'!A:G,4,0))</f>
        <v>0</v>
      </c>
      <c r="F78" s="4">
        <f>I77*Invoer!$B$13/12</f>
        <v>0</v>
      </c>
      <c r="G78" s="4">
        <f>IF(A78&lt;=Aflossingsvrij_maken,ABS(PMT(Invoer!$B$13/12,360-C78+1,I77,0)),0)</f>
        <v>0</v>
      </c>
      <c r="H78" s="4">
        <f t="shared" si="7"/>
        <v>0</v>
      </c>
      <c r="I78" s="4">
        <f t="shared" si="8"/>
        <v>0</v>
      </c>
    </row>
    <row r="79" spans="1:10" x14ac:dyDescent="0.25">
      <c r="A79" s="10">
        <f t="shared" si="9"/>
        <v>46784</v>
      </c>
      <c r="B79">
        <f t="shared" si="5"/>
        <v>7</v>
      </c>
      <c r="C79">
        <v>78</v>
      </c>
      <c r="D79" s="4">
        <f t="shared" si="6"/>
        <v>0</v>
      </c>
      <c r="E79" s="4">
        <f>IF(ISNA(VLOOKUP(A79&amp;"nieuw",'Extra aflossing'!A:G,4,0)),0,VLOOKUP(A79&amp;"nieuw",'Extra aflossing'!A:G,4,0))</f>
        <v>0</v>
      </c>
      <c r="F79" s="4">
        <f>I78*Invoer!$B$13/12</f>
        <v>0</v>
      </c>
      <c r="G79" s="4">
        <f>IF(A79&lt;=Aflossingsvrij_maken,ABS(PMT(Invoer!$B$13/12,360-C79+1,I78,0)),0)</f>
        <v>0</v>
      </c>
      <c r="H79" s="4">
        <f t="shared" si="7"/>
        <v>0</v>
      </c>
      <c r="I79" s="4">
        <f t="shared" si="8"/>
        <v>0</v>
      </c>
    </row>
    <row r="80" spans="1:10" x14ac:dyDescent="0.25">
      <c r="A80" s="10">
        <f t="shared" si="9"/>
        <v>46813</v>
      </c>
      <c r="B80">
        <f t="shared" si="5"/>
        <v>7</v>
      </c>
      <c r="C80">
        <v>79</v>
      </c>
      <c r="D80" s="4">
        <f t="shared" si="6"/>
        <v>0</v>
      </c>
      <c r="E80" s="4">
        <f>IF(ISNA(VLOOKUP(A80&amp;"nieuw",'Extra aflossing'!A:G,4,0)),0,VLOOKUP(A80&amp;"nieuw",'Extra aflossing'!A:G,4,0))</f>
        <v>0</v>
      </c>
      <c r="F80" s="4">
        <f>I79*Invoer!$B$13/12</f>
        <v>0</v>
      </c>
      <c r="G80" s="4">
        <f>IF(A80&lt;=Aflossingsvrij_maken,ABS(PMT(Invoer!$B$13/12,360-C80+1,I79,0)),0)</f>
        <v>0</v>
      </c>
      <c r="H80" s="4">
        <f t="shared" si="7"/>
        <v>0</v>
      </c>
      <c r="I80" s="4">
        <f t="shared" si="8"/>
        <v>0</v>
      </c>
    </row>
    <row r="81" spans="1:9" x14ac:dyDescent="0.25">
      <c r="A81" s="10">
        <f t="shared" si="9"/>
        <v>46844</v>
      </c>
      <c r="B81">
        <f t="shared" si="5"/>
        <v>7</v>
      </c>
      <c r="C81">
        <v>80</v>
      </c>
      <c r="D81" s="4">
        <f t="shared" si="6"/>
        <v>0</v>
      </c>
      <c r="E81" s="4">
        <f>IF(ISNA(VLOOKUP(A81&amp;"nieuw",'Extra aflossing'!A:G,4,0)),0,VLOOKUP(A81&amp;"nieuw",'Extra aflossing'!A:G,4,0))</f>
        <v>0</v>
      </c>
      <c r="F81" s="4">
        <f>I80*Invoer!$B$13/12</f>
        <v>0</v>
      </c>
      <c r="G81" s="4">
        <f>IF(A81&lt;=Aflossingsvrij_maken,ABS(PMT(Invoer!$B$13/12,360-C81+1,I80,0)),0)</f>
        <v>0</v>
      </c>
      <c r="H81" s="4">
        <f t="shared" si="7"/>
        <v>0</v>
      </c>
      <c r="I81" s="4">
        <f t="shared" si="8"/>
        <v>0</v>
      </c>
    </row>
    <row r="82" spans="1:9" x14ac:dyDescent="0.25">
      <c r="A82" s="10">
        <f t="shared" si="9"/>
        <v>46874</v>
      </c>
      <c r="B82">
        <f t="shared" si="5"/>
        <v>7</v>
      </c>
      <c r="C82">
        <v>81</v>
      </c>
      <c r="D82" s="4">
        <f t="shared" si="6"/>
        <v>0</v>
      </c>
      <c r="E82" s="4">
        <f>IF(ISNA(VLOOKUP(A82&amp;"nieuw",'Extra aflossing'!A:G,4,0)),0,VLOOKUP(A82&amp;"nieuw",'Extra aflossing'!A:G,4,0))</f>
        <v>0</v>
      </c>
      <c r="F82" s="4">
        <f>I81*Invoer!$B$13/12</f>
        <v>0</v>
      </c>
      <c r="G82" s="4">
        <f>IF(A82&lt;=Aflossingsvrij_maken,ABS(PMT(Invoer!$B$13/12,360-C82+1,I81,0)),0)</f>
        <v>0</v>
      </c>
      <c r="H82" s="4">
        <f t="shared" si="7"/>
        <v>0</v>
      </c>
      <c r="I82" s="4">
        <f t="shared" si="8"/>
        <v>0</v>
      </c>
    </row>
    <row r="83" spans="1:9" x14ac:dyDescent="0.25">
      <c r="A83" s="10">
        <f t="shared" si="9"/>
        <v>46905</v>
      </c>
      <c r="B83">
        <f t="shared" si="5"/>
        <v>7</v>
      </c>
      <c r="C83">
        <v>82</v>
      </c>
      <c r="D83" s="4">
        <f t="shared" si="6"/>
        <v>0</v>
      </c>
      <c r="E83" s="4">
        <f>IF(ISNA(VLOOKUP(A83&amp;"nieuw",'Extra aflossing'!A:G,4,0)),0,VLOOKUP(A83&amp;"nieuw",'Extra aflossing'!A:G,4,0))</f>
        <v>0</v>
      </c>
      <c r="F83" s="4">
        <f>I82*Invoer!$B$13/12</f>
        <v>0</v>
      </c>
      <c r="G83" s="4">
        <f>IF(A83&lt;=Aflossingsvrij_maken,ABS(PMT(Invoer!$B$13/12,360-C83+1,I82,0)),0)</f>
        <v>0</v>
      </c>
      <c r="H83" s="4">
        <f t="shared" si="7"/>
        <v>0</v>
      </c>
      <c r="I83" s="4">
        <f t="shared" si="8"/>
        <v>0</v>
      </c>
    </row>
    <row r="84" spans="1:9" x14ac:dyDescent="0.25">
      <c r="A84" s="10">
        <f t="shared" si="9"/>
        <v>46935</v>
      </c>
      <c r="B84">
        <f t="shared" si="5"/>
        <v>7</v>
      </c>
      <c r="C84">
        <v>83</v>
      </c>
      <c r="D84" s="4">
        <f t="shared" si="6"/>
        <v>0</v>
      </c>
      <c r="E84" s="4">
        <f>IF(ISNA(VLOOKUP(A84&amp;"nieuw",'Extra aflossing'!A:G,4,0)),0,VLOOKUP(A84&amp;"nieuw",'Extra aflossing'!A:G,4,0))</f>
        <v>0</v>
      </c>
      <c r="F84" s="4">
        <f>I83*Invoer!$B$13/12</f>
        <v>0</v>
      </c>
      <c r="G84" s="4">
        <f>IF(A84&lt;=Aflossingsvrij_maken,ABS(PMT(Invoer!$B$13/12,360-C84+1,I83,0)),0)</f>
        <v>0</v>
      </c>
      <c r="H84" s="4">
        <f t="shared" si="7"/>
        <v>0</v>
      </c>
      <c r="I84" s="4">
        <f t="shared" si="8"/>
        <v>0</v>
      </c>
    </row>
    <row r="85" spans="1:9" x14ac:dyDescent="0.25">
      <c r="A85" s="10">
        <f t="shared" si="9"/>
        <v>46966</v>
      </c>
      <c r="B85">
        <f t="shared" si="5"/>
        <v>7</v>
      </c>
      <c r="C85">
        <v>84</v>
      </c>
      <c r="D85" s="4">
        <f t="shared" si="6"/>
        <v>0</v>
      </c>
      <c r="E85" s="4">
        <f>IF(ISNA(VLOOKUP(A85&amp;"nieuw",'Extra aflossing'!A:G,4,0)),0,VLOOKUP(A85&amp;"nieuw",'Extra aflossing'!A:G,4,0))</f>
        <v>0</v>
      </c>
      <c r="F85" s="4">
        <f>I84*Invoer!$B$13/12</f>
        <v>0</v>
      </c>
      <c r="G85" s="4">
        <f>IF(A85&lt;=Aflossingsvrij_maken,ABS(PMT(Invoer!$B$13/12,360-C85+1,I84,0)),0)</f>
        <v>0</v>
      </c>
      <c r="H85" s="4">
        <f t="shared" si="7"/>
        <v>0</v>
      </c>
      <c r="I85" s="4">
        <f t="shared" si="8"/>
        <v>0</v>
      </c>
    </row>
    <row r="86" spans="1:9" x14ac:dyDescent="0.25">
      <c r="A86" s="10">
        <f t="shared" si="9"/>
        <v>46997</v>
      </c>
      <c r="B86">
        <f t="shared" si="5"/>
        <v>8</v>
      </c>
      <c r="C86">
        <v>85</v>
      </c>
      <c r="D86" s="4">
        <f t="shared" si="6"/>
        <v>0</v>
      </c>
      <c r="E86" s="4">
        <f>IF(ISNA(VLOOKUP(A86&amp;"nieuw",'Extra aflossing'!A:G,4,0)),0,VLOOKUP(A86&amp;"nieuw",'Extra aflossing'!A:G,4,0))</f>
        <v>0</v>
      </c>
      <c r="F86" s="4">
        <f>I85*Invoer!$B$13/12</f>
        <v>0</v>
      </c>
      <c r="G86" s="4">
        <f>IF(A86&lt;=Aflossingsvrij_maken,ABS(PMT(Invoer!$B$13/12,360-C86+1,I85,0)),0)</f>
        <v>0</v>
      </c>
      <c r="H86" s="4">
        <f t="shared" si="7"/>
        <v>0</v>
      </c>
      <c r="I86" s="4">
        <f t="shared" si="8"/>
        <v>0</v>
      </c>
    </row>
    <row r="87" spans="1:9" x14ac:dyDescent="0.25">
      <c r="A87" s="10">
        <f t="shared" si="9"/>
        <v>47027</v>
      </c>
      <c r="B87">
        <f t="shared" si="5"/>
        <v>8</v>
      </c>
      <c r="C87">
        <v>86</v>
      </c>
      <c r="D87" s="4">
        <f t="shared" si="6"/>
        <v>0</v>
      </c>
      <c r="E87" s="4">
        <f>IF(ISNA(VLOOKUP(A87&amp;"nieuw",'Extra aflossing'!A:G,4,0)),0,VLOOKUP(A87&amp;"nieuw",'Extra aflossing'!A:G,4,0))</f>
        <v>0</v>
      </c>
      <c r="F87" s="4">
        <f>I86*Invoer!$B$13/12</f>
        <v>0</v>
      </c>
      <c r="G87" s="4">
        <f>IF(A87&lt;=Aflossingsvrij_maken,ABS(PMT(Invoer!$B$13/12,360-C87+1,I86,0)),0)</f>
        <v>0</v>
      </c>
      <c r="H87" s="4">
        <f t="shared" si="7"/>
        <v>0</v>
      </c>
      <c r="I87" s="4">
        <f t="shared" si="8"/>
        <v>0</v>
      </c>
    </row>
    <row r="88" spans="1:9" x14ac:dyDescent="0.25">
      <c r="A88" s="10">
        <f t="shared" si="9"/>
        <v>47058</v>
      </c>
      <c r="B88">
        <f t="shared" si="5"/>
        <v>8</v>
      </c>
      <c r="C88">
        <v>87</v>
      </c>
      <c r="D88" s="4">
        <f t="shared" si="6"/>
        <v>0</v>
      </c>
      <c r="E88" s="4">
        <f>IF(ISNA(VLOOKUP(A88&amp;"nieuw",'Extra aflossing'!A:G,4,0)),0,VLOOKUP(A88&amp;"nieuw",'Extra aflossing'!A:G,4,0))</f>
        <v>0</v>
      </c>
      <c r="F88" s="4">
        <f>I87*Invoer!$B$13/12</f>
        <v>0</v>
      </c>
      <c r="G88" s="4">
        <f>IF(A88&lt;=Aflossingsvrij_maken,ABS(PMT(Invoer!$B$13/12,360-C88+1,I87,0)),0)</f>
        <v>0</v>
      </c>
      <c r="H88" s="4">
        <f t="shared" si="7"/>
        <v>0</v>
      </c>
      <c r="I88" s="4">
        <f t="shared" si="8"/>
        <v>0</v>
      </c>
    </row>
    <row r="89" spans="1:9" x14ac:dyDescent="0.25">
      <c r="A89" s="10">
        <f t="shared" si="9"/>
        <v>47088</v>
      </c>
      <c r="B89">
        <f t="shared" si="5"/>
        <v>8</v>
      </c>
      <c r="C89">
        <v>88</v>
      </c>
      <c r="D89" s="4">
        <f t="shared" si="6"/>
        <v>0</v>
      </c>
      <c r="E89" s="4">
        <f>IF(ISNA(VLOOKUP(A89&amp;"nieuw",'Extra aflossing'!A:G,4,0)),0,VLOOKUP(A89&amp;"nieuw",'Extra aflossing'!A:G,4,0))</f>
        <v>0</v>
      </c>
      <c r="F89" s="4">
        <f>I88*Invoer!$B$13/12</f>
        <v>0</v>
      </c>
      <c r="G89" s="4">
        <f>IF(A89&lt;=Aflossingsvrij_maken,ABS(PMT(Invoer!$B$13/12,360-C89+1,I88,0)),0)</f>
        <v>0</v>
      </c>
      <c r="H89" s="4">
        <f t="shared" si="7"/>
        <v>0</v>
      </c>
      <c r="I89" s="4">
        <f t="shared" si="8"/>
        <v>0</v>
      </c>
    </row>
    <row r="90" spans="1:9" x14ac:dyDescent="0.25">
      <c r="A90" s="10">
        <f t="shared" si="9"/>
        <v>47119</v>
      </c>
      <c r="B90">
        <f t="shared" si="5"/>
        <v>8</v>
      </c>
      <c r="C90">
        <v>89</v>
      </c>
      <c r="D90" s="4">
        <f t="shared" si="6"/>
        <v>0</v>
      </c>
      <c r="E90" s="4">
        <f>IF(ISNA(VLOOKUP(A90&amp;"nieuw",'Extra aflossing'!A:G,4,0)),0,VLOOKUP(A90&amp;"nieuw",'Extra aflossing'!A:G,4,0))</f>
        <v>0</v>
      </c>
      <c r="F90" s="4">
        <f>I89*Invoer!$B$13/12</f>
        <v>0</v>
      </c>
      <c r="G90" s="4">
        <f>IF(A90&lt;=Aflossingsvrij_maken,ABS(PMT(Invoer!$B$13/12,360-C90+1,I89,0)),0)</f>
        <v>0</v>
      </c>
      <c r="H90" s="4">
        <f t="shared" si="7"/>
        <v>0</v>
      </c>
      <c r="I90" s="4">
        <f t="shared" si="8"/>
        <v>0</v>
      </c>
    </row>
    <row r="91" spans="1:9" x14ac:dyDescent="0.25">
      <c r="A91" s="10">
        <f t="shared" si="9"/>
        <v>47150</v>
      </c>
      <c r="B91">
        <f t="shared" si="5"/>
        <v>8</v>
      </c>
      <c r="C91">
        <v>90</v>
      </c>
      <c r="D91" s="4">
        <f t="shared" si="6"/>
        <v>0</v>
      </c>
      <c r="E91" s="4">
        <f>IF(ISNA(VLOOKUP(A91&amp;"nieuw",'Extra aflossing'!A:G,4,0)),0,VLOOKUP(A91&amp;"nieuw",'Extra aflossing'!A:G,4,0))</f>
        <v>0</v>
      </c>
      <c r="F91" s="4">
        <f>I90*Invoer!$B$13/12</f>
        <v>0</v>
      </c>
      <c r="G91" s="4">
        <f>IF(A91&lt;=Aflossingsvrij_maken,ABS(PMT(Invoer!$B$13/12,360-C91+1,I90,0)),0)</f>
        <v>0</v>
      </c>
      <c r="H91" s="4">
        <f t="shared" si="7"/>
        <v>0</v>
      </c>
      <c r="I91" s="4">
        <f t="shared" si="8"/>
        <v>0</v>
      </c>
    </row>
    <row r="92" spans="1:9" x14ac:dyDescent="0.25">
      <c r="A92" s="10">
        <f t="shared" si="9"/>
        <v>47178</v>
      </c>
      <c r="B92">
        <f t="shared" si="5"/>
        <v>8</v>
      </c>
      <c r="C92">
        <v>91</v>
      </c>
      <c r="D92" s="4">
        <f t="shared" si="6"/>
        <v>0</v>
      </c>
      <c r="E92" s="4">
        <f>IF(ISNA(VLOOKUP(A92&amp;"nieuw",'Extra aflossing'!A:G,4,0)),0,VLOOKUP(A92&amp;"nieuw",'Extra aflossing'!A:G,4,0))</f>
        <v>0</v>
      </c>
      <c r="F92" s="4">
        <f>I91*Invoer!$B$13/12</f>
        <v>0</v>
      </c>
      <c r="G92" s="4">
        <f>IF(A92&lt;=Aflossingsvrij_maken,ABS(PMT(Invoer!$B$13/12,360-C92+1,I91,0)),0)</f>
        <v>0</v>
      </c>
      <c r="H92" s="4">
        <f t="shared" si="7"/>
        <v>0</v>
      </c>
      <c r="I92" s="4">
        <f t="shared" si="8"/>
        <v>0</v>
      </c>
    </row>
    <row r="93" spans="1:9" x14ac:dyDescent="0.25">
      <c r="A93" s="10">
        <f t="shared" si="9"/>
        <v>47209</v>
      </c>
      <c r="B93">
        <f t="shared" si="5"/>
        <v>8</v>
      </c>
      <c r="C93">
        <v>92</v>
      </c>
      <c r="D93" s="4">
        <f t="shared" si="6"/>
        <v>0</v>
      </c>
      <c r="E93" s="4">
        <f>IF(ISNA(VLOOKUP(A93&amp;"nieuw",'Extra aflossing'!A:G,4,0)),0,VLOOKUP(A93&amp;"nieuw",'Extra aflossing'!A:G,4,0))</f>
        <v>0</v>
      </c>
      <c r="F93" s="4">
        <f>I92*Invoer!$B$13/12</f>
        <v>0</v>
      </c>
      <c r="G93" s="4">
        <f>IF(A93&lt;=Aflossingsvrij_maken,ABS(PMT(Invoer!$B$13/12,360-C93+1,I92,0)),0)</f>
        <v>0</v>
      </c>
      <c r="H93" s="4">
        <f t="shared" si="7"/>
        <v>0</v>
      </c>
      <c r="I93" s="4">
        <f t="shared" si="8"/>
        <v>0</v>
      </c>
    </row>
    <row r="94" spans="1:9" x14ac:dyDescent="0.25">
      <c r="A94" s="10">
        <f t="shared" si="9"/>
        <v>47239</v>
      </c>
      <c r="B94">
        <f t="shared" si="5"/>
        <v>8</v>
      </c>
      <c r="C94">
        <v>93</v>
      </c>
      <c r="D94" s="4">
        <f t="shared" si="6"/>
        <v>0</v>
      </c>
      <c r="E94" s="4">
        <f>IF(ISNA(VLOOKUP(A94&amp;"nieuw",'Extra aflossing'!A:G,4,0)),0,VLOOKUP(A94&amp;"nieuw",'Extra aflossing'!A:G,4,0))</f>
        <v>0</v>
      </c>
      <c r="F94" s="4">
        <f>I93*Invoer!$B$13/12</f>
        <v>0</v>
      </c>
      <c r="G94" s="4">
        <f>IF(A94&lt;=Aflossingsvrij_maken,ABS(PMT(Invoer!$B$13/12,360-C94+1,I93,0)),0)</f>
        <v>0</v>
      </c>
      <c r="H94" s="4">
        <f t="shared" si="7"/>
        <v>0</v>
      </c>
      <c r="I94" s="4">
        <f t="shared" si="8"/>
        <v>0</v>
      </c>
    </row>
    <row r="95" spans="1:9" x14ac:dyDescent="0.25">
      <c r="A95" s="10">
        <f t="shared" si="9"/>
        <v>47270</v>
      </c>
      <c r="B95">
        <f t="shared" si="5"/>
        <v>8</v>
      </c>
      <c r="C95">
        <v>94</v>
      </c>
      <c r="D95" s="4">
        <f t="shared" si="6"/>
        <v>0</v>
      </c>
      <c r="E95" s="4">
        <f>IF(ISNA(VLOOKUP(A95&amp;"nieuw",'Extra aflossing'!A:G,4,0)),0,VLOOKUP(A95&amp;"nieuw",'Extra aflossing'!A:G,4,0))</f>
        <v>0</v>
      </c>
      <c r="F95" s="4">
        <f>I94*Invoer!$B$13/12</f>
        <v>0</v>
      </c>
      <c r="G95" s="4">
        <f>IF(A95&lt;=Aflossingsvrij_maken,ABS(PMT(Invoer!$B$13/12,360-C95+1,I94,0)),0)</f>
        <v>0</v>
      </c>
      <c r="H95" s="4">
        <f t="shared" si="7"/>
        <v>0</v>
      </c>
      <c r="I95" s="4">
        <f t="shared" si="8"/>
        <v>0</v>
      </c>
    </row>
    <row r="96" spans="1:9" x14ac:dyDescent="0.25">
      <c r="A96" s="10">
        <f t="shared" si="9"/>
        <v>47300</v>
      </c>
      <c r="B96">
        <f t="shared" si="5"/>
        <v>8</v>
      </c>
      <c r="C96">
        <v>95</v>
      </c>
      <c r="D96" s="4">
        <f t="shared" si="6"/>
        <v>0</v>
      </c>
      <c r="E96" s="4">
        <f>IF(ISNA(VLOOKUP(A96&amp;"nieuw",'Extra aflossing'!A:G,4,0)),0,VLOOKUP(A96&amp;"nieuw",'Extra aflossing'!A:G,4,0))</f>
        <v>0</v>
      </c>
      <c r="F96" s="4">
        <f>I95*Invoer!$B$13/12</f>
        <v>0</v>
      </c>
      <c r="G96" s="4">
        <f>IF(A96&lt;=Aflossingsvrij_maken,ABS(PMT(Invoer!$B$13/12,360-C96+1,I95,0)),0)</f>
        <v>0</v>
      </c>
      <c r="H96" s="4">
        <f t="shared" si="7"/>
        <v>0</v>
      </c>
      <c r="I96" s="4">
        <f t="shared" si="8"/>
        <v>0</v>
      </c>
    </row>
    <row r="97" spans="1:9" x14ac:dyDescent="0.25">
      <c r="A97" s="10">
        <f t="shared" si="9"/>
        <v>47331</v>
      </c>
      <c r="B97">
        <f t="shared" si="5"/>
        <v>8</v>
      </c>
      <c r="C97">
        <v>96</v>
      </c>
      <c r="D97" s="4">
        <f t="shared" si="6"/>
        <v>0</v>
      </c>
      <c r="E97" s="4">
        <f>IF(ISNA(VLOOKUP(A97&amp;"nieuw",'Extra aflossing'!A:G,4,0)),0,VLOOKUP(A97&amp;"nieuw",'Extra aflossing'!A:G,4,0))</f>
        <v>0</v>
      </c>
      <c r="F97" s="4">
        <f>I96*Invoer!$B$13/12</f>
        <v>0</v>
      </c>
      <c r="G97" s="4">
        <f>IF(A97&lt;=Aflossingsvrij_maken,ABS(PMT(Invoer!$B$13/12,360-C97+1,I96,0)),0)</f>
        <v>0</v>
      </c>
      <c r="H97" s="4">
        <f t="shared" si="7"/>
        <v>0</v>
      </c>
      <c r="I97" s="4">
        <f t="shared" si="8"/>
        <v>0</v>
      </c>
    </row>
    <row r="98" spans="1:9" x14ac:dyDescent="0.25">
      <c r="A98" s="10">
        <f t="shared" si="9"/>
        <v>47362</v>
      </c>
      <c r="B98">
        <f t="shared" si="5"/>
        <v>9</v>
      </c>
      <c r="C98">
        <v>97</v>
      </c>
      <c r="D98" s="4">
        <f t="shared" si="6"/>
        <v>0</v>
      </c>
      <c r="E98" s="4">
        <f>IF(ISNA(VLOOKUP(A98&amp;"nieuw",'Extra aflossing'!A:G,4,0)),0,VLOOKUP(A98&amp;"nieuw",'Extra aflossing'!A:G,4,0))</f>
        <v>0</v>
      </c>
      <c r="F98" s="4">
        <f>I97*Invoer!$B$13/12</f>
        <v>0</v>
      </c>
      <c r="G98" s="4">
        <f>IF(A98&lt;=Aflossingsvrij_maken,ABS(PMT(Invoer!$B$13/12,360-C98+1,I97,0)),0)</f>
        <v>0</v>
      </c>
      <c r="H98" s="4">
        <f t="shared" si="7"/>
        <v>0</v>
      </c>
      <c r="I98" s="4">
        <f t="shared" si="8"/>
        <v>0</v>
      </c>
    </row>
    <row r="99" spans="1:9" x14ac:dyDescent="0.25">
      <c r="A99" s="10">
        <f t="shared" si="9"/>
        <v>47392</v>
      </c>
      <c r="B99">
        <f t="shared" si="5"/>
        <v>9</v>
      </c>
      <c r="C99">
        <v>98</v>
      </c>
      <c r="D99" s="4">
        <f t="shared" si="6"/>
        <v>0</v>
      </c>
      <c r="E99" s="4">
        <f>IF(ISNA(VLOOKUP(A99&amp;"nieuw",'Extra aflossing'!A:G,4,0)),0,VLOOKUP(A99&amp;"nieuw",'Extra aflossing'!A:G,4,0))</f>
        <v>0</v>
      </c>
      <c r="F99" s="4">
        <f>I98*Invoer!$B$13/12</f>
        <v>0</v>
      </c>
      <c r="G99" s="4">
        <f>IF(A99&lt;=Aflossingsvrij_maken,ABS(PMT(Invoer!$B$13/12,360-C99+1,I98,0)),0)</f>
        <v>0</v>
      </c>
      <c r="H99" s="4">
        <f t="shared" si="7"/>
        <v>0</v>
      </c>
      <c r="I99" s="4">
        <f t="shared" si="8"/>
        <v>0</v>
      </c>
    </row>
    <row r="100" spans="1:9" x14ac:dyDescent="0.25">
      <c r="A100" s="10">
        <f t="shared" si="9"/>
        <v>47423</v>
      </c>
      <c r="B100">
        <f t="shared" si="5"/>
        <v>9</v>
      </c>
      <c r="C100">
        <v>99</v>
      </c>
      <c r="D100" s="4">
        <f t="shared" si="6"/>
        <v>0</v>
      </c>
      <c r="E100" s="4">
        <f>IF(ISNA(VLOOKUP(A100&amp;"nieuw",'Extra aflossing'!A:G,4,0)),0,VLOOKUP(A100&amp;"nieuw",'Extra aflossing'!A:G,4,0))</f>
        <v>0</v>
      </c>
      <c r="F100" s="4">
        <f>I99*Invoer!$B$13/12</f>
        <v>0</v>
      </c>
      <c r="G100" s="4">
        <f>IF(A100&lt;=Aflossingsvrij_maken,ABS(PMT(Invoer!$B$13/12,360-C100+1,I99,0)),0)</f>
        <v>0</v>
      </c>
      <c r="H100" s="4">
        <f t="shared" si="7"/>
        <v>0</v>
      </c>
      <c r="I100" s="4">
        <f t="shared" si="8"/>
        <v>0</v>
      </c>
    </row>
    <row r="101" spans="1:9" x14ac:dyDescent="0.25">
      <c r="A101" s="10">
        <f t="shared" si="9"/>
        <v>47453</v>
      </c>
      <c r="B101">
        <f t="shared" si="5"/>
        <v>9</v>
      </c>
      <c r="C101">
        <v>100</v>
      </c>
      <c r="D101" s="4">
        <f t="shared" si="6"/>
        <v>0</v>
      </c>
      <c r="E101" s="4">
        <f>IF(ISNA(VLOOKUP(A101&amp;"nieuw",'Extra aflossing'!A:G,4,0)),0,VLOOKUP(A101&amp;"nieuw",'Extra aflossing'!A:G,4,0))</f>
        <v>0</v>
      </c>
      <c r="F101" s="4">
        <f>I100*Invoer!$B$13/12</f>
        <v>0</v>
      </c>
      <c r="G101" s="4">
        <f>IF(A101&lt;=Aflossingsvrij_maken,ABS(PMT(Invoer!$B$13/12,360-C101+1,I100,0)),0)</f>
        <v>0</v>
      </c>
      <c r="H101" s="4">
        <f t="shared" si="7"/>
        <v>0</v>
      </c>
      <c r="I101" s="4">
        <f t="shared" si="8"/>
        <v>0</v>
      </c>
    </row>
    <row r="102" spans="1:9" x14ac:dyDescent="0.25">
      <c r="A102" s="10">
        <f t="shared" si="9"/>
        <v>47484</v>
      </c>
      <c r="B102">
        <f t="shared" si="5"/>
        <v>9</v>
      </c>
      <c r="C102">
        <v>101</v>
      </c>
      <c r="D102" s="4">
        <f t="shared" si="6"/>
        <v>0</v>
      </c>
      <c r="E102" s="4">
        <f>IF(ISNA(VLOOKUP(A102&amp;"nieuw",'Extra aflossing'!A:G,4,0)),0,VLOOKUP(A102&amp;"nieuw",'Extra aflossing'!A:G,4,0))</f>
        <v>0</v>
      </c>
      <c r="F102" s="4">
        <f>I101*Invoer!$B$13/12</f>
        <v>0</v>
      </c>
      <c r="G102" s="4">
        <f>IF(A102&lt;=Aflossingsvrij_maken,ABS(PMT(Invoer!$B$13/12,360-C102+1,I101,0)),0)</f>
        <v>0</v>
      </c>
      <c r="H102" s="4">
        <f t="shared" si="7"/>
        <v>0</v>
      </c>
      <c r="I102" s="4">
        <f t="shared" si="8"/>
        <v>0</v>
      </c>
    </row>
    <row r="103" spans="1:9" x14ac:dyDescent="0.25">
      <c r="A103" s="10">
        <f t="shared" si="9"/>
        <v>47515</v>
      </c>
      <c r="B103">
        <f t="shared" si="5"/>
        <v>9</v>
      </c>
      <c r="C103">
        <v>102</v>
      </c>
      <c r="D103" s="4">
        <f t="shared" si="6"/>
        <v>0</v>
      </c>
      <c r="E103" s="4">
        <f>IF(ISNA(VLOOKUP(A103&amp;"nieuw",'Extra aflossing'!A:G,4,0)),0,VLOOKUP(A103&amp;"nieuw",'Extra aflossing'!A:G,4,0))</f>
        <v>0</v>
      </c>
      <c r="F103" s="4">
        <f>I102*Invoer!$B$13/12</f>
        <v>0</v>
      </c>
      <c r="G103" s="4">
        <f>IF(A103&lt;=Aflossingsvrij_maken,ABS(PMT(Invoer!$B$13/12,360-C103+1,I102,0)),0)</f>
        <v>0</v>
      </c>
      <c r="H103" s="4">
        <f t="shared" si="7"/>
        <v>0</v>
      </c>
      <c r="I103" s="4">
        <f t="shared" si="8"/>
        <v>0</v>
      </c>
    </row>
    <row r="104" spans="1:9" x14ac:dyDescent="0.25">
      <c r="A104" s="10">
        <f t="shared" si="9"/>
        <v>47543</v>
      </c>
      <c r="B104">
        <f t="shared" si="5"/>
        <v>9</v>
      </c>
      <c r="C104">
        <v>103</v>
      </c>
      <c r="D104" s="4">
        <f t="shared" si="6"/>
        <v>0</v>
      </c>
      <c r="E104" s="4">
        <f>IF(ISNA(VLOOKUP(A104&amp;"nieuw",'Extra aflossing'!A:G,4,0)),0,VLOOKUP(A104&amp;"nieuw",'Extra aflossing'!A:G,4,0))</f>
        <v>0</v>
      </c>
      <c r="F104" s="4">
        <f>I103*Invoer!$B$13/12</f>
        <v>0</v>
      </c>
      <c r="G104" s="4">
        <f>IF(A104&lt;=Aflossingsvrij_maken,ABS(PMT(Invoer!$B$13/12,360-C104+1,I103,0)),0)</f>
        <v>0</v>
      </c>
      <c r="H104" s="4">
        <f t="shared" si="7"/>
        <v>0</v>
      </c>
      <c r="I104" s="4">
        <f t="shared" si="8"/>
        <v>0</v>
      </c>
    </row>
    <row r="105" spans="1:9" x14ac:dyDescent="0.25">
      <c r="A105" s="10">
        <f t="shared" si="9"/>
        <v>47574</v>
      </c>
      <c r="B105">
        <f t="shared" si="5"/>
        <v>9</v>
      </c>
      <c r="C105">
        <v>104</v>
      </c>
      <c r="D105" s="4">
        <f t="shared" si="6"/>
        <v>0</v>
      </c>
      <c r="E105" s="4">
        <f>IF(ISNA(VLOOKUP(A105&amp;"nieuw",'Extra aflossing'!A:G,4,0)),0,VLOOKUP(A105&amp;"nieuw",'Extra aflossing'!A:G,4,0))</f>
        <v>0</v>
      </c>
      <c r="F105" s="4">
        <f>I104*Invoer!$B$13/12</f>
        <v>0</v>
      </c>
      <c r="G105" s="4">
        <f>IF(A105&lt;=Aflossingsvrij_maken,ABS(PMT(Invoer!$B$13/12,360-C105+1,I104,0)),0)</f>
        <v>0</v>
      </c>
      <c r="H105" s="4">
        <f t="shared" si="7"/>
        <v>0</v>
      </c>
      <c r="I105" s="4">
        <f t="shared" si="8"/>
        <v>0</v>
      </c>
    </row>
    <row r="106" spans="1:9" x14ac:dyDescent="0.25">
      <c r="A106" s="10">
        <f t="shared" si="9"/>
        <v>47604</v>
      </c>
      <c r="B106">
        <f t="shared" si="5"/>
        <v>9</v>
      </c>
      <c r="C106">
        <v>105</v>
      </c>
      <c r="D106" s="4">
        <f t="shared" si="6"/>
        <v>0</v>
      </c>
      <c r="E106" s="4">
        <f>IF(ISNA(VLOOKUP(A106&amp;"nieuw",'Extra aflossing'!A:G,4,0)),0,VLOOKUP(A106&amp;"nieuw",'Extra aflossing'!A:G,4,0))</f>
        <v>0</v>
      </c>
      <c r="F106" s="4">
        <f>I105*Invoer!$B$13/12</f>
        <v>0</v>
      </c>
      <c r="G106" s="4">
        <f>IF(A106&lt;=Aflossingsvrij_maken,ABS(PMT(Invoer!$B$13/12,360-C106+1,I105,0)),0)</f>
        <v>0</v>
      </c>
      <c r="H106" s="4">
        <f t="shared" si="7"/>
        <v>0</v>
      </c>
      <c r="I106" s="4">
        <f t="shared" si="8"/>
        <v>0</v>
      </c>
    </row>
    <row r="107" spans="1:9" x14ac:dyDescent="0.25">
      <c r="A107" s="10">
        <f t="shared" si="9"/>
        <v>47635</v>
      </c>
      <c r="B107">
        <f t="shared" si="5"/>
        <v>9</v>
      </c>
      <c r="C107">
        <v>106</v>
      </c>
      <c r="D107" s="4">
        <f t="shared" si="6"/>
        <v>0</v>
      </c>
      <c r="E107" s="4">
        <f>IF(ISNA(VLOOKUP(A107&amp;"nieuw",'Extra aflossing'!A:G,4,0)),0,VLOOKUP(A107&amp;"nieuw",'Extra aflossing'!A:G,4,0))</f>
        <v>0</v>
      </c>
      <c r="F107" s="4">
        <f>I106*Invoer!$B$13/12</f>
        <v>0</v>
      </c>
      <c r="G107" s="4">
        <f>IF(A107&lt;=Aflossingsvrij_maken,ABS(PMT(Invoer!$B$13/12,360-C107+1,I106,0)),0)</f>
        <v>0</v>
      </c>
      <c r="H107" s="4">
        <f t="shared" si="7"/>
        <v>0</v>
      </c>
      <c r="I107" s="4">
        <f t="shared" si="8"/>
        <v>0</v>
      </c>
    </row>
    <row r="108" spans="1:9" x14ac:dyDescent="0.25">
      <c r="A108" s="10">
        <f t="shared" si="9"/>
        <v>47665</v>
      </c>
      <c r="B108">
        <f t="shared" si="5"/>
        <v>9</v>
      </c>
      <c r="C108">
        <v>107</v>
      </c>
      <c r="D108" s="4">
        <f t="shared" si="6"/>
        <v>0</v>
      </c>
      <c r="E108" s="4">
        <f>IF(ISNA(VLOOKUP(A108&amp;"nieuw",'Extra aflossing'!A:G,4,0)),0,VLOOKUP(A108&amp;"nieuw",'Extra aflossing'!A:G,4,0))</f>
        <v>0</v>
      </c>
      <c r="F108" s="4">
        <f>I107*Invoer!$B$13/12</f>
        <v>0</v>
      </c>
      <c r="G108" s="4">
        <f>IF(A108&lt;=Aflossingsvrij_maken,ABS(PMT(Invoer!$B$13/12,360-C108+1,I107,0)),0)</f>
        <v>0</v>
      </c>
      <c r="H108" s="4">
        <f t="shared" si="7"/>
        <v>0</v>
      </c>
      <c r="I108" s="4">
        <f t="shared" si="8"/>
        <v>0</v>
      </c>
    </row>
    <row r="109" spans="1:9" x14ac:dyDescent="0.25">
      <c r="A109" s="10">
        <f t="shared" si="9"/>
        <v>47696</v>
      </c>
      <c r="B109">
        <f t="shared" si="5"/>
        <v>9</v>
      </c>
      <c r="C109">
        <v>108</v>
      </c>
      <c r="D109" s="4">
        <f t="shared" si="6"/>
        <v>0</v>
      </c>
      <c r="E109" s="4">
        <f>IF(ISNA(VLOOKUP(A109&amp;"nieuw",'Extra aflossing'!A:G,4,0)),0,VLOOKUP(A109&amp;"nieuw",'Extra aflossing'!A:G,4,0))</f>
        <v>0</v>
      </c>
      <c r="F109" s="4">
        <f>I108*Invoer!$B$13/12</f>
        <v>0</v>
      </c>
      <c r="G109" s="4">
        <f>IF(A109&lt;=Aflossingsvrij_maken,ABS(PMT(Invoer!$B$13/12,360-C109+1,I108,0)),0)</f>
        <v>0</v>
      </c>
      <c r="H109" s="4">
        <f t="shared" si="7"/>
        <v>0</v>
      </c>
      <c r="I109" s="4">
        <f t="shared" si="8"/>
        <v>0</v>
      </c>
    </row>
    <row r="110" spans="1:9" x14ac:dyDescent="0.25">
      <c r="A110" s="10">
        <f t="shared" si="9"/>
        <v>47727</v>
      </c>
      <c r="B110">
        <f t="shared" si="5"/>
        <v>10</v>
      </c>
      <c r="C110">
        <v>109</v>
      </c>
      <c r="D110" s="4">
        <f t="shared" si="6"/>
        <v>0</v>
      </c>
      <c r="E110" s="4">
        <f>IF(ISNA(VLOOKUP(A110&amp;"nieuw",'Extra aflossing'!A:G,4,0)),0,VLOOKUP(A110&amp;"nieuw",'Extra aflossing'!A:G,4,0))</f>
        <v>0</v>
      </c>
      <c r="F110" s="4">
        <f>I109*Invoer!$B$13/12</f>
        <v>0</v>
      </c>
      <c r="G110" s="4">
        <f>IF(A110&lt;=Aflossingsvrij_maken,ABS(PMT(Invoer!$B$13/12,360-C110+1,I109,0)),0)</f>
        <v>0</v>
      </c>
      <c r="H110" s="4">
        <f t="shared" si="7"/>
        <v>0</v>
      </c>
      <c r="I110" s="4">
        <f t="shared" si="8"/>
        <v>0</v>
      </c>
    </row>
    <row r="111" spans="1:9" x14ac:dyDescent="0.25">
      <c r="A111" s="10">
        <f t="shared" si="9"/>
        <v>47757</v>
      </c>
      <c r="B111">
        <f t="shared" si="5"/>
        <v>10</v>
      </c>
      <c r="C111">
        <v>110</v>
      </c>
      <c r="D111" s="4">
        <f t="shared" si="6"/>
        <v>0</v>
      </c>
      <c r="E111" s="4">
        <f>IF(ISNA(VLOOKUP(A111&amp;"nieuw",'Extra aflossing'!A:G,4,0)),0,VLOOKUP(A111&amp;"nieuw",'Extra aflossing'!A:G,4,0))</f>
        <v>0</v>
      </c>
      <c r="F111" s="4">
        <f>I110*Invoer!$B$13/12</f>
        <v>0</v>
      </c>
      <c r="G111" s="4">
        <f>IF(A111&lt;=Aflossingsvrij_maken,ABS(PMT(Invoer!$B$13/12,360-C111+1,I110,0)),0)</f>
        <v>0</v>
      </c>
      <c r="H111" s="4">
        <f t="shared" si="7"/>
        <v>0</v>
      </c>
      <c r="I111" s="4">
        <f t="shared" si="8"/>
        <v>0</v>
      </c>
    </row>
    <row r="112" spans="1:9" x14ac:dyDescent="0.25">
      <c r="A112" s="10">
        <f t="shared" si="9"/>
        <v>47788</v>
      </c>
      <c r="B112">
        <f t="shared" si="5"/>
        <v>10</v>
      </c>
      <c r="C112">
        <v>111</v>
      </c>
      <c r="D112" s="4">
        <f t="shared" si="6"/>
        <v>0</v>
      </c>
      <c r="E112" s="4">
        <f>IF(ISNA(VLOOKUP(A112&amp;"nieuw",'Extra aflossing'!A:G,4,0)),0,VLOOKUP(A112&amp;"nieuw",'Extra aflossing'!A:G,4,0))</f>
        <v>0</v>
      </c>
      <c r="F112" s="4">
        <f>I111*Invoer!$B$13/12</f>
        <v>0</v>
      </c>
      <c r="G112" s="4">
        <f>IF(A112&lt;=Aflossingsvrij_maken,ABS(PMT(Invoer!$B$13/12,360-C112+1,I111,0)),0)</f>
        <v>0</v>
      </c>
      <c r="H112" s="4">
        <f t="shared" si="7"/>
        <v>0</v>
      </c>
      <c r="I112" s="4">
        <f t="shared" si="8"/>
        <v>0</v>
      </c>
    </row>
    <row r="113" spans="1:9" x14ac:dyDescent="0.25">
      <c r="A113" s="10">
        <f t="shared" si="9"/>
        <v>47818</v>
      </c>
      <c r="B113">
        <f t="shared" si="5"/>
        <v>10</v>
      </c>
      <c r="C113">
        <v>112</v>
      </c>
      <c r="D113" s="4">
        <f t="shared" si="6"/>
        <v>0</v>
      </c>
      <c r="E113" s="4">
        <f>IF(ISNA(VLOOKUP(A113&amp;"nieuw",'Extra aflossing'!A:G,4,0)),0,VLOOKUP(A113&amp;"nieuw",'Extra aflossing'!A:G,4,0))</f>
        <v>0</v>
      </c>
      <c r="F113" s="4">
        <f>I112*Invoer!$B$13/12</f>
        <v>0</v>
      </c>
      <c r="G113" s="4">
        <f>IF(A113&lt;=Aflossingsvrij_maken,ABS(PMT(Invoer!$B$13/12,360-C113+1,I112,0)),0)</f>
        <v>0</v>
      </c>
      <c r="H113" s="4">
        <f t="shared" si="7"/>
        <v>0</v>
      </c>
      <c r="I113" s="4">
        <f t="shared" si="8"/>
        <v>0</v>
      </c>
    </row>
    <row r="114" spans="1:9" x14ac:dyDescent="0.25">
      <c r="A114" s="10">
        <f t="shared" si="9"/>
        <v>47849</v>
      </c>
      <c r="B114">
        <f t="shared" si="5"/>
        <v>10</v>
      </c>
      <c r="C114">
        <v>113</v>
      </c>
      <c r="D114" s="4">
        <f t="shared" si="6"/>
        <v>0</v>
      </c>
      <c r="E114" s="4">
        <f>IF(ISNA(VLOOKUP(A114&amp;"nieuw",'Extra aflossing'!A:G,4,0)),0,VLOOKUP(A114&amp;"nieuw",'Extra aflossing'!A:G,4,0))</f>
        <v>0</v>
      </c>
      <c r="F114" s="4">
        <f>I113*Invoer!$B$13/12</f>
        <v>0</v>
      </c>
      <c r="G114" s="4">
        <f>IF(A114&lt;=Aflossingsvrij_maken,ABS(PMT(Invoer!$B$13/12,360-C114+1,I113,0)),0)</f>
        <v>0</v>
      </c>
      <c r="H114" s="4">
        <f t="shared" si="7"/>
        <v>0</v>
      </c>
      <c r="I114" s="4">
        <f t="shared" si="8"/>
        <v>0</v>
      </c>
    </row>
    <row r="115" spans="1:9" x14ac:dyDescent="0.25">
      <c r="A115" s="10">
        <f t="shared" si="9"/>
        <v>47880</v>
      </c>
      <c r="B115">
        <f t="shared" si="5"/>
        <v>10</v>
      </c>
      <c r="C115">
        <v>114</v>
      </c>
      <c r="D115" s="4">
        <f t="shared" si="6"/>
        <v>0</v>
      </c>
      <c r="E115" s="4">
        <f>IF(ISNA(VLOOKUP(A115&amp;"nieuw",'Extra aflossing'!A:G,4,0)),0,VLOOKUP(A115&amp;"nieuw",'Extra aflossing'!A:G,4,0))</f>
        <v>0</v>
      </c>
      <c r="F115" s="4">
        <f>I114*Invoer!$B$13/12</f>
        <v>0</v>
      </c>
      <c r="G115" s="4">
        <f>IF(A115&lt;=Aflossingsvrij_maken,ABS(PMT(Invoer!$B$13/12,360-C115+1,I114,0)),0)</f>
        <v>0</v>
      </c>
      <c r="H115" s="4">
        <f t="shared" si="7"/>
        <v>0</v>
      </c>
      <c r="I115" s="4">
        <f t="shared" si="8"/>
        <v>0</v>
      </c>
    </row>
    <row r="116" spans="1:9" x14ac:dyDescent="0.25">
      <c r="A116" s="10">
        <f t="shared" si="9"/>
        <v>47908</v>
      </c>
      <c r="B116">
        <f t="shared" si="5"/>
        <v>10</v>
      </c>
      <c r="C116">
        <v>115</v>
      </c>
      <c r="D116" s="4">
        <f t="shared" si="6"/>
        <v>0</v>
      </c>
      <c r="E116" s="4">
        <f>IF(ISNA(VLOOKUP(A116&amp;"nieuw",'Extra aflossing'!A:G,4,0)),0,VLOOKUP(A116&amp;"nieuw",'Extra aflossing'!A:G,4,0))</f>
        <v>0</v>
      </c>
      <c r="F116" s="4">
        <f>I115*Invoer!$B$13/12</f>
        <v>0</v>
      </c>
      <c r="G116" s="4">
        <f>IF(A116&lt;=Aflossingsvrij_maken,ABS(PMT(Invoer!$B$13/12,360-C116+1,I115,0)),0)</f>
        <v>0</v>
      </c>
      <c r="H116" s="4">
        <f t="shared" si="7"/>
        <v>0</v>
      </c>
      <c r="I116" s="4">
        <f t="shared" si="8"/>
        <v>0</v>
      </c>
    </row>
    <row r="117" spans="1:9" x14ac:dyDescent="0.25">
      <c r="A117" s="10">
        <f t="shared" si="9"/>
        <v>47939</v>
      </c>
      <c r="B117">
        <f t="shared" si="5"/>
        <v>10</v>
      </c>
      <c r="C117">
        <v>116</v>
      </c>
      <c r="D117" s="4">
        <f t="shared" si="6"/>
        <v>0</v>
      </c>
      <c r="E117" s="4">
        <f>IF(ISNA(VLOOKUP(A117&amp;"nieuw",'Extra aflossing'!A:G,4,0)),0,VLOOKUP(A117&amp;"nieuw",'Extra aflossing'!A:G,4,0))</f>
        <v>0</v>
      </c>
      <c r="F117" s="4">
        <f>I116*Invoer!$B$13/12</f>
        <v>0</v>
      </c>
      <c r="G117" s="4">
        <f>IF(A117&lt;=Aflossingsvrij_maken,ABS(PMT(Invoer!$B$13/12,360-C117+1,I116,0)),0)</f>
        <v>0</v>
      </c>
      <c r="H117" s="4">
        <f t="shared" si="7"/>
        <v>0</v>
      </c>
      <c r="I117" s="4">
        <f t="shared" si="8"/>
        <v>0</v>
      </c>
    </row>
    <row r="118" spans="1:9" x14ac:dyDescent="0.25">
      <c r="A118" s="10">
        <f t="shared" si="9"/>
        <v>47969</v>
      </c>
      <c r="B118">
        <f t="shared" si="5"/>
        <v>10</v>
      </c>
      <c r="C118">
        <v>117</v>
      </c>
      <c r="D118" s="4">
        <f t="shared" si="6"/>
        <v>0</v>
      </c>
      <c r="E118" s="4">
        <f>IF(ISNA(VLOOKUP(A118&amp;"nieuw",'Extra aflossing'!A:G,4,0)),0,VLOOKUP(A118&amp;"nieuw",'Extra aflossing'!A:G,4,0))</f>
        <v>0</v>
      </c>
      <c r="F118" s="4">
        <f>I117*Invoer!$B$13/12</f>
        <v>0</v>
      </c>
      <c r="G118" s="4">
        <f>IF(A118&lt;=Aflossingsvrij_maken,ABS(PMT(Invoer!$B$13/12,360-C118+1,I117,0)),0)</f>
        <v>0</v>
      </c>
      <c r="H118" s="4">
        <f t="shared" si="7"/>
        <v>0</v>
      </c>
      <c r="I118" s="4">
        <f t="shared" si="8"/>
        <v>0</v>
      </c>
    </row>
    <row r="119" spans="1:9" x14ac:dyDescent="0.25">
      <c r="A119" s="10">
        <f t="shared" si="9"/>
        <v>48000</v>
      </c>
      <c r="B119">
        <f t="shared" si="5"/>
        <v>10</v>
      </c>
      <c r="C119">
        <v>118</v>
      </c>
      <c r="D119" s="4">
        <f t="shared" si="6"/>
        <v>0</v>
      </c>
      <c r="E119" s="4">
        <f>IF(ISNA(VLOOKUP(A119&amp;"nieuw",'Extra aflossing'!A:G,4,0)),0,VLOOKUP(A119&amp;"nieuw",'Extra aflossing'!A:G,4,0))</f>
        <v>0</v>
      </c>
      <c r="F119" s="4">
        <f>I118*Invoer!$B$13/12</f>
        <v>0</v>
      </c>
      <c r="G119" s="4">
        <f>IF(A119&lt;=Aflossingsvrij_maken,ABS(PMT(Invoer!$B$13/12,360-C119+1,I118,0)),0)</f>
        <v>0</v>
      </c>
      <c r="H119" s="4">
        <f t="shared" si="7"/>
        <v>0</v>
      </c>
      <c r="I119" s="4">
        <f t="shared" si="8"/>
        <v>0</v>
      </c>
    </row>
    <row r="120" spans="1:9" x14ac:dyDescent="0.25">
      <c r="A120" s="10">
        <f t="shared" si="9"/>
        <v>48030</v>
      </c>
      <c r="B120">
        <f t="shared" si="5"/>
        <v>10</v>
      </c>
      <c r="C120">
        <v>119</v>
      </c>
      <c r="D120" s="4">
        <f t="shared" si="6"/>
        <v>0</v>
      </c>
      <c r="E120" s="4">
        <f>IF(ISNA(VLOOKUP(A120&amp;"nieuw",'Extra aflossing'!A:G,4,0)),0,VLOOKUP(A120&amp;"nieuw",'Extra aflossing'!A:G,4,0))</f>
        <v>0</v>
      </c>
      <c r="F120" s="4">
        <f>I119*Invoer!$B$13/12</f>
        <v>0</v>
      </c>
      <c r="G120" s="4">
        <f>IF(A120&lt;=Aflossingsvrij_maken,ABS(PMT(Invoer!$B$13/12,360-C120+1,I119,0)),0)</f>
        <v>0</v>
      </c>
      <c r="H120" s="4">
        <f t="shared" si="7"/>
        <v>0</v>
      </c>
      <c r="I120" s="4">
        <f t="shared" si="8"/>
        <v>0</v>
      </c>
    </row>
    <row r="121" spans="1:9" x14ac:dyDescent="0.25">
      <c r="A121" s="10">
        <f t="shared" si="9"/>
        <v>48061</v>
      </c>
      <c r="B121">
        <f t="shared" si="5"/>
        <v>10</v>
      </c>
      <c r="C121">
        <v>120</v>
      </c>
      <c r="D121" s="4">
        <f t="shared" si="6"/>
        <v>0</v>
      </c>
      <c r="E121" s="4">
        <f>IF(ISNA(VLOOKUP(A121&amp;"nieuw",'Extra aflossing'!A:G,4,0)),0,VLOOKUP(A121&amp;"nieuw",'Extra aflossing'!A:G,4,0))</f>
        <v>0</v>
      </c>
      <c r="F121" s="4">
        <f>I120*Invoer!$B$13/12</f>
        <v>0</v>
      </c>
      <c r="G121" s="4">
        <f>IF(A121&lt;=Aflossingsvrij_maken,ABS(PMT(Invoer!$B$13/12,360-C121+1,I120,0)),0)</f>
        <v>0</v>
      </c>
      <c r="H121" s="4">
        <f t="shared" si="7"/>
        <v>0</v>
      </c>
      <c r="I121" s="4">
        <f t="shared" si="8"/>
        <v>0</v>
      </c>
    </row>
    <row r="122" spans="1:9" x14ac:dyDescent="0.25">
      <c r="A122" s="10">
        <f t="shared" si="9"/>
        <v>48092</v>
      </c>
      <c r="B122">
        <f t="shared" si="5"/>
        <v>11</v>
      </c>
      <c r="C122">
        <v>121</v>
      </c>
      <c r="D122" s="4">
        <f t="shared" si="6"/>
        <v>0</v>
      </c>
      <c r="E122" s="4">
        <f>IF(ISNA(VLOOKUP(A122&amp;"nieuw",'Extra aflossing'!A:G,4,0)),0,VLOOKUP(A122&amp;"nieuw",'Extra aflossing'!A:G,4,0))</f>
        <v>0</v>
      </c>
      <c r="F122" s="4">
        <f>I121*Invoer!$B$14/12</f>
        <v>0</v>
      </c>
      <c r="G122" s="4">
        <f>IF(A122&lt;=Aflossingsvrij_maken,ABS(PMT(Invoer!$B$14/12,360-C122+1,I121,0)),0)</f>
        <v>0</v>
      </c>
      <c r="H122" s="4">
        <f t="shared" si="7"/>
        <v>0</v>
      </c>
      <c r="I122" s="4">
        <f t="shared" si="8"/>
        <v>0</v>
      </c>
    </row>
    <row r="123" spans="1:9" x14ac:dyDescent="0.25">
      <c r="A123" s="10">
        <f t="shared" si="9"/>
        <v>48122</v>
      </c>
      <c r="B123">
        <f t="shared" si="5"/>
        <v>11</v>
      </c>
      <c r="C123">
        <v>122</v>
      </c>
      <c r="D123" s="4">
        <f t="shared" si="6"/>
        <v>0</v>
      </c>
      <c r="E123" s="4">
        <f>IF(ISNA(VLOOKUP(A123&amp;"nieuw",'Extra aflossing'!A:G,4,0)),0,VLOOKUP(A123&amp;"nieuw",'Extra aflossing'!A:G,4,0))</f>
        <v>0</v>
      </c>
      <c r="F123" s="4">
        <f>I122*Invoer!$B$14/12</f>
        <v>0</v>
      </c>
      <c r="G123" s="4">
        <f>IF(A123&lt;=Aflossingsvrij_maken,ABS(PMT(Invoer!$B$14/12,360-C123+1,I122,0)),0)</f>
        <v>0</v>
      </c>
      <c r="H123" s="4">
        <f t="shared" si="7"/>
        <v>0</v>
      </c>
      <c r="I123" s="4">
        <f t="shared" si="8"/>
        <v>0</v>
      </c>
    </row>
    <row r="124" spans="1:9" x14ac:dyDescent="0.25">
      <c r="A124" s="10">
        <f t="shared" si="9"/>
        <v>48153</v>
      </c>
      <c r="B124">
        <f t="shared" si="5"/>
        <v>11</v>
      </c>
      <c r="C124">
        <v>123</v>
      </c>
      <c r="D124" s="4">
        <f t="shared" si="6"/>
        <v>0</v>
      </c>
      <c r="E124" s="4">
        <f>IF(ISNA(VLOOKUP(A124&amp;"nieuw",'Extra aflossing'!A:G,4,0)),0,VLOOKUP(A124&amp;"nieuw",'Extra aflossing'!A:G,4,0))</f>
        <v>0</v>
      </c>
      <c r="F124" s="4">
        <f>I123*Invoer!$B$14/12</f>
        <v>0</v>
      </c>
      <c r="G124" s="4">
        <f>IF(A124&lt;=Aflossingsvrij_maken,ABS(PMT(Invoer!$B$14/12,360-C124+1,I123,0)),0)</f>
        <v>0</v>
      </c>
      <c r="H124" s="4">
        <f t="shared" si="7"/>
        <v>0</v>
      </c>
      <c r="I124" s="4">
        <f t="shared" si="8"/>
        <v>0</v>
      </c>
    </row>
    <row r="125" spans="1:9" x14ac:dyDescent="0.25">
      <c r="A125" s="10">
        <f t="shared" si="9"/>
        <v>48183</v>
      </c>
      <c r="B125">
        <f t="shared" si="5"/>
        <v>11</v>
      </c>
      <c r="C125">
        <v>124</v>
      </c>
      <c r="D125" s="4">
        <f t="shared" si="6"/>
        <v>0</v>
      </c>
      <c r="E125" s="4">
        <f>IF(ISNA(VLOOKUP(A125&amp;"nieuw",'Extra aflossing'!A:G,4,0)),0,VLOOKUP(A125&amp;"nieuw",'Extra aflossing'!A:G,4,0))</f>
        <v>0</v>
      </c>
      <c r="F125" s="4">
        <f>I124*Invoer!$B$14/12</f>
        <v>0</v>
      </c>
      <c r="G125" s="4">
        <f>IF(A125&lt;=Aflossingsvrij_maken,ABS(PMT(Invoer!$B$14/12,360-C125+1,I124,0)),0)</f>
        <v>0</v>
      </c>
      <c r="H125" s="4">
        <f t="shared" si="7"/>
        <v>0</v>
      </c>
      <c r="I125" s="4">
        <f t="shared" si="8"/>
        <v>0</v>
      </c>
    </row>
    <row r="126" spans="1:9" x14ac:dyDescent="0.25">
      <c r="A126" s="10">
        <f t="shared" si="9"/>
        <v>48214</v>
      </c>
      <c r="B126">
        <f t="shared" si="5"/>
        <v>11</v>
      </c>
      <c r="C126">
        <v>125</v>
      </c>
      <c r="D126" s="4">
        <f t="shared" si="6"/>
        <v>0</v>
      </c>
      <c r="E126" s="4">
        <f>IF(ISNA(VLOOKUP(A126&amp;"nieuw",'Extra aflossing'!A:G,4,0)),0,VLOOKUP(A126&amp;"nieuw",'Extra aflossing'!A:G,4,0))</f>
        <v>0</v>
      </c>
      <c r="F126" s="4">
        <f>I125*Invoer!$B$14/12</f>
        <v>0</v>
      </c>
      <c r="G126" s="4">
        <f>IF(A126&lt;=Aflossingsvrij_maken,ABS(PMT(Invoer!$B$14/12,360-C126+1,I125,0)),0)</f>
        <v>0</v>
      </c>
      <c r="H126" s="4">
        <f t="shared" si="7"/>
        <v>0</v>
      </c>
      <c r="I126" s="4">
        <f t="shared" si="8"/>
        <v>0</v>
      </c>
    </row>
    <row r="127" spans="1:9" x14ac:dyDescent="0.25">
      <c r="A127" s="10">
        <f t="shared" si="9"/>
        <v>48245</v>
      </c>
      <c r="B127">
        <f t="shared" si="5"/>
        <v>11</v>
      </c>
      <c r="C127">
        <v>126</v>
      </c>
      <c r="D127" s="4">
        <f t="shared" si="6"/>
        <v>0</v>
      </c>
      <c r="E127" s="4">
        <f>IF(ISNA(VLOOKUP(A127&amp;"nieuw",'Extra aflossing'!A:G,4,0)),0,VLOOKUP(A127&amp;"nieuw",'Extra aflossing'!A:G,4,0))</f>
        <v>0</v>
      </c>
      <c r="F127" s="4">
        <f>I126*Invoer!$B$14/12</f>
        <v>0</v>
      </c>
      <c r="G127" s="4">
        <f>IF(A127&lt;=Aflossingsvrij_maken,ABS(PMT(Invoer!$B$14/12,360-C127+1,I126,0)),0)</f>
        <v>0</v>
      </c>
      <c r="H127" s="4">
        <f t="shared" si="7"/>
        <v>0</v>
      </c>
      <c r="I127" s="4">
        <f t="shared" si="8"/>
        <v>0</v>
      </c>
    </row>
    <row r="128" spans="1:9" x14ac:dyDescent="0.25">
      <c r="A128" s="10">
        <f t="shared" si="9"/>
        <v>48274</v>
      </c>
      <c r="B128">
        <f t="shared" si="5"/>
        <v>11</v>
      </c>
      <c r="C128">
        <v>127</v>
      </c>
      <c r="D128" s="4">
        <f t="shared" si="6"/>
        <v>0</v>
      </c>
      <c r="E128" s="4">
        <f>IF(ISNA(VLOOKUP(A128&amp;"nieuw",'Extra aflossing'!A:G,4,0)),0,VLOOKUP(A128&amp;"nieuw",'Extra aflossing'!A:G,4,0))</f>
        <v>0</v>
      </c>
      <c r="F128" s="4">
        <f>I127*Invoer!$B$14/12</f>
        <v>0</v>
      </c>
      <c r="G128" s="4">
        <f>IF(A128&lt;=Aflossingsvrij_maken,ABS(PMT(Invoer!$B$14/12,360-C128+1,I127,0)),0)</f>
        <v>0</v>
      </c>
      <c r="H128" s="4">
        <f t="shared" si="7"/>
        <v>0</v>
      </c>
      <c r="I128" s="4">
        <f t="shared" si="8"/>
        <v>0</v>
      </c>
    </row>
    <row r="129" spans="1:9" x14ac:dyDescent="0.25">
      <c r="A129" s="10">
        <f t="shared" si="9"/>
        <v>48305</v>
      </c>
      <c r="B129">
        <f t="shared" si="5"/>
        <v>11</v>
      </c>
      <c r="C129">
        <v>128</v>
      </c>
      <c r="D129" s="4">
        <f t="shared" si="6"/>
        <v>0</v>
      </c>
      <c r="E129" s="4">
        <f>IF(ISNA(VLOOKUP(A129&amp;"nieuw",'Extra aflossing'!A:G,4,0)),0,VLOOKUP(A129&amp;"nieuw",'Extra aflossing'!A:G,4,0))</f>
        <v>0</v>
      </c>
      <c r="F129" s="4">
        <f>I128*Invoer!$B$14/12</f>
        <v>0</v>
      </c>
      <c r="G129" s="4">
        <f>IF(A129&lt;=Aflossingsvrij_maken,ABS(PMT(Invoer!$B$14/12,360-C129+1,I128,0)),0)</f>
        <v>0</v>
      </c>
      <c r="H129" s="4">
        <f t="shared" si="7"/>
        <v>0</v>
      </c>
      <c r="I129" s="4">
        <f t="shared" si="8"/>
        <v>0</v>
      </c>
    </row>
    <row r="130" spans="1:9" x14ac:dyDescent="0.25">
      <c r="A130" s="10">
        <f t="shared" si="9"/>
        <v>48335</v>
      </c>
      <c r="B130">
        <f t="shared" si="5"/>
        <v>11</v>
      </c>
      <c r="C130">
        <v>129</v>
      </c>
      <c r="D130" s="4">
        <f t="shared" si="6"/>
        <v>0</v>
      </c>
      <c r="E130" s="4">
        <f>IF(ISNA(VLOOKUP(A130&amp;"nieuw",'Extra aflossing'!A:G,4,0)),0,VLOOKUP(A130&amp;"nieuw",'Extra aflossing'!A:G,4,0))</f>
        <v>0</v>
      </c>
      <c r="F130" s="4">
        <f>I129*Invoer!$B$14/12</f>
        <v>0</v>
      </c>
      <c r="G130" s="4">
        <f>IF(A130&lt;=Aflossingsvrij_maken,ABS(PMT(Invoer!$B$14/12,360-C130+1,I129,0)),0)</f>
        <v>0</v>
      </c>
      <c r="H130" s="4">
        <f t="shared" si="7"/>
        <v>0</v>
      </c>
      <c r="I130" s="4">
        <f t="shared" si="8"/>
        <v>0</v>
      </c>
    </row>
    <row r="131" spans="1:9" x14ac:dyDescent="0.25">
      <c r="A131" s="10">
        <f t="shared" si="9"/>
        <v>48366</v>
      </c>
      <c r="B131">
        <f t="shared" ref="B131:B194" si="10">CEILING(C131/12,1)</f>
        <v>11</v>
      </c>
      <c r="C131">
        <v>130</v>
      </c>
      <c r="D131" s="4">
        <f t="shared" ref="D131:D194" si="11">IF(A131&lt;=Aflossingsvrij_maken,G131-F131,0)</f>
        <v>0</v>
      </c>
      <c r="E131" s="4">
        <f>IF(ISNA(VLOOKUP(A131&amp;"nieuw",'Extra aflossing'!A:G,4,0)),0,VLOOKUP(A131&amp;"nieuw",'Extra aflossing'!A:G,4,0))</f>
        <v>0</v>
      </c>
      <c r="F131" s="4">
        <f>I130*Invoer!$B$14/12</f>
        <v>0</v>
      </c>
      <c r="G131" s="4">
        <f>IF(A131&lt;=Aflossingsvrij_maken,ABS(PMT(Invoer!$B$14/12,360-C131+1,I130,0)),0)</f>
        <v>0</v>
      </c>
      <c r="H131" s="4">
        <f t="shared" ref="H131:H194" si="12">SUM(D131,F131)</f>
        <v>0</v>
      </c>
      <c r="I131" s="4">
        <f t="shared" ref="I131:I194" si="13">I130-D131-E131</f>
        <v>0</v>
      </c>
    </row>
    <row r="132" spans="1:9" x14ac:dyDescent="0.25">
      <c r="A132" s="10">
        <f t="shared" ref="A132:A195" si="14">DATE(YEAR(A131),MONTH(A131)+1,DAY(A131))</f>
        <v>48396</v>
      </c>
      <c r="B132">
        <f t="shared" si="10"/>
        <v>11</v>
      </c>
      <c r="C132">
        <v>131</v>
      </c>
      <c r="D132" s="4">
        <f t="shared" si="11"/>
        <v>0</v>
      </c>
      <c r="E132" s="4">
        <f>IF(ISNA(VLOOKUP(A132&amp;"nieuw",'Extra aflossing'!A:G,4,0)),0,VLOOKUP(A132&amp;"nieuw",'Extra aflossing'!A:G,4,0))</f>
        <v>0</v>
      </c>
      <c r="F132" s="4">
        <f>I131*Invoer!$B$14/12</f>
        <v>0</v>
      </c>
      <c r="G132" s="4">
        <f>IF(A132&lt;=Aflossingsvrij_maken,ABS(PMT(Invoer!$B$14/12,360-C132+1,I131,0)),0)</f>
        <v>0</v>
      </c>
      <c r="H132" s="4">
        <f t="shared" si="12"/>
        <v>0</v>
      </c>
      <c r="I132" s="4">
        <f t="shared" si="13"/>
        <v>0</v>
      </c>
    </row>
    <row r="133" spans="1:9" x14ac:dyDescent="0.25">
      <c r="A133" s="10">
        <f t="shared" si="14"/>
        <v>48427</v>
      </c>
      <c r="B133">
        <f t="shared" si="10"/>
        <v>11</v>
      </c>
      <c r="C133">
        <v>132</v>
      </c>
      <c r="D133" s="4">
        <f t="shared" si="11"/>
        <v>0</v>
      </c>
      <c r="E133" s="4">
        <f>IF(ISNA(VLOOKUP(A133&amp;"nieuw",'Extra aflossing'!A:G,4,0)),0,VLOOKUP(A133&amp;"nieuw",'Extra aflossing'!A:G,4,0))</f>
        <v>0</v>
      </c>
      <c r="F133" s="4">
        <f>I132*Invoer!$B$14/12</f>
        <v>0</v>
      </c>
      <c r="G133" s="4">
        <f>IF(A133&lt;=Aflossingsvrij_maken,ABS(PMT(Invoer!$B$14/12,360-C133+1,I132,0)),0)</f>
        <v>0</v>
      </c>
      <c r="H133" s="4">
        <f t="shared" si="12"/>
        <v>0</v>
      </c>
      <c r="I133" s="4">
        <f t="shared" si="13"/>
        <v>0</v>
      </c>
    </row>
    <row r="134" spans="1:9" x14ac:dyDescent="0.25">
      <c r="A134" s="10">
        <f t="shared" si="14"/>
        <v>48458</v>
      </c>
      <c r="B134">
        <f t="shared" si="10"/>
        <v>12</v>
      </c>
      <c r="C134">
        <v>133</v>
      </c>
      <c r="D134" s="4">
        <f t="shared" si="11"/>
        <v>0</v>
      </c>
      <c r="E134" s="4">
        <f>IF(ISNA(VLOOKUP(A134&amp;"nieuw",'Extra aflossing'!A:G,4,0)),0,VLOOKUP(A134&amp;"nieuw",'Extra aflossing'!A:G,4,0))</f>
        <v>0</v>
      </c>
      <c r="F134" s="4">
        <f>I133*Invoer!$B$14/12</f>
        <v>0</v>
      </c>
      <c r="G134" s="4">
        <f>IF(A134&lt;=Aflossingsvrij_maken,ABS(PMT(Invoer!$B$14/12,360-C134+1,I133,0)),0)</f>
        <v>0</v>
      </c>
      <c r="H134" s="4">
        <f t="shared" si="12"/>
        <v>0</v>
      </c>
      <c r="I134" s="4">
        <f t="shared" si="13"/>
        <v>0</v>
      </c>
    </row>
    <row r="135" spans="1:9" x14ac:dyDescent="0.25">
      <c r="A135" s="10">
        <f t="shared" si="14"/>
        <v>48488</v>
      </c>
      <c r="B135">
        <f t="shared" si="10"/>
        <v>12</v>
      </c>
      <c r="C135">
        <v>134</v>
      </c>
      <c r="D135" s="4">
        <f t="shared" si="11"/>
        <v>0</v>
      </c>
      <c r="E135" s="4">
        <f>IF(ISNA(VLOOKUP(A135&amp;"nieuw",'Extra aflossing'!A:G,4,0)),0,VLOOKUP(A135&amp;"nieuw",'Extra aflossing'!A:G,4,0))</f>
        <v>0</v>
      </c>
      <c r="F135" s="4">
        <f>I134*Invoer!$B$14/12</f>
        <v>0</v>
      </c>
      <c r="G135" s="4">
        <f>IF(A135&lt;=Aflossingsvrij_maken,ABS(PMT(Invoer!$B$14/12,360-C135+1,I134,0)),0)</f>
        <v>0</v>
      </c>
      <c r="H135" s="4">
        <f t="shared" si="12"/>
        <v>0</v>
      </c>
      <c r="I135" s="4">
        <f t="shared" si="13"/>
        <v>0</v>
      </c>
    </row>
    <row r="136" spans="1:9" x14ac:dyDescent="0.25">
      <c r="A136" s="10">
        <f t="shared" si="14"/>
        <v>48519</v>
      </c>
      <c r="B136">
        <f t="shared" si="10"/>
        <v>12</v>
      </c>
      <c r="C136">
        <v>135</v>
      </c>
      <c r="D136" s="4">
        <f t="shared" si="11"/>
        <v>0</v>
      </c>
      <c r="E136" s="4">
        <f>IF(ISNA(VLOOKUP(A136&amp;"nieuw",'Extra aflossing'!A:G,4,0)),0,VLOOKUP(A136&amp;"nieuw",'Extra aflossing'!A:G,4,0))</f>
        <v>0</v>
      </c>
      <c r="F136" s="4">
        <f>I135*Invoer!$B$14/12</f>
        <v>0</v>
      </c>
      <c r="G136" s="4">
        <f>IF(A136&lt;=Aflossingsvrij_maken,ABS(PMT(Invoer!$B$14/12,360-C136+1,I135,0)),0)</f>
        <v>0</v>
      </c>
      <c r="H136" s="4">
        <f t="shared" si="12"/>
        <v>0</v>
      </c>
      <c r="I136" s="4">
        <f t="shared" si="13"/>
        <v>0</v>
      </c>
    </row>
    <row r="137" spans="1:9" x14ac:dyDescent="0.25">
      <c r="A137" s="10">
        <f t="shared" si="14"/>
        <v>48549</v>
      </c>
      <c r="B137">
        <f t="shared" si="10"/>
        <v>12</v>
      </c>
      <c r="C137">
        <v>136</v>
      </c>
      <c r="D137" s="4">
        <f t="shared" si="11"/>
        <v>0</v>
      </c>
      <c r="E137" s="4">
        <f>IF(ISNA(VLOOKUP(A137&amp;"nieuw",'Extra aflossing'!A:G,4,0)),0,VLOOKUP(A137&amp;"nieuw",'Extra aflossing'!A:G,4,0))</f>
        <v>0</v>
      </c>
      <c r="F137" s="4">
        <f>I136*Invoer!$B$14/12</f>
        <v>0</v>
      </c>
      <c r="G137" s="4">
        <f>IF(A137&lt;=Aflossingsvrij_maken,ABS(PMT(Invoer!$B$14/12,360-C137+1,I136,0)),0)</f>
        <v>0</v>
      </c>
      <c r="H137" s="4">
        <f t="shared" si="12"/>
        <v>0</v>
      </c>
      <c r="I137" s="4">
        <f t="shared" si="13"/>
        <v>0</v>
      </c>
    </row>
    <row r="138" spans="1:9" x14ac:dyDescent="0.25">
      <c r="A138" s="10">
        <f t="shared" si="14"/>
        <v>48580</v>
      </c>
      <c r="B138">
        <f t="shared" si="10"/>
        <v>12</v>
      </c>
      <c r="C138">
        <v>137</v>
      </c>
      <c r="D138" s="4">
        <f t="shared" si="11"/>
        <v>0</v>
      </c>
      <c r="E138" s="4">
        <f>IF(ISNA(VLOOKUP(A138&amp;"nieuw",'Extra aflossing'!A:G,4,0)),0,VLOOKUP(A138&amp;"nieuw",'Extra aflossing'!A:G,4,0))</f>
        <v>0</v>
      </c>
      <c r="F138" s="4">
        <f>I137*Invoer!$B$14/12</f>
        <v>0</v>
      </c>
      <c r="G138" s="4">
        <f>IF(A138&lt;=Aflossingsvrij_maken,ABS(PMT(Invoer!$B$14/12,360-C138+1,I137,0)),0)</f>
        <v>0</v>
      </c>
      <c r="H138" s="4">
        <f t="shared" si="12"/>
        <v>0</v>
      </c>
      <c r="I138" s="4">
        <f t="shared" si="13"/>
        <v>0</v>
      </c>
    </row>
    <row r="139" spans="1:9" x14ac:dyDescent="0.25">
      <c r="A139" s="10">
        <f t="shared" si="14"/>
        <v>48611</v>
      </c>
      <c r="B139">
        <f t="shared" si="10"/>
        <v>12</v>
      </c>
      <c r="C139">
        <v>138</v>
      </c>
      <c r="D139" s="4">
        <f t="shared" si="11"/>
        <v>0</v>
      </c>
      <c r="E139" s="4">
        <f>IF(ISNA(VLOOKUP(A139&amp;"nieuw",'Extra aflossing'!A:G,4,0)),0,VLOOKUP(A139&amp;"nieuw",'Extra aflossing'!A:G,4,0))</f>
        <v>0</v>
      </c>
      <c r="F139" s="4">
        <f>I138*Invoer!$B$14/12</f>
        <v>0</v>
      </c>
      <c r="G139" s="4">
        <f>IF(A139&lt;=Aflossingsvrij_maken,ABS(PMT(Invoer!$B$14/12,360-C139+1,I138,0)),0)</f>
        <v>0</v>
      </c>
      <c r="H139" s="4">
        <f t="shared" si="12"/>
        <v>0</v>
      </c>
      <c r="I139" s="4">
        <f t="shared" si="13"/>
        <v>0</v>
      </c>
    </row>
    <row r="140" spans="1:9" x14ac:dyDescent="0.25">
      <c r="A140" s="10">
        <f t="shared" si="14"/>
        <v>48639</v>
      </c>
      <c r="B140">
        <f t="shared" si="10"/>
        <v>12</v>
      </c>
      <c r="C140">
        <v>139</v>
      </c>
      <c r="D140" s="4">
        <f t="shared" si="11"/>
        <v>0</v>
      </c>
      <c r="E140" s="4">
        <f>IF(ISNA(VLOOKUP(A140&amp;"nieuw",'Extra aflossing'!A:G,4,0)),0,VLOOKUP(A140&amp;"nieuw",'Extra aflossing'!A:G,4,0))</f>
        <v>0</v>
      </c>
      <c r="F140" s="4">
        <f>I139*Invoer!$B$14/12</f>
        <v>0</v>
      </c>
      <c r="G140" s="4">
        <f>IF(A140&lt;=Aflossingsvrij_maken,ABS(PMT(Invoer!$B$14/12,360-C140+1,I139,0)),0)</f>
        <v>0</v>
      </c>
      <c r="H140" s="4">
        <f t="shared" si="12"/>
        <v>0</v>
      </c>
      <c r="I140" s="4">
        <f t="shared" si="13"/>
        <v>0</v>
      </c>
    </row>
    <row r="141" spans="1:9" x14ac:dyDescent="0.25">
      <c r="A141" s="10">
        <f t="shared" si="14"/>
        <v>48670</v>
      </c>
      <c r="B141">
        <f t="shared" si="10"/>
        <v>12</v>
      </c>
      <c r="C141">
        <v>140</v>
      </c>
      <c r="D141" s="4">
        <f t="shared" si="11"/>
        <v>0</v>
      </c>
      <c r="E141" s="4">
        <f>IF(ISNA(VLOOKUP(A141&amp;"nieuw",'Extra aflossing'!A:G,4,0)),0,VLOOKUP(A141&amp;"nieuw",'Extra aflossing'!A:G,4,0))</f>
        <v>0</v>
      </c>
      <c r="F141" s="4">
        <f>I140*Invoer!$B$14/12</f>
        <v>0</v>
      </c>
      <c r="G141" s="4">
        <f>IF(A141&lt;=Aflossingsvrij_maken,ABS(PMT(Invoer!$B$14/12,360-C141+1,I140,0)),0)</f>
        <v>0</v>
      </c>
      <c r="H141" s="4">
        <f t="shared" si="12"/>
        <v>0</v>
      </c>
      <c r="I141" s="4">
        <f t="shared" si="13"/>
        <v>0</v>
      </c>
    </row>
    <row r="142" spans="1:9" x14ac:dyDescent="0.25">
      <c r="A142" s="10">
        <f t="shared" si="14"/>
        <v>48700</v>
      </c>
      <c r="B142">
        <f t="shared" si="10"/>
        <v>12</v>
      </c>
      <c r="C142">
        <v>141</v>
      </c>
      <c r="D142" s="4">
        <f t="shared" si="11"/>
        <v>0</v>
      </c>
      <c r="E142" s="4">
        <f>IF(ISNA(VLOOKUP(A142&amp;"nieuw",'Extra aflossing'!A:G,4,0)),0,VLOOKUP(A142&amp;"nieuw",'Extra aflossing'!A:G,4,0))</f>
        <v>0</v>
      </c>
      <c r="F142" s="4">
        <f>I141*Invoer!$B$14/12</f>
        <v>0</v>
      </c>
      <c r="G142" s="4">
        <f>IF(A142&lt;=Aflossingsvrij_maken,ABS(PMT(Invoer!$B$14/12,360-C142+1,I141,0)),0)</f>
        <v>0</v>
      </c>
      <c r="H142" s="4">
        <f t="shared" si="12"/>
        <v>0</v>
      </c>
      <c r="I142" s="4">
        <f t="shared" si="13"/>
        <v>0</v>
      </c>
    </row>
    <row r="143" spans="1:9" x14ac:dyDescent="0.25">
      <c r="A143" s="10">
        <f t="shared" si="14"/>
        <v>48731</v>
      </c>
      <c r="B143">
        <f t="shared" si="10"/>
        <v>12</v>
      </c>
      <c r="C143">
        <v>142</v>
      </c>
      <c r="D143" s="4">
        <f t="shared" si="11"/>
        <v>0</v>
      </c>
      <c r="E143" s="4">
        <f>IF(ISNA(VLOOKUP(A143&amp;"nieuw",'Extra aflossing'!A:G,4,0)),0,VLOOKUP(A143&amp;"nieuw",'Extra aflossing'!A:G,4,0))</f>
        <v>0</v>
      </c>
      <c r="F143" s="4">
        <f>I142*Invoer!$B$14/12</f>
        <v>0</v>
      </c>
      <c r="G143" s="4">
        <f>IF(A143&lt;=Aflossingsvrij_maken,ABS(PMT(Invoer!$B$14/12,360-C143+1,I142,0)),0)</f>
        <v>0</v>
      </c>
      <c r="H143" s="4">
        <f t="shared" si="12"/>
        <v>0</v>
      </c>
      <c r="I143" s="4">
        <f t="shared" si="13"/>
        <v>0</v>
      </c>
    </row>
    <row r="144" spans="1:9" x14ac:dyDescent="0.25">
      <c r="A144" s="10">
        <f t="shared" si="14"/>
        <v>48761</v>
      </c>
      <c r="B144">
        <f t="shared" si="10"/>
        <v>12</v>
      </c>
      <c r="C144">
        <v>143</v>
      </c>
      <c r="D144" s="4">
        <f t="shared" si="11"/>
        <v>0</v>
      </c>
      <c r="E144" s="4">
        <f>IF(ISNA(VLOOKUP(A144&amp;"nieuw",'Extra aflossing'!A:G,4,0)),0,VLOOKUP(A144&amp;"nieuw",'Extra aflossing'!A:G,4,0))</f>
        <v>0</v>
      </c>
      <c r="F144" s="4">
        <f>I143*Invoer!$B$14/12</f>
        <v>0</v>
      </c>
      <c r="G144" s="4">
        <f>IF(A144&lt;=Aflossingsvrij_maken,ABS(PMT(Invoer!$B$14/12,360-C144+1,I143,0)),0)</f>
        <v>0</v>
      </c>
      <c r="H144" s="4">
        <f t="shared" si="12"/>
        <v>0</v>
      </c>
      <c r="I144" s="4">
        <f t="shared" si="13"/>
        <v>0</v>
      </c>
    </row>
    <row r="145" spans="1:9" x14ac:dyDescent="0.25">
      <c r="A145" s="10">
        <f t="shared" si="14"/>
        <v>48792</v>
      </c>
      <c r="B145">
        <f t="shared" si="10"/>
        <v>12</v>
      </c>
      <c r="C145">
        <v>144</v>
      </c>
      <c r="D145" s="4">
        <f t="shared" si="11"/>
        <v>0</v>
      </c>
      <c r="E145" s="4">
        <f>IF(ISNA(VLOOKUP(A145&amp;"nieuw",'Extra aflossing'!A:G,4,0)),0,VLOOKUP(A145&amp;"nieuw",'Extra aflossing'!A:G,4,0))</f>
        <v>0</v>
      </c>
      <c r="F145" s="4">
        <f>I144*Invoer!$B$14/12</f>
        <v>0</v>
      </c>
      <c r="G145" s="4">
        <f>IF(A145&lt;=Aflossingsvrij_maken,ABS(PMT(Invoer!$B$14/12,360-C145+1,I144,0)),0)</f>
        <v>0</v>
      </c>
      <c r="H145" s="4">
        <f t="shared" si="12"/>
        <v>0</v>
      </c>
      <c r="I145" s="4">
        <f t="shared" si="13"/>
        <v>0</v>
      </c>
    </row>
    <row r="146" spans="1:9" x14ac:dyDescent="0.25">
      <c r="A146" s="10">
        <f t="shared" si="14"/>
        <v>48823</v>
      </c>
      <c r="B146">
        <f t="shared" si="10"/>
        <v>13</v>
      </c>
      <c r="C146">
        <v>145</v>
      </c>
      <c r="D146" s="4">
        <f t="shared" si="11"/>
        <v>0</v>
      </c>
      <c r="E146" s="4">
        <f>IF(ISNA(VLOOKUP(A146&amp;"nieuw",'Extra aflossing'!A:G,4,0)),0,VLOOKUP(A146&amp;"nieuw",'Extra aflossing'!A:G,4,0))</f>
        <v>0</v>
      </c>
      <c r="F146" s="4">
        <f>I145*Invoer!$B$14/12</f>
        <v>0</v>
      </c>
      <c r="G146" s="4">
        <f>IF(A146&lt;=Aflossingsvrij_maken,ABS(PMT(Invoer!$B$14/12,360-C146+1,I145,0)),0)</f>
        <v>0</v>
      </c>
      <c r="H146" s="4">
        <f t="shared" si="12"/>
        <v>0</v>
      </c>
      <c r="I146" s="4">
        <f t="shared" si="13"/>
        <v>0</v>
      </c>
    </row>
    <row r="147" spans="1:9" x14ac:dyDescent="0.25">
      <c r="A147" s="10">
        <f t="shared" si="14"/>
        <v>48853</v>
      </c>
      <c r="B147">
        <f t="shared" si="10"/>
        <v>13</v>
      </c>
      <c r="C147">
        <v>146</v>
      </c>
      <c r="D147" s="4">
        <f t="shared" si="11"/>
        <v>0</v>
      </c>
      <c r="E147" s="4">
        <f>IF(ISNA(VLOOKUP(A147&amp;"nieuw",'Extra aflossing'!A:G,4,0)),0,VLOOKUP(A147&amp;"nieuw",'Extra aflossing'!A:G,4,0))</f>
        <v>0</v>
      </c>
      <c r="F147" s="4">
        <f>I146*Invoer!$B$14/12</f>
        <v>0</v>
      </c>
      <c r="G147" s="4">
        <f>IF(A147&lt;=Aflossingsvrij_maken,ABS(PMT(Invoer!$B$14/12,360-C147+1,I146,0)),0)</f>
        <v>0</v>
      </c>
      <c r="H147" s="4">
        <f t="shared" si="12"/>
        <v>0</v>
      </c>
      <c r="I147" s="4">
        <f t="shared" si="13"/>
        <v>0</v>
      </c>
    </row>
    <row r="148" spans="1:9" x14ac:dyDescent="0.25">
      <c r="A148" s="10">
        <f t="shared" si="14"/>
        <v>48884</v>
      </c>
      <c r="B148">
        <f t="shared" si="10"/>
        <v>13</v>
      </c>
      <c r="C148">
        <v>147</v>
      </c>
      <c r="D148" s="4">
        <f t="shared" si="11"/>
        <v>0</v>
      </c>
      <c r="E148" s="4">
        <f>IF(ISNA(VLOOKUP(A148&amp;"nieuw",'Extra aflossing'!A:G,4,0)),0,VLOOKUP(A148&amp;"nieuw",'Extra aflossing'!A:G,4,0))</f>
        <v>0</v>
      </c>
      <c r="F148" s="4">
        <f>I147*Invoer!$B$14/12</f>
        <v>0</v>
      </c>
      <c r="G148" s="4">
        <f>IF(A148&lt;=Aflossingsvrij_maken,ABS(PMT(Invoer!$B$14/12,360-C148+1,I147,0)),0)</f>
        <v>0</v>
      </c>
      <c r="H148" s="4">
        <f t="shared" si="12"/>
        <v>0</v>
      </c>
      <c r="I148" s="4">
        <f t="shared" si="13"/>
        <v>0</v>
      </c>
    </row>
    <row r="149" spans="1:9" x14ac:dyDescent="0.25">
      <c r="A149" s="10">
        <f t="shared" si="14"/>
        <v>48914</v>
      </c>
      <c r="B149">
        <f t="shared" si="10"/>
        <v>13</v>
      </c>
      <c r="C149">
        <v>148</v>
      </c>
      <c r="D149" s="4">
        <f t="shared" si="11"/>
        <v>0</v>
      </c>
      <c r="E149" s="4">
        <f>IF(ISNA(VLOOKUP(A149&amp;"nieuw",'Extra aflossing'!A:G,4,0)),0,VLOOKUP(A149&amp;"nieuw",'Extra aflossing'!A:G,4,0))</f>
        <v>0</v>
      </c>
      <c r="F149" s="4">
        <f>I148*Invoer!$B$14/12</f>
        <v>0</v>
      </c>
      <c r="G149" s="4">
        <f>IF(A149&lt;=Aflossingsvrij_maken,ABS(PMT(Invoer!$B$14/12,360-C149+1,I148,0)),0)</f>
        <v>0</v>
      </c>
      <c r="H149" s="4">
        <f t="shared" si="12"/>
        <v>0</v>
      </c>
      <c r="I149" s="4">
        <f t="shared" si="13"/>
        <v>0</v>
      </c>
    </row>
    <row r="150" spans="1:9" x14ac:dyDescent="0.25">
      <c r="A150" s="10">
        <f t="shared" si="14"/>
        <v>48945</v>
      </c>
      <c r="B150">
        <f t="shared" si="10"/>
        <v>13</v>
      </c>
      <c r="C150">
        <v>149</v>
      </c>
      <c r="D150" s="4">
        <f t="shared" si="11"/>
        <v>0</v>
      </c>
      <c r="E150" s="4">
        <f>IF(ISNA(VLOOKUP(A150&amp;"nieuw",'Extra aflossing'!A:G,4,0)),0,VLOOKUP(A150&amp;"nieuw",'Extra aflossing'!A:G,4,0))</f>
        <v>0</v>
      </c>
      <c r="F150" s="4">
        <f>I149*Invoer!$B$14/12</f>
        <v>0</v>
      </c>
      <c r="G150" s="4">
        <f>IF(A150&lt;=Aflossingsvrij_maken,ABS(PMT(Invoer!$B$14/12,360-C150+1,I149,0)),0)</f>
        <v>0</v>
      </c>
      <c r="H150" s="4">
        <f t="shared" si="12"/>
        <v>0</v>
      </c>
      <c r="I150" s="4">
        <f t="shared" si="13"/>
        <v>0</v>
      </c>
    </row>
    <row r="151" spans="1:9" x14ac:dyDescent="0.25">
      <c r="A151" s="10">
        <f t="shared" si="14"/>
        <v>48976</v>
      </c>
      <c r="B151">
        <f t="shared" si="10"/>
        <v>13</v>
      </c>
      <c r="C151">
        <v>150</v>
      </c>
      <c r="D151" s="4">
        <f t="shared" si="11"/>
        <v>0</v>
      </c>
      <c r="E151" s="4">
        <f>IF(ISNA(VLOOKUP(A151&amp;"nieuw",'Extra aflossing'!A:G,4,0)),0,VLOOKUP(A151&amp;"nieuw",'Extra aflossing'!A:G,4,0))</f>
        <v>0</v>
      </c>
      <c r="F151" s="4">
        <f>I150*Invoer!$B$14/12</f>
        <v>0</v>
      </c>
      <c r="G151" s="4">
        <f>IF(A151&lt;=Aflossingsvrij_maken,ABS(PMT(Invoer!$B$14/12,360-C151+1,I150,0)),0)</f>
        <v>0</v>
      </c>
      <c r="H151" s="4">
        <f t="shared" si="12"/>
        <v>0</v>
      </c>
      <c r="I151" s="4">
        <f t="shared" si="13"/>
        <v>0</v>
      </c>
    </row>
    <row r="152" spans="1:9" x14ac:dyDescent="0.25">
      <c r="A152" s="10">
        <f t="shared" si="14"/>
        <v>49004</v>
      </c>
      <c r="B152">
        <f t="shared" si="10"/>
        <v>13</v>
      </c>
      <c r="C152">
        <v>151</v>
      </c>
      <c r="D152" s="4">
        <f t="shared" si="11"/>
        <v>0</v>
      </c>
      <c r="E152" s="4">
        <f>IF(ISNA(VLOOKUP(A152&amp;"nieuw",'Extra aflossing'!A:G,4,0)),0,VLOOKUP(A152&amp;"nieuw",'Extra aflossing'!A:G,4,0))</f>
        <v>0</v>
      </c>
      <c r="F152" s="4">
        <f>I151*Invoer!$B$14/12</f>
        <v>0</v>
      </c>
      <c r="G152" s="4">
        <f>IF(A152&lt;=Aflossingsvrij_maken,ABS(PMT(Invoer!$B$14/12,360-C152+1,I151,0)),0)</f>
        <v>0</v>
      </c>
      <c r="H152" s="4">
        <f t="shared" si="12"/>
        <v>0</v>
      </c>
      <c r="I152" s="4">
        <f t="shared" si="13"/>
        <v>0</v>
      </c>
    </row>
    <row r="153" spans="1:9" x14ac:dyDescent="0.25">
      <c r="A153" s="10">
        <f t="shared" si="14"/>
        <v>49035</v>
      </c>
      <c r="B153">
        <f t="shared" si="10"/>
        <v>13</v>
      </c>
      <c r="C153">
        <v>152</v>
      </c>
      <c r="D153" s="4">
        <f t="shared" si="11"/>
        <v>0</v>
      </c>
      <c r="E153" s="4">
        <f>IF(ISNA(VLOOKUP(A153&amp;"nieuw",'Extra aflossing'!A:G,4,0)),0,VLOOKUP(A153&amp;"nieuw",'Extra aflossing'!A:G,4,0))</f>
        <v>0</v>
      </c>
      <c r="F153" s="4">
        <f>I152*Invoer!$B$14/12</f>
        <v>0</v>
      </c>
      <c r="G153" s="4">
        <f>IF(A153&lt;=Aflossingsvrij_maken,ABS(PMT(Invoer!$B$14/12,360-C153+1,I152,0)),0)</f>
        <v>0</v>
      </c>
      <c r="H153" s="4">
        <f t="shared" si="12"/>
        <v>0</v>
      </c>
      <c r="I153" s="4">
        <f t="shared" si="13"/>
        <v>0</v>
      </c>
    </row>
    <row r="154" spans="1:9" x14ac:dyDescent="0.25">
      <c r="A154" s="10">
        <f t="shared" si="14"/>
        <v>49065</v>
      </c>
      <c r="B154">
        <f t="shared" si="10"/>
        <v>13</v>
      </c>
      <c r="C154">
        <v>153</v>
      </c>
      <c r="D154" s="4">
        <f t="shared" si="11"/>
        <v>0</v>
      </c>
      <c r="E154" s="4">
        <f>IF(ISNA(VLOOKUP(A154&amp;"nieuw",'Extra aflossing'!A:G,4,0)),0,VLOOKUP(A154&amp;"nieuw",'Extra aflossing'!A:G,4,0))</f>
        <v>0</v>
      </c>
      <c r="F154" s="4">
        <f>I153*Invoer!$B$14/12</f>
        <v>0</v>
      </c>
      <c r="G154" s="4">
        <f>IF(A154&lt;=Aflossingsvrij_maken,ABS(PMT(Invoer!$B$14/12,360-C154+1,I153,0)),0)</f>
        <v>0</v>
      </c>
      <c r="H154" s="4">
        <f t="shared" si="12"/>
        <v>0</v>
      </c>
      <c r="I154" s="4">
        <f t="shared" si="13"/>
        <v>0</v>
      </c>
    </row>
    <row r="155" spans="1:9" x14ac:dyDescent="0.25">
      <c r="A155" s="10">
        <f t="shared" si="14"/>
        <v>49096</v>
      </c>
      <c r="B155">
        <f t="shared" si="10"/>
        <v>13</v>
      </c>
      <c r="C155">
        <v>154</v>
      </c>
      <c r="D155" s="4">
        <f t="shared" si="11"/>
        <v>0</v>
      </c>
      <c r="E155" s="4">
        <f>IF(ISNA(VLOOKUP(A155&amp;"nieuw",'Extra aflossing'!A:G,4,0)),0,VLOOKUP(A155&amp;"nieuw",'Extra aflossing'!A:G,4,0))</f>
        <v>0</v>
      </c>
      <c r="F155" s="4">
        <f>I154*Invoer!$B$14/12</f>
        <v>0</v>
      </c>
      <c r="G155" s="4">
        <f>IF(A155&lt;=Aflossingsvrij_maken,ABS(PMT(Invoer!$B$14/12,360-C155+1,I154,0)),0)</f>
        <v>0</v>
      </c>
      <c r="H155" s="4">
        <f t="shared" si="12"/>
        <v>0</v>
      </c>
      <c r="I155" s="4">
        <f t="shared" si="13"/>
        <v>0</v>
      </c>
    </row>
    <row r="156" spans="1:9" x14ac:dyDescent="0.25">
      <c r="A156" s="10">
        <f t="shared" si="14"/>
        <v>49126</v>
      </c>
      <c r="B156">
        <f t="shared" si="10"/>
        <v>13</v>
      </c>
      <c r="C156">
        <v>155</v>
      </c>
      <c r="D156" s="4">
        <f t="shared" si="11"/>
        <v>0</v>
      </c>
      <c r="E156" s="4">
        <f>IF(ISNA(VLOOKUP(A156&amp;"nieuw",'Extra aflossing'!A:G,4,0)),0,VLOOKUP(A156&amp;"nieuw",'Extra aflossing'!A:G,4,0))</f>
        <v>0</v>
      </c>
      <c r="F156" s="4">
        <f>I155*Invoer!$B$14/12</f>
        <v>0</v>
      </c>
      <c r="G156" s="4">
        <f>IF(A156&lt;=Aflossingsvrij_maken,ABS(PMT(Invoer!$B$14/12,360-C156+1,I155,0)),0)</f>
        <v>0</v>
      </c>
      <c r="H156" s="4">
        <f t="shared" si="12"/>
        <v>0</v>
      </c>
      <c r="I156" s="4">
        <f t="shared" si="13"/>
        <v>0</v>
      </c>
    </row>
    <row r="157" spans="1:9" x14ac:dyDescent="0.25">
      <c r="A157" s="10">
        <f t="shared" si="14"/>
        <v>49157</v>
      </c>
      <c r="B157">
        <f t="shared" si="10"/>
        <v>13</v>
      </c>
      <c r="C157">
        <v>156</v>
      </c>
      <c r="D157" s="4">
        <f t="shared" si="11"/>
        <v>0</v>
      </c>
      <c r="E157" s="4">
        <f>IF(ISNA(VLOOKUP(A157&amp;"nieuw",'Extra aflossing'!A:G,4,0)),0,VLOOKUP(A157&amp;"nieuw",'Extra aflossing'!A:G,4,0))</f>
        <v>0</v>
      </c>
      <c r="F157" s="4">
        <f>I156*Invoer!$B$14/12</f>
        <v>0</v>
      </c>
      <c r="G157" s="4">
        <f>IF(A157&lt;=Aflossingsvrij_maken,ABS(PMT(Invoer!$B$14/12,360-C157+1,I156,0)),0)</f>
        <v>0</v>
      </c>
      <c r="H157" s="4">
        <f t="shared" si="12"/>
        <v>0</v>
      </c>
      <c r="I157" s="4">
        <f t="shared" si="13"/>
        <v>0</v>
      </c>
    </row>
    <row r="158" spans="1:9" x14ac:dyDescent="0.25">
      <c r="A158" s="10">
        <f t="shared" si="14"/>
        <v>49188</v>
      </c>
      <c r="B158">
        <f t="shared" si="10"/>
        <v>14</v>
      </c>
      <c r="C158">
        <v>157</v>
      </c>
      <c r="D158" s="4">
        <f t="shared" si="11"/>
        <v>0</v>
      </c>
      <c r="E158" s="4">
        <f>IF(ISNA(VLOOKUP(A158&amp;"nieuw",'Extra aflossing'!A:G,4,0)),0,VLOOKUP(A158&amp;"nieuw",'Extra aflossing'!A:G,4,0))</f>
        <v>0</v>
      </c>
      <c r="F158" s="4">
        <f>I157*Invoer!$B$14/12</f>
        <v>0</v>
      </c>
      <c r="G158" s="4">
        <f>IF(A158&lt;=Aflossingsvrij_maken,ABS(PMT(Invoer!$B$14/12,360-C158+1,I157,0)),0)</f>
        <v>0</v>
      </c>
      <c r="H158" s="4">
        <f t="shared" si="12"/>
        <v>0</v>
      </c>
      <c r="I158" s="4">
        <f t="shared" si="13"/>
        <v>0</v>
      </c>
    </row>
    <row r="159" spans="1:9" x14ac:dyDescent="0.25">
      <c r="A159" s="10">
        <f t="shared" si="14"/>
        <v>49218</v>
      </c>
      <c r="B159">
        <f t="shared" si="10"/>
        <v>14</v>
      </c>
      <c r="C159">
        <v>158</v>
      </c>
      <c r="D159" s="4">
        <f t="shared" si="11"/>
        <v>0</v>
      </c>
      <c r="E159" s="4">
        <f>IF(ISNA(VLOOKUP(A159&amp;"nieuw",'Extra aflossing'!A:G,4,0)),0,VLOOKUP(A159&amp;"nieuw",'Extra aflossing'!A:G,4,0))</f>
        <v>0</v>
      </c>
      <c r="F159" s="4">
        <f>I158*Invoer!$B$14/12</f>
        <v>0</v>
      </c>
      <c r="G159" s="4">
        <f>IF(A159&lt;=Aflossingsvrij_maken,ABS(PMT(Invoer!$B$14/12,360-C159+1,I158,0)),0)</f>
        <v>0</v>
      </c>
      <c r="H159" s="4">
        <f t="shared" si="12"/>
        <v>0</v>
      </c>
      <c r="I159" s="4">
        <f t="shared" si="13"/>
        <v>0</v>
      </c>
    </row>
    <row r="160" spans="1:9" x14ac:dyDescent="0.25">
      <c r="A160" s="10">
        <f t="shared" si="14"/>
        <v>49249</v>
      </c>
      <c r="B160">
        <f t="shared" si="10"/>
        <v>14</v>
      </c>
      <c r="C160">
        <v>159</v>
      </c>
      <c r="D160" s="4">
        <f t="shared" si="11"/>
        <v>0</v>
      </c>
      <c r="E160" s="4">
        <f>IF(ISNA(VLOOKUP(A160&amp;"nieuw",'Extra aflossing'!A:G,4,0)),0,VLOOKUP(A160&amp;"nieuw",'Extra aflossing'!A:G,4,0))</f>
        <v>0</v>
      </c>
      <c r="F160" s="4">
        <f>I159*Invoer!$B$14/12</f>
        <v>0</v>
      </c>
      <c r="G160" s="4">
        <f>IF(A160&lt;=Aflossingsvrij_maken,ABS(PMT(Invoer!$B$14/12,360-C160+1,I159,0)),0)</f>
        <v>0</v>
      </c>
      <c r="H160" s="4">
        <f t="shared" si="12"/>
        <v>0</v>
      </c>
      <c r="I160" s="4">
        <f t="shared" si="13"/>
        <v>0</v>
      </c>
    </row>
    <row r="161" spans="1:9" x14ac:dyDescent="0.25">
      <c r="A161" s="10">
        <f t="shared" si="14"/>
        <v>49279</v>
      </c>
      <c r="B161">
        <f t="shared" si="10"/>
        <v>14</v>
      </c>
      <c r="C161">
        <v>160</v>
      </c>
      <c r="D161" s="4">
        <f t="shared" si="11"/>
        <v>0</v>
      </c>
      <c r="E161" s="4">
        <f>IF(ISNA(VLOOKUP(A161&amp;"nieuw",'Extra aflossing'!A:G,4,0)),0,VLOOKUP(A161&amp;"nieuw",'Extra aflossing'!A:G,4,0))</f>
        <v>0</v>
      </c>
      <c r="F161" s="4">
        <f>I160*Invoer!$B$14/12</f>
        <v>0</v>
      </c>
      <c r="G161" s="4">
        <f>IF(A161&lt;=Aflossingsvrij_maken,ABS(PMT(Invoer!$B$14/12,360-C161+1,I160,0)),0)</f>
        <v>0</v>
      </c>
      <c r="H161" s="4">
        <f t="shared" si="12"/>
        <v>0</v>
      </c>
      <c r="I161" s="4">
        <f t="shared" si="13"/>
        <v>0</v>
      </c>
    </row>
    <row r="162" spans="1:9" x14ac:dyDescent="0.25">
      <c r="A162" s="10">
        <f t="shared" si="14"/>
        <v>49310</v>
      </c>
      <c r="B162">
        <f t="shared" si="10"/>
        <v>14</v>
      </c>
      <c r="C162">
        <v>161</v>
      </c>
      <c r="D162" s="4">
        <f t="shared" si="11"/>
        <v>0</v>
      </c>
      <c r="E162" s="4">
        <f>IF(ISNA(VLOOKUP(A162&amp;"nieuw",'Extra aflossing'!A:G,4,0)),0,VLOOKUP(A162&amp;"nieuw",'Extra aflossing'!A:G,4,0))</f>
        <v>0</v>
      </c>
      <c r="F162" s="4">
        <f>I161*Invoer!$B$14/12</f>
        <v>0</v>
      </c>
      <c r="G162" s="4">
        <f>IF(A162&lt;=Aflossingsvrij_maken,ABS(PMT(Invoer!$B$14/12,360-C162+1,I161,0)),0)</f>
        <v>0</v>
      </c>
      <c r="H162" s="4">
        <f t="shared" si="12"/>
        <v>0</v>
      </c>
      <c r="I162" s="4">
        <f t="shared" si="13"/>
        <v>0</v>
      </c>
    </row>
    <row r="163" spans="1:9" x14ac:dyDescent="0.25">
      <c r="A163" s="10">
        <f t="shared" si="14"/>
        <v>49341</v>
      </c>
      <c r="B163">
        <f t="shared" si="10"/>
        <v>14</v>
      </c>
      <c r="C163">
        <v>162</v>
      </c>
      <c r="D163" s="4">
        <f t="shared" si="11"/>
        <v>0</v>
      </c>
      <c r="E163" s="4">
        <f>IF(ISNA(VLOOKUP(A163&amp;"nieuw",'Extra aflossing'!A:G,4,0)),0,VLOOKUP(A163&amp;"nieuw",'Extra aflossing'!A:G,4,0))</f>
        <v>0</v>
      </c>
      <c r="F163" s="4">
        <f>I162*Invoer!$B$14/12</f>
        <v>0</v>
      </c>
      <c r="G163" s="4">
        <f>IF(A163&lt;=Aflossingsvrij_maken,ABS(PMT(Invoer!$B$14/12,360-C163+1,I162,0)),0)</f>
        <v>0</v>
      </c>
      <c r="H163" s="4">
        <f t="shared" si="12"/>
        <v>0</v>
      </c>
      <c r="I163" s="4">
        <f t="shared" si="13"/>
        <v>0</v>
      </c>
    </row>
    <row r="164" spans="1:9" x14ac:dyDescent="0.25">
      <c r="A164" s="10">
        <f t="shared" si="14"/>
        <v>49369</v>
      </c>
      <c r="B164">
        <f t="shared" si="10"/>
        <v>14</v>
      </c>
      <c r="C164">
        <v>163</v>
      </c>
      <c r="D164" s="4">
        <f t="shared" si="11"/>
        <v>0</v>
      </c>
      <c r="E164" s="4">
        <f>IF(ISNA(VLOOKUP(A164&amp;"nieuw",'Extra aflossing'!A:G,4,0)),0,VLOOKUP(A164&amp;"nieuw",'Extra aflossing'!A:G,4,0))</f>
        <v>0</v>
      </c>
      <c r="F164" s="4">
        <f>I163*Invoer!$B$14/12</f>
        <v>0</v>
      </c>
      <c r="G164" s="4">
        <f>IF(A164&lt;=Aflossingsvrij_maken,ABS(PMT(Invoer!$B$14/12,360-C164+1,I163,0)),0)</f>
        <v>0</v>
      </c>
      <c r="H164" s="4">
        <f t="shared" si="12"/>
        <v>0</v>
      </c>
      <c r="I164" s="4">
        <f t="shared" si="13"/>
        <v>0</v>
      </c>
    </row>
    <row r="165" spans="1:9" x14ac:dyDescent="0.25">
      <c r="A165" s="10">
        <f t="shared" si="14"/>
        <v>49400</v>
      </c>
      <c r="B165">
        <f t="shared" si="10"/>
        <v>14</v>
      </c>
      <c r="C165">
        <v>164</v>
      </c>
      <c r="D165" s="4">
        <f t="shared" si="11"/>
        <v>0</v>
      </c>
      <c r="E165" s="4">
        <f>IF(ISNA(VLOOKUP(A165&amp;"nieuw",'Extra aflossing'!A:G,4,0)),0,VLOOKUP(A165&amp;"nieuw",'Extra aflossing'!A:G,4,0))</f>
        <v>0</v>
      </c>
      <c r="F165" s="4">
        <f>I164*Invoer!$B$14/12</f>
        <v>0</v>
      </c>
      <c r="G165" s="4">
        <f>IF(A165&lt;=Aflossingsvrij_maken,ABS(PMT(Invoer!$B$14/12,360-C165+1,I164,0)),0)</f>
        <v>0</v>
      </c>
      <c r="H165" s="4">
        <f t="shared" si="12"/>
        <v>0</v>
      </c>
      <c r="I165" s="4">
        <f t="shared" si="13"/>
        <v>0</v>
      </c>
    </row>
    <row r="166" spans="1:9" x14ac:dyDescent="0.25">
      <c r="A166" s="10">
        <f t="shared" si="14"/>
        <v>49430</v>
      </c>
      <c r="B166">
        <f t="shared" si="10"/>
        <v>14</v>
      </c>
      <c r="C166">
        <v>165</v>
      </c>
      <c r="D166" s="4">
        <f t="shared" si="11"/>
        <v>0</v>
      </c>
      <c r="E166" s="4">
        <f>IF(ISNA(VLOOKUP(A166&amp;"nieuw",'Extra aflossing'!A:G,4,0)),0,VLOOKUP(A166&amp;"nieuw",'Extra aflossing'!A:G,4,0))</f>
        <v>0</v>
      </c>
      <c r="F166" s="4">
        <f>I165*Invoer!$B$14/12</f>
        <v>0</v>
      </c>
      <c r="G166" s="4">
        <f>IF(A166&lt;=Aflossingsvrij_maken,ABS(PMT(Invoer!$B$14/12,360-C166+1,I165,0)),0)</f>
        <v>0</v>
      </c>
      <c r="H166" s="4">
        <f t="shared" si="12"/>
        <v>0</v>
      </c>
      <c r="I166" s="4">
        <f t="shared" si="13"/>
        <v>0</v>
      </c>
    </row>
    <row r="167" spans="1:9" x14ac:dyDescent="0.25">
      <c r="A167" s="10">
        <f t="shared" si="14"/>
        <v>49461</v>
      </c>
      <c r="B167">
        <f t="shared" si="10"/>
        <v>14</v>
      </c>
      <c r="C167">
        <v>166</v>
      </c>
      <c r="D167" s="4">
        <f t="shared" si="11"/>
        <v>0</v>
      </c>
      <c r="E167" s="4">
        <f>IF(ISNA(VLOOKUP(A167&amp;"nieuw",'Extra aflossing'!A:G,4,0)),0,VLOOKUP(A167&amp;"nieuw",'Extra aflossing'!A:G,4,0))</f>
        <v>0</v>
      </c>
      <c r="F167" s="4">
        <f>I166*Invoer!$B$14/12</f>
        <v>0</v>
      </c>
      <c r="G167" s="4">
        <f>IF(A167&lt;=Aflossingsvrij_maken,ABS(PMT(Invoer!$B$14/12,360-C167+1,I166,0)),0)</f>
        <v>0</v>
      </c>
      <c r="H167" s="4">
        <f t="shared" si="12"/>
        <v>0</v>
      </c>
      <c r="I167" s="4">
        <f t="shared" si="13"/>
        <v>0</v>
      </c>
    </row>
    <row r="168" spans="1:9" x14ac:dyDescent="0.25">
      <c r="A168" s="10">
        <f t="shared" si="14"/>
        <v>49491</v>
      </c>
      <c r="B168">
        <f t="shared" si="10"/>
        <v>14</v>
      </c>
      <c r="C168">
        <v>167</v>
      </c>
      <c r="D168" s="4">
        <f t="shared" si="11"/>
        <v>0</v>
      </c>
      <c r="E168" s="4">
        <f>IF(ISNA(VLOOKUP(A168&amp;"nieuw",'Extra aflossing'!A:G,4,0)),0,VLOOKUP(A168&amp;"nieuw",'Extra aflossing'!A:G,4,0))</f>
        <v>0</v>
      </c>
      <c r="F168" s="4">
        <f>I167*Invoer!$B$14/12</f>
        <v>0</v>
      </c>
      <c r="G168" s="4">
        <f>IF(A168&lt;=Aflossingsvrij_maken,ABS(PMT(Invoer!$B$14/12,360-C168+1,I167,0)),0)</f>
        <v>0</v>
      </c>
      <c r="H168" s="4">
        <f t="shared" si="12"/>
        <v>0</v>
      </c>
      <c r="I168" s="4">
        <f t="shared" si="13"/>
        <v>0</v>
      </c>
    </row>
    <row r="169" spans="1:9" x14ac:dyDescent="0.25">
      <c r="A169" s="10">
        <f t="shared" si="14"/>
        <v>49522</v>
      </c>
      <c r="B169">
        <f t="shared" si="10"/>
        <v>14</v>
      </c>
      <c r="C169">
        <v>168</v>
      </c>
      <c r="D169" s="4">
        <f t="shared" si="11"/>
        <v>0</v>
      </c>
      <c r="E169" s="4">
        <f>IF(ISNA(VLOOKUP(A169&amp;"nieuw",'Extra aflossing'!A:G,4,0)),0,VLOOKUP(A169&amp;"nieuw",'Extra aflossing'!A:G,4,0))</f>
        <v>0</v>
      </c>
      <c r="F169" s="4">
        <f>I168*Invoer!$B$14/12</f>
        <v>0</v>
      </c>
      <c r="G169" s="4">
        <f>IF(A169&lt;=Aflossingsvrij_maken,ABS(PMT(Invoer!$B$14/12,360-C169+1,I168,0)),0)</f>
        <v>0</v>
      </c>
      <c r="H169" s="4">
        <f t="shared" si="12"/>
        <v>0</v>
      </c>
      <c r="I169" s="4">
        <f t="shared" si="13"/>
        <v>0</v>
      </c>
    </row>
    <row r="170" spans="1:9" x14ac:dyDescent="0.25">
      <c r="A170" s="10">
        <f t="shared" si="14"/>
        <v>49553</v>
      </c>
      <c r="B170">
        <f t="shared" si="10"/>
        <v>15</v>
      </c>
      <c r="C170">
        <v>169</v>
      </c>
      <c r="D170" s="4">
        <f t="shared" si="11"/>
        <v>0</v>
      </c>
      <c r="E170" s="4">
        <f>IF(ISNA(VLOOKUP(A170&amp;"nieuw",'Extra aflossing'!A:G,4,0)),0,VLOOKUP(A170&amp;"nieuw",'Extra aflossing'!A:G,4,0))</f>
        <v>0</v>
      </c>
      <c r="F170" s="4">
        <f>I169*Invoer!$B$14/12</f>
        <v>0</v>
      </c>
      <c r="G170" s="4">
        <f>IF(A170&lt;=Aflossingsvrij_maken,ABS(PMT(Invoer!$B$14/12,360-C170+1,I169,0)),0)</f>
        <v>0</v>
      </c>
      <c r="H170" s="4">
        <f t="shared" si="12"/>
        <v>0</v>
      </c>
      <c r="I170" s="4">
        <f t="shared" si="13"/>
        <v>0</v>
      </c>
    </row>
    <row r="171" spans="1:9" x14ac:dyDescent="0.25">
      <c r="A171" s="10">
        <f t="shared" si="14"/>
        <v>49583</v>
      </c>
      <c r="B171">
        <f t="shared" si="10"/>
        <v>15</v>
      </c>
      <c r="C171">
        <v>170</v>
      </c>
      <c r="D171" s="4">
        <f t="shared" si="11"/>
        <v>0</v>
      </c>
      <c r="E171" s="4">
        <f>IF(ISNA(VLOOKUP(A171&amp;"nieuw",'Extra aflossing'!A:G,4,0)),0,VLOOKUP(A171&amp;"nieuw",'Extra aflossing'!A:G,4,0))</f>
        <v>0</v>
      </c>
      <c r="F171" s="4">
        <f>I170*Invoer!$B$14/12</f>
        <v>0</v>
      </c>
      <c r="G171" s="4">
        <f>IF(A171&lt;=Aflossingsvrij_maken,ABS(PMT(Invoer!$B$14/12,360-C171+1,I170,0)),0)</f>
        <v>0</v>
      </c>
      <c r="H171" s="4">
        <f t="shared" si="12"/>
        <v>0</v>
      </c>
      <c r="I171" s="4">
        <f t="shared" si="13"/>
        <v>0</v>
      </c>
    </row>
    <row r="172" spans="1:9" x14ac:dyDescent="0.25">
      <c r="A172" s="10">
        <f t="shared" si="14"/>
        <v>49614</v>
      </c>
      <c r="B172">
        <f t="shared" si="10"/>
        <v>15</v>
      </c>
      <c r="C172">
        <v>171</v>
      </c>
      <c r="D172" s="4">
        <f t="shared" si="11"/>
        <v>0</v>
      </c>
      <c r="E172" s="4">
        <f>IF(ISNA(VLOOKUP(A172&amp;"nieuw",'Extra aflossing'!A:G,4,0)),0,VLOOKUP(A172&amp;"nieuw",'Extra aflossing'!A:G,4,0))</f>
        <v>0</v>
      </c>
      <c r="F172" s="4">
        <f>I171*Invoer!$B$14/12</f>
        <v>0</v>
      </c>
      <c r="G172" s="4">
        <f>IF(A172&lt;=Aflossingsvrij_maken,ABS(PMT(Invoer!$B$14/12,360-C172+1,I171,0)),0)</f>
        <v>0</v>
      </c>
      <c r="H172" s="4">
        <f t="shared" si="12"/>
        <v>0</v>
      </c>
      <c r="I172" s="4">
        <f t="shared" si="13"/>
        <v>0</v>
      </c>
    </row>
    <row r="173" spans="1:9" x14ac:dyDescent="0.25">
      <c r="A173" s="10">
        <f t="shared" si="14"/>
        <v>49644</v>
      </c>
      <c r="B173">
        <f t="shared" si="10"/>
        <v>15</v>
      </c>
      <c r="C173">
        <v>172</v>
      </c>
      <c r="D173" s="4">
        <f t="shared" si="11"/>
        <v>0</v>
      </c>
      <c r="E173" s="4">
        <f>IF(ISNA(VLOOKUP(A173&amp;"nieuw",'Extra aflossing'!A:G,4,0)),0,VLOOKUP(A173&amp;"nieuw",'Extra aflossing'!A:G,4,0))</f>
        <v>0</v>
      </c>
      <c r="F173" s="4">
        <f>I172*Invoer!$B$14/12</f>
        <v>0</v>
      </c>
      <c r="G173" s="4">
        <f>IF(A173&lt;=Aflossingsvrij_maken,ABS(PMT(Invoer!$B$14/12,360-C173+1,I172,0)),0)</f>
        <v>0</v>
      </c>
      <c r="H173" s="4">
        <f t="shared" si="12"/>
        <v>0</v>
      </c>
      <c r="I173" s="4">
        <f t="shared" si="13"/>
        <v>0</v>
      </c>
    </row>
    <row r="174" spans="1:9" x14ac:dyDescent="0.25">
      <c r="A174" s="10">
        <f t="shared" si="14"/>
        <v>49675</v>
      </c>
      <c r="B174">
        <f t="shared" si="10"/>
        <v>15</v>
      </c>
      <c r="C174">
        <v>173</v>
      </c>
      <c r="D174" s="4">
        <f t="shared" si="11"/>
        <v>0</v>
      </c>
      <c r="E174" s="4">
        <f>IF(ISNA(VLOOKUP(A174&amp;"nieuw",'Extra aflossing'!A:G,4,0)),0,VLOOKUP(A174&amp;"nieuw",'Extra aflossing'!A:G,4,0))</f>
        <v>0</v>
      </c>
      <c r="F174" s="4">
        <f>I173*Invoer!$B$14/12</f>
        <v>0</v>
      </c>
      <c r="G174" s="4">
        <f>IF(A174&lt;=Aflossingsvrij_maken,ABS(PMT(Invoer!$B$14/12,360-C174+1,I173,0)),0)</f>
        <v>0</v>
      </c>
      <c r="H174" s="4">
        <f t="shared" si="12"/>
        <v>0</v>
      </c>
      <c r="I174" s="4">
        <f t="shared" si="13"/>
        <v>0</v>
      </c>
    </row>
    <row r="175" spans="1:9" x14ac:dyDescent="0.25">
      <c r="A175" s="10">
        <f t="shared" si="14"/>
        <v>49706</v>
      </c>
      <c r="B175">
        <f t="shared" si="10"/>
        <v>15</v>
      </c>
      <c r="C175">
        <v>174</v>
      </c>
      <c r="D175" s="4">
        <f t="shared" si="11"/>
        <v>0</v>
      </c>
      <c r="E175" s="4">
        <f>IF(ISNA(VLOOKUP(A175&amp;"nieuw",'Extra aflossing'!A:G,4,0)),0,VLOOKUP(A175&amp;"nieuw",'Extra aflossing'!A:G,4,0))</f>
        <v>0</v>
      </c>
      <c r="F175" s="4">
        <f>I174*Invoer!$B$14/12</f>
        <v>0</v>
      </c>
      <c r="G175" s="4">
        <f>IF(A175&lt;=Aflossingsvrij_maken,ABS(PMT(Invoer!$B$14/12,360-C175+1,I174,0)),0)</f>
        <v>0</v>
      </c>
      <c r="H175" s="4">
        <f t="shared" si="12"/>
        <v>0</v>
      </c>
      <c r="I175" s="4">
        <f t="shared" si="13"/>
        <v>0</v>
      </c>
    </row>
    <row r="176" spans="1:9" x14ac:dyDescent="0.25">
      <c r="A176" s="10">
        <f t="shared" si="14"/>
        <v>49735</v>
      </c>
      <c r="B176">
        <f t="shared" si="10"/>
        <v>15</v>
      </c>
      <c r="C176">
        <v>175</v>
      </c>
      <c r="D176" s="4">
        <f t="shared" si="11"/>
        <v>0</v>
      </c>
      <c r="E176" s="4">
        <f>IF(ISNA(VLOOKUP(A176&amp;"nieuw",'Extra aflossing'!A:G,4,0)),0,VLOOKUP(A176&amp;"nieuw",'Extra aflossing'!A:G,4,0))</f>
        <v>0</v>
      </c>
      <c r="F176" s="4">
        <f>I175*Invoer!$B$14/12</f>
        <v>0</v>
      </c>
      <c r="G176" s="4">
        <f>IF(A176&lt;=Aflossingsvrij_maken,ABS(PMT(Invoer!$B$14/12,360-C176+1,I175,0)),0)</f>
        <v>0</v>
      </c>
      <c r="H176" s="4">
        <f t="shared" si="12"/>
        <v>0</v>
      </c>
      <c r="I176" s="4">
        <f t="shared" si="13"/>
        <v>0</v>
      </c>
    </row>
    <row r="177" spans="1:9" x14ac:dyDescent="0.25">
      <c r="A177" s="10">
        <f t="shared" si="14"/>
        <v>49766</v>
      </c>
      <c r="B177">
        <f t="shared" si="10"/>
        <v>15</v>
      </c>
      <c r="C177">
        <v>176</v>
      </c>
      <c r="D177" s="4">
        <f t="shared" si="11"/>
        <v>0</v>
      </c>
      <c r="E177" s="4">
        <f>IF(ISNA(VLOOKUP(A177&amp;"nieuw",'Extra aflossing'!A:G,4,0)),0,VLOOKUP(A177&amp;"nieuw",'Extra aflossing'!A:G,4,0))</f>
        <v>0</v>
      </c>
      <c r="F177" s="4">
        <f>I176*Invoer!$B$14/12</f>
        <v>0</v>
      </c>
      <c r="G177" s="4">
        <f>IF(A177&lt;=Aflossingsvrij_maken,ABS(PMT(Invoer!$B$14/12,360-C177+1,I176,0)),0)</f>
        <v>0</v>
      </c>
      <c r="H177" s="4">
        <f t="shared" si="12"/>
        <v>0</v>
      </c>
      <c r="I177" s="4">
        <f t="shared" si="13"/>
        <v>0</v>
      </c>
    </row>
    <row r="178" spans="1:9" x14ac:dyDescent="0.25">
      <c r="A178" s="10">
        <f t="shared" si="14"/>
        <v>49796</v>
      </c>
      <c r="B178">
        <f t="shared" si="10"/>
        <v>15</v>
      </c>
      <c r="C178">
        <v>177</v>
      </c>
      <c r="D178" s="4">
        <f t="shared" si="11"/>
        <v>0</v>
      </c>
      <c r="E178" s="4">
        <f>IF(ISNA(VLOOKUP(A178&amp;"nieuw",'Extra aflossing'!A:G,4,0)),0,VLOOKUP(A178&amp;"nieuw",'Extra aflossing'!A:G,4,0))</f>
        <v>0</v>
      </c>
      <c r="F178" s="4">
        <f>I177*Invoer!$B$14/12</f>
        <v>0</v>
      </c>
      <c r="G178" s="4">
        <f>IF(A178&lt;=Aflossingsvrij_maken,ABS(PMT(Invoer!$B$14/12,360-C178+1,I177,0)),0)</f>
        <v>0</v>
      </c>
      <c r="H178" s="4">
        <f t="shared" si="12"/>
        <v>0</v>
      </c>
      <c r="I178" s="4">
        <f t="shared" si="13"/>
        <v>0</v>
      </c>
    </row>
    <row r="179" spans="1:9" x14ac:dyDescent="0.25">
      <c r="A179" s="10">
        <f t="shared" si="14"/>
        <v>49827</v>
      </c>
      <c r="B179">
        <f t="shared" si="10"/>
        <v>15</v>
      </c>
      <c r="C179">
        <v>178</v>
      </c>
      <c r="D179" s="4">
        <f t="shared" si="11"/>
        <v>0</v>
      </c>
      <c r="E179" s="4">
        <f>IF(ISNA(VLOOKUP(A179&amp;"nieuw",'Extra aflossing'!A:G,4,0)),0,VLOOKUP(A179&amp;"nieuw",'Extra aflossing'!A:G,4,0))</f>
        <v>0</v>
      </c>
      <c r="F179" s="4">
        <f>I178*Invoer!$B$14/12</f>
        <v>0</v>
      </c>
      <c r="G179" s="4">
        <f>IF(A179&lt;=Aflossingsvrij_maken,ABS(PMT(Invoer!$B$14/12,360-C179+1,I178,0)),0)</f>
        <v>0</v>
      </c>
      <c r="H179" s="4">
        <f t="shared" si="12"/>
        <v>0</v>
      </c>
      <c r="I179" s="4">
        <f t="shared" si="13"/>
        <v>0</v>
      </c>
    </row>
    <row r="180" spans="1:9" x14ac:dyDescent="0.25">
      <c r="A180" s="10">
        <f t="shared" si="14"/>
        <v>49857</v>
      </c>
      <c r="B180">
        <f t="shared" si="10"/>
        <v>15</v>
      </c>
      <c r="C180">
        <v>179</v>
      </c>
      <c r="D180" s="4">
        <f t="shared" si="11"/>
        <v>0</v>
      </c>
      <c r="E180" s="4">
        <f>IF(ISNA(VLOOKUP(A180&amp;"nieuw",'Extra aflossing'!A:G,4,0)),0,VLOOKUP(A180&amp;"nieuw",'Extra aflossing'!A:G,4,0))</f>
        <v>0</v>
      </c>
      <c r="F180" s="4">
        <f>I179*Invoer!$B$14/12</f>
        <v>0</v>
      </c>
      <c r="G180" s="4">
        <f>IF(A180&lt;=Aflossingsvrij_maken,ABS(PMT(Invoer!$B$14/12,360-C180+1,I179,0)),0)</f>
        <v>0</v>
      </c>
      <c r="H180" s="4">
        <f t="shared" si="12"/>
        <v>0</v>
      </c>
      <c r="I180" s="4">
        <f t="shared" si="13"/>
        <v>0</v>
      </c>
    </row>
    <row r="181" spans="1:9" x14ac:dyDescent="0.25">
      <c r="A181" s="10">
        <f t="shared" si="14"/>
        <v>49888</v>
      </c>
      <c r="B181">
        <f t="shared" si="10"/>
        <v>15</v>
      </c>
      <c r="C181">
        <v>180</v>
      </c>
      <c r="D181" s="4">
        <f t="shared" si="11"/>
        <v>0</v>
      </c>
      <c r="E181" s="4">
        <f>IF(ISNA(VLOOKUP(A181&amp;"nieuw",'Extra aflossing'!A:G,4,0)),0,VLOOKUP(A181&amp;"nieuw",'Extra aflossing'!A:G,4,0))</f>
        <v>0</v>
      </c>
      <c r="F181" s="4">
        <f>I180*Invoer!$B$14/12</f>
        <v>0</v>
      </c>
      <c r="G181" s="4">
        <f>IF(A181&lt;=Aflossingsvrij_maken,ABS(PMT(Invoer!$B$14/12,360-C181+1,I180,0)),0)</f>
        <v>0</v>
      </c>
      <c r="H181" s="4">
        <f t="shared" si="12"/>
        <v>0</v>
      </c>
      <c r="I181" s="4">
        <f t="shared" si="13"/>
        <v>0</v>
      </c>
    </row>
    <row r="182" spans="1:9" x14ac:dyDescent="0.25">
      <c r="A182" s="10">
        <f t="shared" si="14"/>
        <v>49919</v>
      </c>
      <c r="B182">
        <f t="shared" si="10"/>
        <v>16</v>
      </c>
      <c r="C182">
        <v>181</v>
      </c>
      <c r="D182" s="4">
        <f t="shared" si="11"/>
        <v>0</v>
      </c>
      <c r="E182" s="4">
        <f>IF(ISNA(VLOOKUP(A182&amp;"nieuw",'Extra aflossing'!A:G,4,0)),0,VLOOKUP(A182&amp;"nieuw",'Extra aflossing'!A:G,4,0))</f>
        <v>0</v>
      </c>
      <c r="F182" s="4">
        <f>I181*Invoer!$B$15/12</f>
        <v>0</v>
      </c>
      <c r="G182" s="4">
        <f>IF(A182&lt;=Aflossingsvrij_maken,ABS(PMT(Invoer!$B$15/12,360-C182+1,I181,0)),0)</f>
        <v>0</v>
      </c>
      <c r="H182" s="4">
        <f t="shared" si="12"/>
        <v>0</v>
      </c>
      <c r="I182" s="4">
        <f t="shared" si="13"/>
        <v>0</v>
      </c>
    </row>
    <row r="183" spans="1:9" x14ac:dyDescent="0.25">
      <c r="A183" s="10">
        <f t="shared" si="14"/>
        <v>49949</v>
      </c>
      <c r="B183">
        <f t="shared" si="10"/>
        <v>16</v>
      </c>
      <c r="C183">
        <v>182</v>
      </c>
      <c r="D183" s="4">
        <f t="shared" si="11"/>
        <v>0</v>
      </c>
      <c r="E183" s="4">
        <f>IF(ISNA(VLOOKUP(A183&amp;"nieuw",'Extra aflossing'!A:G,4,0)),0,VLOOKUP(A183&amp;"nieuw",'Extra aflossing'!A:G,4,0))</f>
        <v>0</v>
      </c>
      <c r="F183" s="4">
        <f>I182*Invoer!$B$15/12</f>
        <v>0</v>
      </c>
      <c r="G183" s="4">
        <f>IF(A183&lt;=Aflossingsvrij_maken,ABS(PMT(Invoer!$B$15/12,360-C183+1,I182,0)),0)</f>
        <v>0</v>
      </c>
      <c r="H183" s="4">
        <f t="shared" si="12"/>
        <v>0</v>
      </c>
      <c r="I183" s="4">
        <f t="shared" si="13"/>
        <v>0</v>
      </c>
    </row>
    <row r="184" spans="1:9" x14ac:dyDescent="0.25">
      <c r="A184" s="10">
        <f t="shared" si="14"/>
        <v>49980</v>
      </c>
      <c r="B184">
        <f t="shared" si="10"/>
        <v>16</v>
      </c>
      <c r="C184">
        <v>183</v>
      </c>
      <c r="D184" s="4">
        <f t="shared" si="11"/>
        <v>0</v>
      </c>
      <c r="E184" s="4">
        <f>IF(ISNA(VLOOKUP(A184&amp;"nieuw",'Extra aflossing'!A:G,4,0)),0,VLOOKUP(A184&amp;"nieuw",'Extra aflossing'!A:G,4,0))</f>
        <v>0</v>
      </c>
      <c r="F184" s="4">
        <f>I183*Invoer!$B$15/12</f>
        <v>0</v>
      </c>
      <c r="G184" s="4">
        <f>IF(A184&lt;=Aflossingsvrij_maken,ABS(PMT(Invoer!$B$15/12,360-C184+1,I183,0)),0)</f>
        <v>0</v>
      </c>
      <c r="H184" s="4">
        <f t="shared" si="12"/>
        <v>0</v>
      </c>
      <c r="I184" s="4">
        <f t="shared" si="13"/>
        <v>0</v>
      </c>
    </row>
    <row r="185" spans="1:9" x14ac:dyDescent="0.25">
      <c r="A185" s="10">
        <f t="shared" si="14"/>
        <v>50010</v>
      </c>
      <c r="B185">
        <f t="shared" si="10"/>
        <v>16</v>
      </c>
      <c r="C185">
        <v>184</v>
      </c>
      <c r="D185" s="4">
        <f t="shared" si="11"/>
        <v>0</v>
      </c>
      <c r="E185" s="4">
        <f>IF(ISNA(VLOOKUP(A185&amp;"nieuw",'Extra aflossing'!A:G,4,0)),0,VLOOKUP(A185&amp;"nieuw",'Extra aflossing'!A:G,4,0))</f>
        <v>0</v>
      </c>
      <c r="F185" s="4">
        <f>I184*Invoer!$B$15/12</f>
        <v>0</v>
      </c>
      <c r="G185" s="4">
        <f>IF(A185&lt;=Aflossingsvrij_maken,ABS(PMT(Invoer!$B$15/12,360-C185+1,I184,0)),0)</f>
        <v>0</v>
      </c>
      <c r="H185" s="4">
        <f t="shared" si="12"/>
        <v>0</v>
      </c>
      <c r="I185" s="4">
        <f t="shared" si="13"/>
        <v>0</v>
      </c>
    </row>
    <row r="186" spans="1:9" x14ac:dyDescent="0.25">
      <c r="A186" s="10">
        <f t="shared" si="14"/>
        <v>50041</v>
      </c>
      <c r="B186">
        <f t="shared" si="10"/>
        <v>16</v>
      </c>
      <c r="C186">
        <v>185</v>
      </c>
      <c r="D186" s="4">
        <f t="shared" si="11"/>
        <v>0</v>
      </c>
      <c r="E186" s="4">
        <f>IF(ISNA(VLOOKUP(A186&amp;"nieuw",'Extra aflossing'!A:G,4,0)),0,VLOOKUP(A186&amp;"nieuw",'Extra aflossing'!A:G,4,0))</f>
        <v>0</v>
      </c>
      <c r="F186" s="4">
        <f>I185*Invoer!$B$15/12</f>
        <v>0</v>
      </c>
      <c r="G186" s="4">
        <f>IF(A186&lt;=Aflossingsvrij_maken,ABS(PMT(Invoer!$B$15/12,360-C186+1,I185,0)),0)</f>
        <v>0</v>
      </c>
      <c r="H186" s="4">
        <f t="shared" si="12"/>
        <v>0</v>
      </c>
      <c r="I186" s="4">
        <f t="shared" si="13"/>
        <v>0</v>
      </c>
    </row>
    <row r="187" spans="1:9" x14ac:dyDescent="0.25">
      <c r="A187" s="10">
        <f t="shared" si="14"/>
        <v>50072</v>
      </c>
      <c r="B187">
        <f t="shared" si="10"/>
        <v>16</v>
      </c>
      <c r="C187">
        <v>186</v>
      </c>
      <c r="D187" s="4">
        <f t="shared" si="11"/>
        <v>0</v>
      </c>
      <c r="E187" s="4">
        <f>IF(ISNA(VLOOKUP(A187&amp;"nieuw",'Extra aflossing'!A:G,4,0)),0,VLOOKUP(A187&amp;"nieuw",'Extra aflossing'!A:G,4,0))</f>
        <v>0</v>
      </c>
      <c r="F187" s="4">
        <f>I186*Invoer!$B$15/12</f>
        <v>0</v>
      </c>
      <c r="G187" s="4">
        <f>IF(A187&lt;=Aflossingsvrij_maken,ABS(PMT(Invoer!$B$15/12,360-C187+1,I186,0)),0)</f>
        <v>0</v>
      </c>
      <c r="H187" s="4">
        <f t="shared" si="12"/>
        <v>0</v>
      </c>
      <c r="I187" s="4">
        <f t="shared" si="13"/>
        <v>0</v>
      </c>
    </row>
    <row r="188" spans="1:9" x14ac:dyDescent="0.25">
      <c r="A188" s="10">
        <f t="shared" si="14"/>
        <v>50100</v>
      </c>
      <c r="B188">
        <f t="shared" si="10"/>
        <v>16</v>
      </c>
      <c r="C188">
        <v>187</v>
      </c>
      <c r="D188" s="4">
        <f t="shared" si="11"/>
        <v>0</v>
      </c>
      <c r="E188" s="4">
        <f>IF(ISNA(VLOOKUP(A188&amp;"nieuw",'Extra aflossing'!A:G,4,0)),0,VLOOKUP(A188&amp;"nieuw",'Extra aflossing'!A:G,4,0))</f>
        <v>0</v>
      </c>
      <c r="F188" s="4">
        <f>I187*Invoer!$B$15/12</f>
        <v>0</v>
      </c>
      <c r="G188" s="4">
        <f>IF(A188&lt;=Aflossingsvrij_maken,ABS(PMT(Invoer!$B$15/12,360-C188+1,I187,0)),0)</f>
        <v>0</v>
      </c>
      <c r="H188" s="4">
        <f t="shared" si="12"/>
        <v>0</v>
      </c>
      <c r="I188" s="4">
        <f t="shared" si="13"/>
        <v>0</v>
      </c>
    </row>
    <row r="189" spans="1:9" x14ac:dyDescent="0.25">
      <c r="A189" s="10">
        <f t="shared" si="14"/>
        <v>50131</v>
      </c>
      <c r="B189">
        <f t="shared" si="10"/>
        <v>16</v>
      </c>
      <c r="C189">
        <v>188</v>
      </c>
      <c r="D189" s="4">
        <f t="shared" si="11"/>
        <v>0</v>
      </c>
      <c r="E189" s="4">
        <f>IF(ISNA(VLOOKUP(A189&amp;"nieuw",'Extra aflossing'!A:G,4,0)),0,VLOOKUP(A189&amp;"nieuw",'Extra aflossing'!A:G,4,0))</f>
        <v>0</v>
      </c>
      <c r="F189" s="4">
        <f>I188*Invoer!$B$15/12</f>
        <v>0</v>
      </c>
      <c r="G189" s="4">
        <f>IF(A189&lt;=Aflossingsvrij_maken,ABS(PMT(Invoer!$B$15/12,360-C189+1,I188,0)),0)</f>
        <v>0</v>
      </c>
      <c r="H189" s="4">
        <f t="shared" si="12"/>
        <v>0</v>
      </c>
      <c r="I189" s="4">
        <f t="shared" si="13"/>
        <v>0</v>
      </c>
    </row>
    <row r="190" spans="1:9" x14ac:dyDescent="0.25">
      <c r="A190" s="10">
        <f t="shared" si="14"/>
        <v>50161</v>
      </c>
      <c r="B190">
        <f t="shared" si="10"/>
        <v>16</v>
      </c>
      <c r="C190">
        <v>189</v>
      </c>
      <c r="D190" s="4">
        <f t="shared" si="11"/>
        <v>0</v>
      </c>
      <c r="E190" s="4">
        <f>IF(ISNA(VLOOKUP(A190&amp;"nieuw",'Extra aflossing'!A:G,4,0)),0,VLOOKUP(A190&amp;"nieuw",'Extra aflossing'!A:G,4,0))</f>
        <v>0</v>
      </c>
      <c r="F190" s="4">
        <f>I189*Invoer!$B$15/12</f>
        <v>0</v>
      </c>
      <c r="G190" s="4">
        <f>IF(A190&lt;=Aflossingsvrij_maken,ABS(PMT(Invoer!$B$15/12,360-C190+1,I189,0)),0)</f>
        <v>0</v>
      </c>
      <c r="H190" s="4">
        <f t="shared" si="12"/>
        <v>0</v>
      </c>
      <c r="I190" s="4">
        <f t="shared" si="13"/>
        <v>0</v>
      </c>
    </row>
    <row r="191" spans="1:9" x14ac:dyDescent="0.25">
      <c r="A191" s="10">
        <f t="shared" si="14"/>
        <v>50192</v>
      </c>
      <c r="B191">
        <f t="shared" si="10"/>
        <v>16</v>
      </c>
      <c r="C191">
        <v>190</v>
      </c>
      <c r="D191" s="4">
        <f t="shared" si="11"/>
        <v>0</v>
      </c>
      <c r="E191" s="4">
        <f>IF(ISNA(VLOOKUP(A191&amp;"nieuw",'Extra aflossing'!A:G,4,0)),0,VLOOKUP(A191&amp;"nieuw",'Extra aflossing'!A:G,4,0))</f>
        <v>0</v>
      </c>
      <c r="F191" s="4">
        <f>I190*Invoer!$B$15/12</f>
        <v>0</v>
      </c>
      <c r="G191" s="4">
        <f>IF(A191&lt;=Aflossingsvrij_maken,ABS(PMT(Invoer!$B$15/12,360-C191+1,I190,0)),0)</f>
        <v>0</v>
      </c>
      <c r="H191" s="4">
        <f t="shared" si="12"/>
        <v>0</v>
      </c>
      <c r="I191" s="4">
        <f t="shared" si="13"/>
        <v>0</v>
      </c>
    </row>
    <row r="192" spans="1:9" x14ac:dyDescent="0.25">
      <c r="A192" s="10">
        <f t="shared" si="14"/>
        <v>50222</v>
      </c>
      <c r="B192">
        <f t="shared" si="10"/>
        <v>16</v>
      </c>
      <c r="C192">
        <v>191</v>
      </c>
      <c r="D192" s="4">
        <f t="shared" si="11"/>
        <v>0</v>
      </c>
      <c r="E192" s="4">
        <f>IF(ISNA(VLOOKUP(A192&amp;"nieuw",'Extra aflossing'!A:G,4,0)),0,VLOOKUP(A192&amp;"nieuw",'Extra aflossing'!A:G,4,0))</f>
        <v>0</v>
      </c>
      <c r="F192" s="4">
        <f>I191*Invoer!$B$15/12</f>
        <v>0</v>
      </c>
      <c r="G192" s="4">
        <f>IF(A192&lt;=Aflossingsvrij_maken,ABS(PMT(Invoer!$B$15/12,360-C192+1,I191,0)),0)</f>
        <v>0</v>
      </c>
      <c r="H192" s="4">
        <f t="shared" si="12"/>
        <v>0</v>
      </c>
      <c r="I192" s="4">
        <f t="shared" si="13"/>
        <v>0</v>
      </c>
    </row>
    <row r="193" spans="1:9" x14ac:dyDescent="0.25">
      <c r="A193" s="10">
        <f t="shared" si="14"/>
        <v>50253</v>
      </c>
      <c r="B193">
        <f t="shared" si="10"/>
        <v>16</v>
      </c>
      <c r="C193">
        <v>192</v>
      </c>
      <c r="D193" s="4">
        <f t="shared" si="11"/>
        <v>0</v>
      </c>
      <c r="E193" s="4">
        <f>IF(ISNA(VLOOKUP(A193&amp;"nieuw",'Extra aflossing'!A:G,4,0)),0,VLOOKUP(A193&amp;"nieuw",'Extra aflossing'!A:G,4,0))</f>
        <v>0</v>
      </c>
      <c r="F193" s="4">
        <f>I192*Invoer!$B$15/12</f>
        <v>0</v>
      </c>
      <c r="G193" s="4">
        <f>IF(A193&lt;=Aflossingsvrij_maken,ABS(PMT(Invoer!$B$15/12,360-C193+1,I192,0)),0)</f>
        <v>0</v>
      </c>
      <c r="H193" s="4">
        <f t="shared" si="12"/>
        <v>0</v>
      </c>
      <c r="I193" s="4">
        <f t="shared" si="13"/>
        <v>0</v>
      </c>
    </row>
    <row r="194" spans="1:9" x14ac:dyDescent="0.25">
      <c r="A194" s="10">
        <f t="shared" si="14"/>
        <v>50284</v>
      </c>
      <c r="B194">
        <f t="shared" si="10"/>
        <v>17</v>
      </c>
      <c r="C194">
        <v>193</v>
      </c>
      <c r="D194" s="4">
        <f t="shared" si="11"/>
        <v>0</v>
      </c>
      <c r="E194" s="4">
        <f>IF(ISNA(VLOOKUP(A194&amp;"nieuw",'Extra aflossing'!A:G,4,0)),0,VLOOKUP(A194&amp;"nieuw",'Extra aflossing'!A:G,4,0))</f>
        <v>0</v>
      </c>
      <c r="F194" s="4">
        <f>I193*Invoer!$B$15/12</f>
        <v>0</v>
      </c>
      <c r="G194" s="4">
        <f>IF(A194&lt;=Aflossingsvrij_maken,ABS(PMT(Invoer!$B$15/12,360-C194+1,I193,0)),0)</f>
        <v>0</v>
      </c>
      <c r="H194" s="4">
        <f t="shared" si="12"/>
        <v>0</v>
      </c>
      <c r="I194" s="4">
        <f t="shared" si="13"/>
        <v>0</v>
      </c>
    </row>
    <row r="195" spans="1:9" x14ac:dyDescent="0.25">
      <c r="A195" s="10">
        <f t="shared" si="14"/>
        <v>50314</v>
      </c>
      <c r="B195">
        <f t="shared" ref="B195:B258" si="15">CEILING(C195/12,1)</f>
        <v>17</v>
      </c>
      <c r="C195">
        <v>194</v>
      </c>
      <c r="D195" s="4">
        <f t="shared" ref="D195:D258" si="16">IF(A195&lt;=Aflossingsvrij_maken,G195-F195,0)</f>
        <v>0</v>
      </c>
      <c r="E195" s="4">
        <f>IF(ISNA(VLOOKUP(A195&amp;"nieuw",'Extra aflossing'!A:G,4,0)),0,VLOOKUP(A195&amp;"nieuw",'Extra aflossing'!A:G,4,0))</f>
        <v>0</v>
      </c>
      <c r="F195" s="4">
        <f>I194*Invoer!$B$15/12</f>
        <v>0</v>
      </c>
      <c r="G195" s="4">
        <f>IF(A195&lt;=Aflossingsvrij_maken,ABS(PMT(Invoer!$B$15/12,360-C195+1,I194,0)),0)</f>
        <v>0</v>
      </c>
      <c r="H195" s="4">
        <f t="shared" ref="H195:H258" si="17">SUM(D195,F195)</f>
        <v>0</v>
      </c>
      <c r="I195" s="4">
        <f t="shared" ref="I195:I258" si="18">I194-D195-E195</f>
        <v>0</v>
      </c>
    </row>
    <row r="196" spans="1:9" x14ac:dyDescent="0.25">
      <c r="A196" s="10">
        <f t="shared" ref="A196:A259" si="19">DATE(YEAR(A195),MONTH(A195)+1,DAY(A195))</f>
        <v>50345</v>
      </c>
      <c r="B196">
        <f t="shared" si="15"/>
        <v>17</v>
      </c>
      <c r="C196">
        <v>195</v>
      </c>
      <c r="D196" s="4">
        <f t="shared" si="16"/>
        <v>0</v>
      </c>
      <c r="E196" s="4">
        <f>IF(ISNA(VLOOKUP(A196&amp;"nieuw",'Extra aflossing'!A:G,4,0)),0,VLOOKUP(A196&amp;"nieuw",'Extra aflossing'!A:G,4,0))</f>
        <v>0</v>
      </c>
      <c r="F196" s="4">
        <f>I195*Invoer!$B$15/12</f>
        <v>0</v>
      </c>
      <c r="G196" s="4">
        <f>IF(A196&lt;=Aflossingsvrij_maken,ABS(PMT(Invoer!$B$15/12,360-C196+1,I195,0)),0)</f>
        <v>0</v>
      </c>
      <c r="H196" s="4">
        <f t="shared" si="17"/>
        <v>0</v>
      </c>
      <c r="I196" s="4">
        <f t="shared" si="18"/>
        <v>0</v>
      </c>
    </row>
    <row r="197" spans="1:9" x14ac:dyDescent="0.25">
      <c r="A197" s="10">
        <f t="shared" si="19"/>
        <v>50375</v>
      </c>
      <c r="B197">
        <f t="shared" si="15"/>
        <v>17</v>
      </c>
      <c r="C197">
        <v>196</v>
      </c>
      <c r="D197" s="4">
        <f t="shared" si="16"/>
        <v>0</v>
      </c>
      <c r="E197" s="4">
        <f>IF(ISNA(VLOOKUP(A197&amp;"nieuw",'Extra aflossing'!A:G,4,0)),0,VLOOKUP(A197&amp;"nieuw",'Extra aflossing'!A:G,4,0))</f>
        <v>0</v>
      </c>
      <c r="F197" s="4">
        <f>I196*Invoer!$B$15/12</f>
        <v>0</v>
      </c>
      <c r="G197" s="4">
        <f>IF(A197&lt;=Aflossingsvrij_maken,ABS(PMT(Invoer!$B$15/12,360-C197+1,I196,0)),0)</f>
        <v>0</v>
      </c>
      <c r="H197" s="4">
        <f t="shared" si="17"/>
        <v>0</v>
      </c>
      <c r="I197" s="4">
        <f t="shared" si="18"/>
        <v>0</v>
      </c>
    </row>
    <row r="198" spans="1:9" x14ac:dyDescent="0.25">
      <c r="A198" s="10">
        <f t="shared" si="19"/>
        <v>50406</v>
      </c>
      <c r="B198">
        <f t="shared" si="15"/>
        <v>17</v>
      </c>
      <c r="C198">
        <v>197</v>
      </c>
      <c r="D198" s="4">
        <f t="shared" si="16"/>
        <v>0</v>
      </c>
      <c r="E198" s="4">
        <f>IF(ISNA(VLOOKUP(A198&amp;"nieuw",'Extra aflossing'!A:G,4,0)),0,VLOOKUP(A198&amp;"nieuw",'Extra aflossing'!A:G,4,0))</f>
        <v>0</v>
      </c>
      <c r="F198" s="4">
        <f>I197*Invoer!$B$15/12</f>
        <v>0</v>
      </c>
      <c r="G198" s="4">
        <f>IF(A198&lt;=Aflossingsvrij_maken,ABS(PMT(Invoer!$B$15/12,360-C198+1,I197,0)),0)</f>
        <v>0</v>
      </c>
      <c r="H198" s="4">
        <f t="shared" si="17"/>
        <v>0</v>
      </c>
      <c r="I198" s="4">
        <f t="shared" si="18"/>
        <v>0</v>
      </c>
    </row>
    <row r="199" spans="1:9" x14ac:dyDescent="0.25">
      <c r="A199" s="10">
        <f t="shared" si="19"/>
        <v>50437</v>
      </c>
      <c r="B199">
        <f t="shared" si="15"/>
        <v>17</v>
      </c>
      <c r="C199">
        <v>198</v>
      </c>
      <c r="D199" s="4">
        <f t="shared" si="16"/>
        <v>0</v>
      </c>
      <c r="E199" s="4">
        <f>IF(ISNA(VLOOKUP(A199&amp;"nieuw",'Extra aflossing'!A:G,4,0)),0,VLOOKUP(A199&amp;"nieuw",'Extra aflossing'!A:G,4,0))</f>
        <v>0</v>
      </c>
      <c r="F199" s="4">
        <f>I198*Invoer!$B$15/12</f>
        <v>0</v>
      </c>
      <c r="G199" s="4">
        <f>IF(A199&lt;=Aflossingsvrij_maken,ABS(PMT(Invoer!$B$15/12,360-C199+1,I198,0)),0)</f>
        <v>0</v>
      </c>
      <c r="H199" s="4">
        <f t="shared" si="17"/>
        <v>0</v>
      </c>
      <c r="I199" s="4">
        <f t="shared" si="18"/>
        <v>0</v>
      </c>
    </row>
    <row r="200" spans="1:9" x14ac:dyDescent="0.25">
      <c r="A200" s="10">
        <f t="shared" si="19"/>
        <v>50465</v>
      </c>
      <c r="B200">
        <f t="shared" si="15"/>
        <v>17</v>
      </c>
      <c r="C200">
        <v>199</v>
      </c>
      <c r="D200" s="4">
        <f t="shared" si="16"/>
        <v>0</v>
      </c>
      <c r="E200" s="4">
        <f>IF(ISNA(VLOOKUP(A200&amp;"nieuw",'Extra aflossing'!A:G,4,0)),0,VLOOKUP(A200&amp;"nieuw",'Extra aflossing'!A:G,4,0))</f>
        <v>0</v>
      </c>
      <c r="F200" s="4">
        <f>I199*Invoer!$B$15/12</f>
        <v>0</v>
      </c>
      <c r="G200" s="4">
        <f>IF(A200&lt;=Aflossingsvrij_maken,ABS(PMT(Invoer!$B$15/12,360-C200+1,I199,0)),0)</f>
        <v>0</v>
      </c>
      <c r="H200" s="4">
        <f t="shared" si="17"/>
        <v>0</v>
      </c>
      <c r="I200" s="4">
        <f t="shared" si="18"/>
        <v>0</v>
      </c>
    </row>
    <row r="201" spans="1:9" x14ac:dyDescent="0.25">
      <c r="A201" s="10">
        <f t="shared" si="19"/>
        <v>50496</v>
      </c>
      <c r="B201">
        <f t="shared" si="15"/>
        <v>17</v>
      </c>
      <c r="C201">
        <v>200</v>
      </c>
      <c r="D201" s="4">
        <f t="shared" si="16"/>
        <v>0</v>
      </c>
      <c r="E201" s="4">
        <f>IF(ISNA(VLOOKUP(A201&amp;"nieuw",'Extra aflossing'!A:G,4,0)),0,VLOOKUP(A201&amp;"nieuw",'Extra aflossing'!A:G,4,0))</f>
        <v>0</v>
      </c>
      <c r="F201" s="4">
        <f>I200*Invoer!$B$15/12</f>
        <v>0</v>
      </c>
      <c r="G201" s="4">
        <f>IF(A201&lt;=Aflossingsvrij_maken,ABS(PMT(Invoer!$B$15/12,360-C201+1,I200,0)),0)</f>
        <v>0</v>
      </c>
      <c r="H201" s="4">
        <f t="shared" si="17"/>
        <v>0</v>
      </c>
      <c r="I201" s="4">
        <f t="shared" si="18"/>
        <v>0</v>
      </c>
    </row>
    <row r="202" spans="1:9" x14ac:dyDescent="0.25">
      <c r="A202" s="10">
        <f t="shared" si="19"/>
        <v>50526</v>
      </c>
      <c r="B202">
        <f t="shared" si="15"/>
        <v>17</v>
      </c>
      <c r="C202">
        <v>201</v>
      </c>
      <c r="D202" s="4">
        <f t="shared" si="16"/>
        <v>0</v>
      </c>
      <c r="E202" s="4">
        <f>IF(ISNA(VLOOKUP(A202&amp;"nieuw",'Extra aflossing'!A:G,4,0)),0,VLOOKUP(A202&amp;"nieuw",'Extra aflossing'!A:G,4,0))</f>
        <v>0</v>
      </c>
      <c r="F202" s="4">
        <f>I201*Invoer!$B$15/12</f>
        <v>0</v>
      </c>
      <c r="G202" s="4">
        <f>IF(A202&lt;=Aflossingsvrij_maken,ABS(PMT(Invoer!$B$15/12,360-C202+1,I201,0)),0)</f>
        <v>0</v>
      </c>
      <c r="H202" s="4">
        <f t="shared" si="17"/>
        <v>0</v>
      </c>
      <c r="I202" s="4">
        <f t="shared" si="18"/>
        <v>0</v>
      </c>
    </row>
    <row r="203" spans="1:9" x14ac:dyDescent="0.25">
      <c r="A203" s="10">
        <f t="shared" si="19"/>
        <v>50557</v>
      </c>
      <c r="B203">
        <f t="shared" si="15"/>
        <v>17</v>
      </c>
      <c r="C203">
        <v>202</v>
      </c>
      <c r="D203" s="4">
        <f t="shared" si="16"/>
        <v>0</v>
      </c>
      <c r="E203" s="4">
        <f>IF(ISNA(VLOOKUP(A203&amp;"nieuw",'Extra aflossing'!A:G,4,0)),0,VLOOKUP(A203&amp;"nieuw",'Extra aflossing'!A:G,4,0))</f>
        <v>0</v>
      </c>
      <c r="F203" s="4">
        <f>I202*Invoer!$B$15/12</f>
        <v>0</v>
      </c>
      <c r="G203" s="4">
        <f>IF(A203&lt;=Aflossingsvrij_maken,ABS(PMT(Invoer!$B$15/12,360-C203+1,I202,0)),0)</f>
        <v>0</v>
      </c>
      <c r="H203" s="4">
        <f t="shared" si="17"/>
        <v>0</v>
      </c>
      <c r="I203" s="4">
        <f t="shared" si="18"/>
        <v>0</v>
      </c>
    </row>
    <row r="204" spans="1:9" x14ac:dyDescent="0.25">
      <c r="A204" s="10">
        <f t="shared" si="19"/>
        <v>50587</v>
      </c>
      <c r="B204">
        <f t="shared" si="15"/>
        <v>17</v>
      </c>
      <c r="C204">
        <v>203</v>
      </c>
      <c r="D204" s="4">
        <f t="shared" si="16"/>
        <v>0</v>
      </c>
      <c r="E204" s="4">
        <f>IF(ISNA(VLOOKUP(A204&amp;"nieuw",'Extra aflossing'!A:G,4,0)),0,VLOOKUP(A204&amp;"nieuw",'Extra aflossing'!A:G,4,0))</f>
        <v>0</v>
      </c>
      <c r="F204" s="4">
        <f>I203*Invoer!$B$15/12</f>
        <v>0</v>
      </c>
      <c r="G204" s="4">
        <f>IF(A204&lt;=Aflossingsvrij_maken,ABS(PMT(Invoer!$B$15/12,360-C204+1,I203,0)),0)</f>
        <v>0</v>
      </c>
      <c r="H204" s="4">
        <f t="shared" si="17"/>
        <v>0</v>
      </c>
      <c r="I204" s="4">
        <f t="shared" si="18"/>
        <v>0</v>
      </c>
    </row>
    <row r="205" spans="1:9" x14ac:dyDescent="0.25">
      <c r="A205" s="10">
        <f t="shared" si="19"/>
        <v>50618</v>
      </c>
      <c r="B205">
        <f t="shared" si="15"/>
        <v>17</v>
      </c>
      <c r="C205">
        <v>204</v>
      </c>
      <c r="D205" s="4">
        <f t="shared" si="16"/>
        <v>0</v>
      </c>
      <c r="E205" s="4">
        <f>IF(ISNA(VLOOKUP(A205&amp;"nieuw",'Extra aflossing'!A:G,4,0)),0,VLOOKUP(A205&amp;"nieuw",'Extra aflossing'!A:G,4,0))</f>
        <v>0</v>
      </c>
      <c r="F205" s="4">
        <f>I204*Invoer!$B$15/12</f>
        <v>0</v>
      </c>
      <c r="G205" s="4">
        <f>IF(A205&lt;=Aflossingsvrij_maken,ABS(PMT(Invoer!$B$15/12,360-C205+1,I204,0)),0)</f>
        <v>0</v>
      </c>
      <c r="H205" s="4">
        <f t="shared" si="17"/>
        <v>0</v>
      </c>
      <c r="I205" s="4">
        <f t="shared" si="18"/>
        <v>0</v>
      </c>
    </row>
    <row r="206" spans="1:9" x14ac:dyDescent="0.25">
      <c r="A206" s="10">
        <f t="shared" si="19"/>
        <v>50649</v>
      </c>
      <c r="B206">
        <f t="shared" si="15"/>
        <v>18</v>
      </c>
      <c r="C206">
        <v>205</v>
      </c>
      <c r="D206" s="4">
        <f t="shared" si="16"/>
        <v>0</v>
      </c>
      <c r="E206" s="4">
        <f>IF(ISNA(VLOOKUP(A206&amp;"nieuw",'Extra aflossing'!A:G,4,0)),0,VLOOKUP(A206&amp;"nieuw",'Extra aflossing'!A:G,4,0))</f>
        <v>0</v>
      </c>
      <c r="F206" s="4">
        <f>I205*Invoer!$B$15/12</f>
        <v>0</v>
      </c>
      <c r="G206" s="4">
        <f>IF(A206&lt;=Aflossingsvrij_maken,ABS(PMT(Invoer!$B$15/12,360-C206+1,I205,0)),0)</f>
        <v>0</v>
      </c>
      <c r="H206" s="4">
        <f t="shared" si="17"/>
        <v>0</v>
      </c>
      <c r="I206" s="4">
        <f t="shared" si="18"/>
        <v>0</v>
      </c>
    </row>
    <row r="207" spans="1:9" x14ac:dyDescent="0.25">
      <c r="A207" s="10">
        <f t="shared" si="19"/>
        <v>50679</v>
      </c>
      <c r="B207">
        <f t="shared" si="15"/>
        <v>18</v>
      </c>
      <c r="C207">
        <v>206</v>
      </c>
      <c r="D207" s="4">
        <f t="shared" si="16"/>
        <v>0</v>
      </c>
      <c r="E207" s="4">
        <f>IF(ISNA(VLOOKUP(A207&amp;"nieuw",'Extra aflossing'!A:G,4,0)),0,VLOOKUP(A207&amp;"nieuw",'Extra aflossing'!A:G,4,0))</f>
        <v>0</v>
      </c>
      <c r="F207" s="4">
        <f>I206*Invoer!$B$15/12</f>
        <v>0</v>
      </c>
      <c r="G207" s="4">
        <f>IF(A207&lt;=Aflossingsvrij_maken,ABS(PMT(Invoer!$B$15/12,360-C207+1,I206,0)),0)</f>
        <v>0</v>
      </c>
      <c r="H207" s="4">
        <f t="shared" si="17"/>
        <v>0</v>
      </c>
      <c r="I207" s="4">
        <f t="shared" si="18"/>
        <v>0</v>
      </c>
    </row>
    <row r="208" spans="1:9" x14ac:dyDescent="0.25">
      <c r="A208" s="10">
        <f t="shared" si="19"/>
        <v>50710</v>
      </c>
      <c r="B208">
        <f t="shared" si="15"/>
        <v>18</v>
      </c>
      <c r="C208">
        <v>207</v>
      </c>
      <c r="D208" s="4">
        <f t="shared" si="16"/>
        <v>0</v>
      </c>
      <c r="E208" s="4">
        <f>IF(ISNA(VLOOKUP(A208&amp;"nieuw",'Extra aflossing'!A:G,4,0)),0,VLOOKUP(A208&amp;"nieuw",'Extra aflossing'!A:G,4,0))</f>
        <v>0</v>
      </c>
      <c r="F208" s="4">
        <f>I207*Invoer!$B$15/12</f>
        <v>0</v>
      </c>
      <c r="G208" s="4">
        <f>IF(A208&lt;=Aflossingsvrij_maken,ABS(PMT(Invoer!$B$15/12,360-C208+1,I207,0)),0)</f>
        <v>0</v>
      </c>
      <c r="H208" s="4">
        <f t="shared" si="17"/>
        <v>0</v>
      </c>
      <c r="I208" s="4">
        <f t="shared" si="18"/>
        <v>0</v>
      </c>
    </row>
    <row r="209" spans="1:9" x14ac:dyDescent="0.25">
      <c r="A209" s="10">
        <f t="shared" si="19"/>
        <v>50740</v>
      </c>
      <c r="B209">
        <f t="shared" si="15"/>
        <v>18</v>
      </c>
      <c r="C209">
        <v>208</v>
      </c>
      <c r="D209" s="4">
        <f t="shared" si="16"/>
        <v>0</v>
      </c>
      <c r="E209" s="4">
        <f>IF(ISNA(VLOOKUP(A209&amp;"nieuw",'Extra aflossing'!A:G,4,0)),0,VLOOKUP(A209&amp;"nieuw",'Extra aflossing'!A:G,4,0))</f>
        <v>0</v>
      </c>
      <c r="F209" s="4">
        <f>I208*Invoer!$B$15/12</f>
        <v>0</v>
      </c>
      <c r="G209" s="4">
        <f>IF(A209&lt;=Aflossingsvrij_maken,ABS(PMT(Invoer!$B$15/12,360-C209+1,I208,0)),0)</f>
        <v>0</v>
      </c>
      <c r="H209" s="4">
        <f t="shared" si="17"/>
        <v>0</v>
      </c>
      <c r="I209" s="4">
        <f t="shared" si="18"/>
        <v>0</v>
      </c>
    </row>
    <row r="210" spans="1:9" x14ac:dyDescent="0.25">
      <c r="A210" s="10">
        <f t="shared" si="19"/>
        <v>50771</v>
      </c>
      <c r="B210">
        <f t="shared" si="15"/>
        <v>18</v>
      </c>
      <c r="C210">
        <v>209</v>
      </c>
      <c r="D210" s="4">
        <f t="shared" si="16"/>
        <v>0</v>
      </c>
      <c r="E210" s="4">
        <f>IF(ISNA(VLOOKUP(A210&amp;"nieuw",'Extra aflossing'!A:G,4,0)),0,VLOOKUP(A210&amp;"nieuw",'Extra aflossing'!A:G,4,0))</f>
        <v>0</v>
      </c>
      <c r="F210" s="4">
        <f>I209*Invoer!$B$15/12</f>
        <v>0</v>
      </c>
      <c r="G210" s="4">
        <f>IF(A210&lt;=Aflossingsvrij_maken,ABS(PMT(Invoer!$B$15/12,360-C210+1,I209,0)),0)</f>
        <v>0</v>
      </c>
      <c r="H210" s="4">
        <f t="shared" si="17"/>
        <v>0</v>
      </c>
      <c r="I210" s="4">
        <f t="shared" si="18"/>
        <v>0</v>
      </c>
    </row>
    <row r="211" spans="1:9" x14ac:dyDescent="0.25">
      <c r="A211" s="10">
        <f t="shared" si="19"/>
        <v>50802</v>
      </c>
      <c r="B211">
        <f t="shared" si="15"/>
        <v>18</v>
      </c>
      <c r="C211">
        <v>210</v>
      </c>
      <c r="D211" s="4">
        <f t="shared" si="16"/>
        <v>0</v>
      </c>
      <c r="E211" s="4">
        <f>IF(ISNA(VLOOKUP(A211&amp;"nieuw",'Extra aflossing'!A:G,4,0)),0,VLOOKUP(A211&amp;"nieuw",'Extra aflossing'!A:G,4,0))</f>
        <v>0</v>
      </c>
      <c r="F211" s="4">
        <f>I210*Invoer!$B$15/12</f>
        <v>0</v>
      </c>
      <c r="G211" s="4">
        <f>IF(A211&lt;=Aflossingsvrij_maken,ABS(PMT(Invoer!$B$15/12,360-C211+1,I210,0)),0)</f>
        <v>0</v>
      </c>
      <c r="H211" s="4">
        <f t="shared" si="17"/>
        <v>0</v>
      </c>
      <c r="I211" s="4">
        <f t="shared" si="18"/>
        <v>0</v>
      </c>
    </row>
    <row r="212" spans="1:9" x14ac:dyDescent="0.25">
      <c r="A212" s="10">
        <f t="shared" si="19"/>
        <v>50830</v>
      </c>
      <c r="B212">
        <f t="shared" si="15"/>
        <v>18</v>
      </c>
      <c r="C212">
        <v>211</v>
      </c>
      <c r="D212" s="4">
        <f t="shared" si="16"/>
        <v>0</v>
      </c>
      <c r="E212" s="4">
        <f>IF(ISNA(VLOOKUP(A212&amp;"nieuw",'Extra aflossing'!A:G,4,0)),0,VLOOKUP(A212&amp;"nieuw",'Extra aflossing'!A:G,4,0))</f>
        <v>0</v>
      </c>
      <c r="F212" s="4">
        <f>I211*Invoer!$B$15/12</f>
        <v>0</v>
      </c>
      <c r="G212" s="4">
        <f>IF(A212&lt;=Aflossingsvrij_maken,ABS(PMT(Invoer!$B$15/12,360-C212+1,I211,0)),0)</f>
        <v>0</v>
      </c>
      <c r="H212" s="4">
        <f t="shared" si="17"/>
        <v>0</v>
      </c>
      <c r="I212" s="4">
        <f t="shared" si="18"/>
        <v>0</v>
      </c>
    </row>
    <row r="213" spans="1:9" x14ac:dyDescent="0.25">
      <c r="A213" s="10">
        <f t="shared" si="19"/>
        <v>50861</v>
      </c>
      <c r="B213">
        <f t="shared" si="15"/>
        <v>18</v>
      </c>
      <c r="C213">
        <v>212</v>
      </c>
      <c r="D213" s="4">
        <f t="shared" si="16"/>
        <v>0</v>
      </c>
      <c r="E213" s="4">
        <f>IF(ISNA(VLOOKUP(A213&amp;"nieuw",'Extra aflossing'!A:G,4,0)),0,VLOOKUP(A213&amp;"nieuw",'Extra aflossing'!A:G,4,0))</f>
        <v>0</v>
      </c>
      <c r="F213" s="4">
        <f>I212*Invoer!$B$15/12</f>
        <v>0</v>
      </c>
      <c r="G213" s="4">
        <f>IF(A213&lt;=Aflossingsvrij_maken,ABS(PMT(Invoer!$B$15/12,360-C213+1,I212,0)),0)</f>
        <v>0</v>
      </c>
      <c r="H213" s="4">
        <f t="shared" si="17"/>
        <v>0</v>
      </c>
      <c r="I213" s="4">
        <f t="shared" si="18"/>
        <v>0</v>
      </c>
    </row>
    <row r="214" spans="1:9" x14ac:dyDescent="0.25">
      <c r="A214" s="10">
        <f t="shared" si="19"/>
        <v>50891</v>
      </c>
      <c r="B214">
        <f t="shared" si="15"/>
        <v>18</v>
      </c>
      <c r="C214">
        <v>213</v>
      </c>
      <c r="D214" s="4">
        <f t="shared" si="16"/>
        <v>0</v>
      </c>
      <c r="E214" s="4">
        <f>IF(ISNA(VLOOKUP(A214&amp;"nieuw",'Extra aflossing'!A:G,4,0)),0,VLOOKUP(A214&amp;"nieuw",'Extra aflossing'!A:G,4,0))</f>
        <v>0</v>
      </c>
      <c r="F214" s="4">
        <f>I213*Invoer!$B$15/12</f>
        <v>0</v>
      </c>
      <c r="G214" s="4">
        <f>IF(A214&lt;=Aflossingsvrij_maken,ABS(PMT(Invoer!$B$15/12,360-C214+1,I213,0)),0)</f>
        <v>0</v>
      </c>
      <c r="H214" s="4">
        <f t="shared" si="17"/>
        <v>0</v>
      </c>
      <c r="I214" s="4">
        <f t="shared" si="18"/>
        <v>0</v>
      </c>
    </row>
    <row r="215" spans="1:9" x14ac:dyDescent="0.25">
      <c r="A215" s="10">
        <f t="shared" si="19"/>
        <v>50922</v>
      </c>
      <c r="B215">
        <f t="shared" si="15"/>
        <v>18</v>
      </c>
      <c r="C215">
        <v>214</v>
      </c>
      <c r="D215" s="4">
        <f t="shared" si="16"/>
        <v>0</v>
      </c>
      <c r="E215" s="4">
        <f>IF(ISNA(VLOOKUP(A215&amp;"nieuw",'Extra aflossing'!A:G,4,0)),0,VLOOKUP(A215&amp;"nieuw",'Extra aflossing'!A:G,4,0))</f>
        <v>0</v>
      </c>
      <c r="F215" s="4">
        <f>I214*Invoer!$B$15/12</f>
        <v>0</v>
      </c>
      <c r="G215" s="4">
        <f>IF(A215&lt;=Aflossingsvrij_maken,ABS(PMT(Invoer!$B$15/12,360-C215+1,I214,0)),0)</f>
        <v>0</v>
      </c>
      <c r="H215" s="4">
        <f t="shared" si="17"/>
        <v>0</v>
      </c>
      <c r="I215" s="4">
        <f t="shared" si="18"/>
        <v>0</v>
      </c>
    </row>
    <row r="216" spans="1:9" x14ac:dyDescent="0.25">
      <c r="A216" s="10">
        <f t="shared" si="19"/>
        <v>50952</v>
      </c>
      <c r="B216">
        <f t="shared" si="15"/>
        <v>18</v>
      </c>
      <c r="C216">
        <v>215</v>
      </c>
      <c r="D216" s="4">
        <f t="shared" si="16"/>
        <v>0</v>
      </c>
      <c r="E216" s="4">
        <f>IF(ISNA(VLOOKUP(A216&amp;"nieuw",'Extra aflossing'!A:G,4,0)),0,VLOOKUP(A216&amp;"nieuw",'Extra aflossing'!A:G,4,0))</f>
        <v>0</v>
      </c>
      <c r="F216" s="4">
        <f>I215*Invoer!$B$15/12</f>
        <v>0</v>
      </c>
      <c r="G216" s="4">
        <f>IF(A216&lt;=Aflossingsvrij_maken,ABS(PMT(Invoer!$B$15/12,360-C216+1,I215,0)),0)</f>
        <v>0</v>
      </c>
      <c r="H216" s="4">
        <f t="shared" si="17"/>
        <v>0</v>
      </c>
      <c r="I216" s="4">
        <f t="shared" si="18"/>
        <v>0</v>
      </c>
    </row>
    <row r="217" spans="1:9" x14ac:dyDescent="0.25">
      <c r="A217" s="10">
        <f t="shared" si="19"/>
        <v>50983</v>
      </c>
      <c r="B217">
        <f t="shared" si="15"/>
        <v>18</v>
      </c>
      <c r="C217">
        <v>216</v>
      </c>
      <c r="D217" s="4">
        <f t="shared" si="16"/>
        <v>0</v>
      </c>
      <c r="E217" s="4">
        <f>IF(ISNA(VLOOKUP(A217&amp;"nieuw",'Extra aflossing'!A:G,4,0)),0,VLOOKUP(A217&amp;"nieuw",'Extra aflossing'!A:G,4,0))</f>
        <v>0</v>
      </c>
      <c r="F217" s="4">
        <f>I216*Invoer!$B$15/12</f>
        <v>0</v>
      </c>
      <c r="G217" s="4">
        <f>IF(A217&lt;=Aflossingsvrij_maken,ABS(PMT(Invoer!$B$15/12,360-C217+1,I216,0)),0)</f>
        <v>0</v>
      </c>
      <c r="H217" s="4">
        <f t="shared" si="17"/>
        <v>0</v>
      </c>
      <c r="I217" s="4">
        <f t="shared" si="18"/>
        <v>0</v>
      </c>
    </row>
    <row r="218" spans="1:9" x14ac:dyDescent="0.25">
      <c r="A218" s="10">
        <f t="shared" si="19"/>
        <v>51014</v>
      </c>
      <c r="B218">
        <f t="shared" si="15"/>
        <v>19</v>
      </c>
      <c r="C218">
        <v>217</v>
      </c>
      <c r="D218" s="4">
        <f t="shared" si="16"/>
        <v>0</v>
      </c>
      <c r="E218" s="4">
        <f>IF(ISNA(VLOOKUP(A218&amp;"nieuw",'Extra aflossing'!A:G,4,0)),0,VLOOKUP(A218&amp;"nieuw",'Extra aflossing'!A:G,4,0))</f>
        <v>0</v>
      </c>
      <c r="F218" s="4">
        <f>I217*Invoer!$B$15/12</f>
        <v>0</v>
      </c>
      <c r="G218" s="4">
        <f>IF(A218&lt;=Aflossingsvrij_maken,ABS(PMT(Invoer!$B$15/12,360-C218+1,I217,0)),0)</f>
        <v>0</v>
      </c>
      <c r="H218" s="4">
        <f t="shared" si="17"/>
        <v>0</v>
      </c>
      <c r="I218" s="4">
        <f t="shared" si="18"/>
        <v>0</v>
      </c>
    </row>
    <row r="219" spans="1:9" x14ac:dyDescent="0.25">
      <c r="A219" s="10">
        <f t="shared" si="19"/>
        <v>51044</v>
      </c>
      <c r="B219">
        <f t="shared" si="15"/>
        <v>19</v>
      </c>
      <c r="C219">
        <v>218</v>
      </c>
      <c r="D219" s="4">
        <f t="shared" si="16"/>
        <v>0</v>
      </c>
      <c r="E219" s="4">
        <f>IF(ISNA(VLOOKUP(A219&amp;"nieuw",'Extra aflossing'!A:G,4,0)),0,VLOOKUP(A219&amp;"nieuw",'Extra aflossing'!A:G,4,0))</f>
        <v>0</v>
      </c>
      <c r="F219" s="4">
        <f>I218*Invoer!$B$15/12</f>
        <v>0</v>
      </c>
      <c r="G219" s="4">
        <f>IF(A219&lt;=Aflossingsvrij_maken,ABS(PMT(Invoer!$B$15/12,360-C219+1,I218,0)),0)</f>
        <v>0</v>
      </c>
      <c r="H219" s="4">
        <f t="shared" si="17"/>
        <v>0</v>
      </c>
      <c r="I219" s="4">
        <f t="shared" si="18"/>
        <v>0</v>
      </c>
    </row>
    <row r="220" spans="1:9" x14ac:dyDescent="0.25">
      <c r="A220" s="10">
        <f t="shared" si="19"/>
        <v>51075</v>
      </c>
      <c r="B220">
        <f t="shared" si="15"/>
        <v>19</v>
      </c>
      <c r="C220">
        <v>219</v>
      </c>
      <c r="D220" s="4">
        <f t="shared" si="16"/>
        <v>0</v>
      </c>
      <c r="E220" s="4">
        <f>IF(ISNA(VLOOKUP(A220&amp;"nieuw",'Extra aflossing'!A:G,4,0)),0,VLOOKUP(A220&amp;"nieuw",'Extra aflossing'!A:G,4,0))</f>
        <v>0</v>
      </c>
      <c r="F220" s="4">
        <f>I219*Invoer!$B$15/12</f>
        <v>0</v>
      </c>
      <c r="G220" s="4">
        <f>IF(A220&lt;=Aflossingsvrij_maken,ABS(PMT(Invoer!$B$15/12,360-C220+1,I219,0)),0)</f>
        <v>0</v>
      </c>
      <c r="H220" s="4">
        <f t="shared" si="17"/>
        <v>0</v>
      </c>
      <c r="I220" s="4">
        <f t="shared" si="18"/>
        <v>0</v>
      </c>
    </row>
    <row r="221" spans="1:9" x14ac:dyDescent="0.25">
      <c r="A221" s="10">
        <f t="shared" si="19"/>
        <v>51105</v>
      </c>
      <c r="B221">
        <f t="shared" si="15"/>
        <v>19</v>
      </c>
      <c r="C221">
        <v>220</v>
      </c>
      <c r="D221" s="4">
        <f t="shared" si="16"/>
        <v>0</v>
      </c>
      <c r="E221" s="4">
        <f>IF(ISNA(VLOOKUP(A221&amp;"nieuw",'Extra aflossing'!A:G,4,0)),0,VLOOKUP(A221&amp;"nieuw",'Extra aflossing'!A:G,4,0))</f>
        <v>0</v>
      </c>
      <c r="F221" s="4">
        <f>I220*Invoer!$B$15/12</f>
        <v>0</v>
      </c>
      <c r="G221" s="4">
        <f>IF(A221&lt;=Aflossingsvrij_maken,ABS(PMT(Invoer!$B$15/12,360-C221+1,I220,0)),0)</f>
        <v>0</v>
      </c>
      <c r="H221" s="4">
        <f t="shared" si="17"/>
        <v>0</v>
      </c>
      <c r="I221" s="4">
        <f t="shared" si="18"/>
        <v>0</v>
      </c>
    </row>
    <row r="222" spans="1:9" x14ac:dyDescent="0.25">
      <c r="A222" s="10">
        <f t="shared" si="19"/>
        <v>51136</v>
      </c>
      <c r="B222">
        <f t="shared" si="15"/>
        <v>19</v>
      </c>
      <c r="C222">
        <v>221</v>
      </c>
      <c r="D222" s="4">
        <f t="shared" si="16"/>
        <v>0</v>
      </c>
      <c r="E222" s="4">
        <f>IF(ISNA(VLOOKUP(A222&amp;"nieuw",'Extra aflossing'!A:G,4,0)),0,VLOOKUP(A222&amp;"nieuw",'Extra aflossing'!A:G,4,0))</f>
        <v>0</v>
      </c>
      <c r="F222" s="4">
        <f>I221*Invoer!$B$15/12</f>
        <v>0</v>
      </c>
      <c r="G222" s="4">
        <f>IF(A222&lt;=Aflossingsvrij_maken,ABS(PMT(Invoer!$B$15/12,360-C222+1,I221,0)),0)</f>
        <v>0</v>
      </c>
      <c r="H222" s="4">
        <f t="shared" si="17"/>
        <v>0</v>
      </c>
      <c r="I222" s="4">
        <f t="shared" si="18"/>
        <v>0</v>
      </c>
    </row>
    <row r="223" spans="1:9" x14ac:dyDescent="0.25">
      <c r="A223" s="10">
        <f t="shared" si="19"/>
        <v>51167</v>
      </c>
      <c r="B223">
        <f t="shared" si="15"/>
        <v>19</v>
      </c>
      <c r="C223">
        <v>222</v>
      </c>
      <c r="D223" s="4">
        <f t="shared" si="16"/>
        <v>0</v>
      </c>
      <c r="E223" s="4">
        <f>IF(ISNA(VLOOKUP(A223&amp;"nieuw",'Extra aflossing'!A:G,4,0)),0,VLOOKUP(A223&amp;"nieuw",'Extra aflossing'!A:G,4,0))</f>
        <v>0</v>
      </c>
      <c r="F223" s="4">
        <f>I222*Invoer!$B$15/12</f>
        <v>0</v>
      </c>
      <c r="G223" s="4">
        <f>IF(A223&lt;=Aflossingsvrij_maken,ABS(PMT(Invoer!$B$15/12,360-C223+1,I222,0)),0)</f>
        <v>0</v>
      </c>
      <c r="H223" s="4">
        <f t="shared" si="17"/>
        <v>0</v>
      </c>
      <c r="I223" s="4">
        <f t="shared" si="18"/>
        <v>0</v>
      </c>
    </row>
    <row r="224" spans="1:9" x14ac:dyDescent="0.25">
      <c r="A224" s="10">
        <f t="shared" si="19"/>
        <v>51196</v>
      </c>
      <c r="B224">
        <f t="shared" si="15"/>
        <v>19</v>
      </c>
      <c r="C224">
        <v>223</v>
      </c>
      <c r="D224" s="4">
        <f t="shared" si="16"/>
        <v>0</v>
      </c>
      <c r="E224" s="4">
        <f>IF(ISNA(VLOOKUP(A224&amp;"nieuw",'Extra aflossing'!A:G,4,0)),0,VLOOKUP(A224&amp;"nieuw",'Extra aflossing'!A:G,4,0))</f>
        <v>0</v>
      </c>
      <c r="F224" s="4">
        <f>I223*Invoer!$B$15/12</f>
        <v>0</v>
      </c>
      <c r="G224" s="4">
        <f>IF(A224&lt;=Aflossingsvrij_maken,ABS(PMT(Invoer!$B$15/12,360-C224+1,I223,0)),0)</f>
        <v>0</v>
      </c>
      <c r="H224" s="4">
        <f t="shared" si="17"/>
        <v>0</v>
      </c>
      <c r="I224" s="4">
        <f t="shared" si="18"/>
        <v>0</v>
      </c>
    </row>
    <row r="225" spans="1:9" x14ac:dyDescent="0.25">
      <c r="A225" s="10">
        <f t="shared" si="19"/>
        <v>51227</v>
      </c>
      <c r="B225">
        <f t="shared" si="15"/>
        <v>19</v>
      </c>
      <c r="C225">
        <v>224</v>
      </c>
      <c r="D225" s="4">
        <f t="shared" si="16"/>
        <v>0</v>
      </c>
      <c r="E225" s="4">
        <f>IF(ISNA(VLOOKUP(A225&amp;"nieuw",'Extra aflossing'!A:G,4,0)),0,VLOOKUP(A225&amp;"nieuw",'Extra aflossing'!A:G,4,0))</f>
        <v>0</v>
      </c>
      <c r="F225" s="4">
        <f>I224*Invoer!$B$15/12</f>
        <v>0</v>
      </c>
      <c r="G225" s="4">
        <f>IF(A225&lt;=Aflossingsvrij_maken,ABS(PMT(Invoer!$B$15/12,360-C225+1,I224,0)),0)</f>
        <v>0</v>
      </c>
      <c r="H225" s="4">
        <f t="shared" si="17"/>
        <v>0</v>
      </c>
      <c r="I225" s="4">
        <f t="shared" si="18"/>
        <v>0</v>
      </c>
    </row>
    <row r="226" spans="1:9" x14ac:dyDescent="0.25">
      <c r="A226" s="10">
        <f t="shared" si="19"/>
        <v>51257</v>
      </c>
      <c r="B226">
        <f t="shared" si="15"/>
        <v>19</v>
      </c>
      <c r="C226">
        <v>225</v>
      </c>
      <c r="D226" s="4">
        <f t="shared" si="16"/>
        <v>0</v>
      </c>
      <c r="E226" s="4">
        <f>IF(ISNA(VLOOKUP(A226&amp;"nieuw",'Extra aflossing'!A:G,4,0)),0,VLOOKUP(A226&amp;"nieuw",'Extra aflossing'!A:G,4,0))</f>
        <v>0</v>
      </c>
      <c r="F226" s="4">
        <f>I225*Invoer!$B$15/12</f>
        <v>0</v>
      </c>
      <c r="G226" s="4">
        <f>IF(A226&lt;=Aflossingsvrij_maken,ABS(PMT(Invoer!$B$15/12,360-C226+1,I225,0)),0)</f>
        <v>0</v>
      </c>
      <c r="H226" s="4">
        <f t="shared" si="17"/>
        <v>0</v>
      </c>
      <c r="I226" s="4">
        <f t="shared" si="18"/>
        <v>0</v>
      </c>
    </row>
    <row r="227" spans="1:9" x14ac:dyDescent="0.25">
      <c r="A227" s="10">
        <f t="shared" si="19"/>
        <v>51288</v>
      </c>
      <c r="B227">
        <f t="shared" si="15"/>
        <v>19</v>
      </c>
      <c r="C227">
        <v>226</v>
      </c>
      <c r="D227" s="4">
        <f t="shared" si="16"/>
        <v>0</v>
      </c>
      <c r="E227" s="4">
        <f>IF(ISNA(VLOOKUP(A227&amp;"nieuw",'Extra aflossing'!A:G,4,0)),0,VLOOKUP(A227&amp;"nieuw",'Extra aflossing'!A:G,4,0))</f>
        <v>0</v>
      </c>
      <c r="F227" s="4">
        <f>I226*Invoer!$B$15/12</f>
        <v>0</v>
      </c>
      <c r="G227" s="4">
        <f>IF(A227&lt;=Aflossingsvrij_maken,ABS(PMT(Invoer!$B$15/12,360-C227+1,I226,0)),0)</f>
        <v>0</v>
      </c>
      <c r="H227" s="4">
        <f t="shared" si="17"/>
        <v>0</v>
      </c>
      <c r="I227" s="4">
        <f t="shared" si="18"/>
        <v>0</v>
      </c>
    </row>
    <row r="228" spans="1:9" x14ac:dyDescent="0.25">
      <c r="A228" s="10">
        <f t="shared" si="19"/>
        <v>51318</v>
      </c>
      <c r="B228">
        <f t="shared" si="15"/>
        <v>19</v>
      </c>
      <c r="C228">
        <v>227</v>
      </c>
      <c r="D228" s="4">
        <f t="shared" si="16"/>
        <v>0</v>
      </c>
      <c r="E228" s="4">
        <f>IF(ISNA(VLOOKUP(A228&amp;"nieuw",'Extra aflossing'!A:G,4,0)),0,VLOOKUP(A228&amp;"nieuw",'Extra aflossing'!A:G,4,0))</f>
        <v>0</v>
      </c>
      <c r="F228" s="4">
        <f>I227*Invoer!$B$15/12</f>
        <v>0</v>
      </c>
      <c r="G228" s="4">
        <f>IF(A228&lt;=Aflossingsvrij_maken,ABS(PMT(Invoer!$B$15/12,360-C228+1,I227,0)),0)</f>
        <v>0</v>
      </c>
      <c r="H228" s="4">
        <f t="shared" si="17"/>
        <v>0</v>
      </c>
      <c r="I228" s="4">
        <f t="shared" si="18"/>
        <v>0</v>
      </c>
    </row>
    <row r="229" spans="1:9" x14ac:dyDescent="0.25">
      <c r="A229" s="10">
        <f t="shared" si="19"/>
        <v>51349</v>
      </c>
      <c r="B229">
        <f t="shared" si="15"/>
        <v>19</v>
      </c>
      <c r="C229">
        <v>228</v>
      </c>
      <c r="D229" s="4">
        <f t="shared" si="16"/>
        <v>0</v>
      </c>
      <c r="E229" s="4">
        <f>IF(ISNA(VLOOKUP(A229&amp;"nieuw",'Extra aflossing'!A:G,4,0)),0,VLOOKUP(A229&amp;"nieuw",'Extra aflossing'!A:G,4,0))</f>
        <v>0</v>
      </c>
      <c r="F229" s="4">
        <f>I228*Invoer!$B$15/12</f>
        <v>0</v>
      </c>
      <c r="G229" s="4">
        <f>IF(A229&lt;=Aflossingsvrij_maken,ABS(PMT(Invoer!$B$15/12,360-C229+1,I228,0)),0)</f>
        <v>0</v>
      </c>
      <c r="H229" s="4">
        <f t="shared" si="17"/>
        <v>0</v>
      </c>
      <c r="I229" s="4">
        <f t="shared" si="18"/>
        <v>0</v>
      </c>
    </row>
    <row r="230" spans="1:9" x14ac:dyDescent="0.25">
      <c r="A230" s="10">
        <f t="shared" si="19"/>
        <v>51380</v>
      </c>
      <c r="B230">
        <f t="shared" si="15"/>
        <v>20</v>
      </c>
      <c r="C230">
        <v>229</v>
      </c>
      <c r="D230" s="4">
        <f t="shared" si="16"/>
        <v>0</v>
      </c>
      <c r="E230" s="4">
        <f>IF(ISNA(VLOOKUP(A230&amp;"nieuw",'Extra aflossing'!A:G,4,0)),0,VLOOKUP(A230&amp;"nieuw",'Extra aflossing'!A:G,4,0))</f>
        <v>0</v>
      </c>
      <c r="F230" s="4">
        <f>I229*Invoer!$B$15/12</f>
        <v>0</v>
      </c>
      <c r="G230" s="4">
        <f>IF(A230&lt;=Aflossingsvrij_maken,ABS(PMT(Invoer!$B$15/12,360-C230+1,I229,0)),0)</f>
        <v>0</v>
      </c>
      <c r="H230" s="4">
        <f t="shared" si="17"/>
        <v>0</v>
      </c>
      <c r="I230" s="4">
        <f t="shared" si="18"/>
        <v>0</v>
      </c>
    </row>
    <row r="231" spans="1:9" x14ac:dyDescent="0.25">
      <c r="A231" s="10">
        <f t="shared" si="19"/>
        <v>51410</v>
      </c>
      <c r="B231">
        <f t="shared" si="15"/>
        <v>20</v>
      </c>
      <c r="C231">
        <v>230</v>
      </c>
      <c r="D231" s="4">
        <f t="shared" si="16"/>
        <v>0</v>
      </c>
      <c r="E231" s="4">
        <f>IF(ISNA(VLOOKUP(A231&amp;"nieuw",'Extra aflossing'!A:G,4,0)),0,VLOOKUP(A231&amp;"nieuw",'Extra aflossing'!A:G,4,0))</f>
        <v>0</v>
      </c>
      <c r="F231" s="4">
        <f>I230*Invoer!$B$15/12</f>
        <v>0</v>
      </c>
      <c r="G231" s="4">
        <f>IF(A231&lt;=Aflossingsvrij_maken,ABS(PMT(Invoer!$B$15/12,360-C231+1,I230,0)),0)</f>
        <v>0</v>
      </c>
      <c r="H231" s="4">
        <f t="shared" si="17"/>
        <v>0</v>
      </c>
      <c r="I231" s="4">
        <f t="shared" si="18"/>
        <v>0</v>
      </c>
    </row>
    <row r="232" spans="1:9" x14ac:dyDescent="0.25">
      <c r="A232" s="10">
        <f t="shared" si="19"/>
        <v>51441</v>
      </c>
      <c r="B232">
        <f t="shared" si="15"/>
        <v>20</v>
      </c>
      <c r="C232">
        <v>231</v>
      </c>
      <c r="D232" s="4">
        <f t="shared" si="16"/>
        <v>0</v>
      </c>
      <c r="E232" s="4">
        <f>IF(ISNA(VLOOKUP(A232&amp;"nieuw",'Extra aflossing'!A:G,4,0)),0,VLOOKUP(A232&amp;"nieuw",'Extra aflossing'!A:G,4,0))</f>
        <v>0</v>
      </c>
      <c r="F232" s="4">
        <f>I231*Invoer!$B$15/12</f>
        <v>0</v>
      </c>
      <c r="G232" s="4">
        <f>IF(A232&lt;=Aflossingsvrij_maken,ABS(PMT(Invoer!$B$15/12,360-C232+1,I231,0)),0)</f>
        <v>0</v>
      </c>
      <c r="H232" s="4">
        <f t="shared" si="17"/>
        <v>0</v>
      </c>
      <c r="I232" s="4">
        <f t="shared" si="18"/>
        <v>0</v>
      </c>
    </row>
    <row r="233" spans="1:9" x14ac:dyDescent="0.25">
      <c r="A233" s="10">
        <f t="shared" si="19"/>
        <v>51471</v>
      </c>
      <c r="B233">
        <f t="shared" si="15"/>
        <v>20</v>
      </c>
      <c r="C233">
        <v>232</v>
      </c>
      <c r="D233" s="4">
        <f t="shared" si="16"/>
        <v>0</v>
      </c>
      <c r="E233" s="4">
        <f>IF(ISNA(VLOOKUP(A233&amp;"nieuw",'Extra aflossing'!A:G,4,0)),0,VLOOKUP(A233&amp;"nieuw",'Extra aflossing'!A:G,4,0))</f>
        <v>0</v>
      </c>
      <c r="F233" s="4">
        <f>I232*Invoer!$B$15/12</f>
        <v>0</v>
      </c>
      <c r="G233" s="4">
        <f>IF(A233&lt;=Aflossingsvrij_maken,ABS(PMT(Invoer!$B$15/12,360-C233+1,I232,0)),0)</f>
        <v>0</v>
      </c>
      <c r="H233" s="4">
        <f t="shared" si="17"/>
        <v>0</v>
      </c>
      <c r="I233" s="4">
        <f t="shared" si="18"/>
        <v>0</v>
      </c>
    </row>
    <row r="234" spans="1:9" x14ac:dyDescent="0.25">
      <c r="A234" s="10">
        <f t="shared" si="19"/>
        <v>51502</v>
      </c>
      <c r="B234">
        <f t="shared" si="15"/>
        <v>20</v>
      </c>
      <c r="C234">
        <v>233</v>
      </c>
      <c r="D234" s="4">
        <f t="shared" si="16"/>
        <v>0</v>
      </c>
      <c r="E234" s="4">
        <f>IF(ISNA(VLOOKUP(A234&amp;"nieuw",'Extra aflossing'!A:G,4,0)),0,VLOOKUP(A234&amp;"nieuw",'Extra aflossing'!A:G,4,0))</f>
        <v>0</v>
      </c>
      <c r="F234" s="4">
        <f>I233*Invoer!$B$15/12</f>
        <v>0</v>
      </c>
      <c r="G234" s="4">
        <f>IF(A234&lt;=Aflossingsvrij_maken,ABS(PMT(Invoer!$B$15/12,360-C234+1,I233,0)),0)</f>
        <v>0</v>
      </c>
      <c r="H234" s="4">
        <f t="shared" si="17"/>
        <v>0</v>
      </c>
      <c r="I234" s="4">
        <f t="shared" si="18"/>
        <v>0</v>
      </c>
    </row>
    <row r="235" spans="1:9" x14ac:dyDescent="0.25">
      <c r="A235" s="10">
        <f t="shared" si="19"/>
        <v>51533</v>
      </c>
      <c r="B235">
        <f t="shared" si="15"/>
        <v>20</v>
      </c>
      <c r="C235">
        <v>234</v>
      </c>
      <c r="D235" s="4">
        <f t="shared" si="16"/>
        <v>0</v>
      </c>
      <c r="E235" s="4">
        <f>IF(ISNA(VLOOKUP(A235&amp;"nieuw",'Extra aflossing'!A:G,4,0)),0,VLOOKUP(A235&amp;"nieuw",'Extra aflossing'!A:G,4,0))</f>
        <v>0</v>
      </c>
      <c r="F235" s="4">
        <f>I234*Invoer!$B$15/12</f>
        <v>0</v>
      </c>
      <c r="G235" s="4">
        <f>IF(A235&lt;=Aflossingsvrij_maken,ABS(PMT(Invoer!$B$15/12,360-C235+1,I234,0)),0)</f>
        <v>0</v>
      </c>
      <c r="H235" s="4">
        <f t="shared" si="17"/>
        <v>0</v>
      </c>
      <c r="I235" s="4">
        <f t="shared" si="18"/>
        <v>0</v>
      </c>
    </row>
    <row r="236" spans="1:9" x14ac:dyDescent="0.25">
      <c r="A236" s="10">
        <f t="shared" si="19"/>
        <v>51561</v>
      </c>
      <c r="B236">
        <f t="shared" si="15"/>
        <v>20</v>
      </c>
      <c r="C236">
        <v>235</v>
      </c>
      <c r="D236" s="4">
        <f t="shared" si="16"/>
        <v>0</v>
      </c>
      <c r="E236" s="4">
        <f>IF(ISNA(VLOOKUP(A236&amp;"nieuw",'Extra aflossing'!A:G,4,0)),0,VLOOKUP(A236&amp;"nieuw",'Extra aflossing'!A:G,4,0))</f>
        <v>0</v>
      </c>
      <c r="F236" s="4">
        <f>I235*Invoer!$B$15/12</f>
        <v>0</v>
      </c>
      <c r="G236" s="4">
        <f>IF(A236&lt;=Aflossingsvrij_maken,ABS(PMT(Invoer!$B$15/12,360-C236+1,I235,0)),0)</f>
        <v>0</v>
      </c>
      <c r="H236" s="4">
        <f t="shared" si="17"/>
        <v>0</v>
      </c>
      <c r="I236" s="4">
        <f t="shared" si="18"/>
        <v>0</v>
      </c>
    </row>
    <row r="237" spans="1:9" x14ac:dyDescent="0.25">
      <c r="A237" s="10">
        <f t="shared" si="19"/>
        <v>51592</v>
      </c>
      <c r="B237">
        <f t="shared" si="15"/>
        <v>20</v>
      </c>
      <c r="C237">
        <v>236</v>
      </c>
      <c r="D237" s="4">
        <f t="shared" si="16"/>
        <v>0</v>
      </c>
      <c r="E237" s="4">
        <f>IF(ISNA(VLOOKUP(A237&amp;"nieuw",'Extra aflossing'!A:G,4,0)),0,VLOOKUP(A237&amp;"nieuw",'Extra aflossing'!A:G,4,0))</f>
        <v>0</v>
      </c>
      <c r="F237" s="4">
        <f>I236*Invoer!$B$15/12</f>
        <v>0</v>
      </c>
      <c r="G237" s="4">
        <f>IF(A237&lt;=Aflossingsvrij_maken,ABS(PMT(Invoer!$B$15/12,360-C237+1,I236,0)),0)</f>
        <v>0</v>
      </c>
      <c r="H237" s="4">
        <f t="shared" si="17"/>
        <v>0</v>
      </c>
      <c r="I237" s="4">
        <f t="shared" si="18"/>
        <v>0</v>
      </c>
    </row>
    <row r="238" spans="1:9" x14ac:dyDescent="0.25">
      <c r="A238" s="10">
        <f t="shared" si="19"/>
        <v>51622</v>
      </c>
      <c r="B238">
        <f t="shared" si="15"/>
        <v>20</v>
      </c>
      <c r="C238">
        <v>237</v>
      </c>
      <c r="D238" s="4">
        <f t="shared" si="16"/>
        <v>0</v>
      </c>
      <c r="E238" s="4">
        <f>IF(ISNA(VLOOKUP(A238&amp;"nieuw",'Extra aflossing'!A:G,4,0)),0,VLOOKUP(A238&amp;"nieuw",'Extra aflossing'!A:G,4,0))</f>
        <v>0</v>
      </c>
      <c r="F238" s="4">
        <f>I237*Invoer!$B$15/12</f>
        <v>0</v>
      </c>
      <c r="G238" s="4">
        <f>IF(A238&lt;=Aflossingsvrij_maken,ABS(PMT(Invoer!$B$15/12,360-C238+1,I237,0)),0)</f>
        <v>0</v>
      </c>
      <c r="H238" s="4">
        <f t="shared" si="17"/>
        <v>0</v>
      </c>
      <c r="I238" s="4">
        <f t="shared" si="18"/>
        <v>0</v>
      </c>
    </row>
    <row r="239" spans="1:9" x14ac:dyDescent="0.25">
      <c r="A239" s="10">
        <f t="shared" si="19"/>
        <v>51653</v>
      </c>
      <c r="B239">
        <f t="shared" si="15"/>
        <v>20</v>
      </c>
      <c r="C239">
        <v>238</v>
      </c>
      <c r="D239" s="4">
        <f t="shared" si="16"/>
        <v>0</v>
      </c>
      <c r="E239" s="4">
        <f>IF(ISNA(VLOOKUP(A239&amp;"nieuw",'Extra aflossing'!A:G,4,0)),0,VLOOKUP(A239&amp;"nieuw",'Extra aflossing'!A:G,4,0))</f>
        <v>0</v>
      </c>
      <c r="F239" s="4">
        <f>I238*Invoer!$B$15/12</f>
        <v>0</v>
      </c>
      <c r="G239" s="4">
        <f>IF(A239&lt;=Aflossingsvrij_maken,ABS(PMT(Invoer!$B$15/12,360-C239+1,I238,0)),0)</f>
        <v>0</v>
      </c>
      <c r="H239" s="4">
        <f t="shared" si="17"/>
        <v>0</v>
      </c>
      <c r="I239" s="4">
        <f t="shared" si="18"/>
        <v>0</v>
      </c>
    </row>
    <row r="240" spans="1:9" x14ac:dyDescent="0.25">
      <c r="A240" s="10">
        <f t="shared" si="19"/>
        <v>51683</v>
      </c>
      <c r="B240">
        <f t="shared" si="15"/>
        <v>20</v>
      </c>
      <c r="C240">
        <v>239</v>
      </c>
      <c r="D240" s="4">
        <f t="shared" si="16"/>
        <v>0</v>
      </c>
      <c r="E240" s="4">
        <f>IF(ISNA(VLOOKUP(A240&amp;"nieuw",'Extra aflossing'!A:G,4,0)),0,VLOOKUP(A240&amp;"nieuw",'Extra aflossing'!A:G,4,0))</f>
        <v>0</v>
      </c>
      <c r="F240" s="4">
        <f>I239*Invoer!$B$15/12</f>
        <v>0</v>
      </c>
      <c r="G240" s="4">
        <f>IF(A240&lt;=Aflossingsvrij_maken,ABS(PMT(Invoer!$B$15/12,360-C240+1,I239,0)),0)</f>
        <v>0</v>
      </c>
      <c r="H240" s="4">
        <f t="shared" si="17"/>
        <v>0</v>
      </c>
      <c r="I240" s="4">
        <f t="shared" si="18"/>
        <v>0</v>
      </c>
    </row>
    <row r="241" spans="1:9" x14ac:dyDescent="0.25">
      <c r="A241" s="10">
        <f t="shared" si="19"/>
        <v>51714</v>
      </c>
      <c r="B241">
        <f t="shared" si="15"/>
        <v>20</v>
      </c>
      <c r="C241">
        <v>240</v>
      </c>
      <c r="D241" s="4">
        <f t="shared" si="16"/>
        <v>0</v>
      </c>
      <c r="E241" s="4">
        <f>IF(ISNA(VLOOKUP(A241&amp;"nieuw",'Extra aflossing'!A:G,4,0)),0,VLOOKUP(A241&amp;"nieuw",'Extra aflossing'!A:G,4,0))</f>
        <v>0</v>
      </c>
      <c r="F241" s="4">
        <f>I240*Invoer!$B$15/12</f>
        <v>0</v>
      </c>
      <c r="G241" s="4">
        <f>IF(A241&lt;=Aflossingsvrij_maken,ABS(PMT(Invoer!$B$15/12,360-C241+1,I240,0)),0)</f>
        <v>0</v>
      </c>
      <c r="H241" s="4">
        <f t="shared" si="17"/>
        <v>0</v>
      </c>
      <c r="I241" s="4">
        <f t="shared" si="18"/>
        <v>0</v>
      </c>
    </row>
    <row r="242" spans="1:9" x14ac:dyDescent="0.25">
      <c r="A242" s="10">
        <f t="shared" si="19"/>
        <v>51745</v>
      </c>
      <c r="B242">
        <f t="shared" si="15"/>
        <v>21</v>
      </c>
      <c r="C242">
        <v>241</v>
      </c>
      <c r="D242" s="4">
        <f t="shared" si="16"/>
        <v>0</v>
      </c>
      <c r="E242" s="4">
        <f>IF(ISNA(VLOOKUP(A242&amp;"nieuw",'Extra aflossing'!A:G,4,0)),0,VLOOKUP(A242&amp;"nieuw",'Extra aflossing'!A:G,4,0))</f>
        <v>0</v>
      </c>
      <c r="F242" s="4">
        <f>I241*Invoer!$B$16/12</f>
        <v>0</v>
      </c>
      <c r="G242" s="4">
        <f>IF(A242&lt;=Aflossingsvrij_maken,ABS(PMT(Invoer!$B$16/12,360-C242+1,I241,0)),0)</f>
        <v>0</v>
      </c>
      <c r="H242" s="4">
        <f t="shared" si="17"/>
        <v>0</v>
      </c>
      <c r="I242" s="4">
        <f t="shared" si="18"/>
        <v>0</v>
      </c>
    </row>
    <row r="243" spans="1:9" x14ac:dyDescent="0.25">
      <c r="A243" s="10">
        <f t="shared" si="19"/>
        <v>51775</v>
      </c>
      <c r="B243">
        <f t="shared" si="15"/>
        <v>21</v>
      </c>
      <c r="C243">
        <v>242</v>
      </c>
      <c r="D243" s="4">
        <f t="shared" si="16"/>
        <v>0</v>
      </c>
      <c r="E243" s="4">
        <f>IF(ISNA(VLOOKUP(A243&amp;"nieuw",'Extra aflossing'!A:G,4,0)),0,VLOOKUP(A243&amp;"nieuw",'Extra aflossing'!A:G,4,0))</f>
        <v>0</v>
      </c>
      <c r="F243" s="4">
        <f>I242*Invoer!$B$16/12</f>
        <v>0</v>
      </c>
      <c r="G243" s="4">
        <f>IF(A243&lt;=Aflossingsvrij_maken,ABS(PMT(Invoer!$B$16/12,360-C243+1,I242,0)),0)</f>
        <v>0</v>
      </c>
      <c r="H243" s="4">
        <f t="shared" si="17"/>
        <v>0</v>
      </c>
      <c r="I243" s="4">
        <f t="shared" si="18"/>
        <v>0</v>
      </c>
    </row>
    <row r="244" spans="1:9" x14ac:dyDescent="0.25">
      <c r="A244" s="10">
        <f t="shared" si="19"/>
        <v>51806</v>
      </c>
      <c r="B244">
        <f t="shared" si="15"/>
        <v>21</v>
      </c>
      <c r="C244">
        <v>243</v>
      </c>
      <c r="D244" s="4">
        <f t="shared" si="16"/>
        <v>0</v>
      </c>
      <c r="E244" s="4">
        <f>IF(ISNA(VLOOKUP(A244&amp;"nieuw",'Extra aflossing'!A:G,4,0)),0,VLOOKUP(A244&amp;"nieuw",'Extra aflossing'!A:G,4,0))</f>
        <v>0</v>
      </c>
      <c r="F244" s="4">
        <f>I243*Invoer!$B$16/12</f>
        <v>0</v>
      </c>
      <c r="G244" s="4">
        <f>IF(A244&lt;=Aflossingsvrij_maken,ABS(PMT(Invoer!$B$16/12,360-C244+1,I243,0)),0)</f>
        <v>0</v>
      </c>
      <c r="H244" s="4">
        <f t="shared" si="17"/>
        <v>0</v>
      </c>
      <c r="I244" s="4">
        <f t="shared" si="18"/>
        <v>0</v>
      </c>
    </row>
    <row r="245" spans="1:9" x14ac:dyDescent="0.25">
      <c r="A245" s="10">
        <f t="shared" si="19"/>
        <v>51836</v>
      </c>
      <c r="B245">
        <f t="shared" si="15"/>
        <v>21</v>
      </c>
      <c r="C245">
        <v>244</v>
      </c>
      <c r="D245" s="4">
        <f t="shared" si="16"/>
        <v>0</v>
      </c>
      <c r="E245" s="4">
        <f>IF(ISNA(VLOOKUP(A245&amp;"nieuw",'Extra aflossing'!A:G,4,0)),0,VLOOKUP(A245&amp;"nieuw",'Extra aflossing'!A:G,4,0))</f>
        <v>0</v>
      </c>
      <c r="F245" s="4">
        <f>I244*Invoer!$B$16/12</f>
        <v>0</v>
      </c>
      <c r="G245" s="4">
        <f>IF(A245&lt;=Aflossingsvrij_maken,ABS(PMT(Invoer!$B$16/12,360-C245+1,I244,0)),0)</f>
        <v>0</v>
      </c>
      <c r="H245" s="4">
        <f t="shared" si="17"/>
        <v>0</v>
      </c>
      <c r="I245" s="4">
        <f t="shared" si="18"/>
        <v>0</v>
      </c>
    </row>
    <row r="246" spans="1:9" x14ac:dyDescent="0.25">
      <c r="A246" s="10">
        <f t="shared" si="19"/>
        <v>51867</v>
      </c>
      <c r="B246">
        <f t="shared" si="15"/>
        <v>21</v>
      </c>
      <c r="C246">
        <v>245</v>
      </c>
      <c r="D246" s="4">
        <f t="shared" si="16"/>
        <v>0</v>
      </c>
      <c r="E246" s="4">
        <f>IF(ISNA(VLOOKUP(A246&amp;"nieuw",'Extra aflossing'!A:G,4,0)),0,VLOOKUP(A246&amp;"nieuw",'Extra aflossing'!A:G,4,0))</f>
        <v>0</v>
      </c>
      <c r="F246" s="4">
        <f>I245*Invoer!$B$16/12</f>
        <v>0</v>
      </c>
      <c r="G246" s="4">
        <f>IF(A246&lt;=Aflossingsvrij_maken,ABS(PMT(Invoer!$B$16/12,360-C246+1,I245,0)),0)</f>
        <v>0</v>
      </c>
      <c r="H246" s="4">
        <f t="shared" si="17"/>
        <v>0</v>
      </c>
      <c r="I246" s="4">
        <f t="shared" si="18"/>
        <v>0</v>
      </c>
    </row>
    <row r="247" spans="1:9" x14ac:dyDescent="0.25">
      <c r="A247" s="10">
        <f t="shared" si="19"/>
        <v>51898</v>
      </c>
      <c r="B247">
        <f t="shared" si="15"/>
        <v>21</v>
      </c>
      <c r="C247">
        <v>246</v>
      </c>
      <c r="D247" s="4">
        <f t="shared" si="16"/>
        <v>0</v>
      </c>
      <c r="E247" s="4">
        <f>IF(ISNA(VLOOKUP(A247&amp;"nieuw",'Extra aflossing'!A:G,4,0)),0,VLOOKUP(A247&amp;"nieuw",'Extra aflossing'!A:G,4,0))</f>
        <v>0</v>
      </c>
      <c r="F247" s="4">
        <f>I246*Invoer!$B$16/12</f>
        <v>0</v>
      </c>
      <c r="G247" s="4">
        <f>IF(A247&lt;=Aflossingsvrij_maken,ABS(PMT(Invoer!$B$16/12,360-C247+1,I246,0)),0)</f>
        <v>0</v>
      </c>
      <c r="H247" s="4">
        <f t="shared" si="17"/>
        <v>0</v>
      </c>
      <c r="I247" s="4">
        <f t="shared" si="18"/>
        <v>0</v>
      </c>
    </row>
    <row r="248" spans="1:9" x14ac:dyDescent="0.25">
      <c r="A248" s="10">
        <f t="shared" si="19"/>
        <v>51926</v>
      </c>
      <c r="B248">
        <f t="shared" si="15"/>
        <v>21</v>
      </c>
      <c r="C248">
        <v>247</v>
      </c>
      <c r="D248" s="4">
        <f t="shared" si="16"/>
        <v>0</v>
      </c>
      <c r="E248" s="4">
        <f>IF(ISNA(VLOOKUP(A248&amp;"nieuw",'Extra aflossing'!A:G,4,0)),0,VLOOKUP(A248&amp;"nieuw",'Extra aflossing'!A:G,4,0))</f>
        <v>0</v>
      </c>
      <c r="F248" s="4">
        <f>I247*Invoer!$B$16/12</f>
        <v>0</v>
      </c>
      <c r="G248" s="4">
        <f>IF(A248&lt;=Aflossingsvrij_maken,ABS(PMT(Invoer!$B$16/12,360-C248+1,I247,0)),0)</f>
        <v>0</v>
      </c>
      <c r="H248" s="4">
        <f t="shared" si="17"/>
        <v>0</v>
      </c>
      <c r="I248" s="4">
        <f t="shared" si="18"/>
        <v>0</v>
      </c>
    </row>
    <row r="249" spans="1:9" x14ac:dyDescent="0.25">
      <c r="A249" s="10">
        <f t="shared" si="19"/>
        <v>51957</v>
      </c>
      <c r="B249">
        <f t="shared" si="15"/>
        <v>21</v>
      </c>
      <c r="C249">
        <v>248</v>
      </c>
      <c r="D249" s="4">
        <f t="shared" si="16"/>
        <v>0</v>
      </c>
      <c r="E249" s="4">
        <f>IF(ISNA(VLOOKUP(A249&amp;"nieuw",'Extra aflossing'!A:G,4,0)),0,VLOOKUP(A249&amp;"nieuw",'Extra aflossing'!A:G,4,0))</f>
        <v>0</v>
      </c>
      <c r="F249" s="4">
        <f>I248*Invoer!$B$16/12</f>
        <v>0</v>
      </c>
      <c r="G249" s="4">
        <f>IF(A249&lt;=Aflossingsvrij_maken,ABS(PMT(Invoer!$B$16/12,360-C249+1,I248,0)),0)</f>
        <v>0</v>
      </c>
      <c r="H249" s="4">
        <f t="shared" si="17"/>
        <v>0</v>
      </c>
      <c r="I249" s="4">
        <f t="shared" si="18"/>
        <v>0</v>
      </c>
    </row>
    <row r="250" spans="1:9" x14ac:dyDescent="0.25">
      <c r="A250" s="10">
        <f t="shared" si="19"/>
        <v>51987</v>
      </c>
      <c r="B250">
        <f t="shared" si="15"/>
        <v>21</v>
      </c>
      <c r="C250">
        <v>249</v>
      </c>
      <c r="D250" s="4">
        <f t="shared" si="16"/>
        <v>0</v>
      </c>
      <c r="E250" s="4">
        <f>IF(ISNA(VLOOKUP(A250&amp;"nieuw",'Extra aflossing'!A:G,4,0)),0,VLOOKUP(A250&amp;"nieuw",'Extra aflossing'!A:G,4,0))</f>
        <v>0</v>
      </c>
      <c r="F250" s="4">
        <f>I249*Invoer!$B$16/12</f>
        <v>0</v>
      </c>
      <c r="G250" s="4">
        <f>IF(A250&lt;=Aflossingsvrij_maken,ABS(PMT(Invoer!$B$16/12,360-C250+1,I249,0)),0)</f>
        <v>0</v>
      </c>
      <c r="H250" s="4">
        <f t="shared" si="17"/>
        <v>0</v>
      </c>
      <c r="I250" s="4">
        <f t="shared" si="18"/>
        <v>0</v>
      </c>
    </row>
    <row r="251" spans="1:9" x14ac:dyDescent="0.25">
      <c r="A251" s="10">
        <f t="shared" si="19"/>
        <v>52018</v>
      </c>
      <c r="B251">
        <f t="shared" si="15"/>
        <v>21</v>
      </c>
      <c r="C251">
        <v>250</v>
      </c>
      <c r="D251" s="4">
        <f t="shared" si="16"/>
        <v>0</v>
      </c>
      <c r="E251" s="4">
        <f>IF(ISNA(VLOOKUP(A251&amp;"nieuw",'Extra aflossing'!A:G,4,0)),0,VLOOKUP(A251&amp;"nieuw",'Extra aflossing'!A:G,4,0))</f>
        <v>0</v>
      </c>
      <c r="F251" s="4">
        <f>I250*Invoer!$B$16/12</f>
        <v>0</v>
      </c>
      <c r="G251" s="4">
        <f>IF(A251&lt;=Aflossingsvrij_maken,ABS(PMT(Invoer!$B$16/12,360-C251+1,I250,0)),0)</f>
        <v>0</v>
      </c>
      <c r="H251" s="4">
        <f t="shared" si="17"/>
        <v>0</v>
      </c>
      <c r="I251" s="4">
        <f t="shared" si="18"/>
        <v>0</v>
      </c>
    </row>
    <row r="252" spans="1:9" x14ac:dyDescent="0.25">
      <c r="A252" s="10">
        <f t="shared" si="19"/>
        <v>52048</v>
      </c>
      <c r="B252">
        <f t="shared" si="15"/>
        <v>21</v>
      </c>
      <c r="C252">
        <v>251</v>
      </c>
      <c r="D252" s="4">
        <f t="shared" si="16"/>
        <v>0</v>
      </c>
      <c r="E252" s="4">
        <f>IF(ISNA(VLOOKUP(A252&amp;"nieuw",'Extra aflossing'!A:G,4,0)),0,VLOOKUP(A252&amp;"nieuw",'Extra aflossing'!A:G,4,0))</f>
        <v>0</v>
      </c>
      <c r="F252" s="4">
        <f>I251*Invoer!$B$16/12</f>
        <v>0</v>
      </c>
      <c r="G252" s="4">
        <f>IF(A252&lt;=Aflossingsvrij_maken,ABS(PMT(Invoer!$B$16/12,360-C252+1,I251,0)),0)</f>
        <v>0</v>
      </c>
      <c r="H252" s="4">
        <f t="shared" si="17"/>
        <v>0</v>
      </c>
      <c r="I252" s="4">
        <f t="shared" si="18"/>
        <v>0</v>
      </c>
    </row>
    <row r="253" spans="1:9" x14ac:dyDescent="0.25">
      <c r="A253" s="10">
        <f t="shared" si="19"/>
        <v>52079</v>
      </c>
      <c r="B253">
        <f t="shared" si="15"/>
        <v>21</v>
      </c>
      <c r="C253">
        <v>252</v>
      </c>
      <c r="D253" s="4">
        <f t="shared" si="16"/>
        <v>0</v>
      </c>
      <c r="E253" s="4">
        <f>IF(ISNA(VLOOKUP(A253&amp;"nieuw",'Extra aflossing'!A:G,4,0)),0,VLOOKUP(A253&amp;"nieuw",'Extra aflossing'!A:G,4,0))</f>
        <v>0</v>
      </c>
      <c r="F253" s="4">
        <f>I252*Invoer!$B$16/12</f>
        <v>0</v>
      </c>
      <c r="G253" s="4">
        <f>IF(A253&lt;=Aflossingsvrij_maken,ABS(PMT(Invoer!$B$16/12,360-C253+1,I252,0)),0)</f>
        <v>0</v>
      </c>
      <c r="H253" s="4">
        <f t="shared" si="17"/>
        <v>0</v>
      </c>
      <c r="I253" s="4">
        <f t="shared" si="18"/>
        <v>0</v>
      </c>
    </row>
    <row r="254" spans="1:9" x14ac:dyDescent="0.25">
      <c r="A254" s="10">
        <f t="shared" si="19"/>
        <v>52110</v>
      </c>
      <c r="B254">
        <f t="shared" si="15"/>
        <v>22</v>
      </c>
      <c r="C254">
        <v>253</v>
      </c>
      <c r="D254" s="4">
        <f t="shared" si="16"/>
        <v>0</v>
      </c>
      <c r="E254" s="4">
        <f>IF(ISNA(VLOOKUP(A254&amp;"nieuw",'Extra aflossing'!A:G,4,0)),0,VLOOKUP(A254&amp;"nieuw",'Extra aflossing'!A:G,4,0))</f>
        <v>0</v>
      </c>
      <c r="F254" s="4">
        <f>I253*Invoer!$B$16/12</f>
        <v>0</v>
      </c>
      <c r="G254" s="4">
        <f>IF(A254&lt;=Aflossingsvrij_maken,ABS(PMT(Invoer!$B$16/12,360-C254+1,I253,0)),0)</f>
        <v>0</v>
      </c>
      <c r="H254" s="4">
        <f t="shared" si="17"/>
        <v>0</v>
      </c>
      <c r="I254" s="4">
        <f t="shared" si="18"/>
        <v>0</v>
      </c>
    </row>
    <row r="255" spans="1:9" x14ac:dyDescent="0.25">
      <c r="A255" s="10">
        <f t="shared" si="19"/>
        <v>52140</v>
      </c>
      <c r="B255">
        <f t="shared" si="15"/>
        <v>22</v>
      </c>
      <c r="C255">
        <v>254</v>
      </c>
      <c r="D255" s="4">
        <f t="shared" si="16"/>
        <v>0</v>
      </c>
      <c r="E255" s="4">
        <f>IF(ISNA(VLOOKUP(A255&amp;"nieuw",'Extra aflossing'!A:G,4,0)),0,VLOOKUP(A255&amp;"nieuw",'Extra aflossing'!A:G,4,0))</f>
        <v>0</v>
      </c>
      <c r="F255" s="4">
        <f>I254*Invoer!$B$16/12</f>
        <v>0</v>
      </c>
      <c r="G255" s="4">
        <f>IF(A255&lt;=Aflossingsvrij_maken,ABS(PMT(Invoer!$B$16/12,360-C255+1,I254,0)),0)</f>
        <v>0</v>
      </c>
      <c r="H255" s="4">
        <f t="shared" si="17"/>
        <v>0</v>
      </c>
      <c r="I255" s="4">
        <f t="shared" si="18"/>
        <v>0</v>
      </c>
    </row>
    <row r="256" spans="1:9" x14ac:dyDescent="0.25">
      <c r="A256" s="10">
        <f t="shared" si="19"/>
        <v>52171</v>
      </c>
      <c r="B256">
        <f t="shared" si="15"/>
        <v>22</v>
      </c>
      <c r="C256">
        <v>255</v>
      </c>
      <c r="D256" s="4">
        <f t="shared" si="16"/>
        <v>0</v>
      </c>
      <c r="E256" s="4">
        <f>IF(ISNA(VLOOKUP(A256&amp;"nieuw",'Extra aflossing'!A:G,4,0)),0,VLOOKUP(A256&amp;"nieuw",'Extra aflossing'!A:G,4,0))</f>
        <v>0</v>
      </c>
      <c r="F256" s="4">
        <f>I255*Invoer!$B$16/12</f>
        <v>0</v>
      </c>
      <c r="G256" s="4">
        <f>IF(A256&lt;=Aflossingsvrij_maken,ABS(PMT(Invoer!$B$16/12,360-C256+1,I255,0)),0)</f>
        <v>0</v>
      </c>
      <c r="H256" s="4">
        <f t="shared" si="17"/>
        <v>0</v>
      </c>
      <c r="I256" s="4">
        <f t="shared" si="18"/>
        <v>0</v>
      </c>
    </row>
    <row r="257" spans="1:9" x14ac:dyDescent="0.25">
      <c r="A257" s="10">
        <f t="shared" si="19"/>
        <v>52201</v>
      </c>
      <c r="B257">
        <f t="shared" si="15"/>
        <v>22</v>
      </c>
      <c r="C257">
        <v>256</v>
      </c>
      <c r="D257" s="4">
        <f t="shared" si="16"/>
        <v>0</v>
      </c>
      <c r="E257" s="4">
        <f>IF(ISNA(VLOOKUP(A257&amp;"nieuw",'Extra aflossing'!A:G,4,0)),0,VLOOKUP(A257&amp;"nieuw",'Extra aflossing'!A:G,4,0))</f>
        <v>0</v>
      </c>
      <c r="F257" s="4">
        <f>I256*Invoer!$B$16/12</f>
        <v>0</v>
      </c>
      <c r="G257" s="4">
        <f>IF(A257&lt;=Aflossingsvrij_maken,ABS(PMT(Invoer!$B$16/12,360-C257+1,I256,0)),0)</f>
        <v>0</v>
      </c>
      <c r="H257" s="4">
        <f t="shared" si="17"/>
        <v>0</v>
      </c>
      <c r="I257" s="4">
        <f t="shared" si="18"/>
        <v>0</v>
      </c>
    </row>
    <row r="258" spans="1:9" x14ac:dyDescent="0.25">
      <c r="A258" s="10">
        <f t="shared" si="19"/>
        <v>52232</v>
      </c>
      <c r="B258">
        <f t="shared" si="15"/>
        <v>22</v>
      </c>
      <c r="C258">
        <v>257</v>
      </c>
      <c r="D258" s="4">
        <f t="shared" si="16"/>
        <v>0</v>
      </c>
      <c r="E258" s="4">
        <f>IF(ISNA(VLOOKUP(A258&amp;"nieuw",'Extra aflossing'!A:G,4,0)),0,VLOOKUP(A258&amp;"nieuw",'Extra aflossing'!A:G,4,0))</f>
        <v>0</v>
      </c>
      <c r="F258" s="4">
        <f>I257*Invoer!$B$16/12</f>
        <v>0</v>
      </c>
      <c r="G258" s="4">
        <f>IF(A258&lt;=Aflossingsvrij_maken,ABS(PMT(Invoer!$B$16/12,360-C258+1,I257,0)),0)</f>
        <v>0</v>
      </c>
      <c r="H258" s="4">
        <f t="shared" si="17"/>
        <v>0</v>
      </c>
      <c r="I258" s="4">
        <f t="shared" si="18"/>
        <v>0</v>
      </c>
    </row>
    <row r="259" spans="1:9" x14ac:dyDescent="0.25">
      <c r="A259" s="10">
        <f t="shared" si="19"/>
        <v>52263</v>
      </c>
      <c r="B259">
        <f t="shared" ref="B259:B322" si="20">CEILING(C259/12,1)</f>
        <v>22</v>
      </c>
      <c r="C259">
        <v>258</v>
      </c>
      <c r="D259" s="4">
        <f t="shared" ref="D259:D322" si="21">IF(A259&lt;=Aflossingsvrij_maken,G259-F259,0)</f>
        <v>0</v>
      </c>
      <c r="E259" s="4">
        <f>IF(ISNA(VLOOKUP(A259&amp;"nieuw",'Extra aflossing'!A:G,4,0)),0,VLOOKUP(A259&amp;"nieuw",'Extra aflossing'!A:G,4,0))</f>
        <v>0</v>
      </c>
      <c r="F259" s="4">
        <f>I258*Invoer!$B$16/12</f>
        <v>0</v>
      </c>
      <c r="G259" s="4">
        <f>IF(A259&lt;=Aflossingsvrij_maken,ABS(PMT(Invoer!$B$16/12,360-C259+1,I258,0)),0)</f>
        <v>0</v>
      </c>
      <c r="H259" s="4">
        <f t="shared" ref="H259:H322" si="22">SUM(D259,F259)</f>
        <v>0</v>
      </c>
      <c r="I259" s="4">
        <f t="shared" ref="I259:I322" si="23">I258-D259-E259</f>
        <v>0</v>
      </c>
    </row>
    <row r="260" spans="1:9" x14ac:dyDescent="0.25">
      <c r="A260" s="10">
        <f t="shared" ref="A260:A323" si="24">DATE(YEAR(A259),MONTH(A259)+1,DAY(A259))</f>
        <v>52291</v>
      </c>
      <c r="B260">
        <f t="shared" si="20"/>
        <v>22</v>
      </c>
      <c r="C260">
        <v>259</v>
      </c>
      <c r="D260" s="4">
        <f t="shared" si="21"/>
        <v>0</v>
      </c>
      <c r="E260" s="4">
        <f>IF(ISNA(VLOOKUP(A260&amp;"nieuw",'Extra aflossing'!A:G,4,0)),0,VLOOKUP(A260&amp;"nieuw",'Extra aflossing'!A:G,4,0))</f>
        <v>0</v>
      </c>
      <c r="F260" s="4">
        <f>I259*Invoer!$B$16/12</f>
        <v>0</v>
      </c>
      <c r="G260" s="4">
        <f>IF(A260&lt;=Aflossingsvrij_maken,ABS(PMT(Invoer!$B$16/12,360-C260+1,I259,0)),0)</f>
        <v>0</v>
      </c>
      <c r="H260" s="4">
        <f t="shared" si="22"/>
        <v>0</v>
      </c>
      <c r="I260" s="4">
        <f t="shared" si="23"/>
        <v>0</v>
      </c>
    </row>
    <row r="261" spans="1:9" x14ac:dyDescent="0.25">
      <c r="A261" s="10">
        <f t="shared" si="24"/>
        <v>52322</v>
      </c>
      <c r="B261">
        <f t="shared" si="20"/>
        <v>22</v>
      </c>
      <c r="C261">
        <v>260</v>
      </c>
      <c r="D261" s="4">
        <f t="shared" si="21"/>
        <v>0</v>
      </c>
      <c r="E261" s="4">
        <f>IF(ISNA(VLOOKUP(A261&amp;"nieuw",'Extra aflossing'!A:G,4,0)),0,VLOOKUP(A261&amp;"nieuw",'Extra aflossing'!A:G,4,0))</f>
        <v>0</v>
      </c>
      <c r="F261" s="4">
        <f>I260*Invoer!$B$16/12</f>
        <v>0</v>
      </c>
      <c r="G261" s="4">
        <f>IF(A261&lt;=Aflossingsvrij_maken,ABS(PMT(Invoer!$B$16/12,360-C261+1,I260,0)),0)</f>
        <v>0</v>
      </c>
      <c r="H261" s="4">
        <f t="shared" si="22"/>
        <v>0</v>
      </c>
      <c r="I261" s="4">
        <f t="shared" si="23"/>
        <v>0</v>
      </c>
    </row>
    <row r="262" spans="1:9" x14ac:dyDescent="0.25">
      <c r="A262" s="10">
        <f t="shared" si="24"/>
        <v>52352</v>
      </c>
      <c r="B262">
        <f t="shared" si="20"/>
        <v>22</v>
      </c>
      <c r="C262">
        <v>261</v>
      </c>
      <c r="D262" s="4">
        <f t="shared" si="21"/>
        <v>0</v>
      </c>
      <c r="E262" s="4">
        <f>IF(ISNA(VLOOKUP(A262&amp;"nieuw",'Extra aflossing'!A:G,4,0)),0,VLOOKUP(A262&amp;"nieuw",'Extra aflossing'!A:G,4,0))</f>
        <v>0</v>
      </c>
      <c r="F262" s="4">
        <f>I261*Invoer!$B$16/12</f>
        <v>0</v>
      </c>
      <c r="G262" s="4">
        <f>IF(A262&lt;=Aflossingsvrij_maken,ABS(PMT(Invoer!$B$16/12,360-C262+1,I261,0)),0)</f>
        <v>0</v>
      </c>
      <c r="H262" s="4">
        <f t="shared" si="22"/>
        <v>0</v>
      </c>
      <c r="I262" s="4">
        <f t="shared" si="23"/>
        <v>0</v>
      </c>
    </row>
    <row r="263" spans="1:9" x14ac:dyDescent="0.25">
      <c r="A263" s="10">
        <f t="shared" si="24"/>
        <v>52383</v>
      </c>
      <c r="B263">
        <f t="shared" si="20"/>
        <v>22</v>
      </c>
      <c r="C263">
        <v>262</v>
      </c>
      <c r="D263" s="4">
        <f t="shared" si="21"/>
        <v>0</v>
      </c>
      <c r="E263" s="4">
        <f>IF(ISNA(VLOOKUP(A263&amp;"nieuw",'Extra aflossing'!A:G,4,0)),0,VLOOKUP(A263&amp;"nieuw",'Extra aflossing'!A:G,4,0))</f>
        <v>0</v>
      </c>
      <c r="F263" s="4">
        <f>I262*Invoer!$B$16/12</f>
        <v>0</v>
      </c>
      <c r="G263" s="4">
        <f>IF(A263&lt;=Aflossingsvrij_maken,ABS(PMT(Invoer!$B$16/12,360-C263+1,I262,0)),0)</f>
        <v>0</v>
      </c>
      <c r="H263" s="4">
        <f t="shared" si="22"/>
        <v>0</v>
      </c>
      <c r="I263" s="4">
        <f t="shared" si="23"/>
        <v>0</v>
      </c>
    </row>
    <row r="264" spans="1:9" x14ac:dyDescent="0.25">
      <c r="A264" s="10">
        <f t="shared" si="24"/>
        <v>52413</v>
      </c>
      <c r="B264">
        <f t="shared" si="20"/>
        <v>22</v>
      </c>
      <c r="C264">
        <v>263</v>
      </c>
      <c r="D264" s="4">
        <f t="shared" si="21"/>
        <v>0</v>
      </c>
      <c r="E264" s="4">
        <f>IF(ISNA(VLOOKUP(A264&amp;"nieuw",'Extra aflossing'!A:G,4,0)),0,VLOOKUP(A264&amp;"nieuw",'Extra aflossing'!A:G,4,0))</f>
        <v>0</v>
      </c>
      <c r="F264" s="4">
        <f>I263*Invoer!$B$16/12</f>
        <v>0</v>
      </c>
      <c r="G264" s="4">
        <f>IF(A264&lt;=Aflossingsvrij_maken,ABS(PMT(Invoer!$B$16/12,360-C264+1,I263,0)),0)</f>
        <v>0</v>
      </c>
      <c r="H264" s="4">
        <f t="shared" si="22"/>
        <v>0</v>
      </c>
      <c r="I264" s="4">
        <f t="shared" si="23"/>
        <v>0</v>
      </c>
    </row>
    <row r="265" spans="1:9" x14ac:dyDescent="0.25">
      <c r="A265" s="10">
        <f t="shared" si="24"/>
        <v>52444</v>
      </c>
      <c r="B265">
        <f t="shared" si="20"/>
        <v>22</v>
      </c>
      <c r="C265">
        <v>264</v>
      </c>
      <c r="D265" s="4">
        <f t="shared" si="21"/>
        <v>0</v>
      </c>
      <c r="E265" s="4">
        <f>IF(ISNA(VLOOKUP(A265&amp;"nieuw",'Extra aflossing'!A:G,4,0)),0,VLOOKUP(A265&amp;"nieuw",'Extra aflossing'!A:G,4,0))</f>
        <v>0</v>
      </c>
      <c r="F265" s="4">
        <f>I264*Invoer!$B$16/12</f>
        <v>0</v>
      </c>
      <c r="G265" s="4">
        <f>IF(A265&lt;=Aflossingsvrij_maken,ABS(PMT(Invoer!$B$16/12,360-C265+1,I264,0)),0)</f>
        <v>0</v>
      </c>
      <c r="H265" s="4">
        <f t="shared" si="22"/>
        <v>0</v>
      </c>
      <c r="I265" s="4">
        <f t="shared" si="23"/>
        <v>0</v>
      </c>
    </row>
    <row r="266" spans="1:9" x14ac:dyDescent="0.25">
      <c r="A266" s="10">
        <f t="shared" si="24"/>
        <v>52475</v>
      </c>
      <c r="B266">
        <f t="shared" si="20"/>
        <v>23</v>
      </c>
      <c r="C266">
        <v>265</v>
      </c>
      <c r="D266" s="4">
        <f t="shared" si="21"/>
        <v>0</v>
      </c>
      <c r="E266" s="4">
        <f>IF(ISNA(VLOOKUP(A266&amp;"nieuw",'Extra aflossing'!A:G,4,0)),0,VLOOKUP(A266&amp;"nieuw",'Extra aflossing'!A:G,4,0))</f>
        <v>0</v>
      </c>
      <c r="F266" s="4">
        <f>I265*Invoer!$B$16/12</f>
        <v>0</v>
      </c>
      <c r="G266" s="4">
        <f>IF(A266&lt;=Aflossingsvrij_maken,ABS(PMT(Invoer!$B$16/12,360-C266+1,I265,0)),0)</f>
        <v>0</v>
      </c>
      <c r="H266" s="4">
        <f t="shared" si="22"/>
        <v>0</v>
      </c>
      <c r="I266" s="4">
        <f t="shared" si="23"/>
        <v>0</v>
      </c>
    </row>
    <row r="267" spans="1:9" x14ac:dyDescent="0.25">
      <c r="A267" s="10">
        <f t="shared" si="24"/>
        <v>52505</v>
      </c>
      <c r="B267">
        <f t="shared" si="20"/>
        <v>23</v>
      </c>
      <c r="C267">
        <v>266</v>
      </c>
      <c r="D267" s="4">
        <f t="shared" si="21"/>
        <v>0</v>
      </c>
      <c r="E267" s="4">
        <f>IF(ISNA(VLOOKUP(A267&amp;"nieuw",'Extra aflossing'!A:G,4,0)),0,VLOOKUP(A267&amp;"nieuw",'Extra aflossing'!A:G,4,0))</f>
        <v>0</v>
      </c>
      <c r="F267" s="4">
        <f>I266*Invoer!$B$16/12</f>
        <v>0</v>
      </c>
      <c r="G267" s="4">
        <f>IF(A267&lt;=Aflossingsvrij_maken,ABS(PMT(Invoer!$B$16/12,360-C267+1,I266,0)),0)</f>
        <v>0</v>
      </c>
      <c r="H267" s="4">
        <f t="shared" si="22"/>
        <v>0</v>
      </c>
      <c r="I267" s="4">
        <f t="shared" si="23"/>
        <v>0</v>
      </c>
    </row>
    <row r="268" spans="1:9" x14ac:dyDescent="0.25">
      <c r="A268" s="10">
        <f t="shared" si="24"/>
        <v>52536</v>
      </c>
      <c r="B268">
        <f t="shared" si="20"/>
        <v>23</v>
      </c>
      <c r="C268">
        <v>267</v>
      </c>
      <c r="D268" s="4">
        <f t="shared" si="21"/>
        <v>0</v>
      </c>
      <c r="E268" s="4">
        <f>IF(ISNA(VLOOKUP(A268&amp;"nieuw",'Extra aflossing'!A:G,4,0)),0,VLOOKUP(A268&amp;"nieuw",'Extra aflossing'!A:G,4,0))</f>
        <v>0</v>
      </c>
      <c r="F268" s="4">
        <f>I267*Invoer!$B$16/12</f>
        <v>0</v>
      </c>
      <c r="G268" s="4">
        <f>IF(A268&lt;=Aflossingsvrij_maken,ABS(PMT(Invoer!$B$16/12,360-C268+1,I267,0)),0)</f>
        <v>0</v>
      </c>
      <c r="H268" s="4">
        <f t="shared" si="22"/>
        <v>0</v>
      </c>
      <c r="I268" s="4">
        <f t="shared" si="23"/>
        <v>0</v>
      </c>
    </row>
    <row r="269" spans="1:9" x14ac:dyDescent="0.25">
      <c r="A269" s="10">
        <f t="shared" si="24"/>
        <v>52566</v>
      </c>
      <c r="B269">
        <f t="shared" si="20"/>
        <v>23</v>
      </c>
      <c r="C269">
        <v>268</v>
      </c>
      <c r="D269" s="4">
        <f t="shared" si="21"/>
        <v>0</v>
      </c>
      <c r="E269" s="4">
        <f>IF(ISNA(VLOOKUP(A269&amp;"nieuw",'Extra aflossing'!A:G,4,0)),0,VLOOKUP(A269&amp;"nieuw",'Extra aflossing'!A:G,4,0))</f>
        <v>0</v>
      </c>
      <c r="F269" s="4">
        <f>I268*Invoer!$B$16/12</f>
        <v>0</v>
      </c>
      <c r="G269" s="4">
        <f>IF(A269&lt;=Aflossingsvrij_maken,ABS(PMT(Invoer!$B$16/12,360-C269+1,I268,0)),0)</f>
        <v>0</v>
      </c>
      <c r="H269" s="4">
        <f t="shared" si="22"/>
        <v>0</v>
      </c>
      <c r="I269" s="4">
        <f t="shared" si="23"/>
        <v>0</v>
      </c>
    </row>
    <row r="270" spans="1:9" x14ac:dyDescent="0.25">
      <c r="A270" s="10">
        <f t="shared" si="24"/>
        <v>52597</v>
      </c>
      <c r="B270">
        <f t="shared" si="20"/>
        <v>23</v>
      </c>
      <c r="C270">
        <v>269</v>
      </c>
      <c r="D270" s="4">
        <f t="shared" si="21"/>
        <v>0</v>
      </c>
      <c r="E270" s="4">
        <f>IF(ISNA(VLOOKUP(A270&amp;"nieuw",'Extra aflossing'!A:G,4,0)),0,VLOOKUP(A270&amp;"nieuw",'Extra aflossing'!A:G,4,0))</f>
        <v>0</v>
      </c>
      <c r="F270" s="4">
        <f>I269*Invoer!$B$16/12</f>
        <v>0</v>
      </c>
      <c r="G270" s="4">
        <f>IF(A270&lt;=Aflossingsvrij_maken,ABS(PMT(Invoer!$B$16/12,360-C270+1,I269,0)),0)</f>
        <v>0</v>
      </c>
      <c r="H270" s="4">
        <f t="shared" si="22"/>
        <v>0</v>
      </c>
      <c r="I270" s="4">
        <f t="shared" si="23"/>
        <v>0</v>
      </c>
    </row>
    <row r="271" spans="1:9" x14ac:dyDescent="0.25">
      <c r="A271" s="10">
        <f t="shared" si="24"/>
        <v>52628</v>
      </c>
      <c r="B271">
        <f t="shared" si="20"/>
        <v>23</v>
      </c>
      <c r="C271">
        <v>270</v>
      </c>
      <c r="D271" s="4">
        <f t="shared" si="21"/>
        <v>0</v>
      </c>
      <c r="E271" s="4">
        <f>IF(ISNA(VLOOKUP(A271&amp;"nieuw",'Extra aflossing'!A:G,4,0)),0,VLOOKUP(A271&amp;"nieuw",'Extra aflossing'!A:G,4,0))</f>
        <v>0</v>
      </c>
      <c r="F271" s="4">
        <f>I270*Invoer!$B$16/12</f>
        <v>0</v>
      </c>
      <c r="G271" s="4">
        <f>IF(A271&lt;=Aflossingsvrij_maken,ABS(PMT(Invoer!$B$16/12,360-C271+1,I270,0)),0)</f>
        <v>0</v>
      </c>
      <c r="H271" s="4">
        <f t="shared" si="22"/>
        <v>0</v>
      </c>
      <c r="I271" s="4">
        <f t="shared" si="23"/>
        <v>0</v>
      </c>
    </row>
    <row r="272" spans="1:9" x14ac:dyDescent="0.25">
      <c r="A272" s="10">
        <f t="shared" si="24"/>
        <v>52657</v>
      </c>
      <c r="B272">
        <f t="shared" si="20"/>
        <v>23</v>
      </c>
      <c r="C272">
        <v>271</v>
      </c>
      <c r="D272" s="4">
        <f t="shared" si="21"/>
        <v>0</v>
      </c>
      <c r="E272" s="4">
        <f>IF(ISNA(VLOOKUP(A272&amp;"nieuw",'Extra aflossing'!A:G,4,0)),0,VLOOKUP(A272&amp;"nieuw",'Extra aflossing'!A:G,4,0))</f>
        <v>0</v>
      </c>
      <c r="F272" s="4">
        <f>I271*Invoer!$B$16/12</f>
        <v>0</v>
      </c>
      <c r="G272" s="4">
        <f>IF(A272&lt;=Aflossingsvrij_maken,ABS(PMT(Invoer!$B$16/12,360-C272+1,I271,0)),0)</f>
        <v>0</v>
      </c>
      <c r="H272" s="4">
        <f t="shared" si="22"/>
        <v>0</v>
      </c>
      <c r="I272" s="4">
        <f t="shared" si="23"/>
        <v>0</v>
      </c>
    </row>
    <row r="273" spans="1:9" x14ac:dyDescent="0.25">
      <c r="A273" s="10">
        <f t="shared" si="24"/>
        <v>52688</v>
      </c>
      <c r="B273">
        <f t="shared" si="20"/>
        <v>23</v>
      </c>
      <c r="C273">
        <v>272</v>
      </c>
      <c r="D273" s="4">
        <f t="shared" si="21"/>
        <v>0</v>
      </c>
      <c r="E273" s="4">
        <f>IF(ISNA(VLOOKUP(A273&amp;"nieuw",'Extra aflossing'!A:G,4,0)),0,VLOOKUP(A273&amp;"nieuw",'Extra aflossing'!A:G,4,0))</f>
        <v>0</v>
      </c>
      <c r="F273" s="4">
        <f>I272*Invoer!$B$16/12</f>
        <v>0</v>
      </c>
      <c r="G273" s="4">
        <f>IF(A273&lt;=Aflossingsvrij_maken,ABS(PMT(Invoer!$B$16/12,360-C273+1,I272,0)),0)</f>
        <v>0</v>
      </c>
      <c r="H273" s="4">
        <f t="shared" si="22"/>
        <v>0</v>
      </c>
      <c r="I273" s="4">
        <f t="shared" si="23"/>
        <v>0</v>
      </c>
    </row>
    <row r="274" spans="1:9" x14ac:dyDescent="0.25">
      <c r="A274" s="10">
        <f t="shared" si="24"/>
        <v>52718</v>
      </c>
      <c r="B274">
        <f t="shared" si="20"/>
        <v>23</v>
      </c>
      <c r="C274">
        <v>273</v>
      </c>
      <c r="D274" s="4">
        <f t="shared" si="21"/>
        <v>0</v>
      </c>
      <c r="E274" s="4">
        <f>IF(ISNA(VLOOKUP(A274&amp;"nieuw",'Extra aflossing'!A:G,4,0)),0,VLOOKUP(A274&amp;"nieuw",'Extra aflossing'!A:G,4,0))</f>
        <v>0</v>
      </c>
      <c r="F274" s="4">
        <f>I273*Invoer!$B$16/12</f>
        <v>0</v>
      </c>
      <c r="G274" s="4">
        <f>IF(A274&lt;=Aflossingsvrij_maken,ABS(PMT(Invoer!$B$16/12,360-C274+1,I273,0)),0)</f>
        <v>0</v>
      </c>
      <c r="H274" s="4">
        <f t="shared" si="22"/>
        <v>0</v>
      </c>
      <c r="I274" s="4">
        <f t="shared" si="23"/>
        <v>0</v>
      </c>
    </row>
    <row r="275" spans="1:9" x14ac:dyDescent="0.25">
      <c r="A275" s="10">
        <f t="shared" si="24"/>
        <v>52749</v>
      </c>
      <c r="B275">
        <f t="shared" si="20"/>
        <v>23</v>
      </c>
      <c r="C275">
        <v>274</v>
      </c>
      <c r="D275" s="4">
        <f t="shared" si="21"/>
        <v>0</v>
      </c>
      <c r="E275" s="4">
        <f>IF(ISNA(VLOOKUP(A275&amp;"nieuw",'Extra aflossing'!A:G,4,0)),0,VLOOKUP(A275&amp;"nieuw",'Extra aflossing'!A:G,4,0))</f>
        <v>0</v>
      </c>
      <c r="F275" s="4">
        <f>I274*Invoer!$B$16/12</f>
        <v>0</v>
      </c>
      <c r="G275" s="4">
        <f>IF(A275&lt;=Aflossingsvrij_maken,ABS(PMT(Invoer!$B$16/12,360-C275+1,I274,0)),0)</f>
        <v>0</v>
      </c>
      <c r="H275" s="4">
        <f t="shared" si="22"/>
        <v>0</v>
      </c>
      <c r="I275" s="4">
        <f t="shared" si="23"/>
        <v>0</v>
      </c>
    </row>
    <row r="276" spans="1:9" x14ac:dyDescent="0.25">
      <c r="A276" s="10">
        <f t="shared" si="24"/>
        <v>52779</v>
      </c>
      <c r="B276">
        <f t="shared" si="20"/>
        <v>23</v>
      </c>
      <c r="C276">
        <v>275</v>
      </c>
      <c r="D276" s="4">
        <f t="shared" si="21"/>
        <v>0</v>
      </c>
      <c r="E276" s="4">
        <f>IF(ISNA(VLOOKUP(A276&amp;"nieuw",'Extra aflossing'!A:G,4,0)),0,VLOOKUP(A276&amp;"nieuw",'Extra aflossing'!A:G,4,0))</f>
        <v>0</v>
      </c>
      <c r="F276" s="4">
        <f>I275*Invoer!$B$16/12</f>
        <v>0</v>
      </c>
      <c r="G276" s="4">
        <f>IF(A276&lt;=Aflossingsvrij_maken,ABS(PMT(Invoer!$B$16/12,360-C276+1,I275,0)),0)</f>
        <v>0</v>
      </c>
      <c r="H276" s="4">
        <f t="shared" si="22"/>
        <v>0</v>
      </c>
      <c r="I276" s="4">
        <f t="shared" si="23"/>
        <v>0</v>
      </c>
    </row>
    <row r="277" spans="1:9" x14ac:dyDescent="0.25">
      <c r="A277" s="10">
        <f t="shared" si="24"/>
        <v>52810</v>
      </c>
      <c r="B277">
        <f t="shared" si="20"/>
        <v>23</v>
      </c>
      <c r="C277">
        <v>276</v>
      </c>
      <c r="D277" s="4">
        <f t="shared" si="21"/>
        <v>0</v>
      </c>
      <c r="E277" s="4">
        <f>IF(ISNA(VLOOKUP(A277&amp;"nieuw",'Extra aflossing'!A:G,4,0)),0,VLOOKUP(A277&amp;"nieuw",'Extra aflossing'!A:G,4,0))</f>
        <v>0</v>
      </c>
      <c r="F277" s="4">
        <f>I276*Invoer!$B$16/12</f>
        <v>0</v>
      </c>
      <c r="G277" s="4">
        <f>IF(A277&lt;=Aflossingsvrij_maken,ABS(PMT(Invoer!$B$16/12,360-C277+1,I276,0)),0)</f>
        <v>0</v>
      </c>
      <c r="H277" s="4">
        <f t="shared" si="22"/>
        <v>0</v>
      </c>
      <c r="I277" s="4">
        <f t="shared" si="23"/>
        <v>0</v>
      </c>
    </row>
    <row r="278" spans="1:9" x14ac:dyDescent="0.25">
      <c r="A278" s="10">
        <f t="shared" si="24"/>
        <v>52841</v>
      </c>
      <c r="B278">
        <f t="shared" si="20"/>
        <v>24</v>
      </c>
      <c r="C278">
        <v>277</v>
      </c>
      <c r="D278" s="4">
        <f t="shared" si="21"/>
        <v>0</v>
      </c>
      <c r="E278" s="4">
        <f>IF(ISNA(VLOOKUP(A278&amp;"nieuw",'Extra aflossing'!A:G,4,0)),0,VLOOKUP(A278&amp;"nieuw",'Extra aflossing'!A:G,4,0))</f>
        <v>0</v>
      </c>
      <c r="F278" s="4">
        <f>I277*Invoer!$B$16/12</f>
        <v>0</v>
      </c>
      <c r="G278" s="4">
        <f>IF(A278&lt;=Aflossingsvrij_maken,ABS(PMT(Invoer!$B$16/12,360-C278+1,I277,0)),0)</f>
        <v>0</v>
      </c>
      <c r="H278" s="4">
        <f t="shared" si="22"/>
        <v>0</v>
      </c>
      <c r="I278" s="4">
        <f t="shared" si="23"/>
        <v>0</v>
      </c>
    </row>
    <row r="279" spans="1:9" x14ac:dyDescent="0.25">
      <c r="A279" s="10">
        <f t="shared" si="24"/>
        <v>52871</v>
      </c>
      <c r="B279">
        <f t="shared" si="20"/>
        <v>24</v>
      </c>
      <c r="C279">
        <v>278</v>
      </c>
      <c r="D279" s="4">
        <f t="shared" si="21"/>
        <v>0</v>
      </c>
      <c r="E279" s="4">
        <f>IF(ISNA(VLOOKUP(A279&amp;"nieuw",'Extra aflossing'!A:G,4,0)),0,VLOOKUP(A279&amp;"nieuw",'Extra aflossing'!A:G,4,0))</f>
        <v>0</v>
      </c>
      <c r="F279" s="4">
        <f>I278*Invoer!$B$16/12</f>
        <v>0</v>
      </c>
      <c r="G279" s="4">
        <f>IF(A279&lt;=Aflossingsvrij_maken,ABS(PMT(Invoer!$B$16/12,360-C279+1,I278,0)),0)</f>
        <v>0</v>
      </c>
      <c r="H279" s="4">
        <f t="shared" si="22"/>
        <v>0</v>
      </c>
      <c r="I279" s="4">
        <f t="shared" si="23"/>
        <v>0</v>
      </c>
    </row>
    <row r="280" spans="1:9" x14ac:dyDescent="0.25">
      <c r="A280" s="10">
        <f t="shared" si="24"/>
        <v>52902</v>
      </c>
      <c r="B280">
        <f t="shared" si="20"/>
        <v>24</v>
      </c>
      <c r="C280">
        <v>279</v>
      </c>
      <c r="D280" s="4">
        <f t="shared" si="21"/>
        <v>0</v>
      </c>
      <c r="E280" s="4">
        <f>IF(ISNA(VLOOKUP(A280&amp;"nieuw",'Extra aflossing'!A:G,4,0)),0,VLOOKUP(A280&amp;"nieuw",'Extra aflossing'!A:G,4,0))</f>
        <v>0</v>
      </c>
      <c r="F280" s="4">
        <f>I279*Invoer!$B$16/12</f>
        <v>0</v>
      </c>
      <c r="G280" s="4">
        <f>IF(A280&lt;=Aflossingsvrij_maken,ABS(PMT(Invoer!$B$16/12,360-C280+1,I279,0)),0)</f>
        <v>0</v>
      </c>
      <c r="H280" s="4">
        <f t="shared" si="22"/>
        <v>0</v>
      </c>
      <c r="I280" s="4">
        <f t="shared" si="23"/>
        <v>0</v>
      </c>
    </row>
    <row r="281" spans="1:9" x14ac:dyDescent="0.25">
      <c r="A281" s="10">
        <f t="shared" si="24"/>
        <v>52932</v>
      </c>
      <c r="B281">
        <f t="shared" si="20"/>
        <v>24</v>
      </c>
      <c r="C281">
        <v>280</v>
      </c>
      <c r="D281" s="4">
        <f t="shared" si="21"/>
        <v>0</v>
      </c>
      <c r="E281" s="4">
        <f>IF(ISNA(VLOOKUP(A281&amp;"nieuw",'Extra aflossing'!A:G,4,0)),0,VLOOKUP(A281&amp;"nieuw",'Extra aflossing'!A:G,4,0))</f>
        <v>0</v>
      </c>
      <c r="F281" s="4">
        <f>I280*Invoer!$B$16/12</f>
        <v>0</v>
      </c>
      <c r="G281" s="4">
        <f>IF(A281&lt;=Aflossingsvrij_maken,ABS(PMT(Invoer!$B$16/12,360-C281+1,I280,0)),0)</f>
        <v>0</v>
      </c>
      <c r="H281" s="4">
        <f t="shared" si="22"/>
        <v>0</v>
      </c>
      <c r="I281" s="4">
        <f t="shared" si="23"/>
        <v>0</v>
      </c>
    </row>
    <row r="282" spans="1:9" x14ac:dyDescent="0.25">
      <c r="A282" s="10">
        <f t="shared" si="24"/>
        <v>52963</v>
      </c>
      <c r="B282">
        <f t="shared" si="20"/>
        <v>24</v>
      </c>
      <c r="C282">
        <v>281</v>
      </c>
      <c r="D282" s="4">
        <f t="shared" si="21"/>
        <v>0</v>
      </c>
      <c r="E282" s="4">
        <f>IF(ISNA(VLOOKUP(A282&amp;"nieuw",'Extra aflossing'!A:G,4,0)),0,VLOOKUP(A282&amp;"nieuw",'Extra aflossing'!A:G,4,0))</f>
        <v>0</v>
      </c>
      <c r="F282" s="4">
        <f>I281*Invoer!$B$16/12</f>
        <v>0</v>
      </c>
      <c r="G282" s="4">
        <f>IF(A282&lt;=Aflossingsvrij_maken,ABS(PMT(Invoer!$B$16/12,360-C282+1,I281,0)),0)</f>
        <v>0</v>
      </c>
      <c r="H282" s="4">
        <f t="shared" si="22"/>
        <v>0</v>
      </c>
      <c r="I282" s="4">
        <f t="shared" si="23"/>
        <v>0</v>
      </c>
    </row>
    <row r="283" spans="1:9" x14ac:dyDescent="0.25">
      <c r="A283" s="10">
        <f t="shared" si="24"/>
        <v>52994</v>
      </c>
      <c r="B283">
        <f t="shared" si="20"/>
        <v>24</v>
      </c>
      <c r="C283">
        <v>282</v>
      </c>
      <c r="D283" s="4">
        <f t="shared" si="21"/>
        <v>0</v>
      </c>
      <c r="E283" s="4">
        <f>IF(ISNA(VLOOKUP(A283&amp;"nieuw",'Extra aflossing'!A:G,4,0)),0,VLOOKUP(A283&amp;"nieuw",'Extra aflossing'!A:G,4,0))</f>
        <v>0</v>
      </c>
      <c r="F283" s="4">
        <f>I282*Invoer!$B$16/12</f>
        <v>0</v>
      </c>
      <c r="G283" s="4">
        <f>IF(A283&lt;=Aflossingsvrij_maken,ABS(PMT(Invoer!$B$16/12,360-C283+1,I282,0)),0)</f>
        <v>0</v>
      </c>
      <c r="H283" s="4">
        <f t="shared" si="22"/>
        <v>0</v>
      </c>
      <c r="I283" s="4">
        <f t="shared" si="23"/>
        <v>0</v>
      </c>
    </row>
    <row r="284" spans="1:9" x14ac:dyDescent="0.25">
      <c r="A284" s="10">
        <f t="shared" si="24"/>
        <v>53022</v>
      </c>
      <c r="B284">
        <f t="shared" si="20"/>
        <v>24</v>
      </c>
      <c r="C284">
        <v>283</v>
      </c>
      <c r="D284" s="4">
        <f t="shared" si="21"/>
        <v>0</v>
      </c>
      <c r="E284" s="4">
        <f>IF(ISNA(VLOOKUP(A284&amp;"nieuw",'Extra aflossing'!A:G,4,0)),0,VLOOKUP(A284&amp;"nieuw",'Extra aflossing'!A:G,4,0))</f>
        <v>0</v>
      </c>
      <c r="F284" s="4">
        <f>I283*Invoer!$B$16/12</f>
        <v>0</v>
      </c>
      <c r="G284" s="4">
        <f>IF(A284&lt;=Aflossingsvrij_maken,ABS(PMT(Invoer!$B$16/12,360-C284+1,I283,0)),0)</f>
        <v>0</v>
      </c>
      <c r="H284" s="4">
        <f t="shared" si="22"/>
        <v>0</v>
      </c>
      <c r="I284" s="4">
        <f t="shared" si="23"/>
        <v>0</v>
      </c>
    </row>
    <row r="285" spans="1:9" x14ac:dyDescent="0.25">
      <c r="A285" s="10">
        <f t="shared" si="24"/>
        <v>53053</v>
      </c>
      <c r="B285">
        <f t="shared" si="20"/>
        <v>24</v>
      </c>
      <c r="C285">
        <v>284</v>
      </c>
      <c r="D285" s="4">
        <f t="shared" si="21"/>
        <v>0</v>
      </c>
      <c r="E285" s="4">
        <f>IF(ISNA(VLOOKUP(A285&amp;"nieuw",'Extra aflossing'!A:G,4,0)),0,VLOOKUP(A285&amp;"nieuw",'Extra aflossing'!A:G,4,0))</f>
        <v>0</v>
      </c>
      <c r="F285" s="4">
        <f>I284*Invoer!$B$16/12</f>
        <v>0</v>
      </c>
      <c r="G285" s="4">
        <f>IF(A285&lt;=Aflossingsvrij_maken,ABS(PMT(Invoer!$B$16/12,360-C285+1,I284,0)),0)</f>
        <v>0</v>
      </c>
      <c r="H285" s="4">
        <f t="shared" si="22"/>
        <v>0</v>
      </c>
      <c r="I285" s="4">
        <f t="shared" si="23"/>
        <v>0</v>
      </c>
    </row>
    <row r="286" spans="1:9" x14ac:dyDescent="0.25">
      <c r="A286" s="10">
        <f t="shared" si="24"/>
        <v>53083</v>
      </c>
      <c r="B286">
        <f t="shared" si="20"/>
        <v>24</v>
      </c>
      <c r="C286">
        <v>285</v>
      </c>
      <c r="D286" s="4">
        <f t="shared" si="21"/>
        <v>0</v>
      </c>
      <c r="E286" s="4">
        <f>IF(ISNA(VLOOKUP(A286&amp;"nieuw",'Extra aflossing'!A:G,4,0)),0,VLOOKUP(A286&amp;"nieuw",'Extra aflossing'!A:G,4,0))</f>
        <v>0</v>
      </c>
      <c r="F286" s="4">
        <f>I285*Invoer!$B$16/12</f>
        <v>0</v>
      </c>
      <c r="G286" s="4">
        <f>IF(A286&lt;=Aflossingsvrij_maken,ABS(PMT(Invoer!$B$16/12,360-C286+1,I285,0)),0)</f>
        <v>0</v>
      </c>
      <c r="H286" s="4">
        <f t="shared" si="22"/>
        <v>0</v>
      </c>
      <c r="I286" s="4">
        <f t="shared" si="23"/>
        <v>0</v>
      </c>
    </row>
    <row r="287" spans="1:9" x14ac:dyDescent="0.25">
      <c r="A287" s="10">
        <f t="shared" si="24"/>
        <v>53114</v>
      </c>
      <c r="B287">
        <f t="shared" si="20"/>
        <v>24</v>
      </c>
      <c r="C287">
        <v>286</v>
      </c>
      <c r="D287" s="4">
        <f t="shared" si="21"/>
        <v>0</v>
      </c>
      <c r="E287" s="4">
        <f>IF(ISNA(VLOOKUP(A287&amp;"nieuw",'Extra aflossing'!A:G,4,0)),0,VLOOKUP(A287&amp;"nieuw",'Extra aflossing'!A:G,4,0))</f>
        <v>0</v>
      </c>
      <c r="F287" s="4">
        <f>I286*Invoer!$B$16/12</f>
        <v>0</v>
      </c>
      <c r="G287" s="4">
        <f>IF(A287&lt;=Aflossingsvrij_maken,ABS(PMT(Invoer!$B$16/12,360-C287+1,I286,0)),0)</f>
        <v>0</v>
      </c>
      <c r="H287" s="4">
        <f t="shared" si="22"/>
        <v>0</v>
      </c>
      <c r="I287" s="4">
        <f t="shared" si="23"/>
        <v>0</v>
      </c>
    </row>
    <row r="288" spans="1:9" x14ac:dyDescent="0.25">
      <c r="A288" s="10">
        <f t="shared" si="24"/>
        <v>53144</v>
      </c>
      <c r="B288">
        <f t="shared" si="20"/>
        <v>24</v>
      </c>
      <c r="C288">
        <v>287</v>
      </c>
      <c r="D288" s="4">
        <f t="shared" si="21"/>
        <v>0</v>
      </c>
      <c r="E288" s="4">
        <f>IF(ISNA(VLOOKUP(A288&amp;"nieuw",'Extra aflossing'!A:G,4,0)),0,VLOOKUP(A288&amp;"nieuw",'Extra aflossing'!A:G,4,0))</f>
        <v>0</v>
      </c>
      <c r="F288" s="4">
        <f>I287*Invoer!$B$16/12</f>
        <v>0</v>
      </c>
      <c r="G288" s="4">
        <f>IF(A288&lt;=Aflossingsvrij_maken,ABS(PMT(Invoer!$B$16/12,360-C288+1,I287,0)),0)</f>
        <v>0</v>
      </c>
      <c r="H288" s="4">
        <f t="shared" si="22"/>
        <v>0</v>
      </c>
      <c r="I288" s="4">
        <f t="shared" si="23"/>
        <v>0</v>
      </c>
    </row>
    <row r="289" spans="1:9" x14ac:dyDescent="0.25">
      <c r="A289" s="10">
        <f t="shared" si="24"/>
        <v>53175</v>
      </c>
      <c r="B289">
        <f t="shared" si="20"/>
        <v>24</v>
      </c>
      <c r="C289">
        <v>288</v>
      </c>
      <c r="D289" s="4">
        <f t="shared" si="21"/>
        <v>0</v>
      </c>
      <c r="E289" s="4">
        <f>IF(ISNA(VLOOKUP(A289&amp;"nieuw",'Extra aflossing'!A:G,4,0)),0,VLOOKUP(A289&amp;"nieuw",'Extra aflossing'!A:G,4,0))</f>
        <v>0</v>
      </c>
      <c r="F289" s="4">
        <f>I288*Invoer!$B$16/12</f>
        <v>0</v>
      </c>
      <c r="G289" s="4">
        <f>IF(A289&lt;=Aflossingsvrij_maken,ABS(PMT(Invoer!$B$16/12,360-C289+1,I288,0)),0)</f>
        <v>0</v>
      </c>
      <c r="H289" s="4">
        <f t="shared" si="22"/>
        <v>0</v>
      </c>
      <c r="I289" s="4">
        <f t="shared" si="23"/>
        <v>0</v>
      </c>
    </row>
    <row r="290" spans="1:9" x14ac:dyDescent="0.25">
      <c r="A290" s="10">
        <f t="shared" si="24"/>
        <v>53206</v>
      </c>
      <c r="B290">
        <f t="shared" si="20"/>
        <v>25</v>
      </c>
      <c r="C290">
        <v>289</v>
      </c>
      <c r="D290" s="4">
        <f t="shared" si="21"/>
        <v>0</v>
      </c>
      <c r="E290" s="4">
        <f>IF(ISNA(VLOOKUP(A290&amp;"nieuw",'Extra aflossing'!A:G,4,0)),0,VLOOKUP(A290&amp;"nieuw",'Extra aflossing'!A:G,4,0))</f>
        <v>0</v>
      </c>
      <c r="F290" s="4">
        <f>I289*Invoer!$B$16/12</f>
        <v>0</v>
      </c>
      <c r="G290" s="4">
        <f>IF(A290&lt;=Aflossingsvrij_maken,ABS(PMT(Invoer!$B$16/12,360-C290+1,I289,0)),0)</f>
        <v>0</v>
      </c>
      <c r="H290" s="4">
        <f t="shared" si="22"/>
        <v>0</v>
      </c>
      <c r="I290" s="4">
        <f t="shared" si="23"/>
        <v>0</v>
      </c>
    </row>
    <row r="291" spans="1:9" x14ac:dyDescent="0.25">
      <c r="A291" s="10">
        <f t="shared" si="24"/>
        <v>53236</v>
      </c>
      <c r="B291">
        <f t="shared" si="20"/>
        <v>25</v>
      </c>
      <c r="C291">
        <v>290</v>
      </c>
      <c r="D291" s="4">
        <f t="shared" si="21"/>
        <v>0</v>
      </c>
      <c r="E291" s="4">
        <f>IF(ISNA(VLOOKUP(A291&amp;"nieuw",'Extra aflossing'!A:G,4,0)),0,VLOOKUP(A291&amp;"nieuw",'Extra aflossing'!A:G,4,0))</f>
        <v>0</v>
      </c>
      <c r="F291" s="4">
        <f>I290*Invoer!$B$16/12</f>
        <v>0</v>
      </c>
      <c r="G291" s="4">
        <f>IF(A291&lt;=Aflossingsvrij_maken,ABS(PMT(Invoer!$B$16/12,360-C291+1,I290,0)),0)</f>
        <v>0</v>
      </c>
      <c r="H291" s="4">
        <f t="shared" si="22"/>
        <v>0</v>
      </c>
      <c r="I291" s="4">
        <f t="shared" si="23"/>
        <v>0</v>
      </c>
    </row>
    <row r="292" spans="1:9" x14ac:dyDescent="0.25">
      <c r="A292" s="10">
        <f t="shared" si="24"/>
        <v>53267</v>
      </c>
      <c r="B292">
        <f t="shared" si="20"/>
        <v>25</v>
      </c>
      <c r="C292">
        <v>291</v>
      </c>
      <c r="D292" s="4">
        <f t="shared" si="21"/>
        <v>0</v>
      </c>
      <c r="E292" s="4">
        <f>IF(ISNA(VLOOKUP(A292&amp;"nieuw",'Extra aflossing'!A:G,4,0)),0,VLOOKUP(A292&amp;"nieuw",'Extra aflossing'!A:G,4,0))</f>
        <v>0</v>
      </c>
      <c r="F292" s="4">
        <f>I291*Invoer!$B$16/12</f>
        <v>0</v>
      </c>
      <c r="G292" s="4">
        <f>IF(A292&lt;=Aflossingsvrij_maken,ABS(PMT(Invoer!$B$16/12,360-C292+1,I291,0)),0)</f>
        <v>0</v>
      </c>
      <c r="H292" s="4">
        <f t="shared" si="22"/>
        <v>0</v>
      </c>
      <c r="I292" s="4">
        <f t="shared" si="23"/>
        <v>0</v>
      </c>
    </row>
    <row r="293" spans="1:9" x14ac:dyDescent="0.25">
      <c r="A293" s="10">
        <f t="shared" si="24"/>
        <v>53297</v>
      </c>
      <c r="B293">
        <f t="shared" si="20"/>
        <v>25</v>
      </c>
      <c r="C293">
        <v>292</v>
      </c>
      <c r="D293" s="4">
        <f t="shared" si="21"/>
        <v>0</v>
      </c>
      <c r="E293" s="4">
        <f>IF(ISNA(VLOOKUP(A293&amp;"nieuw",'Extra aflossing'!A:G,4,0)),0,VLOOKUP(A293&amp;"nieuw",'Extra aflossing'!A:G,4,0))</f>
        <v>0</v>
      </c>
      <c r="F293" s="4">
        <f>I292*Invoer!$B$16/12</f>
        <v>0</v>
      </c>
      <c r="G293" s="4">
        <f>IF(A293&lt;=Aflossingsvrij_maken,ABS(PMT(Invoer!$B$16/12,360-C293+1,I292,0)),0)</f>
        <v>0</v>
      </c>
      <c r="H293" s="4">
        <f t="shared" si="22"/>
        <v>0</v>
      </c>
      <c r="I293" s="4">
        <f t="shared" si="23"/>
        <v>0</v>
      </c>
    </row>
    <row r="294" spans="1:9" x14ac:dyDescent="0.25">
      <c r="A294" s="10">
        <f t="shared" si="24"/>
        <v>53328</v>
      </c>
      <c r="B294">
        <f t="shared" si="20"/>
        <v>25</v>
      </c>
      <c r="C294">
        <v>293</v>
      </c>
      <c r="D294" s="4">
        <f t="shared" si="21"/>
        <v>0</v>
      </c>
      <c r="E294" s="4">
        <f>IF(ISNA(VLOOKUP(A294&amp;"nieuw",'Extra aflossing'!A:G,4,0)),0,VLOOKUP(A294&amp;"nieuw",'Extra aflossing'!A:G,4,0))</f>
        <v>0</v>
      </c>
      <c r="F294" s="4">
        <f>I293*Invoer!$B$16/12</f>
        <v>0</v>
      </c>
      <c r="G294" s="4">
        <f>IF(A294&lt;=Aflossingsvrij_maken,ABS(PMT(Invoer!$B$16/12,360-C294+1,I293,0)),0)</f>
        <v>0</v>
      </c>
      <c r="H294" s="4">
        <f t="shared" si="22"/>
        <v>0</v>
      </c>
      <c r="I294" s="4">
        <f t="shared" si="23"/>
        <v>0</v>
      </c>
    </row>
    <row r="295" spans="1:9" x14ac:dyDescent="0.25">
      <c r="A295" s="10">
        <f t="shared" si="24"/>
        <v>53359</v>
      </c>
      <c r="B295">
        <f t="shared" si="20"/>
        <v>25</v>
      </c>
      <c r="C295">
        <v>294</v>
      </c>
      <c r="D295" s="4">
        <f t="shared" si="21"/>
        <v>0</v>
      </c>
      <c r="E295" s="4">
        <f>IF(ISNA(VLOOKUP(A295&amp;"nieuw",'Extra aflossing'!A:G,4,0)),0,VLOOKUP(A295&amp;"nieuw",'Extra aflossing'!A:G,4,0))</f>
        <v>0</v>
      </c>
      <c r="F295" s="4">
        <f>I294*Invoer!$B$16/12</f>
        <v>0</v>
      </c>
      <c r="G295" s="4">
        <f>IF(A295&lt;=Aflossingsvrij_maken,ABS(PMT(Invoer!$B$16/12,360-C295+1,I294,0)),0)</f>
        <v>0</v>
      </c>
      <c r="H295" s="4">
        <f t="shared" si="22"/>
        <v>0</v>
      </c>
      <c r="I295" s="4">
        <f t="shared" si="23"/>
        <v>0</v>
      </c>
    </row>
    <row r="296" spans="1:9" x14ac:dyDescent="0.25">
      <c r="A296" s="10">
        <f t="shared" si="24"/>
        <v>53387</v>
      </c>
      <c r="B296">
        <f t="shared" si="20"/>
        <v>25</v>
      </c>
      <c r="C296">
        <v>295</v>
      </c>
      <c r="D296" s="4">
        <f t="shared" si="21"/>
        <v>0</v>
      </c>
      <c r="E296" s="4">
        <f>IF(ISNA(VLOOKUP(A296&amp;"nieuw",'Extra aflossing'!A:G,4,0)),0,VLOOKUP(A296&amp;"nieuw",'Extra aflossing'!A:G,4,0))</f>
        <v>0</v>
      </c>
      <c r="F296" s="4">
        <f>I295*Invoer!$B$16/12</f>
        <v>0</v>
      </c>
      <c r="G296" s="4">
        <f>IF(A296&lt;=Aflossingsvrij_maken,ABS(PMT(Invoer!$B$16/12,360-C296+1,I295,0)),0)</f>
        <v>0</v>
      </c>
      <c r="H296" s="4">
        <f t="shared" si="22"/>
        <v>0</v>
      </c>
      <c r="I296" s="4">
        <f t="shared" si="23"/>
        <v>0</v>
      </c>
    </row>
    <row r="297" spans="1:9" x14ac:dyDescent="0.25">
      <c r="A297" s="10">
        <f t="shared" si="24"/>
        <v>53418</v>
      </c>
      <c r="B297">
        <f t="shared" si="20"/>
        <v>25</v>
      </c>
      <c r="C297">
        <v>296</v>
      </c>
      <c r="D297" s="4">
        <f t="shared" si="21"/>
        <v>0</v>
      </c>
      <c r="E297" s="4">
        <f>IF(ISNA(VLOOKUP(A297&amp;"nieuw",'Extra aflossing'!A:G,4,0)),0,VLOOKUP(A297&amp;"nieuw",'Extra aflossing'!A:G,4,0))</f>
        <v>0</v>
      </c>
      <c r="F297" s="4">
        <f>I296*Invoer!$B$16/12</f>
        <v>0</v>
      </c>
      <c r="G297" s="4">
        <f>IF(A297&lt;=Aflossingsvrij_maken,ABS(PMT(Invoer!$B$16/12,360-C297+1,I296,0)),0)</f>
        <v>0</v>
      </c>
      <c r="H297" s="4">
        <f t="shared" si="22"/>
        <v>0</v>
      </c>
      <c r="I297" s="4">
        <f t="shared" si="23"/>
        <v>0</v>
      </c>
    </row>
    <row r="298" spans="1:9" x14ac:dyDescent="0.25">
      <c r="A298" s="10">
        <f t="shared" si="24"/>
        <v>53448</v>
      </c>
      <c r="B298">
        <f t="shared" si="20"/>
        <v>25</v>
      </c>
      <c r="C298">
        <v>297</v>
      </c>
      <c r="D298" s="4">
        <f t="shared" si="21"/>
        <v>0</v>
      </c>
      <c r="E298" s="4">
        <f>IF(ISNA(VLOOKUP(A298&amp;"nieuw",'Extra aflossing'!A:G,4,0)),0,VLOOKUP(A298&amp;"nieuw",'Extra aflossing'!A:G,4,0))</f>
        <v>0</v>
      </c>
      <c r="F298" s="4">
        <f>I297*Invoer!$B$16/12</f>
        <v>0</v>
      </c>
      <c r="G298" s="4">
        <f>IF(A298&lt;=Aflossingsvrij_maken,ABS(PMT(Invoer!$B$16/12,360-C298+1,I297,0)),0)</f>
        <v>0</v>
      </c>
      <c r="H298" s="4">
        <f t="shared" si="22"/>
        <v>0</v>
      </c>
      <c r="I298" s="4">
        <f t="shared" si="23"/>
        <v>0</v>
      </c>
    </row>
    <row r="299" spans="1:9" x14ac:dyDescent="0.25">
      <c r="A299" s="10">
        <f t="shared" si="24"/>
        <v>53479</v>
      </c>
      <c r="B299">
        <f t="shared" si="20"/>
        <v>25</v>
      </c>
      <c r="C299">
        <v>298</v>
      </c>
      <c r="D299" s="4">
        <f t="shared" si="21"/>
        <v>0</v>
      </c>
      <c r="E299" s="4">
        <f>IF(ISNA(VLOOKUP(A299&amp;"nieuw",'Extra aflossing'!A:G,4,0)),0,VLOOKUP(A299&amp;"nieuw",'Extra aflossing'!A:G,4,0))</f>
        <v>0</v>
      </c>
      <c r="F299" s="4">
        <f>I298*Invoer!$B$16/12</f>
        <v>0</v>
      </c>
      <c r="G299" s="4">
        <f>IF(A299&lt;=Aflossingsvrij_maken,ABS(PMT(Invoer!$B$16/12,360-C299+1,I298,0)),0)</f>
        <v>0</v>
      </c>
      <c r="H299" s="4">
        <f t="shared" si="22"/>
        <v>0</v>
      </c>
      <c r="I299" s="4">
        <f t="shared" si="23"/>
        <v>0</v>
      </c>
    </row>
    <row r="300" spans="1:9" x14ac:dyDescent="0.25">
      <c r="A300" s="10">
        <f t="shared" si="24"/>
        <v>53509</v>
      </c>
      <c r="B300">
        <f t="shared" si="20"/>
        <v>25</v>
      </c>
      <c r="C300">
        <v>299</v>
      </c>
      <c r="D300" s="4">
        <f t="shared" si="21"/>
        <v>0</v>
      </c>
      <c r="E300" s="4">
        <f>IF(ISNA(VLOOKUP(A300&amp;"nieuw",'Extra aflossing'!A:G,4,0)),0,VLOOKUP(A300&amp;"nieuw",'Extra aflossing'!A:G,4,0))</f>
        <v>0</v>
      </c>
      <c r="F300" s="4">
        <f>I299*Invoer!$B$16/12</f>
        <v>0</v>
      </c>
      <c r="G300" s="4">
        <f>IF(A300&lt;=Aflossingsvrij_maken,ABS(PMT(Invoer!$B$16/12,360-C300+1,I299,0)),0)</f>
        <v>0</v>
      </c>
      <c r="H300" s="4">
        <f t="shared" si="22"/>
        <v>0</v>
      </c>
      <c r="I300" s="4">
        <f t="shared" si="23"/>
        <v>0</v>
      </c>
    </row>
    <row r="301" spans="1:9" x14ac:dyDescent="0.25">
      <c r="A301" s="10">
        <f t="shared" si="24"/>
        <v>53540</v>
      </c>
      <c r="B301">
        <f t="shared" si="20"/>
        <v>25</v>
      </c>
      <c r="C301">
        <v>300</v>
      </c>
      <c r="D301" s="4">
        <f t="shared" si="21"/>
        <v>0</v>
      </c>
      <c r="E301" s="4">
        <f>IF(ISNA(VLOOKUP(A301&amp;"nieuw",'Extra aflossing'!A:G,4,0)),0,VLOOKUP(A301&amp;"nieuw",'Extra aflossing'!A:G,4,0))</f>
        <v>0</v>
      </c>
      <c r="F301" s="4">
        <f>I300*Invoer!$B$16/12</f>
        <v>0</v>
      </c>
      <c r="G301" s="4">
        <f>IF(A301&lt;=Aflossingsvrij_maken,ABS(PMT(Invoer!$B$16/12,360-C301+1,I300,0)),0)</f>
        <v>0</v>
      </c>
      <c r="H301" s="4">
        <f t="shared" si="22"/>
        <v>0</v>
      </c>
      <c r="I301" s="4">
        <f t="shared" si="23"/>
        <v>0</v>
      </c>
    </row>
    <row r="302" spans="1:9" x14ac:dyDescent="0.25">
      <c r="A302" s="10">
        <f t="shared" si="24"/>
        <v>53571</v>
      </c>
      <c r="B302">
        <f t="shared" si="20"/>
        <v>26</v>
      </c>
      <c r="C302">
        <v>301</v>
      </c>
      <c r="D302" s="4">
        <f t="shared" si="21"/>
        <v>0</v>
      </c>
      <c r="E302" s="4">
        <f>IF(ISNA(VLOOKUP(A302&amp;"nieuw",'Extra aflossing'!A:G,4,0)),0,VLOOKUP(A302&amp;"nieuw",'Extra aflossing'!A:G,4,0))</f>
        <v>0</v>
      </c>
      <c r="F302" s="4">
        <f>I301*Invoer!$B$17/12</f>
        <v>0</v>
      </c>
      <c r="G302" s="4">
        <f>IF(A302&lt;=Aflossingsvrij_maken,ABS(PMT(Invoer!$B$17/12,360-C302+1,I301,0)),0)</f>
        <v>0</v>
      </c>
      <c r="H302" s="4">
        <f t="shared" si="22"/>
        <v>0</v>
      </c>
      <c r="I302" s="4">
        <f t="shared" si="23"/>
        <v>0</v>
      </c>
    </row>
    <row r="303" spans="1:9" x14ac:dyDescent="0.25">
      <c r="A303" s="10">
        <f t="shared" si="24"/>
        <v>53601</v>
      </c>
      <c r="B303">
        <f t="shared" si="20"/>
        <v>26</v>
      </c>
      <c r="C303">
        <v>302</v>
      </c>
      <c r="D303" s="4">
        <f t="shared" si="21"/>
        <v>0</v>
      </c>
      <c r="E303" s="4">
        <f>IF(ISNA(VLOOKUP(A303&amp;"nieuw",'Extra aflossing'!A:G,4,0)),0,VLOOKUP(A303&amp;"nieuw",'Extra aflossing'!A:G,4,0))</f>
        <v>0</v>
      </c>
      <c r="F303" s="4">
        <f>I302*Invoer!$B$17/12</f>
        <v>0</v>
      </c>
      <c r="G303" s="4">
        <f>IF(A303&lt;=Aflossingsvrij_maken,ABS(PMT(Invoer!$B$17/12,360-C303+1,I302,0)),0)</f>
        <v>0</v>
      </c>
      <c r="H303" s="4">
        <f t="shared" si="22"/>
        <v>0</v>
      </c>
      <c r="I303" s="4">
        <f t="shared" si="23"/>
        <v>0</v>
      </c>
    </row>
    <row r="304" spans="1:9" x14ac:dyDescent="0.25">
      <c r="A304" s="10">
        <f t="shared" si="24"/>
        <v>53632</v>
      </c>
      <c r="B304">
        <f t="shared" si="20"/>
        <v>26</v>
      </c>
      <c r="C304">
        <v>303</v>
      </c>
      <c r="D304" s="4">
        <f t="shared" si="21"/>
        <v>0</v>
      </c>
      <c r="E304" s="4">
        <f>IF(ISNA(VLOOKUP(A304&amp;"nieuw",'Extra aflossing'!A:G,4,0)),0,VLOOKUP(A304&amp;"nieuw",'Extra aflossing'!A:G,4,0))</f>
        <v>0</v>
      </c>
      <c r="F304" s="4">
        <f>I303*Invoer!$B$17/12</f>
        <v>0</v>
      </c>
      <c r="G304" s="4">
        <f>IF(A304&lt;=Aflossingsvrij_maken,ABS(PMT(Invoer!$B$17/12,360-C304+1,I303,0)),0)</f>
        <v>0</v>
      </c>
      <c r="H304" s="4">
        <f t="shared" si="22"/>
        <v>0</v>
      </c>
      <c r="I304" s="4">
        <f t="shared" si="23"/>
        <v>0</v>
      </c>
    </row>
    <row r="305" spans="1:9" x14ac:dyDescent="0.25">
      <c r="A305" s="10">
        <f t="shared" si="24"/>
        <v>53662</v>
      </c>
      <c r="B305">
        <f t="shared" si="20"/>
        <v>26</v>
      </c>
      <c r="C305">
        <v>304</v>
      </c>
      <c r="D305" s="4">
        <f t="shared" si="21"/>
        <v>0</v>
      </c>
      <c r="E305" s="4">
        <f>IF(ISNA(VLOOKUP(A305&amp;"nieuw",'Extra aflossing'!A:G,4,0)),0,VLOOKUP(A305&amp;"nieuw",'Extra aflossing'!A:G,4,0))</f>
        <v>0</v>
      </c>
      <c r="F305" s="4">
        <f>I304*Invoer!$B$17/12</f>
        <v>0</v>
      </c>
      <c r="G305" s="4">
        <f>IF(A305&lt;=Aflossingsvrij_maken,ABS(PMT(Invoer!$B$17/12,360-C305+1,I304,0)),0)</f>
        <v>0</v>
      </c>
      <c r="H305" s="4">
        <f t="shared" si="22"/>
        <v>0</v>
      </c>
      <c r="I305" s="4">
        <f t="shared" si="23"/>
        <v>0</v>
      </c>
    </row>
    <row r="306" spans="1:9" x14ac:dyDescent="0.25">
      <c r="A306" s="10">
        <f t="shared" si="24"/>
        <v>53693</v>
      </c>
      <c r="B306">
        <f t="shared" si="20"/>
        <v>26</v>
      </c>
      <c r="C306">
        <v>305</v>
      </c>
      <c r="D306" s="4">
        <f t="shared" si="21"/>
        <v>0</v>
      </c>
      <c r="E306" s="4">
        <f>IF(ISNA(VLOOKUP(A306&amp;"nieuw",'Extra aflossing'!A:G,4,0)),0,VLOOKUP(A306&amp;"nieuw",'Extra aflossing'!A:G,4,0))</f>
        <v>0</v>
      </c>
      <c r="F306" s="4">
        <f>I305*Invoer!$B$17/12</f>
        <v>0</v>
      </c>
      <c r="G306" s="4">
        <f>IF(A306&lt;=Aflossingsvrij_maken,ABS(PMT(Invoer!$B$17/12,360-C306+1,I305,0)),0)</f>
        <v>0</v>
      </c>
      <c r="H306" s="4">
        <f t="shared" si="22"/>
        <v>0</v>
      </c>
      <c r="I306" s="4">
        <f t="shared" si="23"/>
        <v>0</v>
      </c>
    </row>
    <row r="307" spans="1:9" x14ac:dyDescent="0.25">
      <c r="A307" s="10">
        <f t="shared" si="24"/>
        <v>53724</v>
      </c>
      <c r="B307">
        <f t="shared" si="20"/>
        <v>26</v>
      </c>
      <c r="C307">
        <v>306</v>
      </c>
      <c r="D307" s="4">
        <f t="shared" si="21"/>
        <v>0</v>
      </c>
      <c r="E307" s="4">
        <f>IF(ISNA(VLOOKUP(A307&amp;"nieuw",'Extra aflossing'!A:G,4,0)),0,VLOOKUP(A307&amp;"nieuw",'Extra aflossing'!A:G,4,0))</f>
        <v>0</v>
      </c>
      <c r="F307" s="4">
        <f>I306*Invoer!$B$17/12</f>
        <v>0</v>
      </c>
      <c r="G307" s="4">
        <f>IF(A307&lt;=Aflossingsvrij_maken,ABS(PMT(Invoer!$B$17/12,360-C307+1,I306,0)),0)</f>
        <v>0</v>
      </c>
      <c r="H307" s="4">
        <f t="shared" si="22"/>
        <v>0</v>
      </c>
      <c r="I307" s="4">
        <f t="shared" si="23"/>
        <v>0</v>
      </c>
    </row>
    <row r="308" spans="1:9" x14ac:dyDescent="0.25">
      <c r="A308" s="10">
        <f t="shared" si="24"/>
        <v>53752</v>
      </c>
      <c r="B308">
        <f t="shared" si="20"/>
        <v>26</v>
      </c>
      <c r="C308">
        <v>307</v>
      </c>
      <c r="D308" s="4">
        <f t="shared" si="21"/>
        <v>0</v>
      </c>
      <c r="E308" s="4">
        <f>IF(ISNA(VLOOKUP(A308&amp;"nieuw",'Extra aflossing'!A:G,4,0)),0,VLOOKUP(A308&amp;"nieuw",'Extra aflossing'!A:G,4,0))</f>
        <v>0</v>
      </c>
      <c r="F308" s="4">
        <f>I307*Invoer!$B$17/12</f>
        <v>0</v>
      </c>
      <c r="G308" s="4">
        <f>IF(A308&lt;=Aflossingsvrij_maken,ABS(PMT(Invoer!$B$17/12,360-C308+1,I307,0)),0)</f>
        <v>0</v>
      </c>
      <c r="H308" s="4">
        <f t="shared" si="22"/>
        <v>0</v>
      </c>
      <c r="I308" s="4">
        <f t="shared" si="23"/>
        <v>0</v>
      </c>
    </row>
    <row r="309" spans="1:9" x14ac:dyDescent="0.25">
      <c r="A309" s="10">
        <f t="shared" si="24"/>
        <v>53783</v>
      </c>
      <c r="B309">
        <f t="shared" si="20"/>
        <v>26</v>
      </c>
      <c r="C309">
        <v>308</v>
      </c>
      <c r="D309" s="4">
        <f t="shared" si="21"/>
        <v>0</v>
      </c>
      <c r="E309" s="4">
        <f>IF(ISNA(VLOOKUP(A309&amp;"nieuw",'Extra aflossing'!A:G,4,0)),0,VLOOKUP(A309&amp;"nieuw",'Extra aflossing'!A:G,4,0))</f>
        <v>0</v>
      </c>
      <c r="F309" s="4">
        <f>I308*Invoer!$B$17/12</f>
        <v>0</v>
      </c>
      <c r="G309" s="4">
        <f>IF(A309&lt;=Aflossingsvrij_maken,ABS(PMT(Invoer!$B$17/12,360-C309+1,I308,0)),0)</f>
        <v>0</v>
      </c>
      <c r="H309" s="4">
        <f t="shared" si="22"/>
        <v>0</v>
      </c>
      <c r="I309" s="4">
        <f t="shared" si="23"/>
        <v>0</v>
      </c>
    </row>
    <row r="310" spans="1:9" x14ac:dyDescent="0.25">
      <c r="A310" s="10">
        <f t="shared" si="24"/>
        <v>53813</v>
      </c>
      <c r="B310">
        <f t="shared" si="20"/>
        <v>26</v>
      </c>
      <c r="C310">
        <v>309</v>
      </c>
      <c r="D310" s="4">
        <f t="shared" si="21"/>
        <v>0</v>
      </c>
      <c r="E310" s="4">
        <f>IF(ISNA(VLOOKUP(A310&amp;"nieuw",'Extra aflossing'!A:G,4,0)),0,VLOOKUP(A310&amp;"nieuw",'Extra aflossing'!A:G,4,0))</f>
        <v>0</v>
      </c>
      <c r="F310" s="4">
        <f>I309*Invoer!$B$17/12</f>
        <v>0</v>
      </c>
      <c r="G310" s="4">
        <f>IF(A310&lt;=Aflossingsvrij_maken,ABS(PMT(Invoer!$B$17/12,360-C310+1,I309,0)),0)</f>
        <v>0</v>
      </c>
      <c r="H310" s="4">
        <f t="shared" si="22"/>
        <v>0</v>
      </c>
      <c r="I310" s="4">
        <f t="shared" si="23"/>
        <v>0</v>
      </c>
    </row>
    <row r="311" spans="1:9" x14ac:dyDescent="0.25">
      <c r="A311" s="10">
        <f t="shared" si="24"/>
        <v>53844</v>
      </c>
      <c r="B311">
        <f t="shared" si="20"/>
        <v>26</v>
      </c>
      <c r="C311">
        <v>310</v>
      </c>
      <c r="D311" s="4">
        <f t="shared" si="21"/>
        <v>0</v>
      </c>
      <c r="E311" s="4">
        <f>IF(ISNA(VLOOKUP(A311&amp;"nieuw",'Extra aflossing'!A:G,4,0)),0,VLOOKUP(A311&amp;"nieuw",'Extra aflossing'!A:G,4,0))</f>
        <v>0</v>
      </c>
      <c r="F311" s="4">
        <f>I310*Invoer!$B$17/12</f>
        <v>0</v>
      </c>
      <c r="G311" s="4">
        <f>IF(A311&lt;=Aflossingsvrij_maken,ABS(PMT(Invoer!$B$17/12,360-C311+1,I310,0)),0)</f>
        <v>0</v>
      </c>
      <c r="H311" s="4">
        <f t="shared" si="22"/>
        <v>0</v>
      </c>
      <c r="I311" s="4">
        <f t="shared" si="23"/>
        <v>0</v>
      </c>
    </row>
    <row r="312" spans="1:9" x14ac:dyDescent="0.25">
      <c r="A312" s="10">
        <f t="shared" si="24"/>
        <v>53874</v>
      </c>
      <c r="B312">
        <f t="shared" si="20"/>
        <v>26</v>
      </c>
      <c r="C312">
        <v>311</v>
      </c>
      <c r="D312" s="4">
        <f t="shared" si="21"/>
        <v>0</v>
      </c>
      <c r="E312" s="4">
        <f>IF(ISNA(VLOOKUP(A312&amp;"nieuw",'Extra aflossing'!A:G,4,0)),0,VLOOKUP(A312&amp;"nieuw",'Extra aflossing'!A:G,4,0))</f>
        <v>0</v>
      </c>
      <c r="F312" s="4">
        <f>I311*Invoer!$B$17/12</f>
        <v>0</v>
      </c>
      <c r="G312" s="4">
        <f>IF(A312&lt;=Aflossingsvrij_maken,ABS(PMT(Invoer!$B$17/12,360-C312+1,I311,0)),0)</f>
        <v>0</v>
      </c>
      <c r="H312" s="4">
        <f t="shared" si="22"/>
        <v>0</v>
      </c>
      <c r="I312" s="4">
        <f t="shared" si="23"/>
        <v>0</v>
      </c>
    </row>
    <row r="313" spans="1:9" x14ac:dyDescent="0.25">
      <c r="A313" s="10">
        <f t="shared" si="24"/>
        <v>53905</v>
      </c>
      <c r="B313">
        <f t="shared" si="20"/>
        <v>26</v>
      </c>
      <c r="C313">
        <v>312</v>
      </c>
      <c r="D313" s="4">
        <f t="shared" si="21"/>
        <v>0</v>
      </c>
      <c r="E313" s="4">
        <f>IF(ISNA(VLOOKUP(A313&amp;"nieuw",'Extra aflossing'!A:G,4,0)),0,VLOOKUP(A313&amp;"nieuw",'Extra aflossing'!A:G,4,0))</f>
        <v>0</v>
      </c>
      <c r="F313" s="4">
        <f>I312*Invoer!$B$17/12</f>
        <v>0</v>
      </c>
      <c r="G313" s="4">
        <f>IF(A313&lt;=Aflossingsvrij_maken,ABS(PMT(Invoer!$B$17/12,360-C313+1,I312,0)),0)</f>
        <v>0</v>
      </c>
      <c r="H313" s="4">
        <f t="shared" si="22"/>
        <v>0</v>
      </c>
      <c r="I313" s="4">
        <f t="shared" si="23"/>
        <v>0</v>
      </c>
    </row>
    <row r="314" spans="1:9" x14ac:dyDescent="0.25">
      <c r="A314" s="10">
        <f t="shared" si="24"/>
        <v>53936</v>
      </c>
      <c r="B314">
        <f t="shared" si="20"/>
        <v>27</v>
      </c>
      <c r="C314">
        <v>313</v>
      </c>
      <c r="D314" s="4">
        <f t="shared" si="21"/>
        <v>0</v>
      </c>
      <c r="E314" s="4">
        <f>IF(ISNA(VLOOKUP(A314&amp;"nieuw",'Extra aflossing'!A:G,4,0)),0,VLOOKUP(A314&amp;"nieuw",'Extra aflossing'!A:G,4,0))</f>
        <v>0</v>
      </c>
      <c r="F314" s="4">
        <f>I313*Invoer!$B$17/12</f>
        <v>0</v>
      </c>
      <c r="G314" s="4">
        <f>IF(A314&lt;=Aflossingsvrij_maken,ABS(PMT(Invoer!$B$17/12,360-C314+1,I313,0)),0)</f>
        <v>0</v>
      </c>
      <c r="H314" s="4">
        <f t="shared" si="22"/>
        <v>0</v>
      </c>
      <c r="I314" s="4">
        <f t="shared" si="23"/>
        <v>0</v>
      </c>
    </row>
    <row r="315" spans="1:9" x14ac:dyDescent="0.25">
      <c r="A315" s="10">
        <f t="shared" si="24"/>
        <v>53966</v>
      </c>
      <c r="B315">
        <f t="shared" si="20"/>
        <v>27</v>
      </c>
      <c r="C315">
        <v>314</v>
      </c>
      <c r="D315" s="4">
        <f t="shared" si="21"/>
        <v>0</v>
      </c>
      <c r="E315" s="4">
        <f>IF(ISNA(VLOOKUP(A315&amp;"nieuw",'Extra aflossing'!A:G,4,0)),0,VLOOKUP(A315&amp;"nieuw",'Extra aflossing'!A:G,4,0))</f>
        <v>0</v>
      </c>
      <c r="F315" s="4">
        <f>I314*Invoer!$B$17/12</f>
        <v>0</v>
      </c>
      <c r="G315" s="4">
        <f>IF(A315&lt;=Aflossingsvrij_maken,ABS(PMT(Invoer!$B$17/12,360-C315+1,I314,0)),0)</f>
        <v>0</v>
      </c>
      <c r="H315" s="4">
        <f t="shared" si="22"/>
        <v>0</v>
      </c>
      <c r="I315" s="4">
        <f t="shared" si="23"/>
        <v>0</v>
      </c>
    </row>
    <row r="316" spans="1:9" x14ac:dyDescent="0.25">
      <c r="A316" s="10">
        <f t="shared" si="24"/>
        <v>53997</v>
      </c>
      <c r="B316">
        <f t="shared" si="20"/>
        <v>27</v>
      </c>
      <c r="C316">
        <v>315</v>
      </c>
      <c r="D316" s="4">
        <f t="shared" si="21"/>
        <v>0</v>
      </c>
      <c r="E316" s="4">
        <f>IF(ISNA(VLOOKUP(A316&amp;"nieuw",'Extra aflossing'!A:G,4,0)),0,VLOOKUP(A316&amp;"nieuw",'Extra aflossing'!A:G,4,0))</f>
        <v>0</v>
      </c>
      <c r="F316" s="4">
        <f>I315*Invoer!$B$17/12</f>
        <v>0</v>
      </c>
      <c r="G316" s="4">
        <f>IF(A316&lt;=Aflossingsvrij_maken,ABS(PMT(Invoer!$B$17/12,360-C316+1,I315,0)),0)</f>
        <v>0</v>
      </c>
      <c r="H316" s="4">
        <f t="shared" si="22"/>
        <v>0</v>
      </c>
      <c r="I316" s="4">
        <f t="shared" si="23"/>
        <v>0</v>
      </c>
    </row>
    <row r="317" spans="1:9" x14ac:dyDescent="0.25">
      <c r="A317" s="10">
        <f t="shared" si="24"/>
        <v>54027</v>
      </c>
      <c r="B317">
        <f t="shared" si="20"/>
        <v>27</v>
      </c>
      <c r="C317">
        <v>316</v>
      </c>
      <c r="D317" s="4">
        <f t="shared" si="21"/>
        <v>0</v>
      </c>
      <c r="E317" s="4">
        <f>IF(ISNA(VLOOKUP(A317&amp;"nieuw",'Extra aflossing'!A:G,4,0)),0,VLOOKUP(A317&amp;"nieuw",'Extra aflossing'!A:G,4,0))</f>
        <v>0</v>
      </c>
      <c r="F317" s="4">
        <f>I316*Invoer!$B$17/12</f>
        <v>0</v>
      </c>
      <c r="G317" s="4">
        <f>IF(A317&lt;=Aflossingsvrij_maken,ABS(PMT(Invoer!$B$17/12,360-C317+1,I316,0)),0)</f>
        <v>0</v>
      </c>
      <c r="H317" s="4">
        <f t="shared" si="22"/>
        <v>0</v>
      </c>
      <c r="I317" s="4">
        <f t="shared" si="23"/>
        <v>0</v>
      </c>
    </row>
    <row r="318" spans="1:9" x14ac:dyDescent="0.25">
      <c r="A318" s="10">
        <f t="shared" si="24"/>
        <v>54058</v>
      </c>
      <c r="B318">
        <f t="shared" si="20"/>
        <v>27</v>
      </c>
      <c r="C318">
        <v>317</v>
      </c>
      <c r="D318" s="4">
        <f t="shared" si="21"/>
        <v>0</v>
      </c>
      <c r="E318" s="4">
        <f>IF(ISNA(VLOOKUP(A318&amp;"nieuw",'Extra aflossing'!A:G,4,0)),0,VLOOKUP(A318&amp;"nieuw",'Extra aflossing'!A:G,4,0))</f>
        <v>0</v>
      </c>
      <c r="F318" s="4">
        <f>I317*Invoer!$B$17/12</f>
        <v>0</v>
      </c>
      <c r="G318" s="4">
        <f>IF(A318&lt;=Aflossingsvrij_maken,ABS(PMT(Invoer!$B$17/12,360-C318+1,I317,0)),0)</f>
        <v>0</v>
      </c>
      <c r="H318" s="4">
        <f t="shared" si="22"/>
        <v>0</v>
      </c>
      <c r="I318" s="4">
        <f t="shared" si="23"/>
        <v>0</v>
      </c>
    </row>
    <row r="319" spans="1:9" x14ac:dyDescent="0.25">
      <c r="A319" s="10">
        <f t="shared" si="24"/>
        <v>54089</v>
      </c>
      <c r="B319">
        <f t="shared" si="20"/>
        <v>27</v>
      </c>
      <c r="C319">
        <v>318</v>
      </c>
      <c r="D319" s="4">
        <f t="shared" si="21"/>
        <v>0</v>
      </c>
      <c r="E319" s="4">
        <f>IF(ISNA(VLOOKUP(A319&amp;"nieuw",'Extra aflossing'!A:G,4,0)),0,VLOOKUP(A319&amp;"nieuw",'Extra aflossing'!A:G,4,0))</f>
        <v>0</v>
      </c>
      <c r="F319" s="4">
        <f>I318*Invoer!$B$17/12</f>
        <v>0</v>
      </c>
      <c r="G319" s="4">
        <f>IF(A319&lt;=Aflossingsvrij_maken,ABS(PMT(Invoer!$B$17/12,360-C319+1,I318,0)),0)</f>
        <v>0</v>
      </c>
      <c r="H319" s="4">
        <f t="shared" si="22"/>
        <v>0</v>
      </c>
      <c r="I319" s="4">
        <f t="shared" si="23"/>
        <v>0</v>
      </c>
    </row>
    <row r="320" spans="1:9" x14ac:dyDescent="0.25">
      <c r="A320" s="10">
        <f t="shared" si="24"/>
        <v>54118</v>
      </c>
      <c r="B320">
        <f t="shared" si="20"/>
        <v>27</v>
      </c>
      <c r="C320">
        <v>319</v>
      </c>
      <c r="D320" s="4">
        <f t="shared" si="21"/>
        <v>0</v>
      </c>
      <c r="E320" s="4">
        <f>IF(ISNA(VLOOKUP(A320&amp;"nieuw",'Extra aflossing'!A:G,4,0)),0,VLOOKUP(A320&amp;"nieuw",'Extra aflossing'!A:G,4,0))</f>
        <v>0</v>
      </c>
      <c r="F320" s="4">
        <f>I319*Invoer!$B$17/12</f>
        <v>0</v>
      </c>
      <c r="G320" s="4">
        <f>IF(A320&lt;=Aflossingsvrij_maken,ABS(PMT(Invoer!$B$17/12,360-C320+1,I319,0)),0)</f>
        <v>0</v>
      </c>
      <c r="H320" s="4">
        <f t="shared" si="22"/>
        <v>0</v>
      </c>
      <c r="I320" s="4">
        <f t="shared" si="23"/>
        <v>0</v>
      </c>
    </row>
    <row r="321" spans="1:9" x14ac:dyDescent="0.25">
      <c r="A321" s="10">
        <f t="shared" si="24"/>
        <v>54149</v>
      </c>
      <c r="B321">
        <f t="shared" si="20"/>
        <v>27</v>
      </c>
      <c r="C321">
        <v>320</v>
      </c>
      <c r="D321" s="4">
        <f t="shared" si="21"/>
        <v>0</v>
      </c>
      <c r="E321" s="4">
        <f>IF(ISNA(VLOOKUP(A321&amp;"nieuw",'Extra aflossing'!A:G,4,0)),0,VLOOKUP(A321&amp;"nieuw",'Extra aflossing'!A:G,4,0))</f>
        <v>0</v>
      </c>
      <c r="F321" s="4">
        <f>I320*Invoer!$B$17/12</f>
        <v>0</v>
      </c>
      <c r="G321" s="4">
        <f>IF(A321&lt;=Aflossingsvrij_maken,ABS(PMT(Invoer!$B$17/12,360-C321+1,I320,0)),0)</f>
        <v>0</v>
      </c>
      <c r="H321" s="4">
        <f t="shared" si="22"/>
        <v>0</v>
      </c>
      <c r="I321" s="4">
        <f t="shared" si="23"/>
        <v>0</v>
      </c>
    </row>
    <row r="322" spans="1:9" x14ac:dyDescent="0.25">
      <c r="A322" s="10">
        <f t="shared" si="24"/>
        <v>54179</v>
      </c>
      <c r="B322">
        <f t="shared" si="20"/>
        <v>27</v>
      </c>
      <c r="C322">
        <v>321</v>
      </c>
      <c r="D322" s="4">
        <f t="shared" si="21"/>
        <v>0</v>
      </c>
      <c r="E322" s="4">
        <f>IF(ISNA(VLOOKUP(A322&amp;"nieuw",'Extra aflossing'!A:G,4,0)),0,VLOOKUP(A322&amp;"nieuw",'Extra aflossing'!A:G,4,0))</f>
        <v>0</v>
      </c>
      <c r="F322" s="4">
        <f>I321*Invoer!$B$17/12</f>
        <v>0</v>
      </c>
      <c r="G322" s="4">
        <f>IF(A322&lt;=Aflossingsvrij_maken,ABS(PMT(Invoer!$B$17/12,360-C322+1,I321,0)),0)</f>
        <v>0</v>
      </c>
      <c r="H322" s="4">
        <f t="shared" si="22"/>
        <v>0</v>
      </c>
      <c r="I322" s="4">
        <f t="shared" si="23"/>
        <v>0</v>
      </c>
    </row>
    <row r="323" spans="1:9" x14ac:dyDescent="0.25">
      <c r="A323" s="10">
        <f t="shared" si="24"/>
        <v>54210</v>
      </c>
      <c r="B323">
        <f t="shared" ref="B323:B361" si="25">CEILING(C323/12,1)</f>
        <v>27</v>
      </c>
      <c r="C323">
        <v>322</v>
      </c>
      <c r="D323" s="4">
        <f t="shared" ref="D323:D361" si="26">IF(A323&lt;=Aflossingsvrij_maken,G323-F323,0)</f>
        <v>0</v>
      </c>
      <c r="E323" s="4">
        <f>IF(ISNA(VLOOKUP(A323&amp;"nieuw",'Extra aflossing'!A:G,4,0)),0,VLOOKUP(A323&amp;"nieuw",'Extra aflossing'!A:G,4,0))</f>
        <v>0</v>
      </c>
      <c r="F323" s="4">
        <f>I322*Invoer!$B$17/12</f>
        <v>0</v>
      </c>
      <c r="G323" s="4">
        <f>IF(A323&lt;=Aflossingsvrij_maken,ABS(PMT(Invoer!$B$17/12,360-C323+1,I322,0)),0)</f>
        <v>0</v>
      </c>
      <c r="H323" s="4">
        <f t="shared" ref="H323:H361" si="27">SUM(D323,F323)</f>
        <v>0</v>
      </c>
      <c r="I323" s="4">
        <f t="shared" ref="I323:I361" si="28">I322-D323-E323</f>
        <v>0</v>
      </c>
    </row>
    <row r="324" spans="1:9" x14ac:dyDescent="0.25">
      <c r="A324" s="10">
        <f t="shared" ref="A324:A361" si="29">DATE(YEAR(A323),MONTH(A323)+1,DAY(A323))</f>
        <v>54240</v>
      </c>
      <c r="B324">
        <f t="shared" si="25"/>
        <v>27</v>
      </c>
      <c r="C324">
        <v>323</v>
      </c>
      <c r="D324" s="4">
        <f t="shared" si="26"/>
        <v>0</v>
      </c>
      <c r="E324" s="4">
        <f>IF(ISNA(VLOOKUP(A324&amp;"nieuw",'Extra aflossing'!A:G,4,0)),0,VLOOKUP(A324&amp;"nieuw",'Extra aflossing'!A:G,4,0))</f>
        <v>0</v>
      </c>
      <c r="F324" s="4">
        <f>I323*Invoer!$B$17/12</f>
        <v>0</v>
      </c>
      <c r="G324" s="4">
        <f>IF(A324&lt;=Aflossingsvrij_maken,ABS(PMT(Invoer!$B$17/12,360-C324+1,I323,0)),0)</f>
        <v>0</v>
      </c>
      <c r="H324" s="4">
        <f t="shared" si="27"/>
        <v>0</v>
      </c>
      <c r="I324" s="4">
        <f t="shared" si="28"/>
        <v>0</v>
      </c>
    </row>
    <row r="325" spans="1:9" x14ac:dyDescent="0.25">
      <c r="A325" s="10">
        <f t="shared" si="29"/>
        <v>54271</v>
      </c>
      <c r="B325">
        <f t="shared" si="25"/>
        <v>27</v>
      </c>
      <c r="C325">
        <v>324</v>
      </c>
      <c r="D325" s="4">
        <f t="shared" si="26"/>
        <v>0</v>
      </c>
      <c r="E325" s="4">
        <f>IF(ISNA(VLOOKUP(A325&amp;"nieuw",'Extra aflossing'!A:G,4,0)),0,VLOOKUP(A325&amp;"nieuw",'Extra aflossing'!A:G,4,0))</f>
        <v>0</v>
      </c>
      <c r="F325" s="4">
        <f>I324*Invoer!$B$17/12</f>
        <v>0</v>
      </c>
      <c r="G325" s="4">
        <f>IF(A325&lt;=Aflossingsvrij_maken,ABS(PMT(Invoer!$B$17/12,360-C325+1,I324,0)),0)</f>
        <v>0</v>
      </c>
      <c r="H325" s="4">
        <f t="shared" si="27"/>
        <v>0</v>
      </c>
      <c r="I325" s="4">
        <f t="shared" si="28"/>
        <v>0</v>
      </c>
    </row>
    <row r="326" spans="1:9" x14ac:dyDescent="0.25">
      <c r="A326" s="10">
        <f t="shared" si="29"/>
        <v>54302</v>
      </c>
      <c r="B326">
        <f t="shared" si="25"/>
        <v>28</v>
      </c>
      <c r="C326">
        <v>325</v>
      </c>
      <c r="D326" s="4">
        <f t="shared" si="26"/>
        <v>0</v>
      </c>
      <c r="E326" s="4">
        <f>IF(ISNA(VLOOKUP(A326&amp;"nieuw",'Extra aflossing'!A:G,4,0)),0,VLOOKUP(A326&amp;"nieuw",'Extra aflossing'!A:G,4,0))</f>
        <v>0</v>
      </c>
      <c r="F326" s="4">
        <f>I325*Invoer!$B$17/12</f>
        <v>0</v>
      </c>
      <c r="G326" s="4">
        <f>IF(A326&lt;=Aflossingsvrij_maken,ABS(PMT(Invoer!$B$17/12,360-C326+1,I325,0)),0)</f>
        <v>0</v>
      </c>
      <c r="H326" s="4">
        <f t="shared" si="27"/>
        <v>0</v>
      </c>
      <c r="I326" s="4">
        <f t="shared" si="28"/>
        <v>0</v>
      </c>
    </row>
    <row r="327" spans="1:9" x14ac:dyDescent="0.25">
      <c r="A327" s="10">
        <f t="shared" si="29"/>
        <v>54332</v>
      </c>
      <c r="B327">
        <f t="shared" si="25"/>
        <v>28</v>
      </c>
      <c r="C327">
        <v>326</v>
      </c>
      <c r="D327" s="4">
        <f t="shared" si="26"/>
        <v>0</v>
      </c>
      <c r="E327" s="4">
        <f>IF(ISNA(VLOOKUP(A327&amp;"nieuw",'Extra aflossing'!A:G,4,0)),0,VLOOKUP(A327&amp;"nieuw",'Extra aflossing'!A:G,4,0))</f>
        <v>0</v>
      </c>
      <c r="F327" s="4">
        <f>I326*Invoer!$B$17/12</f>
        <v>0</v>
      </c>
      <c r="G327" s="4">
        <f>IF(A327&lt;=Aflossingsvrij_maken,ABS(PMT(Invoer!$B$17/12,360-C327+1,I326,0)),0)</f>
        <v>0</v>
      </c>
      <c r="H327" s="4">
        <f t="shared" si="27"/>
        <v>0</v>
      </c>
      <c r="I327" s="4">
        <f t="shared" si="28"/>
        <v>0</v>
      </c>
    </row>
    <row r="328" spans="1:9" x14ac:dyDescent="0.25">
      <c r="A328" s="10">
        <f t="shared" si="29"/>
        <v>54363</v>
      </c>
      <c r="B328">
        <f t="shared" si="25"/>
        <v>28</v>
      </c>
      <c r="C328">
        <v>327</v>
      </c>
      <c r="D328" s="4">
        <f t="shared" si="26"/>
        <v>0</v>
      </c>
      <c r="E328" s="4">
        <f>IF(ISNA(VLOOKUP(A328&amp;"nieuw",'Extra aflossing'!A:G,4,0)),0,VLOOKUP(A328&amp;"nieuw",'Extra aflossing'!A:G,4,0))</f>
        <v>0</v>
      </c>
      <c r="F328" s="4">
        <f>I327*Invoer!$B$17/12</f>
        <v>0</v>
      </c>
      <c r="G328" s="4">
        <f>IF(A328&lt;=Aflossingsvrij_maken,ABS(PMT(Invoer!$B$17/12,360-C328+1,I327,0)),0)</f>
        <v>0</v>
      </c>
      <c r="H328" s="4">
        <f t="shared" si="27"/>
        <v>0</v>
      </c>
      <c r="I328" s="4">
        <f t="shared" si="28"/>
        <v>0</v>
      </c>
    </row>
    <row r="329" spans="1:9" x14ac:dyDescent="0.25">
      <c r="A329" s="10">
        <f t="shared" si="29"/>
        <v>54393</v>
      </c>
      <c r="B329">
        <f t="shared" si="25"/>
        <v>28</v>
      </c>
      <c r="C329">
        <v>328</v>
      </c>
      <c r="D329" s="4">
        <f t="shared" si="26"/>
        <v>0</v>
      </c>
      <c r="E329" s="4">
        <f>IF(ISNA(VLOOKUP(A329&amp;"nieuw",'Extra aflossing'!A:G,4,0)),0,VLOOKUP(A329&amp;"nieuw",'Extra aflossing'!A:G,4,0))</f>
        <v>0</v>
      </c>
      <c r="F329" s="4">
        <f>I328*Invoer!$B$17/12</f>
        <v>0</v>
      </c>
      <c r="G329" s="4">
        <f>IF(A329&lt;=Aflossingsvrij_maken,ABS(PMT(Invoer!$B$17/12,360-C329+1,I328,0)),0)</f>
        <v>0</v>
      </c>
      <c r="H329" s="4">
        <f t="shared" si="27"/>
        <v>0</v>
      </c>
      <c r="I329" s="4">
        <f t="shared" si="28"/>
        <v>0</v>
      </c>
    </row>
    <row r="330" spans="1:9" x14ac:dyDescent="0.25">
      <c r="A330" s="10">
        <f t="shared" si="29"/>
        <v>54424</v>
      </c>
      <c r="B330">
        <f t="shared" si="25"/>
        <v>28</v>
      </c>
      <c r="C330">
        <v>329</v>
      </c>
      <c r="D330" s="4">
        <f t="shared" si="26"/>
        <v>0</v>
      </c>
      <c r="E330" s="4">
        <f>IF(ISNA(VLOOKUP(A330&amp;"nieuw",'Extra aflossing'!A:G,4,0)),0,VLOOKUP(A330&amp;"nieuw",'Extra aflossing'!A:G,4,0))</f>
        <v>0</v>
      </c>
      <c r="F330" s="4">
        <f>I329*Invoer!$B$17/12</f>
        <v>0</v>
      </c>
      <c r="G330" s="4">
        <f>IF(A330&lt;=Aflossingsvrij_maken,ABS(PMT(Invoer!$B$17/12,360-C330+1,I329,0)),0)</f>
        <v>0</v>
      </c>
      <c r="H330" s="4">
        <f t="shared" si="27"/>
        <v>0</v>
      </c>
      <c r="I330" s="4">
        <f t="shared" si="28"/>
        <v>0</v>
      </c>
    </row>
    <row r="331" spans="1:9" x14ac:dyDescent="0.25">
      <c r="A331" s="10">
        <f t="shared" si="29"/>
        <v>54455</v>
      </c>
      <c r="B331">
        <f t="shared" si="25"/>
        <v>28</v>
      </c>
      <c r="C331">
        <v>330</v>
      </c>
      <c r="D331" s="4">
        <f t="shared" si="26"/>
        <v>0</v>
      </c>
      <c r="E331" s="4">
        <f>IF(ISNA(VLOOKUP(A331&amp;"nieuw",'Extra aflossing'!A:G,4,0)),0,VLOOKUP(A331&amp;"nieuw",'Extra aflossing'!A:G,4,0))</f>
        <v>0</v>
      </c>
      <c r="F331" s="4">
        <f>I330*Invoer!$B$17/12</f>
        <v>0</v>
      </c>
      <c r="G331" s="4">
        <f>IF(A331&lt;=Aflossingsvrij_maken,ABS(PMT(Invoer!$B$17/12,360-C331+1,I330,0)),0)</f>
        <v>0</v>
      </c>
      <c r="H331" s="4">
        <f t="shared" si="27"/>
        <v>0</v>
      </c>
      <c r="I331" s="4">
        <f t="shared" si="28"/>
        <v>0</v>
      </c>
    </row>
    <row r="332" spans="1:9" x14ac:dyDescent="0.25">
      <c r="A332" s="10">
        <f t="shared" si="29"/>
        <v>54483</v>
      </c>
      <c r="B332">
        <f t="shared" si="25"/>
        <v>28</v>
      </c>
      <c r="C332">
        <v>331</v>
      </c>
      <c r="D332" s="4">
        <f t="shared" si="26"/>
        <v>0</v>
      </c>
      <c r="E332" s="4">
        <f>IF(ISNA(VLOOKUP(A332&amp;"nieuw",'Extra aflossing'!A:G,4,0)),0,VLOOKUP(A332&amp;"nieuw",'Extra aflossing'!A:G,4,0))</f>
        <v>0</v>
      </c>
      <c r="F332" s="4">
        <f>I331*Invoer!$B$17/12</f>
        <v>0</v>
      </c>
      <c r="G332" s="4">
        <f>IF(A332&lt;=Aflossingsvrij_maken,ABS(PMT(Invoer!$B$17/12,360-C332+1,I331,0)),0)</f>
        <v>0</v>
      </c>
      <c r="H332" s="4">
        <f t="shared" si="27"/>
        <v>0</v>
      </c>
      <c r="I332" s="4">
        <f t="shared" si="28"/>
        <v>0</v>
      </c>
    </row>
    <row r="333" spans="1:9" x14ac:dyDescent="0.25">
      <c r="A333" s="10">
        <f t="shared" si="29"/>
        <v>54514</v>
      </c>
      <c r="B333">
        <f t="shared" si="25"/>
        <v>28</v>
      </c>
      <c r="C333">
        <v>332</v>
      </c>
      <c r="D333" s="4">
        <f t="shared" si="26"/>
        <v>0</v>
      </c>
      <c r="E333" s="4">
        <f>IF(ISNA(VLOOKUP(A333&amp;"nieuw",'Extra aflossing'!A:G,4,0)),0,VLOOKUP(A333&amp;"nieuw",'Extra aflossing'!A:G,4,0))</f>
        <v>0</v>
      </c>
      <c r="F333" s="4">
        <f>I332*Invoer!$B$17/12</f>
        <v>0</v>
      </c>
      <c r="G333" s="4">
        <f>IF(A333&lt;=Aflossingsvrij_maken,ABS(PMT(Invoer!$B$17/12,360-C333+1,I332,0)),0)</f>
        <v>0</v>
      </c>
      <c r="H333" s="4">
        <f t="shared" si="27"/>
        <v>0</v>
      </c>
      <c r="I333" s="4">
        <f t="shared" si="28"/>
        <v>0</v>
      </c>
    </row>
    <row r="334" spans="1:9" x14ac:dyDescent="0.25">
      <c r="A334" s="10">
        <f t="shared" si="29"/>
        <v>54544</v>
      </c>
      <c r="B334">
        <f t="shared" si="25"/>
        <v>28</v>
      </c>
      <c r="C334">
        <v>333</v>
      </c>
      <c r="D334" s="4">
        <f t="shared" si="26"/>
        <v>0</v>
      </c>
      <c r="E334" s="4">
        <f>IF(ISNA(VLOOKUP(A334&amp;"nieuw",'Extra aflossing'!A:G,4,0)),0,VLOOKUP(A334&amp;"nieuw",'Extra aflossing'!A:G,4,0))</f>
        <v>0</v>
      </c>
      <c r="F334" s="4">
        <f>I333*Invoer!$B$17/12</f>
        <v>0</v>
      </c>
      <c r="G334" s="4">
        <f>IF(A334&lt;=Aflossingsvrij_maken,ABS(PMT(Invoer!$B$17/12,360-C334+1,I333,0)),0)</f>
        <v>0</v>
      </c>
      <c r="H334" s="4">
        <f t="shared" si="27"/>
        <v>0</v>
      </c>
      <c r="I334" s="4">
        <f t="shared" si="28"/>
        <v>0</v>
      </c>
    </row>
    <row r="335" spans="1:9" x14ac:dyDescent="0.25">
      <c r="A335" s="10">
        <f t="shared" si="29"/>
        <v>54575</v>
      </c>
      <c r="B335">
        <f t="shared" si="25"/>
        <v>28</v>
      </c>
      <c r="C335">
        <v>334</v>
      </c>
      <c r="D335" s="4">
        <f t="shared" si="26"/>
        <v>0</v>
      </c>
      <c r="E335" s="4">
        <f>IF(ISNA(VLOOKUP(A335&amp;"nieuw",'Extra aflossing'!A:G,4,0)),0,VLOOKUP(A335&amp;"nieuw",'Extra aflossing'!A:G,4,0))</f>
        <v>0</v>
      </c>
      <c r="F335" s="4">
        <f>I334*Invoer!$B$17/12</f>
        <v>0</v>
      </c>
      <c r="G335" s="4">
        <f>IF(A335&lt;=Aflossingsvrij_maken,ABS(PMT(Invoer!$B$17/12,360-C335+1,I334,0)),0)</f>
        <v>0</v>
      </c>
      <c r="H335" s="4">
        <f t="shared" si="27"/>
        <v>0</v>
      </c>
      <c r="I335" s="4">
        <f t="shared" si="28"/>
        <v>0</v>
      </c>
    </row>
    <row r="336" spans="1:9" x14ac:dyDescent="0.25">
      <c r="A336" s="10">
        <f t="shared" si="29"/>
        <v>54605</v>
      </c>
      <c r="B336">
        <f t="shared" si="25"/>
        <v>28</v>
      </c>
      <c r="C336">
        <v>335</v>
      </c>
      <c r="D336" s="4">
        <f t="shared" si="26"/>
        <v>0</v>
      </c>
      <c r="E336" s="4">
        <f>IF(ISNA(VLOOKUP(A336&amp;"nieuw",'Extra aflossing'!A:G,4,0)),0,VLOOKUP(A336&amp;"nieuw",'Extra aflossing'!A:G,4,0))</f>
        <v>0</v>
      </c>
      <c r="F336" s="4">
        <f>I335*Invoer!$B$17/12</f>
        <v>0</v>
      </c>
      <c r="G336" s="4">
        <f>IF(A336&lt;=Aflossingsvrij_maken,ABS(PMT(Invoer!$B$17/12,360-C336+1,I335,0)),0)</f>
        <v>0</v>
      </c>
      <c r="H336" s="4">
        <f t="shared" si="27"/>
        <v>0</v>
      </c>
      <c r="I336" s="4">
        <f t="shared" si="28"/>
        <v>0</v>
      </c>
    </row>
    <row r="337" spans="1:9" x14ac:dyDescent="0.25">
      <c r="A337" s="10">
        <f t="shared" si="29"/>
        <v>54636</v>
      </c>
      <c r="B337">
        <f t="shared" si="25"/>
        <v>28</v>
      </c>
      <c r="C337">
        <v>336</v>
      </c>
      <c r="D337" s="4">
        <f t="shared" si="26"/>
        <v>0</v>
      </c>
      <c r="E337" s="4">
        <f>IF(ISNA(VLOOKUP(A337&amp;"nieuw",'Extra aflossing'!A:G,4,0)),0,VLOOKUP(A337&amp;"nieuw",'Extra aflossing'!A:G,4,0))</f>
        <v>0</v>
      </c>
      <c r="F337" s="4">
        <f>I336*Invoer!$B$17/12</f>
        <v>0</v>
      </c>
      <c r="G337" s="4">
        <f>IF(A337&lt;=Aflossingsvrij_maken,ABS(PMT(Invoer!$B$17/12,360-C337+1,I336,0)),0)</f>
        <v>0</v>
      </c>
      <c r="H337" s="4">
        <f t="shared" si="27"/>
        <v>0</v>
      </c>
      <c r="I337" s="4">
        <f t="shared" si="28"/>
        <v>0</v>
      </c>
    </row>
    <row r="338" spans="1:9" x14ac:dyDescent="0.25">
      <c r="A338" s="10">
        <f t="shared" si="29"/>
        <v>54667</v>
      </c>
      <c r="B338">
        <f t="shared" si="25"/>
        <v>29</v>
      </c>
      <c r="C338">
        <v>337</v>
      </c>
      <c r="D338" s="4">
        <f t="shared" si="26"/>
        <v>0</v>
      </c>
      <c r="E338" s="4">
        <f>IF(ISNA(VLOOKUP(A338&amp;"nieuw",'Extra aflossing'!A:G,4,0)),0,VLOOKUP(A338&amp;"nieuw",'Extra aflossing'!A:G,4,0))</f>
        <v>0</v>
      </c>
      <c r="F338" s="4">
        <f>I337*Invoer!$B$17/12</f>
        <v>0</v>
      </c>
      <c r="G338" s="4">
        <f>IF(A338&lt;=Aflossingsvrij_maken,ABS(PMT(Invoer!$B$17/12,360-C338+1,I337,0)),0)</f>
        <v>0</v>
      </c>
      <c r="H338" s="4">
        <f t="shared" si="27"/>
        <v>0</v>
      </c>
      <c r="I338" s="4">
        <f t="shared" si="28"/>
        <v>0</v>
      </c>
    </row>
    <row r="339" spans="1:9" x14ac:dyDescent="0.25">
      <c r="A339" s="10">
        <f t="shared" si="29"/>
        <v>54697</v>
      </c>
      <c r="B339">
        <f t="shared" si="25"/>
        <v>29</v>
      </c>
      <c r="C339">
        <v>338</v>
      </c>
      <c r="D339" s="4">
        <f t="shared" si="26"/>
        <v>0</v>
      </c>
      <c r="E339" s="4">
        <f>IF(ISNA(VLOOKUP(A339&amp;"nieuw",'Extra aflossing'!A:G,4,0)),0,VLOOKUP(A339&amp;"nieuw",'Extra aflossing'!A:G,4,0))</f>
        <v>0</v>
      </c>
      <c r="F339" s="4">
        <f>I338*Invoer!$B$17/12</f>
        <v>0</v>
      </c>
      <c r="G339" s="4">
        <f>IF(A339&lt;=Aflossingsvrij_maken,ABS(PMT(Invoer!$B$17/12,360-C339+1,I338,0)),0)</f>
        <v>0</v>
      </c>
      <c r="H339" s="4">
        <f t="shared" si="27"/>
        <v>0</v>
      </c>
      <c r="I339" s="4">
        <f t="shared" si="28"/>
        <v>0</v>
      </c>
    </row>
    <row r="340" spans="1:9" x14ac:dyDescent="0.25">
      <c r="A340" s="10">
        <f t="shared" si="29"/>
        <v>54728</v>
      </c>
      <c r="B340">
        <f t="shared" si="25"/>
        <v>29</v>
      </c>
      <c r="C340">
        <v>339</v>
      </c>
      <c r="D340" s="4">
        <f t="shared" si="26"/>
        <v>0</v>
      </c>
      <c r="E340" s="4">
        <f>IF(ISNA(VLOOKUP(A340&amp;"nieuw",'Extra aflossing'!A:G,4,0)),0,VLOOKUP(A340&amp;"nieuw",'Extra aflossing'!A:G,4,0))</f>
        <v>0</v>
      </c>
      <c r="F340" s="4">
        <f>I339*Invoer!$B$17/12</f>
        <v>0</v>
      </c>
      <c r="G340" s="4">
        <f>IF(A340&lt;=Aflossingsvrij_maken,ABS(PMT(Invoer!$B$17/12,360-C340+1,I339,0)),0)</f>
        <v>0</v>
      </c>
      <c r="H340" s="4">
        <f t="shared" si="27"/>
        <v>0</v>
      </c>
      <c r="I340" s="4">
        <f t="shared" si="28"/>
        <v>0</v>
      </c>
    </row>
    <row r="341" spans="1:9" x14ac:dyDescent="0.25">
      <c r="A341" s="10">
        <f t="shared" si="29"/>
        <v>54758</v>
      </c>
      <c r="B341">
        <f t="shared" si="25"/>
        <v>29</v>
      </c>
      <c r="C341">
        <v>340</v>
      </c>
      <c r="D341" s="4">
        <f t="shared" si="26"/>
        <v>0</v>
      </c>
      <c r="E341" s="4">
        <f>IF(ISNA(VLOOKUP(A341&amp;"nieuw",'Extra aflossing'!A:G,4,0)),0,VLOOKUP(A341&amp;"nieuw",'Extra aflossing'!A:G,4,0))</f>
        <v>0</v>
      </c>
      <c r="F341" s="4">
        <f>I340*Invoer!$B$17/12</f>
        <v>0</v>
      </c>
      <c r="G341" s="4">
        <f>IF(A341&lt;=Aflossingsvrij_maken,ABS(PMT(Invoer!$B$17/12,360-C341+1,I340,0)),0)</f>
        <v>0</v>
      </c>
      <c r="H341" s="4">
        <f t="shared" si="27"/>
        <v>0</v>
      </c>
      <c r="I341" s="4">
        <f t="shared" si="28"/>
        <v>0</v>
      </c>
    </row>
    <row r="342" spans="1:9" x14ac:dyDescent="0.25">
      <c r="A342" s="10">
        <f t="shared" si="29"/>
        <v>54789</v>
      </c>
      <c r="B342">
        <f t="shared" si="25"/>
        <v>29</v>
      </c>
      <c r="C342">
        <v>341</v>
      </c>
      <c r="D342" s="4">
        <f t="shared" si="26"/>
        <v>0</v>
      </c>
      <c r="E342" s="4">
        <f>IF(ISNA(VLOOKUP(A342&amp;"nieuw",'Extra aflossing'!A:G,4,0)),0,VLOOKUP(A342&amp;"nieuw",'Extra aflossing'!A:G,4,0))</f>
        <v>0</v>
      </c>
      <c r="F342" s="4">
        <f>I341*Invoer!$B$17/12</f>
        <v>0</v>
      </c>
      <c r="G342" s="4">
        <f>IF(A342&lt;=Aflossingsvrij_maken,ABS(PMT(Invoer!$B$17/12,360-C342+1,I341,0)),0)</f>
        <v>0</v>
      </c>
      <c r="H342" s="4">
        <f t="shared" si="27"/>
        <v>0</v>
      </c>
      <c r="I342" s="4">
        <f t="shared" si="28"/>
        <v>0</v>
      </c>
    </row>
    <row r="343" spans="1:9" x14ac:dyDescent="0.25">
      <c r="A343" s="10">
        <f t="shared" si="29"/>
        <v>54820</v>
      </c>
      <c r="B343">
        <f t="shared" si="25"/>
        <v>29</v>
      </c>
      <c r="C343">
        <v>342</v>
      </c>
      <c r="D343" s="4">
        <f t="shared" si="26"/>
        <v>0</v>
      </c>
      <c r="E343" s="4">
        <f>IF(ISNA(VLOOKUP(A343&amp;"nieuw",'Extra aflossing'!A:G,4,0)),0,VLOOKUP(A343&amp;"nieuw",'Extra aflossing'!A:G,4,0))</f>
        <v>0</v>
      </c>
      <c r="F343" s="4">
        <f>I342*Invoer!$B$17/12</f>
        <v>0</v>
      </c>
      <c r="G343" s="4">
        <f>IF(A343&lt;=Aflossingsvrij_maken,ABS(PMT(Invoer!$B$17/12,360-C343+1,I342,0)),0)</f>
        <v>0</v>
      </c>
      <c r="H343" s="4">
        <f t="shared" si="27"/>
        <v>0</v>
      </c>
      <c r="I343" s="4">
        <f t="shared" si="28"/>
        <v>0</v>
      </c>
    </row>
    <row r="344" spans="1:9" x14ac:dyDescent="0.25">
      <c r="A344" s="10">
        <f t="shared" si="29"/>
        <v>54848</v>
      </c>
      <c r="B344">
        <f t="shared" si="25"/>
        <v>29</v>
      </c>
      <c r="C344">
        <v>343</v>
      </c>
      <c r="D344" s="4">
        <f t="shared" si="26"/>
        <v>0</v>
      </c>
      <c r="E344" s="4">
        <f>IF(ISNA(VLOOKUP(A344&amp;"nieuw",'Extra aflossing'!A:G,4,0)),0,VLOOKUP(A344&amp;"nieuw",'Extra aflossing'!A:G,4,0))</f>
        <v>0</v>
      </c>
      <c r="F344" s="4">
        <f>I343*Invoer!$B$17/12</f>
        <v>0</v>
      </c>
      <c r="G344" s="4">
        <f>IF(A344&lt;=Aflossingsvrij_maken,ABS(PMT(Invoer!$B$17/12,360-C344+1,I343,0)),0)</f>
        <v>0</v>
      </c>
      <c r="H344" s="4">
        <f t="shared" si="27"/>
        <v>0</v>
      </c>
      <c r="I344" s="4">
        <f t="shared" si="28"/>
        <v>0</v>
      </c>
    </row>
    <row r="345" spans="1:9" x14ac:dyDescent="0.25">
      <c r="A345" s="10">
        <f t="shared" si="29"/>
        <v>54879</v>
      </c>
      <c r="B345">
        <f t="shared" si="25"/>
        <v>29</v>
      </c>
      <c r="C345">
        <v>344</v>
      </c>
      <c r="D345" s="4">
        <f t="shared" si="26"/>
        <v>0</v>
      </c>
      <c r="E345" s="4">
        <f>IF(ISNA(VLOOKUP(A345&amp;"nieuw",'Extra aflossing'!A:G,4,0)),0,VLOOKUP(A345&amp;"nieuw",'Extra aflossing'!A:G,4,0))</f>
        <v>0</v>
      </c>
      <c r="F345" s="4">
        <f>I344*Invoer!$B$17/12</f>
        <v>0</v>
      </c>
      <c r="G345" s="4">
        <f>IF(A345&lt;=Aflossingsvrij_maken,ABS(PMT(Invoer!$B$17/12,360-C345+1,I344,0)),0)</f>
        <v>0</v>
      </c>
      <c r="H345" s="4">
        <f t="shared" si="27"/>
        <v>0</v>
      </c>
      <c r="I345" s="4">
        <f t="shared" si="28"/>
        <v>0</v>
      </c>
    </row>
    <row r="346" spans="1:9" x14ac:dyDescent="0.25">
      <c r="A346" s="10">
        <f t="shared" si="29"/>
        <v>54909</v>
      </c>
      <c r="B346">
        <f t="shared" si="25"/>
        <v>29</v>
      </c>
      <c r="C346">
        <v>345</v>
      </c>
      <c r="D346" s="4">
        <f t="shared" si="26"/>
        <v>0</v>
      </c>
      <c r="E346" s="4">
        <f>IF(ISNA(VLOOKUP(A346&amp;"nieuw",'Extra aflossing'!A:G,4,0)),0,VLOOKUP(A346&amp;"nieuw",'Extra aflossing'!A:G,4,0))</f>
        <v>0</v>
      </c>
      <c r="F346" s="4">
        <f>I345*Invoer!$B$17/12</f>
        <v>0</v>
      </c>
      <c r="G346" s="4">
        <f>IF(A346&lt;=Aflossingsvrij_maken,ABS(PMT(Invoer!$B$17/12,360-C346+1,I345,0)),0)</f>
        <v>0</v>
      </c>
      <c r="H346" s="4">
        <f t="shared" si="27"/>
        <v>0</v>
      </c>
      <c r="I346" s="4">
        <f t="shared" si="28"/>
        <v>0</v>
      </c>
    </row>
    <row r="347" spans="1:9" x14ac:dyDescent="0.25">
      <c r="A347" s="10">
        <f t="shared" si="29"/>
        <v>54940</v>
      </c>
      <c r="B347">
        <f t="shared" si="25"/>
        <v>29</v>
      </c>
      <c r="C347">
        <v>346</v>
      </c>
      <c r="D347" s="4">
        <f t="shared" si="26"/>
        <v>0</v>
      </c>
      <c r="E347" s="4">
        <f>IF(ISNA(VLOOKUP(A347&amp;"nieuw",'Extra aflossing'!A:G,4,0)),0,VLOOKUP(A347&amp;"nieuw",'Extra aflossing'!A:G,4,0))</f>
        <v>0</v>
      </c>
      <c r="F347" s="4">
        <f>I346*Invoer!$B$17/12</f>
        <v>0</v>
      </c>
      <c r="G347" s="4">
        <f>IF(A347&lt;=Aflossingsvrij_maken,ABS(PMT(Invoer!$B$17/12,360-C347+1,I346,0)),0)</f>
        <v>0</v>
      </c>
      <c r="H347" s="4">
        <f t="shared" si="27"/>
        <v>0</v>
      </c>
      <c r="I347" s="4">
        <f t="shared" si="28"/>
        <v>0</v>
      </c>
    </row>
    <row r="348" spans="1:9" x14ac:dyDescent="0.25">
      <c r="A348" s="10">
        <f t="shared" si="29"/>
        <v>54970</v>
      </c>
      <c r="B348">
        <f t="shared" si="25"/>
        <v>29</v>
      </c>
      <c r="C348">
        <v>347</v>
      </c>
      <c r="D348" s="4">
        <f t="shared" si="26"/>
        <v>0</v>
      </c>
      <c r="E348" s="4">
        <f>IF(ISNA(VLOOKUP(A348&amp;"nieuw",'Extra aflossing'!A:G,4,0)),0,VLOOKUP(A348&amp;"nieuw",'Extra aflossing'!A:G,4,0))</f>
        <v>0</v>
      </c>
      <c r="F348" s="4">
        <f>I347*Invoer!$B$17/12</f>
        <v>0</v>
      </c>
      <c r="G348" s="4">
        <f>IF(A348&lt;=Aflossingsvrij_maken,ABS(PMT(Invoer!$B$17/12,360-C348+1,I347,0)),0)</f>
        <v>0</v>
      </c>
      <c r="H348" s="4">
        <f t="shared" si="27"/>
        <v>0</v>
      </c>
      <c r="I348" s="4">
        <f t="shared" si="28"/>
        <v>0</v>
      </c>
    </row>
    <row r="349" spans="1:9" x14ac:dyDescent="0.25">
      <c r="A349" s="10">
        <f t="shared" si="29"/>
        <v>55001</v>
      </c>
      <c r="B349">
        <f t="shared" si="25"/>
        <v>29</v>
      </c>
      <c r="C349">
        <v>348</v>
      </c>
      <c r="D349" s="4">
        <f t="shared" si="26"/>
        <v>0</v>
      </c>
      <c r="E349" s="4">
        <f>IF(ISNA(VLOOKUP(A349&amp;"nieuw",'Extra aflossing'!A:G,4,0)),0,VLOOKUP(A349&amp;"nieuw",'Extra aflossing'!A:G,4,0))</f>
        <v>0</v>
      </c>
      <c r="F349" s="4">
        <f>I348*Invoer!$B$17/12</f>
        <v>0</v>
      </c>
      <c r="G349" s="4">
        <f>IF(A349&lt;=Aflossingsvrij_maken,ABS(PMT(Invoer!$B$17/12,360-C349+1,I348,0)),0)</f>
        <v>0</v>
      </c>
      <c r="H349" s="4">
        <f t="shared" si="27"/>
        <v>0</v>
      </c>
      <c r="I349" s="4">
        <f t="shared" si="28"/>
        <v>0</v>
      </c>
    </row>
    <row r="350" spans="1:9" x14ac:dyDescent="0.25">
      <c r="A350" s="10">
        <f t="shared" si="29"/>
        <v>55032</v>
      </c>
      <c r="B350">
        <f t="shared" si="25"/>
        <v>30</v>
      </c>
      <c r="C350">
        <v>349</v>
      </c>
      <c r="D350" s="4">
        <f t="shared" si="26"/>
        <v>0</v>
      </c>
      <c r="E350" s="4">
        <f>IF(ISNA(VLOOKUP(A350&amp;"nieuw",'Extra aflossing'!A:G,4,0)),0,VLOOKUP(A350&amp;"nieuw",'Extra aflossing'!A:G,4,0))</f>
        <v>0</v>
      </c>
      <c r="F350" s="4">
        <f>I349*Invoer!$B$17/12</f>
        <v>0</v>
      </c>
      <c r="G350" s="4">
        <f>IF(A350&lt;=Aflossingsvrij_maken,ABS(PMT(Invoer!$B$17/12,360-C350+1,I349,0)),0)</f>
        <v>0</v>
      </c>
      <c r="H350" s="4">
        <f t="shared" si="27"/>
        <v>0</v>
      </c>
      <c r="I350" s="4">
        <f t="shared" si="28"/>
        <v>0</v>
      </c>
    </row>
    <row r="351" spans="1:9" x14ac:dyDescent="0.25">
      <c r="A351" s="10">
        <f t="shared" si="29"/>
        <v>55062</v>
      </c>
      <c r="B351">
        <f t="shared" si="25"/>
        <v>30</v>
      </c>
      <c r="C351">
        <v>350</v>
      </c>
      <c r="D351" s="4">
        <f t="shared" si="26"/>
        <v>0</v>
      </c>
      <c r="E351" s="4">
        <f>IF(ISNA(VLOOKUP(A351&amp;"nieuw",'Extra aflossing'!A:G,4,0)),0,VLOOKUP(A351&amp;"nieuw",'Extra aflossing'!A:G,4,0))</f>
        <v>0</v>
      </c>
      <c r="F351" s="4">
        <f>I350*Invoer!$B$17/12</f>
        <v>0</v>
      </c>
      <c r="G351" s="4">
        <f>IF(A351&lt;=Aflossingsvrij_maken,ABS(PMT(Invoer!$B$17/12,360-C351+1,I350,0)),0)</f>
        <v>0</v>
      </c>
      <c r="H351" s="4">
        <f t="shared" si="27"/>
        <v>0</v>
      </c>
      <c r="I351" s="4">
        <f t="shared" si="28"/>
        <v>0</v>
      </c>
    </row>
    <row r="352" spans="1:9" x14ac:dyDescent="0.25">
      <c r="A352" s="10">
        <f t="shared" si="29"/>
        <v>55093</v>
      </c>
      <c r="B352">
        <f t="shared" si="25"/>
        <v>30</v>
      </c>
      <c r="C352">
        <v>351</v>
      </c>
      <c r="D352" s="4">
        <f t="shared" si="26"/>
        <v>0</v>
      </c>
      <c r="E352" s="4">
        <f>IF(ISNA(VLOOKUP(A352&amp;"nieuw",'Extra aflossing'!A:G,4,0)),0,VLOOKUP(A352&amp;"nieuw",'Extra aflossing'!A:G,4,0))</f>
        <v>0</v>
      </c>
      <c r="F352" s="4">
        <f>I351*Invoer!$B$17/12</f>
        <v>0</v>
      </c>
      <c r="G352" s="4">
        <f>IF(A352&lt;=Aflossingsvrij_maken,ABS(PMT(Invoer!$B$17/12,360-C352+1,I351,0)),0)</f>
        <v>0</v>
      </c>
      <c r="H352" s="4">
        <f t="shared" si="27"/>
        <v>0</v>
      </c>
      <c r="I352" s="4">
        <f t="shared" si="28"/>
        <v>0</v>
      </c>
    </row>
    <row r="353" spans="1:9" x14ac:dyDescent="0.25">
      <c r="A353" s="10">
        <f t="shared" si="29"/>
        <v>55123</v>
      </c>
      <c r="B353">
        <f t="shared" si="25"/>
        <v>30</v>
      </c>
      <c r="C353">
        <v>352</v>
      </c>
      <c r="D353" s="4">
        <f t="shared" si="26"/>
        <v>0</v>
      </c>
      <c r="E353" s="4">
        <f>IF(ISNA(VLOOKUP(A353&amp;"nieuw",'Extra aflossing'!A:G,4,0)),0,VLOOKUP(A353&amp;"nieuw",'Extra aflossing'!A:G,4,0))</f>
        <v>0</v>
      </c>
      <c r="F353" s="4">
        <f>I352*Invoer!$B$17/12</f>
        <v>0</v>
      </c>
      <c r="G353" s="4">
        <f>IF(A353&lt;=Aflossingsvrij_maken,ABS(PMT(Invoer!$B$17/12,360-C353+1,I352,0)),0)</f>
        <v>0</v>
      </c>
      <c r="H353" s="4">
        <f t="shared" si="27"/>
        <v>0</v>
      </c>
      <c r="I353" s="4">
        <f t="shared" si="28"/>
        <v>0</v>
      </c>
    </row>
    <row r="354" spans="1:9" x14ac:dyDescent="0.25">
      <c r="A354" s="10">
        <f t="shared" si="29"/>
        <v>55154</v>
      </c>
      <c r="B354">
        <f t="shared" si="25"/>
        <v>30</v>
      </c>
      <c r="C354">
        <v>353</v>
      </c>
      <c r="D354" s="4">
        <f t="shared" si="26"/>
        <v>0</v>
      </c>
      <c r="E354" s="4">
        <f>IF(ISNA(VLOOKUP(A354&amp;"nieuw",'Extra aflossing'!A:G,4,0)),0,VLOOKUP(A354&amp;"nieuw",'Extra aflossing'!A:G,4,0))</f>
        <v>0</v>
      </c>
      <c r="F354" s="4">
        <f>I353*Invoer!$B$17/12</f>
        <v>0</v>
      </c>
      <c r="G354" s="4">
        <f>IF(A354&lt;=Aflossingsvrij_maken,ABS(PMT(Invoer!$B$17/12,360-C354+1,I353,0)),0)</f>
        <v>0</v>
      </c>
      <c r="H354" s="4">
        <f t="shared" si="27"/>
        <v>0</v>
      </c>
      <c r="I354" s="4">
        <f t="shared" si="28"/>
        <v>0</v>
      </c>
    </row>
    <row r="355" spans="1:9" x14ac:dyDescent="0.25">
      <c r="A355" s="10">
        <f t="shared" si="29"/>
        <v>55185</v>
      </c>
      <c r="B355">
        <f t="shared" si="25"/>
        <v>30</v>
      </c>
      <c r="C355">
        <v>354</v>
      </c>
      <c r="D355" s="4">
        <f t="shared" si="26"/>
        <v>0</v>
      </c>
      <c r="E355" s="4">
        <f>IF(ISNA(VLOOKUP(A355&amp;"nieuw",'Extra aflossing'!A:G,4,0)),0,VLOOKUP(A355&amp;"nieuw",'Extra aflossing'!A:G,4,0))</f>
        <v>0</v>
      </c>
      <c r="F355" s="4">
        <f>I354*Invoer!$B$17/12</f>
        <v>0</v>
      </c>
      <c r="G355" s="4">
        <f>IF(A355&lt;=Aflossingsvrij_maken,ABS(PMT(Invoer!$B$17/12,360-C355+1,I354,0)),0)</f>
        <v>0</v>
      </c>
      <c r="H355" s="4">
        <f t="shared" si="27"/>
        <v>0</v>
      </c>
      <c r="I355" s="4">
        <f t="shared" si="28"/>
        <v>0</v>
      </c>
    </row>
    <row r="356" spans="1:9" x14ac:dyDescent="0.25">
      <c r="A356" s="10">
        <f t="shared" si="29"/>
        <v>55213</v>
      </c>
      <c r="B356">
        <f t="shared" si="25"/>
        <v>30</v>
      </c>
      <c r="C356">
        <v>355</v>
      </c>
      <c r="D356" s="4">
        <f t="shared" si="26"/>
        <v>0</v>
      </c>
      <c r="E356" s="4">
        <f>IF(ISNA(VLOOKUP(A356&amp;"nieuw",'Extra aflossing'!A:G,4,0)),0,VLOOKUP(A356&amp;"nieuw",'Extra aflossing'!A:G,4,0))</f>
        <v>0</v>
      </c>
      <c r="F356" s="4">
        <f>I355*Invoer!$B$17/12</f>
        <v>0</v>
      </c>
      <c r="G356" s="4">
        <f>IF(A356&lt;=Aflossingsvrij_maken,ABS(PMT(Invoer!$B$17/12,360-C356+1,I355,0)),0)</f>
        <v>0</v>
      </c>
      <c r="H356" s="4">
        <f t="shared" si="27"/>
        <v>0</v>
      </c>
      <c r="I356" s="4">
        <f t="shared" si="28"/>
        <v>0</v>
      </c>
    </row>
    <row r="357" spans="1:9" x14ac:dyDescent="0.25">
      <c r="A357" s="10">
        <f t="shared" si="29"/>
        <v>55244</v>
      </c>
      <c r="B357">
        <f t="shared" si="25"/>
        <v>30</v>
      </c>
      <c r="C357">
        <v>356</v>
      </c>
      <c r="D357" s="4">
        <f t="shared" si="26"/>
        <v>0</v>
      </c>
      <c r="E357" s="4">
        <f>IF(ISNA(VLOOKUP(A357&amp;"nieuw",'Extra aflossing'!A:G,4,0)),0,VLOOKUP(A357&amp;"nieuw",'Extra aflossing'!A:G,4,0))</f>
        <v>0</v>
      </c>
      <c r="F357" s="4">
        <f>I356*Invoer!$B$17/12</f>
        <v>0</v>
      </c>
      <c r="G357" s="4">
        <f>IF(A357&lt;=Aflossingsvrij_maken,ABS(PMT(Invoer!$B$17/12,360-C357+1,I356,0)),0)</f>
        <v>0</v>
      </c>
      <c r="H357" s="4">
        <f t="shared" si="27"/>
        <v>0</v>
      </c>
      <c r="I357" s="4">
        <f t="shared" si="28"/>
        <v>0</v>
      </c>
    </row>
    <row r="358" spans="1:9" x14ac:dyDescent="0.25">
      <c r="A358" s="10">
        <f t="shared" si="29"/>
        <v>55274</v>
      </c>
      <c r="B358">
        <f t="shared" si="25"/>
        <v>30</v>
      </c>
      <c r="C358">
        <v>357</v>
      </c>
      <c r="D358" s="4">
        <f t="shared" si="26"/>
        <v>0</v>
      </c>
      <c r="E358" s="4">
        <f>IF(ISNA(VLOOKUP(A358&amp;"nieuw",'Extra aflossing'!A:G,4,0)),0,VLOOKUP(A358&amp;"nieuw",'Extra aflossing'!A:G,4,0))</f>
        <v>0</v>
      </c>
      <c r="F358" s="4">
        <f>I357*Invoer!$B$17/12</f>
        <v>0</v>
      </c>
      <c r="G358" s="4">
        <f>IF(A358&lt;=Aflossingsvrij_maken,ABS(PMT(Invoer!$B$17/12,360-C358+1,I357,0)),0)</f>
        <v>0</v>
      </c>
      <c r="H358" s="4">
        <f t="shared" si="27"/>
        <v>0</v>
      </c>
      <c r="I358" s="4">
        <f t="shared" si="28"/>
        <v>0</v>
      </c>
    </row>
    <row r="359" spans="1:9" x14ac:dyDescent="0.25">
      <c r="A359" s="10">
        <f t="shared" si="29"/>
        <v>55305</v>
      </c>
      <c r="B359">
        <f t="shared" si="25"/>
        <v>30</v>
      </c>
      <c r="C359">
        <v>358</v>
      </c>
      <c r="D359" s="4">
        <f t="shared" si="26"/>
        <v>0</v>
      </c>
      <c r="E359" s="4">
        <f>IF(ISNA(VLOOKUP(A359&amp;"nieuw",'Extra aflossing'!A:G,4,0)),0,VLOOKUP(A359&amp;"nieuw",'Extra aflossing'!A:G,4,0))</f>
        <v>0</v>
      </c>
      <c r="F359" s="4">
        <f>I358*Invoer!$B$17/12</f>
        <v>0</v>
      </c>
      <c r="G359" s="4">
        <f>IF(A359&lt;=Aflossingsvrij_maken,ABS(PMT(Invoer!$B$17/12,360-C359+1,I358,0)),0)</f>
        <v>0</v>
      </c>
      <c r="H359" s="4">
        <f t="shared" si="27"/>
        <v>0</v>
      </c>
      <c r="I359" s="4">
        <f t="shared" si="28"/>
        <v>0</v>
      </c>
    </row>
    <row r="360" spans="1:9" x14ac:dyDescent="0.25">
      <c r="A360" s="10">
        <f t="shared" si="29"/>
        <v>55335</v>
      </c>
      <c r="B360">
        <f t="shared" si="25"/>
        <v>30</v>
      </c>
      <c r="C360">
        <v>359</v>
      </c>
      <c r="D360" s="4">
        <f t="shared" si="26"/>
        <v>0</v>
      </c>
      <c r="E360" s="4">
        <f>IF(ISNA(VLOOKUP(A360&amp;"nieuw",'Extra aflossing'!A:G,4,0)),0,VLOOKUP(A360&amp;"nieuw",'Extra aflossing'!A:G,4,0))</f>
        <v>0</v>
      </c>
      <c r="F360" s="4">
        <f>I359*Invoer!$B$17/12</f>
        <v>0</v>
      </c>
      <c r="G360" s="4">
        <f>IF(A360&lt;=Aflossingsvrij_maken,ABS(PMT(Invoer!$B$17/12,360-C360+1,I359,0)),0)</f>
        <v>0</v>
      </c>
      <c r="H360" s="4">
        <f t="shared" si="27"/>
        <v>0</v>
      </c>
      <c r="I360" s="4">
        <f t="shared" si="28"/>
        <v>0</v>
      </c>
    </row>
    <row r="361" spans="1:9" x14ac:dyDescent="0.25">
      <c r="A361" s="10">
        <f t="shared" si="29"/>
        <v>55366</v>
      </c>
      <c r="B361">
        <f t="shared" si="25"/>
        <v>30</v>
      </c>
      <c r="C361">
        <v>360</v>
      </c>
      <c r="D361" s="4">
        <f t="shared" si="26"/>
        <v>0</v>
      </c>
      <c r="E361" s="4">
        <f>IF(ISNA(VLOOKUP(A361&amp;"nieuw",'Extra aflossing'!A:G,4,0)),0,VLOOKUP(A361&amp;"nieuw",'Extra aflossing'!A:G,4,0))</f>
        <v>0</v>
      </c>
      <c r="F361" s="4">
        <f>I360*Invoer!$B$17/12</f>
        <v>0</v>
      </c>
      <c r="G361" s="4">
        <f>IF(A361&lt;=Aflossingsvrij_maken,ABS(PMT(Invoer!$B$17/12,360-C361+1,I360,0)),0)</f>
        <v>0</v>
      </c>
      <c r="H361" s="4">
        <f t="shared" si="27"/>
        <v>0</v>
      </c>
      <c r="I361" s="4">
        <f t="shared" si="28"/>
        <v>0</v>
      </c>
    </row>
    <row r="362" spans="1:9" x14ac:dyDescent="0.25">
      <c r="A362" s="10"/>
    </row>
    <row r="363" spans="1:9" x14ac:dyDescent="0.25">
      <c r="A363" s="10"/>
    </row>
    <row r="364" spans="1:9" x14ac:dyDescent="0.25">
      <c r="A364" s="10"/>
    </row>
    <row r="365" spans="1:9" x14ac:dyDescent="0.25">
      <c r="A365" s="10"/>
    </row>
    <row r="366" spans="1:9" x14ac:dyDescent="0.25">
      <c r="A366" s="10"/>
    </row>
    <row r="367" spans="1:9" x14ac:dyDescent="0.25">
      <c r="A367" s="10"/>
    </row>
    <row r="368" spans="1:9" x14ac:dyDescent="0.25">
      <c r="A368" s="10"/>
    </row>
    <row r="369" spans="1:1" x14ac:dyDescent="0.25">
      <c r="A369" s="10"/>
    </row>
    <row r="370" spans="1:1" x14ac:dyDescent="0.25">
      <c r="A370" s="10"/>
    </row>
    <row r="371" spans="1:1" x14ac:dyDescent="0.25">
      <c r="A371" s="10"/>
    </row>
    <row r="372" spans="1:1" x14ac:dyDescent="0.25">
      <c r="A372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2E47-A5D8-4F28-836F-6F86B1890F08}">
  <sheetPr>
    <tabColor theme="9" tint="-0.249977111117893"/>
  </sheetPr>
  <dimension ref="A1:N372"/>
  <sheetViews>
    <sheetView workbookViewId="0">
      <pane ySplit="1" topLeftCell="A14" activePane="bottomLeft" state="frozen"/>
      <selection pane="bottomLeft" activeCell="F53" sqref="F53"/>
    </sheetView>
  </sheetViews>
  <sheetFormatPr defaultRowHeight="15" x14ac:dyDescent="0.25"/>
  <cols>
    <col min="3" max="3" width="10.7109375" customWidth="1"/>
    <col min="4" max="4" width="10.7109375" style="4" customWidth="1"/>
    <col min="5" max="5" width="13.85546875" style="4" bestFit="1" customWidth="1"/>
    <col min="6" max="7" width="10.7109375" style="4" customWidth="1"/>
    <col min="8" max="8" width="12.140625" style="4" bestFit="1" customWidth="1"/>
    <col min="9" max="9" width="12.42578125" style="4" bestFit="1" customWidth="1"/>
    <col min="10" max="10" width="15.140625" style="21" bestFit="1" customWidth="1"/>
    <col min="12" max="12" width="10.42578125" bestFit="1" customWidth="1"/>
    <col min="14" max="14" width="10.42578125" bestFit="1" customWidth="1"/>
  </cols>
  <sheetData>
    <row r="1" spans="1:14" x14ac:dyDescent="0.25">
      <c r="A1" t="s">
        <v>29</v>
      </c>
      <c r="B1" t="s">
        <v>9</v>
      </c>
      <c r="C1" t="s">
        <v>4</v>
      </c>
      <c r="D1" s="4" t="s">
        <v>1</v>
      </c>
      <c r="E1" s="4" t="s">
        <v>36</v>
      </c>
      <c r="F1" s="4" t="s">
        <v>2</v>
      </c>
      <c r="G1" s="4" t="s">
        <v>7</v>
      </c>
      <c r="H1" s="4" t="s">
        <v>38</v>
      </c>
      <c r="I1" s="4" t="s">
        <v>3</v>
      </c>
    </row>
    <row r="2" spans="1:14" x14ac:dyDescent="0.25">
      <c r="A2" s="10">
        <f>Invoer!B3</f>
        <v>44440</v>
      </c>
      <c r="B2">
        <f>CEILING(C2/12,1)</f>
        <v>1</v>
      </c>
      <c r="C2">
        <v>1</v>
      </c>
      <c r="D2" s="4">
        <f>G2-F2</f>
        <v>0</v>
      </c>
      <c r="E2" s="4">
        <f>IF(ISNA(VLOOKUP(A2&amp;"oud",'Extra aflossing'!A:G,4,0)),0,VLOOKUP(A2&amp;"oud",'Extra aflossing'!A:G,4,0))</f>
        <v>0</v>
      </c>
      <c r="F2" s="4">
        <f>Invoer!B7*Invoer!B12/12</f>
        <v>0</v>
      </c>
      <c r="G2" s="4">
        <f>IFERROR(ABS(PMT(Invoer!$B$12/12,Invoer!$B$25-C2+1,Invoer!$B$7,0)),0)</f>
        <v>0</v>
      </c>
      <c r="H2" s="4">
        <f>SUM(D2:F2)</f>
        <v>0</v>
      </c>
      <c r="I2" s="4">
        <f>Invoer!B7-D2-E2</f>
        <v>0</v>
      </c>
      <c r="J2" s="1"/>
    </row>
    <row r="3" spans="1:14" x14ac:dyDescent="0.25">
      <c r="A3" s="10">
        <f>DATE(YEAR(A2),MONTH(A2)+1,DAY(A2))</f>
        <v>44470</v>
      </c>
      <c r="B3">
        <f t="shared" ref="B3:B66" si="0">CEILING(C3/12,1)</f>
        <v>1</v>
      </c>
      <c r="C3">
        <v>2</v>
      </c>
      <c r="D3" s="4">
        <f t="shared" ref="D3:D66" si="1">IF(A3&lt;=Aflossingsvrij_maken,G3-F3,0)</f>
        <v>0</v>
      </c>
      <c r="E3" s="4">
        <f>IF(ISNA(VLOOKUP(A3&amp;"oud",'Extra aflossing'!A:G,4,0)),0,VLOOKUP(A3&amp;"oud",'Extra aflossing'!A:G,4,0))</f>
        <v>0</v>
      </c>
      <c r="F3" s="4">
        <f>I2*Invoer!$B$12/12</f>
        <v>0</v>
      </c>
      <c r="G3" s="4">
        <f>IF(A3&lt;=Aflossingsvrij_maken,IFERROR(ABS(PMT(Invoer!$B$12/12,Invoer!$B$25-C3+1,I2,0)),0),0)</f>
        <v>0</v>
      </c>
      <c r="H3" s="4">
        <f t="shared" ref="H3:H66" si="2">SUM(D3:F3)</f>
        <v>0</v>
      </c>
      <c r="I3" s="4">
        <f t="shared" ref="I3:I66" si="3">I2-D3-E3</f>
        <v>0</v>
      </c>
    </row>
    <row r="4" spans="1:14" x14ac:dyDescent="0.25">
      <c r="A4" s="10">
        <f t="shared" ref="A4:A67" si="4">DATE(YEAR(A3),MONTH(A3)+1,DAY(A3))</f>
        <v>44501</v>
      </c>
      <c r="B4">
        <f t="shared" si="0"/>
        <v>1</v>
      </c>
      <c r="C4">
        <v>3</v>
      </c>
      <c r="D4" s="4">
        <f t="shared" si="1"/>
        <v>0</v>
      </c>
      <c r="E4" s="4">
        <f>IF(ISNA(VLOOKUP(A4&amp;"oud",'Extra aflossing'!A:G,4,0)),0,VLOOKUP(A4&amp;"oud",'Extra aflossing'!A:G,4,0))</f>
        <v>0</v>
      </c>
      <c r="F4" s="4">
        <f>I3*Invoer!$B$12/12</f>
        <v>0</v>
      </c>
      <c r="G4" s="4">
        <f>IF(A4&lt;=Aflossingsvrij_maken,IFERROR(ABS(PMT(Invoer!$B$12/12,Invoer!$B$25-C4+1,I3,0)),0),0)</f>
        <v>0</v>
      </c>
      <c r="H4" s="4">
        <f t="shared" si="2"/>
        <v>0</v>
      </c>
      <c r="I4" s="4">
        <f t="shared" si="3"/>
        <v>0</v>
      </c>
      <c r="L4" s="4"/>
    </row>
    <row r="5" spans="1:14" x14ac:dyDescent="0.25">
      <c r="A5" s="10">
        <f t="shared" si="4"/>
        <v>44531</v>
      </c>
      <c r="B5">
        <f t="shared" si="0"/>
        <v>1</v>
      </c>
      <c r="C5">
        <v>4</v>
      </c>
      <c r="D5" s="4">
        <f t="shared" si="1"/>
        <v>0</v>
      </c>
      <c r="E5" s="4">
        <f>IF(ISNA(VLOOKUP(A5&amp;"oud",'Extra aflossing'!A:G,4,0)),0,VLOOKUP(A5&amp;"oud",'Extra aflossing'!A:G,4,0))</f>
        <v>0</v>
      </c>
      <c r="F5" s="4">
        <f>I4*Invoer!$B$12/12</f>
        <v>0</v>
      </c>
      <c r="G5" s="4">
        <f>IF(A5&lt;=Aflossingsvrij_maken,IFERROR(ABS(PMT(Invoer!$B$12/12,Invoer!$B$25-C5+1,I4,0)),0),0)</f>
        <v>0</v>
      </c>
      <c r="H5" s="4">
        <f t="shared" si="2"/>
        <v>0</v>
      </c>
      <c r="I5" s="4">
        <f t="shared" si="3"/>
        <v>0</v>
      </c>
    </row>
    <row r="6" spans="1:14" x14ac:dyDescent="0.25">
      <c r="A6" s="10">
        <f t="shared" si="4"/>
        <v>44562</v>
      </c>
      <c r="B6">
        <f t="shared" si="0"/>
        <v>1</v>
      </c>
      <c r="C6">
        <v>5</v>
      </c>
      <c r="D6" s="4">
        <f t="shared" si="1"/>
        <v>0</v>
      </c>
      <c r="E6" s="4">
        <f>IF(ISNA(VLOOKUP(A6&amp;"oud",'Extra aflossing'!A:G,4,0)),0,VLOOKUP(A6&amp;"oud",'Extra aflossing'!A:G,4,0))</f>
        <v>0</v>
      </c>
      <c r="F6" s="4">
        <f>I5*Invoer!$B$12/12</f>
        <v>0</v>
      </c>
      <c r="G6" s="4">
        <f>IF(A6&lt;=Aflossingsvrij_maken,IFERROR(ABS(PMT(Invoer!$B$12/12,Invoer!$B$25-C6+1,I5,0)),0),0)</f>
        <v>0</v>
      </c>
      <c r="H6" s="4">
        <f t="shared" si="2"/>
        <v>0</v>
      </c>
      <c r="I6" s="4">
        <f t="shared" si="3"/>
        <v>0</v>
      </c>
    </row>
    <row r="7" spans="1:14" x14ac:dyDescent="0.25">
      <c r="A7" s="10">
        <f t="shared" si="4"/>
        <v>44593</v>
      </c>
      <c r="B7">
        <f t="shared" si="0"/>
        <v>1</v>
      </c>
      <c r="C7">
        <v>6</v>
      </c>
      <c r="D7" s="4">
        <f t="shared" si="1"/>
        <v>0</v>
      </c>
      <c r="E7" s="4">
        <f>IF(ISNA(VLOOKUP(A7&amp;"oud",'Extra aflossing'!A:G,4,0)),0,VLOOKUP(A7&amp;"oud",'Extra aflossing'!A:G,4,0))</f>
        <v>0</v>
      </c>
      <c r="F7" s="4">
        <f>I6*Invoer!$B$12/12</f>
        <v>0</v>
      </c>
      <c r="G7" s="4">
        <f>IF(A7&lt;=Aflossingsvrij_maken,IFERROR(ABS(PMT(Invoer!$B$12/12,Invoer!$B$25-C7+1,I6,0)),0),0)</f>
        <v>0</v>
      </c>
      <c r="H7" s="4">
        <f t="shared" si="2"/>
        <v>0</v>
      </c>
      <c r="I7" s="4">
        <f t="shared" si="3"/>
        <v>0</v>
      </c>
      <c r="N7" s="4"/>
    </row>
    <row r="8" spans="1:14" x14ac:dyDescent="0.25">
      <c r="A8" s="10">
        <f t="shared" si="4"/>
        <v>44621</v>
      </c>
      <c r="B8">
        <f t="shared" si="0"/>
        <v>1</v>
      </c>
      <c r="C8">
        <v>7</v>
      </c>
      <c r="D8" s="4">
        <f t="shared" si="1"/>
        <v>0</v>
      </c>
      <c r="E8" s="4">
        <f>IF(ISNA(VLOOKUP(A8&amp;"oud",'Extra aflossing'!A:G,4,0)),0,VLOOKUP(A8&amp;"oud",'Extra aflossing'!A:G,4,0))</f>
        <v>0</v>
      </c>
      <c r="F8" s="4">
        <f>I7*Invoer!$B$12/12</f>
        <v>0</v>
      </c>
      <c r="G8" s="4">
        <f>IF(A8&lt;=Aflossingsvrij_maken,IFERROR(ABS(PMT(Invoer!$B$12/12,Invoer!$B$25-C8+1,I7,0)),0),0)</f>
        <v>0</v>
      </c>
      <c r="H8" s="4">
        <f t="shared" si="2"/>
        <v>0</v>
      </c>
      <c r="I8" s="4">
        <f t="shared" si="3"/>
        <v>0</v>
      </c>
    </row>
    <row r="9" spans="1:14" x14ac:dyDescent="0.25">
      <c r="A9" s="10">
        <f t="shared" si="4"/>
        <v>44652</v>
      </c>
      <c r="B9">
        <f t="shared" si="0"/>
        <v>1</v>
      </c>
      <c r="C9">
        <v>8</v>
      </c>
      <c r="D9" s="4">
        <f t="shared" si="1"/>
        <v>0</v>
      </c>
      <c r="E9" s="4">
        <f>IF(ISNA(VLOOKUP(A9&amp;"oud",'Extra aflossing'!A:G,4,0)),0,VLOOKUP(A9&amp;"oud",'Extra aflossing'!A:G,4,0))</f>
        <v>0</v>
      </c>
      <c r="F9" s="4">
        <f>I8*Invoer!$B$12/12</f>
        <v>0</v>
      </c>
      <c r="G9" s="4">
        <f>IF(A9&lt;=Aflossingsvrij_maken,IFERROR(ABS(PMT(Invoer!$B$12/12,Invoer!$B$25-C9+1,I8,0)),0),0)</f>
        <v>0</v>
      </c>
      <c r="H9" s="4">
        <f t="shared" si="2"/>
        <v>0</v>
      </c>
      <c r="I9" s="4">
        <f t="shared" si="3"/>
        <v>0</v>
      </c>
    </row>
    <row r="10" spans="1:14" x14ac:dyDescent="0.25">
      <c r="A10" s="10">
        <f t="shared" si="4"/>
        <v>44682</v>
      </c>
      <c r="B10">
        <f t="shared" si="0"/>
        <v>1</v>
      </c>
      <c r="C10">
        <v>9</v>
      </c>
      <c r="D10" s="4">
        <f t="shared" si="1"/>
        <v>0</v>
      </c>
      <c r="E10" s="4">
        <f>IF(ISNA(VLOOKUP(A10&amp;"oud",'Extra aflossing'!A:G,4,0)),0,VLOOKUP(A10&amp;"oud",'Extra aflossing'!A:G,4,0))</f>
        <v>0</v>
      </c>
      <c r="F10" s="4">
        <f>I9*Invoer!$B$12/12</f>
        <v>0</v>
      </c>
      <c r="G10" s="4">
        <f>IF(A10&lt;=Aflossingsvrij_maken,IFERROR(ABS(PMT(Invoer!$B$12/12,Invoer!$B$25-C10+1,I9,0)),0),0)</f>
        <v>0</v>
      </c>
      <c r="H10" s="4">
        <f t="shared" si="2"/>
        <v>0</v>
      </c>
      <c r="I10" s="4">
        <f t="shared" si="3"/>
        <v>0</v>
      </c>
    </row>
    <row r="11" spans="1:14" x14ac:dyDescent="0.25">
      <c r="A11" s="10">
        <f t="shared" si="4"/>
        <v>44713</v>
      </c>
      <c r="B11">
        <f t="shared" si="0"/>
        <v>1</v>
      </c>
      <c r="C11">
        <v>10</v>
      </c>
      <c r="D11" s="4">
        <f t="shared" si="1"/>
        <v>0</v>
      </c>
      <c r="E11" s="4">
        <f>IF(ISNA(VLOOKUP(A11&amp;"oud",'Extra aflossing'!A:G,4,0)),0,VLOOKUP(A11&amp;"oud",'Extra aflossing'!A:G,4,0))</f>
        <v>0</v>
      </c>
      <c r="F11" s="4">
        <f>I10*Invoer!$B$12/12</f>
        <v>0</v>
      </c>
      <c r="G11" s="4">
        <f>IF(A11&lt;=Aflossingsvrij_maken,IFERROR(ABS(PMT(Invoer!$B$12/12,Invoer!$B$25-C11+1,I10,0)),0),0)</f>
        <v>0</v>
      </c>
      <c r="H11" s="4">
        <f t="shared" si="2"/>
        <v>0</v>
      </c>
      <c r="I11" s="4">
        <f t="shared" si="3"/>
        <v>0</v>
      </c>
    </row>
    <row r="12" spans="1:14" x14ac:dyDescent="0.25">
      <c r="A12" s="10">
        <f t="shared" si="4"/>
        <v>44743</v>
      </c>
      <c r="B12">
        <f t="shared" si="0"/>
        <v>1</v>
      </c>
      <c r="C12">
        <v>11</v>
      </c>
      <c r="D12" s="4">
        <f t="shared" si="1"/>
        <v>0</v>
      </c>
      <c r="E12" s="4">
        <f>IF(ISNA(VLOOKUP(A12&amp;"oud",'Extra aflossing'!A:G,4,0)),0,VLOOKUP(A12&amp;"oud",'Extra aflossing'!A:G,4,0))</f>
        <v>0</v>
      </c>
      <c r="F12" s="4">
        <f>I11*Invoer!$B$12/12</f>
        <v>0</v>
      </c>
      <c r="G12" s="4">
        <f>IF(A12&lt;=Aflossingsvrij_maken,IFERROR(ABS(PMT(Invoer!$B$12/12,Invoer!$B$25-C12+1,I11,0)),0),0)</f>
        <v>0</v>
      </c>
      <c r="H12" s="4">
        <f t="shared" si="2"/>
        <v>0</v>
      </c>
      <c r="I12" s="4">
        <f t="shared" si="3"/>
        <v>0</v>
      </c>
    </row>
    <row r="13" spans="1:14" x14ac:dyDescent="0.25">
      <c r="A13" s="10">
        <f t="shared" si="4"/>
        <v>44774</v>
      </c>
      <c r="B13">
        <f t="shared" si="0"/>
        <v>1</v>
      </c>
      <c r="C13">
        <v>12</v>
      </c>
      <c r="D13" s="4">
        <f t="shared" si="1"/>
        <v>0</v>
      </c>
      <c r="E13" s="4">
        <f>IF(ISNA(VLOOKUP(A13&amp;"oud",'Extra aflossing'!A:G,4,0)),0,VLOOKUP(A13&amp;"oud",'Extra aflossing'!A:G,4,0))</f>
        <v>0</v>
      </c>
      <c r="F13" s="4">
        <f>I12*Invoer!$B$12/12</f>
        <v>0</v>
      </c>
      <c r="G13" s="4">
        <f>IF(A13&lt;=Aflossingsvrij_maken,IFERROR(ABS(PMT(Invoer!$B$12/12,Invoer!$B$25-C13+1,I12,0)),0),0)</f>
        <v>0</v>
      </c>
      <c r="H13" s="4">
        <f t="shared" si="2"/>
        <v>0</v>
      </c>
      <c r="I13" s="4">
        <f t="shared" si="3"/>
        <v>0</v>
      </c>
    </row>
    <row r="14" spans="1:14" x14ac:dyDescent="0.25">
      <c r="A14" s="10">
        <f t="shared" si="4"/>
        <v>44805</v>
      </c>
      <c r="B14">
        <f t="shared" si="0"/>
        <v>2</v>
      </c>
      <c r="C14">
        <v>13</v>
      </c>
      <c r="D14" s="4">
        <f t="shared" si="1"/>
        <v>0</v>
      </c>
      <c r="E14" s="4">
        <f>IF(ISNA(VLOOKUP(A14&amp;"oud",'Extra aflossing'!A:G,4,0)),0,VLOOKUP(A14&amp;"oud",'Extra aflossing'!A:G,4,0))</f>
        <v>0</v>
      </c>
      <c r="F14" s="4">
        <f>I13*Invoer!$B$12/12</f>
        <v>0</v>
      </c>
      <c r="G14" s="4">
        <f>IF(A14&lt;=Aflossingsvrij_maken,IFERROR(ABS(PMT(Invoer!$B$12/12,Invoer!$B$25-C14+1,I13,0)),0),0)</f>
        <v>0</v>
      </c>
      <c r="H14" s="4">
        <f t="shared" si="2"/>
        <v>0</v>
      </c>
      <c r="I14" s="4">
        <f t="shared" si="3"/>
        <v>0</v>
      </c>
    </row>
    <row r="15" spans="1:14" x14ac:dyDescent="0.25">
      <c r="A15" s="10">
        <f>DATE(YEAR(A14),MONTH(A14)+1,DAY(A14))</f>
        <v>44835</v>
      </c>
      <c r="B15">
        <f t="shared" si="0"/>
        <v>2</v>
      </c>
      <c r="C15">
        <v>14</v>
      </c>
      <c r="D15" s="4">
        <f t="shared" si="1"/>
        <v>0</v>
      </c>
      <c r="E15" s="4">
        <f>IF(ISNA(VLOOKUP(A15&amp;"oud",'Extra aflossing'!A:G,4,0)),0,VLOOKUP(A15&amp;"oud",'Extra aflossing'!A:G,4,0))</f>
        <v>0</v>
      </c>
      <c r="F15" s="4">
        <f>I14*Invoer!$B$12/12</f>
        <v>0</v>
      </c>
      <c r="G15" s="4">
        <f>IF(A15&lt;=Aflossingsvrij_maken,IFERROR(ABS(PMT(Invoer!$B$12/12,Invoer!$B$25-C15+1,I14,0)),0),0)</f>
        <v>0</v>
      </c>
      <c r="H15" s="4">
        <f t="shared" si="2"/>
        <v>0</v>
      </c>
      <c r="I15" s="4">
        <f t="shared" si="3"/>
        <v>0</v>
      </c>
    </row>
    <row r="16" spans="1:14" x14ac:dyDescent="0.25">
      <c r="A16" s="10">
        <f t="shared" si="4"/>
        <v>44866</v>
      </c>
      <c r="B16">
        <f t="shared" si="0"/>
        <v>2</v>
      </c>
      <c r="C16">
        <v>15</v>
      </c>
      <c r="D16" s="4">
        <f t="shared" si="1"/>
        <v>0</v>
      </c>
      <c r="E16" s="4">
        <f>IF(ISNA(VLOOKUP(A16&amp;"oud",'Extra aflossing'!A:G,4,0)),0,VLOOKUP(A16&amp;"oud",'Extra aflossing'!A:G,4,0))</f>
        <v>0</v>
      </c>
      <c r="F16" s="4">
        <f>I15*Invoer!$B$12/12</f>
        <v>0</v>
      </c>
      <c r="G16" s="4">
        <f>IF(A16&lt;=Aflossingsvrij_maken,IFERROR(ABS(PMT(Invoer!$B$12/12,Invoer!$B$25-C16+1,I15,0)),0),0)</f>
        <v>0</v>
      </c>
      <c r="H16" s="4">
        <f t="shared" si="2"/>
        <v>0</v>
      </c>
      <c r="I16" s="4">
        <f t="shared" si="3"/>
        <v>0</v>
      </c>
    </row>
    <row r="17" spans="1:9" x14ac:dyDescent="0.25">
      <c r="A17" s="10">
        <f t="shared" si="4"/>
        <v>44896</v>
      </c>
      <c r="B17">
        <f t="shared" si="0"/>
        <v>2</v>
      </c>
      <c r="C17">
        <v>16</v>
      </c>
      <c r="D17" s="4">
        <f t="shared" si="1"/>
        <v>0</v>
      </c>
      <c r="E17" s="4">
        <f>IF(ISNA(VLOOKUP(A17&amp;"oud",'Extra aflossing'!A:G,4,0)),0,VLOOKUP(A17&amp;"oud",'Extra aflossing'!A:G,4,0))</f>
        <v>0</v>
      </c>
      <c r="F17" s="4">
        <f>I16*Invoer!$B$12/12</f>
        <v>0</v>
      </c>
      <c r="G17" s="4">
        <f>IF(A17&lt;=Aflossingsvrij_maken,IFERROR(ABS(PMT(Invoer!$B$12/12,Invoer!$B$25-C17+1,I16,0)),0),0)</f>
        <v>0</v>
      </c>
      <c r="H17" s="4">
        <f t="shared" si="2"/>
        <v>0</v>
      </c>
      <c r="I17" s="4">
        <f t="shared" si="3"/>
        <v>0</v>
      </c>
    </row>
    <row r="18" spans="1:9" x14ac:dyDescent="0.25">
      <c r="A18" s="10">
        <f t="shared" si="4"/>
        <v>44927</v>
      </c>
      <c r="B18">
        <f t="shared" si="0"/>
        <v>2</v>
      </c>
      <c r="C18">
        <v>17</v>
      </c>
      <c r="D18" s="4">
        <f t="shared" si="1"/>
        <v>0</v>
      </c>
      <c r="E18" s="4">
        <f>IF(ISNA(VLOOKUP(A18&amp;"oud",'Extra aflossing'!A:G,4,0)),0,VLOOKUP(A18&amp;"oud",'Extra aflossing'!A:G,4,0))</f>
        <v>0</v>
      </c>
      <c r="F18" s="4">
        <f>I17*Invoer!$B$12/12</f>
        <v>0</v>
      </c>
      <c r="G18" s="4">
        <f>IF(A18&lt;=Aflossingsvrij_maken,IFERROR(ABS(PMT(Invoer!$B$12/12,Invoer!$B$25-C18+1,I17,0)),0),0)</f>
        <v>0</v>
      </c>
      <c r="H18" s="4">
        <f t="shared" si="2"/>
        <v>0</v>
      </c>
      <c r="I18" s="4">
        <f t="shared" si="3"/>
        <v>0</v>
      </c>
    </row>
    <row r="19" spans="1:9" x14ac:dyDescent="0.25">
      <c r="A19" s="10">
        <f t="shared" si="4"/>
        <v>44958</v>
      </c>
      <c r="B19">
        <f t="shared" si="0"/>
        <v>2</v>
      </c>
      <c r="C19">
        <v>18</v>
      </c>
      <c r="D19" s="4">
        <f t="shared" si="1"/>
        <v>0</v>
      </c>
      <c r="E19" s="4">
        <f>IF(ISNA(VLOOKUP(A19&amp;"oud",'Extra aflossing'!A:G,4,0)),0,VLOOKUP(A19&amp;"oud",'Extra aflossing'!A:G,4,0))</f>
        <v>0</v>
      </c>
      <c r="F19" s="4">
        <f>I18*Invoer!$B$12/12</f>
        <v>0</v>
      </c>
      <c r="G19" s="4">
        <f>IF(A19&lt;=Aflossingsvrij_maken,IFERROR(ABS(PMT(Invoer!$B$12/12,Invoer!$B$25-C19+1,I18,0)),0),0)</f>
        <v>0</v>
      </c>
      <c r="H19" s="4">
        <f t="shared" si="2"/>
        <v>0</v>
      </c>
      <c r="I19" s="4">
        <f t="shared" si="3"/>
        <v>0</v>
      </c>
    </row>
    <row r="20" spans="1:9" x14ac:dyDescent="0.25">
      <c r="A20" s="10">
        <f t="shared" si="4"/>
        <v>44986</v>
      </c>
      <c r="B20">
        <f t="shared" si="0"/>
        <v>2</v>
      </c>
      <c r="C20">
        <v>19</v>
      </c>
      <c r="D20" s="4">
        <f t="shared" si="1"/>
        <v>0</v>
      </c>
      <c r="E20" s="4">
        <f>IF(ISNA(VLOOKUP(A20&amp;"oud",'Extra aflossing'!A:G,4,0)),0,VLOOKUP(A20&amp;"oud",'Extra aflossing'!A:G,4,0))</f>
        <v>0</v>
      </c>
      <c r="F20" s="4">
        <f>I19*Invoer!$B$12/12</f>
        <v>0</v>
      </c>
      <c r="G20" s="4">
        <f>IF(A20&lt;=Aflossingsvrij_maken,IFERROR(ABS(PMT(Invoer!$B$12/12,Invoer!$B$25-C20+1,I19,0)),0),0)</f>
        <v>0</v>
      </c>
      <c r="H20" s="4">
        <f t="shared" si="2"/>
        <v>0</v>
      </c>
      <c r="I20" s="4">
        <f t="shared" si="3"/>
        <v>0</v>
      </c>
    </row>
    <row r="21" spans="1:9" x14ac:dyDescent="0.25">
      <c r="A21" s="10">
        <f t="shared" si="4"/>
        <v>45017</v>
      </c>
      <c r="B21">
        <f t="shared" si="0"/>
        <v>2</v>
      </c>
      <c r="C21">
        <v>20</v>
      </c>
      <c r="D21" s="4">
        <f t="shared" si="1"/>
        <v>0</v>
      </c>
      <c r="E21" s="4">
        <f>IF(ISNA(VLOOKUP(A21&amp;"oud",'Extra aflossing'!A:G,4,0)),0,VLOOKUP(A21&amp;"oud",'Extra aflossing'!A:G,4,0))</f>
        <v>0</v>
      </c>
      <c r="F21" s="4">
        <f>I20*Invoer!$B$12/12</f>
        <v>0</v>
      </c>
      <c r="G21" s="4">
        <f>IF(A21&lt;=Aflossingsvrij_maken,IFERROR(ABS(PMT(Invoer!$B$12/12,Invoer!$B$25-C21+1,I20,0)),0),0)</f>
        <v>0</v>
      </c>
      <c r="H21" s="4">
        <f t="shared" si="2"/>
        <v>0</v>
      </c>
      <c r="I21" s="4">
        <f t="shared" si="3"/>
        <v>0</v>
      </c>
    </row>
    <row r="22" spans="1:9" x14ac:dyDescent="0.25">
      <c r="A22" s="10">
        <f t="shared" si="4"/>
        <v>45047</v>
      </c>
      <c r="B22">
        <f t="shared" si="0"/>
        <v>2</v>
      </c>
      <c r="C22">
        <v>21</v>
      </c>
      <c r="D22" s="4">
        <f t="shared" si="1"/>
        <v>0</v>
      </c>
      <c r="E22" s="4">
        <f>IF(ISNA(VLOOKUP(A22&amp;"oud",'Extra aflossing'!A:G,4,0)),0,VLOOKUP(A22&amp;"oud",'Extra aflossing'!A:G,4,0))</f>
        <v>0</v>
      </c>
      <c r="F22" s="4">
        <f>I21*Invoer!$B$12/12</f>
        <v>0</v>
      </c>
      <c r="G22" s="4">
        <f>IF(A22&lt;=Aflossingsvrij_maken,IFERROR(ABS(PMT(Invoer!$B$12/12,Invoer!$B$25-C22+1,I21,0)),0),0)</f>
        <v>0</v>
      </c>
      <c r="H22" s="4">
        <f t="shared" si="2"/>
        <v>0</v>
      </c>
      <c r="I22" s="4">
        <f t="shared" si="3"/>
        <v>0</v>
      </c>
    </row>
    <row r="23" spans="1:9" x14ac:dyDescent="0.25">
      <c r="A23" s="10">
        <f t="shared" si="4"/>
        <v>45078</v>
      </c>
      <c r="B23">
        <f t="shared" si="0"/>
        <v>2</v>
      </c>
      <c r="C23">
        <v>22</v>
      </c>
      <c r="D23" s="4">
        <f t="shared" si="1"/>
        <v>0</v>
      </c>
      <c r="E23" s="4">
        <f>IF(ISNA(VLOOKUP(A23&amp;"oud",'Extra aflossing'!A:G,4,0)),0,VLOOKUP(A23&amp;"oud",'Extra aflossing'!A:G,4,0))</f>
        <v>0</v>
      </c>
      <c r="F23" s="4">
        <f>I22*Invoer!$B$12/12</f>
        <v>0</v>
      </c>
      <c r="G23" s="4">
        <f>IF(A23&lt;=Aflossingsvrij_maken,IFERROR(ABS(PMT(Invoer!$B$12/12,Invoer!$B$25-C23+1,I22,0)),0),0)</f>
        <v>0</v>
      </c>
      <c r="H23" s="4">
        <f t="shared" si="2"/>
        <v>0</v>
      </c>
      <c r="I23" s="4">
        <f t="shared" si="3"/>
        <v>0</v>
      </c>
    </row>
    <row r="24" spans="1:9" x14ac:dyDescent="0.25">
      <c r="A24" s="10">
        <f t="shared" si="4"/>
        <v>45108</v>
      </c>
      <c r="B24">
        <f t="shared" si="0"/>
        <v>2</v>
      </c>
      <c r="C24">
        <v>23</v>
      </c>
      <c r="D24" s="4">
        <f t="shared" si="1"/>
        <v>0</v>
      </c>
      <c r="E24" s="4">
        <f>IF(ISNA(VLOOKUP(A24&amp;"oud",'Extra aflossing'!A:G,4,0)),0,VLOOKUP(A24&amp;"oud",'Extra aflossing'!A:G,4,0))</f>
        <v>0</v>
      </c>
      <c r="F24" s="4">
        <f>I23*Invoer!$B$12/12</f>
        <v>0</v>
      </c>
      <c r="G24" s="4">
        <f>IF(A24&lt;=Aflossingsvrij_maken,IFERROR(ABS(PMT(Invoer!$B$12/12,Invoer!$B$25-C24+1,I23,0)),0),0)</f>
        <v>0</v>
      </c>
      <c r="H24" s="4">
        <f t="shared" si="2"/>
        <v>0</v>
      </c>
      <c r="I24" s="4">
        <f t="shared" si="3"/>
        <v>0</v>
      </c>
    </row>
    <row r="25" spans="1:9" x14ac:dyDescent="0.25">
      <c r="A25" s="10">
        <f t="shared" si="4"/>
        <v>45139</v>
      </c>
      <c r="B25">
        <f t="shared" si="0"/>
        <v>2</v>
      </c>
      <c r="C25">
        <v>24</v>
      </c>
      <c r="D25" s="4">
        <f t="shared" si="1"/>
        <v>0</v>
      </c>
      <c r="E25" s="4">
        <f>IF(ISNA(VLOOKUP(A25&amp;"oud",'Extra aflossing'!A:G,4,0)),0,VLOOKUP(A25&amp;"oud",'Extra aflossing'!A:G,4,0))</f>
        <v>0</v>
      </c>
      <c r="F25" s="4">
        <f>I24*Invoer!$B$12/12</f>
        <v>0</v>
      </c>
      <c r="G25" s="4">
        <f>IF(A25&lt;=Aflossingsvrij_maken,IFERROR(ABS(PMT(Invoer!$B$12/12,Invoer!$B$25-C25+1,I24,0)),0),0)</f>
        <v>0</v>
      </c>
      <c r="H25" s="4">
        <f t="shared" si="2"/>
        <v>0</v>
      </c>
      <c r="I25" s="4">
        <f t="shared" si="3"/>
        <v>0</v>
      </c>
    </row>
    <row r="26" spans="1:9" x14ac:dyDescent="0.25">
      <c r="A26" s="10">
        <f t="shared" si="4"/>
        <v>45170</v>
      </c>
      <c r="B26">
        <f t="shared" si="0"/>
        <v>3</v>
      </c>
      <c r="C26">
        <v>25</v>
      </c>
      <c r="D26" s="4">
        <f t="shared" si="1"/>
        <v>0</v>
      </c>
      <c r="E26" s="4">
        <f>IF(ISNA(VLOOKUP(A26&amp;"oud",'Extra aflossing'!A:G,4,0)),0,VLOOKUP(A26&amp;"oud",'Extra aflossing'!A:G,4,0))</f>
        <v>0</v>
      </c>
      <c r="F26" s="4">
        <f>I25*Invoer!$B$12/12</f>
        <v>0</v>
      </c>
      <c r="G26" s="4">
        <f>IF(A26&lt;=Aflossingsvrij_maken,IFERROR(ABS(PMT(Invoer!$B$12/12,Invoer!$B$25-C26+1,I25,0)),0),0)</f>
        <v>0</v>
      </c>
      <c r="H26" s="4">
        <f t="shared" si="2"/>
        <v>0</v>
      </c>
      <c r="I26" s="4">
        <f t="shared" si="3"/>
        <v>0</v>
      </c>
    </row>
    <row r="27" spans="1:9" x14ac:dyDescent="0.25">
      <c r="A27" s="10">
        <f t="shared" si="4"/>
        <v>45200</v>
      </c>
      <c r="B27">
        <f t="shared" si="0"/>
        <v>3</v>
      </c>
      <c r="C27">
        <v>26</v>
      </c>
      <c r="D27" s="4">
        <f t="shared" si="1"/>
        <v>0</v>
      </c>
      <c r="E27" s="4">
        <f>IF(ISNA(VLOOKUP(A27&amp;"oud",'Extra aflossing'!A:G,4,0)),0,VLOOKUP(A27&amp;"oud",'Extra aflossing'!A:G,4,0))</f>
        <v>0</v>
      </c>
      <c r="F27" s="4">
        <f>I26*Invoer!$B$12/12</f>
        <v>0</v>
      </c>
      <c r="G27" s="4">
        <f>IF(A27&lt;=Aflossingsvrij_maken,IFERROR(ABS(PMT(Invoer!$B$12/12,Invoer!$B$25-C27+1,I26,0)),0),0)</f>
        <v>0</v>
      </c>
      <c r="H27" s="4">
        <f t="shared" si="2"/>
        <v>0</v>
      </c>
      <c r="I27" s="4">
        <f t="shared" si="3"/>
        <v>0</v>
      </c>
    </row>
    <row r="28" spans="1:9" x14ac:dyDescent="0.25">
      <c r="A28" s="10">
        <f t="shared" si="4"/>
        <v>45231</v>
      </c>
      <c r="B28">
        <f t="shared" si="0"/>
        <v>3</v>
      </c>
      <c r="C28">
        <v>27</v>
      </c>
      <c r="D28" s="4">
        <f t="shared" si="1"/>
        <v>0</v>
      </c>
      <c r="E28" s="4">
        <f>IF(ISNA(VLOOKUP(A28&amp;"oud",'Extra aflossing'!A:G,4,0)),0,VLOOKUP(A28&amp;"oud",'Extra aflossing'!A:G,4,0))</f>
        <v>0</v>
      </c>
      <c r="F28" s="4">
        <f>I27*Invoer!$B$12/12</f>
        <v>0</v>
      </c>
      <c r="G28" s="4">
        <f>IF(A28&lt;=Aflossingsvrij_maken,IFERROR(ABS(PMT(Invoer!$B$12/12,Invoer!$B$25-C28+1,I27,0)),0),0)</f>
        <v>0</v>
      </c>
      <c r="H28" s="4">
        <f t="shared" si="2"/>
        <v>0</v>
      </c>
      <c r="I28" s="4">
        <f t="shared" si="3"/>
        <v>0</v>
      </c>
    </row>
    <row r="29" spans="1:9" x14ac:dyDescent="0.25">
      <c r="A29" s="10">
        <f t="shared" si="4"/>
        <v>45261</v>
      </c>
      <c r="B29">
        <f t="shared" si="0"/>
        <v>3</v>
      </c>
      <c r="C29">
        <v>28</v>
      </c>
      <c r="D29" s="4">
        <f t="shared" si="1"/>
        <v>0</v>
      </c>
      <c r="E29" s="4">
        <f>IF(ISNA(VLOOKUP(A29&amp;"oud",'Extra aflossing'!A:G,4,0)),0,VLOOKUP(A29&amp;"oud",'Extra aflossing'!A:G,4,0))</f>
        <v>0</v>
      </c>
      <c r="F29" s="4">
        <f>I28*Invoer!$B$12/12</f>
        <v>0</v>
      </c>
      <c r="G29" s="4">
        <f>IF(A29&lt;=Aflossingsvrij_maken,IFERROR(ABS(PMT(Invoer!$B$12/12,Invoer!$B$25-C29+1,I28,0)),0),0)</f>
        <v>0</v>
      </c>
      <c r="H29" s="4">
        <f t="shared" si="2"/>
        <v>0</v>
      </c>
      <c r="I29" s="4">
        <f t="shared" si="3"/>
        <v>0</v>
      </c>
    </row>
    <row r="30" spans="1:9" x14ac:dyDescent="0.25">
      <c r="A30" s="10">
        <f t="shared" si="4"/>
        <v>45292</v>
      </c>
      <c r="B30">
        <f t="shared" si="0"/>
        <v>3</v>
      </c>
      <c r="C30">
        <v>29</v>
      </c>
      <c r="D30" s="4">
        <f t="shared" si="1"/>
        <v>0</v>
      </c>
      <c r="E30" s="4">
        <f>IF(ISNA(VLOOKUP(A30&amp;"oud",'Extra aflossing'!A:G,4,0)),0,VLOOKUP(A30&amp;"oud",'Extra aflossing'!A:G,4,0))</f>
        <v>0</v>
      </c>
      <c r="F30" s="4">
        <f>I29*Invoer!$B$12/12</f>
        <v>0</v>
      </c>
      <c r="G30" s="4">
        <f>IF(A30&lt;=Aflossingsvrij_maken,IFERROR(ABS(PMT(Invoer!$B$12/12,Invoer!$B$25-C30+1,I29,0)),0),0)</f>
        <v>0</v>
      </c>
      <c r="H30" s="4">
        <f t="shared" si="2"/>
        <v>0</v>
      </c>
      <c r="I30" s="4">
        <f t="shared" si="3"/>
        <v>0</v>
      </c>
    </row>
    <row r="31" spans="1:9" x14ac:dyDescent="0.25">
      <c r="A31" s="10">
        <f t="shared" si="4"/>
        <v>45323</v>
      </c>
      <c r="B31">
        <f t="shared" si="0"/>
        <v>3</v>
      </c>
      <c r="C31">
        <v>30</v>
      </c>
      <c r="D31" s="4">
        <f t="shared" si="1"/>
        <v>0</v>
      </c>
      <c r="E31" s="4">
        <f>IF(ISNA(VLOOKUP(A31&amp;"oud",'Extra aflossing'!A:G,4,0)),0,VLOOKUP(A31&amp;"oud",'Extra aflossing'!A:G,4,0))</f>
        <v>0</v>
      </c>
      <c r="F31" s="4">
        <f>I30*Invoer!$B$12/12</f>
        <v>0</v>
      </c>
      <c r="G31" s="4">
        <f>IF(A31&lt;=Aflossingsvrij_maken,IFERROR(ABS(PMT(Invoer!$B$12/12,Invoer!$B$25-C31+1,I30,0)),0),0)</f>
        <v>0</v>
      </c>
      <c r="H31" s="4">
        <f t="shared" si="2"/>
        <v>0</v>
      </c>
      <c r="I31" s="4">
        <f t="shared" si="3"/>
        <v>0</v>
      </c>
    </row>
    <row r="32" spans="1:9" x14ac:dyDescent="0.25">
      <c r="A32" s="10">
        <f t="shared" si="4"/>
        <v>45352</v>
      </c>
      <c r="B32">
        <f t="shared" si="0"/>
        <v>3</v>
      </c>
      <c r="C32">
        <v>31</v>
      </c>
      <c r="D32" s="4">
        <f t="shared" si="1"/>
        <v>0</v>
      </c>
      <c r="E32" s="4">
        <f>IF(ISNA(VLOOKUP(A32&amp;"oud",'Extra aflossing'!A:G,4,0)),0,VLOOKUP(A32&amp;"oud",'Extra aflossing'!A:G,4,0))</f>
        <v>0</v>
      </c>
      <c r="F32" s="4">
        <f>I31*Invoer!$B$12/12</f>
        <v>0</v>
      </c>
      <c r="G32" s="4">
        <f>IF(A32&lt;=Aflossingsvrij_maken,IFERROR(ABS(PMT(Invoer!$B$12/12,Invoer!$B$25-C32+1,I31,0)),0),0)</f>
        <v>0</v>
      </c>
      <c r="H32" s="4">
        <f t="shared" si="2"/>
        <v>0</v>
      </c>
      <c r="I32" s="4">
        <f t="shared" si="3"/>
        <v>0</v>
      </c>
    </row>
    <row r="33" spans="1:9" x14ac:dyDescent="0.25">
      <c r="A33" s="10">
        <f t="shared" si="4"/>
        <v>45383</v>
      </c>
      <c r="B33">
        <f t="shared" si="0"/>
        <v>3</v>
      </c>
      <c r="C33">
        <v>32</v>
      </c>
      <c r="D33" s="4">
        <f t="shared" si="1"/>
        <v>0</v>
      </c>
      <c r="E33" s="4">
        <f>IF(ISNA(VLOOKUP(A33&amp;"oud",'Extra aflossing'!A:G,4,0)),0,VLOOKUP(A33&amp;"oud",'Extra aflossing'!A:G,4,0))</f>
        <v>0</v>
      </c>
      <c r="F33" s="4">
        <f>I32*Invoer!$B$12/12</f>
        <v>0</v>
      </c>
      <c r="G33" s="4">
        <f>IF(A33&lt;=Aflossingsvrij_maken,IFERROR(ABS(PMT(Invoer!$B$12/12,Invoer!$B$25-C33+1,I32,0)),0),0)</f>
        <v>0</v>
      </c>
      <c r="H33" s="4">
        <f t="shared" si="2"/>
        <v>0</v>
      </c>
      <c r="I33" s="4">
        <f t="shared" si="3"/>
        <v>0</v>
      </c>
    </row>
    <row r="34" spans="1:9" x14ac:dyDescent="0.25">
      <c r="A34" s="10">
        <f t="shared" si="4"/>
        <v>45413</v>
      </c>
      <c r="B34">
        <f t="shared" si="0"/>
        <v>3</v>
      </c>
      <c r="C34">
        <v>33</v>
      </c>
      <c r="D34" s="4">
        <f t="shared" si="1"/>
        <v>0</v>
      </c>
      <c r="E34" s="4">
        <f>IF(ISNA(VLOOKUP(A34&amp;"oud",'Extra aflossing'!A:G,4,0)),0,VLOOKUP(A34&amp;"oud",'Extra aflossing'!A:G,4,0))</f>
        <v>0</v>
      </c>
      <c r="F34" s="4">
        <f>I33*Invoer!$B$12/12</f>
        <v>0</v>
      </c>
      <c r="G34" s="4">
        <f>IF(A34&lt;=Aflossingsvrij_maken,IFERROR(ABS(PMT(Invoer!$B$12/12,Invoer!$B$25-C34+1,I33,0)),0),0)</f>
        <v>0</v>
      </c>
      <c r="H34" s="4">
        <f t="shared" si="2"/>
        <v>0</v>
      </c>
      <c r="I34" s="4">
        <f t="shared" si="3"/>
        <v>0</v>
      </c>
    </row>
    <row r="35" spans="1:9" x14ac:dyDescent="0.25">
      <c r="A35" s="10">
        <f t="shared" si="4"/>
        <v>45444</v>
      </c>
      <c r="B35">
        <f t="shared" si="0"/>
        <v>3</v>
      </c>
      <c r="C35">
        <v>34</v>
      </c>
      <c r="D35" s="4">
        <f t="shared" si="1"/>
        <v>0</v>
      </c>
      <c r="E35" s="4">
        <f>IF(ISNA(VLOOKUP(A35&amp;"oud",'Extra aflossing'!A:G,4,0)),0,VLOOKUP(A35&amp;"oud",'Extra aflossing'!A:G,4,0))</f>
        <v>0</v>
      </c>
      <c r="F35" s="4">
        <f>I34*Invoer!$B$12/12</f>
        <v>0</v>
      </c>
      <c r="G35" s="4">
        <f>IF(A35&lt;=Aflossingsvrij_maken,IFERROR(ABS(PMT(Invoer!$B$12/12,Invoer!$B$25-C35+1,I34,0)),0),0)</f>
        <v>0</v>
      </c>
      <c r="H35" s="4">
        <f t="shared" si="2"/>
        <v>0</v>
      </c>
      <c r="I35" s="4">
        <f t="shared" si="3"/>
        <v>0</v>
      </c>
    </row>
    <row r="36" spans="1:9" x14ac:dyDescent="0.25">
      <c r="A36" s="10">
        <f t="shared" si="4"/>
        <v>45474</v>
      </c>
      <c r="B36">
        <f t="shared" si="0"/>
        <v>3</v>
      </c>
      <c r="C36">
        <v>35</v>
      </c>
      <c r="D36" s="4">
        <f t="shared" si="1"/>
        <v>0</v>
      </c>
      <c r="E36" s="4">
        <f>IF(ISNA(VLOOKUP(A36&amp;"oud",'Extra aflossing'!A:G,4,0)),0,VLOOKUP(A36&amp;"oud",'Extra aflossing'!A:G,4,0))</f>
        <v>0</v>
      </c>
      <c r="F36" s="4">
        <f>I35*Invoer!$B$12/12</f>
        <v>0</v>
      </c>
      <c r="G36" s="4">
        <f>IF(A36&lt;=Aflossingsvrij_maken,IFERROR(ABS(PMT(Invoer!$B$12/12,Invoer!$B$25-C36+1,I35,0)),0),0)</f>
        <v>0</v>
      </c>
      <c r="H36" s="4">
        <f t="shared" si="2"/>
        <v>0</v>
      </c>
      <c r="I36" s="4">
        <f t="shared" si="3"/>
        <v>0</v>
      </c>
    </row>
    <row r="37" spans="1:9" x14ac:dyDescent="0.25">
      <c r="A37" s="10">
        <f t="shared" si="4"/>
        <v>45505</v>
      </c>
      <c r="B37">
        <f t="shared" si="0"/>
        <v>3</v>
      </c>
      <c r="C37">
        <v>36</v>
      </c>
      <c r="D37" s="4">
        <f t="shared" si="1"/>
        <v>0</v>
      </c>
      <c r="E37" s="4">
        <f>IF(ISNA(VLOOKUP(A37&amp;"oud",'Extra aflossing'!A:G,4,0)),0,VLOOKUP(A37&amp;"oud",'Extra aflossing'!A:G,4,0))</f>
        <v>0</v>
      </c>
      <c r="F37" s="4">
        <f>I36*Invoer!$B$12/12</f>
        <v>0</v>
      </c>
      <c r="G37" s="4">
        <f>IF(A37&lt;=Aflossingsvrij_maken,IFERROR(ABS(PMT(Invoer!$B$12/12,Invoer!$B$25-C37+1,I36,0)),0),0)</f>
        <v>0</v>
      </c>
      <c r="H37" s="4">
        <f t="shared" si="2"/>
        <v>0</v>
      </c>
      <c r="I37" s="4">
        <f t="shared" si="3"/>
        <v>0</v>
      </c>
    </row>
    <row r="38" spans="1:9" x14ac:dyDescent="0.25">
      <c r="A38" s="10">
        <f t="shared" si="4"/>
        <v>45536</v>
      </c>
      <c r="B38">
        <f t="shared" si="0"/>
        <v>4</v>
      </c>
      <c r="C38">
        <v>37</v>
      </c>
      <c r="D38" s="4">
        <f t="shared" si="1"/>
        <v>0</v>
      </c>
      <c r="E38" s="4">
        <f>IF(ISNA(VLOOKUP(A38&amp;"oud",'Extra aflossing'!A:G,4,0)),0,VLOOKUP(A38&amp;"oud",'Extra aflossing'!A:G,4,0))</f>
        <v>0</v>
      </c>
      <c r="F38" s="4">
        <f>I37*Invoer!$B$12/12</f>
        <v>0</v>
      </c>
      <c r="G38" s="4">
        <f>IF(A38&lt;=Aflossingsvrij_maken,IFERROR(ABS(PMT(Invoer!$B$12/12,Invoer!$B$25-C38+1,I37,0)),0),0)</f>
        <v>0</v>
      </c>
      <c r="H38" s="4">
        <f t="shared" si="2"/>
        <v>0</v>
      </c>
      <c r="I38" s="4">
        <f t="shared" si="3"/>
        <v>0</v>
      </c>
    </row>
    <row r="39" spans="1:9" x14ac:dyDescent="0.25">
      <c r="A39" s="10">
        <f t="shared" si="4"/>
        <v>45566</v>
      </c>
      <c r="B39">
        <f t="shared" si="0"/>
        <v>4</v>
      </c>
      <c r="C39">
        <v>38</v>
      </c>
      <c r="D39" s="4">
        <f t="shared" si="1"/>
        <v>0</v>
      </c>
      <c r="E39" s="4">
        <f>IF(ISNA(VLOOKUP(A39&amp;"oud",'Extra aflossing'!A:G,4,0)),0,VLOOKUP(A39&amp;"oud",'Extra aflossing'!A:G,4,0))</f>
        <v>0</v>
      </c>
      <c r="F39" s="4">
        <f>I38*Invoer!$B$12/12</f>
        <v>0</v>
      </c>
      <c r="G39" s="4">
        <f>IF(A39&lt;=Aflossingsvrij_maken,IFERROR(ABS(PMT(Invoer!$B$12/12,Invoer!$B$25-C39+1,I38,0)),0),0)</f>
        <v>0</v>
      </c>
      <c r="H39" s="4">
        <f t="shared" si="2"/>
        <v>0</v>
      </c>
      <c r="I39" s="4">
        <f t="shared" si="3"/>
        <v>0</v>
      </c>
    </row>
    <row r="40" spans="1:9" x14ac:dyDescent="0.25">
      <c r="A40" s="10">
        <f t="shared" si="4"/>
        <v>45597</v>
      </c>
      <c r="B40">
        <f t="shared" si="0"/>
        <v>4</v>
      </c>
      <c r="C40">
        <v>39</v>
      </c>
      <c r="D40" s="4">
        <f t="shared" si="1"/>
        <v>0</v>
      </c>
      <c r="E40" s="4">
        <f>IF(ISNA(VLOOKUP(A40&amp;"oud",'Extra aflossing'!A:G,4,0)),0,VLOOKUP(A40&amp;"oud",'Extra aflossing'!A:G,4,0))</f>
        <v>0</v>
      </c>
      <c r="F40" s="4">
        <f>I39*Invoer!$B$12/12</f>
        <v>0</v>
      </c>
      <c r="G40" s="4">
        <f>IF(A40&lt;=Aflossingsvrij_maken,IFERROR(ABS(PMT(Invoer!$B$12/12,Invoer!$B$25-C40+1,I39,0)),0),0)</f>
        <v>0</v>
      </c>
      <c r="H40" s="4">
        <f t="shared" si="2"/>
        <v>0</v>
      </c>
      <c r="I40" s="4">
        <f t="shared" si="3"/>
        <v>0</v>
      </c>
    </row>
    <row r="41" spans="1:9" x14ac:dyDescent="0.25">
      <c r="A41" s="10">
        <f t="shared" si="4"/>
        <v>45627</v>
      </c>
      <c r="B41">
        <f t="shared" si="0"/>
        <v>4</v>
      </c>
      <c r="C41">
        <v>40</v>
      </c>
      <c r="D41" s="4">
        <f t="shared" si="1"/>
        <v>0</v>
      </c>
      <c r="E41" s="4">
        <f>IF(ISNA(VLOOKUP(A41&amp;"oud",'Extra aflossing'!A:G,4,0)),0,VLOOKUP(A41&amp;"oud",'Extra aflossing'!A:G,4,0))</f>
        <v>0</v>
      </c>
      <c r="F41" s="4">
        <f>I40*Invoer!$B$12/12</f>
        <v>0</v>
      </c>
      <c r="G41" s="4">
        <f>IF(A41&lt;=Aflossingsvrij_maken,IFERROR(ABS(PMT(Invoer!$B$12/12,Invoer!$B$25-C41+1,I40,0)),0),0)</f>
        <v>0</v>
      </c>
      <c r="H41" s="4">
        <f t="shared" si="2"/>
        <v>0</v>
      </c>
      <c r="I41" s="4">
        <f t="shared" si="3"/>
        <v>0</v>
      </c>
    </row>
    <row r="42" spans="1:9" x14ac:dyDescent="0.25">
      <c r="A42" s="10">
        <f t="shared" si="4"/>
        <v>45658</v>
      </c>
      <c r="B42">
        <f t="shared" si="0"/>
        <v>4</v>
      </c>
      <c r="C42">
        <v>41</v>
      </c>
      <c r="D42" s="4">
        <f t="shared" si="1"/>
        <v>0</v>
      </c>
      <c r="E42" s="4">
        <f>IF(ISNA(VLOOKUP(A42&amp;"oud",'Extra aflossing'!A:G,4,0)),0,VLOOKUP(A42&amp;"oud",'Extra aflossing'!A:G,4,0))</f>
        <v>0</v>
      </c>
      <c r="F42" s="4">
        <f>I41*Invoer!$B$12/12</f>
        <v>0</v>
      </c>
      <c r="G42" s="4">
        <f>IF(A42&lt;=Aflossingsvrij_maken,IFERROR(ABS(PMT(Invoer!$B$12/12,Invoer!$B$25-C42+1,I41,0)),0),0)</f>
        <v>0</v>
      </c>
      <c r="H42" s="4">
        <f t="shared" si="2"/>
        <v>0</v>
      </c>
      <c r="I42" s="4">
        <f t="shared" si="3"/>
        <v>0</v>
      </c>
    </row>
    <row r="43" spans="1:9" x14ac:dyDescent="0.25">
      <c r="A43" s="10">
        <f t="shared" si="4"/>
        <v>45689</v>
      </c>
      <c r="B43">
        <f t="shared" si="0"/>
        <v>4</v>
      </c>
      <c r="C43">
        <v>42</v>
      </c>
      <c r="D43" s="4">
        <f t="shared" si="1"/>
        <v>0</v>
      </c>
      <c r="E43" s="4">
        <f>IF(ISNA(VLOOKUP(A43&amp;"oud",'Extra aflossing'!A:G,4,0)),0,VLOOKUP(A43&amp;"oud",'Extra aflossing'!A:G,4,0))</f>
        <v>0</v>
      </c>
      <c r="F43" s="4">
        <f>I42*Invoer!$B$12/12</f>
        <v>0</v>
      </c>
      <c r="G43" s="4">
        <f>IF(A43&lt;=Aflossingsvrij_maken,IFERROR(ABS(PMT(Invoer!$B$12/12,Invoer!$B$25-C43+1,I42,0)),0),0)</f>
        <v>0</v>
      </c>
      <c r="H43" s="4">
        <f t="shared" si="2"/>
        <v>0</v>
      </c>
      <c r="I43" s="4">
        <f t="shared" si="3"/>
        <v>0</v>
      </c>
    </row>
    <row r="44" spans="1:9" x14ac:dyDescent="0.25">
      <c r="A44" s="10">
        <f t="shared" si="4"/>
        <v>45717</v>
      </c>
      <c r="B44">
        <f t="shared" si="0"/>
        <v>4</v>
      </c>
      <c r="C44">
        <v>43</v>
      </c>
      <c r="D44" s="4">
        <f t="shared" si="1"/>
        <v>0</v>
      </c>
      <c r="E44" s="4">
        <f>IF(ISNA(VLOOKUP(A44&amp;"oud",'Extra aflossing'!A:G,4,0)),0,VLOOKUP(A44&amp;"oud",'Extra aflossing'!A:G,4,0))</f>
        <v>0</v>
      </c>
      <c r="F44" s="4">
        <f>I43*Invoer!$B$12/12</f>
        <v>0</v>
      </c>
      <c r="G44" s="4">
        <f>IF(A44&lt;=Aflossingsvrij_maken,IFERROR(ABS(PMT(Invoer!$B$12/12,Invoer!$B$25-C44+1,I43,0)),0),0)</f>
        <v>0</v>
      </c>
      <c r="H44" s="4">
        <f t="shared" si="2"/>
        <v>0</v>
      </c>
      <c r="I44" s="4">
        <f t="shared" si="3"/>
        <v>0</v>
      </c>
    </row>
    <row r="45" spans="1:9" x14ac:dyDescent="0.25">
      <c r="A45" s="10">
        <f t="shared" si="4"/>
        <v>45748</v>
      </c>
      <c r="B45">
        <f t="shared" si="0"/>
        <v>4</v>
      </c>
      <c r="C45">
        <v>44</v>
      </c>
      <c r="D45" s="4">
        <f t="shared" si="1"/>
        <v>0</v>
      </c>
      <c r="E45" s="4">
        <f>IF(ISNA(VLOOKUP(A45&amp;"oud",'Extra aflossing'!A:G,4,0)),0,VLOOKUP(A45&amp;"oud",'Extra aflossing'!A:G,4,0))</f>
        <v>0</v>
      </c>
      <c r="F45" s="4">
        <f>I44*Invoer!$B$12/12</f>
        <v>0</v>
      </c>
      <c r="G45" s="4">
        <f>IF(A45&lt;=Aflossingsvrij_maken,IFERROR(ABS(PMT(Invoer!$B$12/12,Invoer!$B$25-C45+1,I44,0)),0),0)</f>
        <v>0</v>
      </c>
      <c r="H45" s="4">
        <f t="shared" si="2"/>
        <v>0</v>
      </c>
      <c r="I45" s="4">
        <f t="shared" si="3"/>
        <v>0</v>
      </c>
    </row>
    <row r="46" spans="1:9" x14ac:dyDescent="0.25">
      <c r="A46" s="10">
        <f t="shared" si="4"/>
        <v>45778</v>
      </c>
      <c r="B46">
        <f t="shared" si="0"/>
        <v>4</v>
      </c>
      <c r="C46">
        <v>45</v>
      </c>
      <c r="D46" s="4">
        <f t="shared" si="1"/>
        <v>0</v>
      </c>
      <c r="E46" s="4">
        <f>IF(ISNA(VLOOKUP(A46&amp;"oud",'Extra aflossing'!A:G,4,0)),0,VLOOKUP(A46&amp;"oud",'Extra aflossing'!A:G,4,0))</f>
        <v>0</v>
      </c>
      <c r="F46" s="4">
        <f>I45*Invoer!$B$12/12</f>
        <v>0</v>
      </c>
      <c r="G46" s="4">
        <f>IF(A46&lt;=Aflossingsvrij_maken,IFERROR(ABS(PMT(Invoer!$B$12/12,Invoer!$B$25-C46+1,I45,0)),0),0)</f>
        <v>0</v>
      </c>
      <c r="H46" s="4">
        <f t="shared" si="2"/>
        <v>0</v>
      </c>
      <c r="I46" s="4">
        <f t="shared" si="3"/>
        <v>0</v>
      </c>
    </row>
    <row r="47" spans="1:9" x14ac:dyDescent="0.25">
      <c r="A47" s="10">
        <f t="shared" si="4"/>
        <v>45809</v>
      </c>
      <c r="B47">
        <f t="shared" si="0"/>
        <v>4</v>
      </c>
      <c r="C47">
        <v>46</v>
      </c>
      <c r="D47" s="4">
        <f t="shared" si="1"/>
        <v>0</v>
      </c>
      <c r="E47" s="4">
        <f>IF(ISNA(VLOOKUP(A47&amp;"oud",'Extra aflossing'!A:G,4,0)),0,VLOOKUP(A47&amp;"oud",'Extra aflossing'!A:G,4,0))</f>
        <v>0</v>
      </c>
      <c r="F47" s="4">
        <f>I46*Invoer!$B$12/12</f>
        <v>0</v>
      </c>
      <c r="G47" s="4">
        <f>IF(A47&lt;=Aflossingsvrij_maken,IFERROR(ABS(PMT(Invoer!$B$12/12,Invoer!$B$25-C47+1,I46,0)),0),0)</f>
        <v>0</v>
      </c>
      <c r="H47" s="4">
        <f t="shared" si="2"/>
        <v>0</v>
      </c>
      <c r="I47" s="4">
        <f t="shared" si="3"/>
        <v>0</v>
      </c>
    </row>
    <row r="48" spans="1:9" x14ac:dyDescent="0.25">
      <c r="A48" s="10">
        <f t="shared" si="4"/>
        <v>45839</v>
      </c>
      <c r="B48">
        <f t="shared" si="0"/>
        <v>4</v>
      </c>
      <c r="C48">
        <v>47</v>
      </c>
      <c r="D48" s="4">
        <f t="shared" si="1"/>
        <v>0</v>
      </c>
      <c r="E48" s="4">
        <f>IF(ISNA(VLOOKUP(A48&amp;"oud",'Extra aflossing'!A:G,4,0)),0,VLOOKUP(A48&amp;"oud",'Extra aflossing'!A:G,4,0))</f>
        <v>0</v>
      </c>
      <c r="F48" s="4">
        <f>I47*Invoer!$B$12/12</f>
        <v>0</v>
      </c>
      <c r="G48" s="4">
        <f>IF(A48&lt;=Aflossingsvrij_maken,IFERROR(ABS(PMT(Invoer!$B$12/12,Invoer!$B$25-C48+1,I47,0)),0),0)</f>
        <v>0</v>
      </c>
      <c r="H48" s="4">
        <f t="shared" si="2"/>
        <v>0</v>
      </c>
      <c r="I48" s="4">
        <f t="shared" si="3"/>
        <v>0</v>
      </c>
    </row>
    <row r="49" spans="1:9" x14ac:dyDescent="0.25">
      <c r="A49" s="10">
        <f t="shared" si="4"/>
        <v>45870</v>
      </c>
      <c r="B49">
        <f t="shared" si="0"/>
        <v>4</v>
      </c>
      <c r="C49">
        <v>48</v>
      </c>
      <c r="D49" s="4">
        <f t="shared" si="1"/>
        <v>0</v>
      </c>
      <c r="E49" s="4">
        <f>IF(ISNA(VLOOKUP(A49&amp;"oud",'Extra aflossing'!A:G,4,0)),0,VLOOKUP(A49&amp;"oud",'Extra aflossing'!A:G,4,0))</f>
        <v>0</v>
      </c>
      <c r="F49" s="4">
        <f>I48*Invoer!$B$12/12</f>
        <v>0</v>
      </c>
      <c r="G49" s="4">
        <f>IF(A49&lt;=Aflossingsvrij_maken,IFERROR(ABS(PMT(Invoer!$B$12/12,Invoer!$B$25-C49+1,I48,0)),0),0)</f>
        <v>0</v>
      </c>
      <c r="H49" s="4">
        <f t="shared" si="2"/>
        <v>0</v>
      </c>
      <c r="I49" s="4">
        <f t="shared" si="3"/>
        <v>0</v>
      </c>
    </row>
    <row r="50" spans="1:9" x14ac:dyDescent="0.25">
      <c r="A50" s="10">
        <f t="shared" si="4"/>
        <v>45901</v>
      </c>
      <c r="B50">
        <f t="shared" si="0"/>
        <v>5</v>
      </c>
      <c r="C50">
        <v>49</v>
      </c>
      <c r="D50" s="4">
        <f t="shared" si="1"/>
        <v>0</v>
      </c>
      <c r="E50" s="4">
        <f>IF(ISNA(VLOOKUP(A50&amp;"oud",'Extra aflossing'!A:G,4,0)),0,VLOOKUP(A50&amp;"oud",'Extra aflossing'!A:G,4,0))</f>
        <v>0</v>
      </c>
      <c r="F50" s="4">
        <f>I49*Invoer!$B$12/12</f>
        <v>0</v>
      </c>
      <c r="G50" s="4">
        <f>IF(A50&lt;=Aflossingsvrij_maken,IFERROR(ABS(PMT(Invoer!$B$12/12,Invoer!$B$25-C50+1,I49,0)),0),0)</f>
        <v>0</v>
      </c>
      <c r="H50" s="4">
        <f t="shared" si="2"/>
        <v>0</v>
      </c>
      <c r="I50" s="4">
        <f t="shared" si="3"/>
        <v>0</v>
      </c>
    </row>
    <row r="51" spans="1:9" x14ac:dyDescent="0.25">
      <c r="A51" s="10">
        <f t="shared" si="4"/>
        <v>45931</v>
      </c>
      <c r="B51">
        <f t="shared" si="0"/>
        <v>5</v>
      </c>
      <c r="C51">
        <v>50</v>
      </c>
      <c r="D51" s="4">
        <f t="shared" si="1"/>
        <v>0</v>
      </c>
      <c r="E51" s="4">
        <f>IF(ISNA(VLOOKUP(A51&amp;"oud",'Extra aflossing'!A:G,4,0)),0,VLOOKUP(A51&amp;"oud",'Extra aflossing'!A:G,4,0))</f>
        <v>0</v>
      </c>
      <c r="F51" s="4">
        <f>I50*Invoer!$B$12/12</f>
        <v>0</v>
      </c>
      <c r="G51" s="4">
        <f>IF(A51&lt;=Aflossingsvrij_maken,IFERROR(ABS(PMT(Invoer!$B$12/12,Invoer!$B$25-C51+1,I50,0)),0),0)</f>
        <v>0</v>
      </c>
      <c r="H51" s="4">
        <f t="shared" si="2"/>
        <v>0</v>
      </c>
      <c r="I51" s="4">
        <f t="shared" si="3"/>
        <v>0</v>
      </c>
    </row>
    <row r="52" spans="1:9" x14ac:dyDescent="0.25">
      <c r="A52" s="10">
        <f t="shared" si="4"/>
        <v>45962</v>
      </c>
      <c r="B52">
        <f t="shared" si="0"/>
        <v>5</v>
      </c>
      <c r="C52">
        <v>51</v>
      </c>
      <c r="D52" s="4">
        <f t="shared" si="1"/>
        <v>0</v>
      </c>
      <c r="E52" s="4">
        <f>IF(ISNA(VLOOKUP(A52&amp;"oud",'Extra aflossing'!A:G,4,0)),0,VLOOKUP(A52&amp;"oud",'Extra aflossing'!A:G,4,0))</f>
        <v>0</v>
      </c>
      <c r="F52" s="4">
        <f>I51*Invoer!$B$12/12</f>
        <v>0</v>
      </c>
      <c r="G52" s="4">
        <f>IF(A52&lt;=Aflossingsvrij_maken,IFERROR(ABS(PMT(Invoer!$B$12/12,Invoer!$B$25-C52+1,I51,0)),0),0)</f>
        <v>0</v>
      </c>
      <c r="H52" s="4">
        <f t="shared" si="2"/>
        <v>0</v>
      </c>
      <c r="I52" s="4">
        <f t="shared" si="3"/>
        <v>0</v>
      </c>
    </row>
    <row r="53" spans="1:9" x14ac:dyDescent="0.25">
      <c r="A53" s="10">
        <f t="shared" si="4"/>
        <v>45992</v>
      </c>
      <c r="B53">
        <f t="shared" si="0"/>
        <v>5</v>
      </c>
      <c r="C53">
        <v>52</v>
      </c>
      <c r="D53" s="4">
        <f t="shared" si="1"/>
        <v>0</v>
      </c>
      <c r="E53" s="4">
        <f>IF(ISNA(VLOOKUP(A53&amp;"oud",'Extra aflossing'!A:G,4,0)),0,VLOOKUP(A53&amp;"oud",'Extra aflossing'!A:G,4,0))</f>
        <v>0</v>
      </c>
      <c r="F53" s="4">
        <f>I52*Invoer!$B$12/12</f>
        <v>0</v>
      </c>
      <c r="G53" s="4">
        <f>IF(A53&lt;=Aflossingsvrij_maken,IFERROR(ABS(PMT(Invoer!$B$12/12,Invoer!$B$25-C53+1,I52,0)),0),0)</f>
        <v>0</v>
      </c>
      <c r="H53" s="4">
        <f t="shared" si="2"/>
        <v>0</v>
      </c>
      <c r="I53" s="4">
        <f t="shared" si="3"/>
        <v>0</v>
      </c>
    </row>
    <row r="54" spans="1:9" x14ac:dyDescent="0.25">
      <c r="A54" s="10">
        <f t="shared" si="4"/>
        <v>46023</v>
      </c>
      <c r="B54">
        <f t="shared" si="0"/>
        <v>5</v>
      </c>
      <c r="C54">
        <v>53</v>
      </c>
      <c r="D54" s="4">
        <f t="shared" si="1"/>
        <v>0</v>
      </c>
      <c r="E54" s="4">
        <f>IF(ISNA(VLOOKUP(A54&amp;"oud",'Extra aflossing'!A:G,4,0)),0,VLOOKUP(A54&amp;"oud",'Extra aflossing'!A:G,4,0))</f>
        <v>0</v>
      </c>
      <c r="F54" s="4">
        <f>I53*Invoer!$B$12/12</f>
        <v>0</v>
      </c>
      <c r="G54" s="4">
        <f>IF(A54&lt;=Aflossingsvrij_maken,IFERROR(ABS(PMT(Invoer!$B$12/12,Invoer!$B$25-C54+1,I53,0)),0),0)</f>
        <v>0</v>
      </c>
      <c r="H54" s="4">
        <f t="shared" si="2"/>
        <v>0</v>
      </c>
      <c r="I54" s="4">
        <f t="shared" si="3"/>
        <v>0</v>
      </c>
    </row>
    <row r="55" spans="1:9" x14ac:dyDescent="0.25">
      <c r="A55" s="10">
        <f t="shared" si="4"/>
        <v>46054</v>
      </c>
      <c r="B55">
        <f t="shared" si="0"/>
        <v>5</v>
      </c>
      <c r="C55">
        <v>54</v>
      </c>
      <c r="D55" s="4">
        <f t="shared" si="1"/>
        <v>0</v>
      </c>
      <c r="E55" s="4">
        <f>IF(ISNA(VLOOKUP(A55&amp;"oud",'Extra aflossing'!A:G,4,0)),0,VLOOKUP(A55&amp;"oud",'Extra aflossing'!A:G,4,0))</f>
        <v>0</v>
      </c>
      <c r="F55" s="4">
        <f>I54*Invoer!$B$12/12</f>
        <v>0</v>
      </c>
      <c r="G55" s="4">
        <f>IF(A55&lt;=Aflossingsvrij_maken,IFERROR(ABS(PMT(Invoer!$B$12/12,Invoer!$B$25-C55+1,I54,0)),0),0)</f>
        <v>0</v>
      </c>
      <c r="H55" s="4">
        <f t="shared" si="2"/>
        <v>0</v>
      </c>
      <c r="I55" s="4">
        <f t="shared" si="3"/>
        <v>0</v>
      </c>
    </row>
    <row r="56" spans="1:9" x14ac:dyDescent="0.25">
      <c r="A56" s="10">
        <f t="shared" si="4"/>
        <v>46082</v>
      </c>
      <c r="B56">
        <f t="shared" si="0"/>
        <v>5</v>
      </c>
      <c r="C56">
        <v>55</v>
      </c>
      <c r="D56" s="4">
        <f t="shared" si="1"/>
        <v>0</v>
      </c>
      <c r="E56" s="4">
        <f>IF(ISNA(VLOOKUP(A56&amp;"oud",'Extra aflossing'!A:G,4,0)),0,VLOOKUP(A56&amp;"oud",'Extra aflossing'!A:G,4,0))</f>
        <v>0</v>
      </c>
      <c r="F56" s="4">
        <f>I55*Invoer!$B$12/12</f>
        <v>0</v>
      </c>
      <c r="G56" s="4">
        <f>IF(A56&lt;=Aflossingsvrij_maken,IFERROR(ABS(PMT(Invoer!$B$12/12,Invoer!$B$25-C56+1,I55,0)),0),0)</f>
        <v>0</v>
      </c>
      <c r="H56" s="4">
        <f t="shared" si="2"/>
        <v>0</v>
      </c>
      <c r="I56" s="4">
        <f t="shared" si="3"/>
        <v>0</v>
      </c>
    </row>
    <row r="57" spans="1:9" x14ac:dyDescent="0.25">
      <c r="A57" s="10">
        <f t="shared" si="4"/>
        <v>46113</v>
      </c>
      <c r="B57">
        <f t="shared" si="0"/>
        <v>5</v>
      </c>
      <c r="C57">
        <v>56</v>
      </c>
      <c r="D57" s="4">
        <f t="shared" si="1"/>
        <v>0</v>
      </c>
      <c r="E57" s="4">
        <f>IF(ISNA(VLOOKUP(A57&amp;"oud",'Extra aflossing'!A:G,4,0)),0,VLOOKUP(A57&amp;"oud",'Extra aflossing'!A:G,4,0))</f>
        <v>0</v>
      </c>
      <c r="F57" s="4">
        <f>I56*Invoer!$B$12/12</f>
        <v>0</v>
      </c>
      <c r="G57" s="4">
        <f>IF(A57&lt;=Aflossingsvrij_maken,IFERROR(ABS(PMT(Invoer!$B$12/12,Invoer!$B$25-C57+1,I56,0)),0),0)</f>
        <v>0</v>
      </c>
      <c r="H57" s="4">
        <f t="shared" si="2"/>
        <v>0</v>
      </c>
      <c r="I57" s="4">
        <f t="shared" si="3"/>
        <v>0</v>
      </c>
    </row>
    <row r="58" spans="1:9" x14ac:dyDescent="0.25">
      <c r="A58" s="10">
        <f t="shared" si="4"/>
        <v>46143</v>
      </c>
      <c r="B58">
        <f t="shared" si="0"/>
        <v>5</v>
      </c>
      <c r="C58">
        <v>57</v>
      </c>
      <c r="D58" s="4">
        <f t="shared" si="1"/>
        <v>0</v>
      </c>
      <c r="E58" s="4">
        <f>IF(ISNA(VLOOKUP(A58&amp;"oud",'Extra aflossing'!A:G,4,0)),0,VLOOKUP(A58&amp;"oud",'Extra aflossing'!A:G,4,0))</f>
        <v>0</v>
      </c>
      <c r="F58" s="4">
        <f>I57*Invoer!$B$12/12</f>
        <v>0</v>
      </c>
      <c r="G58" s="4">
        <f>IF(A58&lt;=Aflossingsvrij_maken,IFERROR(ABS(PMT(Invoer!$B$12/12,Invoer!$B$25-C58+1,I57,0)),0),0)</f>
        <v>0</v>
      </c>
      <c r="H58" s="4">
        <f t="shared" si="2"/>
        <v>0</v>
      </c>
      <c r="I58" s="4">
        <f t="shared" si="3"/>
        <v>0</v>
      </c>
    </row>
    <row r="59" spans="1:9" x14ac:dyDescent="0.25">
      <c r="A59" s="10">
        <f t="shared" si="4"/>
        <v>46174</v>
      </c>
      <c r="B59">
        <f t="shared" si="0"/>
        <v>5</v>
      </c>
      <c r="C59">
        <v>58</v>
      </c>
      <c r="D59" s="4">
        <f t="shared" si="1"/>
        <v>0</v>
      </c>
      <c r="E59" s="4">
        <f>IF(ISNA(VLOOKUP(A59&amp;"oud",'Extra aflossing'!A:G,4,0)),0,VLOOKUP(A59&amp;"oud",'Extra aflossing'!A:G,4,0))</f>
        <v>0</v>
      </c>
      <c r="F59" s="4">
        <f>I58*Invoer!$B$12/12</f>
        <v>0</v>
      </c>
      <c r="G59" s="4">
        <f>IF(A59&lt;=Aflossingsvrij_maken,IFERROR(ABS(PMT(Invoer!$B$12/12,Invoer!$B$25-C59+1,I58,0)),0),0)</f>
        <v>0</v>
      </c>
      <c r="H59" s="4">
        <f t="shared" si="2"/>
        <v>0</v>
      </c>
      <c r="I59" s="4">
        <f t="shared" si="3"/>
        <v>0</v>
      </c>
    </row>
    <row r="60" spans="1:9" x14ac:dyDescent="0.25">
      <c r="A60" s="10">
        <f t="shared" si="4"/>
        <v>46204</v>
      </c>
      <c r="B60">
        <f t="shared" si="0"/>
        <v>5</v>
      </c>
      <c r="C60">
        <v>59</v>
      </c>
      <c r="D60" s="4">
        <f t="shared" si="1"/>
        <v>0</v>
      </c>
      <c r="E60" s="4">
        <f>IF(ISNA(VLOOKUP(A60&amp;"oud",'Extra aflossing'!A:G,4,0)),0,VLOOKUP(A60&amp;"oud",'Extra aflossing'!A:G,4,0))</f>
        <v>0</v>
      </c>
      <c r="F60" s="4">
        <f>I59*Invoer!$B$12/12</f>
        <v>0</v>
      </c>
      <c r="G60" s="4">
        <f>IF(A60&lt;=Aflossingsvrij_maken,IFERROR(ABS(PMT(Invoer!$B$12/12,Invoer!$B$25-C60+1,I59,0)),0),0)</f>
        <v>0</v>
      </c>
      <c r="H60" s="4">
        <f t="shared" si="2"/>
        <v>0</v>
      </c>
      <c r="I60" s="4">
        <f t="shared" si="3"/>
        <v>0</v>
      </c>
    </row>
    <row r="61" spans="1:9" x14ac:dyDescent="0.25">
      <c r="A61" s="10">
        <f t="shared" si="4"/>
        <v>46235</v>
      </c>
      <c r="B61">
        <f t="shared" si="0"/>
        <v>5</v>
      </c>
      <c r="C61">
        <v>60</v>
      </c>
      <c r="D61" s="4">
        <f t="shared" si="1"/>
        <v>0</v>
      </c>
      <c r="E61" s="4">
        <f>IF(ISNA(VLOOKUP(A61&amp;"oud",'Extra aflossing'!A:G,4,0)),0,VLOOKUP(A61&amp;"oud",'Extra aflossing'!A:G,4,0))</f>
        <v>0</v>
      </c>
      <c r="F61" s="4">
        <f>I60*Invoer!$B$12/12</f>
        <v>0</v>
      </c>
      <c r="G61" s="4">
        <f>IF(A61&lt;=Aflossingsvrij_maken,IFERROR(ABS(PMT(Invoer!$B$12/12,Invoer!$B$25-C61+1,I60,0)),0),0)</f>
        <v>0</v>
      </c>
      <c r="H61" s="4">
        <f t="shared" si="2"/>
        <v>0</v>
      </c>
      <c r="I61" s="4">
        <f t="shared" si="3"/>
        <v>0</v>
      </c>
    </row>
    <row r="62" spans="1:9" x14ac:dyDescent="0.25">
      <c r="A62" s="10">
        <f t="shared" si="4"/>
        <v>46266</v>
      </c>
      <c r="B62">
        <f t="shared" si="0"/>
        <v>6</v>
      </c>
      <c r="C62">
        <v>61</v>
      </c>
      <c r="D62" s="4">
        <f t="shared" si="1"/>
        <v>0</v>
      </c>
      <c r="E62" s="4">
        <f>IF(ISNA(VLOOKUP(A62&amp;"oud",'Extra aflossing'!A:G,4,0)),0,VLOOKUP(A62&amp;"oud",'Extra aflossing'!A:G,4,0))</f>
        <v>0</v>
      </c>
      <c r="F62" s="4">
        <f>I61*Invoer!$B$13/12</f>
        <v>0</v>
      </c>
      <c r="G62" s="4">
        <f>IF(A62&lt;=Aflossingsvrij_maken,IFERROR(ABS(PMT(Invoer!$B$13/12,Invoer!$B$25-C62+1,I61,0)),0),0)</f>
        <v>0</v>
      </c>
      <c r="H62" s="4">
        <f t="shared" si="2"/>
        <v>0</v>
      </c>
      <c r="I62" s="4">
        <f t="shared" si="3"/>
        <v>0</v>
      </c>
    </row>
    <row r="63" spans="1:9" x14ac:dyDescent="0.25">
      <c r="A63" s="10">
        <f t="shared" si="4"/>
        <v>46296</v>
      </c>
      <c r="B63">
        <f t="shared" si="0"/>
        <v>6</v>
      </c>
      <c r="C63">
        <v>62</v>
      </c>
      <c r="D63" s="4">
        <f t="shared" si="1"/>
        <v>0</v>
      </c>
      <c r="E63" s="4">
        <f>IF(ISNA(VLOOKUP(A63&amp;"oud",'Extra aflossing'!A:G,4,0)),0,VLOOKUP(A63&amp;"oud",'Extra aflossing'!A:G,4,0))</f>
        <v>0</v>
      </c>
      <c r="F63" s="4">
        <f>I62*Invoer!$B$13/12</f>
        <v>0</v>
      </c>
      <c r="G63" s="4">
        <f>IF(A63&lt;=Aflossingsvrij_maken,IFERROR(ABS(PMT(Invoer!$B$13/12,Invoer!$B$25-C63+1,I62,0)),0),0)</f>
        <v>0</v>
      </c>
      <c r="H63" s="4">
        <f t="shared" si="2"/>
        <v>0</v>
      </c>
      <c r="I63" s="4">
        <f t="shared" si="3"/>
        <v>0</v>
      </c>
    </row>
    <row r="64" spans="1:9" x14ac:dyDescent="0.25">
      <c r="A64" s="10">
        <f t="shared" si="4"/>
        <v>46327</v>
      </c>
      <c r="B64">
        <f t="shared" si="0"/>
        <v>6</v>
      </c>
      <c r="C64">
        <v>63</v>
      </c>
      <c r="D64" s="4">
        <f t="shared" si="1"/>
        <v>0</v>
      </c>
      <c r="E64" s="4">
        <f>IF(ISNA(VLOOKUP(A64&amp;"oud",'Extra aflossing'!A:G,4,0)),0,VLOOKUP(A64&amp;"oud",'Extra aflossing'!A:G,4,0))</f>
        <v>0</v>
      </c>
      <c r="F64" s="4">
        <f>I63*Invoer!$B$13/12</f>
        <v>0</v>
      </c>
      <c r="G64" s="4">
        <f>IF(A64&lt;=Aflossingsvrij_maken,IFERROR(ABS(PMT(Invoer!$B$13/12,Invoer!$B$25-C64+1,I63,0)),0),0)</f>
        <v>0</v>
      </c>
      <c r="H64" s="4">
        <f t="shared" si="2"/>
        <v>0</v>
      </c>
      <c r="I64" s="4">
        <f t="shared" si="3"/>
        <v>0</v>
      </c>
    </row>
    <row r="65" spans="1:10" x14ac:dyDescent="0.25">
      <c r="A65" s="10">
        <f t="shared" si="4"/>
        <v>46357</v>
      </c>
      <c r="B65">
        <f t="shared" si="0"/>
        <v>6</v>
      </c>
      <c r="C65">
        <v>64</v>
      </c>
      <c r="D65" s="4">
        <f t="shared" si="1"/>
        <v>0</v>
      </c>
      <c r="E65" s="4">
        <f>IF(ISNA(VLOOKUP(A65&amp;"oud",'Extra aflossing'!A:G,4,0)),0,VLOOKUP(A65&amp;"oud",'Extra aflossing'!A:G,4,0))</f>
        <v>0</v>
      </c>
      <c r="F65" s="4">
        <f>I64*Invoer!$B$13/12</f>
        <v>0</v>
      </c>
      <c r="G65" s="4">
        <f>IF(A65&lt;=Aflossingsvrij_maken,IFERROR(ABS(PMT(Invoer!$B$13/12,Invoer!$B$25-C65+1,I64,0)),0),0)</f>
        <v>0</v>
      </c>
      <c r="H65" s="4">
        <f t="shared" si="2"/>
        <v>0</v>
      </c>
      <c r="I65" s="4">
        <f t="shared" si="3"/>
        <v>0</v>
      </c>
    </row>
    <row r="66" spans="1:10" x14ac:dyDescent="0.25">
      <c r="A66" s="10">
        <f t="shared" si="4"/>
        <v>46388</v>
      </c>
      <c r="B66">
        <f t="shared" si="0"/>
        <v>6</v>
      </c>
      <c r="C66">
        <v>65</v>
      </c>
      <c r="D66" s="4">
        <f t="shared" si="1"/>
        <v>0</v>
      </c>
      <c r="E66" s="4">
        <f>IF(ISNA(VLOOKUP(A66&amp;"oud",'Extra aflossing'!A:G,4,0)),0,VLOOKUP(A66&amp;"oud",'Extra aflossing'!A:G,4,0))</f>
        <v>0</v>
      </c>
      <c r="F66" s="4">
        <f>I65*Invoer!$B$13/12</f>
        <v>0</v>
      </c>
      <c r="G66" s="4">
        <f>IF(A66&lt;=Aflossingsvrij_maken,IFERROR(ABS(PMT(Invoer!$B$13/12,Invoer!$B$25-C66+1,I65,0)),0),0)</f>
        <v>0</v>
      </c>
      <c r="H66" s="4">
        <f t="shared" si="2"/>
        <v>0</v>
      </c>
      <c r="I66" s="4">
        <f t="shared" si="3"/>
        <v>0</v>
      </c>
    </row>
    <row r="67" spans="1:10" x14ac:dyDescent="0.25">
      <c r="A67" s="10">
        <f t="shared" si="4"/>
        <v>46419</v>
      </c>
      <c r="B67">
        <f t="shared" ref="B67:B130" si="5">CEILING(C67/12,1)</f>
        <v>6</v>
      </c>
      <c r="C67">
        <v>66</v>
      </c>
      <c r="D67" s="4">
        <f t="shared" ref="D67:D130" si="6">IF(A67&lt;=Aflossingsvrij_maken,G67-F67,0)</f>
        <v>0</v>
      </c>
      <c r="E67" s="4">
        <f>IF(ISNA(VLOOKUP(A67&amp;"oud",'Extra aflossing'!A:G,4,0)),0,VLOOKUP(A67&amp;"oud",'Extra aflossing'!A:G,4,0))</f>
        <v>0</v>
      </c>
      <c r="F67" s="4">
        <f>I66*Invoer!$B$13/12</f>
        <v>0</v>
      </c>
      <c r="G67" s="4">
        <f>IF(A67&lt;=Aflossingsvrij_maken,IFERROR(ABS(PMT(Invoer!$B$13/12,Invoer!$B$25-C67+1,I66,0)),0),0)</f>
        <v>0</v>
      </c>
      <c r="H67" s="4">
        <f t="shared" ref="H67:H130" si="7">SUM(D67:F67)</f>
        <v>0</v>
      </c>
      <c r="I67" s="4">
        <f t="shared" ref="I67:I130" si="8">I66-D67-E67</f>
        <v>0</v>
      </c>
    </row>
    <row r="68" spans="1:10" x14ac:dyDescent="0.25">
      <c r="A68" s="10">
        <f t="shared" ref="A68:A131" si="9">DATE(YEAR(A67),MONTH(A67)+1,DAY(A67))</f>
        <v>46447</v>
      </c>
      <c r="B68">
        <f t="shared" si="5"/>
        <v>6</v>
      </c>
      <c r="C68">
        <v>67</v>
      </c>
      <c r="D68" s="4">
        <f t="shared" si="6"/>
        <v>0</v>
      </c>
      <c r="E68" s="4">
        <f>IF(ISNA(VLOOKUP(A68&amp;"oud",'Extra aflossing'!A:G,4,0)),0,VLOOKUP(A68&amp;"oud",'Extra aflossing'!A:G,4,0))</f>
        <v>0</v>
      </c>
      <c r="F68" s="4">
        <f>I67*Invoer!$B$13/12</f>
        <v>0</v>
      </c>
      <c r="G68" s="4">
        <f>IF(A68&lt;=Aflossingsvrij_maken,IFERROR(ABS(PMT(Invoer!$B$13/12,Invoer!$B$25-C68+1,I67,0)),0),0)</f>
        <v>0</v>
      </c>
      <c r="H68" s="4">
        <f t="shared" si="7"/>
        <v>0</v>
      </c>
      <c r="I68" s="4">
        <f t="shared" si="8"/>
        <v>0</v>
      </c>
    </row>
    <row r="69" spans="1:10" x14ac:dyDescent="0.25">
      <c r="A69" s="10">
        <f t="shared" si="9"/>
        <v>46478</v>
      </c>
      <c r="B69">
        <f t="shared" si="5"/>
        <v>6</v>
      </c>
      <c r="C69">
        <v>68</v>
      </c>
      <c r="D69" s="4">
        <f t="shared" si="6"/>
        <v>0</v>
      </c>
      <c r="E69" s="4">
        <f>IF(ISNA(VLOOKUP(A69&amp;"oud",'Extra aflossing'!A:G,4,0)),0,VLOOKUP(A69&amp;"oud",'Extra aflossing'!A:G,4,0))</f>
        <v>0</v>
      </c>
      <c r="F69" s="4">
        <f>I68*Invoer!$B$13/12</f>
        <v>0</v>
      </c>
      <c r="G69" s="4">
        <f>IF(A69&lt;=Aflossingsvrij_maken,IFERROR(ABS(PMT(Invoer!$B$13/12,Invoer!$B$25-C69+1,I68,0)),0),0)</f>
        <v>0</v>
      </c>
      <c r="H69" s="4">
        <f t="shared" si="7"/>
        <v>0</v>
      </c>
      <c r="I69" s="4">
        <f t="shared" si="8"/>
        <v>0</v>
      </c>
    </row>
    <row r="70" spans="1:10" x14ac:dyDescent="0.25">
      <c r="A70" s="10">
        <f t="shared" si="9"/>
        <v>46508</v>
      </c>
      <c r="B70">
        <f t="shared" si="5"/>
        <v>6</v>
      </c>
      <c r="C70">
        <v>69</v>
      </c>
      <c r="D70" s="4">
        <f t="shared" si="6"/>
        <v>0</v>
      </c>
      <c r="E70" s="4">
        <f>IF(ISNA(VLOOKUP(A70&amp;"oud",'Extra aflossing'!A:G,4,0)),0,VLOOKUP(A70&amp;"oud",'Extra aflossing'!A:G,4,0))</f>
        <v>0</v>
      </c>
      <c r="F70" s="4">
        <f>I69*Invoer!$B$13/12</f>
        <v>0</v>
      </c>
      <c r="G70" s="4">
        <f>IF(A70&lt;=Aflossingsvrij_maken,IFERROR(ABS(PMT(Invoer!$B$13/12,Invoer!$B$25-C70+1,I69,0)),0),0)</f>
        <v>0</v>
      </c>
      <c r="H70" s="4">
        <f t="shared" si="7"/>
        <v>0</v>
      </c>
      <c r="I70" s="4">
        <f t="shared" si="8"/>
        <v>0</v>
      </c>
      <c r="J70" s="4" t="e">
        <f>SUM(#REF!)</f>
        <v>#REF!</v>
      </c>
    </row>
    <row r="71" spans="1:10" x14ac:dyDescent="0.25">
      <c r="A71" s="10">
        <f t="shared" si="9"/>
        <v>46539</v>
      </c>
      <c r="B71">
        <f t="shared" si="5"/>
        <v>6</v>
      </c>
      <c r="C71">
        <v>70</v>
      </c>
      <c r="D71" s="4">
        <f t="shared" si="6"/>
        <v>0</v>
      </c>
      <c r="E71" s="4">
        <f>IF(ISNA(VLOOKUP(A71&amp;"oud",'Extra aflossing'!A:G,4,0)),0,VLOOKUP(A71&amp;"oud",'Extra aflossing'!A:G,4,0))</f>
        <v>0</v>
      </c>
      <c r="F71" s="4">
        <f>I70*Invoer!$B$13/12</f>
        <v>0</v>
      </c>
      <c r="G71" s="4">
        <f>IF(A71&lt;=Aflossingsvrij_maken,IFERROR(ABS(PMT(Invoer!$B$13/12,Invoer!$B$25-C71+1,I70,0)),0),0)</f>
        <v>0</v>
      </c>
      <c r="H71" s="4">
        <f t="shared" si="7"/>
        <v>0</v>
      </c>
      <c r="I71" s="4">
        <f t="shared" si="8"/>
        <v>0</v>
      </c>
    </row>
    <row r="72" spans="1:10" x14ac:dyDescent="0.25">
      <c r="A72" s="10">
        <f t="shared" si="9"/>
        <v>46569</v>
      </c>
      <c r="B72">
        <f t="shared" si="5"/>
        <v>6</v>
      </c>
      <c r="C72">
        <v>71</v>
      </c>
      <c r="D72" s="4">
        <f t="shared" si="6"/>
        <v>0</v>
      </c>
      <c r="E72" s="4">
        <f>IF(ISNA(VLOOKUP(A72&amp;"oud",'Extra aflossing'!A:G,4,0)),0,VLOOKUP(A72&amp;"oud",'Extra aflossing'!A:G,4,0))</f>
        <v>0</v>
      </c>
      <c r="F72" s="4">
        <f>I71*Invoer!$B$13/12</f>
        <v>0</v>
      </c>
      <c r="G72" s="4">
        <f>IF(A72&lt;=Aflossingsvrij_maken,IFERROR(ABS(PMT(Invoer!$B$13/12,Invoer!$B$25-C72+1,I71,0)),0),0)</f>
        <v>0</v>
      </c>
      <c r="H72" s="4">
        <f t="shared" si="7"/>
        <v>0</v>
      </c>
      <c r="I72" s="4">
        <f t="shared" si="8"/>
        <v>0</v>
      </c>
    </row>
    <row r="73" spans="1:10" x14ac:dyDescent="0.25">
      <c r="A73" s="10">
        <f t="shared" si="9"/>
        <v>46600</v>
      </c>
      <c r="B73">
        <f t="shared" si="5"/>
        <v>6</v>
      </c>
      <c r="C73">
        <v>72</v>
      </c>
      <c r="D73" s="4">
        <f t="shared" si="6"/>
        <v>0</v>
      </c>
      <c r="E73" s="4">
        <f>IF(ISNA(VLOOKUP(A73&amp;"oud",'Extra aflossing'!A:G,4,0)),0,VLOOKUP(A73&amp;"oud",'Extra aflossing'!A:G,4,0))</f>
        <v>0</v>
      </c>
      <c r="F73" s="4">
        <f>I72*Invoer!$B$13/12</f>
        <v>0</v>
      </c>
      <c r="G73" s="4">
        <f>IF(A73&lt;=Aflossingsvrij_maken,IFERROR(ABS(PMT(Invoer!$B$13/12,Invoer!$B$25-C73+1,I72,0)),0),0)</f>
        <v>0</v>
      </c>
      <c r="H73" s="4">
        <f t="shared" si="7"/>
        <v>0</v>
      </c>
      <c r="I73" s="4">
        <f t="shared" si="8"/>
        <v>0</v>
      </c>
    </row>
    <row r="74" spans="1:10" x14ac:dyDescent="0.25">
      <c r="A74" s="10">
        <f t="shared" si="9"/>
        <v>46631</v>
      </c>
      <c r="B74">
        <f t="shared" si="5"/>
        <v>7</v>
      </c>
      <c r="C74">
        <v>73</v>
      </c>
      <c r="D74" s="4">
        <f t="shared" si="6"/>
        <v>0</v>
      </c>
      <c r="E74" s="4">
        <f>IF(ISNA(VLOOKUP(A74&amp;"oud",'Extra aflossing'!A:G,4,0)),0,VLOOKUP(A74&amp;"oud",'Extra aflossing'!A:G,4,0))</f>
        <v>0</v>
      </c>
      <c r="F74" s="4">
        <f>I73*Invoer!$B$13/12</f>
        <v>0</v>
      </c>
      <c r="G74" s="4">
        <f>IF(A74&lt;=Aflossingsvrij_maken,IFERROR(ABS(PMT(Invoer!$B$13/12,Invoer!$B$25-C74+1,I73,0)),0),0)</f>
        <v>0</v>
      </c>
      <c r="H74" s="4">
        <f t="shared" si="7"/>
        <v>0</v>
      </c>
      <c r="I74" s="4">
        <f t="shared" si="8"/>
        <v>0</v>
      </c>
    </row>
    <row r="75" spans="1:10" x14ac:dyDescent="0.25">
      <c r="A75" s="10">
        <f t="shared" si="9"/>
        <v>46661</v>
      </c>
      <c r="B75">
        <f t="shared" si="5"/>
        <v>7</v>
      </c>
      <c r="C75">
        <v>74</v>
      </c>
      <c r="D75" s="4">
        <f t="shared" si="6"/>
        <v>0</v>
      </c>
      <c r="E75" s="4">
        <f>IF(ISNA(VLOOKUP(A75&amp;"oud",'Extra aflossing'!A:G,4,0)),0,VLOOKUP(A75&amp;"oud",'Extra aflossing'!A:G,4,0))</f>
        <v>0</v>
      </c>
      <c r="F75" s="4">
        <f>I74*Invoer!$B$13/12</f>
        <v>0</v>
      </c>
      <c r="G75" s="4">
        <f>IF(A75&lt;=Aflossingsvrij_maken,IFERROR(ABS(PMT(Invoer!$B$13/12,Invoer!$B$25-C75+1,I74,0)),0),0)</f>
        <v>0</v>
      </c>
      <c r="H75" s="4">
        <f t="shared" si="7"/>
        <v>0</v>
      </c>
      <c r="I75" s="4">
        <f t="shared" si="8"/>
        <v>0</v>
      </c>
    </row>
    <row r="76" spans="1:10" x14ac:dyDescent="0.25">
      <c r="A76" s="10">
        <f t="shared" si="9"/>
        <v>46692</v>
      </c>
      <c r="B76">
        <f t="shared" si="5"/>
        <v>7</v>
      </c>
      <c r="C76">
        <v>75</v>
      </c>
      <c r="D76" s="4">
        <f t="shared" si="6"/>
        <v>0</v>
      </c>
      <c r="E76" s="4">
        <f>IF(ISNA(VLOOKUP(A76&amp;"oud",'Extra aflossing'!A:G,4,0)),0,VLOOKUP(A76&amp;"oud",'Extra aflossing'!A:G,4,0))</f>
        <v>0</v>
      </c>
      <c r="F76" s="4">
        <f>I75*Invoer!$B$13/12</f>
        <v>0</v>
      </c>
      <c r="G76" s="4">
        <f>IF(A76&lt;=Aflossingsvrij_maken,IFERROR(ABS(PMT(Invoer!$B$13/12,Invoer!$B$25-C76+1,I75,0)),0),0)</f>
        <v>0</v>
      </c>
      <c r="H76" s="4">
        <f t="shared" si="7"/>
        <v>0</v>
      </c>
      <c r="I76" s="4">
        <f t="shared" si="8"/>
        <v>0</v>
      </c>
    </row>
    <row r="77" spans="1:10" x14ac:dyDescent="0.25">
      <c r="A77" s="10">
        <f t="shared" si="9"/>
        <v>46722</v>
      </c>
      <c r="B77">
        <f t="shared" si="5"/>
        <v>7</v>
      </c>
      <c r="C77">
        <v>76</v>
      </c>
      <c r="D77" s="4">
        <f t="shared" si="6"/>
        <v>0</v>
      </c>
      <c r="E77" s="4">
        <f>IF(ISNA(VLOOKUP(A77&amp;"oud",'Extra aflossing'!A:G,4,0)),0,VLOOKUP(A77&amp;"oud",'Extra aflossing'!A:G,4,0))</f>
        <v>0</v>
      </c>
      <c r="F77" s="4">
        <f>I76*Invoer!$B$13/12</f>
        <v>0</v>
      </c>
      <c r="G77" s="4">
        <f>IF(A77&lt;=Aflossingsvrij_maken,IFERROR(ABS(PMT(Invoer!$B$13/12,Invoer!$B$25-C77+1,I76,0)),0),0)</f>
        <v>0</v>
      </c>
      <c r="H77" s="4">
        <f t="shared" si="7"/>
        <v>0</v>
      </c>
      <c r="I77" s="4">
        <f t="shared" si="8"/>
        <v>0</v>
      </c>
    </row>
    <row r="78" spans="1:10" x14ac:dyDescent="0.25">
      <c r="A78" s="10">
        <f t="shared" si="9"/>
        <v>46753</v>
      </c>
      <c r="B78">
        <f t="shared" si="5"/>
        <v>7</v>
      </c>
      <c r="C78">
        <v>77</v>
      </c>
      <c r="D78" s="4">
        <f t="shared" si="6"/>
        <v>0</v>
      </c>
      <c r="E78" s="4">
        <f>IF(ISNA(VLOOKUP(A78&amp;"oud",'Extra aflossing'!A:G,4,0)),0,VLOOKUP(A78&amp;"oud",'Extra aflossing'!A:G,4,0))</f>
        <v>0</v>
      </c>
      <c r="F78" s="4">
        <f>I77*Invoer!$B$13/12</f>
        <v>0</v>
      </c>
      <c r="G78" s="4">
        <f>IF(A78&lt;=Aflossingsvrij_maken,IFERROR(ABS(PMT(Invoer!$B$13/12,Invoer!$B$25-C78+1,I77,0)),0),0)</f>
        <v>0</v>
      </c>
      <c r="H78" s="4">
        <f t="shared" si="7"/>
        <v>0</v>
      </c>
      <c r="I78" s="4">
        <f t="shared" si="8"/>
        <v>0</v>
      </c>
    </row>
    <row r="79" spans="1:10" x14ac:dyDescent="0.25">
      <c r="A79" s="10">
        <f t="shared" si="9"/>
        <v>46784</v>
      </c>
      <c r="B79">
        <f t="shared" si="5"/>
        <v>7</v>
      </c>
      <c r="C79">
        <v>78</v>
      </c>
      <c r="D79" s="4">
        <f t="shared" si="6"/>
        <v>0</v>
      </c>
      <c r="E79" s="4">
        <f>IF(ISNA(VLOOKUP(A79&amp;"oud",'Extra aflossing'!A:G,4,0)),0,VLOOKUP(A79&amp;"oud",'Extra aflossing'!A:G,4,0))</f>
        <v>0</v>
      </c>
      <c r="F79" s="4">
        <f>I78*Invoer!$B$13/12</f>
        <v>0</v>
      </c>
      <c r="G79" s="4">
        <f>IF(A79&lt;=Aflossingsvrij_maken,IFERROR(ABS(PMT(Invoer!$B$13/12,Invoer!$B$25-C79+1,I78,0)),0),0)</f>
        <v>0</v>
      </c>
      <c r="H79" s="4">
        <f t="shared" si="7"/>
        <v>0</v>
      </c>
      <c r="I79" s="4">
        <f t="shared" si="8"/>
        <v>0</v>
      </c>
    </row>
    <row r="80" spans="1:10" x14ac:dyDescent="0.25">
      <c r="A80" s="10">
        <f t="shared" si="9"/>
        <v>46813</v>
      </c>
      <c r="B80">
        <f t="shared" si="5"/>
        <v>7</v>
      </c>
      <c r="C80">
        <v>79</v>
      </c>
      <c r="D80" s="4">
        <f t="shared" si="6"/>
        <v>0</v>
      </c>
      <c r="E80" s="4">
        <f>IF(ISNA(VLOOKUP(A80&amp;"oud",'Extra aflossing'!A:G,4,0)),0,VLOOKUP(A80&amp;"oud",'Extra aflossing'!A:G,4,0))</f>
        <v>0</v>
      </c>
      <c r="F80" s="4">
        <f>I79*Invoer!$B$13/12</f>
        <v>0</v>
      </c>
      <c r="G80" s="4">
        <f>IF(A80&lt;=Aflossingsvrij_maken,IFERROR(ABS(PMT(Invoer!$B$13/12,Invoer!$B$25-C80+1,I79,0)),0),0)</f>
        <v>0</v>
      </c>
      <c r="H80" s="4">
        <f t="shared" si="7"/>
        <v>0</v>
      </c>
      <c r="I80" s="4">
        <f t="shared" si="8"/>
        <v>0</v>
      </c>
    </row>
    <row r="81" spans="1:9" x14ac:dyDescent="0.25">
      <c r="A81" s="10">
        <f t="shared" si="9"/>
        <v>46844</v>
      </c>
      <c r="B81">
        <f t="shared" si="5"/>
        <v>7</v>
      </c>
      <c r="C81">
        <v>80</v>
      </c>
      <c r="D81" s="4">
        <f t="shared" si="6"/>
        <v>0</v>
      </c>
      <c r="E81" s="4">
        <f>IF(ISNA(VLOOKUP(A81&amp;"oud",'Extra aflossing'!A:G,4,0)),0,VLOOKUP(A81&amp;"oud",'Extra aflossing'!A:G,4,0))</f>
        <v>0</v>
      </c>
      <c r="F81" s="4">
        <f>I80*Invoer!$B$13/12</f>
        <v>0</v>
      </c>
      <c r="G81" s="4">
        <f>IF(A81&lt;=Aflossingsvrij_maken,IFERROR(ABS(PMT(Invoer!$B$13/12,Invoer!$B$25-C81+1,I80,0)),0),0)</f>
        <v>0</v>
      </c>
      <c r="H81" s="4">
        <f t="shared" si="7"/>
        <v>0</v>
      </c>
      <c r="I81" s="4">
        <f t="shared" si="8"/>
        <v>0</v>
      </c>
    </row>
    <row r="82" spans="1:9" x14ac:dyDescent="0.25">
      <c r="A82" s="10">
        <f t="shared" si="9"/>
        <v>46874</v>
      </c>
      <c r="B82">
        <f t="shared" si="5"/>
        <v>7</v>
      </c>
      <c r="C82">
        <v>81</v>
      </c>
      <c r="D82" s="4">
        <f t="shared" si="6"/>
        <v>0</v>
      </c>
      <c r="E82" s="4">
        <f>IF(ISNA(VLOOKUP(A82&amp;"oud",'Extra aflossing'!A:G,4,0)),0,VLOOKUP(A82&amp;"oud",'Extra aflossing'!A:G,4,0))</f>
        <v>0</v>
      </c>
      <c r="F82" s="4">
        <f>I81*Invoer!$B$13/12</f>
        <v>0</v>
      </c>
      <c r="G82" s="4">
        <f>IF(A82&lt;=Aflossingsvrij_maken,IFERROR(ABS(PMT(Invoer!$B$13/12,Invoer!$B$25-C82+1,I81,0)),0),0)</f>
        <v>0</v>
      </c>
      <c r="H82" s="4">
        <f t="shared" si="7"/>
        <v>0</v>
      </c>
      <c r="I82" s="4">
        <f t="shared" si="8"/>
        <v>0</v>
      </c>
    </row>
    <row r="83" spans="1:9" x14ac:dyDescent="0.25">
      <c r="A83" s="10">
        <f t="shared" si="9"/>
        <v>46905</v>
      </c>
      <c r="B83">
        <f t="shared" si="5"/>
        <v>7</v>
      </c>
      <c r="C83">
        <v>82</v>
      </c>
      <c r="D83" s="4">
        <f t="shared" si="6"/>
        <v>0</v>
      </c>
      <c r="E83" s="4">
        <f>IF(ISNA(VLOOKUP(A83&amp;"oud",'Extra aflossing'!A:G,4,0)),0,VLOOKUP(A83&amp;"oud",'Extra aflossing'!A:G,4,0))</f>
        <v>0</v>
      </c>
      <c r="F83" s="4">
        <f>I82*Invoer!$B$13/12</f>
        <v>0</v>
      </c>
      <c r="G83" s="4">
        <f>IF(A83&lt;=Aflossingsvrij_maken,IFERROR(ABS(PMT(Invoer!$B$13/12,Invoer!$B$25-C83+1,I82,0)),0),0)</f>
        <v>0</v>
      </c>
      <c r="H83" s="4">
        <f t="shared" si="7"/>
        <v>0</v>
      </c>
      <c r="I83" s="4">
        <f t="shared" si="8"/>
        <v>0</v>
      </c>
    </row>
    <row r="84" spans="1:9" x14ac:dyDescent="0.25">
      <c r="A84" s="10">
        <f t="shared" si="9"/>
        <v>46935</v>
      </c>
      <c r="B84">
        <f t="shared" si="5"/>
        <v>7</v>
      </c>
      <c r="C84">
        <v>83</v>
      </c>
      <c r="D84" s="4">
        <f t="shared" si="6"/>
        <v>0</v>
      </c>
      <c r="E84" s="4">
        <f>IF(ISNA(VLOOKUP(A84&amp;"oud",'Extra aflossing'!A:G,4,0)),0,VLOOKUP(A84&amp;"oud",'Extra aflossing'!A:G,4,0))</f>
        <v>0</v>
      </c>
      <c r="F84" s="4">
        <f>I83*Invoer!$B$13/12</f>
        <v>0</v>
      </c>
      <c r="G84" s="4">
        <f>IF(A84&lt;=Aflossingsvrij_maken,IFERROR(ABS(PMT(Invoer!$B$13/12,Invoer!$B$25-C84+1,I83,0)),0),0)</f>
        <v>0</v>
      </c>
      <c r="H84" s="4">
        <f t="shared" si="7"/>
        <v>0</v>
      </c>
      <c r="I84" s="4">
        <f t="shared" si="8"/>
        <v>0</v>
      </c>
    </row>
    <row r="85" spans="1:9" x14ac:dyDescent="0.25">
      <c r="A85" s="10">
        <f t="shared" si="9"/>
        <v>46966</v>
      </c>
      <c r="B85">
        <f t="shared" si="5"/>
        <v>7</v>
      </c>
      <c r="C85">
        <v>84</v>
      </c>
      <c r="D85" s="4">
        <f t="shared" si="6"/>
        <v>0</v>
      </c>
      <c r="E85" s="4">
        <f>IF(ISNA(VLOOKUP(A85&amp;"oud",'Extra aflossing'!A:G,4,0)),0,VLOOKUP(A85&amp;"oud",'Extra aflossing'!A:G,4,0))</f>
        <v>0</v>
      </c>
      <c r="F85" s="4">
        <f>I84*Invoer!$B$13/12</f>
        <v>0</v>
      </c>
      <c r="G85" s="4">
        <f>IF(A85&lt;=Aflossingsvrij_maken,IFERROR(ABS(PMT(Invoer!$B$13/12,Invoer!$B$25-C85+1,I84,0)),0),0)</f>
        <v>0</v>
      </c>
      <c r="H85" s="4">
        <f t="shared" si="7"/>
        <v>0</v>
      </c>
      <c r="I85" s="4">
        <f t="shared" si="8"/>
        <v>0</v>
      </c>
    </row>
    <row r="86" spans="1:9" x14ac:dyDescent="0.25">
      <c r="A86" s="10">
        <f t="shared" si="9"/>
        <v>46997</v>
      </c>
      <c r="B86">
        <f t="shared" si="5"/>
        <v>8</v>
      </c>
      <c r="C86">
        <v>85</v>
      </c>
      <c r="D86" s="4">
        <f t="shared" si="6"/>
        <v>0</v>
      </c>
      <c r="E86" s="4">
        <f>IF(ISNA(VLOOKUP(A86&amp;"oud",'Extra aflossing'!A:G,4,0)),0,VLOOKUP(A86&amp;"oud",'Extra aflossing'!A:G,4,0))</f>
        <v>0</v>
      </c>
      <c r="F86" s="4">
        <f>I85*Invoer!$B$13/12</f>
        <v>0</v>
      </c>
      <c r="G86" s="4">
        <f>IF(A86&lt;=Aflossingsvrij_maken,IFERROR(ABS(PMT(Invoer!$B$13/12,Invoer!$B$25-C86+1,I85,0)),0),0)</f>
        <v>0</v>
      </c>
      <c r="H86" s="4">
        <f t="shared" si="7"/>
        <v>0</v>
      </c>
      <c r="I86" s="4">
        <f t="shared" si="8"/>
        <v>0</v>
      </c>
    </row>
    <row r="87" spans="1:9" x14ac:dyDescent="0.25">
      <c r="A87" s="10">
        <f t="shared" si="9"/>
        <v>47027</v>
      </c>
      <c r="B87">
        <f t="shared" si="5"/>
        <v>8</v>
      </c>
      <c r="C87">
        <v>86</v>
      </c>
      <c r="D87" s="4">
        <f t="shared" si="6"/>
        <v>0</v>
      </c>
      <c r="E87" s="4">
        <f>IF(ISNA(VLOOKUP(A87&amp;"oud",'Extra aflossing'!A:G,4,0)),0,VLOOKUP(A87&amp;"oud",'Extra aflossing'!A:G,4,0))</f>
        <v>0</v>
      </c>
      <c r="F87" s="4">
        <f>I86*Invoer!$B$13/12</f>
        <v>0</v>
      </c>
      <c r="G87" s="4">
        <f>IF(A87&lt;=Aflossingsvrij_maken,IFERROR(ABS(PMT(Invoer!$B$13/12,Invoer!$B$25-C87+1,I86,0)),0),0)</f>
        <v>0</v>
      </c>
      <c r="H87" s="4">
        <f t="shared" si="7"/>
        <v>0</v>
      </c>
      <c r="I87" s="4">
        <f t="shared" si="8"/>
        <v>0</v>
      </c>
    </row>
    <row r="88" spans="1:9" x14ac:dyDescent="0.25">
      <c r="A88" s="10">
        <f t="shared" si="9"/>
        <v>47058</v>
      </c>
      <c r="B88">
        <f t="shared" si="5"/>
        <v>8</v>
      </c>
      <c r="C88">
        <v>87</v>
      </c>
      <c r="D88" s="4">
        <f t="shared" si="6"/>
        <v>0</v>
      </c>
      <c r="E88" s="4">
        <f>IF(ISNA(VLOOKUP(A88&amp;"oud",'Extra aflossing'!A:G,4,0)),0,VLOOKUP(A88&amp;"oud",'Extra aflossing'!A:G,4,0))</f>
        <v>0</v>
      </c>
      <c r="F88" s="4">
        <f>I87*Invoer!$B$13/12</f>
        <v>0</v>
      </c>
      <c r="G88" s="4">
        <f>IF(A88&lt;=Aflossingsvrij_maken,IFERROR(ABS(PMT(Invoer!$B$13/12,Invoer!$B$25-C88+1,I87,0)),0),0)</f>
        <v>0</v>
      </c>
      <c r="H88" s="4">
        <f t="shared" si="7"/>
        <v>0</v>
      </c>
      <c r="I88" s="4">
        <f t="shared" si="8"/>
        <v>0</v>
      </c>
    </row>
    <row r="89" spans="1:9" x14ac:dyDescent="0.25">
      <c r="A89" s="10">
        <f t="shared" si="9"/>
        <v>47088</v>
      </c>
      <c r="B89">
        <f t="shared" si="5"/>
        <v>8</v>
      </c>
      <c r="C89">
        <v>88</v>
      </c>
      <c r="D89" s="4">
        <f t="shared" si="6"/>
        <v>0</v>
      </c>
      <c r="E89" s="4">
        <f>IF(ISNA(VLOOKUP(A89&amp;"oud",'Extra aflossing'!A:G,4,0)),0,VLOOKUP(A89&amp;"oud",'Extra aflossing'!A:G,4,0))</f>
        <v>0</v>
      </c>
      <c r="F89" s="4">
        <f>I88*Invoer!$B$13/12</f>
        <v>0</v>
      </c>
      <c r="G89" s="4">
        <f>IF(A89&lt;=Aflossingsvrij_maken,IFERROR(ABS(PMT(Invoer!$B$13/12,Invoer!$B$25-C89+1,I88,0)),0),0)</f>
        <v>0</v>
      </c>
      <c r="H89" s="4">
        <f t="shared" si="7"/>
        <v>0</v>
      </c>
      <c r="I89" s="4">
        <f t="shared" si="8"/>
        <v>0</v>
      </c>
    </row>
    <row r="90" spans="1:9" x14ac:dyDescent="0.25">
      <c r="A90" s="10">
        <f t="shared" si="9"/>
        <v>47119</v>
      </c>
      <c r="B90">
        <f t="shared" si="5"/>
        <v>8</v>
      </c>
      <c r="C90">
        <v>89</v>
      </c>
      <c r="D90" s="4">
        <f t="shared" si="6"/>
        <v>0</v>
      </c>
      <c r="E90" s="4">
        <f>IF(ISNA(VLOOKUP(A90&amp;"oud",'Extra aflossing'!A:G,4,0)),0,VLOOKUP(A90&amp;"oud",'Extra aflossing'!A:G,4,0))</f>
        <v>0</v>
      </c>
      <c r="F90" s="4">
        <f>I89*Invoer!$B$13/12</f>
        <v>0</v>
      </c>
      <c r="G90" s="4">
        <f>IF(A90&lt;=Aflossingsvrij_maken,IFERROR(ABS(PMT(Invoer!$B$13/12,Invoer!$B$25-C90+1,I89,0)),0),0)</f>
        <v>0</v>
      </c>
      <c r="H90" s="4">
        <f t="shared" si="7"/>
        <v>0</v>
      </c>
      <c r="I90" s="4">
        <f t="shared" si="8"/>
        <v>0</v>
      </c>
    </row>
    <row r="91" spans="1:9" x14ac:dyDescent="0.25">
      <c r="A91" s="10">
        <f t="shared" si="9"/>
        <v>47150</v>
      </c>
      <c r="B91">
        <f t="shared" si="5"/>
        <v>8</v>
      </c>
      <c r="C91">
        <v>90</v>
      </c>
      <c r="D91" s="4">
        <f t="shared" si="6"/>
        <v>0</v>
      </c>
      <c r="E91" s="4">
        <f>IF(ISNA(VLOOKUP(A91&amp;"oud",'Extra aflossing'!A:G,4,0)),0,VLOOKUP(A91&amp;"oud",'Extra aflossing'!A:G,4,0))</f>
        <v>0</v>
      </c>
      <c r="F91" s="4">
        <f>I90*Invoer!$B$13/12</f>
        <v>0</v>
      </c>
      <c r="G91" s="4">
        <f>IF(A91&lt;=Aflossingsvrij_maken,IFERROR(ABS(PMT(Invoer!$B$13/12,Invoer!$B$25-C91+1,I90,0)),0),0)</f>
        <v>0</v>
      </c>
      <c r="H91" s="4">
        <f t="shared" si="7"/>
        <v>0</v>
      </c>
      <c r="I91" s="4">
        <f t="shared" si="8"/>
        <v>0</v>
      </c>
    </row>
    <row r="92" spans="1:9" x14ac:dyDescent="0.25">
      <c r="A92" s="10">
        <f t="shared" si="9"/>
        <v>47178</v>
      </c>
      <c r="B92">
        <f t="shared" si="5"/>
        <v>8</v>
      </c>
      <c r="C92">
        <v>91</v>
      </c>
      <c r="D92" s="4">
        <f t="shared" si="6"/>
        <v>0</v>
      </c>
      <c r="E92" s="4">
        <f>IF(ISNA(VLOOKUP(A92&amp;"oud",'Extra aflossing'!A:G,4,0)),0,VLOOKUP(A92&amp;"oud",'Extra aflossing'!A:G,4,0))</f>
        <v>0</v>
      </c>
      <c r="F92" s="4">
        <f>I91*Invoer!$B$13/12</f>
        <v>0</v>
      </c>
      <c r="G92" s="4">
        <f>IF(A92&lt;=Aflossingsvrij_maken,IFERROR(ABS(PMT(Invoer!$B$13/12,Invoer!$B$25-C92+1,I91,0)),0),0)</f>
        <v>0</v>
      </c>
      <c r="H92" s="4">
        <f t="shared" si="7"/>
        <v>0</v>
      </c>
      <c r="I92" s="4">
        <f t="shared" si="8"/>
        <v>0</v>
      </c>
    </row>
    <row r="93" spans="1:9" x14ac:dyDescent="0.25">
      <c r="A93" s="10">
        <f t="shared" si="9"/>
        <v>47209</v>
      </c>
      <c r="B93">
        <f t="shared" si="5"/>
        <v>8</v>
      </c>
      <c r="C93">
        <v>92</v>
      </c>
      <c r="D93" s="4">
        <f t="shared" si="6"/>
        <v>0</v>
      </c>
      <c r="E93" s="4">
        <f>IF(ISNA(VLOOKUP(A93&amp;"oud",'Extra aflossing'!A:G,4,0)),0,VLOOKUP(A93&amp;"oud",'Extra aflossing'!A:G,4,0))</f>
        <v>0</v>
      </c>
      <c r="F93" s="4">
        <f>I92*Invoer!$B$13/12</f>
        <v>0</v>
      </c>
      <c r="G93" s="4">
        <f>IF(A93&lt;=Aflossingsvrij_maken,IFERROR(ABS(PMT(Invoer!$B$13/12,Invoer!$B$25-C93+1,I92,0)),0),0)</f>
        <v>0</v>
      </c>
      <c r="H93" s="4">
        <f t="shared" si="7"/>
        <v>0</v>
      </c>
      <c r="I93" s="4">
        <f t="shared" si="8"/>
        <v>0</v>
      </c>
    </row>
    <row r="94" spans="1:9" x14ac:dyDescent="0.25">
      <c r="A94" s="10">
        <f t="shared" si="9"/>
        <v>47239</v>
      </c>
      <c r="B94">
        <f t="shared" si="5"/>
        <v>8</v>
      </c>
      <c r="C94">
        <v>93</v>
      </c>
      <c r="D94" s="4">
        <f t="shared" si="6"/>
        <v>0</v>
      </c>
      <c r="E94" s="4">
        <f>IF(ISNA(VLOOKUP(A94&amp;"oud",'Extra aflossing'!A:G,4,0)),0,VLOOKUP(A94&amp;"oud",'Extra aflossing'!A:G,4,0))</f>
        <v>0</v>
      </c>
      <c r="F94" s="4">
        <f>I93*Invoer!$B$13/12</f>
        <v>0</v>
      </c>
      <c r="G94" s="4">
        <f>IF(A94&lt;=Aflossingsvrij_maken,IFERROR(ABS(PMT(Invoer!$B$13/12,Invoer!$B$25-C94+1,I93,0)),0),0)</f>
        <v>0</v>
      </c>
      <c r="H94" s="4">
        <f t="shared" si="7"/>
        <v>0</v>
      </c>
      <c r="I94" s="4">
        <f t="shared" si="8"/>
        <v>0</v>
      </c>
    </row>
    <row r="95" spans="1:9" x14ac:dyDescent="0.25">
      <c r="A95" s="10">
        <f t="shared" si="9"/>
        <v>47270</v>
      </c>
      <c r="B95">
        <f t="shared" si="5"/>
        <v>8</v>
      </c>
      <c r="C95">
        <v>94</v>
      </c>
      <c r="D95" s="4">
        <f t="shared" si="6"/>
        <v>0</v>
      </c>
      <c r="E95" s="4">
        <f>IF(ISNA(VLOOKUP(A95&amp;"oud",'Extra aflossing'!A:G,4,0)),0,VLOOKUP(A95&amp;"oud",'Extra aflossing'!A:G,4,0))</f>
        <v>0</v>
      </c>
      <c r="F95" s="4">
        <f>I94*Invoer!$B$13/12</f>
        <v>0</v>
      </c>
      <c r="G95" s="4">
        <f>IF(A95&lt;=Aflossingsvrij_maken,IFERROR(ABS(PMT(Invoer!$B$13/12,Invoer!$B$25-C95+1,I94,0)),0),0)</f>
        <v>0</v>
      </c>
      <c r="H95" s="4">
        <f t="shared" si="7"/>
        <v>0</v>
      </c>
      <c r="I95" s="4">
        <f t="shared" si="8"/>
        <v>0</v>
      </c>
    </row>
    <row r="96" spans="1:9" x14ac:dyDescent="0.25">
      <c r="A96" s="10">
        <f t="shared" si="9"/>
        <v>47300</v>
      </c>
      <c r="B96">
        <f t="shared" si="5"/>
        <v>8</v>
      </c>
      <c r="C96">
        <v>95</v>
      </c>
      <c r="D96" s="4">
        <f t="shared" si="6"/>
        <v>0</v>
      </c>
      <c r="E96" s="4">
        <f>IF(ISNA(VLOOKUP(A96&amp;"oud",'Extra aflossing'!A:G,4,0)),0,VLOOKUP(A96&amp;"oud",'Extra aflossing'!A:G,4,0))</f>
        <v>0</v>
      </c>
      <c r="F96" s="4">
        <f>I95*Invoer!$B$13/12</f>
        <v>0</v>
      </c>
      <c r="G96" s="4">
        <f>IF(A96&lt;=Aflossingsvrij_maken,IFERROR(ABS(PMT(Invoer!$B$13/12,Invoer!$B$25-C96+1,I95,0)),0),0)</f>
        <v>0</v>
      </c>
      <c r="H96" s="4">
        <f t="shared" si="7"/>
        <v>0</v>
      </c>
      <c r="I96" s="4">
        <f t="shared" si="8"/>
        <v>0</v>
      </c>
    </row>
    <row r="97" spans="1:9" x14ac:dyDescent="0.25">
      <c r="A97" s="10">
        <f t="shared" si="9"/>
        <v>47331</v>
      </c>
      <c r="B97">
        <f t="shared" si="5"/>
        <v>8</v>
      </c>
      <c r="C97">
        <v>96</v>
      </c>
      <c r="D97" s="4">
        <f t="shared" si="6"/>
        <v>0</v>
      </c>
      <c r="E97" s="4">
        <f>IF(ISNA(VLOOKUP(A97&amp;"oud",'Extra aflossing'!A:G,4,0)),0,VLOOKUP(A97&amp;"oud",'Extra aflossing'!A:G,4,0))</f>
        <v>0</v>
      </c>
      <c r="F97" s="4">
        <f>I96*Invoer!$B$13/12</f>
        <v>0</v>
      </c>
      <c r="G97" s="4">
        <f>IF(A97&lt;=Aflossingsvrij_maken,IFERROR(ABS(PMT(Invoer!$B$13/12,Invoer!$B$25-C97+1,I96,0)),0),0)</f>
        <v>0</v>
      </c>
      <c r="H97" s="4">
        <f t="shared" si="7"/>
        <v>0</v>
      </c>
      <c r="I97" s="4">
        <f t="shared" si="8"/>
        <v>0</v>
      </c>
    </row>
    <row r="98" spans="1:9" x14ac:dyDescent="0.25">
      <c r="A98" s="10">
        <f t="shared" si="9"/>
        <v>47362</v>
      </c>
      <c r="B98">
        <f t="shared" si="5"/>
        <v>9</v>
      </c>
      <c r="C98">
        <v>97</v>
      </c>
      <c r="D98" s="4">
        <f t="shared" si="6"/>
        <v>0</v>
      </c>
      <c r="E98" s="4">
        <f>IF(ISNA(VLOOKUP(A98&amp;"oud",'Extra aflossing'!A:G,4,0)),0,VLOOKUP(A98&amp;"oud",'Extra aflossing'!A:G,4,0))</f>
        <v>0</v>
      </c>
      <c r="F98" s="4">
        <f>I97*Invoer!$B$13/12</f>
        <v>0</v>
      </c>
      <c r="G98" s="4">
        <f>IF(A98&lt;=Aflossingsvrij_maken,IFERROR(ABS(PMT(Invoer!$B$13/12,Invoer!$B$25-C98+1,I97,0)),0),0)</f>
        <v>0</v>
      </c>
      <c r="H98" s="4">
        <f t="shared" si="7"/>
        <v>0</v>
      </c>
      <c r="I98" s="4">
        <f t="shared" si="8"/>
        <v>0</v>
      </c>
    </row>
    <row r="99" spans="1:9" x14ac:dyDescent="0.25">
      <c r="A99" s="10">
        <f t="shared" si="9"/>
        <v>47392</v>
      </c>
      <c r="B99">
        <f t="shared" si="5"/>
        <v>9</v>
      </c>
      <c r="C99">
        <v>98</v>
      </c>
      <c r="D99" s="4">
        <f t="shared" si="6"/>
        <v>0</v>
      </c>
      <c r="E99" s="4">
        <f>IF(ISNA(VLOOKUP(A99&amp;"oud",'Extra aflossing'!A:G,4,0)),0,VLOOKUP(A99&amp;"oud",'Extra aflossing'!A:G,4,0))</f>
        <v>0</v>
      </c>
      <c r="F99" s="4">
        <f>I98*Invoer!$B$13/12</f>
        <v>0</v>
      </c>
      <c r="G99" s="4">
        <f>IF(A99&lt;=Aflossingsvrij_maken,IFERROR(ABS(PMT(Invoer!$B$13/12,Invoer!$B$25-C99+1,I98,0)),0),0)</f>
        <v>0</v>
      </c>
      <c r="H99" s="4">
        <f t="shared" si="7"/>
        <v>0</v>
      </c>
      <c r="I99" s="4">
        <f t="shared" si="8"/>
        <v>0</v>
      </c>
    </row>
    <row r="100" spans="1:9" x14ac:dyDescent="0.25">
      <c r="A100" s="10">
        <f t="shared" si="9"/>
        <v>47423</v>
      </c>
      <c r="B100">
        <f t="shared" si="5"/>
        <v>9</v>
      </c>
      <c r="C100">
        <v>99</v>
      </c>
      <c r="D100" s="4">
        <f t="shared" si="6"/>
        <v>0</v>
      </c>
      <c r="E100" s="4">
        <f>IF(ISNA(VLOOKUP(A100&amp;"oud",'Extra aflossing'!A:G,4,0)),0,VLOOKUP(A100&amp;"oud",'Extra aflossing'!A:G,4,0))</f>
        <v>0</v>
      </c>
      <c r="F100" s="4">
        <f>I99*Invoer!$B$13/12</f>
        <v>0</v>
      </c>
      <c r="G100" s="4">
        <f>IF(A100&lt;=Aflossingsvrij_maken,IFERROR(ABS(PMT(Invoer!$B$13/12,Invoer!$B$25-C100+1,I99,0)),0),0)</f>
        <v>0</v>
      </c>
      <c r="H100" s="4">
        <f t="shared" si="7"/>
        <v>0</v>
      </c>
      <c r="I100" s="4">
        <f t="shared" si="8"/>
        <v>0</v>
      </c>
    </row>
    <row r="101" spans="1:9" x14ac:dyDescent="0.25">
      <c r="A101" s="10">
        <f t="shared" si="9"/>
        <v>47453</v>
      </c>
      <c r="B101">
        <f t="shared" si="5"/>
        <v>9</v>
      </c>
      <c r="C101">
        <v>100</v>
      </c>
      <c r="D101" s="4">
        <f t="shared" si="6"/>
        <v>0</v>
      </c>
      <c r="E101" s="4">
        <f>IF(ISNA(VLOOKUP(A101&amp;"oud",'Extra aflossing'!A:G,4,0)),0,VLOOKUP(A101&amp;"oud",'Extra aflossing'!A:G,4,0))</f>
        <v>0</v>
      </c>
      <c r="F101" s="4">
        <f>I100*Invoer!$B$13/12</f>
        <v>0</v>
      </c>
      <c r="G101" s="4">
        <f>IF(A101&lt;=Aflossingsvrij_maken,IFERROR(ABS(PMT(Invoer!$B$13/12,Invoer!$B$25-C101+1,I100,0)),0),0)</f>
        <v>0</v>
      </c>
      <c r="H101" s="4">
        <f t="shared" si="7"/>
        <v>0</v>
      </c>
      <c r="I101" s="4">
        <f t="shared" si="8"/>
        <v>0</v>
      </c>
    </row>
    <row r="102" spans="1:9" x14ac:dyDescent="0.25">
      <c r="A102" s="10">
        <f t="shared" si="9"/>
        <v>47484</v>
      </c>
      <c r="B102">
        <f t="shared" si="5"/>
        <v>9</v>
      </c>
      <c r="C102">
        <v>101</v>
      </c>
      <c r="D102" s="4">
        <f t="shared" si="6"/>
        <v>0</v>
      </c>
      <c r="E102" s="4">
        <f>IF(ISNA(VLOOKUP(A102&amp;"oud",'Extra aflossing'!A:G,4,0)),0,VLOOKUP(A102&amp;"oud",'Extra aflossing'!A:G,4,0))</f>
        <v>0</v>
      </c>
      <c r="F102" s="4">
        <f>I101*Invoer!$B$13/12</f>
        <v>0</v>
      </c>
      <c r="G102" s="4">
        <f>IF(A102&lt;=Aflossingsvrij_maken,IFERROR(ABS(PMT(Invoer!$B$13/12,Invoer!$B$25-C102+1,I101,0)),0),0)</f>
        <v>0</v>
      </c>
      <c r="H102" s="4">
        <f t="shared" si="7"/>
        <v>0</v>
      </c>
      <c r="I102" s="4">
        <f t="shared" si="8"/>
        <v>0</v>
      </c>
    </row>
    <row r="103" spans="1:9" x14ac:dyDescent="0.25">
      <c r="A103" s="10">
        <f t="shared" si="9"/>
        <v>47515</v>
      </c>
      <c r="B103">
        <f t="shared" si="5"/>
        <v>9</v>
      </c>
      <c r="C103">
        <v>102</v>
      </c>
      <c r="D103" s="4">
        <f t="shared" si="6"/>
        <v>0</v>
      </c>
      <c r="E103" s="4">
        <f>IF(ISNA(VLOOKUP(A103&amp;"oud",'Extra aflossing'!A:G,4,0)),0,VLOOKUP(A103&amp;"oud",'Extra aflossing'!A:G,4,0))</f>
        <v>0</v>
      </c>
      <c r="F103" s="4">
        <f>I102*Invoer!$B$13/12</f>
        <v>0</v>
      </c>
      <c r="G103" s="4">
        <f>IF(A103&lt;=Aflossingsvrij_maken,IFERROR(ABS(PMT(Invoer!$B$13/12,Invoer!$B$25-C103+1,I102,0)),0),0)</f>
        <v>0</v>
      </c>
      <c r="H103" s="4">
        <f t="shared" si="7"/>
        <v>0</v>
      </c>
      <c r="I103" s="4">
        <f t="shared" si="8"/>
        <v>0</v>
      </c>
    </row>
    <row r="104" spans="1:9" x14ac:dyDescent="0.25">
      <c r="A104" s="10">
        <f t="shared" si="9"/>
        <v>47543</v>
      </c>
      <c r="B104">
        <f t="shared" si="5"/>
        <v>9</v>
      </c>
      <c r="C104">
        <v>103</v>
      </c>
      <c r="D104" s="4">
        <f t="shared" si="6"/>
        <v>0</v>
      </c>
      <c r="E104" s="4">
        <f>IF(ISNA(VLOOKUP(A104&amp;"oud",'Extra aflossing'!A:G,4,0)),0,VLOOKUP(A104&amp;"oud",'Extra aflossing'!A:G,4,0))</f>
        <v>0</v>
      </c>
      <c r="F104" s="4">
        <f>I103*Invoer!$B$13/12</f>
        <v>0</v>
      </c>
      <c r="G104" s="4">
        <f>IF(A104&lt;=Aflossingsvrij_maken,IFERROR(ABS(PMT(Invoer!$B$13/12,Invoer!$B$25-C104+1,I103,0)),0),0)</f>
        <v>0</v>
      </c>
      <c r="H104" s="4">
        <f t="shared" si="7"/>
        <v>0</v>
      </c>
      <c r="I104" s="4">
        <f t="shared" si="8"/>
        <v>0</v>
      </c>
    </row>
    <row r="105" spans="1:9" x14ac:dyDescent="0.25">
      <c r="A105" s="10">
        <f t="shared" si="9"/>
        <v>47574</v>
      </c>
      <c r="B105">
        <f t="shared" si="5"/>
        <v>9</v>
      </c>
      <c r="C105">
        <v>104</v>
      </c>
      <c r="D105" s="4">
        <f t="shared" si="6"/>
        <v>0</v>
      </c>
      <c r="E105" s="4">
        <f>IF(ISNA(VLOOKUP(A105&amp;"oud",'Extra aflossing'!A:G,4,0)),0,VLOOKUP(A105&amp;"oud",'Extra aflossing'!A:G,4,0))</f>
        <v>0</v>
      </c>
      <c r="F105" s="4">
        <f>I104*Invoer!$B$13/12</f>
        <v>0</v>
      </c>
      <c r="G105" s="4">
        <f>IF(A105&lt;=Aflossingsvrij_maken,IFERROR(ABS(PMT(Invoer!$B$13/12,Invoer!$B$25-C105+1,I104,0)),0),0)</f>
        <v>0</v>
      </c>
      <c r="H105" s="4">
        <f t="shared" si="7"/>
        <v>0</v>
      </c>
      <c r="I105" s="4">
        <f t="shared" si="8"/>
        <v>0</v>
      </c>
    </row>
    <row r="106" spans="1:9" x14ac:dyDescent="0.25">
      <c r="A106" s="10">
        <f t="shared" si="9"/>
        <v>47604</v>
      </c>
      <c r="B106">
        <f t="shared" si="5"/>
        <v>9</v>
      </c>
      <c r="C106">
        <v>105</v>
      </c>
      <c r="D106" s="4">
        <f t="shared" si="6"/>
        <v>0</v>
      </c>
      <c r="E106" s="4">
        <f>IF(ISNA(VLOOKUP(A106&amp;"oud",'Extra aflossing'!A:G,4,0)),0,VLOOKUP(A106&amp;"oud",'Extra aflossing'!A:G,4,0))</f>
        <v>0</v>
      </c>
      <c r="F106" s="4">
        <f>I105*Invoer!$B$13/12</f>
        <v>0</v>
      </c>
      <c r="G106" s="4">
        <f>IF(A106&lt;=Aflossingsvrij_maken,IFERROR(ABS(PMT(Invoer!$B$13/12,Invoer!$B$25-C106+1,I105,0)),0),0)</f>
        <v>0</v>
      </c>
      <c r="H106" s="4">
        <f t="shared" si="7"/>
        <v>0</v>
      </c>
      <c r="I106" s="4">
        <f t="shared" si="8"/>
        <v>0</v>
      </c>
    </row>
    <row r="107" spans="1:9" x14ac:dyDescent="0.25">
      <c r="A107" s="10">
        <f t="shared" si="9"/>
        <v>47635</v>
      </c>
      <c r="B107">
        <f t="shared" si="5"/>
        <v>9</v>
      </c>
      <c r="C107">
        <v>106</v>
      </c>
      <c r="D107" s="4">
        <f t="shared" si="6"/>
        <v>0</v>
      </c>
      <c r="E107" s="4">
        <f>IF(ISNA(VLOOKUP(A107&amp;"oud",'Extra aflossing'!A:G,4,0)),0,VLOOKUP(A107&amp;"oud",'Extra aflossing'!A:G,4,0))</f>
        <v>0</v>
      </c>
      <c r="F107" s="4">
        <f>I106*Invoer!$B$13/12</f>
        <v>0</v>
      </c>
      <c r="G107" s="4">
        <f>IF(A107&lt;=Aflossingsvrij_maken,IFERROR(ABS(PMT(Invoer!$B$13/12,Invoer!$B$25-C107+1,I106,0)),0),0)</f>
        <v>0</v>
      </c>
      <c r="H107" s="4">
        <f t="shared" si="7"/>
        <v>0</v>
      </c>
      <c r="I107" s="4">
        <f t="shared" si="8"/>
        <v>0</v>
      </c>
    </row>
    <row r="108" spans="1:9" x14ac:dyDescent="0.25">
      <c r="A108" s="10">
        <f t="shared" si="9"/>
        <v>47665</v>
      </c>
      <c r="B108">
        <f t="shared" si="5"/>
        <v>9</v>
      </c>
      <c r="C108">
        <v>107</v>
      </c>
      <c r="D108" s="4">
        <f t="shared" si="6"/>
        <v>0</v>
      </c>
      <c r="E108" s="4">
        <f>IF(ISNA(VLOOKUP(A108&amp;"oud",'Extra aflossing'!A:G,4,0)),0,VLOOKUP(A108&amp;"oud",'Extra aflossing'!A:G,4,0))</f>
        <v>0</v>
      </c>
      <c r="F108" s="4">
        <f>I107*Invoer!$B$13/12</f>
        <v>0</v>
      </c>
      <c r="G108" s="4">
        <f>IF(A108&lt;=Aflossingsvrij_maken,IFERROR(ABS(PMT(Invoer!$B$13/12,Invoer!$B$25-C108+1,I107,0)),0),0)</f>
        <v>0</v>
      </c>
      <c r="H108" s="4">
        <f t="shared" si="7"/>
        <v>0</v>
      </c>
      <c r="I108" s="4">
        <f t="shared" si="8"/>
        <v>0</v>
      </c>
    </row>
    <row r="109" spans="1:9" x14ac:dyDescent="0.25">
      <c r="A109" s="10">
        <f t="shared" si="9"/>
        <v>47696</v>
      </c>
      <c r="B109">
        <f t="shared" si="5"/>
        <v>9</v>
      </c>
      <c r="C109">
        <v>108</v>
      </c>
      <c r="D109" s="4">
        <f t="shared" si="6"/>
        <v>0</v>
      </c>
      <c r="E109" s="4">
        <f>IF(ISNA(VLOOKUP(A109&amp;"oud",'Extra aflossing'!A:G,4,0)),0,VLOOKUP(A109&amp;"oud",'Extra aflossing'!A:G,4,0))</f>
        <v>0</v>
      </c>
      <c r="F109" s="4">
        <f>I108*Invoer!$B$13/12</f>
        <v>0</v>
      </c>
      <c r="G109" s="4">
        <f>IF(A109&lt;=Aflossingsvrij_maken,IFERROR(ABS(PMT(Invoer!$B$13/12,Invoer!$B$25-C109+1,I108,0)),0),0)</f>
        <v>0</v>
      </c>
      <c r="H109" s="4">
        <f t="shared" si="7"/>
        <v>0</v>
      </c>
      <c r="I109" s="4">
        <f t="shared" si="8"/>
        <v>0</v>
      </c>
    </row>
    <row r="110" spans="1:9" x14ac:dyDescent="0.25">
      <c r="A110" s="10">
        <f t="shared" si="9"/>
        <v>47727</v>
      </c>
      <c r="B110">
        <f t="shared" si="5"/>
        <v>10</v>
      </c>
      <c r="C110">
        <v>109</v>
      </c>
      <c r="D110" s="4">
        <f t="shared" si="6"/>
        <v>0</v>
      </c>
      <c r="E110" s="4">
        <f>IF(ISNA(VLOOKUP(A110&amp;"oud",'Extra aflossing'!A:G,4,0)),0,VLOOKUP(A110&amp;"oud",'Extra aflossing'!A:G,4,0))</f>
        <v>0</v>
      </c>
      <c r="F110" s="4">
        <f>I109*Invoer!$B$13/12</f>
        <v>0</v>
      </c>
      <c r="G110" s="4">
        <f>IF(A110&lt;=Aflossingsvrij_maken,IFERROR(ABS(PMT(Invoer!$B$13/12,Invoer!$B$25-C110+1,I109,0)),0),0)</f>
        <v>0</v>
      </c>
      <c r="H110" s="4">
        <f t="shared" si="7"/>
        <v>0</v>
      </c>
      <c r="I110" s="4">
        <f t="shared" si="8"/>
        <v>0</v>
      </c>
    </row>
    <row r="111" spans="1:9" x14ac:dyDescent="0.25">
      <c r="A111" s="10">
        <f t="shared" si="9"/>
        <v>47757</v>
      </c>
      <c r="B111">
        <f t="shared" si="5"/>
        <v>10</v>
      </c>
      <c r="C111">
        <v>110</v>
      </c>
      <c r="D111" s="4">
        <f t="shared" si="6"/>
        <v>0</v>
      </c>
      <c r="E111" s="4">
        <f>IF(ISNA(VLOOKUP(A111&amp;"oud",'Extra aflossing'!A:G,4,0)),0,VLOOKUP(A111&amp;"oud",'Extra aflossing'!A:G,4,0))</f>
        <v>0</v>
      </c>
      <c r="F111" s="4">
        <f>I110*Invoer!$B$13/12</f>
        <v>0</v>
      </c>
      <c r="G111" s="4">
        <f>IF(A111&lt;=Aflossingsvrij_maken,IFERROR(ABS(PMT(Invoer!$B$13/12,Invoer!$B$25-C111+1,I110,0)),0),0)</f>
        <v>0</v>
      </c>
      <c r="H111" s="4">
        <f t="shared" si="7"/>
        <v>0</v>
      </c>
      <c r="I111" s="4">
        <f t="shared" si="8"/>
        <v>0</v>
      </c>
    </row>
    <row r="112" spans="1:9" x14ac:dyDescent="0.25">
      <c r="A112" s="10">
        <f t="shared" si="9"/>
        <v>47788</v>
      </c>
      <c r="B112">
        <f t="shared" si="5"/>
        <v>10</v>
      </c>
      <c r="C112">
        <v>111</v>
      </c>
      <c r="D112" s="4">
        <f t="shared" si="6"/>
        <v>0</v>
      </c>
      <c r="E112" s="4">
        <f>IF(ISNA(VLOOKUP(A112&amp;"oud",'Extra aflossing'!A:G,4,0)),0,VLOOKUP(A112&amp;"oud",'Extra aflossing'!A:G,4,0))</f>
        <v>0</v>
      </c>
      <c r="F112" s="4">
        <f>I111*Invoer!$B$13/12</f>
        <v>0</v>
      </c>
      <c r="G112" s="4">
        <f>IF(A112&lt;=Aflossingsvrij_maken,IFERROR(ABS(PMT(Invoer!$B$13/12,Invoer!$B$25-C112+1,I111,0)),0),0)</f>
        <v>0</v>
      </c>
      <c r="H112" s="4">
        <f t="shared" si="7"/>
        <v>0</v>
      </c>
      <c r="I112" s="4">
        <f t="shared" si="8"/>
        <v>0</v>
      </c>
    </row>
    <row r="113" spans="1:9" x14ac:dyDescent="0.25">
      <c r="A113" s="10">
        <f t="shared" si="9"/>
        <v>47818</v>
      </c>
      <c r="B113">
        <f t="shared" si="5"/>
        <v>10</v>
      </c>
      <c r="C113">
        <v>112</v>
      </c>
      <c r="D113" s="4">
        <f t="shared" si="6"/>
        <v>0</v>
      </c>
      <c r="E113" s="4">
        <f>IF(ISNA(VLOOKUP(A113&amp;"oud",'Extra aflossing'!A:G,4,0)),0,VLOOKUP(A113&amp;"oud",'Extra aflossing'!A:G,4,0))</f>
        <v>0</v>
      </c>
      <c r="F113" s="4">
        <f>I112*Invoer!$B$13/12</f>
        <v>0</v>
      </c>
      <c r="G113" s="4">
        <f>IF(A113&lt;=Aflossingsvrij_maken,IFERROR(ABS(PMT(Invoer!$B$13/12,Invoer!$B$25-C113+1,I112,0)),0),0)</f>
        <v>0</v>
      </c>
      <c r="H113" s="4">
        <f t="shared" si="7"/>
        <v>0</v>
      </c>
      <c r="I113" s="4">
        <f t="shared" si="8"/>
        <v>0</v>
      </c>
    </row>
    <row r="114" spans="1:9" x14ac:dyDescent="0.25">
      <c r="A114" s="10">
        <f t="shared" si="9"/>
        <v>47849</v>
      </c>
      <c r="B114">
        <f t="shared" si="5"/>
        <v>10</v>
      </c>
      <c r="C114">
        <v>113</v>
      </c>
      <c r="D114" s="4">
        <f t="shared" si="6"/>
        <v>0</v>
      </c>
      <c r="E114" s="4">
        <f>IF(ISNA(VLOOKUP(A114&amp;"oud",'Extra aflossing'!A:G,4,0)),0,VLOOKUP(A114&amp;"oud",'Extra aflossing'!A:G,4,0))</f>
        <v>0</v>
      </c>
      <c r="F114" s="4">
        <f>I113*Invoer!$B$13/12</f>
        <v>0</v>
      </c>
      <c r="G114" s="4">
        <f>IF(A114&lt;=Aflossingsvrij_maken,IFERROR(ABS(PMT(Invoer!$B$13/12,Invoer!$B$25-C114+1,I113,0)),0),0)</f>
        <v>0</v>
      </c>
      <c r="H114" s="4">
        <f t="shared" si="7"/>
        <v>0</v>
      </c>
      <c r="I114" s="4">
        <f t="shared" si="8"/>
        <v>0</v>
      </c>
    </row>
    <row r="115" spans="1:9" x14ac:dyDescent="0.25">
      <c r="A115" s="10">
        <f t="shared" si="9"/>
        <v>47880</v>
      </c>
      <c r="B115">
        <f t="shared" si="5"/>
        <v>10</v>
      </c>
      <c r="C115">
        <v>114</v>
      </c>
      <c r="D115" s="4">
        <f t="shared" si="6"/>
        <v>0</v>
      </c>
      <c r="E115" s="4">
        <f>IF(ISNA(VLOOKUP(A115&amp;"oud",'Extra aflossing'!A:G,4,0)),0,VLOOKUP(A115&amp;"oud",'Extra aflossing'!A:G,4,0))</f>
        <v>0</v>
      </c>
      <c r="F115" s="4">
        <f>I114*Invoer!$B$13/12</f>
        <v>0</v>
      </c>
      <c r="G115" s="4">
        <f>IF(A115&lt;=Aflossingsvrij_maken,IFERROR(ABS(PMT(Invoer!$B$13/12,Invoer!$B$25-C115+1,I114,0)),0),0)</f>
        <v>0</v>
      </c>
      <c r="H115" s="4">
        <f t="shared" si="7"/>
        <v>0</v>
      </c>
      <c r="I115" s="4">
        <f t="shared" si="8"/>
        <v>0</v>
      </c>
    </row>
    <row r="116" spans="1:9" x14ac:dyDescent="0.25">
      <c r="A116" s="10">
        <f t="shared" si="9"/>
        <v>47908</v>
      </c>
      <c r="B116">
        <f t="shared" si="5"/>
        <v>10</v>
      </c>
      <c r="C116">
        <v>115</v>
      </c>
      <c r="D116" s="4">
        <f t="shared" si="6"/>
        <v>0</v>
      </c>
      <c r="E116" s="4">
        <f>IF(ISNA(VLOOKUP(A116&amp;"oud",'Extra aflossing'!A:G,4,0)),0,VLOOKUP(A116&amp;"oud",'Extra aflossing'!A:G,4,0))</f>
        <v>0</v>
      </c>
      <c r="F116" s="4">
        <f>I115*Invoer!$B$13/12</f>
        <v>0</v>
      </c>
      <c r="G116" s="4">
        <f>IF(A116&lt;=Aflossingsvrij_maken,IFERROR(ABS(PMT(Invoer!$B$13/12,Invoer!$B$25-C116+1,I115,0)),0),0)</f>
        <v>0</v>
      </c>
      <c r="H116" s="4">
        <f t="shared" si="7"/>
        <v>0</v>
      </c>
      <c r="I116" s="4">
        <f t="shared" si="8"/>
        <v>0</v>
      </c>
    </row>
    <row r="117" spans="1:9" x14ac:dyDescent="0.25">
      <c r="A117" s="10">
        <f t="shared" si="9"/>
        <v>47939</v>
      </c>
      <c r="B117">
        <f t="shared" si="5"/>
        <v>10</v>
      </c>
      <c r="C117">
        <v>116</v>
      </c>
      <c r="D117" s="4">
        <f t="shared" si="6"/>
        <v>0</v>
      </c>
      <c r="E117" s="4">
        <f>IF(ISNA(VLOOKUP(A117&amp;"oud",'Extra aflossing'!A:G,4,0)),0,VLOOKUP(A117&amp;"oud",'Extra aflossing'!A:G,4,0))</f>
        <v>0</v>
      </c>
      <c r="F117" s="4">
        <f>I116*Invoer!$B$13/12</f>
        <v>0</v>
      </c>
      <c r="G117" s="4">
        <f>IF(A117&lt;=Aflossingsvrij_maken,IFERROR(ABS(PMT(Invoer!$B$13/12,Invoer!$B$25-C117+1,I116,0)),0),0)</f>
        <v>0</v>
      </c>
      <c r="H117" s="4">
        <f t="shared" si="7"/>
        <v>0</v>
      </c>
      <c r="I117" s="4">
        <f t="shared" si="8"/>
        <v>0</v>
      </c>
    </row>
    <row r="118" spans="1:9" x14ac:dyDescent="0.25">
      <c r="A118" s="10">
        <f t="shared" si="9"/>
        <v>47969</v>
      </c>
      <c r="B118">
        <f t="shared" si="5"/>
        <v>10</v>
      </c>
      <c r="C118">
        <v>117</v>
      </c>
      <c r="D118" s="4">
        <f t="shared" si="6"/>
        <v>0</v>
      </c>
      <c r="E118" s="4">
        <f>IF(ISNA(VLOOKUP(A118&amp;"oud",'Extra aflossing'!A:G,4,0)),0,VLOOKUP(A118&amp;"oud",'Extra aflossing'!A:G,4,0))</f>
        <v>0</v>
      </c>
      <c r="F118" s="4">
        <f>I117*Invoer!$B$13/12</f>
        <v>0</v>
      </c>
      <c r="G118" s="4">
        <f>IF(A118&lt;=Aflossingsvrij_maken,IFERROR(ABS(PMT(Invoer!$B$13/12,Invoer!$B$25-C118+1,I117,0)),0),0)</f>
        <v>0</v>
      </c>
      <c r="H118" s="4">
        <f t="shared" si="7"/>
        <v>0</v>
      </c>
      <c r="I118" s="4">
        <f t="shared" si="8"/>
        <v>0</v>
      </c>
    </row>
    <row r="119" spans="1:9" x14ac:dyDescent="0.25">
      <c r="A119" s="10">
        <f t="shared" si="9"/>
        <v>48000</v>
      </c>
      <c r="B119">
        <f t="shared" si="5"/>
        <v>10</v>
      </c>
      <c r="C119">
        <v>118</v>
      </c>
      <c r="D119" s="4">
        <f t="shared" si="6"/>
        <v>0</v>
      </c>
      <c r="E119" s="4">
        <f>IF(ISNA(VLOOKUP(A119&amp;"oud",'Extra aflossing'!A:G,4,0)),0,VLOOKUP(A119&amp;"oud",'Extra aflossing'!A:G,4,0))</f>
        <v>0</v>
      </c>
      <c r="F119" s="4">
        <f>I118*Invoer!$B$13/12</f>
        <v>0</v>
      </c>
      <c r="G119" s="4">
        <f>IF(A119&lt;=Aflossingsvrij_maken,IFERROR(ABS(PMT(Invoer!$B$13/12,Invoer!$B$25-C119+1,I118,0)),0),0)</f>
        <v>0</v>
      </c>
      <c r="H119" s="4">
        <f t="shared" si="7"/>
        <v>0</v>
      </c>
      <c r="I119" s="4">
        <f t="shared" si="8"/>
        <v>0</v>
      </c>
    </row>
    <row r="120" spans="1:9" x14ac:dyDescent="0.25">
      <c r="A120" s="10">
        <f t="shared" si="9"/>
        <v>48030</v>
      </c>
      <c r="B120">
        <f t="shared" si="5"/>
        <v>10</v>
      </c>
      <c r="C120">
        <v>119</v>
      </c>
      <c r="D120" s="4">
        <f t="shared" si="6"/>
        <v>0</v>
      </c>
      <c r="E120" s="4">
        <f>IF(ISNA(VLOOKUP(A120&amp;"oud",'Extra aflossing'!A:G,4,0)),0,VLOOKUP(A120&amp;"oud",'Extra aflossing'!A:G,4,0))</f>
        <v>0</v>
      </c>
      <c r="F120" s="4">
        <f>I119*Invoer!$B$13/12</f>
        <v>0</v>
      </c>
      <c r="G120" s="4">
        <f>IF(A120&lt;=Aflossingsvrij_maken,IFERROR(ABS(PMT(Invoer!$B$13/12,Invoer!$B$25-C120+1,I119,0)),0),0)</f>
        <v>0</v>
      </c>
      <c r="H120" s="4">
        <f t="shared" si="7"/>
        <v>0</v>
      </c>
      <c r="I120" s="4">
        <f t="shared" si="8"/>
        <v>0</v>
      </c>
    </row>
    <row r="121" spans="1:9" x14ac:dyDescent="0.25">
      <c r="A121" s="10">
        <f t="shared" si="9"/>
        <v>48061</v>
      </c>
      <c r="B121">
        <f t="shared" si="5"/>
        <v>10</v>
      </c>
      <c r="C121">
        <v>120</v>
      </c>
      <c r="D121" s="4">
        <f t="shared" si="6"/>
        <v>0</v>
      </c>
      <c r="E121" s="4">
        <f>IF(ISNA(VLOOKUP(A121&amp;"oud",'Extra aflossing'!A:G,4,0)),0,VLOOKUP(A121&amp;"oud",'Extra aflossing'!A:G,4,0))</f>
        <v>0</v>
      </c>
      <c r="F121" s="4">
        <f>I120*Invoer!$B$13/12</f>
        <v>0</v>
      </c>
      <c r="G121" s="4">
        <f>IF(A121&lt;=Aflossingsvrij_maken,IFERROR(ABS(PMT(Invoer!$B$13/12,Invoer!$B$25-C121+1,I120,0)),0),0)</f>
        <v>0</v>
      </c>
      <c r="H121" s="4">
        <f t="shared" si="7"/>
        <v>0</v>
      </c>
      <c r="I121" s="4">
        <f t="shared" si="8"/>
        <v>0</v>
      </c>
    </row>
    <row r="122" spans="1:9" x14ac:dyDescent="0.25">
      <c r="A122" s="10">
        <f t="shared" si="9"/>
        <v>48092</v>
      </c>
      <c r="B122">
        <f t="shared" si="5"/>
        <v>11</v>
      </c>
      <c r="C122">
        <v>121</v>
      </c>
      <c r="D122" s="4">
        <f t="shared" si="6"/>
        <v>0</v>
      </c>
      <c r="E122" s="4">
        <f>IF(ISNA(VLOOKUP(A122&amp;"oud",'Extra aflossing'!A:G,4,0)),0,VLOOKUP(A122&amp;"oud",'Extra aflossing'!A:G,4,0))</f>
        <v>0</v>
      </c>
      <c r="F122" s="4">
        <f>I121*Invoer!$B$14/12</f>
        <v>0</v>
      </c>
      <c r="G122" s="4">
        <f>IF(A122&lt;=Aflossingsvrij_maken,IFERROR(ABS(PMT(Invoer!$B$14/12,Invoer!$B$25-C122+1,I121,0)),0),0)</f>
        <v>0</v>
      </c>
      <c r="H122" s="4">
        <f t="shared" si="7"/>
        <v>0</v>
      </c>
      <c r="I122" s="4">
        <f t="shared" si="8"/>
        <v>0</v>
      </c>
    </row>
    <row r="123" spans="1:9" x14ac:dyDescent="0.25">
      <c r="A123" s="10">
        <f t="shared" si="9"/>
        <v>48122</v>
      </c>
      <c r="B123">
        <f t="shared" si="5"/>
        <v>11</v>
      </c>
      <c r="C123">
        <v>122</v>
      </c>
      <c r="D123" s="4">
        <f t="shared" si="6"/>
        <v>0</v>
      </c>
      <c r="E123" s="4">
        <f>IF(ISNA(VLOOKUP(A123&amp;"oud",'Extra aflossing'!A:G,4,0)),0,VLOOKUP(A123&amp;"oud",'Extra aflossing'!A:G,4,0))</f>
        <v>0</v>
      </c>
      <c r="F123" s="4">
        <f>I122*Invoer!$B$14/12</f>
        <v>0</v>
      </c>
      <c r="G123" s="4">
        <f>IF(A123&lt;=Aflossingsvrij_maken,IFERROR(ABS(PMT(Invoer!$B$14/12,Invoer!$B$25-C123+1,I122,0)),0),0)</f>
        <v>0</v>
      </c>
      <c r="H123" s="4">
        <f t="shared" si="7"/>
        <v>0</v>
      </c>
      <c r="I123" s="4">
        <f t="shared" si="8"/>
        <v>0</v>
      </c>
    </row>
    <row r="124" spans="1:9" x14ac:dyDescent="0.25">
      <c r="A124" s="10">
        <f t="shared" si="9"/>
        <v>48153</v>
      </c>
      <c r="B124">
        <f t="shared" si="5"/>
        <v>11</v>
      </c>
      <c r="C124">
        <v>123</v>
      </c>
      <c r="D124" s="4">
        <f t="shared" si="6"/>
        <v>0</v>
      </c>
      <c r="E124" s="4">
        <f>IF(ISNA(VLOOKUP(A124&amp;"oud",'Extra aflossing'!A:G,4,0)),0,VLOOKUP(A124&amp;"oud",'Extra aflossing'!A:G,4,0))</f>
        <v>0</v>
      </c>
      <c r="F124" s="4">
        <f>I123*Invoer!$B$14/12</f>
        <v>0</v>
      </c>
      <c r="G124" s="4">
        <f>IF(A124&lt;=Aflossingsvrij_maken,IFERROR(ABS(PMT(Invoer!$B$14/12,Invoer!$B$25-C124+1,I123,0)),0),0)</f>
        <v>0</v>
      </c>
      <c r="H124" s="4">
        <f t="shared" si="7"/>
        <v>0</v>
      </c>
      <c r="I124" s="4">
        <f t="shared" si="8"/>
        <v>0</v>
      </c>
    </row>
    <row r="125" spans="1:9" x14ac:dyDescent="0.25">
      <c r="A125" s="10">
        <f t="shared" si="9"/>
        <v>48183</v>
      </c>
      <c r="B125">
        <f t="shared" si="5"/>
        <v>11</v>
      </c>
      <c r="C125">
        <v>124</v>
      </c>
      <c r="D125" s="4">
        <f t="shared" si="6"/>
        <v>0</v>
      </c>
      <c r="E125" s="4">
        <f>IF(ISNA(VLOOKUP(A125&amp;"oud",'Extra aflossing'!A:G,4,0)),0,VLOOKUP(A125&amp;"oud",'Extra aflossing'!A:G,4,0))</f>
        <v>0</v>
      </c>
      <c r="F125" s="4">
        <f>I124*Invoer!$B$14/12</f>
        <v>0</v>
      </c>
      <c r="G125" s="4">
        <f>IF(A125&lt;=Aflossingsvrij_maken,IFERROR(ABS(PMT(Invoer!$B$14/12,Invoer!$B$25-C125+1,I124,0)),0),0)</f>
        <v>0</v>
      </c>
      <c r="H125" s="4">
        <f t="shared" si="7"/>
        <v>0</v>
      </c>
      <c r="I125" s="4">
        <f t="shared" si="8"/>
        <v>0</v>
      </c>
    </row>
    <row r="126" spans="1:9" x14ac:dyDescent="0.25">
      <c r="A126" s="10">
        <f t="shared" si="9"/>
        <v>48214</v>
      </c>
      <c r="B126">
        <f t="shared" si="5"/>
        <v>11</v>
      </c>
      <c r="C126">
        <v>125</v>
      </c>
      <c r="D126" s="4">
        <f t="shared" si="6"/>
        <v>0</v>
      </c>
      <c r="E126" s="4">
        <f>IF(ISNA(VLOOKUP(A126&amp;"oud",'Extra aflossing'!A:G,4,0)),0,VLOOKUP(A126&amp;"oud",'Extra aflossing'!A:G,4,0))</f>
        <v>0</v>
      </c>
      <c r="F126" s="4">
        <f>I125*Invoer!$B$14/12</f>
        <v>0</v>
      </c>
      <c r="G126" s="4">
        <f>IF(A126&lt;=Aflossingsvrij_maken,IFERROR(ABS(PMT(Invoer!$B$14/12,Invoer!$B$25-C126+1,I125,0)),0),0)</f>
        <v>0</v>
      </c>
      <c r="H126" s="4">
        <f t="shared" si="7"/>
        <v>0</v>
      </c>
      <c r="I126" s="4">
        <f t="shared" si="8"/>
        <v>0</v>
      </c>
    </row>
    <row r="127" spans="1:9" x14ac:dyDescent="0.25">
      <c r="A127" s="10">
        <f t="shared" si="9"/>
        <v>48245</v>
      </c>
      <c r="B127">
        <f t="shared" si="5"/>
        <v>11</v>
      </c>
      <c r="C127">
        <v>126</v>
      </c>
      <c r="D127" s="4">
        <f t="shared" si="6"/>
        <v>0</v>
      </c>
      <c r="E127" s="4">
        <f>IF(ISNA(VLOOKUP(A127&amp;"oud",'Extra aflossing'!A:G,4,0)),0,VLOOKUP(A127&amp;"oud",'Extra aflossing'!A:G,4,0))</f>
        <v>0</v>
      </c>
      <c r="F127" s="4">
        <f>I126*Invoer!$B$14/12</f>
        <v>0</v>
      </c>
      <c r="G127" s="4">
        <f>IF(A127&lt;=Aflossingsvrij_maken,IFERROR(ABS(PMT(Invoer!$B$14/12,Invoer!$B$25-C127+1,I126,0)),0),0)</f>
        <v>0</v>
      </c>
      <c r="H127" s="4">
        <f t="shared" si="7"/>
        <v>0</v>
      </c>
      <c r="I127" s="4">
        <f t="shared" si="8"/>
        <v>0</v>
      </c>
    </row>
    <row r="128" spans="1:9" x14ac:dyDescent="0.25">
      <c r="A128" s="10">
        <f t="shared" si="9"/>
        <v>48274</v>
      </c>
      <c r="B128">
        <f t="shared" si="5"/>
        <v>11</v>
      </c>
      <c r="C128">
        <v>127</v>
      </c>
      <c r="D128" s="4">
        <f t="shared" si="6"/>
        <v>0</v>
      </c>
      <c r="E128" s="4">
        <f>IF(ISNA(VLOOKUP(A128&amp;"oud",'Extra aflossing'!A:G,4,0)),0,VLOOKUP(A128&amp;"oud",'Extra aflossing'!A:G,4,0))</f>
        <v>0</v>
      </c>
      <c r="F128" s="4">
        <f>I127*Invoer!$B$14/12</f>
        <v>0</v>
      </c>
      <c r="G128" s="4">
        <f>IF(A128&lt;=Aflossingsvrij_maken,IFERROR(ABS(PMT(Invoer!$B$14/12,Invoer!$B$25-C128+1,I127,0)),0),0)</f>
        <v>0</v>
      </c>
      <c r="H128" s="4">
        <f t="shared" si="7"/>
        <v>0</v>
      </c>
      <c r="I128" s="4">
        <f t="shared" si="8"/>
        <v>0</v>
      </c>
    </row>
    <row r="129" spans="1:9" x14ac:dyDescent="0.25">
      <c r="A129" s="10">
        <f t="shared" si="9"/>
        <v>48305</v>
      </c>
      <c r="B129">
        <f t="shared" si="5"/>
        <v>11</v>
      </c>
      <c r="C129">
        <v>128</v>
      </c>
      <c r="D129" s="4">
        <f t="shared" si="6"/>
        <v>0</v>
      </c>
      <c r="E129" s="4">
        <f>IF(ISNA(VLOOKUP(A129&amp;"oud",'Extra aflossing'!A:G,4,0)),0,VLOOKUP(A129&amp;"oud",'Extra aflossing'!A:G,4,0))</f>
        <v>0</v>
      </c>
      <c r="F129" s="4">
        <f>I128*Invoer!$B$14/12</f>
        <v>0</v>
      </c>
      <c r="G129" s="4">
        <f>IF(A129&lt;=Aflossingsvrij_maken,IFERROR(ABS(PMT(Invoer!$B$14/12,Invoer!$B$25-C129+1,I128,0)),0),0)</f>
        <v>0</v>
      </c>
      <c r="H129" s="4">
        <f t="shared" si="7"/>
        <v>0</v>
      </c>
      <c r="I129" s="4">
        <f t="shared" si="8"/>
        <v>0</v>
      </c>
    </row>
    <row r="130" spans="1:9" x14ac:dyDescent="0.25">
      <c r="A130" s="10">
        <f t="shared" si="9"/>
        <v>48335</v>
      </c>
      <c r="B130">
        <f t="shared" si="5"/>
        <v>11</v>
      </c>
      <c r="C130">
        <v>129</v>
      </c>
      <c r="D130" s="4">
        <f t="shared" si="6"/>
        <v>0</v>
      </c>
      <c r="E130" s="4">
        <f>IF(ISNA(VLOOKUP(A130&amp;"oud",'Extra aflossing'!A:G,4,0)),0,VLOOKUP(A130&amp;"oud",'Extra aflossing'!A:G,4,0))</f>
        <v>0</v>
      </c>
      <c r="F130" s="4">
        <f>I129*Invoer!$B$14/12</f>
        <v>0</v>
      </c>
      <c r="G130" s="4">
        <f>IF(A130&lt;=Aflossingsvrij_maken,IFERROR(ABS(PMT(Invoer!$B$14/12,Invoer!$B$25-C130+1,I129,0)),0),0)</f>
        <v>0</v>
      </c>
      <c r="H130" s="4">
        <f t="shared" si="7"/>
        <v>0</v>
      </c>
      <c r="I130" s="4">
        <f t="shared" si="8"/>
        <v>0</v>
      </c>
    </row>
    <row r="131" spans="1:9" x14ac:dyDescent="0.25">
      <c r="A131" s="10">
        <f t="shared" si="9"/>
        <v>48366</v>
      </c>
      <c r="B131">
        <f t="shared" ref="B131:B194" si="10">CEILING(C131/12,1)</f>
        <v>11</v>
      </c>
      <c r="C131">
        <v>130</v>
      </c>
      <c r="D131" s="4">
        <f t="shared" ref="D131:D194" si="11">IF(A131&lt;=Aflossingsvrij_maken,G131-F131,0)</f>
        <v>0</v>
      </c>
      <c r="E131" s="4">
        <f>IF(ISNA(VLOOKUP(A131&amp;"oud",'Extra aflossing'!A:G,4,0)),0,VLOOKUP(A131&amp;"oud",'Extra aflossing'!A:G,4,0))</f>
        <v>0</v>
      </c>
      <c r="F131" s="4">
        <f>I130*Invoer!$B$14/12</f>
        <v>0</v>
      </c>
      <c r="G131" s="4">
        <f>IF(A131&lt;=Aflossingsvrij_maken,IFERROR(ABS(PMT(Invoer!$B$14/12,Invoer!$B$25-C131+1,I130,0)),0),0)</f>
        <v>0</v>
      </c>
      <c r="H131" s="4">
        <f t="shared" ref="H131:H194" si="12">SUM(D131:F131)</f>
        <v>0</v>
      </c>
      <c r="I131" s="4">
        <f t="shared" ref="I131:I194" si="13">I130-D131-E131</f>
        <v>0</v>
      </c>
    </row>
    <row r="132" spans="1:9" x14ac:dyDescent="0.25">
      <c r="A132" s="10">
        <f t="shared" ref="A132:A195" si="14">DATE(YEAR(A131),MONTH(A131)+1,DAY(A131))</f>
        <v>48396</v>
      </c>
      <c r="B132">
        <f t="shared" si="10"/>
        <v>11</v>
      </c>
      <c r="C132">
        <v>131</v>
      </c>
      <c r="D132" s="4">
        <f t="shared" si="11"/>
        <v>0</v>
      </c>
      <c r="E132" s="4">
        <f>IF(ISNA(VLOOKUP(A132&amp;"oud",'Extra aflossing'!A:G,4,0)),0,VLOOKUP(A132&amp;"oud",'Extra aflossing'!A:G,4,0))</f>
        <v>0</v>
      </c>
      <c r="F132" s="4">
        <f>I131*Invoer!$B$14/12</f>
        <v>0</v>
      </c>
      <c r="G132" s="4">
        <f>IF(A132&lt;=Aflossingsvrij_maken,IFERROR(ABS(PMT(Invoer!$B$14/12,Invoer!$B$25-C132+1,I131,0)),0),0)</f>
        <v>0</v>
      </c>
      <c r="H132" s="4">
        <f t="shared" si="12"/>
        <v>0</v>
      </c>
      <c r="I132" s="4">
        <f t="shared" si="13"/>
        <v>0</v>
      </c>
    </row>
    <row r="133" spans="1:9" x14ac:dyDescent="0.25">
      <c r="A133" s="10">
        <f t="shared" si="14"/>
        <v>48427</v>
      </c>
      <c r="B133">
        <f t="shared" si="10"/>
        <v>11</v>
      </c>
      <c r="C133">
        <v>132</v>
      </c>
      <c r="D133" s="4">
        <f t="shared" si="11"/>
        <v>0</v>
      </c>
      <c r="E133" s="4">
        <f>IF(ISNA(VLOOKUP(A133&amp;"oud",'Extra aflossing'!A:G,4,0)),0,VLOOKUP(A133&amp;"oud",'Extra aflossing'!A:G,4,0))</f>
        <v>0</v>
      </c>
      <c r="F133" s="4">
        <f>I132*Invoer!$B$14/12</f>
        <v>0</v>
      </c>
      <c r="G133" s="4">
        <f>IF(A133&lt;=Aflossingsvrij_maken,IFERROR(ABS(PMT(Invoer!$B$14/12,Invoer!$B$25-C133+1,I132,0)),0),0)</f>
        <v>0</v>
      </c>
      <c r="H133" s="4">
        <f t="shared" si="12"/>
        <v>0</v>
      </c>
      <c r="I133" s="4">
        <f t="shared" si="13"/>
        <v>0</v>
      </c>
    </row>
    <row r="134" spans="1:9" x14ac:dyDescent="0.25">
      <c r="A134" s="10">
        <f t="shared" si="14"/>
        <v>48458</v>
      </c>
      <c r="B134">
        <f t="shared" si="10"/>
        <v>12</v>
      </c>
      <c r="C134">
        <v>133</v>
      </c>
      <c r="D134" s="4">
        <f t="shared" si="11"/>
        <v>0</v>
      </c>
      <c r="E134" s="4">
        <f>IF(ISNA(VLOOKUP(A134&amp;"oud",'Extra aflossing'!A:G,4,0)),0,VLOOKUP(A134&amp;"oud",'Extra aflossing'!A:G,4,0))</f>
        <v>0</v>
      </c>
      <c r="F134" s="4">
        <f>I133*Invoer!$B$14/12</f>
        <v>0</v>
      </c>
      <c r="G134" s="4">
        <f>IF(A134&lt;=Aflossingsvrij_maken,IFERROR(ABS(PMT(Invoer!$B$14/12,Invoer!$B$25-C134+1,I133,0)),0),0)</f>
        <v>0</v>
      </c>
      <c r="H134" s="4">
        <f t="shared" si="12"/>
        <v>0</v>
      </c>
      <c r="I134" s="4">
        <f t="shared" si="13"/>
        <v>0</v>
      </c>
    </row>
    <row r="135" spans="1:9" x14ac:dyDescent="0.25">
      <c r="A135" s="10">
        <f t="shared" si="14"/>
        <v>48488</v>
      </c>
      <c r="B135">
        <f t="shared" si="10"/>
        <v>12</v>
      </c>
      <c r="C135">
        <v>134</v>
      </c>
      <c r="D135" s="4">
        <f t="shared" si="11"/>
        <v>0</v>
      </c>
      <c r="E135" s="4">
        <f>IF(ISNA(VLOOKUP(A135&amp;"oud",'Extra aflossing'!A:G,4,0)),0,VLOOKUP(A135&amp;"oud",'Extra aflossing'!A:G,4,0))</f>
        <v>0</v>
      </c>
      <c r="F135" s="4">
        <f>I134*Invoer!$B$14/12</f>
        <v>0</v>
      </c>
      <c r="G135" s="4">
        <f>IF(A135&lt;=Aflossingsvrij_maken,IFERROR(ABS(PMT(Invoer!$B$14/12,Invoer!$B$25-C135+1,I134,0)),0),0)</f>
        <v>0</v>
      </c>
      <c r="H135" s="4">
        <f t="shared" si="12"/>
        <v>0</v>
      </c>
      <c r="I135" s="4">
        <f t="shared" si="13"/>
        <v>0</v>
      </c>
    </row>
    <row r="136" spans="1:9" x14ac:dyDescent="0.25">
      <c r="A136" s="10">
        <f t="shared" si="14"/>
        <v>48519</v>
      </c>
      <c r="B136">
        <f t="shared" si="10"/>
        <v>12</v>
      </c>
      <c r="C136">
        <v>135</v>
      </c>
      <c r="D136" s="4">
        <f t="shared" si="11"/>
        <v>0</v>
      </c>
      <c r="E136" s="4">
        <f>IF(ISNA(VLOOKUP(A136&amp;"oud",'Extra aflossing'!A:G,4,0)),0,VLOOKUP(A136&amp;"oud",'Extra aflossing'!A:G,4,0))</f>
        <v>0</v>
      </c>
      <c r="F136" s="4">
        <f>I135*Invoer!$B$14/12</f>
        <v>0</v>
      </c>
      <c r="G136" s="4">
        <f>IF(A136&lt;=Aflossingsvrij_maken,IFERROR(ABS(PMT(Invoer!$B$14/12,Invoer!$B$25-C136+1,I135,0)),0),0)</f>
        <v>0</v>
      </c>
      <c r="H136" s="4">
        <f t="shared" si="12"/>
        <v>0</v>
      </c>
      <c r="I136" s="4">
        <f t="shared" si="13"/>
        <v>0</v>
      </c>
    </row>
    <row r="137" spans="1:9" x14ac:dyDescent="0.25">
      <c r="A137" s="10">
        <f t="shared" si="14"/>
        <v>48549</v>
      </c>
      <c r="B137">
        <f t="shared" si="10"/>
        <v>12</v>
      </c>
      <c r="C137">
        <v>136</v>
      </c>
      <c r="D137" s="4">
        <f t="shared" si="11"/>
        <v>0</v>
      </c>
      <c r="E137" s="4">
        <f>IF(ISNA(VLOOKUP(A137&amp;"oud",'Extra aflossing'!A:G,4,0)),0,VLOOKUP(A137&amp;"oud",'Extra aflossing'!A:G,4,0))</f>
        <v>0</v>
      </c>
      <c r="F137" s="4">
        <f>I136*Invoer!$B$14/12</f>
        <v>0</v>
      </c>
      <c r="G137" s="4">
        <f>IF(A137&lt;=Aflossingsvrij_maken,IFERROR(ABS(PMT(Invoer!$B$14/12,Invoer!$B$25-C137+1,I136,0)),0),0)</f>
        <v>0</v>
      </c>
      <c r="H137" s="4">
        <f t="shared" si="12"/>
        <v>0</v>
      </c>
      <c r="I137" s="4">
        <f t="shared" si="13"/>
        <v>0</v>
      </c>
    </row>
    <row r="138" spans="1:9" x14ac:dyDescent="0.25">
      <c r="A138" s="10">
        <f t="shared" si="14"/>
        <v>48580</v>
      </c>
      <c r="B138">
        <f t="shared" si="10"/>
        <v>12</v>
      </c>
      <c r="C138">
        <v>137</v>
      </c>
      <c r="D138" s="4">
        <f t="shared" si="11"/>
        <v>0</v>
      </c>
      <c r="E138" s="4">
        <f>IF(ISNA(VLOOKUP(A138&amp;"oud",'Extra aflossing'!A:G,4,0)),0,VLOOKUP(A138&amp;"oud",'Extra aflossing'!A:G,4,0))</f>
        <v>0</v>
      </c>
      <c r="F138" s="4">
        <f>I137*Invoer!$B$14/12</f>
        <v>0</v>
      </c>
      <c r="G138" s="4">
        <f>IF(A138&lt;=Aflossingsvrij_maken,IFERROR(ABS(PMT(Invoer!$B$14/12,Invoer!$B$25-C138+1,I137,0)),0),0)</f>
        <v>0</v>
      </c>
      <c r="H138" s="4">
        <f t="shared" si="12"/>
        <v>0</v>
      </c>
      <c r="I138" s="4">
        <f t="shared" si="13"/>
        <v>0</v>
      </c>
    </row>
    <row r="139" spans="1:9" x14ac:dyDescent="0.25">
      <c r="A139" s="10">
        <f t="shared" si="14"/>
        <v>48611</v>
      </c>
      <c r="B139">
        <f t="shared" si="10"/>
        <v>12</v>
      </c>
      <c r="C139">
        <v>138</v>
      </c>
      <c r="D139" s="4">
        <f t="shared" si="11"/>
        <v>0</v>
      </c>
      <c r="E139" s="4">
        <f>IF(ISNA(VLOOKUP(A139&amp;"oud",'Extra aflossing'!A:G,4,0)),0,VLOOKUP(A139&amp;"oud",'Extra aflossing'!A:G,4,0))</f>
        <v>0</v>
      </c>
      <c r="F139" s="4">
        <f>I138*Invoer!$B$14/12</f>
        <v>0</v>
      </c>
      <c r="G139" s="4">
        <f>IF(A139&lt;=Aflossingsvrij_maken,IFERROR(ABS(PMT(Invoer!$B$14/12,Invoer!$B$25-C139+1,I138,0)),0),0)</f>
        <v>0</v>
      </c>
      <c r="H139" s="4">
        <f t="shared" si="12"/>
        <v>0</v>
      </c>
      <c r="I139" s="4">
        <f t="shared" si="13"/>
        <v>0</v>
      </c>
    </row>
    <row r="140" spans="1:9" x14ac:dyDescent="0.25">
      <c r="A140" s="10">
        <f t="shared" si="14"/>
        <v>48639</v>
      </c>
      <c r="B140">
        <f t="shared" si="10"/>
        <v>12</v>
      </c>
      <c r="C140">
        <v>139</v>
      </c>
      <c r="D140" s="4">
        <f t="shared" si="11"/>
        <v>0</v>
      </c>
      <c r="E140" s="4">
        <f>IF(ISNA(VLOOKUP(A140&amp;"oud",'Extra aflossing'!A:G,4,0)),0,VLOOKUP(A140&amp;"oud",'Extra aflossing'!A:G,4,0))</f>
        <v>0</v>
      </c>
      <c r="F140" s="4">
        <f>I139*Invoer!$B$14/12</f>
        <v>0</v>
      </c>
      <c r="G140" s="4">
        <f>IF(A140&lt;=Aflossingsvrij_maken,IFERROR(ABS(PMT(Invoer!$B$14/12,Invoer!$B$25-C140+1,I139,0)),0),0)</f>
        <v>0</v>
      </c>
      <c r="H140" s="4">
        <f t="shared" si="12"/>
        <v>0</v>
      </c>
      <c r="I140" s="4">
        <f t="shared" si="13"/>
        <v>0</v>
      </c>
    </row>
    <row r="141" spans="1:9" x14ac:dyDescent="0.25">
      <c r="A141" s="10">
        <f t="shared" si="14"/>
        <v>48670</v>
      </c>
      <c r="B141">
        <f t="shared" si="10"/>
        <v>12</v>
      </c>
      <c r="C141">
        <v>140</v>
      </c>
      <c r="D141" s="4">
        <f t="shared" si="11"/>
        <v>0</v>
      </c>
      <c r="E141" s="4">
        <f>IF(ISNA(VLOOKUP(A141&amp;"oud",'Extra aflossing'!A:G,4,0)),0,VLOOKUP(A141&amp;"oud",'Extra aflossing'!A:G,4,0))</f>
        <v>0</v>
      </c>
      <c r="F141" s="4">
        <f>I140*Invoer!$B$14/12</f>
        <v>0</v>
      </c>
      <c r="G141" s="4">
        <f>IF(A141&lt;=Aflossingsvrij_maken,IFERROR(ABS(PMT(Invoer!$B$14/12,Invoer!$B$25-C141+1,I140,0)),0),0)</f>
        <v>0</v>
      </c>
      <c r="H141" s="4">
        <f t="shared" si="12"/>
        <v>0</v>
      </c>
      <c r="I141" s="4">
        <f t="shared" si="13"/>
        <v>0</v>
      </c>
    </row>
    <row r="142" spans="1:9" x14ac:dyDescent="0.25">
      <c r="A142" s="10">
        <f t="shared" si="14"/>
        <v>48700</v>
      </c>
      <c r="B142">
        <f t="shared" si="10"/>
        <v>12</v>
      </c>
      <c r="C142">
        <v>141</v>
      </c>
      <c r="D142" s="4">
        <f t="shared" si="11"/>
        <v>0</v>
      </c>
      <c r="E142" s="4">
        <f>IF(ISNA(VLOOKUP(A142&amp;"oud",'Extra aflossing'!A:G,4,0)),0,VLOOKUP(A142&amp;"oud",'Extra aflossing'!A:G,4,0))</f>
        <v>0</v>
      </c>
      <c r="F142" s="4">
        <f>I141*Invoer!$B$14/12</f>
        <v>0</v>
      </c>
      <c r="G142" s="4">
        <f>IF(A142&lt;=Aflossingsvrij_maken,IFERROR(ABS(PMT(Invoer!$B$14/12,Invoer!$B$25-C142+1,I141,0)),0),0)</f>
        <v>0</v>
      </c>
      <c r="H142" s="4">
        <f t="shared" si="12"/>
        <v>0</v>
      </c>
      <c r="I142" s="4">
        <f t="shared" si="13"/>
        <v>0</v>
      </c>
    </row>
    <row r="143" spans="1:9" x14ac:dyDescent="0.25">
      <c r="A143" s="10">
        <f t="shared" si="14"/>
        <v>48731</v>
      </c>
      <c r="B143">
        <f t="shared" si="10"/>
        <v>12</v>
      </c>
      <c r="C143">
        <v>142</v>
      </c>
      <c r="D143" s="4">
        <f t="shared" si="11"/>
        <v>0</v>
      </c>
      <c r="E143" s="4">
        <f>IF(ISNA(VLOOKUP(A143&amp;"oud",'Extra aflossing'!A:G,4,0)),0,VLOOKUP(A143&amp;"oud",'Extra aflossing'!A:G,4,0))</f>
        <v>0</v>
      </c>
      <c r="F143" s="4">
        <f>I142*Invoer!$B$14/12</f>
        <v>0</v>
      </c>
      <c r="G143" s="4">
        <f>IF(A143&lt;=Aflossingsvrij_maken,IFERROR(ABS(PMT(Invoer!$B$14/12,Invoer!$B$25-C143+1,I142,0)),0),0)</f>
        <v>0</v>
      </c>
      <c r="H143" s="4">
        <f t="shared" si="12"/>
        <v>0</v>
      </c>
      <c r="I143" s="4">
        <f t="shared" si="13"/>
        <v>0</v>
      </c>
    </row>
    <row r="144" spans="1:9" x14ac:dyDescent="0.25">
      <c r="A144" s="10">
        <f t="shared" si="14"/>
        <v>48761</v>
      </c>
      <c r="B144">
        <f t="shared" si="10"/>
        <v>12</v>
      </c>
      <c r="C144">
        <v>143</v>
      </c>
      <c r="D144" s="4">
        <f t="shared" si="11"/>
        <v>0</v>
      </c>
      <c r="E144" s="4">
        <f>IF(ISNA(VLOOKUP(A144&amp;"oud",'Extra aflossing'!A:G,4,0)),0,VLOOKUP(A144&amp;"oud",'Extra aflossing'!A:G,4,0))</f>
        <v>0</v>
      </c>
      <c r="F144" s="4">
        <f>I143*Invoer!$B$14/12</f>
        <v>0</v>
      </c>
      <c r="G144" s="4">
        <f>IF(A144&lt;=Aflossingsvrij_maken,IFERROR(ABS(PMT(Invoer!$B$14/12,Invoer!$B$25-C144+1,I143,0)),0),0)</f>
        <v>0</v>
      </c>
      <c r="H144" s="4">
        <f t="shared" si="12"/>
        <v>0</v>
      </c>
      <c r="I144" s="4">
        <f t="shared" si="13"/>
        <v>0</v>
      </c>
    </row>
    <row r="145" spans="1:9" x14ac:dyDescent="0.25">
      <c r="A145" s="10">
        <f t="shared" si="14"/>
        <v>48792</v>
      </c>
      <c r="B145">
        <f t="shared" si="10"/>
        <v>12</v>
      </c>
      <c r="C145">
        <v>144</v>
      </c>
      <c r="D145" s="4">
        <f t="shared" si="11"/>
        <v>0</v>
      </c>
      <c r="E145" s="4">
        <f>IF(ISNA(VLOOKUP(A145&amp;"oud",'Extra aflossing'!A:G,4,0)),0,VLOOKUP(A145&amp;"oud",'Extra aflossing'!A:G,4,0))</f>
        <v>0</v>
      </c>
      <c r="F145" s="4">
        <f>I144*Invoer!$B$14/12</f>
        <v>0</v>
      </c>
      <c r="G145" s="4">
        <f>IF(A145&lt;=Aflossingsvrij_maken,IFERROR(ABS(PMT(Invoer!$B$14/12,Invoer!$B$25-C145+1,I144,0)),0),0)</f>
        <v>0</v>
      </c>
      <c r="H145" s="4">
        <f t="shared" si="12"/>
        <v>0</v>
      </c>
      <c r="I145" s="4">
        <f t="shared" si="13"/>
        <v>0</v>
      </c>
    </row>
    <row r="146" spans="1:9" x14ac:dyDescent="0.25">
      <c r="A146" s="10">
        <f t="shared" si="14"/>
        <v>48823</v>
      </c>
      <c r="B146">
        <f t="shared" si="10"/>
        <v>13</v>
      </c>
      <c r="C146">
        <v>145</v>
      </c>
      <c r="D146" s="4">
        <f t="shared" si="11"/>
        <v>0</v>
      </c>
      <c r="E146" s="4">
        <f>IF(ISNA(VLOOKUP(A146&amp;"oud",'Extra aflossing'!A:G,4,0)),0,VLOOKUP(A146&amp;"oud",'Extra aflossing'!A:G,4,0))</f>
        <v>0</v>
      </c>
      <c r="F146" s="4">
        <f>I145*Invoer!$B$14/12</f>
        <v>0</v>
      </c>
      <c r="G146" s="4">
        <f>IF(A146&lt;=Aflossingsvrij_maken,IFERROR(ABS(PMT(Invoer!$B$14/12,Invoer!$B$25-C146+1,I145,0)),0),0)</f>
        <v>0</v>
      </c>
      <c r="H146" s="4">
        <f t="shared" si="12"/>
        <v>0</v>
      </c>
      <c r="I146" s="4">
        <f t="shared" si="13"/>
        <v>0</v>
      </c>
    </row>
    <row r="147" spans="1:9" x14ac:dyDescent="0.25">
      <c r="A147" s="10">
        <f t="shared" si="14"/>
        <v>48853</v>
      </c>
      <c r="B147">
        <f t="shared" si="10"/>
        <v>13</v>
      </c>
      <c r="C147">
        <v>146</v>
      </c>
      <c r="D147" s="4">
        <f t="shared" si="11"/>
        <v>0</v>
      </c>
      <c r="E147" s="4">
        <f>IF(ISNA(VLOOKUP(A147&amp;"oud",'Extra aflossing'!A:G,4,0)),0,VLOOKUP(A147&amp;"oud",'Extra aflossing'!A:G,4,0))</f>
        <v>0</v>
      </c>
      <c r="F147" s="4">
        <f>I146*Invoer!$B$14/12</f>
        <v>0</v>
      </c>
      <c r="G147" s="4">
        <f>IF(A147&lt;=Aflossingsvrij_maken,IFERROR(ABS(PMT(Invoer!$B$14/12,Invoer!$B$25-C147+1,I146,0)),0),0)</f>
        <v>0</v>
      </c>
      <c r="H147" s="4">
        <f t="shared" si="12"/>
        <v>0</v>
      </c>
      <c r="I147" s="4">
        <f t="shared" si="13"/>
        <v>0</v>
      </c>
    </row>
    <row r="148" spans="1:9" x14ac:dyDescent="0.25">
      <c r="A148" s="10">
        <f t="shared" si="14"/>
        <v>48884</v>
      </c>
      <c r="B148">
        <f t="shared" si="10"/>
        <v>13</v>
      </c>
      <c r="C148">
        <v>147</v>
      </c>
      <c r="D148" s="4">
        <f t="shared" si="11"/>
        <v>0</v>
      </c>
      <c r="E148" s="4">
        <f>IF(ISNA(VLOOKUP(A148&amp;"oud",'Extra aflossing'!A:G,4,0)),0,VLOOKUP(A148&amp;"oud",'Extra aflossing'!A:G,4,0))</f>
        <v>0</v>
      </c>
      <c r="F148" s="4">
        <f>I147*Invoer!$B$14/12</f>
        <v>0</v>
      </c>
      <c r="G148" s="4">
        <f>IF(A148&lt;=Aflossingsvrij_maken,IFERROR(ABS(PMT(Invoer!$B$14/12,Invoer!$B$25-C148+1,I147,0)),0),0)</f>
        <v>0</v>
      </c>
      <c r="H148" s="4">
        <f t="shared" si="12"/>
        <v>0</v>
      </c>
      <c r="I148" s="4">
        <f t="shared" si="13"/>
        <v>0</v>
      </c>
    </row>
    <row r="149" spans="1:9" x14ac:dyDescent="0.25">
      <c r="A149" s="10">
        <f t="shared" si="14"/>
        <v>48914</v>
      </c>
      <c r="B149">
        <f t="shared" si="10"/>
        <v>13</v>
      </c>
      <c r="C149">
        <v>148</v>
      </c>
      <c r="D149" s="4">
        <f t="shared" si="11"/>
        <v>0</v>
      </c>
      <c r="E149" s="4">
        <f>IF(ISNA(VLOOKUP(A149&amp;"oud",'Extra aflossing'!A:G,4,0)),0,VLOOKUP(A149&amp;"oud",'Extra aflossing'!A:G,4,0))</f>
        <v>0</v>
      </c>
      <c r="F149" s="4">
        <f>I148*Invoer!$B$14/12</f>
        <v>0</v>
      </c>
      <c r="G149" s="4">
        <f>IF(A149&lt;=Aflossingsvrij_maken,IFERROR(ABS(PMT(Invoer!$B$14/12,Invoer!$B$25-C149+1,I148,0)),0),0)</f>
        <v>0</v>
      </c>
      <c r="H149" s="4">
        <f t="shared" si="12"/>
        <v>0</v>
      </c>
      <c r="I149" s="4">
        <f t="shared" si="13"/>
        <v>0</v>
      </c>
    </row>
    <row r="150" spans="1:9" x14ac:dyDescent="0.25">
      <c r="A150" s="10">
        <f t="shared" si="14"/>
        <v>48945</v>
      </c>
      <c r="B150">
        <f t="shared" si="10"/>
        <v>13</v>
      </c>
      <c r="C150">
        <v>149</v>
      </c>
      <c r="D150" s="4">
        <f t="shared" si="11"/>
        <v>0</v>
      </c>
      <c r="E150" s="4">
        <f>IF(ISNA(VLOOKUP(A150&amp;"oud",'Extra aflossing'!A:G,4,0)),0,VLOOKUP(A150&amp;"oud",'Extra aflossing'!A:G,4,0))</f>
        <v>0</v>
      </c>
      <c r="F150" s="4">
        <f>I149*Invoer!$B$14/12</f>
        <v>0</v>
      </c>
      <c r="G150" s="4">
        <f>IF(A150&lt;=Aflossingsvrij_maken,IFERROR(ABS(PMT(Invoer!$B$14/12,Invoer!$B$25-C150+1,I149,0)),0),0)</f>
        <v>0</v>
      </c>
      <c r="H150" s="4">
        <f t="shared" si="12"/>
        <v>0</v>
      </c>
      <c r="I150" s="4">
        <f t="shared" si="13"/>
        <v>0</v>
      </c>
    </row>
    <row r="151" spans="1:9" x14ac:dyDescent="0.25">
      <c r="A151" s="10">
        <f t="shared" si="14"/>
        <v>48976</v>
      </c>
      <c r="B151">
        <f t="shared" si="10"/>
        <v>13</v>
      </c>
      <c r="C151">
        <v>150</v>
      </c>
      <c r="D151" s="4">
        <f t="shared" si="11"/>
        <v>0</v>
      </c>
      <c r="E151" s="4">
        <f>IF(ISNA(VLOOKUP(A151&amp;"oud",'Extra aflossing'!A:G,4,0)),0,VLOOKUP(A151&amp;"oud",'Extra aflossing'!A:G,4,0))</f>
        <v>0</v>
      </c>
      <c r="F151" s="4">
        <f>I150*Invoer!$B$14/12</f>
        <v>0</v>
      </c>
      <c r="G151" s="4">
        <f>IF(A151&lt;=Aflossingsvrij_maken,IFERROR(ABS(PMT(Invoer!$B$14/12,Invoer!$B$25-C151+1,I150,0)),0),0)</f>
        <v>0</v>
      </c>
      <c r="H151" s="4">
        <f t="shared" si="12"/>
        <v>0</v>
      </c>
      <c r="I151" s="4">
        <f t="shared" si="13"/>
        <v>0</v>
      </c>
    </row>
    <row r="152" spans="1:9" x14ac:dyDescent="0.25">
      <c r="A152" s="10">
        <f t="shared" si="14"/>
        <v>49004</v>
      </c>
      <c r="B152">
        <f t="shared" si="10"/>
        <v>13</v>
      </c>
      <c r="C152">
        <v>151</v>
      </c>
      <c r="D152" s="4">
        <f t="shared" si="11"/>
        <v>0</v>
      </c>
      <c r="E152" s="4">
        <f>IF(ISNA(VLOOKUP(A152&amp;"oud",'Extra aflossing'!A:G,4,0)),0,VLOOKUP(A152&amp;"oud",'Extra aflossing'!A:G,4,0))</f>
        <v>0</v>
      </c>
      <c r="F152" s="4">
        <f>I151*Invoer!$B$14/12</f>
        <v>0</v>
      </c>
      <c r="G152" s="4">
        <f>IF(A152&lt;=Aflossingsvrij_maken,IFERROR(ABS(PMT(Invoer!$B$14/12,Invoer!$B$25-C152+1,I151,0)),0),0)</f>
        <v>0</v>
      </c>
      <c r="H152" s="4">
        <f t="shared" si="12"/>
        <v>0</v>
      </c>
      <c r="I152" s="4">
        <f t="shared" si="13"/>
        <v>0</v>
      </c>
    </row>
    <row r="153" spans="1:9" x14ac:dyDescent="0.25">
      <c r="A153" s="10">
        <f t="shared" si="14"/>
        <v>49035</v>
      </c>
      <c r="B153">
        <f t="shared" si="10"/>
        <v>13</v>
      </c>
      <c r="C153">
        <v>152</v>
      </c>
      <c r="D153" s="4">
        <f t="shared" si="11"/>
        <v>0</v>
      </c>
      <c r="E153" s="4">
        <f>IF(ISNA(VLOOKUP(A153&amp;"oud",'Extra aflossing'!A:G,4,0)),0,VLOOKUP(A153&amp;"oud",'Extra aflossing'!A:G,4,0))</f>
        <v>0</v>
      </c>
      <c r="F153" s="4">
        <f>I152*Invoer!$B$14/12</f>
        <v>0</v>
      </c>
      <c r="G153" s="4">
        <f>IF(A153&lt;=Aflossingsvrij_maken,IFERROR(ABS(PMT(Invoer!$B$14/12,Invoer!$B$25-C153+1,I152,0)),0),0)</f>
        <v>0</v>
      </c>
      <c r="H153" s="4">
        <f t="shared" si="12"/>
        <v>0</v>
      </c>
      <c r="I153" s="4">
        <f t="shared" si="13"/>
        <v>0</v>
      </c>
    </row>
    <row r="154" spans="1:9" x14ac:dyDescent="0.25">
      <c r="A154" s="10">
        <f t="shared" si="14"/>
        <v>49065</v>
      </c>
      <c r="B154">
        <f t="shared" si="10"/>
        <v>13</v>
      </c>
      <c r="C154">
        <v>153</v>
      </c>
      <c r="D154" s="4">
        <f t="shared" si="11"/>
        <v>0</v>
      </c>
      <c r="E154" s="4">
        <f>IF(ISNA(VLOOKUP(A154&amp;"oud",'Extra aflossing'!A:G,4,0)),0,VLOOKUP(A154&amp;"oud",'Extra aflossing'!A:G,4,0))</f>
        <v>0</v>
      </c>
      <c r="F154" s="4">
        <f>I153*Invoer!$B$14/12</f>
        <v>0</v>
      </c>
      <c r="G154" s="4">
        <f>IF(A154&lt;=Aflossingsvrij_maken,IFERROR(ABS(PMT(Invoer!$B$14/12,Invoer!$B$25-C154+1,I153,0)),0),0)</f>
        <v>0</v>
      </c>
      <c r="H154" s="4">
        <f t="shared" si="12"/>
        <v>0</v>
      </c>
      <c r="I154" s="4">
        <f t="shared" si="13"/>
        <v>0</v>
      </c>
    </row>
    <row r="155" spans="1:9" x14ac:dyDescent="0.25">
      <c r="A155" s="10">
        <f t="shared" si="14"/>
        <v>49096</v>
      </c>
      <c r="B155">
        <f t="shared" si="10"/>
        <v>13</v>
      </c>
      <c r="C155">
        <v>154</v>
      </c>
      <c r="D155" s="4">
        <f t="shared" si="11"/>
        <v>0</v>
      </c>
      <c r="E155" s="4">
        <f>IF(ISNA(VLOOKUP(A155&amp;"oud",'Extra aflossing'!A:G,4,0)),0,VLOOKUP(A155&amp;"oud",'Extra aflossing'!A:G,4,0))</f>
        <v>0</v>
      </c>
      <c r="F155" s="4">
        <f>I154*Invoer!$B$14/12</f>
        <v>0</v>
      </c>
      <c r="G155" s="4">
        <f>IF(A155&lt;=Aflossingsvrij_maken,IFERROR(ABS(PMT(Invoer!$B$14/12,Invoer!$B$25-C155+1,I154,0)),0),0)</f>
        <v>0</v>
      </c>
      <c r="H155" s="4">
        <f t="shared" si="12"/>
        <v>0</v>
      </c>
      <c r="I155" s="4">
        <f t="shared" si="13"/>
        <v>0</v>
      </c>
    </row>
    <row r="156" spans="1:9" x14ac:dyDescent="0.25">
      <c r="A156" s="10">
        <f t="shared" si="14"/>
        <v>49126</v>
      </c>
      <c r="B156">
        <f t="shared" si="10"/>
        <v>13</v>
      </c>
      <c r="C156">
        <v>155</v>
      </c>
      <c r="D156" s="4">
        <f t="shared" si="11"/>
        <v>0</v>
      </c>
      <c r="E156" s="4">
        <f>IF(ISNA(VLOOKUP(A156&amp;"oud",'Extra aflossing'!A:G,4,0)),0,VLOOKUP(A156&amp;"oud",'Extra aflossing'!A:G,4,0))</f>
        <v>0</v>
      </c>
      <c r="F156" s="4">
        <f>I155*Invoer!$B$14/12</f>
        <v>0</v>
      </c>
      <c r="G156" s="4">
        <f>IF(A156&lt;=Aflossingsvrij_maken,IFERROR(ABS(PMT(Invoer!$B$14/12,Invoer!$B$25-C156+1,I155,0)),0),0)</f>
        <v>0</v>
      </c>
      <c r="H156" s="4">
        <f t="shared" si="12"/>
        <v>0</v>
      </c>
      <c r="I156" s="4">
        <f t="shared" si="13"/>
        <v>0</v>
      </c>
    </row>
    <row r="157" spans="1:9" x14ac:dyDescent="0.25">
      <c r="A157" s="10">
        <f t="shared" si="14"/>
        <v>49157</v>
      </c>
      <c r="B157">
        <f t="shared" si="10"/>
        <v>13</v>
      </c>
      <c r="C157">
        <v>156</v>
      </c>
      <c r="D157" s="4">
        <f t="shared" si="11"/>
        <v>0</v>
      </c>
      <c r="E157" s="4">
        <f>IF(ISNA(VLOOKUP(A157&amp;"oud",'Extra aflossing'!A:G,4,0)),0,VLOOKUP(A157&amp;"oud",'Extra aflossing'!A:G,4,0))</f>
        <v>0</v>
      </c>
      <c r="F157" s="4">
        <f>I156*Invoer!$B$14/12</f>
        <v>0</v>
      </c>
      <c r="G157" s="4">
        <f>IF(A157&lt;=Aflossingsvrij_maken,IFERROR(ABS(PMT(Invoer!$B$14/12,Invoer!$B$25-C157+1,I156,0)),0),0)</f>
        <v>0</v>
      </c>
      <c r="H157" s="4">
        <f t="shared" si="12"/>
        <v>0</v>
      </c>
      <c r="I157" s="4">
        <f t="shared" si="13"/>
        <v>0</v>
      </c>
    </row>
    <row r="158" spans="1:9" x14ac:dyDescent="0.25">
      <c r="A158" s="10">
        <f t="shared" si="14"/>
        <v>49188</v>
      </c>
      <c r="B158">
        <f t="shared" si="10"/>
        <v>14</v>
      </c>
      <c r="C158">
        <v>157</v>
      </c>
      <c r="D158" s="4">
        <f t="shared" si="11"/>
        <v>0</v>
      </c>
      <c r="E158" s="4">
        <f>IF(ISNA(VLOOKUP(A158&amp;"oud",'Extra aflossing'!A:G,4,0)),0,VLOOKUP(A158&amp;"oud",'Extra aflossing'!A:G,4,0))</f>
        <v>0</v>
      </c>
      <c r="F158" s="4">
        <f>I157*Invoer!$B$14/12</f>
        <v>0</v>
      </c>
      <c r="G158" s="4">
        <f>IF(A158&lt;=Aflossingsvrij_maken,IFERROR(ABS(PMT(Invoer!$B$14/12,Invoer!$B$25-C158+1,I157,0)),0),0)</f>
        <v>0</v>
      </c>
      <c r="H158" s="4">
        <f t="shared" si="12"/>
        <v>0</v>
      </c>
      <c r="I158" s="4">
        <f t="shared" si="13"/>
        <v>0</v>
      </c>
    </row>
    <row r="159" spans="1:9" x14ac:dyDescent="0.25">
      <c r="A159" s="10">
        <f t="shared" si="14"/>
        <v>49218</v>
      </c>
      <c r="B159">
        <f t="shared" si="10"/>
        <v>14</v>
      </c>
      <c r="C159">
        <v>158</v>
      </c>
      <c r="D159" s="4">
        <f t="shared" si="11"/>
        <v>0</v>
      </c>
      <c r="E159" s="4">
        <f>IF(ISNA(VLOOKUP(A159&amp;"oud",'Extra aflossing'!A:G,4,0)),0,VLOOKUP(A159&amp;"oud",'Extra aflossing'!A:G,4,0))</f>
        <v>0</v>
      </c>
      <c r="F159" s="4">
        <f>I158*Invoer!$B$14/12</f>
        <v>0</v>
      </c>
      <c r="G159" s="4">
        <f>IF(A159&lt;=Aflossingsvrij_maken,IFERROR(ABS(PMT(Invoer!$B$14/12,Invoer!$B$25-C159+1,I158,0)),0),0)</f>
        <v>0</v>
      </c>
      <c r="H159" s="4">
        <f t="shared" si="12"/>
        <v>0</v>
      </c>
      <c r="I159" s="4">
        <f t="shared" si="13"/>
        <v>0</v>
      </c>
    </row>
    <row r="160" spans="1:9" x14ac:dyDescent="0.25">
      <c r="A160" s="10">
        <f t="shared" si="14"/>
        <v>49249</v>
      </c>
      <c r="B160">
        <f t="shared" si="10"/>
        <v>14</v>
      </c>
      <c r="C160">
        <v>159</v>
      </c>
      <c r="D160" s="4">
        <f t="shared" si="11"/>
        <v>0</v>
      </c>
      <c r="E160" s="4">
        <f>IF(ISNA(VLOOKUP(A160&amp;"oud",'Extra aflossing'!A:G,4,0)),0,VLOOKUP(A160&amp;"oud",'Extra aflossing'!A:G,4,0))</f>
        <v>0</v>
      </c>
      <c r="F160" s="4">
        <f>I159*Invoer!$B$14/12</f>
        <v>0</v>
      </c>
      <c r="G160" s="4">
        <f>IF(A160&lt;=Aflossingsvrij_maken,IFERROR(ABS(PMT(Invoer!$B$14/12,Invoer!$B$25-C160+1,I159,0)),0),0)</f>
        <v>0</v>
      </c>
      <c r="H160" s="4">
        <f t="shared" si="12"/>
        <v>0</v>
      </c>
      <c r="I160" s="4">
        <f t="shared" si="13"/>
        <v>0</v>
      </c>
    </row>
    <row r="161" spans="1:9" x14ac:dyDescent="0.25">
      <c r="A161" s="10">
        <f t="shared" si="14"/>
        <v>49279</v>
      </c>
      <c r="B161">
        <f t="shared" si="10"/>
        <v>14</v>
      </c>
      <c r="C161">
        <v>160</v>
      </c>
      <c r="D161" s="4">
        <f t="shared" si="11"/>
        <v>0</v>
      </c>
      <c r="E161" s="4">
        <f>IF(ISNA(VLOOKUP(A161&amp;"oud",'Extra aflossing'!A:G,4,0)),0,VLOOKUP(A161&amp;"oud",'Extra aflossing'!A:G,4,0))</f>
        <v>0</v>
      </c>
      <c r="F161" s="4">
        <f>I160*Invoer!$B$14/12</f>
        <v>0</v>
      </c>
      <c r="G161" s="4">
        <f>IF(A161&lt;=Aflossingsvrij_maken,IFERROR(ABS(PMT(Invoer!$B$14/12,Invoer!$B$25-C161+1,I160,0)),0),0)</f>
        <v>0</v>
      </c>
      <c r="H161" s="4">
        <f t="shared" si="12"/>
        <v>0</v>
      </c>
      <c r="I161" s="4">
        <f t="shared" si="13"/>
        <v>0</v>
      </c>
    </row>
    <row r="162" spans="1:9" x14ac:dyDescent="0.25">
      <c r="A162" s="10">
        <f t="shared" si="14"/>
        <v>49310</v>
      </c>
      <c r="B162">
        <f t="shared" si="10"/>
        <v>14</v>
      </c>
      <c r="C162">
        <v>161</v>
      </c>
      <c r="D162" s="4">
        <f t="shared" si="11"/>
        <v>0</v>
      </c>
      <c r="E162" s="4">
        <f>IF(ISNA(VLOOKUP(A162&amp;"oud",'Extra aflossing'!A:G,4,0)),0,VLOOKUP(A162&amp;"oud",'Extra aflossing'!A:G,4,0))</f>
        <v>0</v>
      </c>
      <c r="F162" s="4">
        <f>I161*Invoer!$B$14/12</f>
        <v>0</v>
      </c>
      <c r="G162" s="4">
        <f>IF(A162&lt;=Aflossingsvrij_maken,IFERROR(ABS(PMT(Invoer!$B$14/12,Invoer!$B$25-C162+1,I161,0)),0),0)</f>
        <v>0</v>
      </c>
      <c r="H162" s="4">
        <f t="shared" si="12"/>
        <v>0</v>
      </c>
      <c r="I162" s="4">
        <f t="shared" si="13"/>
        <v>0</v>
      </c>
    </row>
    <row r="163" spans="1:9" x14ac:dyDescent="0.25">
      <c r="A163" s="10">
        <f t="shared" si="14"/>
        <v>49341</v>
      </c>
      <c r="B163">
        <f t="shared" si="10"/>
        <v>14</v>
      </c>
      <c r="C163">
        <v>162</v>
      </c>
      <c r="D163" s="4">
        <f t="shared" si="11"/>
        <v>0</v>
      </c>
      <c r="E163" s="4">
        <f>IF(ISNA(VLOOKUP(A163&amp;"oud",'Extra aflossing'!A:G,4,0)),0,VLOOKUP(A163&amp;"oud",'Extra aflossing'!A:G,4,0))</f>
        <v>0</v>
      </c>
      <c r="F163" s="4">
        <f>I162*Invoer!$B$14/12</f>
        <v>0</v>
      </c>
      <c r="G163" s="4">
        <f>IF(A163&lt;=Aflossingsvrij_maken,IFERROR(ABS(PMT(Invoer!$B$14/12,Invoer!$B$25-C163+1,I162,0)),0),0)</f>
        <v>0</v>
      </c>
      <c r="H163" s="4">
        <f t="shared" si="12"/>
        <v>0</v>
      </c>
      <c r="I163" s="4">
        <f t="shared" si="13"/>
        <v>0</v>
      </c>
    </row>
    <row r="164" spans="1:9" x14ac:dyDescent="0.25">
      <c r="A164" s="10">
        <f t="shared" si="14"/>
        <v>49369</v>
      </c>
      <c r="B164">
        <f t="shared" si="10"/>
        <v>14</v>
      </c>
      <c r="C164">
        <v>163</v>
      </c>
      <c r="D164" s="4">
        <f t="shared" si="11"/>
        <v>0</v>
      </c>
      <c r="E164" s="4">
        <f>IF(ISNA(VLOOKUP(A164&amp;"oud",'Extra aflossing'!A:G,4,0)),0,VLOOKUP(A164&amp;"oud",'Extra aflossing'!A:G,4,0))</f>
        <v>0</v>
      </c>
      <c r="F164" s="4">
        <f>I163*Invoer!$B$14/12</f>
        <v>0</v>
      </c>
      <c r="G164" s="4">
        <f>IF(A164&lt;=Aflossingsvrij_maken,IFERROR(ABS(PMT(Invoer!$B$14/12,Invoer!$B$25-C164+1,I163,0)),0),0)</f>
        <v>0</v>
      </c>
      <c r="H164" s="4">
        <f t="shared" si="12"/>
        <v>0</v>
      </c>
      <c r="I164" s="4">
        <f t="shared" si="13"/>
        <v>0</v>
      </c>
    </row>
    <row r="165" spans="1:9" x14ac:dyDescent="0.25">
      <c r="A165" s="10">
        <f t="shared" si="14"/>
        <v>49400</v>
      </c>
      <c r="B165">
        <f t="shared" si="10"/>
        <v>14</v>
      </c>
      <c r="C165">
        <v>164</v>
      </c>
      <c r="D165" s="4">
        <f t="shared" si="11"/>
        <v>0</v>
      </c>
      <c r="E165" s="4">
        <f>IF(ISNA(VLOOKUP(A165&amp;"oud",'Extra aflossing'!A:G,4,0)),0,VLOOKUP(A165&amp;"oud",'Extra aflossing'!A:G,4,0))</f>
        <v>0</v>
      </c>
      <c r="F165" s="4">
        <f>I164*Invoer!$B$14/12</f>
        <v>0</v>
      </c>
      <c r="G165" s="4">
        <f>IF(A165&lt;=Aflossingsvrij_maken,IFERROR(ABS(PMT(Invoer!$B$14/12,Invoer!$B$25-C165+1,I164,0)),0),0)</f>
        <v>0</v>
      </c>
      <c r="H165" s="4">
        <f t="shared" si="12"/>
        <v>0</v>
      </c>
      <c r="I165" s="4">
        <f t="shared" si="13"/>
        <v>0</v>
      </c>
    </row>
    <row r="166" spans="1:9" x14ac:dyDescent="0.25">
      <c r="A166" s="10">
        <f t="shared" si="14"/>
        <v>49430</v>
      </c>
      <c r="B166">
        <f t="shared" si="10"/>
        <v>14</v>
      </c>
      <c r="C166">
        <v>165</v>
      </c>
      <c r="D166" s="4">
        <f t="shared" si="11"/>
        <v>0</v>
      </c>
      <c r="E166" s="4">
        <f>IF(ISNA(VLOOKUP(A166&amp;"oud",'Extra aflossing'!A:G,4,0)),0,VLOOKUP(A166&amp;"oud",'Extra aflossing'!A:G,4,0))</f>
        <v>0</v>
      </c>
      <c r="F166" s="4">
        <f>I165*Invoer!$B$14/12</f>
        <v>0</v>
      </c>
      <c r="G166" s="4">
        <f>IF(A166&lt;=Aflossingsvrij_maken,IFERROR(ABS(PMT(Invoer!$B$14/12,Invoer!$B$25-C166+1,I165,0)),0),0)</f>
        <v>0</v>
      </c>
      <c r="H166" s="4">
        <f t="shared" si="12"/>
        <v>0</v>
      </c>
      <c r="I166" s="4">
        <f t="shared" si="13"/>
        <v>0</v>
      </c>
    </row>
    <row r="167" spans="1:9" x14ac:dyDescent="0.25">
      <c r="A167" s="10">
        <f t="shared" si="14"/>
        <v>49461</v>
      </c>
      <c r="B167">
        <f t="shared" si="10"/>
        <v>14</v>
      </c>
      <c r="C167">
        <v>166</v>
      </c>
      <c r="D167" s="4">
        <f t="shared" si="11"/>
        <v>0</v>
      </c>
      <c r="E167" s="4">
        <f>IF(ISNA(VLOOKUP(A167&amp;"oud",'Extra aflossing'!A:G,4,0)),0,VLOOKUP(A167&amp;"oud",'Extra aflossing'!A:G,4,0))</f>
        <v>0</v>
      </c>
      <c r="F167" s="4">
        <f>I166*Invoer!$B$14/12</f>
        <v>0</v>
      </c>
      <c r="G167" s="4">
        <f>IF(A167&lt;=Aflossingsvrij_maken,IFERROR(ABS(PMT(Invoer!$B$14/12,Invoer!$B$25-C167+1,I166,0)),0),0)</f>
        <v>0</v>
      </c>
      <c r="H167" s="4">
        <f t="shared" si="12"/>
        <v>0</v>
      </c>
      <c r="I167" s="4">
        <f t="shared" si="13"/>
        <v>0</v>
      </c>
    </row>
    <row r="168" spans="1:9" x14ac:dyDescent="0.25">
      <c r="A168" s="10">
        <f t="shared" si="14"/>
        <v>49491</v>
      </c>
      <c r="B168">
        <f t="shared" si="10"/>
        <v>14</v>
      </c>
      <c r="C168">
        <v>167</v>
      </c>
      <c r="D168" s="4">
        <f t="shared" si="11"/>
        <v>0</v>
      </c>
      <c r="E168" s="4">
        <f>IF(ISNA(VLOOKUP(A168&amp;"oud",'Extra aflossing'!A:G,4,0)),0,VLOOKUP(A168&amp;"oud",'Extra aflossing'!A:G,4,0))</f>
        <v>0</v>
      </c>
      <c r="F168" s="4">
        <f>I167*Invoer!$B$14/12</f>
        <v>0</v>
      </c>
      <c r="G168" s="4">
        <f>IF(A168&lt;=Aflossingsvrij_maken,IFERROR(ABS(PMT(Invoer!$B$14/12,Invoer!$B$25-C168+1,I167,0)),0),0)</f>
        <v>0</v>
      </c>
      <c r="H168" s="4">
        <f t="shared" si="12"/>
        <v>0</v>
      </c>
      <c r="I168" s="4">
        <f t="shared" si="13"/>
        <v>0</v>
      </c>
    </row>
    <row r="169" spans="1:9" x14ac:dyDescent="0.25">
      <c r="A169" s="10">
        <f t="shared" si="14"/>
        <v>49522</v>
      </c>
      <c r="B169">
        <f t="shared" si="10"/>
        <v>14</v>
      </c>
      <c r="C169">
        <v>168</v>
      </c>
      <c r="D169" s="4">
        <f t="shared" si="11"/>
        <v>0</v>
      </c>
      <c r="E169" s="4">
        <f>IF(ISNA(VLOOKUP(A169&amp;"oud",'Extra aflossing'!A:G,4,0)),0,VLOOKUP(A169&amp;"oud",'Extra aflossing'!A:G,4,0))</f>
        <v>0</v>
      </c>
      <c r="F169" s="4">
        <f>I168*Invoer!$B$14/12</f>
        <v>0</v>
      </c>
      <c r="G169" s="4">
        <f>IF(A169&lt;=Aflossingsvrij_maken,IFERROR(ABS(PMT(Invoer!$B$14/12,Invoer!$B$25-C169+1,I168,0)),0),0)</f>
        <v>0</v>
      </c>
      <c r="H169" s="4">
        <f t="shared" si="12"/>
        <v>0</v>
      </c>
      <c r="I169" s="4">
        <f t="shared" si="13"/>
        <v>0</v>
      </c>
    </row>
    <row r="170" spans="1:9" x14ac:dyDescent="0.25">
      <c r="A170" s="10">
        <f t="shared" si="14"/>
        <v>49553</v>
      </c>
      <c r="B170">
        <f t="shared" si="10"/>
        <v>15</v>
      </c>
      <c r="C170">
        <v>169</v>
      </c>
      <c r="D170" s="4">
        <f t="shared" si="11"/>
        <v>0</v>
      </c>
      <c r="E170" s="4">
        <f>IF(ISNA(VLOOKUP(A170&amp;"oud",'Extra aflossing'!A:G,4,0)),0,VLOOKUP(A170&amp;"oud",'Extra aflossing'!A:G,4,0))</f>
        <v>0</v>
      </c>
      <c r="F170" s="4">
        <f>I169*Invoer!$B$14/12</f>
        <v>0</v>
      </c>
      <c r="G170" s="4">
        <f>IF(A170&lt;=Aflossingsvrij_maken,IFERROR(ABS(PMT(Invoer!$B$14/12,Invoer!$B$25-C170+1,I169,0)),0),0)</f>
        <v>0</v>
      </c>
      <c r="H170" s="4">
        <f t="shared" si="12"/>
        <v>0</v>
      </c>
      <c r="I170" s="4">
        <f t="shared" si="13"/>
        <v>0</v>
      </c>
    </row>
    <row r="171" spans="1:9" x14ac:dyDescent="0.25">
      <c r="A171" s="10">
        <f t="shared" si="14"/>
        <v>49583</v>
      </c>
      <c r="B171">
        <f t="shared" si="10"/>
        <v>15</v>
      </c>
      <c r="C171">
        <v>170</v>
      </c>
      <c r="D171" s="4">
        <f t="shared" si="11"/>
        <v>0</v>
      </c>
      <c r="E171" s="4">
        <f>IF(ISNA(VLOOKUP(A171&amp;"oud",'Extra aflossing'!A:G,4,0)),0,VLOOKUP(A171&amp;"oud",'Extra aflossing'!A:G,4,0))</f>
        <v>0</v>
      </c>
      <c r="F171" s="4">
        <f>I170*Invoer!$B$14/12</f>
        <v>0</v>
      </c>
      <c r="G171" s="4">
        <f>IF(A171&lt;=Aflossingsvrij_maken,IFERROR(ABS(PMT(Invoer!$B$14/12,Invoer!$B$25-C171+1,I170,0)),0),0)</f>
        <v>0</v>
      </c>
      <c r="H171" s="4">
        <f t="shared" si="12"/>
        <v>0</v>
      </c>
      <c r="I171" s="4">
        <f t="shared" si="13"/>
        <v>0</v>
      </c>
    </row>
    <row r="172" spans="1:9" x14ac:dyDescent="0.25">
      <c r="A172" s="10">
        <f t="shared" si="14"/>
        <v>49614</v>
      </c>
      <c r="B172">
        <f t="shared" si="10"/>
        <v>15</v>
      </c>
      <c r="C172">
        <v>171</v>
      </c>
      <c r="D172" s="4">
        <f t="shared" si="11"/>
        <v>0</v>
      </c>
      <c r="E172" s="4">
        <f>IF(ISNA(VLOOKUP(A172&amp;"oud",'Extra aflossing'!A:G,4,0)),0,VLOOKUP(A172&amp;"oud",'Extra aflossing'!A:G,4,0))</f>
        <v>0</v>
      </c>
      <c r="F172" s="4">
        <f>I171*Invoer!$B$14/12</f>
        <v>0</v>
      </c>
      <c r="G172" s="4">
        <f>IF(A172&lt;=Aflossingsvrij_maken,IFERROR(ABS(PMT(Invoer!$B$14/12,Invoer!$B$25-C172+1,I171,0)),0),0)</f>
        <v>0</v>
      </c>
      <c r="H172" s="4">
        <f t="shared" si="12"/>
        <v>0</v>
      </c>
      <c r="I172" s="4">
        <f t="shared" si="13"/>
        <v>0</v>
      </c>
    </row>
    <row r="173" spans="1:9" x14ac:dyDescent="0.25">
      <c r="A173" s="10">
        <f t="shared" si="14"/>
        <v>49644</v>
      </c>
      <c r="B173">
        <f t="shared" si="10"/>
        <v>15</v>
      </c>
      <c r="C173">
        <v>172</v>
      </c>
      <c r="D173" s="4">
        <f t="shared" si="11"/>
        <v>0</v>
      </c>
      <c r="E173" s="4">
        <f>IF(ISNA(VLOOKUP(A173&amp;"oud",'Extra aflossing'!A:G,4,0)),0,VLOOKUP(A173&amp;"oud",'Extra aflossing'!A:G,4,0))</f>
        <v>0</v>
      </c>
      <c r="F173" s="4">
        <f>I172*Invoer!$B$14/12</f>
        <v>0</v>
      </c>
      <c r="G173" s="4">
        <f>IF(A173&lt;=Aflossingsvrij_maken,IFERROR(ABS(PMT(Invoer!$B$14/12,Invoer!$B$25-C173+1,I172,0)),0),0)</f>
        <v>0</v>
      </c>
      <c r="H173" s="4">
        <f t="shared" si="12"/>
        <v>0</v>
      </c>
      <c r="I173" s="4">
        <f t="shared" si="13"/>
        <v>0</v>
      </c>
    </row>
    <row r="174" spans="1:9" x14ac:dyDescent="0.25">
      <c r="A174" s="10">
        <f t="shared" si="14"/>
        <v>49675</v>
      </c>
      <c r="B174">
        <f t="shared" si="10"/>
        <v>15</v>
      </c>
      <c r="C174">
        <v>173</v>
      </c>
      <c r="D174" s="4">
        <f t="shared" si="11"/>
        <v>0</v>
      </c>
      <c r="E174" s="4">
        <f>IF(ISNA(VLOOKUP(A174&amp;"oud",'Extra aflossing'!A:G,4,0)),0,VLOOKUP(A174&amp;"oud",'Extra aflossing'!A:G,4,0))</f>
        <v>0</v>
      </c>
      <c r="F174" s="4">
        <f>I173*Invoer!$B$14/12</f>
        <v>0</v>
      </c>
      <c r="G174" s="4">
        <f>IF(A174&lt;=Aflossingsvrij_maken,IFERROR(ABS(PMT(Invoer!$B$14/12,Invoer!$B$25-C174+1,I173,0)),0),0)</f>
        <v>0</v>
      </c>
      <c r="H174" s="4">
        <f t="shared" si="12"/>
        <v>0</v>
      </c>
      <c r="I174" s="4">
        <f t="shared" si="13"/>
        <v>0</v>
      </c>
    </row>
    <row r="175" spans="1:9" x14ac:dyDescent="0.25">
      <c r="A175" s="10">
        <f t="shared" si="14"/>
        <v>49706</v>
      </c>
      <c r="B175">
        <f t="shared" si="10"/>
        <v>15</v>
      </c>
      <c r="C175">
        <v>174</v>
      </c>
      <c r="D175" s="4">
        <f t="shared" si="11"/>
        <v>0</v>
      </c>
      <c r="E175" s="4">
        <f>IF(ISNA(VLOOKUP(A175&amp;"oud",'Extra aflossing'!A:G,4,0)),0,VLOOKUP(A175&amp;"oud",'Extra aflossing'!A:G,4,0))</f>
        <v>0</v>
      </c>
      <c r="F175" s="4">
        <f>I174*Invoer!$B$14/12</f>
        <v>0</v>
      </c>
      <c r="G175" s="4">
        <f>IF(A175&lt;=Aflossingsvrij_maken,IFERROR(ABS(PMT(Invoer!$B$14/12,Invoer!$B$25-C175+1,I174,0)),0),0)</f>
        <v>0</v>
      </c>
      <c r="H175" s="4">
        <f t="shared" si="12"/>
        <v>0</v>
      </c>
      <c r="I175" s="4">
        <f t="shared" si="13"/>
        <v>0</v>
      </c>
    </row>
    <row r="176" spans="1:9" x14ac:dyDescent="0.25">
      <c r="A176" s="10">
        <f t="shared" si="14"/>
        <v>49735</v>
      </c>
      <c r="B176">
        <f t="shared" si="10"/>
        <v>15</v>
      </c>
      <c r="C176">
        <v>175</v>
      </c>
      <c r="D176" s="4">
        <f t="shared" si="11"/>
        <v>0</v>
      </c>
      <c r="E176" s="4">
        <f>IF(ISNA(VLOOKUP(A176&amp;"oud",'Extra aflossing'!A:G,4,0)),0,VLOOKUP(A176&amp;"oud",'Extra aflossing'!A:G,4,0))</f>
        <v>0</v>
      </c>
      <c r="F176" s="4">
        <f>I175*Invoer!$B$14/12</f>
        <v>0</v>
      </c>
      <c r="G176" s="4">
        <f>IF(A176&lt;=Aflossingsvrij_maken,IFERROR(ABS(PMT(Invoer!$B$14/12,Invoer!$B$25-C176+1,I175,0)),0),0)</f>
        <v>0</v>
      </c>
      <c r="H176" s="4">
        <f t="shared" si="12"/>
        <v>0</v>
      </c>
      <c r="I176" s="4">
        <f t="shared" si="13"/>
        <v>0</v>
      </c>
    </row>
    <row r="177" spans="1:9" x14ac:dyDescent="0.25">
      <c r="A177" s="10">
        <f t="shared" si="14"/>
        <v>49766</v>
      </c>
      <c r="B177">
        <f t="shared" si="10"/>
        <v>15</v>
      </c>
      <c r="C177">
        <v>176</v>
      </c>
      <c r="D177" s="4">
        <f t="shared" si="11"/>
        <v>0</v>
      </c>
      <c r="E177" s="4">
        <f>IF(ISNA(VLOOKUP(A177&amp;"oud",'Extra aflossing'!A:G,4,0)),0,VLOOKUP(A177&amp;"oud",'Extra aflossing'!A:G,4,0))</f>
        <v>0</v>
      </c>
      <c r="F177" s="4">
        <f>I176*Invoer!$B$14/12</f>
        <v>0</v>
      </c>
      <c r="G177" s="4">
        <f>IF(A177&lt;=Aflossingsvrij_maken,IFERROR(ABS(PMT(Invoer!$B$14/12,Invoer!$B$25-C177+1,I176,0)),0),0)</f>
        <v>0</v>
      </c>
      <c r="H177" s="4">
        <f t="shared" si="12"/>
        <v>0</v>
      </c>
      <c r="I177" s="4">
        <f t="shared" si="13"/>
        <v>0</v>
      </c>
    </row>
    <row r="178" spans="1:9" x14ac:dyDescent="0.25">
      <c r="A178" s="10">
        <f t="shared" si="14"/>
        <v>49796</v>
      </c>
      <c r="B178">
        <f t="shared" si="10"/>
        <v>15</v>
      </c>
      <c r="C178">
        <v>177</v>
      </c>
      <c r="D178" s="4">
        <f t="shared" si="11"/>
        <v>0</v>
      </c>
      <c r="E178" s="4">
        <f>IF(ISNA(VLOOKUP(A178&amp;"oud",'Extra aflossing'!A:G,4,0)),0,VLOOKUP(A178&amp;"oud",'Extra aflossing'!A:G,4,0))</f>
        <v>0</v>
      </c>
      <c r="F178" s="4">
        <f>I177*Invoer!$B$14/12</f>
        <v>0</v>
      </c>
      <c r="G178" s="4">
        <f>IF(A178&lt;=Aflossingsvrij_maken,IFERROR(ABS(PMT(Invoer!$B$14/12,Invoer!$B$25-C178+1,I177,0)),0),0)</f>
        <v>0</v>
      </c>
      <c r="H178" s="4">
        <f t="shared" si="12"/>
        <v>0</v>
      </c>
      <c r="I178" s="4">
        <f t="shared" si="13"/>
        <v>0</v>
      </c>
    </row>
    <row r="179" spans="1:9" x14ac:dyDescent="0.25">
      <c r="A179" s="10">
        <f t="shared" si="14"/>
        <v>49827</v>
      </c>
      <c r="B179">
        <f t="shared" si="10"/>
        <v>15</v>
      </c>
      <c r="C179">
        <v>178</v>
      </c>
      <c r="D179" s="4">
        <f t="shared" si="11"/>
        <v>0</v>
      </c>
      <c r="E179" s="4">
        <f>IF(ISNA(VLOOKUP(A179&amp;"oud",'Extra aflossing'!A:G,4,0)),0,VLOOKUP(A179&amp;"oud",'Extra aflossing'!A:G,4,0))</f>
        <v>0</v>
      </c>
      <c r="F179" s="4">
        <f>I178*Invoer!$B$14/12</f>
        <v>0</v>
      </c>
      <c r="G179" s="4">
        <f>IF(A179&lt;=Aflossingsvrij_maken,IFERROR(ABS(PMT(Invoer!$B$14/12,Invoer!$B$25-C179+1,I178,0)),0),0)</f>
        <v>0</v>
      </c>
      <c r="H179" s="4">
        <f t="shared" si="12"/>
        <v>0</v>
      </c>
      <c r="I179" s="4">
        <f t="shared" si="13"/>
        <v>0</v>
      </c>
    </row>
    <row r="180" spans="1:9" x14ac:dyDescent="0.25">
      <c r="A180" s="10">
        <f t="shared" si="14"/>
        <v>49857</v>
      </c>
      <c r="B180">
        <f t="shared" si="10"/>
        <v>15</v>
      </c>
      <c r="C180">
        <v>179</v>
      </c>
      <c r="D180" s="4">
        <f t="shared" si="11"/>
        <v>0</v>
      </c>
      <c r="E180" s="4">
        <f>IF(ISNA(VLOOKUP(A180&amp;"oud",'Extra aflossing'!A:G,4,0)),0,VLOOKUP(A180&amp;"oud",'Extra aflossing'!A:G,4,0))</f>
        <v>0</v>
      </c>
      <c r="F180" s="4">
        <f>I179*Invoer!$B$14/12</f>
        <v>0</v>
      </c>
      <c r="G180" s="4">
        <f>IF(A180&lt;=Aflossingsvrij_maken,IFERROR(ABS(PMT(Invoer!$B$14/12,Invoer!$B$25-C180+1,I179,0)),0),0)</f>
        <v>0</v>
      </c>
      <c r="H180" s="4">
        <f t="shared" si="12"/>
        <v>0</v>
      </c>
      <c r="I180" s="4">
        <f t="shared" si="13"/>
        <v>0</v>
      </c>
    </row>
    <row r="181" spans="1:9" x14ac:dyDescent="0.25">
      <c r="A181" s="10">
        <f t="shared" si="14"/>
        <v>49888</v>
      </c>
      <c r="B181">
        <f t="shared" si="10"/>
        <v>15</v>
      </c>
      <c r="C181">
        <v>180</v>
      </c>
      <c r="D181" s="4">
        <f t="shared" si="11"/>
        <v>0</v>
      </c>
      <c r="E181" s="4">
        <f>IF(ISNA(VLOOKUP(A181&amp;"oud",'Extra aflossing'!A:G,4,0)),0,VLOOKUP(A181&amp;"oud",'Extra aflossing'!A:G,4,0))</f>
        <v>0</v>
      </c>
      <c r="F181" s="4">
        <f>I180*Invoer!$B$14/12</f>
        <v>0</v>
      </c>
      <c r="G181" s="4">
        <f>IF(A181&lt;=Aflossingsvrij_maken,IFERROR(ABS(PMT(Invoer!$B$14/12,Invoer!$B$25-C181+1,I180,0)),0),0)</f>
        <v>0</v>
      </c>
      <c r="H181" s="4">
        <f t="shared" si="12"/>
        <v>0</v>
      </c>
      <c r="I181" s="4">
        <f t="shared" si="13"/>
        <v>0</v>
      </c>
    </row>
    <row r="182" spans="1:9" x14ac:dyDescent="0.25">
      <c r="A182" s="10">
        <f t="shared" si="14"/>
        <v>49919</v>
      </c>
      <c r="B182">
        <f t="shared" si="10"/>
        <v>16</v>
      </c>
      <c r="C182">
        <v>181</v>
      </c>
      <c r="D182" s="4">
        <f t="shared" si="11"/>
        <v>0</v>
      </c>
      <c r="E182" s="4">
        <f>IF(ISNA(VLOOKUP(A182&amp;"oud",'Extra aflossing'!A:G,4,0)),0,VLOOKUP(A182&amp;"oud",'Extra aflossing'!A:G,4,0))</f>
        <v>0</v>
      </c>
      <c r="F182" s="4">
        <f>I181*Invoer!$B$15/12</f>
        <v>0</v>
      </c>
      <c r="G182" s="4">
        <f>IF(A182&lt;=Aflossingsvrij_maken,IFERROR(ABS(PMT(Invoer!$B$15/12,Invoer!$B$25-C182+1,I181,0)),0),0)</f>
        <v>0</v>
      </c>
      <c r="H182" s="4">
        <f t="shared" si="12"/>
        <v>0</v>
      </c>
      <c r="I182" s="4">
        <f t="shared" si="13"/>
        <v>0</v>
      </c>
    </row>
    <row r="183" spans="1:9" x14ac:dyDescent="0.25">
      <c r="A183" s="10">
        <f t="shared" si="14"/>
        <v>49949</v>
      </c>
      <c r="B183">
        <f t="shared" si="10"/>
        <v>16</v>
      </c>
      <c r="C183">
        <v>182</v>
      </c>
      <c r="D183" s="4">
        <f t="shared" si="11"/>
        <v>0</v>
      </c>
      <c r="E183" s="4">
        <f>IF(ISNA(VLOOKUP(A183&amp;"oud",'Extra aflossing'!A:G,4,0)),0,VLOOKUP(A183&amp;"oud",'Extra aflossing'!A:G,4,0))</f>
        <v>0</v>
      </c>
      <c r="F183" s="4">
        <f>I182*Invoer!$B$15/12</f>
        <v>0</v>
      </c>
      <c r="G183" s="4">
        <f>IF(A183&lt;=Aflossingsvrij_maken,IFERROR(ABS(PMT(Invoer!$B$15/12,Invoer!$B$25-C183+1,I182,0)),0),0)</f>
        <v>0</v>
      </c>
      <c r="H183" s="4">
        <f t="shared" si="12"/>
        <v>0</v>
      </c>
      <c r="I183" s="4">
        <f t="shared" si="13"/>
        <v>0</v>
      </c>
    </row>
    <row r="184" spans="1:9" x14ac:dyDescent="0.25">
      <c r="A184" s="10">
        <f t="shared" si="14"/>
        <v>49980</v>
      </c>
      <c r="B184">
        <f t="shared" si="10"/>
        <v>16</v>
      </c>
      <c r="C184">
        <v>183</v>
      </c>
      <c r="D184" s="4">
        <f t="shared" si="11"/>
        <v>0</v>
      </c>
      <c r="E184" s="4">
        <f>IF(ISNA(VLOOKUP(A184&amp;"oud",'Extra aflossing'!A:G,4,0)),0,VLOOKUP(A184&amp;"oud",'Extra aflossing'!A:G,4,0))</f>
        <v>0</v>
      </c>
      <c r="F184" s="4">
        <f>I183*Invoer!$B$15/12</f>
        <v>0</v>
      </c>
      <c r="G184" s="4">
        <f>IF(A184&lt;=Aflossingsvrij_maken,IFERROR(ABS(PMT(Invoer!$B$15/12,Invoer!$B$25-C184+1,I183,0)),0),0)</f>
        <v>0</v>
      </c>
      <c r="H184" s="4">
        <f t="shared" si="12"/>
        <v>0</v>
      </c>
      <c r="I184" s="4">
        <f t="shared" si="13"/>
        <v>0</v>
      </c>
    </row>
    <row r="185" spans="1:9" x14ac:dyDescent="0.25">
      <c r="A185" s="10">
        <f t="shared" si="14"/>
        <v>50010</v>
      </c>
      <c r="B185">
        <f t="shared" si="10"/>
        <v>16</v>
      </c>
      <c r="C185">
        <v>184</v>
      </c>
      <c r="D185" s="4">
        <f t="shared" si="11"/>
        <v>0</v>
      </c>
      <c r="E185" s="4">
        <f>IF(ISNA(VLOOKUP(A185&amp;"oud",'Extra aflossing'!A:G,4,0)),0,VLOOKUP(A185&amp;"oud",'Extra aflossing'!A:G,4,0))</f>
        <v>0</v>
      </c>
      <c r="F185" s="4">
        <f>I184*Invoer!$B$15/12</f>
        <v>0</v>
      </c>
      <c r="G185" s="4">
        <f>IF(A185&lt;=Aflossingsvrij_maken,IFERROR(ABS(PMT(Invoer!$B$15/12,Invoer!$B$25-C185+1,I184,0)),0),0)</f>
        <v>0</v>
      </c>
      <c r="H185" s="4">
        <f t="shared" si="12"/>
        <v>0</v>
      </c>
      <c r="I185" s="4">
        <f t="shared" si="13"/>
        <v>0</v>
      </c>
    </row>
    <row r="186" spans="1:9" x14ac:dyDescent="0.25">
      <c r="A186" s="10">
        <f t="shared" si="14"/>
        <v>50041</v>
      </c>
      <c r="B186">
        <f t="shared" si="10"/>
        <v>16</v>
      </c>
      <c r="C186">
        <v>185</v>
      </c>
      <c r="D186" s="4">
        <f t="shared" si="11"/>
        <v>0</v>
      </c>
      <c r="E186" s="4">
        <f>IF(ISNA(VLOOKUP(A186&amp;"oud",'Extra aflossing'!A:G,4,0)),0,VLOOKUP(A186&amp;"oud",'Extra aflossing'!A:G,4,0))</f>
        <v>0</v>
      </c>
      <c r="F186" s="4">
        <f>I185*Invoer!$B$15/12</f>
        <v>0</v>
      </c>
      <c r="G186" s="4">
        <f>IF(A186&lt;=Aflossingsvrij_maken,IFERROR(ABS(PMT(Invoer!$B$15/12,Invoer!$B$25-C186+1,I185,0)),0),0)</f>
        <v>0</v>
      </c>
      <c r="H186" s="4">
        <f t="shared" si="12"/>
        <v>0</v>
      </c>
      <c r="I186" s="4">
        <f t="shared" si="13"/>
        <v>0</v>
      </c>
    </row>
    <row r="187" spans="1:9" x14ac:dyDescent="0.25">
      <c r="A187" s="10">
        <f t="shared" si="14"/>
        <v>50072</v>
      </c>
      <c r="B187">
        <f t="shared" si="10"/>
        <v>16</v>
      </c>
      <c r="C187">
        <v>186</v>
      </c>
      <c r="D187" s="4">
        <f t="shared" si="11"/>
        <v>0</v>
      </c>
      <c r="E187" s="4">
        <f>IF(ISNA(VLOOKUP(A187&amp;"oud",'Extra aflossing'!A:G,4,0)),0,VLOOKUP(A187&amp;"oud",'Extra aflossing'!A:G,4,0))</f>
        <v>0</v>
      </c>
      <c r="F187" s="4">
        <f>I186*Invoer!$B$15/12</f>
        <v>0</v>
      </c>
      <c r="G187" s="4">
        <f>IF(A187&lt;=Aflossingsvrij_maken,IFERROR(ABS(PMT(Invoer!$B$15/12,Invoer!$B$25-C187+1,I186,0)),0),0)</f>
        <v>0</v>
      </c>
      <c r="H187" s="4">
        <f t="shared" si="12"/>
        <v>0</v>
      </c>
      <c r="I187" s="4">
        <f t="shared" si="13"/>
        <v>0</v>
      </c>
    </row>
    <row r="188" spans="1:9" x14ac:dyDescent="0.25">
      <c r="A188" s="10">
        <f t="shared" si="14"/>
        <v>50100</v>
      </c>
      <c r="B188">
        <f t="shared" si="10"/>
        <v>16</v>
      </c>
      <c r="C188">
        <v>187</v>
      </c>
      <c r="D188" s="4">
        <f t="shared" si="11"/>
        <v>0</v>
      </c>
      <c r="E188" s="4">
        <f>IF(ISNA(VLOOKUP(A188&amp;"oud",'Extra aflossing'!A:G,4,0)),0,VLOOKUP(A188&amp;"oud",'Extra aflossing'!A:G,4,0))</f>
        <v>0</v>
      </c>
      <c r="F188" s="4">
        <f>I187*Invoer!$B$15/12</f>
        <v>0</v>
      </c>
      <c r="G188" s="4">
        <f>IF(A188&lt;=Aflossingsvrij_maken,IFERROR(ABS(PMT(Invoer!$B$15/12,Invoer!$B$25-C188+1,I187,0)),0),0)</f>
        <v>0</v>
      </c>
      <c r="H188" s="4">
        <f t="shared" si="12"/>
        <v>0</v>
      </c>
      <c r="I188" s="4">
        <f t="shared" si="13"/>
        <v>0</v>
      </c>
    </row>
    <row r="189" spans="1:9" x14ac:dyDescent="0.25">
      <c r="A189" s="10">
        <f t="shared" si="14"/>
        <v>50131</v>
      </c>
      <c r="B189">
        <f t="shared" si="10"/>
        <v>16</v>
      </c>
      <c r="C189">
        <v>188</v>
      </c>
      <c r="D189" s="4">
        <f t="shared" si="11"/>
        <v>0</v>
      </c>
      <c r="E189" s="4">
        <f>IF(ISNA(VLOOKUP(A189&amp;"oud",'Extra aflossing'!A:G,4,0)),0,VLOOKUP(A189&amp;"oud",'Extra aflossing'!A:G,4,0))</f>
        <v>0</v>
      </c>
      <c r="F189" s="4">
        <f>I188*Invoer!$B$15/12</f>
        <v>0</v>
      </c>
      <c r="G189" s="4">
        <f>IF(A189&lt;=Aflossingsvrij_maken,IFERROR(ABS(PMT(Invoer!$B$15/12,Invoer!$B$25-C189+1,I188,0)),0),0)</f>
        <v>0</v>
      </c>
      <c r="H189" s="4">
        <f t="shared" si="12"/>
        <v>0</v>
      </c>
      <c r="I189" s="4">
        <f t="shared" si="13"/>
        <v>0</v>
      </c>
    </row>
    <row r="190" spans="1:9" x14ac:dyDescent="0.25">
      <c r="A190" s="10">
        <f t="shared" si="14"/>
        <v>50161</v>
      </c>
      <c r="B190">
        <f t="shared" si="10"/>
        <v>16</v>
      </c>
      <c r="C190">
        <v>189</v>
      </c>
      <c r="D190" s="4">
        <f t="shared" si="11"/>
        <v>0</v>
      </c>
      <c r="E190" s="4">
        <f>IF(ISNA(VLOOKUP(A190&amp;"oud",'Extra aflossing'!A:G,4,0)),0,VLOOKUP(A190&amp;"oud",'Extra aflossing'!A:G,4,0))</f>
        <v>0</v>
      </c>
      <c r="F190" s="4">
        <f>I189*Invoer!$B$15/12</f>
        <v>0</v>
      </c>
      <c r="G190" s="4">
        <f>IF(A190&lt;=Aflossingsvrij_maken,IFERROR(ABS(PMT(Invoer!$B$15/12,Invoer!$B$25-C190+1,I189,0)),0),0)</f>
        <v>0</v>
      </c>
      <c r="H190" s="4">
        <f t="shared" si="12"/>
        <v>0</v>
      </c>
      <c r="I190" s="4">
        <f t="shared" si="13"/>
        <v>0</v>
      </c>
    </row>
    <row r="191" spans="1:9" x14ac:dyDescent="0.25">
      <c r="A191" s="10">
        <f t="shared" si="14"/>
        <v>50192</v>
      </c>
      <c r="B191">
        <f t="shared" si="10"/>
        <v>16</v>
      </c>
      <c r="C191">
        <v>190</v>
      </c>
      <c r="D191" s="4">
        <f t="shared" si="11"/>
        <v>0</v>
      </c>
      <c r="E191" s="4">
        <f>IF(ISNA(VLOOKUP(A191&amp;"oud",'Extra aflossing'!A:G,4,0)),0,VLOOKUP(A191&amp;"oud",'Extra aflossing'!A:G,4,0))</f>
        <v>0</v>
      </c>
      <c r="F191" s="4">
        <f>I190*Invoer!$B$15/12</f>
        <v>0</v>
      </c>
      <c r="G191" s="4">
        <f>IF(A191&lt;=Aflossingsvrij_maken,IFERROR(ABS(PMT(Invoer!$B$15/12,Invoer!$B$25-C191+1,I190,0)),0),0)</f>
        <v>0</v>
      </c>
      <c r="H191" s="4">
        <f t="shared" si="12"/>
        <v>0</v>
      </c>
      <c r="I191" s="4">
        <f t="shared" si="13"/>
        <v>0</v>
      </c>
    </row>
    <row r="192" spans="1:9" x14ac:dyDescent="0.25">
      <c r="A192" s="10">
        <f t="shared" si="14"/>
        <v>50222</v>
      </c>
      <c r="B192">
        <f t="shared" si="10"/>
        <v>16</v>
      </c>
      <c r="C192">
        <v>191</v>
      </c>
      <c r="D192" s="4">
        <f t="shared" si="11"/>
        <v>0</v>
      </c>
      <c r="E192" s="4">
        <f>IF(ISNA(VLOOKUP(A192&amp;"oud",'Extra aflossing'!A:G,4,0)),0,VLOOKUP(A192&amp;"oud",'Extra aflossing'!A:G,4,0))</f>
        <v>0</v>
      </c>
      <c r="F192" s="4">
        <f>I191*Invoer!$B$15/12</f>
        <v>0</v>
      </c>
      <c r="G192" s="4">
        <f>IF(A192&lt;=Aflossingsvrij_maken,IFERROR(ABS(PMT(Invoer!$B$15/12,Invoer!$B$25-C192+1,I191,0)),0),0)</f>
        <v>0</v>
      </c>
      <c r="H192" s="4">
        <f t="shared" si="12"/>
        <v>0</v>
      </c>
      <c r="I192" s="4">
        <f t="shared" si="13"/>
        <v>0</v>
      </c>
    </row>
    <row r="193" spans="1:9" x14ac:dyDescent="0.25">
      <c r="A193" s="10">
        <f t="shared" si="14"/>
        <v>50253</v>
      </c>
      <c r="B193">
        <f t="shared" si="10"/>
        <v>16</v>
      </c>
      <c r="C193">
        <v>192</v>
      </c>
      <c r="D193" s="4">
        <f t="shared" si="11"/>
        <v>0</v>
      </c>
      <c r="E193" s="4">
        <f>IF(ISNA(VLOOKUP(A193&amp;"oud",'Extra aflossing'!A:G,4,0)),0,VLOOKUP(A193&amp;"oud",'Extra aflossing'!A:G,4,0))</f>
        <v>0</v>
      </c>
      <c r="F193" s="4">
        <f>I192*Invoer!$B$15/12</f>
        <v>0</v>
      </c>
      <c r="G193" s="4">
        <f>IF(A193&lt;=Aflossingsvrij_maken,IFERROR(ABS(PMT(Invoer!$B$15/12,Invoer!$B$25-C193+1,I192,0)),0),0)</f>
        <v>0</v>
      </c>
      <c r="H193" s="4">
        <f t="shared" si="12"/>
        <v>0</v>
      </c>
      <c r="I193" s="4">
        <f t="shared" si="13"/>
        <v>0</v>
      </c>
    </row>
    <row r="194" spans="1:9" x14ac:dyDescent="0.25">
      <c r="A194" s="10">
        <f t="shared" si="14"/>
        <v>50284</v>
      </c>
      <c r="B194">
        <f t="shared" si="10"/>
        <v>17</v>
      </c>
      <c r="C194">
        <v>193</v>
      </c>
      <c r="D194" s="4">
        <f t="shared" si="11"/>
        <v>0</v>
      </c>
      <c r="E194" s="4">
        <f>IF(ISNA(VLOOKUP(A194&amp;"oud",'Extra aflossing'!A:G,4,0)),0,VLOOKUP(A194&amp;"oud",'Extra aflossing'!A:G,4,0))</f>
        <v>0</v>
      </c>
      <c r="F194" s="4">
        <f>I193*Invoer!$B$15/12</f>
        <v>0</v>
      </c>
      <c r="G194" s="4">
        <f>IF(A194&lt;=Aflossingsvrij_maken,IFERROR(ABS(PMT(Invoer!$B$15/12,Invoer!$B$25-C194+1,I193,0)),0),0)</f>
        <v>0</v>
      </c>
      <c r="H194" s="4">
        <f t="shared" si="12"/>
        <v>0</v>
      </c>
      <c r="I194" s="4">
        <f t="shared" si="13"/>
        <v>0</v>
      </c>
    </row>
    <row r="195" spans="1:9" x14ac:dyDescent="0.25">
      <c r="A195" s="10">
        <f t="shared" si="14"/>
        <v>50314</v>
      </c>
      <c r="B195">
        <f t="shared" ref="B195:B258" si="15">CEILING(C195/12,1)</f>
        <v>17</v>
      </c>
      <c r="C195">
        <v>194</v>
      </c>
      <c r="D195" s="4">
        <f t="shared" ref="D195:D258" si="16">IF(A195&lt;=Aflossingsvrij_maken,G195-F195,0)</f>
        <v>0</v>
      </c>
      <c r="E195" s="4">
        <f>IF(ISNA(VLOOKUP(A195&amp;"oud",'Extra aflossing'!A:G,4,0)),0,VLOOKUP(A195&amp;"oud",'Extra aflossing'!A:G,4,0))</f>
        <v>0</v>
      </c>
      <c r="F195" s="4">
        <f>I194*Invoer!$B$15/12</f>
        <v>0</v>
      </c>
      <c r="G195" s="4">
        <f>IF(A195&lt;=Aflossingsvrij_maken,IFERROR(ABS(PMT(Invoer!$B$15/12,Invoer!$B$25-C195+1,I194,0)),0),0)</f>
        <v>0</v>
      </c>
      <c r="H195" s="4">
        <f t="shared" ref="H195:H258" si="17">SUM(D195:F195)</f>
        <v>0</v>
      </c>
      <c r="I195" s="4">
        <f t="shared" ref="I195:I258" si="18">I194-D195-E195</f>
        <v>0</v>
      </c>
    </row>
    <row r="196" spans="1:9" x14ac:dyDescent="0.25">
      <c r="A196" s="10">
        <f t="shared" ref="A196:A259" si="19">DATE(YEAR(A195),MONTH(A195)+1,DAY(A195))</f>
        <v>50345</v>
      </c>
      <c r="B196">
        <f t="shared" si="15"/>
        <v>17</v>
      </c>
      <c r="C196">
        <v>195</v>
      </c>
      <c r="D196" s="4">
        <f t="shared" si="16"/>
        <v>0</v>
      </c>
      <c r="E196" s="4">
        <f>IF(ISNA(VLOOKUP(A196&amp;"oud",'Extra aflossing'!A:G,4,0)),0,VLOOKUP(A196&amp;"oud",'Extra aflossing'!A:G,4,0))</f>
        <v>0</v>
      </c>
      <c r="F196" s="4">
        <f>I195*Invoer!$B$15/12</f>
        <v>0</v>
      </c>
      <c r="G196" s="4">
        <f>IF(A196&lt;=Aflossingsvrij_maken,IFERROR(ABS(PMT(Invoer!$B$15/12,Invoer!$B$25-C196+1,I195,0)),0),0)</f>
        <v>0</v>
      </c>
      <c r="H196" s="4">
        <f t="shared" si="17"/>
        <v>0</v>
      </c>
      <c r="I196" s="4">
        <f t="shared" si="18"/>
        <v>0</v>
      </c>
    </row>
    <row r="197" spans="1:9" x14ac:dyDescent="0.25">
      <c r="A197" s="10">
        <f t="shared" si="19"/>
        <v>50375</v>
      </c>
      <c r="B197">
        <f t="shared" si="15"/>
        <v>17</v>
      </c>
      <c r="C197">
        <v>196</v>
      </c>
      <c r="D197" s="4">
        <f t="shared" si="16"/>
        <v>0</v>
      </c>
      <c r="E197" s="4">
        <f>IF(ISNA(VLOOKUP(A197&amp;"oud",'Extra aflossing'!A:G,4,0)),0,VLOOKUP(A197&amp;"oud",'Extra aflossing'!A:G,4,0))</f>
        <v>0</v>
      </c>
      <c r="F197" s="4">
        <f>I196*Invoer!$B$15/12</f>
        <v>0</v>
      </c>
      <c r="G197" s="4">
        <f>IF(A197&lt;=Aflossingsvrij_maken,IFERROR(ABS(PMT(Invoer!$B$15/12,Invoer!$B$25-C197+1,I196,0)),0),0)</f>
        <v>0</v>
      </c>
      <c r="H197" s="4">
        <f t="shared" si="17"/>
        <v>0</v>
      </c>
      <c r="I197" s="4">
        <f t="shared" si="18"/>
        <v>0</v>
      </c>
    </row>
    <row r="198" spans="1:9" x14ac:dyDescent="0.25">
      <c r="A198" s="10">
        <f t="shared" si="19"/>
        <v>50406</v>
      </c>
      <c r="B198">
        <f t="shared" si="15"/>
        <v>17</v>
      </c>
      <c r="C198">
        <v>197</v>
      </c>
      <c r="D198" s="4">
        <f t="shared" si="16"/>
        <v>0</v>
      </c>
      <c r="E198" s="4">
        <f>IF(ISNA(VLOOKUP(A198&amp;"oud",'Extra aflossing'!A:G,4,0)),0,VLOOKUP(A198&amp;"oud",'Extra aflossing'!A:G,4,0))</f>
        <v>0</v>
      </c>
      <c r="F198" s="4">
        <f>I197*Invoer!$B$15/12</f>
        <v>0</v>
      </c>
      <c r="G198" s="4">
        <f>IF(A198&lt;=Aflossingsvrij_maken,IFERROR(ABS(PMT(Invoer!$B$15/12,Invoer!$B$25-C198+1,I197,0)),0),0)</f>
        <v>0</v>
      </c>
      <c r="H198" s="4">
        <f t="shared" si="17"/>
        <v>0</v>
      </c>
      <c r="I198" s="4">
        <f t="shared" si="18"/>
        <v>0</v>
      </c>
    </row>
    <row r="199" spans="1:9" x14ac:dyDescent="0.25">
      <c r="A199" s="10">
        <f t="shared" si="19"/>
        <v>50437</v>
      </c>
      <c r="B199">
        <f t="shared" si="15"/>
        <v>17</v>
      </c>
      <c r="C199">
        <v>198</v>
      </c>
      <c r="D199" s="4">
        <f t="shared" si="16"/>
        <v>0</v>
      </c>
      <c r="E199" s="4">
        <f>IF(ISNA(VLOOKUP(A199&amp;"oud",'Extra aflossing'!A:G,4,0)),0,VLOOKUP(A199&amp;"oud",'Extra aflossing'!A:G,4,0))</f>
        <v>0</v>
      </c>
      <c r="F199" s="4">
        <f>I198*Invoer!$B$15/12</f>
        <v>0</v>
      </c>
      <c r="G199" s="4">
        <f>IF(A199&lt;=Aflossingsvrij_maken,IFERROR(ABS(PMT(Invoer!$B$15/12,Invoer!$B$25-C199+1,I198,0)),0),0)</f>
        <v>0</v>
      </c>
      <c r="H199" s="4">
        <f t="shared" si="17"/>
        <v>0</v>
      </c>
      <c r="I199" s="4">
        <f t="shared" si="18"/>
        <v>0</v>
      </c>
    </row>
    <row r="200" spans="1:9" x14ac:dyDescent="0.25">
      <c r="A200" s="10">
        <f t="shared" si="19"/>
        <v>50465</v>
      </c>
      <c r="B200">
        <f t="shared" si="15"/>
        <v>17</v>
      </c>
      <c r="C200">
        <v>199</v>
      </c>
      <c r="D200" s="4">
        <f t="shared" si="16"/>
        <v>0</v>
      </c>
      <c r="E200" s="4">
        <f>IF(ISNA(VLOOKUP(A200&amp;"oud",'Extra aflossing'!A:G,4,0)),0,VLOOKUP(A200&amp;"oud",'Extra aflossing'!A:G,4,0))</f>
        <v>0</v>
      </c>
      <c r="F200" s="4">
        <f>I199*Invoer!$B$15/12</f>
        <v>0</v>
      </c>
      <c r="G200" s="4">
        <f>IF(A200&lt;=Aflossingsvrij_maken,IFERROR(ABS(PMT(Invoer!$B$15/12,Invoer!$B$25-C200+1,I199,0)),0),0)</f>
        <v>0</v>
      </c>
      <c r="H200" s="4">
        <f t="shared" si="17"/>
        <v>0</v>
      </c>
      <c r="I200" s="4">
        <f t="shared" si="18"/>
        <v>0</v>
      </c>
    </row>
    <row r="201" spans="1:9" x14ac:dyDescent="0.25">
      <c r="A201" s="10">
        <f t="shared" si="19"/>
        <v>50496</v>
      </c>
      <c r="B201">
        <f t="shared" si="15"/>
        <v>17</v>
      </c>
      <c r="C201">
        <v>200</v>
      </c>
      <c r="D201" s="4">
        <f t="shared" si="16"/>
        <v>0</v>
      </c>
      <c r="E201" s="4">
        <f>IF(ISNA(VLOOKUP(A201&amp;"oud",'Extra aflossing'!A:G,4,0)),0,VLOOKUP(A201&amp;"oud",'Extra aflossing'!A:G,4,0))</f>
        <v>0</v>
      </c>
      <c r="F201" s="4">
        <f>I200*Invoer!$B$15/12</f>
        <v>0</v>
      </c>
      <c r="G201" s="4">
        <f>IF(A201&lt;=Aflossingsvrij_maken,IFERROR(ABS(PMT(Invoer!$B$15/12,Invoer!$B$25-C201+1,I200,0)),0),0)</f>
        <v>0</v>
      </c>
      <c r="H201" s="4">
        <f t="shared" si="17"/>
        <v>0</v>
      </c>
      <c r="I201" s="4">
        <f t="shared" si="18"/>
        <v>0</v>
      </c>
    </row>
    <row r="202" spans="1:9" x14ac:dyDescent="0.25">
      <c r="A202" s="10">
        <f t="shared" si="19"/>
        <v>50526</v>
      </c>
      <c r="B202">
        <f t="shared" si="15"/>
        <v>17</v>
      </c>
      <c r="C202">
        <v>201</v>
      </c>
      <c r="D202" s="4">
        <f t="shared" si="16"/>
        <v>0</v>
      </c>
      <c r="E202" s="4">
        <f>IF(ISNA(VLOOKUP(A202&amp;"oud",'Extra aflossing'!A:G,4,0)),0,VLOOKUP(A202&amp;"oud",'Extra aflossing'!A:G,4,0))</f>
        <v>0</v>
      </c>
      <c r="F202" s="4">
        <f>I201*Invoer!$B$15/12</f>
        <v>0</v>
      </c>
      <c r="G202" s="4">
        <f>IF(A202&lt;=Aflossingsvrij_maken,IFERROR(ABS(PMT(Invoer!$B$15/12,Invoer!$B$25-C202+1,I201,0)),0),0)</f>
        <v>0</v>
      </c>
      <c r="H202" s="4">
        <f t="shared" si="17"/>
        <v>0</v>
      </c>
      <c r="I202" s="4">
        <f t="shared" si="18"/>
        <v>0</v>
      </c>
    </row>
    <row r="203" spans="1:9" x14ac:dyDescent="0.25">
      <c r="A203" s="10">
        <f t="shared" si="19"/>
        <v>50557</v>
      </c>
      <c r="B203">
        <f t="shared" si="15"/>
        <v>17</v>
      </c>
      <c r="C203">
        <v>202</v>
      </c>
      <c r="D203" s="4">
        <f t="shared" si="16"/>
        <v>0</v>
      </c>
      <c r="E203" s="4">
        <f>IF(ISNA(VLOOKUP(A203&amp;"oud",'Extra aflossing'!A:G,4,0)),0,VLOOKUP(A203&amp;"oud",'Extra aflossing'!A:G,4,0))</f>
        <v>0</v>
      </c>
      <c r="F203" s="4">
        <f>I202*Invoer!$B$15/12</f>
        <v>0</v>
      </c>
      <c r="G203" s="4">
        <f>IF(A203&lt;=Aflossingsvrij_maken,IFERROR(ABS(PMT(Invoer!$B$15/12,Invoer!$B$25-C203+1,I202,0)),0),0)</f>
        <v>0</v>
      </c>
      <c r="H203" s="4">
        <f t="shared" si="17"/>
        <v>0</v>
      </c>
      <c r="I203" s="4">
        <f t="shared" si="18"/>
        <v>0</v>
      </c>
    </row>
    <row r="204" spans="1:9" x14ac:dyDescent="0.25">
      <c r="A204" s="10">
        <f t="shared" si="19"/>
        <v>50587</v>
      </c>
      <c r="B204">
        <f t="shared" si="15"/>
        <v>17</v>
      </c>
      <c r="C204">
        <v>203</v>
      </c>
      <c r="D204" s="4">
        <f t="shared" si="16"/>
        <v>0</v>
      </c>
      <c r="E204" s="4">
        <f>IF(ISNA(VLOOKUP(A204&amp;"oud",'Extra aflossing'!A:G,4,0)),0,VLOOKUP(A204&amp;"oud",'Extra aflossing'!A:G,4,0))</f>
        <v>0</v>
      </c>
      <c r="F204" s="4">
        <f>I203*Invoer!$B$15/12</f>
        <v>0</v>
      </c>
      <c r="G204" s="4">
        <f>IF(A204&lt;=Aflossingsvrij_maken,IFERROR(ABS(PMT(Invoer!$B$15/12,Invoer!$B$25-C204+1,I203,0)),0),0)</f>
        <v>0</v>
      </c>
      <c r="H204" s="4">
        <f t="shared" si="17"/>
        <v>0</v>
      </c>
      <c r="I204" s="4">
        <f t="shared" si="18"/>
        <v>0</v>
      </c>
    </row>
    <row r="205" spans="1:9" x14ac:dyDescent="0.25">
      <c r="A205" s="10">
        <f t="shared" si="19"/>
        <v>50618</v>
      </c>
      <c r="B205">
        <f t="shared" si="15"/>
        <v>17</v>
      </c>
      <c r="C205">
        <v>204</v>
      </c>
      <c r="D205" s="4">
        <f t="shared" si="16"/>
        <v>0</v>
      </c>
      <c r="E205" s="4">
        <f>IF(ISNA(VLOOKUP(A205&amp;"oud",'Extra aflossing'!A:G,4,0)),0,VLOOKUP(A205&amp;"oud",'Extra aflossing'!A:G,4,0))</f>
        <v>0</v>
      </c>
      <c r="F205" s="4">
        <f>I204*Invoer!$B$15/12</f>
        <v>0</v>
      </c>
      <c r="G205" s="4">
        <f>IF(A205&lt;=Aflossingsvrij_maken,IFERROR(ABS(PMT(Invoer!$B$15/12,Invoer!$B$25-C205+1,I204,0)),0),0)</f>
        <v>0</v>
      </c>
      <c r="H205" s="4">
        <f t="shared" si="17"/>
        <v>0</v>
      </c>
      <c r="I205" s="4">
        <f t="shared" si="18"/>
        <v>0</v>
      </c>
    </row>
    <row r="206" spans="1:9" x14ac:dyDescent="0.25">
      <c r="A206" s="10">
        <f t="shared" si="19"/>
        <v>50649</v>
      </c>
      <c r="B206">
        <f t="shared" si="15"/>
        <v>18</v>
      </c>
      <c r="C206">
        <v>205</v>
      </c>
      <c r="D206" s="4">
        <f t="shared" si="16"/>
        <v>0</v>
      </c>
      <c r="E206" s="4">
        <f>IF(ISNA(VLOOKUP(A206&amp;"oud",'Extra aflossing'!A:G,4,0)),0,VLOOKUP(A206&amp;"oud",'Extra aflossing'!A:G,4,0))</f>
        <v>0</v>
      </c>
      <c r="F206" s="4">
        <f>I205*Invoer!$B$15/12</f>
        <v>0</v>
      </c>
      <c r="G206" s="4">
        <f>IF(A206&lt;=Aflossingsvrij_maken,IFERROR(ABS(PMT(Invoer!$B$15/12,Invoer!$B$25-C206+1,I205,0)),0),0)</f>
        <v>0</v>
      </c>
      <c r="H206" s="4">
        <f t="shared" si="17"/>
        <v>0</v>
      </c>
      <c r="I206" s="4">
        <f t="shared" si="18"/>
        <v>0</v>
      </c>
    </row>
    <row r="207" spans="1:9" x14ac:dyDescent="0.25">
      <c r="A207" s="10">
        <f t="shared" si="19"/>
        <v>50679</v>
      </c>
      <c r="B207">
        <f t="shared" si="15"/>
        <v>18</v>
      </c>
      <c r="C207">
        <v>206</v>
      </c>
      <c r="D207" s="4">
        <f t="shared" si="16"/>
        <v>0</v>
      </c>
      <c r="E207" s="4">
        <f>IF(ISNA(VLOOKUP(A207&amp;"oud",'Extra aflossing'!A:G,4,0)),0,VLOOKUP(A207&amp;"oud",'Extra aflossing'!A:G,4,0))</f>
        <v>0</v>
      </c>
      <c r="F207" s="4">
        <f>I206*Invoer!$B$15/12</f>
        <v>0</v>
      </c>
      <c r="G207" s="4">
        <f>IF(A207&lt;=Aflossingsvrij_maken,IFERROR(ABS(PMT(Invoer!$B$15/12,Invoer!$B$25-C207+1,I206,0)),0),0)</f>
        <v>0</v>
      </c>
      <c r="H207" s="4">
        <f t="shared" si="17"/>
        <v>0</v>
      </c>
      <c r="I207" s="4">
        <f t="shared" si="18"/>
        <v>0</v>
      </c>
    </row>
    <row r="208" spans="1:9" x14ac:dyDescent="0.25">
      <c r="A208" s="10">
        <f t="shared" si="19"/>
        <v>50710</v>
      </c>
      <c r="B208">
        <f t="shared" si="15"/>
        <v>18</v>
      </c>
      <c r="C208">
        <v>207</v>
      </c>
      <c r="D208" s="4">
        <f t="shared" si="16"/>
        <v>0</v>
      </c>
      <c r="E208" s="4">
        <f>IF(ISNA(VLOOKUP(A208&amp;"oud",'Extra aflossing'!A:G,4,0)),0,VLOOKUP(A208&amp;"oud",'Extra aflossing'!A:G,4,0))</f>
        <v>0</v>
      </c>
      <c r="F208" s="4">
        <f>I207*Invoer!$B$15/12</f>
        <v>0</v>
      </c>
      <c r="G208" s="4">
        <f>IF(A208&lt;=Aflossingsvrij_maken,IFERROR(ABS(PMT(Invoer!$B$15/12,Invoer!$B$25-C208+1,I207,0)),0),0)</f>
        <v>0</v>
      </c>
      <c r="H208" s="4">
        <f t="shared" si="17"/>
        <v>0</v>
      </c>
      <c r="I208" s="4">
        <f t="shared" si="18"/>
        <v>0</v>
      </c>
    </row>
    <row r="209" spans="1:9" x14ac:dyDescent="0.25">
      <c r="A209" s="10">
        <f t="shared" si="19"/>
        <v>50740</v>
      </c>
      <c r="B209">
        <f t="shared" si="15"/>
        <v>18</v>
      </c>
      <c r="C209">
        <v>208</v>
      </c>
      <c r="D209" s="4">
        <f t="shared" si="16"/>
        <v>0</v>
      </c>
      <c r="E209" s="4">
        <f>IF(ISNA(VLOOKUP(A209&amp;"oud",'Extra aflossing'!A:G,4,0)),0,VLOOKUP(A209&amp;"oud",'Extra aflossing'!A:G,4,0))</f>
        <v>0</v>
      </c>
      <c r="F209" s="4">
        <f>I208*Invoer!$B$15/12</f>
        <v>0</v>
      </c>
      <c r="G209" s="4">
        <f>IF(A209&lt;=Aflossingsvrij_maken,IFERROR(ABS(PMT(Invoer!$B$15/12,Invoer!$B$25-C209+1,I208,0)),0),0)</f>
        <v>0</v>
      </c>
      <c r="H209" s="4">
        <f t="shared" si="17"/>
        <v>0</v>
      </c>
      <c r="I209" s="4">
        <f t="shared" si="18"/>
        <v>0</v>
      </c>
    </row>
    <row r="210" spans="1:9" x14ac:dyDescent="0.25">
      <c r="A210" s="10">
        <f t="shared" si="19"/>
        <v>50771</v>
      </c>
      <c r="B210">
        <f t="shared" si="15"/>
        <v>18</v>
      </c>
      <c r="C210">
        <v>209</v>
      </c>
      <c r="D210" s="4">
        <f t="shared" si="16"/>
        <v>0</v>
      </c>
      <c r="E210" s="4">
        <f>IF(ISNA(VLOOKUP(A210&amp;"oud",'Extra aflossing'!A:G,4,0)),0,VLOOKUP(A210&amp;"oud",'Extra aflossing'!A:G,4,0))</f>
        <v>0</v>
      </c>
      <c r="F210" s="4">
        <f>I209*Invoer!$B$15/12</f>
        <v>0</v>
      </c>
      <c r="G210" s="4">
        <f>IF(A210&lt;=Aflossingsvrij_maken,IFERROR(ABS(PMT(Invoer!$B$15/12,Invoer!$B$25-C210+1,I209,0)),0),0)</f>
        <v>0</v>
      </c>
      <c r="H210" s="4">
        <f t="shared" si="17"/>
        <v>0</v>
      </c>
      <c r="I210" s="4">
        <f t="shared" si="18"/>
        <v>0</v>
      </c>
    </row>
    <row r="211" spans="1:9" x14ac:dyDescent="0.25">
      <c r="A211" s="10">
        <f t="shared" si="19"/>
        <v>50802</v>
      </c>
      <c r="B211">
        <f t="shared" si="15"/>
        <v>18</v>
      </c>
      <c r="C211">
        <v>210</v>
      </c>
      <c r="D211" s="4">
        <f t="shared" si="16"/>
        <v>0</v>
      </c>
      <c r="E211" s="4">
        <f>IF(ISNA(VLOOKUP(A211&amp;"oud",'Extra aflossing'!A:G,4,0)),0,VLOOKUP(A211&amp;"oud",'Extra aflossing'!A:G,4,0))</f>
        <v>0</v>
      </c>
      <c r="F211" s="4">
        <f>I210*Invoer!$B$15/12</f>
        <v>0</v>
      </c>
      <c r="G211" s="4">
        <f>IF(A211&lt;=Aflossingsvrij_maken,IFERROR(ABS(PMT(Invoer!$B$15/12,Invoer!$B$25-C211+1,I210,0)),0),0)</f>
        <v>0</v>
      </c>
      <c r="H211" s="4">
        <f t="shared" si="17"/>
        <v>0</v>
      </c>
      <c r="I211" s="4">
        <f t="shared" si="18"/>
        <v>0</v>
      </c>
    </row>
    <row r="212" spans="1:9" x14ac:dyDescent="0.25">
      <c r="A212" s="10">
        <f t="shared" si="19"/>
        <v>50830</v>
      </c>
      <c r="B212">
        <f t="shared" si="15"/>
        <v>18</v>
      </c>
      <c r="C212">
        <v>211</v>
      </c>
      <c r="D212" s="4">
        <f t="shared" si="16"/>
        <v>0</v>
      </c>
      <c r="E212" s="4">
        <f>IF(ISNA(VLOOKUP(A212&amp;"oud",'Extra aflossing'!A:G,4,0)),0,VLOOKUP(A212&amp;"oud",'Extra aflossing'!A:G,4,0))</f>
        <v>0</v>
      </c>
      <c r="F212" s="4">
        <f>I211*Invoer!$B$15/12</f>
        <v>0</v>
      </c>
      <c r="G212" s="4">
        <f>IF(A212&lt;=Aflossingsvrij_maken,IFERROR(ABS(PMT(Invoer!$B$15/12,Invoer!$B$25-C212+1,I211,0)),0),0)</f>
        <v>0</v>
      </c>
      <c r="H212" s="4">
        <f t="shared" si="17"/>
        <v>0</v>
      </c>
      <c r="I212" s="4">
        <f t="shared" si="18"/>
        <v>0</v>
      </c>
    </row>
    <row r="213" spans="1:9" x14ac:dyDescent="0.25">
      <c r="A213" s="10">
        <f t="shared" si="19"/>
        <v>50861</v>
      </c>
      <c r="B213">
        <f t="shared" si="15"/>
        <v>18</v>
      </c>
      <c r="C213">
        <v>212</v>
      </c>
      <c r="D213" s="4">
        <f t="shared" si="16"/>
        <v>0</v>
      </c>
      <c r="E213" s="4">
        <f>IF(ISNA(VLOOKUP(A213&amp;"oud",'Extra aflossing'!A:G,4,0)),0,VLOOKUP(A213&amp;"oud",'Extra aflossing'!A:G,4,0))</f>
        <v>0</v>
      </c>
      <c r="F213" s="4">
        <f>I212*Invoer!$B$15/12</f>
        <v>0</v>
      </c>
      <c r="G213" s="4">
        <f>IF(A213&lt;=Aflossingsvrij_maken,IFERROR(ABS(PMT(Invoer!$B$15/12,Invoer!$B$25-C213+1,I212,0)),0),0)</f>
        <v>0</v>
      </c>
      <c r="H213" s="4">
        <f t="shared" si="17"/>
        <v>0</v>
      </c>
      <c r="I213" s="4">
        <f t="shared" si="18"/>
        <v>0</v>
      </c>
    </row>
    <row r="214" spans="1:9" x14ac:dyDescent="0.25">
      <c r="A214" s="10">
        <f t="shared" si="19"/>
        <v>50891</v>
      </c>
      <c r="B214">
        <f t="shared" si="15"/>
        <v>18</v>
      </c>
      <c r="C214">
        <v>213</v>
      </c>
      <c r="D214" s="4">
        <f t="shared" si="16"/>
        <v>0</v>
      </c>
      <c r="E214" s="4">
        <f>IF(ISNA(VLOOKUP(A214&amp;"oud",'Extra aflossing'!A:G,4,0)),0,VLOOKUP(A214&amp;"oud",'Extra aflossing'!A:G,4,0))</f>
        <v>0</v>
      </c>
      <c r="F214" s="4">
        <f>I213*Invoer!$B$15/12</f>
        <v>0</v>
      </c>
      <c r="G214" s="4">
        <f>IF(A214&lt;=Aflossingsvrij_maken,IFERROR(ABS(PMT(Invoer!$B$15/12,Invoer!$B$25-C214+1,I213,0)),0),0)</f>
        <v>0</v>
      </c>
      <c r="H214" s="4">
        <f t="shared" si="17"/>
        <v>0</v>
      </c>
      <c r="I214" s="4">
        <f t="shared" si="18"/>
        <v>0</v>
      </c>
    </row>
    <row r="215" spans="1:9" x14ac:dyDescent="0.25">
      <c r="A215" s="10">
        <f t="shared" si="19"/>
        <v>50922</v>
      </c>
      <c r="B215">
        <f t="shared" si="15"/>
        <v>18</v>
      </c>
      <c r="C215">
        <v>214</v>
      </c>
      <c r="D215" s="4">
        <f t="shared" si="16"/>
        <v>0</v>
      </c>
      <c r="E215" s="4">
        <f>IF(ISNA(VLOOKUP(A215&amp;"oud",'Extra aflossing'!A:G,4,0)),0,VLOOKUP(A215&amp;"oud",'Extra aflossing'!A:G,4,0))</f>
        <v>0</v>
      </c>
      <c r="F215" s="4">
        <f>I214*Invoer!$B$15/12</f>
        <v>0</v>
      </c>
      <c r="G215" s="4">
        <f>IF(A215&lt;=Aflossingsvrij_maken,IFERROR(ABS(PMT(Invoer!$B$15/12,Invoer!$B$25-C215+1,I214,0)),0),0)</f>
        <v>0</v>
      </c>
      <c r="H215" s="4">
        <f t="shared" si="17"/>
        <v>0</v>
      </c>
      <c r="I215" s="4">
        <f t="shared" si="18"/>
        <v>0</v>
      </c>
    </row>
    <row r="216" spans="1:9" x14ac:dyDescent="0.25">
      <c r="A216" s="10">
        <f t="shared" si="19"/>
        <v>50952</v>
      </c>
      <c r="B216">
        <f t="shared" si="15"/>
        <v>18</v>
      </c>
      <c r="C216">
        <v>215</v>
      </c>
      <c r="D216" s="4">
        <f t="shared" si="16"/>
        <v>0</v>
      </c>
      <c r="E216" s="4">
        <f>IF(ISNA(VLOOKUP(A216&amp;"oud",'Extra aflossing'!A:G,4,0)),0,VLOOKUP(A216&amp;"oud",'Extra aflossing'!A:G,4,0))</f>
        <v>0</v>
      </c>
      <c r="F216" s="4">
        <f>I215*Invoer!$B$15/12</f>
        <v>0</v>
      </c>
      <c r="G216" s="4">
        <f>IF(A216&lt;=Aflossingsvrij_maken,IFERROR(ABS(PMT(Invoer!$B$15/12,Invoer!$B$25-C216+1,I215,0)),0),0)</f>
        <v>0</v>
      </c>
      <c r="H216" s="4">
        <f t="shared" si="17"/>
        <v>0</v>
      </c>
      <c r="I216" s="4">
        <f t="shared" si="18"/>
        <v>0</v>
      </c>
    </row>
    <row r="217" spans="1:9" x14ac:dyDescent="0.25">
      <c r="A217" s="10">
        <f t="shared" si="19"/>
        <v>50983</v>
      </c>
      <c r="B217">
        <f t="shared" si="15"/>
        <v>18</v>
      </c>
      <c r="C217">
        <v>216</v>
      </c>
      <c r="D217" s="4">
        <f t="shared" si="16"/>
        <v>0</v>
      </c>
      <c r="E217" s="4">
        <f>IF(ISNA(VLOOKUP(A217&amp;"oud",'Extra aflossing'!A:G,4,0)),0,VLOOKUP(A217&amp;"oud",'Extra aflossing'!A:G,4,0))</f>
        <v>0</v>
      </c>
      <c r="F217" s="4">
        <f>I216*Invoer!$B$15/12</f>
        <v>0</v>
      </c>
      <c r="G217" s="4">
        <f>IF(A217&lt;=Aflossingsvrij_maken,IFERROR(ABS(PMT(Invoer!$B$15/12,Invoer!$B$25-C217+1,I216,0)),0),0)</f>
        <v>0</v>
      </c>
      <c r="H217" s="4">
        <f t="shared" si="17"/>
        <v>0</v>
      </c>
      <c r="I217" s="4">
        <f t="shared" si="18"/>
        <v>0</v>
      </c>
    </row>
    <row r="218" spans="1:9" x14ac:dyDescent="0.25">
      <c r="A218" s="10">
        <f t="shared" si="19"/>
        <v>51014</v>
      </c>
      <c r="B218">
        <f t="shared" si="15"/>
        <v>19</v>
      </c>
      <c r="C218">
        <v>217</v>
      </c>
      <c r="D218" s="4">
        <f t="shared" si="16"/>
        <v>0</v>
      </c>
      <c r="E218" s="4">
        <f>IF(ISNA(VLOOKUP(A218&amp;"oud",'Extra aflossing'!A:G,4,0)),0,VLOOKUP(A218&amp;"oud",'Extra aflossing'!A:G,4,0))</f>
        <v>0</v>
      </c>
      <c r="F218" s="4">
        <f>I217*Invoer!$B$15/12</f>
        <v>0</v>
      </c>
      <c r="G218" s="4">
        <f>IF(A218&lt;=Aflossingsvrij_maken,IFERROR(ABS(PMT(Invoer!$B$15/12,Invoer!$B$25-C218+1,I217,0)),0),0)</f>
        <v>0</v>
      </c>
      <c r="H218" s="4">
        <f t="shared" si="17"/>
        <v>0</v>
      </c>
      <c r="I218" s="4">
        <f t="shared" si="18"/>
        <v>0</v>
      </c>
    </row>
    <row r="219" spans="1:9" x14ac:dyDescent="0.25">
      <c r="A219" s="10">
        <f t="shared" si="19"/>
        <v>51044</v>
      </c>
      <c r="B219">
        <f t="shared" si="15"/>
        <v>19</v>
      </c>
      <c r="C219">
        <v>218</v>
      </c>
      <c r="D219" s="4">
        <f t="shared" si="16"/>
        <v>0</v>
      </c>
      <c r="E219" s="4">
        <f>IF(ISNA(VLOOKUP(A219&amp;"oud",'Extra aflossing'!A:G,4,0)),0,VLOOKUP(A219&amp;"oud",'Extra aflossing'!A:G,4,0))</f>
        <v>0</v>
      </c>
      <c r="F219" s="4">
        <f>I218*Invoer!$B$15/12</f>
        <v>0</v>
      </c>
      <c r="G219" s="4">
        <f>IF(A219&lt;=Aflossingsvrij_maken,IFERROR(ABS(PMT(Invoer!$B$15/12,Invoer!$B$25-C219+1,I218,0)),0),0)</f>
        <v>0</v>
      </c>
      <c r="H219" s="4">
        <f t="shared" si="17"/>
        <v>0</v>
      </c>
      <c r="I219" s="4">
        <f t="shared" si="18"/>
        <v>0</v>
      </c>
    </row>
    <row r="220" spans="1:9" x14ac:dyDescent="0.25">
      <c r="A220" s="10">
        <f t="shared" si="19"/>
        <v>51075</v>
      </c>
      <c r="B220">
        <f t="shared" si="15"/>
        <v>19</v>
      </c>
      <c r="C220">
        <v>219</v>
      </c>
      <c r="D220" s="4">
        <f t="shared" si="16"/>
        <v>0</v>
      </c>
      <c r="E220" s="4">
        <f>IF(ISNA(VLOOKUP(A220&amp;"oud",'Extra aflossing'!A:G,4,0)),0,VLOOKUP(A220&amp;"oud",'Extra aflossing'!A:G,4,0))</f>
        <v>0</v>
      </c>
      <c r="F220" s="4">
        <f>I219*Invoer!$B$15/12</f>
        <v>0</v>
      </c>
      <c r="G220" s="4">
        <f>IF(A220&lt;=Aflossingsvrij_maken,IFERROR(ABS(PMT(Invoer!$B$15/12,Invoer!$B$25-C220+1,I219,0)),0),0)</f>
        <v>0</v>
      </c>
      <c r="H220" s="4">
        <f t="shared" si="17"/>
        <v>0</v>
      </c>
      <c r="I220" s="4">
        <f t="shared" si="18"/>
        <v>0</v>
      </c>
    </row>
    <row r="221" spans="1:9" x14ac:dyDescent="0.25">
      <c r="A221" s="10">
        <f t="shared" si="19"/>
        <v>51105</v>
      </c>
      <c r="B221">
        <f t="shared" si="15"/>
        <v>19</v>
      </c>
      <c r="C221">
        <v>220</v>
      </c>
      <c r="D221" s="4">
        <f t="shared" si="16"/>
        <v>0</v>
      </c>
      <c r="E221" s="4">
        <f>IF(ISNA(VLOOKUP(A221&amp;"oud",'Extra aflossing'!A:G,4,0)),0,VLOOKUP(A221&amp;"oud",'Extra aflossing'!A:G,4,0))</f>
        <v>0</v>
      </c>
      <c r="F221" s="4">
        <f>I220*Invoer!$B$15/12</f>
        <v>0</v>
      </c>
      <c r="G221" s="4">
        <f>IF(A221&lt;=Aflossingsvrij_maken,IFERROR(ABS(PMT(Invoer!$B$15/12,Invoer!$B$25-C221+1,I220,0)),0),0)</f>
        <v>0</v>
      </c>
      <c r="H221" s="4">
        <f t="shared" si="17"/>
        <v>0</v>
      </c>
      <c r="I221" s="4">
        <f t="shared" si="18"/>
        <v>0</v>
      </c>
    </row>
    <row r="222" spans="1:9" x14ac:dyDescent="0.25">
      <c r="A222" s="10">
        <f t="shared" si="19"/>
        <v>51136</v>
      </c>
      <c r="B222">
        <f t="shared" si="15"/>
        <v>19</v>
      </c>
      <c r="C222">
        <v>221</v>
      </c>
      <c r="D222" s="4">
        <f t="shared" si="16"/>
        <v>0</v>
      </c>
      <c r="E222" s="4">
        <f>IF(ISNA(VLOOKUP(A222&amp;"oud",'Extra aflossing'!A:G,4,0)),0,VLOOKUP(A222&amp;"oud",'Extra aflossing'!A:G,4,0))</f>
        <v>0</v>
      </c>
      <c r="F222" s="4">
        <f>I221*Invoer!$B$15/12</f>
        <v>0</v>
      </c>
      <c r="G222" s="4">
        <f>IF(A222&lt;=Aflossingsvrij_maken,IFERROR(ABS(PMT(Invoer!$B$15/12,Invoer!$B$25-C222+1,I221,0)),0),0)</f>
        <v>0</v>
      </c>
      <c r="H222" s="4">
        <f t="shared" si="17"/>
        <v>0</v>
      </c>
      <c r="I222" s="4">
        <f t="shared" si="18"/>
        <v>0</v>
      </c>
    </row>
    <row r="223" spans="1:9" x14ac:dyDescent="0.25">
      <c r="A223" s="10">
        <f t="shared" si="19"/>
        <v>51167</v>
      </c>
      <c r="B223">
        <f t="shared" si="15"/>
        <v>19</v>
      </c>
      <c r="C223">
        <v>222</v>
      </c>
      <c r="D223" s="4">
        <f t="shared" si="16"/>
        <v>0</v>
      </c>
      <c r="E223" s="4">
        <f>IF(ISNA(VLOOKUP(A223&amp;"oud",'Extra aflossing'!A:G,4,0)),0,VLOOKUP(A223&amp;"oud",'Extra aflossing'!A:G,4,0))</f>
        <v>0</v>
      </c>
      <c r="F223" s="4">
        <f>I222*Invoer!$B$15/12</f>
        <v>0</v>
      </c>
      <c r="G223" s="4">
        <f>IF(A223&lt;=Aflossingsvrij_maken,IFERROR(ABS(PMT(Invoer!$B$15/12,Invoer!$B$25-C223+1,I222,0)),0),0)</f>
        <v>0</v>
      </c>
      <c r="H223" s="4">
        <f t="shared" si="17"/>
        <v>0</v>
      </c>
      <c r="I223" s="4">
        <f t="shared" si="18"/>
        <v>0</v>
      </c>
    </row>
    <row r="224" spans="1:9" x14ac:dyDescent="0.25">
      <c r="A224" s="10">
        <f t="shared" si="19"/>
        <v>51196</v>
      </c>
      <c r="B224">
        <f t="shared" si="15"/>
        <v>19</v>
      </c>
      <c r="C224">
        <v>223</v>
      </c>
      <c r="D224" s="4">
        <f t="shared" si="16"/>
        <v>0</v>
      </c>
      <c r="E224" s="4">
        <f>IF(ISNA(VLOOKUP(A224&amp;"oud",'Extra aflossing'!A:G,4,0)),0,VLOOKUP(A224&amp;"oud",'Extra aflossing'!A:G,4,0))</f>
        <v>0</v>
      </c>
      <c r="F224" s="4">
        <f>I223*Invoer!$B$15/12</f>
        <v>0</v>
      </c>
      <c r="G224" s="4">
        <f>IF(A224&lt;=Aflossingsvrij_maken,IFERROR(ABS(PMT(Invoer!$B$15/12,Invoer!$B$25-C224+1,I223,0)),0),0)</f>
        <v>0</v>
      </c>
      <c r="H224" s="4">
        <f t="shared" si="17"/>
        <v>0</v>
      </c>
      <c r="I224" s="4">
        <f t="shared" si="18"/>
        <v>0</v>
      </c>
    </row>
    <row r="225" spans="1:9" x14ac:dyDescent="0.25">
      <c r="A225" s="10">
        <f t="shared" si="19"/>
        <v>51227</v>
      </c>
      <c r="B225">
        <f t="shared" si="15"/>
        <v>19</v>
      </c>
      <c r="C225">
        <v>224</v>
      </c>
      <c r="D225" s="4">
        <f t="shared" si="16"/>
        <v>0</v>
      </c>
      <c r="E225" s="4">
        <f>IF(ISNA(VLOOKUP(A225&amp;"oud",'Extra aflossing'!A:G,4,0)),0,VLOOKUP(A225&amp;"oud",'Extra aflossing'!A:G,4,0))</f>
        <v>0</v>
      </c>
      <c r="F225" s="4">
        <f>I224*Invoer!$B$15/12</f>
        <v>0</v>
      </c>
      <c r="G225" s="4">
        <f>IF(A225&lt;=Aflossingsvrij_maken,IFERROR(ABS(PMT(Invoer!$B$15/12,Invoer!$B$25-C225+1,I224,0)),0),0)</f>
        <v>0</v>
      </c>
      <c r="H225" s="4">
        <f t="shared" si="17"/>
        <v>0</v>
      </c>
      <c r="I225" s="4">
        <f t="shared" si="18"/>
        <v>0</v>
      </c>
    </row>
    <row r="226" spans="1:9" x14ac:dyDescent="0.25">
      <c r="A226" s="10">
        <f t="shared" si="19"/>
        <v>51257</v>
      </c>
      <c r="B226">
        <f t="shared" si="15"/>
        <v>19</v>
      </c>
      <c r="C226">
        <v>225</v>
      </c>
      <c r="D226" s="4">
        <f t="shared" si="16"/>
        <v>0</v>
      </c>
      <c r="E226" s="4">
        <f>IF(ISNA(VLOOKUP(A226&amp;"oud",'Extra aflossing'!A:G,4,0)),0,VLOOKUP(A226&amp;"oud",'Extra aflossing'!A:G,4,0))</f>
        <v>0</v>
      </c>
      <c r="F226" s="4">
        <f>I225*Invoer!$B$15/12</f>
        <v>0</v>
      </c>
      <c r="G226" s="4">
        <f>IF(A226&lt;=Aflossingsvrij_maken,IFERROR(ABS(PMT(Invoer!$B$15/12,Invoer!$B$25-C226+1,I225,0)),0),0)</f>
        <v>0</v>
      </c>
      <c r="H226" s="4">
        <f t="shared" si="17"/>
        <v>0</v>
      </c>
      <c r="I226" s="4">
        <f t="shared" si="18"/>
        <v>0</v>
      </c>
    </row>
    <row r="227" spans="1:9" x14ac:dyDescent="0.25">
      <c r="A227" s="10">
        <f t="shared" si="19"/>
        <v>51288</v>
      </c>
      <c r="B227">
        <f t="shared" si="15"/>
        <v>19</v>
      </c>
      <c r="C227">
        <v>226</v>
      </c>
      <c r="D227" s="4">
        <f t="shared" si="16"/>
        <v>0</v>
      </c>
      <c r="E227" s="4">
        <f>IF(ISNA(VLOOKUP(A227&amp;"oud",'Extra aflossing'!A:G,4,0)),0,VLOOKUP(A227&amp;"oud",'Extra aflossing'!A:G,4,0))</f>
        <v>0</v>
      </c>
      <c r="F227" s="4">
        <f>I226*Invoer!$B$15/12</f>
        <v>0</v>
      </c>
      <c r="G227" s="4">
        <f>IF(A227&lt;=Aflossingsvrij_maken,IFERROR(ABS(PMT(Invoer!$B$15/12,Invoer!$B$25-C227+1,I226,0)),0),0)</f>
        <v>0</v>
      </c>
      <c r="H227" s="4">
        <f t="shared" si="17"/>
        <v>0</v>
      </c>
      <c r="I227" s="4">
        <f t="shared" si="18"/>
        <v>0</v>
      </c>
    </row>
    <row r="228" spans="1:9" x14ac:dyDescent="0.25">
      <c r="A228" s="10">
        <f t="shared" si="19"/>
        <v>51318</v>
      </c>
      <c r="B228">
        <f t="shared" si="15"/>
        <v>19</v>
      </c>
      <c r="C228">
        <v>227</v>
      </c>
      <c r="D228" s="4">
        <f t="shared" si="16"/>
        <v>0</v>
      </c>
      <c r="E228" s="4">
        <f>IF(ISNA(VLOOKUP(A228&amp;"oud",'Extra aflossing'!A:G,4,0)),0,VLOOKUP(A228&amp;"oud",'Extra aflossing'!A:G,4,0))</f>
        <v>0</v>
      </c>
      <c r="F228" s="4">
        <f>I227*Invoer!$B$15/12</f>
        <v>0</v>
      </c>
      <c r="G228" s="4">
        <f>IF(A228&lt;=Aflossingsvrij_maken,IFERROR(ABS(PMT(Invoer!$B$15/12,Invoer!$B$25-C228+1,I227,0)),0),0)</f>
        <v>0</v>
      </c>
      <c r="H228" s="4">
        <f t="shared" si="17"/>
        <v>0</v>
      </c>
      <c r="I228" s="4">
        <f t="shared" si="18"/>
        <v>0</v>
      </c>
    </row>
    <row r="229" spans="1:9" x14ac:dyDescent="0.25">
      <c r="A229" s="10">
        <f t="shared" si="19"/>
        <v>51349</v>
      </c>
      <c r="B229">
        <f t="shared" si="15"/>
        <v>19</v>
      </c>
      <c r="C229">
        <v>228</v>
      </c>
      <c r="D229" s="4">
        <f t="shared" si="16"/>
        <v>0</v>
      </c>
      <c r="E229" s="4">
        <f>IF(ISNA(VLOOKUP(A229&amp;"oud",'Extra aflossing'!A:G,4,0)),0,VLOOKUP(A229&amp;"oud",'Extra aflossing'!A:G,4,0))</f>
        <v>0</v>
      </c>
      <c r="F229" s="4">
        <f>I228*Invoer!$B$15/12</f>
        <v>0</v>
      </c>
      <c r="G229" s="4">
        <f>IF(A229&lt;=Aflossingsvrij_maken,IFERROR(ABS(PMT(Invoer!$B$15/12,Invoer!$B$25-C229+1,I228,0)),0),0)</f>
        <v>0</v>
      </c>
      <c r="H229" s="4">
        <f t="shared" si="17"/>
        <v>0</v>
      </c>
      <c r="I229" s="4">
        <f t="shared" si="18"/>
        <v>0</v>
      </c>
    </row>
    <row r="230" spans="1:9" x14ac:dyDescent="0.25">
      <c r="A230" s="10">
        <f t="shared" si="19"/>
        <v>51380</v>
      </c>
      <c r="B230">
        <f t="shared" si="15"/>
        <v>20</v>
      </c>
      <c r="C230">
        <v>229</v>
      </c>
      <c r="D230" s="4">
        <f t="shared" si="16"/>
        <v>0</v>
      </c>
      <c r="E230" s="4">
        <f>IF(ISNA(VLOOKUP(A230&amp;"oud",'Extra aflossing'!A:G,4,0)),0,VLOOKUP(A230&amp;"oud",'Extra aflossing'!A:G,4,0))</f>
        <v>0</v>
      </c>
      <c r="F230" s="4">
        <f>I229*Invoer!$B$15/12</f>
        <v>0</v>
      </c>
      <c r="G230" s="4">
        <f>IF(A230&lt;=Aflossingsvrij_maken,IFERROR(ABS(PMT(Invoer!$B$15/12,Invoer!$B$25-C230+1,I229,0)),0),0)</f>
        <v>0</v>
      </c>
      <c r="H230" s="4">
        <f t="shared" si="17"/>
        <v>0</v>
      </c>
      <c r="I230" s="4">
        <f t="shared" si="18"/>
        <v>0</v>
      </c>
    </row>
    <row r="231" spans="1:9" x14ac:dyDescent="0.25">
      <c r="A231" s="10">
        <f t="shared" si="19"/>
        <v>51410</v>
      </c>
      <c r="B231">
        <f t="shared" si="15"/>
        <v>20</v>
      </c>
      <c r="C231">
        <v>230</v>
      </c>
      <c r="D231" s="4">
        <f t="shared" si="16"/>
        <v>0</v>
      </c>
      <c r="E231" s="4">
        <f>IF(ISNA(VLOOKUP(A231&amp;"oud",'Extra aflossing'!A:G,4,0)),0,VLOOKUP(A231&amp;"oud",'Extra aflossing'!A:G,4,0))</f>
        <v>0</v>
      </c>
      <c r="F231" s="4">
        <f>I230*Invoer!$B$15/12</f>
        <v>0</v>
      </c>
      <c r="G231" s="4">
        <f>IF(A231&lt;=Aflossingsvrij_maken,IFERROR(ABS(PMT(Invoer!$B$15/12,Invoer!$B$25-C231+1,I230,0)),0),0)</f>
        <v>0</v>
      </c>
      <c r="H231" s="4">
        <f t="shared" si="17"/>
        <v>0</v>
      </c>
      <c r="I231" s="4">
        <f t="shared" si="18"/>
        <v>0</v>
      </c>
    </row>
    <row r="232" spans="1:9" x14ac:dyDescent="0.25">
      <c r="A232" s="10">
        <f t="shared" si="19"/>
        <v>51441</v>
      </c>
      <c r="B232">
        <f t="shared" si="15"/>
        <v>20</v>
      </c>
      <c r="C232">
        <v>231</v>
      </c>
      <c r="D232" s="4">
        <f t="shared" si="16"/>
        <v>0</v>
      </c>
      <c r="E232" s="4">
        <f>IF(ISNA(VLOOKUP(A232&amp;"oud",'Extra aflossing'!A:G,4,0)),0,VLOOKUP(A232&amp;"oud",'Extra aflossing'!A:G,4,0))</f>
        <v>0</v>
      </c>
      <c r="F232" s="4">
        <f>I231*Invoer!$B$15/12</f>
        <v>0</v>
      </c>
      <c r="G232" s="4">
        <f>IF(A232&lt;=Aflossingsvrij_maken,IFERROR(ABS(PMT(Invoer!$B$15/12,Invoer!$B$25-C232+1,I231,0)),0),0)</f>
        <v>0</v>
      </c>
      <c r="H232" s="4">
        <f t="shared" si="17"/>
        <v>0</v>
      </c>
      <c r="I232" s="4">
        <f t="shared" si="18"/>
        <v>0</v>
      </c>
    </row>
    <row r="233" spans="1:9" x14ac:dyDescent="0.25">
      <c r="A233" s="10">
        <f t="shared" si="19"/>
        <v>51471</v>
      </c>
      <c r="B233">
        <f t="shared" si="15"/>
        <v>20</v>
      </c>
      <c r="C233">
        <v>232</v>
      </c>
      <c r="D233" s="4">
        <f t="shared" si="16"/>
        <v>0</v>
      </c>
      <c r="E233" s="4">
        <f>IF(ISNA(VLOOKUP(A233&amp;"oud",'Extra aflossing'!A:G,4,0)),0,VLOOKUP(A233&amp;"oud",'Extra aflossing'!A:G,4,0))</f>
        <v>0</v>
      </c>
      <c r="F233" s="4">
        <f>I232*Invoer!$B$15/12</f>
        <v>0</v>
      </c>
      <c r="G233" s="4">
        <f>IF(A233&lt;=Aflossingsvrij_maken,IFERROR(ABS(PMT(Invoer!$B$15/12,Invoer!$B$25-C233+1,I232,0)),0),0)</f>
        <v>0</v>
      </c>
      <c r="H233" s="4">
        <f t="shared" si="17"/>
        <v>0</v>
      </c>
      <c r="I233" s="4">
        <f t="shared" si="18"/>
        <v>0</v>
      </c>
    </row>
    <row r="234" spans="1:9" x14ac:dyDescent="0.25">
      <c r="A234" s="10">
        <f t="shared" si="19"/>
        <v>51502</v>
      </c>
      <c r="B234">
        <f t="shared" si="15"/>
        <v>20</v>
      </c>
      <c r="C234">
        <v>233</v>
      </c>
      <c r="D234" s="4">
        <f t="shared" si="16"/>
        <v>0</v>
      </c>
      <c r="E234" s="4">
        <f>IF(ISNA(VLOOKUP(A234&amp;"oud",'Extra aflossing'!A:G,4,0)),0,VLOOKUP(A234&amp;"oud",'Extra aflossing'!A:G,4,0))</f>
        <v>0</v>
      </c>
      <c r="F234" s="4">
        <f>I233*Invoer!$B$15/12</f>
        <v>0</v>
      </c>
      <c r="G234" s="4">
        <f>IF(A234&lt;=Aflossingsvrij_maken,IFERROR(ABS(PMT(Invoer!$B$15/12,Invoer!$B$25-C234+1,I233,0)),0),0)</f>
        <v>0</v>
      </c>
      <c r="H234" s="4">
        <f t="shared" si="17"/>
        <v>0</v>
      </c>
      <c r="I234" s="4">
        <f t="shared" si="18"/>
        <v>0</v>
      </c>
    </row>
    <row r="235" spans="1:9" x14ac:dyDescent="0.25">
      <c r="A235" s="10">
        <f t="shared" si="19"/>
        <v>51533</v>
      </c>
      <c r="B235">
        <f t="shared" si="15"/>
        <v>20</v>
      </c>
      <c r="C235">
        <v>234</v>
      </c>
      <c r="D235" s="4">
        <f t="shared" si="16"/>
        <v>0</v>
      </c>
      <c r="E235" s="4">
        <f>IF(ISNA(VLOOKUP(A235&amp;"oud",'Extra aflossing'!A:G,4,0)),0,VLOOKUP(A235&amp;"oud",'Extra aflossing'!A:G,4,0))</f>
        <v>0</v>
      </c>
      <c r="F235" s="4">
        <f>I234*Invoer!$B$15/12</f>
        <v>0</v>
      </c>
      <c r="G235" s="4">
        <f>IF(A235&lt;=Aflossingsvrij_maken,IFERROR(ABS(PMT(Invoer!$B$15/12,Invoer!$B$25-C235+1,I234,0)),0),0)</f>
        <v>0</v>
      </c>
      <c r="H235" s="4">
        <f t="shared" si="17"/>
        <v>0</v>
      </c>
      <c r="I235" s="4">
        <f t="shared" si="18"/>
        <v>0</v>
      </c>
    </row>
    <row r="236" spans="1:9" x14ac:dyDescent="0.25">
      <c r="A236" s="10">
        <f t="shared" si="19"/>
        <v>51561</v>
      </c>
      <c r="B236">
        <f t="shared" si="15"/>
        <v>20</v>
      </c>
      <c r="C236">
        <v>235</v>
      </c>
      <c r="D236" s="4">
        <f t="shared" si="16"/>
        <v>0</v>
      </c>
      <c r="E236" s="4">
        <f>IF(ISNA(VLOOKUP(A236&amp;"oud",'Extra aflossing'!A:G,4,0)),0,VLOOKUP(A236&amp;"oud",'Extra aflossing'!A:G,4,0))</f>
        <v>0</v>
      </c>
      <c r="F236" s="4">
        <f>I235*Invoer!$B$15/12</f>
        <v>0</v>
      </c>
      <c r="G236" s="4">
        <f>IF(A236&lt;=Aflossingsvrij_maken,IFERROR(ABS(PMT(Invoer!$B$15/12,Invoer!$B$25-C236+1,I235,0)),0),0)</f>
        <v>0</v>
      </c>
      <c r="H236" s="4">
        <f t="shared" si="17"/>
        <v>0</v>
      </c>
      <c r="I236" s="4">
        <f t="shared" si="18"/>
        <v>0</v>
      </c>
    </row>
    <row r="237" spans="1:9" x14ac:dyDescent="0.25">
      <c r="A237" s="10">
        <f t="shared" si="19"/>
        <v>51592</v>
      </c>
      <c r="B237">
        <f t="shared" si="15"/>
        <v>20</v>
      </c>
      <c r="C237">
        <v>236</v>
      </c>
      <c r="D237" s="4">
        <f t="shared" si="16"/>
        <v>0</v>
      </c>
      <c r="E237" s="4">
        <f>IF(ISNA(VLOOKUP(A237&amp;"oud",'Extra aflossing'!A:G,4,0)),0,VLOOKUP(A237&amp;"oud",'Extra aflossing'!A:G,4,0))</f>
        <v>0</v>
      </c>
      <c r="F237" s="4">
        <f>I236*Invoer!$B$15/12</f>
        <v>0</v>
      </c>
      <c r="G237" s="4">
        <f>IF(A237&lt;=Aflossingsvrij_maken,IFERROR(ABS(PMT(Invoer!$B$15/12,Invoer!$B$25-C237+1,I236,0)),0),0)</f>
        <v>0</v>
      </c>
      <c r="H237" s="4">
        <f t="shared" si="17"/>
        <v>0</v>
      </c>
      <c r="I237" s="4">
        <f t="shared" si="18"/>
        <v>0</v>
      </c>
    </row>
    <row r="238" spans="1:9" x14ac:dyDescent="0.25">
      <c r="A238" s="10">
        <f t="shared" si="19"/>
        <v>51622</v>
      </c>
      <c r="B238">
        <f t="shared" si="15"/>
        <v>20</v>
      </c>
      <c r="C238">
        <v>237</v>
      </c>
      <c r="D238" s="4">
        <f t="shared" si="16"/>
        <v>0</v>
      </c>
      <c r="E238" s="4">
        <f>IF(ISNA(VLOOKUP(A238&amp;"oud",'Extra aflossing'!A:G,4,0)),0,VLOOKUP(A238&amp;"oud",'Extra aflossing'!A:G,4,0))</f>
        <v>0</v>
      </c>
      <c r="F238" s="4">
        <f>I237*Invoer!$B$15/12</f>
        <v>0</v>
      </c>
      <c r="G238" s="4">
        <f>IF(A238&lt;=Aflossingsvrij_maken,IFERROR(ABS(PMT(Invoer!$B$15/12,Invoer!$B$25-C238+1,I237,0)),0),0)</f>
        <v>0</v>
      </c>
      <c r="H238" s="4">
        <f t="shared" si="17"/>
        <v>0</v>
      </c>
      <c r="I238" s="4">
        <f t="shared" si="18"/>
        <v>0</v>
      </c>
    </row>
    <row r="239" spans="1:9" x14ac:dyDescent="0.25">
      <c r="A239" s="10">
        <f t="shared" si="19"/>
        <v>51653</v>
      </c>
      <c r="B239">
        <f t="shared" si="15"/>
        <v>20</v>
      </c>
      <c r="C239">
        <v>238</v>
      </c>
      <c r="D239" s="4">
        <f t="shared" si="16"/>
        <v>0</v>
      </c>
      <c r="E239" s="4">
        <f>IF(ISNA(VLOOKUP(A239&amp;"oud",'Extra aflossing'!A:G,4,0)),0,VLOOKUP(A239&amp;"oud",'Extra aflossing'!A:G,4,0))</f>
        <v>0</v>
      </c>
      <c r="F239" s="4">
        <f>I238*Invoer!$B$15/12</f>
        <v>0</v>
      </c>
      <c r="G239" s="4">
        <f>IF(A239&lt;=Aflossingsvrij_maken,IFERROR(ABS(PMT(Invoer!$B$15/12,Invoer!$B$25-C239+1,I238,0)),0),0)</f>
        <v>0</v>
      </c>
      <c r="H239" s="4">
        <f t="shared" si="17"/>
        <v>0</v>
      </c>
      <c r="I239" s="4">
        <f t="shared" si="18"/>
        <v>0</v>
      </c>
    </row>
    <row r="240" spans="1:9" x14ac:dyDescent="0.25">
      <c r="A240" s="10">
        <f t="shared" si="19"/>
        <v>51683</v>
      </c>
      <c r="B240">
        <f t="shared" si="15"/>
        <v>20</v>
      </c>
      <c r="C240">
        <v>239</v>
      </c>
      <c r="D240" s="4">
        <f t="shared" si="16"/>
        <v>0</v>
      </c>
      <c r="E240" s="4">
        <f>IF(ISNA(VLOOKUP(A240&amp;"oud",'Extra aflossing'!A:G,4,0)),0,VLOOKUP(A240&amp;"oud",'Extra aflossing'!A:G,4,0))</f>
        <v>0</v>
      </c>
      <c r="F240" s="4">
        <f>I239*Invoer!$B$15/12</f>
        <v>0</v>
      </c>
      <c r="G240" s="4">
        <f>IF(A240&lt;=Aflossingsvrij_maken,IFERROR(ABS(PMT(Invoer!$B$15/12,Invoer!$B$25-C240+1,I239,0)),0),0)</f>
        <v>0</v>
      </c>
      <c r="H240" s="4">
        <f t="shared" si="17"/>
        <v>0</v>
      </c>
      <c r="I240" s="4">
        <f t="shared" si="18"/>
        <v>0</v>
      </c>
    </row>
    <row r="241" spans="1:9" x14ac:dyDescent="0.25">
      <c r="A241" s="10">
        <f t="shared" si="19"/>
        <v>51714</v>
      </c>
      <c r="B241">
        <f t="shared" si="15"/>
        <v>20</v>
      </c>
      <c r="C241">
        <v>240</v>
      </c>
      <c r="D241" s="4">
        <f t="shared" si="16"/>
        <v>0</v>
      </c>
      <c r="E241" s="4">
        <f>IF(ISNA(VLOOKUP(A241&amp;"oud",'Extra aflossing'!A:G,4,0)),0,VLOOKUP(A241&amp;"oud",'Extra aflossing'!A:G,4,0))</f>
        <v>0</v>
      </c>
      <c r="F241" s="4">
        <f>I240*Invoer!$B$15/12</f>
        <v>0</v>
      </c>
      <c r="G241" s="4">
        <f>IF(A241&lt;=Aflossingsvrij_maken,IFERROR(ABS(PMT(Invoer!$B$15/12,Invoer!$B$25-C241+1,I240,0)),0),0)</f>
        <v>0</v>
      </c>
      <c r="H241" s="4">
        <f t="shared" si="17"/>
        <v>0</v>
      </c>
      <c r="I241" s="4">
        <f t="shared" si="18"/>
        <v>0</v>
      </c>
    </row>
    <row r="242" spans="1:9" x14ac:dyDescent="0.25">
      <c r="A242" s="10">
        <f t="shared" si="19"/>
        <v>51745</v>
      </c>
      <c r="B242">
        <f t="shared" si="15"/>
        <v>21</v>
      </c>
      <c r="C242">
        <v>241</v>
      </c>
      <c r="D242" s="4">
        <f t="shared" si="16"/>
        <v>0</v>
      </c>
      <c r="E242" s="4">
        <f>IF(ISNA(VLOOKUP(A242&amp;"oud",'Extra aflossing'!A:G,4,0)),0,VLOOKUP(A242&amp;"oud",'Extra aflossing'!A:G,4,0))</f>
        <v>0</v>
      </c>
      <c r="F242" s="4">
        <f>I241*Invoer!$B$16/12</f>
        <v>0</v>
      </c>
      <c r="G242" s="4">
        <f>IF(A242&lt;=Aflossingsvrij_maken,IFERROR(ABS(PMT(Invoer!$B$16/12,Invoer!$B$25-C242+1,I241,0)),0),0)</f>
        <v>0</v>
      </c>
      <c r="H242" s="4">
        <f t="shared" si="17"/>
        <v>0</v>
      </c>
      <c r="I242" s="4">
        <f t="shared" si="18"/>
        <v>0</v>
      </c>
    </row>
    <row r="243" spans="1:9" x14ac:dyDescent="0.25">
      <c r="A243" s="10">
        <f t="shared" si="19"/>
        <v>51775</v>
      </c>
      <c r="B243">
        <f t="shared" si="15"/>
        <v>21</v>
      </c>
      <c r="C243">
        <v>242</v>
      </c>
      <c r="D243" s="4">
        <f t="shared" si="16"/>
        <v>0</v>
      </c>
      <c r="E243" s="4">
        <f>IF(ISNA(VLOOKUP(A243&amp;"oud",'Extra aflossing'!A:G,4,0)),0,VLOOKUP(A243&amp;"oud",'Extra aflossing'!A:G,4,0))</f>
        <v>0</v>
      </c>
      <c r="F243" s="4">
        <f>I242*Invoer!$B$16/12</f>
        <v>0</v>
      </c>
      <c r="G243" s="4">
        <f>IF(A243&lt;=Aflossingsvrij_maken,IFERROR(ABS(PMT(Invoer!$B$16/12,Invoer!$B$25-C243+1,I242,0)),0),0)</f>
        <v>0</v>
      </c>
      <c r="H243" s="4">
        <f t="shared" si="17"/>
        <v>0</v>
      </c>
      <c r="I243" s="4">
        <f t="shared" si="18"/>
        <v>0</v>
      </c>
    </row>
    <row r="244" spans="1:9" x14ac:dyDescent="0.25">
      <c r="A244" s="10">
        <f t="shared" si="19"/>
        <v>51806</v>
      </c>
      <c r="B244">
        <f t="shared" si="15"/>
        <v>21</v>
      </c>
      <c r="C244">
        <v>243</v>
      </c>
      <c r="D244" s="4">
        <f t="shared" si="16"/>
        <v>0</v>
      </c>
      <c r="E244" s="4">
        <f>IF(ISNA(VLOOKUP(A244&amp;"oud",'Extra aflossing'!A:G,4,0)),0,VLOOKUP(A244&amp;"oud",'Extra aflossing'!A:G,4,0))</f>
        <v>0</v>
      </c>
      <c r="F244" s="4">
        <f>I243*Invoer!$B$16/12</f>
        <v>0</v>
      </c>
      <c r="G244" s="4">
        <f>IF(A244&lt;=Aflossingsvrij_maken,IFERROR(ABS(PMT(Invoer!$B$16/12,Invoer!$B$25-C244+1,I243,0)),0),0)</f>
        <v>0</v>
      </c>
      <c r="H244" s="4">
        <f t="shared" si="17"/>
        <v>0</v>
      </c>
      <c r="I244" s="4">
        <f t="shared" si="18"/>
        <v>0</v>
      </c>
    </row>
    <row r="245" spans="1:9" x14ac:dyDescent="0.25">
      <c r="A245" s="10">
        <f t="shared" si="19"/>
        <v>51836</v>
      </c>
      <c r="B245">
        <f t="shared" si="15"/>
        <v>21</v>
      </c>
      <c r="C245">
        <v>244</v>
      </c>
      <c r="D245" s="4">
        <f t="shared" si="16"/>
        <v>0</v>
      </c>
      <c r="E245" s="4">
        <f>IF(ISNA(VLOOKUP(A245&amp;"oud",'Extra aflossing'!A:G,4,0)),0,VLOOKUP(A245&amp;"oud",'Extra aflossing'!A:G,4,0))</f>
        <v>0</v>
      </c>
      <c r="F245" s="4">
        <f>I244*Invoer!$B$16/12</f>
        <v>0</v>
      </c>
      <c r="G245" s="4">
        <f>IF(A245&lt;=Aflossingsvrij_maken,IFERROR(ABS(PMT(Invoer!$B$16/12,Invoer!$B$25-C245+1,I244,0)),0),0)</f>
        <v>0</v>
      </c>
      <c r="H245" s="4">
        <f t="shared" si="17"/>
        <v>0</v>
      </c>
      <c r="I245" s="4">
        <f t="shared" si="18"/>
        <v>0</v>
      </c>
    </row>
    <row r="246" spans="1:9" x14ac:dyDescent="0.25">
      <c r="A246" s="10">
        <f t="shared" si="19"/>
        <v>51867</v>
      </c>
      <c r="B246">
        <f t="shared" si="15"/>
        <v>21</v>
      </c>
      <c r="C246">
        <v>245</v>
      </c>
      <c r="D246" s="4">
        <f t="shared" si="16"/>
        <v>0</v>
      </c>
      <c r="E246" s="4">
        <f>IF(ISNA(VLOOKUP(A246&amp;"oud",'Extra aflossing'!A:G,4,0)),0,VLOOKUP(A246&amp;"oud",'Extra aflossing'!A:G,4,0))</f>
        <v>0</v>
      </c>
      <c r="F246" s="4">
        <f>I245*Invoer!$B$16/12</f>
        <v>0</v>
      </c>
      <c r="G246" s="4">
        <f>IF(A246&lt;=Aflossingsvrij_maken,IFERROR(ABS(PMT(Invoer!$B$16/12,Invoer!$B$25-C246+1,I245,0)),0),0)</f>
        <v>0</v>
      </c>
      <c r="H246" s="4">
        <f t="shared" si="17"/>
        <v>0</v>
      </c>
      <c r="I246" s="4">
        <f t="shared" si="18"/>
        <v>0</v>
      </c>
    </row>
    <row r="247" spans="1:9" x14ac:dyDescent="0.25">
      <c r="A247" s="10">
        <f t="shared" si="19"/>
        <v>51898</v>
      </c>
      <c r="B247">
        <f t="shared" si="15"/>
        <v>21</v>
      </c>
      <c r="C247">
        <v>246</v>
      </c>
      <c r="D247" s="4">
        <f t="shared" si="16"/>
        <v>0</v>
      </c>
      <c r="E247" s="4">
        <f>IF(ISNA(VLOOKUP(A247&amp;"oud",'Extra aflossing'!A:G,4,0)),0,VLOOKUP(A247&amp;"oud",'Extra aflossing'!A:G,4,0))</f>
        <v>0</v>
      </c>
      <c r="F247" s="4">
        <f>I246*Invoer!$B$16/12</f>
        <v>0</v>
      </c>
      <c r="G247" s="4">
        <f>IF(A247&lt;=Aflossingsvrij_maken,IFERROR(ABS(PMT(Invoer!$B$16/12,Invoer!$B$25-C247+1,I246,0)),0),0)</f>
        <v>0</v>
      </c>
      <c r="H247" s="4">
        <f t="shared" si="17"/>
        <v>0</v>
      </c>
      <c r="I247" s="4">
        <f t="shared" si="18"/>
        <v>0</v>
      </c>
    </row>
    <row r="248" spans="1:9" x14ac:dyDescent="0.25">
      <c r="A248" s="10">
        <f t="shared" si="19"/>
        <v>51926</v>
      </c>
      <c r="B248">
        <f t="shared" si="15"/>
        <v>21</v>
      </c>
      <c r="C248">
        <v>247</v>
      </c>
      <c r="D248" s="4">
        <f t="shared" si="16"/>
        <v>0</v>
      </c>
      <c r="E248" s="4">
        <f>IF(ISNA(VLOOKUP(A248&amp;"oud",'Extra aflossing'!A:G,4,0)),0,VLOOKUP(A248&amp;"oud",'Extra aflossing'!A:G,4,0))</f>
        <v>0</v>
      </c>
      <c r="F248" s="4">
        <f>I247*Invoer!$B$16/12</f>
        <v>0</v>
      </c>
      <c r="G248" s="4">
        <f>IF(A248&lt;=Aflossingsvrij_maken,IFERROR(ABS(PMT(Invoer!$B$16/12,Invoer!$B$25-C248+1,I247,0)),0),0)</f>
        <v>0</v>
      </c>
      <c r="H248" s="4">
        <f t="shared" si="17"/>
        <v>0</v>
      </c>
      <c r="I248" s="4">
        <f t="shared" si="18"/>
        <v>0</v>
      </c>
    </row>
    <row r="249" spans="1:9" x14ac:dyDescent="0.25">
      <c r="A249" s="10">
        <f t="shared" si="19"/>
        <v>51957</v>
      </c>
      <c r="B249">
        <f t="shared" si="15"/>
        <v>21</v>
      </c>
      <c r="C249">
        <v>248</v>
      </c>
      <c r="D249" s="4">
        <f t="shared" si="16"/>
        <v>0</v>
      </c>
      <c r="E249" s="4">
        <f>IF(ISNA(VLOOKUP(A249&amp;"oud",'Extra aflossing'!A:G,4,0)),0,VLOOKUP(A249&amp;"oud",'Extra aflossing'!A:G,4,0))</f>
        <v>0</v>
      </c>
      <c r="F249" s="4">
        <f>I248*Invoer!$B$16/12</f>
        <v>0</v>
      </c>
      <c r="G249" s="4">
        <f>IF(A249&lt;=Aflossingsvrij_maken,IFERROR(ABS(PMT(Invoer!$B$16/12,Invoer!$B$25-C249+1,I248,0)),0),0)</f>
        <v>0</v>
      </c>
      <c r="H249" s="4">
        <f t="shared" si="17"/>
        <v>0</v>
      </c>
      <c r="I249" s="4">
        <f t="shared" si="18"/>
        <v>0</v>
      </c>
    </row>
    <row r="250" spans="1:9" x14ac:dyDescent="0.25">
      <c r="A250" s="10">
        <f t="shared" si="19"/>
        <v>51987</v>
      </c>
      <c r="B250">
        <f t="shared" si="15"/>
        <v>21</v>
      </c>
      <c r="C250">
        <v>249</v>
      </c>
      <c r="D250" s="4">
        <f t="shared" si="16"/>
        <v>0</v>
      </c>
      <c r="E250" s="4">
        <f>IF(ISNA(VLOOKUP(A250&amp;"oud",'Extra aflossing'!A:G,4,0)),0,VLOOKUP(A250&amp;"oud",'Extra aflossing'!A:G,4,0))</f>
        <v>0</v>
      </c>
      <c r="F250" s="4">
        <f>I249*Invoer!$B$16/12</f>
        <v>0</v>
      </c>
      <c r="G250" s="4">
        <f>IF(A250&lt;=Aflossingsvrij_maken,IFERROR(ABS(PMT(Invoer!$B$16/12,Invoer!$B$25-C250+1,I249,0)),0),0)</f>
        <v>0</v>
      </c>
      <c r="H250" s="4">
        <f t="shared" si="17"/>
        <v>0</v>
      </c>
      <c r="I250" s="4">
        <f t="shared" si="18"/>
        <v>0</v>
      </c>
    </row>
    <row r="251" spans="1:9" x14ac:dyDescent="0.25">
      <c r="A251" s="10">
        <f t="shared" si="19"/>
        <v>52018</v>
      </c>
      <c r="B251">
        <f t="shared" si="15"/>
        <v>21</v>
      </c>
      <c r="C251">
        <v>250</v>
      </c>
      <c r="D251" s="4">
        <f t="shared" si="16"/>
        <v>0</v>
      </c>
      <c r="E251" s="4">
        <f>IF(ISNA(VLOOKUP(A251&amp;"oud",'Extra aflossing'!A:G,4,0)),0,VLOOKUP(A251&amp;"oud",'Extra aflossing'!A:G,4,0))</f>
        <v>0</v>
      </c>
      <c r="F251" s="4">
        <f>I250*Invoer!$B$16/12</f>
        <v>0</v>
      </c>
      <c r="G251" s="4">
        <f>IF(A251&lt;=Aflossingsvrij_maken,IFERROR(ABS(PMT(Invoer!$B$16/12,Invoer!$B$25-C251+1,I250,0)),0),0)</f>
        <v>0</v>
      </c>
      <c r="H251" s="4">
        <f t="shared" si="17"/>
        <v>0</v>
      </c>
      <c r="I251" s="4">
        <f t="shared" si="18"/>
        <v>0</v>
      </c>
    </row>
    <row r="252" spans="1:9" x14ac:dyDescent="0.25">
      <c r="A252" s="10">
        <f t="shared" si="19"/>
        <v>52048</v>
      </c>
      <c r="B252">
        <f t="shared" si="15"/>
        <v>21</v>
      </c>
      <c r="C252">
        <v>251</v>
      </c>
      <c r="D252" s="4">
        <f t="shared" si="16"/>
        <v>0</v>
      </c>
      <c r="E252" s="4">
        <f>IF(ISNA(VLOOKUP(A252&amp;"oud",'Extra aflossing'!A:G,4,0)),0,VLOOKUP(A252&amp;"oud",'Extra aflossing'!A:G,4,0))</f>
        <v>0</v>
      </c>
      <c r="F252" s="4">
        <f>I251*Invoer!$B$16/12</f>
        <v>0</v>
      </c>
      <c r="G252" s="4">
        <f>IF(A252&lt;=Aflossingsvrij_maken,IFERROR(ABS(PMT(Invoer!$B$16/12,Invoer!$B$25-C252+1,I251,0)),0),0)</f>
        <v>0</v>
      </c>
      <c r="H252" s="4">
        <f t="shared" si="17"/>
        <v>0</v>
      </c>
      <c r="I252" s="4">
        <f t="shared" si="18"/>
        <v>0</v>
      </c>
    </row>
    <row r="253" spans="1:9" x14ac:dyDescent="0.25">
      <c r="A253" s="10">
        <f t="shared" si="19"/>
        <v>52079</v>
      </c>
      <c r="B253">
        <f t="shared" si="15"/>
        <v>21</v>
      </c>
      <c r="C253">
        <v>252</v>
      </c>
      <c r="D253" s="4">
        <f t="shared" si="16"/>
        <v>0</v>
      </c>
      <c r="E253" s="4">
        <f>IF(ISNA(VLOOKUP(A253&amp;"oud",'Extra aflossing'!A:G,4,0)),0,VLOOKUP(A253&amp;"oud",'Extra aflossing'!A:G,4,0))</f>
        <v>0</v>
      </c>
      <c r="F253" s="4">
        <f>I252*Invoer!$B$16/12</f>
        <v>0</v>
      </c>
      <c r="G253" s="4">
        <f>IF(A253&lt;=Aflossingsvrij_maken,IFERROR(ABS(PMT(Invoer!$B$16/12,Invoer!$B$25-C253+1,I252,0)),0),0)</f>
        <v>0</v>
      </c>
      <c r="H253" s="4">
        <f t="shared" si="17"/>
        <v>0</v>
      </c>
      <c r="I253" s="4">
        <f t="shared" si="18"/>
        <v>0</v>
      </c>
    </row>
    <row r="254" spans="1:9" x14ac:dyDescent="0.25">
      <c r="A254" s="10">
        <f t="shared" si="19"/>
        <v>52110</v>
      </c>
      <c r="B254">
        <f t="shared" si="15"/>
        <v>22</v>
      </c>
      <c r="C254">
        <v>253</v>
      </c>
      <c r="D254" s="4">
        <f t="shared" si="16"/>
        <v>0</v>
      </c>
      <c r="E254" s="4">
        <f>IF(ISNA(VLOOKUP(A254&amp;"oud",'Extra aflossing'!A:G,4,0)),0,VLOOKUP(A254&amp;"oud",'Extra aflossing'!A:G,4,0))</f>
        <v>0</v>
      </c>
      <c r="F254" s="4">
        <f>I253*Invoer!$B$16/12</f>
        <v>0</v>
      </c>
      <c r="G254" s="4">
        <f>IF(A254&lt;=Aflossingsvrij_maken,IFERROR(ABS(PMT(Invoer!$B$16/12,Invoer!$B$25-C254+1,I253,0)),0),0)</f>
        <v>0</v>
      </c>
      <c r="H254" s="4">
        <f t="shared" si="17"/>
        <v>0</v>
      </c>
      <c r="I254" s="4">
        <f t="shared" si="18"/>
        <v>0</v>
      </c>
    </row>
    <row r="255" spans="1:9" x14ac:dyDescent="0.25">
      <c r="A255" s="10">
        <f t="shared" si="19"/>
        <v>52140</v>
      </c>
      <c r="B255">
        <f t="shared" si="15"/>
        <v>22</v>
      </c>
      <c r="C255">
        <v>254</v>
      </c>
      <c r="D255" s="4">
        <f t="shared" si="16"/>
        <v>0</v>
      </c>
      <c r="E255" s="4">
        <f>IF(ISNA(VLOOKUP(A255&amp;"oud",'Extra aflossing'!A:G,4,0)),0,VLOOKUP(A255&amp;"oud",'Extra aflossing'!A:G,4,0))</f>
        <v>0</v>
      </c>
      <c r="F255" s="4">
        <f>I254*Invoer!$B$16/12</f>
        <v>0</v>
      </c>
      <c r="G255" s="4">
        <f>IF(A255&lt;=Aflossingsvrij_maken,IFERROR(ABS(PMT(Invoer!$B$16/12,Invoer!$B$25-C255+1,I254,0)),0),0)</f>
        <v>0</v>
      </c>
      <c r="H255" s="4">
        <f t="shared" si="17"/>
        <v>0</v>
      </c>
      <c r="I255" s="4">
        <f t="shared" si="18"/>
        <v>0</v>
      </c>
    </row>
    <row r="256" spans="1:9" x14ac:dyDescent="0.25">
      <c r="A256" s="10">
        <f t="shared" si="19"/>
        <v>52171</v>
      </c>
      <c r="B256">
        <f t="shared" si="15"/>
        <v>22</v>
      </c>
      <c r="C256">
        <v>255</v>
      </c>
      <c r="D256" s="4">
        <f t="shared" si="16"/>
        <v>0</v>
      </c>
      <c r="E256" s="4">
        <f>IF(ISNA(VLOOKUP(A256&amp;"oud",'Extra aflossing'!A:G,4,0)),0,VLOOKUP(A256&amp;"oud",'Extra aflossing'!A:G,4,0))</f>
        <v>0</v>
      </c>
      <c r="F256" s="4">
        <f>I255*Invoer!$B$16/12</f>
        <v>0</v>
      </c>
      <c r="G256" s="4">
        <f>IF(A256&lt;=Aflossingsvrij_maken,IFERROR(ABS(PMT(Invoer!$B$16/12,Invoer!$B$25-C256+1,I255,0)),0),0)</f>
        <v>0</v>
      </c>
      <c r="H256" s="4">
        <f t="shared" si="17"/>
        <v>0</v>
      </c>
      <c r="I256" s="4">
        <f t="shared" si="18"/>
        <v>0</v>
      </c>
    </row>
    <row r="257" spans="1:9" x14ac:dyDescent="0.25">
      <c r="A257" s="10">
        <f t="shared" si="19"/>
        <v>52201</v>
      </c>
      <c r="B257">
        <f t="shared" si="15"/>
        <v>22</v>
      </c>
      <c r="C257">
        <v>256</v>
      </c>
      <c r="D257" s="4">
        <f t="shared" si="16"/>
        <v>0</v>
      </c>
      <c r="E257" s="4">
        <f>IF(ISNA(VLOOKUP(A257&amp;"oud",'Extra aflossing'!A:G,4,0)),0,VLOOKUP(A257&amp;"oud",'Extra aflossing'!A:G,4,0))</f>
        <v>0</v>
      </c>
      <c r="F257" s="4">
        <f>I256*Invoer!$B$16/12</f>
        <v>0</v>
      </c>
      <c r="G257" s="4">
        <f>IF(A257&lt;=Aflossingsvrij_maken,IFERROR(ABS(PMT(Invoer!$B$16/12,Invoer!$B$25-C257+1,I256,0)),0),0)</f>
        <v>0</v>
      </c>
      <c r="H257" s="4">
        <f t="shared" si="17"/>
        <v>0</v>
      </c>
      <c r="I257" s="4">
        <f t="shared" si="18"/>
        <v>0</v>
      </c>
    </row>
    <row r="258" spans="1:9" x14ac:dyDescent="0.25">
      <c r="A258" s="10">
        <f t="shared" si="19"/>
        <v>52232</v>
      </c>
      <c r="B258">
        <f t="shared" si="15"/>
        <v>22</v>
      </c>
      <c r="C258">
        <v>257</v>
      </c>
      <c r="D258" s="4">
        <f t="shared" si="16"/>
        <v>0</v>
      </c>
      <c r="E258" s="4">
        <f>IF(ISNA(VLOOKUP(A258&amp;"oud",'Extra aflossing'!A:G,4,0)),0,VLOOKUP(A258&amp;"oud",'Extra aflossing'!A:G,4,0))</f>
        <v>0</v>
      </c>
      <c r="F258" s="4">
        <f>I257*Invoer!$B$16/12</f>
        <v>0</v>
      </c>
      <c r="G258" s="4">
        <f>IF(A258&lt;=Aflossingsvrij_maken,IFERROR(ABS(PMT(Invoer!$B$16/12,Invoer!$B$25-C258+1,I257,0)),0),0)</f>
        <v>0</v>
      </c>
      <c r="H258" s="4">
        <f t="shared" si="17"/>
        <v>0</v>
      </c>
      <c r="I258" s="4">
        <f t="shared" si="18"/>
        <v>0</v>
      </c>
    </row>
    <row r="259" spans="1:9" x14ac:dyDescent="0.25">
      <c r="A259" s="10">
        <f t="shared" si="19"/>
        <v>52263</v>
      </c>
      <c r="B259">
        <f t="shared" ref="B259:B322" si="20">CEILING(C259/12,1)</f>
        <v>22</v>
      </c>
      <c r="C259">
        <v>258</v>
      </c>
      <c r="D259" s="4">
        <f t="shared" ref="D259:D322" si="21">IF(A259&lt;=Aflossingsvrij_maken,G259-F259,0)</f>
        <v>0</v>
      </c>
      <c r="E259" s="4">
        <f>IF(ISNA(VLOOKUP(A259&amp;"oud",'Extra aflossing'!A:G,4,0)),0,VLOOKUP(A259&amp;"oud",'Extra aflossing'!A:G,4,0))</f>
        <v>0</v>
      </c>
      <c r="F259" s="4">
        <f>I258*Invoer!$B$16/12</f>
        <v>0</v>
      </c>
      <c r="G259" s="4">
        <f>IF(A259&lt;=Aflossingsvrij_maken,IFERROR(ABS(PMT(Invoer!$B$16/12,Invoer!$B$25-C259+1,I258,0)),0),0)</f>
        <v>0</v>
      </c>
      <c r="H259" s="4">
        <f t="shared" ref="H259:H322" si="22">SUM(D259:F259)</f>
        <v>0</v>
      </c>
      <c r="I259" s="4">
        <f t="shared" ref="I259:I322" si="23">I258-D259-E259</f>
        <v>0</v>
      </c>
    </row>
    <row r="260" spans="1:9" x14ac:dyDescent="0.25">
      <c r="A260" s="10">
        <f t="shared" ref="A260:A323" si="24">DATE(YEAR(A259),MONTH(A259)+1,DAY(A259))</f>
        <v>52291</v>
      </c>
      <c r="B260">
        <f t="shared" si="20"/>
        <v>22</v>
      </c>
      <c r="C260">
        <v>259</v>
      </c>
      <c r="D260" s="4">
        <f t="shared" si="21"/>
        <v>0</v>
      </c>
      <c r="E260" s="4">
        <f>IF(ISNA(VLOOKUP(A260&amp;"oud",'Extra aflossing'!A:G,4,0)),0,VLOOKUP(A260&amp;"oud",'Extra aflossing'!A:G,4,0))</f>
        <v>0</v>
      </c>
      <c r="F260" s="4">
        <f>I259*Invoer!$B$16/12</f>
        <v>0</v>
      </c>
      <c r="G260" s="4">
        <f>IF(A260&lt;=Aflossingsvrij_maken,IFERROR(ABS(PMT(Invoer!$B$16/12,Invoer!$B$25-C260+1,I259,0)),0),0)</f>
        <v>0</v>
      </c>
      <c r="H260" s="4">
        <f t="shared" si="22"/>
        <v>0</v>
      </c>
      <c r="I260" s="4">
        <f t="shared" si="23"/>
        <v>0</v>
      </c>
    </row>
    <row r="261" spans="1:9" x14ac:dyDescent="0.25">
      <c r="A261" s="10">
        <f t="shared" si="24"/>
        <v>52322</v>
      </c>
      <c r="B261">
        <f t="shared" si="20"/>
        <v>22</v>
      </c>
      <c r="C261">
        <v>260</v>
      </c>
      <c r="D261" s="4">
        <f t="shared" si="21"/>
        <v>0</v>
      </c>
      <c r="E261" s="4">
        <f>IF(ISNA(VLOOKUP(A261&amp;"oud",'Extra aflossing'!A:G,4,0)),0,VLOOKUP(A261&amp;"oud",'Extra aflossing'!A:G,4,0))</f>
        <v>0</v>
      </c>
      <c r="F261" s="4">
        <f>I260*Invoer!$B$16/12</f>
        <v>0</v>
      </c>
      <c r="G261" s="4">
        <f>IF(A261&lt;=Aflossingsvrij_maken,IFERROR(ABS(PMT(Invoer!$B$16/12,Invoer!$B$25-C261+1,I260,0)),0),0)</f>
        <v>0</v>
      </c>
      <c r="H261" s="4">
        <f t="shared" si="22"/>
        <v>0</v>
      </c>
      <c r="I261" s="4">
        <f t="shared" si="23"/>
        <v>0</v>
      </c>
    </row>
    <row r="262" spans="1:9" x14ac:dyDescent="0.25">
      <c r="A262" s="10">
        <f t="shared" si="24"/>
        <v>52352</v>
      </c>
      <c r="B262">
        <f t="shared" si="20"/>
        <v>22</v>
      </c>
      <c r="C262">
        <v>261</v>
      </c>
      <c r="D262" s="4">
        <f t="shared" si="21"/>
        <v>0</v>
      </c>
      <c r="E262" s="4">
        <f>IF(ISNA(VLOOKUP(A262&amp;"oud",'Extra aflossing'!A:G,4,0)),0,VLOOKUP(A262&amp;"oud",'Extra aflossing'!A:G,4,0))</f>
        <v>0</v>
      </c>
      <c r="F262" s="4">
        <f>I261*Invoer!$B$16/12</f>
        <v>0</v>
      </c>
      <c r="G262" s="4">
        <f>IF(A262&lt;=Aflossingsvrij_maken,IFERROR(ABS(PMT(Invoer!$B$16/12,Invoer!$B$25-C262+1,I261,0)),0),0)</f>
        <v>0</v>
      </c>
      <c r="H262" s="4">
        <f t="shared" si="22"/>
        <v>0</v>
      </c>
      <c r="I262" s="4">
        <f t="shared" si="23"/>
        <v>0</v>
      </c>
    </row>
    <row r="263" spans="1:9" x14ac:dyDescent="0.25">
      <c r="A263" s="10">
        <f t="shared" si="24"/>
        <v>52383</v>
      </c>
      <c r="B263">
        <f t="shared" si="20"/>
        <v>22</v>
      </c>
      <c r="C263">
        <v>262</v>
      </c>
      <c r="D263" s="4">
        <f t="shared" si="21"/>
        <v>0</v>
      </c>
      <c r="E263" s="4">
        <f>IF(ISNA(VLOOKUP(A263&amp;"oud",'Extra aflossing'!A:G,4,0)),0,VLOOKUP(A263&amp;"oud",'Extra aflossing'!A:G,4,0))</f>
        <v>0</v>
      </c>
      <c r="F263" s="4">
        <f>I262*Invoer!$B$16/12</f>
        <v>0</v>
      </c>
      <c r="G263" s="4">
        <f>IF(A263&lt;=Aflossingsvrij_maken,IFERROR(ABS(PMT(Invoer!$B$16/12,Invoer!$B$25-C263+1,I262,0)),0),0)</f>
        <v>0</v>
      </c>
      <c r="H263" s="4">
        <f t="shared" si="22"/>
        <v>0</v>
      </c>
      <c r="I263" s="4">
        <f t="shared" si="23"/>
        <v>0</v>
      </c>
    </row>
    <row r="264" spans="1:9" x14ac:dyDescent="0.25">
      <c r="A264" s="10">
        <f t="shared" si="24"/>
        <v>52413</v>
      </c>
      <c r="B264">
        <f t="shared" si="20"/>
        <v>22</v>
      </c>
      <c r="C264">
        <v>263</v>
      </c>
      <c r="D264" s="4">
        <f t="shared" si="21"/>
        <v>0</v>
      </c>
      <c r="E264" s="4">
        <f>IF(ISNA(VLOOKUP(A264&amp;"oud",'Extra aflossing'!A:G,4,0)),0,VLOOKUP(A264&amp;"oud",'Extra aflossing'!A:G,4,0))</f>
        <v>0</v>
      </c>
      <c r="F264" s="4">
        <f>I263*Invoer!$B$16/12</f>
        <v>0</v>
      </c>
      <c r="G264" s="4">
        <f>IF(A264&lt;=Aflossingsvrij_maken,IFERROR(ABS(PMT(Invoer!$B$16/12,Invoer!$B$25-C264+1,I263,0)),0),0)</f>
        <v>0</v>
      </c>
      <c r="H264" s="4">
        <f t="shared" si="22"/>
        <v>0</v>
      </c>
      <c r="I264" s="4">
        <f t="shared" si="23"/>
        <v>0</v>
      </c>
    </row>
    <row r="265" spans="1:9" x14ac:dyDescent="0.25">
      <c r="A265" s="10">
        <f t="shared" si="24"/>
        <v>52444</v>
      </c>
      <c r="B265">
        <f t="shared" si="20"/>
        <v>22</v>
      </c>
      <c r="C265">
        <v>264</v>
      </c>
      <c r="D265" s="4">
        <f t="shared" si="21"/>
        <v>0</v>
      </c>
      <c r="E265" s="4">
        <f>IF(ISNA(VLOOKUP(A265&amp;"oud",'Extra aflossing'!A:G,4,0)),0,VLOOKUP(A265&amp;"oud",'Extra aflossing'!A:G,4,0))</f>
        <v>0</v>
      </c>
      <c r="F265" s="4">
        <f>I264*Invoer!$B$16/12</f>
        <v>0</v>
      </c>
      <c r="G265" s="4">
        <f>IF(A265&lt;=Aflossingsvrij_maken,IFERROR(ABS(PMT(Invoer!$B$16/12,Invoer!$B$25-C265+1,I264,0)),0),0)</f>
        <v>0</v>
      </c>
      <c r="H265" s="4">
        <f t="shared" si="22"/>
        <v>0</v>
      </c>
      <c r="I265" s="4">
        <f t="shared" si="23"/>
        <v>0</v>
      </c>
    </row>
    <row r="266" spans="1:9" x14ac:dyDescent="0.25">
      <c r="A266" s="10">
        <f t="shared" si="24"/>
        <v>52475</v>
      </c>
      <c r="B266">
        <f t="shared" si="20"/>
        <v>23</v>
      </c>
      <c r="C266">
        <v>265</v>
      </c>
      <c r="D266" s="4">
        <f t="shared" si="21"/>
        <v>0</v>
      </c>
      <c r="E266" s="4">
        <f>IF(ISNA(VLOOKUP(A266&amp;"oud",'Extra aflossing'!A:G,4,0)),0,VLOOKUP(A266&amp;"oud",'Extra aflossing'!A:G,4,0))</f>
        <v>0</v>
      </c>
      <c r="F266" s="4">
        <f>I265*Invoer!$B$16/12</f>
        <v>0</v>
      </c>
      <c r="G266" s="4">
        <f>IF(A266&lt;=Aflossingsvrij_maken,IFERROR(ABS(PMT(Invoer!$B$16/12,Invoer!$B$25-C266+1,I265,0)),0),0)</f>
        <v>0</v>
      </c>
      <c r="H266" s="4">
        <f t="shared" si="22"/>
        <v>0</v>
      </c>
      <c r="I266" s="4">
        <f t="shared" si="23"/>
        <v>0</v>
      </c>
    </row>
    <row r="267" spans="1:9" x14ac:dyDescent="0.25">
      <c r="A267" s="10">
        <f t="shared" si="24"/>
        <v>52505</v>
      </c>
      <c r="B267">
        <f t="shared" si="20"/>
        <v>23</v>
      </c>
      <c r="C267">
        <v>266</v>
      </c>
      <c r="D267" s="4">
        <f t="shared" si="21"/>
        <v>0</v>
      </c>
      <c r="E267" s="4">
        <f>IF(ISNA(VLOOKUP(A267&amp;"oud",'Extra aflossing'!A:G,4,0)),0,VLOOKUP(A267&amp;"oud",'Extra aflossing'!A:G,4,0))</f>
        <v>0</v>
      </c>
      <c r="F267" s="4">
        <f>I266*Invoer!$B$16/12</f>
        <v>0</v>
      </c>
      <c r="G267" s="4">
        <f>IF(A267&lt;=Aflossingsvrij_maken,IFERROR(ABS(PMT(Invoer!$B$16/12,Invoer!$B$25-C267+1,I266,0)),0),0)</f>
        <v>0</v>
      </c>
      <c r="H267" s="4">
        <f t="shared" si="22"/>
        <v>0</v>
      </c>
      <c r="I267" s="4">
        <f t="shared" si="23"/>
        <v>0</v>
      </c>
    </row>
    <row r="268" spans="1:9" x14ac:dyDescent="0.25">
      <c r="A268" s="10">
        <f t="shared" si="24"/>
        <v>52536</v>
      </c>
      <c r="B268">
        <f t="shared" si="20"/>
        <v>23</v>
      </c>
      <c r="C268">
        <v>267</v>
      </c>
      <c r="D268" s="4">
        <f t="shared" si="21"/>
        <v>0</v>
      </c>
      <c r="E268" s="4">
        <f>IF(ISNA(VLOOKUP(A268&amp;"oud",'Extra aflossing'!A:G,4,0)),0,VLOOKUP(A268&amp;"oud",'Extra aflossing'!A:G,4,0))</f>
        <v>0</v>
      </c>
      <c r="F268" s="4">
        <f>I267*Invoer!$B$16/12</f>
        <v>0</v>
      </c>
      <c r="G268" s="4">
        <f>IF(A268&lt;=Aflossingsvrij_maken,IFERROR(ABS(PMT(Invoer!$B$16/12,Invoer!$B$25-C268+1,I267,0)),0),0)</f>
        <v>0</v>
      </c>
      <c r="H268" s="4">
        <f t="shared" si="22"/>
        <v>0</v>
      </c>
      <c r="I268" s="4">
        <f t="shared" si="23"/>
        <v>0</v>
      </c>
    </row>
    <row r="269" spans="1:9" x14ac:dyDescent="0.25">
      <c r="A269" s="10">
        <f t="shared" si="24"/>
        <v>52566</v>
      </c>
      <c r="B269">
        <f t="shared" si="20"/>
        <v>23</v>
      </c>
      <c r="C269">
        <v>268</v>
      </c>
      <c r="D269" s="4">
        <f t="shared" si="21"/>
        <v>0</v>
      </c>
      <c r="E269" s="4">
        <f>IF(ISNA(VLOOKUP(A269&amp;"oud",'Extra aflossing'!A:G,4,0)),0,VLOOKUP(A269&amp;"oud",'Extra aflossing'!A:G,4,0))</f>
        <v>0</v>
      </c>
      <c r="F269" s="4">
        <f>I268*Invoer!$B$16/12</f>
        <v>0</v>
      </c>
      <c r="G269" s="4">
        <f>IF(A269&lt;=Aflossingsvrij_maken,IFERROR(ABS(PMT(Invoer!$B$16/12,Invoer!$B$25-C269+1,I268,0)),0),0)</f>
        <v>0</v>
      </c>
      <c r="H269" s="4">
        <f t="shared" si="22"/>
        <v>0</v>
      </c>
      <c r="I269" s="4">
        <f t="shared" si="23"/>
        <v>0</v>
      </c>
    </row>
    <row r="270" spans="1:9" x14ac:dyDescent="0.25">
      <c r="A270" s="10">
        <f t="shared" si="24"/>
        <v>52597</v>
      </c>
      <c r="B270">
        <f t="shared" si="20"/>
        <v>23</v>
      </c>
      <c r="C270">
        <v>269</v>
      </c>
      <c r="D270" s="4">
        <f t="shared" si="21"/>
        <v>0</v>
      </c>
      <c r="E270" s="4">
        <f>IF(ISNA(VLOOKUP(A270&amp;"oud",'Extra aflossing'!A:G,4,0)),0,VLOOKUP(A270&amp;"oud",'Extra aflossing'!A:G,4,0))</f>
        <v>0</v>
      </c>
      <c r="F270" s="4">
        <f>I269*Invoer!$B$16/12</f>
        <v>0</v>
      </c>
      <c r="G270" s="4">
        <f>IF(A270&lt;=Aflossingsvrij_maken,IFERROR(ABS(PMT(Invoer!$B$16/12,Invoer!$B$25-C270+1,I269,0)),0),0)</f>
        <v>0</v>
      </c>
      <c r="H270" s="4">
        <f t="shared" si="22"/>
        <v>0</v>
      </c>
      <c r="I270" s="4">
        <f t="shared" si="23"/>
        <v>0</v>
      </c>
    </row>
    <row r="271" spans="1:9" x14ac:dyDescent="0.25">
      <c r="A271" s="10">
        <f t="shared" si="24"/>
        <v>52628</v>
      </c>
      <c r="B271">
        <f t="shared" si="20"/>
        <v>23</v>
      </c>
      <c r="C271">
        <v>270</v>
      </c>
      <c r="D271" s="4">
        <f t="shared" si="21"/>
        <v>0</v>
      </c>
      <c r="E271" s="4">
        <f>IF(ISNA(VLOOKUP(A271&amp;"oud",'Extra aflossing'!A:G,4,0)),0,VLOOKUP(A271&amp;"oud",'Extra aflossing'!A:G,4,0))</f>
        <v>0</v>
      </c>
      <c r="F271" s="4">
        <f>I270*Invoer!$B$16/12</f>
        <v>0</v>
      </c>
      <c r="G271" s="4">
        <f>IF(A271&lt;=Aflossingsvrij_maken,IFERROR(ABS(PMT(Invoer!$B$16/12,Invoer!$B$25-C271+1,I270,0)),0),0)</f>
        <v>0</v>
      </c>
      <c r="H271" s="4">
        <f t="shared" si="22"/>
        <v>0</v>
      </c>
      <c r="I271" s="4">
        <f t="shared" si="23"/>
        <v>0</v>
      </c>
    </row>
    <row r="272" spans="1:9" x14ac:dyDescent="0.25">
      <c r="A272" s="10">
        <f t="shared" si="24"/>
        <v>52657</v>
      </c>
      <c r="B272">
        <f t="shared" si="20"/>
        <v>23</v>
      </c>
      <c r="C272">
        <v>271</v>
      </c>
      <c r="D272" s="4">
        <f t="shared" si="21"/>
        <v>0</v>
      </c>
      <c r="E272" s="4">
        <f>IF(ISNA(VLOOKUP(A272&amp;"oud",'Extra aflossing'!A:G,4,0)),0,VLOOKUP(A272&amp;"oud",'Extra aflossing'!A:G,4,0))</f>
        <v>0</v>
      </c>
      <c r="F272" s="4">
        <f>I271*Invoer!$B$16/12</f>
        <v>0</v>
      </c>
      <c r="G272" s="4">
        <f>IF(A272&lt;=Aflossingsvrij_maken,IFERROR(ABS(PMT(Invoer!$B$16/12,Invoer!$B$25-C272+1,I271,0)),0),0)</f>
        <v>0</v>
      </c>
      <c r="H272" s="4">
        <f t="shared" si="22"/>
        <v>0</v>
      </c>
      <c r="I272" s="4">
        <f t="shared" si="23"/>
        <v>0</v>
      </c>
    </row>
    <row r="273" spans="1:9" x14ac:dyDescent="0.25">
      <c r="A273" s="10">
        <f t="shared" si="24"/>
        <v>52688</v>
      </c>
      <c r="B273">
        <f t="shared" si="20"/>
        <v>23</v>
      </c>
      <c r="C273">
        <v>272</v>
      </c>
      <c r="D273" s="4">
        <f t="shared" si="21"/>
        <v>0</v>
      </c>
      <c r="E273" s="4">
        <f>IF(ISNA(VLOOKUP(A273&amp;"oud",'Extra aflossing'!A:G,4,0)),0,VLOOKUP(A273&amp;"oud",'Extra aflossing'!A:G,4,0))</f>
        <v>0</v>
      </c>
      <c r="F273" s="4">
        <f>I272*Invoer!$B$16/12</f>
        <v>0</v>
      </c>
      <c r="G273" s="4">
        <f>IF(A273&lt;=Aflossingsvrij_maken,IFERROR(ABS(PMT(Invoer!$B$16/12,Invoer!$B$25-C273+1,I272,0)),0),0)</f>
        <v>0</v>
      </c>
      <c r="H273" s="4">
        <f t="shared" si="22"/>
        <v>0</v>
      </c>
      <c r="I273" s="4">
        <f t="shared" si="23"/>
        <v>0</v>
      </c>
    </row>
    <row r="274" spans="1:9" x14ac:dyDescent="0.25">
      <c r="A274" s="10">
        <f t="shared" si="24"/>
        <v>52718</v>
      </c>
      <c r="B274">
        <f t="shared" si="20"/>
        <v>23</v>
      </c>
      <c r="C274">
        <v>273</v>
      </c>
      <c r="D274" s="4">
        <f t="shared" si="21"/>
        <v>0</v>
      </c>
      <c r="E274" s="4">
        <f>IF(ISNA(VLOOKUP(A274&amp;"oud",'Extra aflossing'!A:G,4,0)),0,VLOOKUP(A274&amp;"oud",'Extra aflossing'!A:G,4,0))</f>
        <v>0</v>
      </c>
      <c r="F274" s="4">
        <f>I273*Invoer!$B$16/12</f>
        <v>0</v>
      </c>
      <c r="G274" s="4">
        <f>IF(A274&lt;=Aflossingsvrij_maken,IFERROR(ABS(PMT(Invoer!$B$16/12,Invoer!$B$25-C274+1,I273,0)),0),0)</f>
        <v>0</v>
      </c>
      <c r="H274" s="4">
        <f t="shared" si="22"/>
        <v>0</v>
      </c>
      <c r="I274" s="4">
        <f t="shared" si="23"/>
        <v>0</v>
      </c>
    </row>
    <row r="275" spans="1:9" x14ac:dyDescent="0.25">
      <c r="A275" s="10">
        <f t="shared" si="24"/>
        <v>52749</v>
      </c>
      <c r="B275">
        <f t="shared" si="20"/>
        <v>23</v>
      </c>
      <c r="C275">
        <v>274</v>
      </c>
      <c r="D275" s="4">
        <f t="shared" si="21"/>
        <v>0</v>
      </c>
      <c r="E275" s="4">
        <f>IF(ISNA(VLOOKUP(A275&amp;"oud",'Extra aflossing'!A:G,4,0)),0,VLOOKUP(A275&amp;"oud",'Extra aflossing'!A:G,4,0))</f>
        <v>0</v>
      </c>
      <c r="F275" s="4">
        <f>I274*Invoer!$B$16/12</f>
        <v>0</v>
      </c>
      <c r="G275" s="4">
        <f>IF(A275&lt;=Aflossingsvrij_maken,IFERROR(ABS(PMT(Invoer!$B$16/12,Invoer!$B$25-C275+1,I274,0)),0),0)</f>
        <v>0</v>
      </c>
      <c r="H275" s="4">
        <f t="shared" si="22"/>
        <v>0</v>
      </c>
      <c r="I275" s="4">
        <f t="shared" si="23"/>
        <v>0</v>
      </c>
    </row>
    <row r="276" spans="1:9" x14ac:dyDescent="0.25">
      <c r="A276" s="10">
        <f t="shared" si="24"/>
        <v>52779</v>
      </c>
      <c r="B276">
        <f t="shared" si="20"/>
        <v>23</v>
      </c>
      <c r="C276">
        <v>275</v>
      </c>
      <c r="D276" s="4">
        <f t="shared" si="21"/>
        <v>0</v>
      </c>
      <c r="E276" s="4">
        <f>IF(ISNA(VLOOKUP(A276&amp;"oud",'Extra aflossing'!A:G,4,0)),0,VLOOKUP(A276&amp;"oud",'Extra aflossing'!A:G,4,0))</f>
        <v>0</v>
      </c>
      <c r="F276" s="4">
        <f>I275*Invoer!$B$16/12</f>
        <v>0</v>
      </c>
      <c r="G276" s="4">
        <f>IF(A276&lt;=Aflossingsvrij_maken,IFERROR(ABS(PMT(Invoer!$B$16/12,Invoer!$B$25-C276+1,I275,0)),0),0)</f>
        <v>0</v>
      </c>
      <c r="H276" s="4">
        <f t="shared" si="22"/>
        <v>0</v>
      </c>
      <c r="I276" s="4">
        <f t="shared" si="23"/>
        <v>0</v>
      </c>
    </row>
    <row r="277" spans="1:9" x14ac:dyDescent="0.25">
      <c r="A277" s="10">
        <f t="shared" si="24"/>
        <v>52810</v>
      </c>
      <c r="B277">
        <f t="shared" si="20"/>
        <v>23</v>
      </c>
      <c r="C277">
        <v>276</v>
      </c>
      <c r="D277" s="4">
        <f t="shared" si="21"/>
        <v>0</v>
      </c>
      <c r="E277" s="4">
        <f>IF(ISNA(VLOOKUP(A277&amp;"oud",'Extra aflossing'!A:G,4,0)),0,VLOOKUP(A277&amp;"oud",'Extra aflossing'!A:G,4,0))</f>
        <v>0</v>
      </c>
      <c r="F277" s="4">
        <f>I276*Invoer!$B$16/12</f>
        <v>0</v>
      </c>
      <c r="G277" s="4">
        <f>IF(A277&lt;=Aflossingsvrij_maken,IFERROR(ABS(PMT(Invoer!$B$16/12,Invoer!$B$25-C277+1,I276,0)),0),0)</f>
        <v>0</v>
      </c>
      <c r="H277" s="4">
        <f t="shared" si="22"/>
        <v>0</v>
      </c>
      <c r="I277" s="4">
        <f t="shared" si="23"/>
        <v>0</v>
      </c>
    </row>
    <row r="278" spans="1:9" x14ac:dyDescent="0.25">
      <c r="A278" s="10">
        <f t="shared" si="24"/>
        <v>52841</v>
      </c>
      <c r="B278">
        <f t="shared" si="20"/>
        <v>24</v>
      </c>
      <c r="C278">
        <v>277</v>
      </c>
      <c r="D278" s="4">
        <f t="shared" si="21"/>
        <v>0</v>
      </c>
      <c r="E278" s="4">
        <f>IF(ISNA(VLOOKUP(A278&amp;"oud",'Extra aflossing'!A:G,4,0)),0,VLOOKUP(A278&amp;"oud",'Extra aflossing'!A:G,4,0))</f>
        <v>0</v>
      </c>
      <c r="F278" s="4">
        <f>I277*Invoer!$B$16/12</f>
        <v>0</v>
      </c>
      <c r="G278" s="4">
        <f>IF(A278&lt;=Aflossingsvrij_maken,IFERROR(ABS(PMT(Invoer!$B$16/12,Invoer!$B$25-C278+1,I277,0)),0),0)</f>
        <v>0</v>
      </c>
      <c r="H278" s="4">
        <f t="shared" si="22"/>
        <v>0</v>
      </c>
      <c r="I278" s="4">
        <f t="shared" si="23"/>
        <v>0</v>
      </c>
    </row>
    <row r="279" spans="1:9" x14ac:dyDescent="0.25">
      <c r="A279" s="10">
        <f t="shared" si="24"/>
        <v>52871</v>
      </c>
      <c r="B279">
        <f t="shared" si="20"/>
        <v>24</v>
      </c>
      <c r="C279">
        <v>278</v>
      </c>
      <c r="D279" s="4">
        <f t="shared" si="21"/>
        <v>0</v>
      </c>
      <c r="E279" s="4">
        <f>IF(ISNA(VLOOKUP(A279&amp;"oud",'Extra aflossing'!A:G,4,0)),0,VLOOKUP(A279&amp;"oud",'Extra aflossing'!A:G,4,0))</f>
        <v>0</v>
      </c>
      <c r="F279" s="4">
        <f>I278*Invoer!$B$16/12</f>
        <v>0</v>
      </c>
      <c r="G279" s="4">
        <f>IF(A279&lt;=Aflossingsvrij_maken,IFERROR(ABS(PMT(Invoer!$B$16/12,Invoer!$B$25-C279+1,I278,0)),0),0)</f>
        <v>0</v>
      </c>
      <c r="H279" s="4">
        <f t="shared" si="22"/>
        <v>0</v>
      </c>
      <c r="I279" s="4">
        <f t="shared" si="23"/>
        <v>0</v>
      </c>
    </row>
    <row r="280" spans="1:9" x14ac:dyDescent="0.25">
      <c r="A280" s="10">
        <f t="shared" si="24"/>
        <v>52902</v>
      </c>
      <c r="B280">
        <f t="shared" si="20"/>
        <v>24</v>
      </c>
      <c r="C280">
        <v>279</v>
      </c>
      <c r="D280" s="4">
        <f t="shared" si="21"/>
        <v>0</v>
      </c>
      <c r="E280" s="4">
        <f>IF(ISNA(VLOOKUP(A280&amp;"oud",'Extra aflossing'!A:G,4,0)),0,VLOOKUP(A280&amp;"oud",'Extra aflossing'!A:G,4,0))</f>
        <v>0</v>
      </c>
      <c r="F280" s="4">
        <f>I279*Invoer!$B$16/12</f>
        <v>0</v>
      </c>
      <c r="G280" s="4">
        <f>IF(A280&lt;=Aflossingsvrij_maken,IFERROR(ABS(PMT(Invoer!$B$16/12,Invoer!$B$25-C280+1,I279,0)),0),0)</f>
        <v>0</v>
      </c>
      <c r="H280" s="4">
        <f t="shared" si="22"/>
        <v>0</v>
      </c>
      <c r="I280" s="4">
        <f t="shared" si="23"/>
        <v>0</v>
      </c>
    </row>
    <row r="281" spans="1:9" x14ac:dyDescent="0.25">
      <c r="A281" s="10">
        <f t="shared" si="24"/>
        <v>52932</v>
      </c>
      <c r="B281">
        <f t="shared" si="20"/>
        <v>24</v>
      </c>
      <c r="C281">
        <v>280</v>
      </c>
      <c r="D281" s="4">
        <f t="shared" si="21"/>
        <v>0</v>
      </c>
      <c r="E281" s="4">
        <f>IF(ISNA(VLOOKUP(A281&amp;"oud",'Extra aflossing'!A:G,4,0)),0,VLOOKUP(A281&amp;"oud",'Extra aflossing'!A:G,4,0))</f>
        <v>0</v>
      </c>
      <c r="F281" s="4">
        <f>I280*Invoer!$B$16/12</f>
        <v>0</v>
      </c>
      <c r="G281" s="4">
        <f>IF(A281&lt;=Aflossingsvrij_maken,IFERROR(ABS(PMT(Invoer!$B$16/12,Invoer!$B$25-C281+1,I280,0)),0),0)</f>
        <v>0</v>
      </c>
      <c r="H281" s="4">
        <f t="shared" si="22"/>
        <v>0</v>
      </c>
      <c r="I281" s="4">
        <f t="shared" si="23"/>
        <v>0</v>
      </c>
    </row>
    <row r="282" spans="1:9" x14ac:dyDescent="0.25">
      <c r="A282" s="10">
        <f t="shared" si="24"/>
        <v>52963</v>
      </c>
      <c r="B282">
        <f t="shared" si="20"/>
        <v>24</v>
      </c>
      <c r="C282">
        <v>281</v>
      </c>
      <c r="D282" s="4">
        <f t="shared" si="21"/>
        <v>0</v>
      </c>
      <c r="E282" s="4">
        <f>IF(ISNA(VLOOKUP(A282&amp;"oud",'Extra aflossing'!A:G,4,0)),0,VLOOKUP(A282&amp;"oud",'Extra aflossing'!A:G,4,0))</f>
        <v>0</v>
      </c>
      <c r="F282" s="4">
        <f>I281*Invoer!$B$16/12</f>
        <v>0</v>
      </c>
      <c r="G282" s="4">
        <f>IF(A282&lt;=Aflossingsvrij_maken,IFERROR(ABS(PMT(Invoer!$B$16/12,Invoer!$B$25-C282+1,I281,0)),0),0)</f>
        <v>0</v>
      </c>
      <c r="H282" s="4">
        <f t="shared" si="22"/>
        <v>0</v>
      </c>
      <c r="I282" s="4">
        <f t="shared" si="23"/>
        <v>0</v>
      </c>
    </row>
    <row r="283" spans="1:9" x14ac:dyDescent="0.25">
      <c r="A283" s="10">
        <f t="shared" si="24"/>
        <v>52994</v>
      </c>
      <c r="B283">
        <f t="shared" si="20"/>
        <v>24</v>
      </c>
      <c r="C283">
        <v>282</v>
      </c>
      <c r="D283" s="4">
        <f t="shared" si="21"/>
        <v>0</v>
      </c>
      <c r="E283" s="4">
        <f>IF(ISNA(VLOOKUP(A283&amp;"oud",'Extra aflossing'!A:G,4,0)),0,VLOOKUP(A283&amp;"oud",'Extra aflossing'!A:G,4,0))</f>
        <v>0</v>
      </c>
      <c r="F283" s="4">
        <f>I282*Invoer!$B$16/12</f>
        <v>0</v>
      </c>
      <c r="G283" s="4">
        <f>IF(A283&lt;=Aflossingsvrij_maken,IFERROR(ABS(PMT(Invoer!$B$16/12,Invoer!$B$25-C283+1,I282,0)),0),0)</f>
        <v>0</v>
      </c>
      <c r="H283" s="4">
        <f t="shared" si="22"/>
        <v>0</v>
      </c>
      <c r="I283" s="4">
        <f t="shared" si="23"/>
        <v>0</v>
      </c>
    </row>
    <row r="284" spans="1:9" x14ac:dyDescent="0.25">
      <c r="A284" s="10">
        <f t="shared" si="24"/>
        <v>53022</v>
      </c>
      <c r="B284">
        <f t="shared" si="20"/>
        <v>24</v>
      </c>
      <c r="C284">
        <v>283</v>
      </c>
      <c r="D284" s="4">
        <f t="shared" si="21"/>
        <v>0</v>
      </c>
      <c r="E284" s="4">
        <f>IF(ISNA(VLOOKUP(A284&amp;"oud",'Extra aflossing'!A:G,4,0)),0,VLOOKUP(A284&amp;"oud",'Extra aflossing'!A:G,4,0))</f>
        <v>0</v>
      </c>
      <c r="F284" s="4">
        <f>I283*Invoer!$B$16/12</f>
        <v>0</v>
      </c>
      <c r="G284" s="4">
        <f>IF(A284&lt;=Aflossingsvrij_maken,IFERROR(ABS(PMT(Invoer!$B$16/12,Invoer!$B$25-C284+1,I283,0)),0),0)</f>
        <v>0</v>
      </c>
      <c r="H284" s="4">
        <f t="shared" si="22"/>
        <v>0</v>
      </c>
      <c r="I284" s="4">
        <f t="shared" si="23"/>
        <v>0</v>
      </c>
    </row>
    <row r="285" spans="1:9" x14ac:dyDescent="0.25">
      <c r="A285" s="10">
        <f t="shared" si="24"/>
        <v>53053</v>
      </c>
      <c r="B285">
        <f t="shared" si="20"/>
        <v>24</v>
      </c>
      <c r="C285">
        <v>284</v>
      </c>
      <c r="D285" s="4">
        <f t="shared" si="21"/>
        <v>0</v>
      </c>
      <c r="E285" s="4">
        <f>IF(ISNA(VLOOKUP(A285&amp;"oud",'Extra aflossing'!A:G,4,0)),0,VLOOKUP(A285&amp;"oud",'Extra aflossing'!A:G,4,0))</f>
        <v>0</v>
      </c>
      <c r="F285" s="4">
        <f>I284*Invoer!$B$16/12</f>
        <v>0</v>
      </c>
      <c r="G285" s="4">
        <f>IF(A285&lt;=Aflossingsvrij_maken,IFERROR(ABS(PMT(Invoer!$B$16/12,Invoer!$B$25-C285+1,I284,0)),0),0)</f>
        <v>0</v>
      </c>
      <c r="H285" s="4">
        <f t="shared" si="22"/>
        <v>0</v>
      </c>
      <c r="I285" s="4">
        <f t="shared" si="23"/>
        <v>0</v>
      </c>
    </row>
    <row r="286" spans="1:9" x14ac:dyDescent="0.25">
      <c r="A286" s="10">
        <f t="shared" si="24"/>
        <v>53083</v>
      </c>
      <c r="B286">
        <f t="shared" si="20"/>
        <v>24</v>
      </c>
      <c r="C286">
        <v>285</v>
      </c>
      <c r="D286" s="4">
        <f t="shared" si="21"/>
        <v>0</v>
      </c>
      <c r="E286" s="4">
        <f>IF(ISNA(VLOOKUP(A286&amp;"oud",'Extra aflossing'!A:G,4,0)),0,VLOOKUP(A286&amp;"oud",'Extra aflossing'!A:G,4,0))</f>
        <v>0</v>
      </c>
      <c r="F286" s="4">
        <f>I285*Invoer!$B$16/12</f>
        <v>0</v>
      </c>
      <c r="G286" s="4">
        <f>IF(A286&lt;=Aflossingsvrij_maken,IFERROR(ABS(PMT(Invoer!$B$16/12,Invoer!$B$25-C286+1,I285,0)),0),0)</f>
        <v>0</v>
      </c>
      <c r="H286" s="4">
        <f t="shared" si="22"/>
        <v>0</v>
      </c>
      <c r="I286" s="4">
        <f t="shared" si="23"/>
        <v>0</v>
      </c>
    </row>
    <row r="287" spans="1:9" x14ac:dyDescent="0.25">
      <c r="A287" s="10">
        <f t="shared" si="24"/>
        <v>53114</v>
      </c>
      <c r="B287">
        <f t="shared" si="20"/>
        <v>24</v>
      </c>
      <c r="C287">
        <v>286</v>
      </c>
      <c r="D287" s="4">
        <f t="shared" si="21"/>
        <v>0</v>
      </c>
      <c r="E287" s="4">
        <f>IF(ISNA(VLOOKUP(A287&amp;"oud",'Extra aflossing'!A:G,4,0)),0,VLOOKUP(A287&amp;"oud",'Extra aflossing'!A:G,4,0))</f>
        <v>0</v>
      </c>
      <c r="F287" s="4">
        <f>I286*Invoer!$B$16/12</f>
        <v>0</v>
      </c>
      <c r="G287" s="4">
        <f>IF(A287&lt;=Aflossingsvrij_maken,IFERROR(ABS(PMT(Invoer!$B$16/12,Invoer!$B$25-C287+1,I286,0)),0),0)</f>
        <v>0</v>
      </c>
      <c r="H287" s="4">
        <f t="shared" si="22"/>
        <v>0</v>
      </c>
      <c r="I287" s="4">
        <f t="shared" si="23"/>
        <v>0</v>
      </c>
    </row>
    <row r="288" spans="1:9" x14ac:dyDescent="0.25">
      <c r="A288" s="10">
        <f t="shared" si="24"/>
        <v>53144</v>
      </c>
      <c r="B288">
        <f t="shared" si="20"/>
        <v>24</v>
      </c>
      <c r="C288">
        <v>287</v>
      </c>
      <c r="D288" s="4">
        <f t="shared" si="21"/>
        <v>0</v>
      </c>
      <c r="E288" s="4">
        <f>IF(ISNA(VLOOKUP(A288&amp;"oud",'Extra aflossing'!A:G,4,0)),0,VLOOKUP(A288&amp;"oud",'Extra aflossing'!A:G,4,0))</f>
        <v>0</v>
      </c>
      <c r="F288" s="4">
        <f>I287*Invoer!$B$16/12</f>
        <v>0</v>
      </c>
      <c r="G288" s="4">
        <f>IF(A288&lt;=Aflossingsvrij_maken,IFERROR(ABS(PMT(Invoer!$B$16/12,Invoer!$B$25-C288+1,I287,0)),0),0)</f>
        <v>0</v>
      </c>
      <c r="H288" s="4">
        <f t="shared" si="22"/>
        <v>0</v>
      </c>
      <c r="I288" s="4">
        <f t="shared" si="23"/>
        <v>0</v>
      </c>
    </row>
    <row r="289" spans="1:9" x14ac:dyDescent="0.25">
      <c r="A289" s="10">
        <f t="shared" si="24"/>
        <v>53175</v>
      </c>
      <c r="B289">
        <f t="shared" si="20"/>
        <v>24</v>
      </c>
      <c r="C289">
        <v>288</v>
      </c>
      <c r="D289" s="4">
        <f t="shared" si="21"/>
        <v>0</v>
      </c>
      <c r="E289" s="4">
        <f>IF(ISNA(VLOOKUP(A289&amp;"oud",'Extra aflossing'!A:G,4,0)),0,VLOOKUP(A289&amp;"oud",'Extra aflossing'!A:G,4,0))</f>
        <v>0</v>
      </c>
      <c r="F289" s="4">
        <f>I288*Invoer!$B$16/12</f>
        <v>0</v>
      </c>
      <c r="G289" s="4">
        <f>IF(A289&lt;=Aflossingsvrij_maken,IFERROR(ABS(PMT(Invoer!$B$16/12,Invoer!$B$25-C289+1,I288,0)),0),0)</f>
        <v>0</v>
      </c>
      <c r="H289" s="4">
        <f t="shared" si="22"/>
        <v>0</v>
      </c>
      <c r="I289" s="4">
        <f t="shared" si="23"/>
        <v>0</v>
      </c>
    </row>
    <row r="290" spans="1:9" x14ac:dyDescent="0.25">
      <c r="A290" s="10">
        <f t="shared" si="24"/>
        <v>53206</v>
      </c>
      <c r="B290">
        <f t="shared" si="20"/>
        <v>25</v>
      </c>
      <c r="C290">
        <v>289</v>
      </c>
      <c r="D290" s="4">
        <f t="shared" si="21"/>
        <v>0</v>
      </c>
      <c r="E290" s="4">
        <f>IF(ISNA(VLOOKUP(A290&amp;"oud",'Extra aflossing'!A:G,4,0)),0,VLOOKUP(A290&amp;"oud",'Extra aflossing'!A:G,4,0))</f>
        <v>0</v>
      </c>
      <c r="F290" s="4">
        <f>I289*Invoer!$B$16/12</f>
        <v>0</v>
      </c>
      <c r="G290" s="4">
        <f>IF(A290&lt;=Aflossingsvrij_maken,IFERROR(ABS(PMT(Invoer!$B$16/12,Invoer!$B$25-C290+1,I289,0)),0),0)</f>
        <v>0</v>
      </c>
      <c r="H290" s="4">
        <f t="shared" si="22"/>
        <v>0</v>
      </c>
      <c r="I290" s="4">
        <f t="shared" si="23"/>
        <v>0</v>
      </c>
    </row>
    <row r="291" spans="1:9" x14ac:dyDescent="0.25">
      <c r="A291" s="10">
        <f t="shared" si="24"/>
        <v>53236</v>
      </c>
      <c r="B291">
        <f t="shared" si="20"/>
        <v>25</v>
      </c>
      <c r="C291">
        <v>290</v>
      </c>
      <c r="D291" s="4">
        <f t="shared" si="21"/>
        <v>0</v>
      </c>
      <c r="E291" s="4">
        <f>IF(ISNA(VLOOKUP(A291&amp;"oud",'Extra aflossing'!A:G,4,0)),0,VLOOKUP(A291&amp;"oud",'Extra aflossing'!A:G,4,0))</f>
        <v>0</v>
      </c>
      <c r="F291" s="4">
        <f>I290*Invoer!$B$16/12</f>
        <v>0</v>
      </c>
      <c r="G291" s="4">
        <f>IF(A291&lt;=Aflossingsvrij_maken,IFERROR(ABS(PMT(Invoer!$B$16/12,Invoer!$B$25-C291+1,I290,0)),0),0)</f>
        <v>0</v>
      </c>
      <c r="H291" s="4">
        <f t="shared" si="22"/>
        <v>0</v>
      </c>
      <c r="I291" s="4">
        <f t="shared" si="23"/>
        <v>0</v>
      </c>
    </row>
    <row r="292" spans="1:9" x14ac:dyDescent="0.25">
      <c r="A292" s="10">
        <f t="shared" si="24"/>
        <v>53267</v>
      </c>
      <c r="B292">
        <f t="shared" si="20"/>
        <v>25</v>
      </c>
      <c r="C292">
        <v>291</v>
      </c>
      <c r="D292" s="4">
        <f t="shared" si="21"/>
        <v>0</v>
      </c>
      <c r="E292" s="4">
        <f>IF(ISNA(VLOOKUP(A292&amp;"oud",'Extra aflossing'!A:G,4,0)),0,VLOOKUP(A292&amp;"oud",'Extra aflossing'!A:G,4,0))</f>
        <v>0</v>
      </c>
      <c r="F292" s="4">
        <f>I291*Invoer!$B$16/12</f>
        <v>0</v>
      </c>
      <c r="G292" s="4">
        <f>IF(A292&lt;=Aflossingsvrij_maken,IFERROR(ABS(PMT(Invoer!$B$16/12,Invoer!$B$25-C292+1,I291,0)),0),0)</f>
        <v>0</v>
      </c>
      <c r="H292" s="4">
        <f t="shared" si="22"/>
        <v>0</v>
      </c>
      <c r="I292" s="4">
        <f t="shared" si="23"/>
        <v>0</v>
      </c>
    </row>
    <row r="293" spans="1:9" x14ac:dyDescent="0.25">
      <c r="A293" s="10">
        <f t="shared" si="24"/>
        <v>53297</v>
      </c>
      <c r="B293">
        <f t="shared" si="20"/>
        <v>25</v>
      </c>
      <c r="C293">
        <v>292</v>
      </c>
      <c r="D293" s="4">
        <f t="shared" si="21"/>
        <v>0</v>
      </c>
      <c r="E293" s="4">
        <f>IF(ISNA(VLOOKUP(A293&amp;"oud",'Extra aflossing'!A:G,4,0)),0,VLOOKUP(A293&amp;"oud",'Extra aflossing'!A:G,4,0))</f>
        <v>0</v>
      </c>
      <c r="F293" s="4">
        <f>I292*Invoer!$B$16/12</f>
        <v>0</v>
      </c>
      <c r="G293" s="4">
        <f>IF(A293&lt;=Aflossingsvrij_maken,IFERROR(ABS(PMT(Invoer!$B$16/12,Invoer!$B$25-C293+1,I292,0)),0),0)</f>
        <v>0</v>
      </c>
      <c r="H293" s="4">
        <f t="shared" si="22"/>
        <v>0</v>
      </c>
      <c r="I293" s="4">
        <f t="shared" si="23"/>
        <v>0</v>
      </c>
    </row>
    <row r="294" spans="1:9" x14ac:dyDescent="0.25">
      <c r="A294" s="10">
        <f t="shared" si="24"/>
        <v>53328</v>
      </c>
      <c r="B294">
        <f t="shared" si="20"/>
        <v>25</v>
      </c>
      <c r="C294">
        <v>293</v>
      </c>
      <c r="D294" s="4">
        <f t="shared" si="21"/>
        <v>0</v>
      </c>
      <c r="E294" s="4">
        <f>IF(ISNA(VLOOKUP(A294&amp;"oud",'Extra aflossing'!A:G,4,0)),0,VLOOKUP(A294&amp;"oud",'Extra aflossing'!A:G,4,0))</f>
        <v>0</v>
      </c>
      <c r="F294" s="4">
        <f>I293*Invoer!$B$16/12</f>
        <v>0</v>
      </c>
      <c r="G294" s="4">
        <f>IF(A294&lt;=Aflossingsvrij_maken,IFERROR(ABS(PMT(Invoer!$B$16/12,Invoer!$B$25-C294+1,I293,0)),0),0)</f>
        <v>0</v>
      </c>
      <c r="H294" s="4">
        <f t="shared" si="22"/>
        <v>0</v>
      </c>
      <c r="I294" s="4">
        <f t="shared" si="23"/>
        <v>0</v>
      </c>
    </row>
    <row r="295" spans="1:9" x14ac:dyDescent="0.25">
      <c r="A295" s="10">
        <f t="shared" si="24"/>
        <v>53359</v>
      </c>
      <c r="B295">
        <f t="shared" si="20"/>
        <v>25</v>
      </c>
      <c r="C295">
        <v>294</v>
      </c>
      <c r="D295" s="4">
        <f t="shared" si="21"/>
        <v>0</v>
      </c>
      <c r="E295" s="4">
        <f>IF(ISNA(VLOOKUP(A295&amp;"oud",'Extra aflossing'!A:G,4,0)),0,VLOOKUP(A295&amp;"oud",'Extra aflossing'!A:G,4,0))</f>
        <v>0</v>
      </c>
      <c r="F295" s="4">
        <f>I294*Invoer!$B$16/12</f>
        <v>0</v>
      </c>
      <c r="G295" s="4">
        <f>IF(A295&lt;=Aflossingsvrij_maken,IFERROR(ABS(PMT(Invoer!$B$16/12,Invoer!$B$25-C295+1,I294,0)),0),0)</f>
        <v>0</v>
      </c>
      <c r="H295" s="4">
        <f t="shared" si="22"/>
        <v>0</v>
      </c>
      <c r="I295" s="4">
        <f t="shared" si="23"/>
        <v>0</v>
      </c>
    </row>
    <row r="296" spans="1:9" x14ac:dyDescent="0.25">
      <c r="A296" s="10">
        <f t="shared" si="24"/>
        <v>53387</v>
      </c>
      <c r="B296">
        <f t="shared" si="20"/>
        <v>25</v>
      </c>
      <c r="C296">
        <v>295</v>
      </c>
      <c r="D296" s="4">
        <f t="shared" si="21"/>
        <v>0</v>
      </c>
      <c r="E296" s="4">
        <f>IF(ISNA(VLOOKUP(A296&amp;"oud",'Extra aflossing'!A:G,4,0)),0,VLOOKUP(A296&amp;"oud",'Extra aflossing'!A:G,4,0))</f>
        <v>0</v>
      </c>
      <c r="F296" s="4">
        <f>I295*Invoer!$B$16/12</f>
        <v>0</v>
      </c>
      <c r="G296" s="4">
        <f>IF(A296&lt;=Aflossingsvrij_maken,IFERROR(ABS(PMT(Invoer!$B$16/12,Invoer!$B$25-C296+1,I295,0)),0),0)</f>
        <v>0</v>
      </c>
      <c r="H296" s="4">
        <f t="shared" si="22"/>
        <v>0</v>
      </c>
      <c r="I296" s="4">
        <f t="shared" si="23"/>
        <v>0</v>
      </c>
    </row>
    <row r="297" spans="1:9" x14ac:dyDescent="0.25">
      <c r="A297" s="10">
        <f t="shared" si="24"/>
        <v>53418</v>
      </c>
      <c r="B297">
        <f t="shared" si="20"/>
        <v>25</v>
      </c>
      <c r="C297">
        <v>296</v>
      </c>
      <c r="D297" s="4">
        <f t="shared" si="21"/>
        <v>0</v>
      </c>
      <c r="E297" s="4">
        <f>IF(ISNA(VLOOKUP(A297&amp;"oud",'Extra aflossing'!A:G,4,0)),0,VLOOKUP(A297&amp;"oud",'Extra aflossing'!A:G,4,0))</f>
        <v>0</v>
      </c>
      <c r="F297" s="4">
        <f>I296*Invoer!$B$16/12</f>
        <v>0</v>
      </c>
      <c r="G297" s="4">
        <f>IF(A297&lt;=Aflossingsvrij_maken,IFERROR(ABS(PMT(Invoer!$B$16/12,Invoer!$B$25-C297+1,I296,0)),0),0)</f>
        <v>0</v>
      </c>
      <c r="H297" s="4">
        <f t="shared" si="22"/>
        <v>0</v>
      </c>
      <c r="I297" s="4">
        <f t="shared" si="23"/>
        <v>0</v>
      </c>
    </row>
    <row r="298" spans="1:9" x14ac:dyDescent="0.25">
      <c r="A298" s="10">
        <f t="shared" si="24"/>
        <v>53448</v>
      </c>
      <c r="B298">
        <f t="shared" si="20"/>
        <v>25</v>
      </c>
      <c r="C298">
        <v>297</v>
      </c>
      <c r="D298" s="4">
        <f t="shared" si="21"/>
        <v>0</v>
      </c>
      <c r="E298" s="4">
        <f>IF(ISNA(VLOOKUP(A298&amp;"oud",'Extra aflossing'!A:G,4,0)),0,VLOOKUP(A298&amp;"oud",'Extra aflossing'!A:G,4,0))</f>
        <v>0</v>
      </c>
      <c r="F298" s="4">
        <f>I297*Invoer!$B$16/12</f>
        <v>0</v>
      </c>
      <c r="G298" s="4">
        <f>IF(A298&lt;=Aflossingsvrij_maken,IFERROR(ABS(PMT(Invoer!$B$16/12,Invoer!$B$25-C298+1,I297,0)),0),0)</f>
        <v>0</v>
      </c>
      <c r="H298" s="4">
        <f t="shared" si="22"/>
        <v>0</v>
      </c>
      <c r="I298" s="4">
        <f t="shared" si="23"/>
        <v>0</v>
      </c>
    </row>
    <row r="299" spans="1:9" x14ac:dyDescent="0.25">
      <c r="A299" s="10">
        <f t="shared" si="24"/>
        <v>53479</v>
      </c>
      <c r="B299">
        <f t="shared" si="20"/>
        <v>25</v>
      </c>
      <c r="C299">
        <v>298</v>
      </c>
      <c r="D299" s="4">
        <f t="shared" si="21"/>
        <v>0</v>
      </c>
      <c r="E299" s="4">
        <f>IF(ISNA(VLOOKUP(A299&amp;"oud",'Extra aflossing'!A:G,4,0)),0,VLOOKUP(A299&amp;"oud",'Extra aflossing'!A:G,4,0))</f>
        <v>0</v>
      </c>
      <c r="F299" s="4">
        <f>I298*Invoer!$B$16/12</f>
        <v>0</v>
      </c>
      <c r="G299" s="4">
        <f>IF(A299&lt;=Aflossingsvrij_maken,IFERROR(ABS(PMT(Invoer!$B$16/12,Invoer!$B$25-C299+1,I298,0)),0),0)</f>
        <v>0</v>
      </c>
      <c r="H299" s="4">
        <f t="shared" si="22"/>
        <v>0</v>
      </c>
      <c r="I299" s="4">
        <f t="shared" si="23"/>
        <v>0</v>
      </c>
    </row>
    <row r="300" spans="1:9" x14ac:dyDescent="0.25">
      <c r="A300" s="10">
        <f t="shared" si="24"/>
        <v>53509</v>
      </c>
      <c r="B300">
        <f t="shared" si="20"/>
        <v>25</v>
      </c>
      <c r="C300">
        <v>299</v>
      </c>
      <c r="D300" s="4">
        <f t="shared" si="21"/>
        <v>0</v>
      </c>
      <c r="E300" s="4">
        <f>IF(ISNA(VLOOKUP(A300&amp;"oud",'Extra aflossing'!A:G,4,0)),0,VLOOKUP(A300&amp;"oud",'Extra aflossing'!A:G,4,0))</f>
        <v>0</v>
      </c>
      <c r="F300" s="4">
        <f>I299*Invoer!$B$16/12</f>
        <v>0</v>
      </c>
      <c r="G300" s="4">
        <f>IF(A300&lt;=Aflossingsvrij_maken,IFERROR(ABS(PMT(Invoer!$B$16/12,Invoer!$B$25-C300+1,I299,0)),0),0)</f>
        <v>0</v>
      </c>
      <c r="H300" s="4">
        <f t="shared" si="22"/>
        <v>0</v>
      </c>
      <c r="I300" s="4">
        <f t="shared" si="23"/>
        <v>0</v>
      </c>
    </row>
    <row r="301" spans="1:9" x14ac:dyDescent="0.25">
      <c r="A301" s="10">
        <f t="shared" si="24"/>
        <v>53540</v>
      </c>
      <c r="B301">
        <f t="shared" si="20"/>
        <v>25</v>
      </c>
      <c r="C301">
        <v>300</v>
      </c>
      <c r="D301" s="4">
        <f t="shared" si="21"/>
        <v>0</v>
      </c>
      <c r="E301" s="4">
        <f>IF(ISNA(VLOOKUP(A301&amp;"oud",'Extra aflossing'!A:G,4,0)),0,VLOOKUP(A301&amp;"oud",'Extra aflossing'!A:G,4,0))</f>
        <v>0</v>
      </c>
      <c r="F301" s="4">
        <f>I300*Invoer!$B$16/12</f>
        <v>0</v>
      </c>
      <c r="G301" s="4">
        <f>IF(A301&lt;=Aflossingsvrij_maken,IFERROR(ABS(PMT(Invoer!$B$16/12,Invoer!$B$25-C301+1,I300,0)),0),0)</f>
        <v>0</v>
      </c>
      <c r="H301" s="4">
        <f t="shared" si="22"/>
        <v>0</v>
      </c>
      <c r="I301" s="4">
        <f t="shared" si="23"/>
        <v>0</v>
      </c>
    </row>
    <row r="302" spans="1:9" x14ac:dyDescent="0.25">
      <c r="A302" s="10">
        <f t="shared" si="24"/>
        <v>53571</v>
      </c>
      <c r="B302">
        <f t="shared" si="20"/>
        <v>26</v>
      </c>
      <c r="C302">
        <v>301</v>
      </c>
      <c r="D302" s="4">
        <f t="shared" si="21"/>
        <v>0</v>
      </c>
      <c r="E302" s="4">
        <f>IF(ISNA(VLOOKUP(A302&amp;"oud",'Extra aflossing'!A:G,4,0)),0,VLOOKUP(A302&amp;"oud",'Extra aflossing'!A:G,4,0))</f>
        <v>0</v>
      </c>
      <c r="F302" s="4">
        <f>I301*Invoer!$B$17/12</f>
        <v>0</v>
      </c>
      <c r="G302" s="4">
        <f>IF(A302&lt;=Aflossingsvrij_maken,IFERROR(ABS(PMT(Invoer!$B$17/12,Invoer!$B$25-C302+1,I301,0)),0),0)</f>
        <v>0</v>
      </c>
      <c r="H302" s="4">
        <f t="shared" si="22"/>
        <v>0</v>
      </c>
      <c r="I302" s="4">
        <f t="shared" si="23"/>
        <v>0</v>
      </c>
    </row>
    <row r="303" spans="1:9" x14ac:dyDescent="0.25">
      <c r="A303" s="10">
        <f t="shared" si="24"/>
        <v>53601</v>
      </c>
      <c r="B303">
        <f t="shared" si="20"/>
        <v>26</v>
      </c>
      <c r="C303">
        <v>302</v>
      </c>
      <c r="D303" s="4">
        <f t="shared" si="21"/>
        <v>0</v>
      </c>
      <c r="E303" s="4">
        <f>IF(ISNA(VLOOKUP(A303&amp;"oud",'Extra aflossing'!A:G,4,0)),0,VLOOKUP(A303&amp;"oud",'Extra aflossing'!A:G,4,0))</f>
        <v>0</v>
      </c>
      <c r="F303" s="4">
        <f>I302*Invoer!$B$17/12</f>
        <v>0</v>
      </c>
      <c r="G303" s="4">
        <f>IF(A303&lt;=Aflossingsvrij_maken,IFERROR(ABS(PMT(Invoer!$B$17/12,Invoer!$B$25-C303+1,I302,0)),0),0)</f>
        <v>0</v>
      </c>
      <c r="H303" s="4">
        <f t="shared" si="22"/>
        <v>0</v>
      </c>
      <c r="I303" s="4">
        <f t="shared" si="23"/>
        <v>0</v>
      </c>
    </row>
    <row r="304" spans="1:9" x14ac:dyDescent="0.25">
      <c r="A304" s="10">
        <f t="shared" si="24"/>
        <v>53632</v>
      </c>
      <c r="B304">
        <f t="shared" si="20"/>
        <v>26</v>
      </c>
      <c r="C304">
        <v>303</v>
      </c>
      <c r="D304" s="4">
        <f t="shared" si="21"/>
        <v>0</v>
      </c>
      <c r="E304" s="4">
        <f>IF(ISNA(VLOOKUP(A304&amp;"oud",'Extra aflossing'!A:G,4,0)),0,VLOOKUP(A304&amp;"oud",'Extra aflossing'!A:G,4,0))</f>
        <v>0</v>
      </c>
      <c r="F304" s="4">
        <f>I303*Invoer!$B$17/12</f>
        <v>0</v>
      </c>
      <c r="G304" s="4">
        <f>IF(A304&lt;=Aflossingsvrij_maken,IFERROR(ABS(PMT(Invoer!$B$17/12,Invoer!$B$25-C304+1,I303,0)),0),0)</f>
        <v>0</v>
      </c>
      <c r="H304" s="4">
        <f t="shared" si="22"/>
        <v>0</v>
      </c>
      <c r="I304" s="4">
        <f t="shared" si="23"/>
        <v>0</v>
      </c>
    </row>
    <row r="305" spans="1:9" x14ac:dyDescent="0.25">
      <c r="A305" s="10">
        <f t="shared" si="24"/>
        <v>53662</v>
      </c>
      <c r="B305">
        <f t="shared" si="20"/>
        <v>26</v>
      </c>
      <c r="C305">
        <v>304</v>
      </c>
      <c r="D305" s="4">
        <f t="shared" si="21"/>
        <v>0</v>
      </c>
      <c r="E305" s="4">
        <f>IF(ISNA(VLOOKUP(A305&amp;"oud",'Extra aflossing'!A:G,4,0)),0,VLOOKUP(A305&amp;"oud",'Extra aflossing'!A:G,4,0))</f>
        <v>0</v>
      </c>
      <c r="F305" s="4">
        <f>I304*Invoer!$B$17/12</f>
        <v>0</v>
      </c>
      <c r="G305" s="4">
        <f>IF(A305&lt;=Aflossingsvrij_maken,IFERROR(ABS(PMT(Invoer!$B$17/12,Invoer!$B$25-C305+1,I304,0)),0),0)</f>
        <v>0</v>
      </c>
      <c r="H305" s="4">
        <f t="shared" si="22"/>
        <v>0</v>
      </c>
      <c r="I305" s="4">
        <f t="shared" si="23"/>
        <v>0</v>
      </c>
    </row>
    <row r="306" spans="1:9" x14ac:dyDescent="0.25">
      <c r="A306" s="10">
        <f t="shared" si="24"/>
        <v>53693</v>
      </c>
      <c r="B306">
        <f t="shared" si="20"/>
        <v>26</v>
      </c>
      <c r="C306">
        <v>305</v>
      </c>
      <c r="D306" s="4">
        <f t="shared" si="21"/>
        <v>0</v>
      </c>
      <c r="E306" s="4">
        <f>IF(ISNA(VLOOKUP(A306&amp;"oud",'Extra aflossing'!A:G,4,0)),0,VLOOKUP(A306&amp;"oud",'Extra aflossing'!A:G,4,0))</f>
        <v>0</v>
      </c>
      <c r="F306" s="4">
        <f>I305*Invoer!$B$17/12</f>
        <v>0</v>
      </c>
      <c r="G306" s="4">
        <f>IF(A306&lt;=Aflossingsvrij_maken,IFERROR(ABS(PMT(Invoer!$B$17/12,Invoer!$B$25-C306+1,I305,0)),0),0)</f>
        <v>0</v>
      </c>
      <c r="H306" s="4">
        <f t="shared" si="22"/>
        <v>0</v>
      </c>
      <c r="I306" s="4">
        <f t="shared" si="23"/>
        <v>0</v>
      </c>
    </row>
    <row r="307" spans="1:9" x14ac:dyDescent="0.25">
      <c r="A307" s="10">
        <f t="shared" si="24"/>
        <v>53724</v>
      </c>
      <c r="B307">
        <f t="shared" si="20"/>
        <v>26</v>
      </c>
      <c r="C307">
        <v>306</v>
      </c>
      <c r="D307" s="4">
        <f t="shared" si="21"/>
        <v>0</v>
      </c>
      <c r="E307" s="4">
        <f>IF(ISNA(VLOOKUP(A307&amp;"oud",'Extra aflossing'!A:G,4,0)),0,VLOOKUP(A307&amp;"oud",'Extra aflossing'!A:G,4,0))</f>
        <v>0</v>
      </c>
      <c r="F307" s="4">
        <f>I306*Invoer!$B$17/12</f>
        <v>0</v>
      </c>
      <c r="G307" s="4">
        <f>IF(A307&lt;=Aflossingsvrij_maken,IFERROR(ABS(PMT(Invoer!$B$17/12,Invoer!$B$25-C307+1,I306,0)),0),0)</f>
        <v>0</v>
      </c>
      <c r="H307" s="4">
        <f t="shared" si="22"/>
        <v>0</v>
      </c>
      <c r="I307" s="4">
        <f t="shared" si="23"/>
        <v>0</v>
      </c>
    </row>
    <row r="308" spans="1:9" x14ac:dyDescent="0.25">
      <c r="A308" s="10">
        <f t="shared" si="24"/>
        <v>53752</v>
      </c>
      <c r="B308">
        <f t="shared" si="20"/>
        <v>26</v>
      </c>
      <c r="C308">
        <v>307</v>
      </c>
      <c r="D308" s="4">
        <f t="shared" si="21"/>
        <v>0</v>
      </c>
      <c r="E308" s="4">
        <f>IF(ISNA(VLOOKUP(A308&amp;"oud",'Extra aflossing'!A:G,4,0)),0,VLOOKUP(A308&amp;"oud",'Extra aflossing'!A:G,4,0))</f>
        <v>0</v>
      </c>
      <c r="F308" s="4">
        <f>I307*Invoer!$B$17/12</f>
        <v>0</v>
      </c>
      <c r="G308" s="4">
        <f>IF(A308&lt;=Aflossingsvrij_maken,IFERROR(ABS(PMT(Invoer!$B$17/12,Invoer!$B$25-C308+1,I307,0)),0),0)</f>
        <v>0</v>
      </c>
      <c r="H308" s="4">
        <f t="shared" si="22"/>
        <v>0</v>
      </c>
      <c r="I308" s="4">
        <f t="shared" si="23"/>
        <v>0</v>
      </c>
    </row>
    <row r="309" spans="1:9" x14ac:dyDescent="0.25">
      <c r="A309" s="10">
        <f t="shared" si="24"/>
        <v>53783</v>
      </c>
      <c r="B309">
        <f t="shared" si="20"/>
        <v>26</v>
      </c>
      <c r="C309">
        <v>308</v>
      </c>
      <c r="D309" s="4">
        <f t="shared" si="21"/>
        <v>0</v>
      </c>
      <c r="E309" s="4">
        <f>IF(ISNA(VLOOKUP(A309&amp;"oud",'Extra aflossing'!A:G,4,0)),0,VLOOKUP(A309&amp;"oud",'Extra aflossing'!A:G,4,0))</f>
        <v>0</v>
      </c>
      <c r="F309" s="4">
        <f>I308*Invoer!$B$17/12</f>
        <v>0</v>
      </c>
      <c r="G309" s="4">
        <f>IF(A309&lt;=Aflossingsvrij_maken,IFERROR(ABS(PMT(Invoer!$B$17/12,Invoer!$B$25-C309+1,I308,0)),0),0)</f>
        <v>0</v>
      </c>
      <c r="H309" s="4">
        <f t="shared" si="22"/>
        <v>0</v>
      </c>
      <c r="I309" s="4">
        <f t="shared" si="23"/>
        <v>0</v>
      </c>
    </row>
    <row r="310" spans="1:9" x14ac:dyDescent="0.25">
      <c r="A310" s="10">
        <f t="shared" si="24"/>
        <v>53813</v>
      </c>
      <c r="B310">
        <f t="shared" si="20"/>
        <v>26</v>
      </c>
      <c r="C310">
        <v>309</v>
      </c>
      <c r="D310" s="4">
        <f t="shared" si="21"/>
        <v>0</v>
      </c>
      <c r="E310" s="4">
        <f>IF(ISNA(VLOOKUP(A310&amp;"oud",'Extra aflossing'!A:G,4,0)),0,VLOOKUP(A310&amp;"oud",'Extra aflossing'!A:G,4,0))</f>
        <v>0</v>
      </c>
      <c r="F310" s="4">
        <f>I309*Invoer!$B$17/12</f>
        <v>0</v>
      </c>
      <c r="G310" s="4">
        <f>IF(A310&lt;=Aflossingsvrij_maken,IFERROR(ABS(PMT(Invoer!$B$17/12,Invoer!$B$25-C310+1,I309,0)),0),0)</f>
        <v>0</v>
      </c>
      <c r="H310" s="4">
        <f t="shared" si="22"/>
        <v>0</v>
      </c>
      <c r="I310" s="4">
        <f t="shared" si="23"/>
        <v>0</v>
      </c>
    </row>
    <row r="311" spans="1:9" x14ac:dyDescent="0.25">
      <c r="A311" s="10">
        <f t="shared" si="24"/>
        <v>53844</v>
      </c>
      <c r="B311">
        <f t="shared" si="20"/>
        <v>26</v>
      </c>
      <c r="C311">
        <v>310</v>
      </c>
      <c r="D311" s="4">
        <f t="shared" si="21"/>
        <v>0</v>
      </c>
      <c r="E311" s="4">
        <f>IF(ISNA(VLOOKUP(A311&amp;"oud",'Extra aflossing'!A:G,4,0)),0,VLOOKUP(A311&amp;"oud",'Extra aflossing'!A:G,4,0))</f>
        <v>0</v>
      </c>
      <c r="F311" s="4">
        <f>I310*Invoer!$B$17/12</f>
        <v>0</v>
      </c>
      <c r="G311" s="4">
        <f>IF(A311&lt;=Aflossingsvrij_maken,IFERROR(ABS(PMT(Invoer!$B$17/12,Invoer!$B$25-C311+1,I310,0)),0),0)</f>
        <v>0</v>
      </c>
      <c r="H311" s="4">
        <f t="shared" si="22"/>
        <v>0</v>
      </c>
      <c r="I311" s="4">
        <f t="shared" si="23"/>
        <v>0</v>
      </c>
    </row>
    <row r="312" spans="1:9" x14ac:dyDescent="0.25">
      <c r="A312" s="10">
        <f t="shared" si="24"/>
        <v>53874</v>
      </c>
      <c r="B312">
        <f t="shared" si="20"/>
        <v>26</v>
      </c>
      <c r="C312">
        <v>311</v>
      </c>
      <c r="D312" s="4">
        <f t="shared" si="21"/>
        <v>0</v>
      </c>
      <c r="E312" s="4">
        <f>IF(ISNA(VLOOKUP(A312&amp;"oud",'Extra aflossing'!A:G,4,0)),0,VLOOKUP(A312&amp;"oud",'Extra aflossing'!A:G,4,0))</f>
        <v>0</v>
      </c>
      <c r="F312" s="4">
        <f>I311*Invoer!$B$17/12</f>
        <v>0</v>
      </c>
      <c r="G312" s="4">
        <f>IF(A312&lt;=Aflossingsvrij_maken,IFERROR(ABS(PMT(Invoer!$B$17/12,Invoer!$B$25-C312+1,I311,0)),0),0)</f>
        <v>0</v>
      </c>
      <c r="H312" s="4">
        <f t="shared" si="22"/>
        <v>0</v>
      </c>
      <c r="I312" s="4">
        <f t="shared" si="23"/>
        <v>0</v>
      </c>
    </row>
    <row r="313" spans="1:9" x14ac:dyDescent="0.25">
      <c r="A313" s="10">
        <f t="shared" si="24"/>
        <v>53905</v>
      </c>
      <c r="B313">
        <f t="shared" si="20"/>
        <v>26</v>
      </c>
      <c r="C313">
        <v>312</v>
      </c>
      <c r="D313" s="4">
        <f t="shared" si="21"/>
        <v>0</v>
      </c>
      <c r="E313" s="4">
        <f>IF(ISNA(VLOOKUP(A313&amp;"oud",'Extra aflossing'!A:G,4,0)),0,VLOOKUP(A313&amp;"oud",'Extra aflossing'!A:G,4,0))</f>
        <v>0</v>
      </c>
      <c r="F313" s="4">
        <f>I312*Invoer!$B$17/12</f>
        <v>0</v>
      </c>
      <c r="G313" s="4">
        <f>IF(A313&lt;=Aflossingsvrij_maken,IFERROR(ABS(PMT(Invoer!$B$17/12,Invoer!$B$25-C313+1,I312,0)),0),0)</f>
        <v>0</v>
      </c>
      <c r="H313" s="4">
        <f t="shared" si="22"/>
        <v>0</v>
      </c>
      <c r="I313" s="4">
        <f t="shared" si="23"/>
        <v>0</v>
      </c>
    </row>
    <row r="314" spans="1:9" x14ac:dyDescent="0.25">
      <c r="A314" s="10">
        <f t="shared" si="24"/>
        <v>53936</v>
      </c>
      <c r="B314">
        <f t="shared" si="20"/>
        <v>27</v>
      </c>
      <c r="C314">
        <v>313</v>
      </c>
      <c r="D314" s="4">
        <f t="shared" si="21"/>
        <v>0</v>
      </c>
      <c r="E314" s="4">
        <f>IF(ISNA(VLOOKUP(A314&amp;"oud",'Extra aflossing'!A:G,4,0)),0,VLOOKUP(A314&amp;"oud",'Extra aflossing'!A:G,4,0))</f>
        <v>0</v>
      </c>
      <c r="F314" s="4">
        <f>I313*Invoer!$B$17/12</f>
        <v>0</v>
      </c>
      <c r="G314" s="4">
        <f>IF(A314&lt;=Aflossingsvrij_maken,IFERROR(ABS(PMT(Invoer!$B$17/12,Invoer!$B$25-C314+1,I313,0)),0),0)</f>
        <v>0</v>
      </c>
      <c r="H314" s="4">
        <f t="shared" si="22"/>
        <v>0</v>
      </c>
      <c r="I314" s="4">
        <f t="shared" si="23"/>
        <v>0</v>
      </c>
    </row>
    <row r="315" spans="1:9" x14ac:dyDescent="0.25">
      <c r="A315" s="10">
        <f t="shared" si="24"/>
        <v>53966</v>
      </c>
      <c r="B315">
        <f t="shared" si="20"/>
        <v>27</v>
      </c>
      <c r="C315">
        <v>314</v>
      </c>
      <c r="D315" s="4">
        <f t="shared" si="21"/>
        <v>0</v>
      </c>
      <c r="E315" s="4">
        <f>IF(ISNA(VLOOKUP(A315&amp;"oud",'Extra aflossing'!A:G,4,0)),0,VLOOKUP(A315&amp;"oud",'Extra aflossing'!A:G,4,0))</f>
        <v>0</v>
      </c>
      <c r="F315" s="4">
        <f>I314*Invoer!$B$17/12</f>
        <v>0</v>
      </c>
      <c r="G315" s="4">
        <f>IF(A315&lt;=Aflossingsvrij_maken,IFERROR(ABS(PMT(Invoer!$B$17/12,Invoer!$B$25-C315+1,I314,0)),0),0)</f>
        <v>0</v>
      </c>
      <c r="H315" s="4">
        <f t="shared" si="22"/>
        <v>0</v>
      </c>
      <c r="I315" s="4">
        <f t="shared" si="23"/>
        <v>0</v>
      </c>
    </row>
    <row r="316" spans="1:9" x14ac:dyDescent="0.25">
      <c r="A316" s="10">
        <f t="shared" si="24"/>
        <v>53997</v>
      </c>
      <c r="B316">
        <f t="shared" si="20"/>
        <v>27</v>
      </c>
      <c r="C316">
        <v>315</v>
      </c>
      <c r="D316" s="4">
        <f t="shared" si="21"/>
        <v>0</v>
      </c>
      <c r="E316" s="4">
        <f>IF(ISNA(VLOOKUP(A316&amp;"oud",'Extra aflossing'!A:G,4,0)),0,VLOOKUP(A316&amp;"oud",'Extra aflossing'!A:G,4,0))</f>
        <v>0</v>
      </c>
      <c r="F316" s="4">
        <f>I315*Invoer!$B$17/12</f>
        <v>0</v>
      </c>
      <c r="G316" s="4">
        <f>IF(A316&lt;=Aflossingsvrij_maken,IFERROR(ABS(PMT(Invoer!$B$17/12,Invoer!$B$25-C316+1,I315,0)),0),0)</f>
        <v>0</v>
      </c>
      <c r="H316" s="4">
        <f t="shared" si="22"/>
        <v>0</v>
      </c>
      <c r="I316" s="4">
        <f t="shared" si="23"/>
        <v>0</v>
      </c>
    </row>
    <row r="317" spans="1:9" x14ac:dyDescent="0.25">
      <c r="A317" s="10">
        <f t="shared" si="24"/>
        <v>54027</v>
      </c>
      <c r="B317">
        <f t="shared" si="20"/>
        <v>27</v>
      </c>
      <c r="C317">
        <v>316</v>
      </c>
      <c r="D317" s="4">
        <f t="shared" si="21"/>
        <v>0</v>
      </c>
      <c r="E317" s="4">
        <f>IF(ISNA(VLOOKUP(A317&amp;"oud",'Extra aflossing'!A:G,4,0)),0,VLOOKUP(A317&amp;"oud",'Extra aflossing'!A:G,4,0))</f>
        <v>0</v>
      </c>
      <c r="F317" s="4">
        <f>I316*Invoer!$B$17/12</f>
        <v>0</v>
      </c>
      <c r="G317" s="4">
        <f>IF(A317&lt;=Aflossingsvrij_maken,IFERROR(ABS(PMT(Invoer!$B$17/12,Invoer!$B$25-C317+1,I316,0)),0),0)</f>
        <v>0</v>
      </c>
      <c r="H317" s="4">
        <f t="shared" si="22"/>
        <v>0</v>
      </c>
      <c r="I317" s="4">
        <f t="shared" si="23"/>
        <v>0</v>
      </c>
    </row>
    <row r="318" spans="1:9" x14ac:dyDescent="0.25">
      <c r="A318" s="10">
        <f t="shared" si="24"/>
        <v>54058</v>
      </c>
      <c r="B318">
        <f t="shared" si="20"/>
        <v>27</v>
      </c>
      <c r="C318">
        <v>317</v>
      </c>
      <c r="D318" s="4">
        <f t="shared" si="21"/>
        <v>0</v>
      </c>
      <c r="E318" s="4">
        <f>IF(ISNA(VLOOKUP(A318&amp;"oud",'Extra aflossing'!A:G,4,0)),0,VLOOKUP(A318&amp;"oud",'Extra aflossing'!A:G,4,0))</f>
        <v>0</v>
      </c>
      <c r="F318" s="4">
        <f>I317*Invoer!$B$17/12</f>
        <v>0</v>
      </c>
      <c r="G318" s="4">
        <f>IF(A318&lt;=Aflossingsvrij_maken,IFERROR(ABS(PMT(Invoer!$B$17/12,Invoer!$B$25-C318+1,I317,0)),0),0)</f>
        <v>0</v>
      </c>
      <c r="H318" s="4">
        <f t="shared" si="22"/>
        <v>0</v>
      </c>
      <c r="I318" s="4">
        <f t="shared" si="23"/>
        <v>0</v>
      </c>
    </row>
    <row r="319" spans="1:9" x14ac:dyDescent="0.25">
      <c r="A319" s="10">
        <f t="shared" si="24"/>
        <v>54089</v>
      </c>
      <c r="B319">
        <f t="shared" si="20"/>
        <v>27</v>
      </c>
      <c r="C319">
        <v>318</v>
      </c>
      <c r="D319" s="4">
        <f t="shared" si="21"/>
        <v>0</v>
      </c>
      <c r="E319" s="4">
        <f>IF(ISNA(VLOOKUP(A319&amp;"oud",'Extra aflossing'!A:G,4,0)),0,VLOOKUP(A319&amp;"oud",'Extra aflossing'!A:G,4,0))</f>
        <v>0</v>
      </c>
      <c r="F319" s="4">
        <f>I318*Invoer!$B$17/12</f>
        <v>0</v>
      </c>
      <c r="G319" s="4">
        <f>IF(A319&lt;=Aflossingsvrij_maken,IFERROR(ABS(PMT(Invoer!$B$17/12,Invoer!$B$25-C319+1,I318,0)),0),0)</f>
        <v>0</v>
      </c>
      <c r="H319" s="4">
        <f t="shared" si="22"/>
        <v>0</v>
      </c>
      <c r="I319" s="4">
        <f t="shared" si="23"/>
        <v>0</v>
      </c>
    </row>
    <row r="320" spans="1:9" x14ac:dyDescent="0.25">
      <c r="A320" s="10">
        <f t="shared" si="24"/>
        <v>54118</v>
      </c>
      <c r="B320">
        <f t="shared" si="20"/>
        <v>27</v>
      </c>
      <c r="C320">
        <v>319</v>
      </c>
      <c r="D320" s="4">
        <f t="shared" si="21"/>
        <v>0</v>
      </c>
      <c r="E320" s="4">
        <f>IF(ISNA(VLOOKUP(A320&amp;"oud",'Extra aflossing'!A:G,4,0)),0,VLOOKUP(A320&amp;"oud",'Extra aflossing'!A:G,4,0))</f>
        <v>0</v>
      </c>
      <c r="F320" s="4">
        <f>I319*Invoer!$B$17/12</f>
        <v>0</v>
      </c>
      <c r="G320" s="4">
        <f>IF(A320&lt;=Aflossingsvrij_maken,IFERROR(ABS(PMT(Invoer!$B$17/12,Invoer!$B$25-C320+1,I319,0)),0),0)</f>
        <v>0</v>
      </c>
      <c r="H320" s="4">
        <f t="shared" si="22"/>
        <v>0</v>
      </c>
      <c r="I320" s="4">
        <f t="shared" si="23"/>
        <v>0</v>
      </c>
    </row>
    <row r="321" spans="1:9" x14ac:dyDescent="0.25">
      <c r="A321" s="10">
        <f t="shared" si="24"/>
        <v>54149</v>
      </c>
      <c r="B321">
        <f t="shared" si="20"/>
        <v>27</v>
      </c>
      <c r="C321">
        <v>320</v>
      </c>
      <c r="D321" s="4">
        <f t="shared" si="21"/>
        <v>0</v>
      </c>
      <c r="E321" s="4">
        <f>IF(ISNA(VLOOKUP(A321&amp;"oud",'Extra aflossing'!A:G,4,0)),0,VLOOKUP(A321&amp;"oud",'Extra aflossing'!A:G,4,0))</f>
        <v>0</v>
      </c>
      <c r="F321" s="4">
        <f>I320*Invoer!$B$17/12</f>
        <v>0</v>
      </c>
      <c r="G321" s="4">
        <f>IF(A321&lt;=Aflossingsvrij_maken,IFERROR(ABS(PMT(Invoer!$B$17/12,Invoer!$B$25-C321+1,I320,0)),0),0)</f>
        <v>0</v>
      </c>
      <c r="H321" s="4">
        <f t="shared" si="22"/>
        <v>0</v>
      </c>
      <c r="I321" s="4">
        <f t="shared" si="23"/>
        <v>0</v>
      </c>
    </row>
    <row r="322" spans="1:9" x14ac:dyDescent="0.25">
      <c r="A322" s="10">
        <f t="shared" si="24"/>
        <v>54179</v>
      </c>
      <c r="B322">
        <f t="shared" si="20"/>
        <v>27</v>
      </c>
      <c r="C322">
        <v>321</v>
      </c>
      <c r="D322" s="4">
        <f t="shared" si="21"/>
        <v>0</v>
      </c>
      <c r="E322" s="4">
        <f>IF(ISNA(VLOOKUP(A322&amp;"oud",'Extra aflossing'!A:G,4,0)),0,VLOOKUP(A322&amp;"oud",'Extra aflossing'!A:G,4,0))</f>
        <v>0</v>
      </c>
      <c r="F322" s="4">
        <f>I321*Invoer!$B$17/12</f>
        <v>0</v>
      </c>
      <c r="G322" s="4">
        <f>IF(A322&lt;=Aflossingsvrij_maken,IFERROR(ABS(PMT(Invoer!$B$17/12,Invoer!$B$25-C322+1,I321,0)),0),0)</f>
        <v>0</v>
      </c>
      <c r="H322" s="4">
        <f t="shared" si="22"/>
        <v>0</v>
      </c>
      <c r="I322" s="4">
        <f t="shared" si="23"/>
        <v>0</v>
      </c>
    </row>
    <row r="323" spans="1:9" x14ac:dyDescent="0.25">
      <c r="A323" s="10">
        <f t="shared" si="24"/>
        <v>54210</v>
      </c>
      <c r="B323">
        <f t="shared" ref="B323:B361" si="25">CEILING(C323/12,1)</f>
        <v>27</v>
      </c>
      <c r="C323">
        <v>322</v>
      </c>
      <c r="D323" s="4">
        <f t="shared" ref="D323:D361" si="26">IF(A323&lt;=Aflossingsvrij_maken,G323-F323,0)</f>
        <v>0</v>
      </c>
      <c r="E323" s="4">
        <f>IF(ISNA(VLOOKUP(A323&amp;"oud",'Extra aflossing'!A:G,4,0)),0,VLOOKUP(A323&amp;"oud",'Extra aflossing'!A:G,4,0))</f>
        <v>0</v>
      </c>
      <c r="F323" s="4">
        <f>I322*Invoer!$B$17/12</f>
        <v>0</v>
      </c>
      <c r="G323" s="4">
        <f>IF(A323&lt;=Aflossingsvrij_maken,IFERROR(ABS(PMT(Invoer!$B$17/12,Invoer!$B$25-C323+1,I322,0)),0),0)</f>
        <v>0</v>
      </c>
      <c r="H323" s="4">
        <f t="shared" ref="H323:H361" si="27">SUM(D323:F323)</f>
        <v>0</v>
      </c>
      <c r="I323" s="4">
        <f t="shared" ref="I323:I361" si="28">I322-D323-E323</f>
        <v>0</v>
      </c>
    </row>
    <row r="324" spans="1:9" x14ac:dyDescent="0.25">
      <c r="A324" s="10">
        <f t="shared" ref="A324:A361" si="29">DATE(YEAR(A323),MONTH(A323)+1,DAY(A323))</f>
        <v>54240</v>
      </c>
      <c r="B324">
        <f t="shared" si="25"/>
        <v>27</v>
      </c>
      <c r="C324">
        <v>323</v>
      </c>
      <c r="D324" s="4">
        <f t="shared" si="26"/>
        <v>0</v>
      </c>
      <c r="E324" s="4">
        <f>IF(ISNA(VLOOKUP(A324&amp;"oud",'Extra aflossing'!A:G,4,0)),0,VLOOKUP(A324&amp;"oud",'Extra aflossing'!A:G,4,0))</f>
        <v>0</v>
      </c>
      <c r="F324" s="4">
        <f>I323*Invoer!$B$17/12</f>
        <v>0</v>
      </c>
      <c r="G324" s="4">
        <f>IF(A324&lt;=Aflossingsvrij_maken,IFERROR(ABS(PMT(Invoer!$B$17/12,Invoer!$B$25-C324+1,I323,0)),0),0)</f>
        <v>0</v>
      </c>
      <c r="H324" s="4">
        <f t="shared" si="27"/>
        <v>0</v>
      </c>
      <c r="I324" s="4">
        <f t="shared" si="28"/>
        <v>0</v>
      </c>
    </row>
    <row r="325" spans="1:9" x14ac:dyDescent="0.25">
      <c r="A325" s="10">
        <f t="shared" si="29"/>
        <v>54271</v>
      </c>
      <c r="B325">
        <f t="shared" si="25"/>
        <v>27</v>
      </c>
      <c r="C325">
        <v>324</v>
      </c>
      <c r="D325" s="4">
        <f t="shared" si="26"/>
        <v>0</v>
      </c>
      <c r="E325" s="4">
        <f>IF(ISNA(VLOOKUP(A325&amp;"oud",'Extra aflossing'!A:G,4,0)),0,VLOOKUP(A325&amp;"oud",'Extra aflossing'!A:G,4,0))</f>
        <v>0</v>
      </c>
      <c r="F325" s="4">
        <f>I324*Invoer!$B$17/12</f>
        <v>0</v>
      </c>
      <c r="G325" s="4">
        <f>IF(A325&lt;=Aflossingsvrij_maken,IFERROR(ABS(PMT(Invoer!$B$17/12,Invoer!$B$25-C325+1,I324,0)),0),0)</f>
        <v>0</v>
      </c>
      <c r="H325" s="4">
        <f t="shared" si="27"/>
        <v>0</v>
      </c>
      <c r="I325" s="4">
        <f t="shared" si="28"/>
        <v>0</v>
      </c>
    </row>
    <row r="326" spans="1:9" x14ac:dyDescent="0.25">
      <c r="A326" s="10">
        <f t="shared" si="29"/>
        <v>54302</v>
      </c>
      <c r="B326">
        <f t="shared" si="25"/>
        <v>28</v>
      </c>
      <c r="C326">
        <v>325</v>
      </c>
      <c r="D326" s="4">
        <f t="shared" si="26"/>
        <v>0</v>
      </c>
      <c r="E326" s="4">
        <f>IF(ISNA(VLOOKUP(A326&amp;"oud",'Extra aflossing'!A:G,4,0)),0,VLOOKUP(A326&amp;"oud",'Extra aflossing'!A:G,4,0))</f>
        <v>0</v>
      </c>
      <c r="F326" s="4">
        <f>I325*Invoer!$B$17/12</f>
        <v>0</v>
      </c>
      <c r="G326" s="4">
        <f>IF(A326&lt;=Aflossingsvrij_maken,IFERROR(ABS(PMT(Invoer!$B$17/12,Invoer!$B$25-C326+1,I325,0)),0),0)</f>
        <v>0</v>
      </c>
      <c r="H326" s="4">
        <f t="shared" si="27"/>
        <v>0</v>
      </c>
      <c r="I326" s="4">
        <f t="shared" si="28"/>
        <v>0</v>
      </c>
    </row>
    <row r="327" spans="1:9" x14ac:dyDescent="0.25">
      <c r="A327" s="10">
        <f t="shared" si="29"/>
        <v>54332</v>
      </c>
      <c r="B327">
        <f t="shared" si="25"/>
        <v>28</v>
      </c>
      <c r="C327">
        <v>326</v>
      </c>
      <c r="D327" s="4">
        <f t="shared" si="26"/>
        <v>0</v>
      </c>
      <c r="E327" s="4">
        <f>IF(ISNA(VLOOKUP(A327&amp;"oud",'Extra aflossing'!A:G,4,0)),0,VLOOKUP(A327&amp;"oud",'Extra aflossing'!A:G,4,0))</f>
        <v>0</v>
      </c>
      <c r="F327" s="4">
        <f>I326*Invoer!$B$17/12</f>
        <v>0</v>
      </c>
      <c r="G327" s="4">
        <f>IF(A327&lt;=Aflossingsvrij_maken,IFERROR(ABS(PMT(Invoer!$B$17/12,Invoer!$B$25-C327+1,I326,0)),0),0)</f>
        <v>0</v>
      </c>
      <c r="H327" s="4">
        <f t="shared" si="27"/>
        <v>0</v>
      </c>
      <c r="I327" s="4">
        <f t="shared" si="28"/>
        <v>0</v>
      </c>
    </row>
    <row r="328" spans="1:9" x14ac:dyDescent="0.25">
      <c r="A328" s="10">
        <f t="shared" si="29"/>
        <v>54363</v>
      </c>
      <c r="B328">
        <f t="shared" si="25"/>
        <v>28</v>
      </c>
      <c r="C328">
        <v>327</v>
      </c>
      <c r="D328" s="4">
        <f t="shared" si="26"/>
        <v>0</v>
      </c>
      <c r="E328" s="4">
        <f>IF(ISNA(VLOOKUP(A328&amp;"oud",'Extra aflossing'!A:G,4,0)),0,VLOOKUP(A328&amp;"oud",'Extra aflossing'!A:G,4,0))</f>
        <v>0</v>
      </c>
      <c r="F328" s="4">
        <f>I327*Invoer!$B$17/12</f>
        <v>0</v>
      </c>
      <c r="G328" s="4">
        <f>IF(A328&lt;=Aflossingsvrij_maken,IFERROR(ABS(PMT(Invoer!$B$17/12,Invoer!$B$25-C328+1,I327,0)),0),0)</f>
        <v>0</v>
      </c>
      <c r="H328" s="4">
        <f t="shared" si="27"/>
        <v>0</v>
      </c>
      <c r="I328" s="4">
        <f t="shared" si="28"/>
        <v>0</v>
      </c>
    </row>
    <row r="329" spans="1:9" x14ac:dyDescent="0.25">
      <c r="A329" s="10">
        <f t="shared" si="29"/>
        <v>54393</v>
      </c>
      <c r="B329">
        <f t="shared" si="25"/>
        <v>28</v>
      </c>
      <c r="C329">
        <v>328</v>
      </c>
      <c r="D329" s="4">
        <f t="shared" si="26"/>
        <v>0</v>
      </c>
      <c r="E329" s="4">
        <f>IF(ISNA(VLOOKUP(A329&amp;"oud",'Extra aflossing'!A:G,4,0)),0,VLOOKUP(A329&amp;"oud",'Extra aflossing'!A:G,4,0))</f>
        <v>0</v>
      </c>
      <c r="F329" s="4">
        <f>I328*Invoer!$B$17/12</f>
        <v>0</v>
      </c>
      <c r="G329" s="4">
        <f>IF(A329&lt;=Aflossingsvrij_maken,IFERROR(ABS(PMT(Invoer!$B$17/12,Invoer!$B$25-C329+1,I328,0)),0),0)</f>
        <v>0</v>
      </c>
      <c r="H329" s="4">
        <f t="shared" si="27"/>
        <v>0</v>
      </c>
      <c r="I329" s="4">
        <f t="shared" si="28"/>
        <v>0</v>
      </c>
    </row>
    <row r="330" spans="1:9" x14ac:dyDescent="0.25">
      <c r="A330" s="10">
        <f t="shared" si="29"/>
        <v>54424</v>
      </c>
      <c r="B330">
        <f t="shared" si="25"/>
        <v>28</v>
      </c>
      <c r="C330">
        <v>329</v>
      </c>
      <c r="D330" s="4">
        <f t="shared" si="26"/>
        <v>0</v>
      </c>
      <c r="E330" s="4">
        <f>IF(ISNA(VLOOKUP(A330&amp;"oud",'Extra aflossing'!A:G,4,0)),0,VLOOKUP(A330&amp;"oud",'Extra aflossing'!A:G,4,0))</f>
        <v>0</v>
      </c>
      <c r="F330" s="4">
        <f>I329*Invoer!$B$17/12</f>
        <v>0</v>
      </c>
      <c r="G330" s="4">
        <f>IF(A330&lt;=Aflossingsvrij_maken,IFERROR(ABS(PMT(Invoer!$B$17/12,Invoer!$B$25-C330+1,I329,0)),0),0)</f>
        <v>0</v>
      </c>
      <c r="H330" s="4">
        <f t="shared" si="27"/>
        <v>0</v>
      </c>
      <c r="I330" s="4">
        <f t="shared" si="28"/>
        <v>0</v>
      </c>
    </row>
    <row r="331" spans="1:9" x14ac:dyDescent="0.25">
      <c r="A331" s="10">
        <f t="shared" si="29"/>
        <v>54455</v>
      </c>
      <c r="B331">
        <f t="shared" si="25"/>
        <v>28</v>
      </c>
      <c r="C331">
        <v>330</v>
      </c>
      <c r="D331" s="4">
        <f t="shared" si="26"/>
        <v>0</v>
      </c>
      <c r="E331" s="4">
        <f>IF(ISNA(VLOOKUP(A331&amp;"oud",'Extra aflossing'!A:G,4,0)),0,VLOOKUP(A331&amp;"oud",'Extra aflossing'!A:G,4,0))</f>
        <v>0</v>
      </c>
      <c r="F331" s="4">
        <f>I330*Invoer!$B$17/12</f>
        <v>0</v>
      </c>
      <c r="G331" s="4">
        <f>IF(A331&lt;=Aflossingsvrij_maken,IFERROR(ABS(PMT(Invoer!$B$17/12,Invoer!$B$25-C331+1,I330,0)),0),0)</f>
        <v>0</v>
      </c>
      <c r="H331" s="4">
        <f t="shared" si="27"/>
        <v>0</v>
      </c>
      <c r="I331" s="4">
        <f t="shared" si="28"/>
        <v>0</v>
      </c>
    </row>
    <row r="332" spans="1:9" x14ac:dyDescent="0.25">
      <c r="A332" s="10">
        <f t="shared" si="29"/>
        <v>54483</v>
      </c>
      <c r="B332">
        <f t="shared" si="25"/>
        <v>28</v>
      </c>
      <c r="C332">
        <v>331</v>
      </c>
      <c r="D332" s="4">
        <f t="shared" si="26"/>
        <v>0</v>
      </c>
      <c r="E332" s="4">
        <f>IF(ISNA(VLOOKUP(A332&amp;"oud",'Extra aflossing'!A:G,4,0)),0,VLOOKUP(A332&amp;"oud",'Extra aflossing'!A:G,4,0))</f>
        <v>0</v>
      </c>
      <c r="F332" s="4">
        <f>I331*Invoer!$B$17/12</f>
        <v>0</v>
      </c>
      <c r="G332" s="4">
        <f>IF(A332&lt;=Aflossingsvrij_maken,IFERROR(ABS(PMT(Invoer!$B$17/12,Invoer!$B$25-C332+1,I331,0)),0),0)</f>
        <v>0</v>
      </c>
      <c r="H332" s="4">
        <f t="shared" si="27"/>
        <v>0</v>
      </c>
      <c r="I332" s="4">
        <f t="shared" si="28"/>
        <v>0</v>
      </c>
    </row>
    <row r="333" spans="1:9" x14ac:dyDescent="0.25">
      <c r="A333" s="10">
        <f t="shared" si="29"/>
        <v>54514</v>
      </c>
      <c r="B333">
        <f t="shared" si="25"/>
        <v>28</v>
      </c>
      <c r="C333">
        <v>332</v>
      </c>
      <c r="D333" s="4">
        <f t="shared" si="26"/>
        <v>0</v>
      </c>
      <c r="E333" s="4">
        <f>IF(ISNA(VLOOKUP(A333&amp;"oud",'Extra aflossing'!A:G,4,0)),0,VLOOKUP(A333&amp;"oud",'Extra aflossing'!A:G,4,0))</f>
        <v>0</v>
      </c>
      <c r="F333" s="4">
        <f>I332*Invoer!$B$17/12</f>
        <v>0</v>
      </c>
      <c r="G333" s="4">
        <f>IF(A333&lt;=Aflossingsvrij_maken,IFERROR(ABS(PMT(Invoer!$B$17/12,Invoer!$B$25-C333+1,I332,0)),0),0)</f>
        <v>0</v>
      </c>
      <c r="H333" s="4">
        <f t="shared" si="27"/>
        <v>0</v>
      </c>
      <c r="I333" s="4">
        <f t="shared" si="28"/>
        <v>0</v>
      </c>
    </row>
    <row r="334" spans="1:9" x14ac:dyDescent="0.25">
      <c r="A334" s="10">
        <f t="shared" si="29"/>
        <v>54544</v>
      </c>
      <c r="B334">
        <f t="shared" si="25"/>
        <v>28</v>
      </c>
      <c r="C334">
        <v>333</v>
      </c>
      <c r="D334" s="4">
        <f t="shared" si="26"/>
        <v>0</v>
      </c>
      <c r="E334" s="4">
        <f>IF(ISNA(VLOOKUP(A334&amp;"oud",'Extra aflossing'!A:G,4,0)),0,VLOOKUP(A334&amp;"oud",'Extra aflossing'!A:G,4,0))</f>
        <v>0</v>
      </c>
      <c r="F334" s="4">
        <f>I333*Invoer!$B$17/12</f>
        <v>0</v>
      </c>
      <c r="G334" s="4">
        <f>IF(A334&lt;=Aflossingsvrij_maken,IFERROR(ABS(PMT(Invoer!$B$17/12,Invoer!$B$25-C334+1,I333,0)),0),0)</f>
        <v>0</v>
      </c>
      <c r="H334" s="4">
        <f t="shared" si="27"/>
        <v>0</v>
      </c>
      <c r="I334" s="4">
        <f t="shared" si="28"/>
        <v>0</v>
      </c>
    </row>
    <row r="335" spans="1:9" x14ac:dyDescent="0.25">
      <c r="A335" s="10">
        <f t="shared" si="29"/>
        <v>54575</v>
      </c>
      <c r="B335">
        <f t="shared" si="25"/>
        <v>28</v>
      </c>
      <c r="C335">
        <v>334</v>
      </c>
      <c r="D335" s="4">
        <f t="shared" si="26"/>
        <v>0</v>
      </c>
      <c r="E335" s="4">
        <f>IF(ISNA(VLOOKUP(A335&amp;"oud",'Extra aflossing'!A:G,4,0)),0,VLOOKUP(A335&amp;"oud",'Extra aflossing'!A:G,4,0))</f>
        <v>0</v>
      </c>
      <c r="F335" s="4">
        <f>I334*Invoer!$B$17/12</f>
        <v>0</v>
      </c>
      <c r="G335" s="4">
        <f>IF(A335&lt;=Aflossingsvrij_maken,IFERROR(ABS(PMT(Invoer!$B$17/12,Invoer!$B$25-C335+1,I334,0)),0),0)</f>
        <v>0</v>
      </c>
      <c r="H335" s="4">
        <f t="shared" si="27"/>
        <v>0</v>
      </c>
      <c r="I335" s="4">
        <f t="shared" si="28"/>
        <v>0</v>
      </c>
    </row>
    <row r="336" spans="1:9" x14ac:dyDescent="0.25">
      <c r="A336" s="10">
        <f t="shared" si="29"/>
        <v>54605</v>
      </c>
      <c r="B336">
        <f t="shared" si="25"/>
        <v>28</v>
      </c>
      <c r="C336">
        <v>335</v>
      </c>
      <c r="D336" s="4">
        <f t="shared" si="26"/>
        <v>0</v>
      </c>
      <c r="E336" s="4">
        <f>IF(ISNA(VLOOKUP(A336&amp;"oud",'Extra aflossing'!A:G,4,0)),0,VLOOKUP(A336&amp;"oud",'Extra aflossing'!A:G,4,0))</f>
        <v>0</v>
      </c>
      <c r="F336" s="4">
        <f>I335*Invoer!$B$17/12</f>
        <v>0</v>
      </c>
      <c r="G336" s="4">
        <f>IF(A336&lt;=Aflossingsvrij_maken,IFERROR(ABS(PMT(Invoer!$B$17/12,Invoer!$B$25-C336+1,I335,0)),0),0)</f>
        <v>0</v>
      </c>
      <c r="H336" s="4">
        <f t="shared" si="27"/>
        <v>0</v>
      </c>
      <c r="I336" s="4">
        <f t="shared" si="28"/>
        <v>0</v>
      </c>
    </row>
    <row r="337" spans="1:9" x14ac:dyDescent="0.25">
      <c r="A337" s="10">
        <f t="shared" si="29"/>
        <v>54636</v>
      </c>
      <c r="B337">
        <f t="shared" si="25"/>
        <v>28</v>
      </c>
      <c r="C337">
        <v>336</v>
      </c>
      <c r="D337" s="4">
        <f t="shared" si="26"/>
        <v>0</v>
      </c>
      <c r="E337" s="4">
        <f>IF(ISNA(VLOOKUP(A337&amp;"oud",'Extra aflossing'!A:G,4,0)),0,VLOOKUP(A337&amp;"oud",'Extra aflossing'!A:G,4,0))</f>
        <v>0</v>
      </c>
      <c r="F337" s="4">
        <f>I336*Invoer!$B$17/12</f>
        <v>0</v>
      </c>
      <c r="G337" s="4">
        <f>IF(A337&lt;=Aflossingsvrij_maken,IFERROR(ABS(PMT(Invoer!$B$17/12,Invoer!$B$25-C337+1,I336,0)),0),0)</f>
        <v>0</v>
      </c>
      <c r="H337" s="4">
        <f t="shared" si="27"/>
        <v>0</v>
      </c>
      <c r="I337" s="4">
        <f t="shared" si="28"/>
        <v>0</v>
      </c>
    </row>
    <row r="338" spans="1:9" x14ac:dyDescent="0.25">
      <c r="A338" s="10">
        <f t="shared" si="29"/>
        <v>54667</v>
      </c>
      <c r="B338">
        <f t="shared" si="25"/>
        <v>29</v>
      </c>
      <c r="C338">
        <v>337</v>
      </c>
      <c r="D338" s="4">
        <f t="shared" si="26"/>
        <v>0</v>
      </c>
      <c r="E338" s="4">
        <f>IF(ISNA(VLOOKUP(A338&amp;"oud",'Extra aflossing'!A:G,4,0)),0,VLOOKUP(A338&amp;"oud",'Extra aflossing'!A:G,4,0))</f>
        <v>0</v>
      </c>
      <c r="F338" s="4">
        <f>I337*Invoer!$B$17/12</f>
        <v>0</v>
      </c>
      <c r="G338" s="4">
        <f>IF(A338&lt;=Aflossingsvrij_maken,IFERROR(ABS(PMT(Invoer!$B$17/12,Invoer!$B$25-C338+1,I337,0)),0),0)</f>
        <v>0</v>
      </c>
      <c r="H338" s="4">
        <f t="shared" si="27"/>
        <v>0</v>
      </c>
      <c r="I338" s="4">
        <f t="shared" si="28"/>
        <v>0</v>
      </c>
    </row>
    <row r="339" spans="1:9" x14ac:dyDescent="0.25">
      <c r="A339" s="10">
        <f t="shared" si="29"/>
        <v>54697</v>
      </c>
      <c r="B339">
        <f t="shared" si="25"/>
        <v>29</v>
      </c>
      <c r="C339">
        <v>338</v>
      </c>
      <c r="D339" s="4">
        <f t="shared" si="26"/>
        <v>0</v>
      </c>
      <c r="E339" s="4">
        <f>IF(ISNA(VLOOKUP(A339&amp;"oud",'Extra aflossing'!A:G,4,0)),0,VLOOKUP(A339&amp;"oud",'Extra aflossing'!A:G,4,0))</f>
        <v>0</v>
      </c>
      <c r="F339" s="4">
        <f>I338*Invoer!$B$17/12</f>
        <v>0</v>
      </c>
      <c r="G339" s="4">
        <f>IF(A339&lt;=Aflossingsvrij_maken,IFERROR(ABS(PMT(Invoer!$B$17/12,Invoer!$B$25-C339+1,I338,0)),0),0)</f>
        <v>0</v>
      </c>
      <c r="H339" s="4">
        <f t="shared" si="27"/>
        <v>0</v>
      </c>
      <c r="I339" s="4">
        <f t="shared" si="28"/>
        <v>0</v>
      </c>
    </row>
    <row r="340" spans="1:9" x14ac:dyDescent="0.25">
      <c r="A340" s="10">
        <f t="shared" si="29"/>
        <v>54728</v>
      </c>
      <c r="B340">
        <f t="shared" si="25"/>
        <v>29</v>
      </c>
      <c r="C340">
        <v>339</v>
      </c>
      <c r="D340" s="4">
        <f t="shared" si="26"/>
        <v>0</v>
      </c>
      <c r="E340" s="4">
        <f>IF(ISNA(VLOOKUP(A340&amp;"oud",'Extra aflossing'!A:G,4,0)),0,VLOOKUP(A340&amp;"oud",'Extra aflossing'!A:G,4,0))</f>
        <v>0</v>
      </c>
      <c r="F340" s="4">
        <f>I339*Invoer!$B$17/12</f>
        <v>0</v>
      </c>
      <c r="G340" s="4">
        <f>IF(A340&lt;=Aflossingsvrij_maken,IFERROR(ABS(PMT(Invoer!$B$17/12,Invoer!$B$25-C340+1,I339,0)),0),0)</f>
        <v>0</v>
      </c>
      <c r="H340" s="4">
        <f t="shared" si="27"/>
        <v>0</v>
      </c>
      <c r="I340" s="4">
        <f t="shared" si="28"/>
        <v>0</v>
      </c>
    </row>
    <row r="341" spans="1:9" x14ac:dyDescent="0.25">
      <c r="A341" s="10">
        <f t="shared" si="29"/>
        <v>54758</v>
      </c>
      <c r="B341">
        <f t="shared" si="25"/>
        <v>29</v>
      </c>
      <c r="C341">
        <v>340</v>
      </c>
      <c r="D341" s="4">
        <f t="shared" si="26"/>
        <v>0</v>
      </c>
      <c r="E341" s="4">
        <f>IF(ISNA(VLOOKUP(A341&amp;"oud",'Extra aflossing'!A:G,4,0)),0,VLOOKUP(A341&amp;"oud",'Extra aflossing'!A:G,4,0))</f>
        <v>0</v>
      </c>
      <c r="F341" s="4">
        <f>I340*Invoer!$B$17/12</f>
        <v>0</v>
      </c>
      <c r="G341" s="4">
        <f>IF(A341&lt;=Aflossingsvrij_maken,IFERROR(ABS(PMT(Invoer!$B$17/12,Invoer!$B$25-C341+1,I340,0)),0),0)</f>
        <v>0</v>
      </c>
      <c r="H341" s="4">
        <f t="shared" si="27"/>
        <v>0</v>
      </c>
      <c r="I341" s="4">
        <f t="shared" si="28"/>
        <v>0</v>
      </c>
    </row>
    <row r="342" spans="1:9" x14ac:dyDescent="0.25">
      <c r="A342" s="10">
        <f t="shared" si="29"/>
        <v>54789</v>
      </c>
      <c r="B342">
        <f t="shared" si="25"/>
        <v>29</v>
      </c>
      <c r="C342">
        <v>341</v>
      </c>
      <c r="D342" s="4">
        <f t="shared" si="26"/>
        <v>0</v>
      </c>
      <c r="E342" s="4">
        <f>IF(ISNA(VLOOKUP(A342&amp;"oud",'Extra aflossing'!A:G,4,0)),0,VLOOKUP(A342&amp;"oud",'Extra aflossing'!A:G,4,0))</f>
        <v>0</v>
      </c>
      <c r="F342" s="4">
        <f>I341*Invoer!$B$17/12</f>
        <v>0</v>
      </c>
      <c r="G342" s="4">
        <f>IF(A342&lt;=Aflossingsvrij_maken,IFERROR(ABS(PMT(Invoer!$B$17/12,Invoer!$B$25-C342+1,I341,0)),0),0)</f>
        <v>0</v>
      </c>
      <c r="H342" s="4">
        <f t="shared" si="27"/>
        <v>0</v>
      </c>
      <c r="I342" s="4">
        <f t="shared" si="28"/>
        <v>0</v>
      </c>
    </row>
    <row r="343" spans="1:9" x14ac:dyDescent="0.25">
      <c r="A343" s="10">
        <f t="shared" si="29"/>
        <v>54820</v>
      </c>
      <c r="B343">
        <f t="shared" si="25"/>
        <v>29</v>
      </c>
      <c r="C343">
        <v>342</v>
      </c>
      <c r="D343" s="4">
        <f t="shared" si="26"/>
        <v>0</v>
      </c>
      <c r="E343" s="4">
        <f>IF(ISNA(VLOOKUP(A343&amp;"oud",'Extra aflossing'!A:G,4,0)),0,VLOOKUP(A343&amp;"oud",'Extra aflossing'!A:G,4,0))</f>
        <v>0</v>
      </c>
      <c r="F343" s="4">
        <f>I342*Invoer!$B$17/12</f>
        <v>0</v>
      </c>
      <c r="G343" s="4">
        <f>IF(A343&lt;=Aflossingsvrij_maken,IFERROR(ABS(PMT(Invoer!$B$17/12,Invoer!$B$25-C343+1,I342,0)),0),0)</f>
        <v>0</v>
      </c>
      <c r="H343" s="4">
        <f t="shared" si="27"/>
        <v>0</v>
      </c>
      <c r="I343" s="4">
        <f t="shared" si="28"/>
        <v>0</v>
      </c>
    </row>
    <row r="344" spans="1:9" x14ac:dyDescent="0.25">
      <c r="A344" s="10">
        <f t="shared" si="29"/>
        <v>54848</v>
      </c>
      <c r="B344">
        <f t="shared" si="25"/>
        <v>29</v>
      </c>
      <c r="C344">
        <v>343</v>
      </c>
      <c r="D344" s="4">
        <f t="shared" si="26"/>
        <v>0</v>
      </c>
      <c r="E344" s="4">
        <f>IF(ISNA(VLOOKUP(A344&amp;"oud",'Extra aflossing'!A:G,4,0)),0,VLOOKUP(A344&amp;"oud",'Extra aflossing'!A:G,4,0))</f>
        <v>0</v>
      </c>
      <c r="F344" s="4">
        <f>I343*Invoer!$B$17/12</f>
        <v>0</v>
      </c>
      <c r="G344" s="4">
        <f>IF(A344&lt;=Aflossingsvrij_maken,IFERROR(ABS(PMT(Invoer!$B$17/12,Invoer!$B$25-C344+1,I343,0)),0),0)</f>
        <v>0</v>
      </c>
      <c r="H344" s="4">
        <f t="shared" si="27"/>
        <v>0</v>
      </c>
      <c r="I344" s="4">
        <f t="shared" si="28"/>
        <v>0</v>
      </c>
    </row>
    <row r="345" spans="1:9" x14ac:dyDescent="0.25">
      <c r="A345" s="10">
        <f t="shared" si="29"/>
        <v>54879</v>
      </c>
      <c r="B345">
        <f t="shared" si="25"/>
        <v>29</v>
      </c>
      <c r="C345">
        <v>344</v>
      </c>
      <c r="D345" s="4">
        <f t="shared" si="26"/>
        <v>0</v>
      </c>
      <c r="E345" s="4">
        <f>IF(ISNA(VLOOKUP(A345&amp;"oud",'Extra aflossing'!A:G,4,0)),0,VLOOKUP(A345&amp;"oud",'Extra aflossing'!A:G,4,0))</f>
        <v>0</v>
      </c>
      <c r="F345" s="4">
        <f>I344*Invoer!$B$17/12</f>
        <v>0</v>
      </c>
      <c r="G345" s="4">
        <f>IF(A345&lt;=Aflossingsvrij_maken,IFERROR(ABS(PMT(Invoer!$B$17/12,Invoer!$B$25-C345+1,I344,0)),0),0)</f>
        <v>0</v>
      </c>
      <c r="H345" s="4">
        <f t="shared" si="27"/>
        <v>0</v>
      </c>
      <c r="I345" s="4">
        <f t="shared" si="28"/>
        <v>0</v>
      </c>
    </row>
    <row r="346" spans="1:9" x14ac:dyDescent="0.25">
      <c r="A346" s="10">
        <f t="shared" si="29"/>
        <v>54909</v>
      </c>
      <c r="B346">
        <f t="shared" si="25"/>
        <v>29</v>
      </c>
      <c r="C346">
        <v>345</v>
      </c>
      <c r="D346" s="4">
        <f t="shared" si="26"/>
        <v>0</v>
      </c>
      <c r="E346" s="4">
        <f>IF(ISNA(VLOOKUP(A346&amp;"oud",'Extra aflossing'!A:G,4,0)),0,VLOOKUP(A346&amp;"oud",'Extra aflossing'!A:G,4,0))</f>
        <v>0</v>
      </c>
      <c r="F346" s="4">
        <f>I345*Invoer!$B$17/12</f>
        <v>0</v>
      </c>
      <c r="G346" s="4">
        <f>IF(A346&lt;=Aflossingsvrij_maken,IFERROR(ABS(PMT(Invoer!$B$17/12,Invoer!$B$25-C346+1,I345,0)),0),0)</f>
        <v>0</v>
      </c>
      <c r="H346" s="4">
        <f t="shared" si="27"/>
        <v>0</v>
      </c>
      <c r="I346" s="4">
        <f t="shared" si="28"/>
        <v>0</v>
      </c>
    </row>
    <row r="347" spans="1:9" x14ac:dyDescent="0.25">
      <c r="A347" s="10">
        <f t="shared" si="29"/>
        <v>54940</v>
      </c>
      <c r="B347">
        <f t="shared" si="25"/>
        <v>29</v>
      </c>
      <c r="C347">
        <v>346</v>
      </c>
      <c r="D347" s="4">
        <f t="shared" si="26"/>
        <v>0</v>
      </c>
      <c r="E347" s="4">
        <f>IF(ISNA(VLOOKUP(A347&amp;"oud",'Extra aflossing'!A:G,4,0)),0,VLOOKUP(A347&amp;"oud",'Extra aflossing'!A:G,4,0))</f>
        <v>0</v>
      </c>
      <c r="F347" s="4">
        <f>I346*Invoer!$B$17/12</f>
        <v>0</v>
      </c>
      <c r="G347" s="4">
        <f>IF(A347&lt;=Aflossingsvrij_maken,IFERROR(ABS(PMT(Invoer!$B$17/12,Invoer!$B$25-C347+1,I346,0)),0),0)</f>
        <v>0</v>
      </c>
      <c r="H347" s="4">
        <f t="shared" si="27"/>
        <v>0</v>
      </c>
      <c r="I347" s="4">
        <f t="shared" si="28"/>
        <v>0</v>
      </c>
    </row>
    <row r="348" spans="1:9" x14ac:dyDescent="0.25">
      <c r="A348" s="10">
        <f t="shared" si="29"/>
        <v>54970</v>
      </c>
      <c r="B348">
        <f t="shared" si="25"/>
        <v>29</v>
      </c>
      <c r="C348">
        <v>347</v>
      </c>
      <c r="D348" s="4">
        <f t="shared" si="26"/>
        <v>0</v>
      </c>
      <c r="E348" s="4">
        <f>IF(ISNA(VLOOKUP(A348&amp;"oud",'Extra aflossing'!A:G,4,0)),0,VLOOKUP(A348&amp;"oud",'Extra aflossing'!A:G,4,0))</f>
        <v>0</v>
      </c>
      <c r="F348" s="4">
        <f>I347*Invoer!$B$17/12</f>
        <v>0</v>
      </c>
      <c r="G348" s="4">
        <f>IF(A348&lt;=Aflossingsvrij_maken,IFERROR(ABS(PMT(Invoer!$B$17/12,Invoer!$B$25-C348+1,I347,0)),0),0)</f>
        <v>0</v>
      </c>
      <c r="H348" s="4">
        <f t="shared" si="27"/>
        <v>0</v>
      </c>
      <c r="I348" s="4">
        <f t="shared" si="28"/>
        <v>0</v>
      </c>
    </row>
    <row r="349" spans="1:9" x14ac:dyDescent="0.25">
      <c r="A349" s="10">
        <f t="shared" si="29"/>
        <v>55001</v>
      </c>
      <c r="B349">
        <f t="shared" si="25"/>
        <v>29</v>
      </c>
      <c r="C349">
        <v>348</v>
      </c>
      <c r="D349" s="4">
        <f t="shared" si="26"/>
        <v>0</v>
      </c>
      <c r="E349" s="4">
        <f>IF(ISNA(VLOOKUP(A349&amp;"oud",'Extra aflossing'!A:G,4,0)),0,VLOOKUP(A349&amp;"oud",'Extra aflossing'!A:G,4,0))</f>
        <v>0</v>
      </c>
      <c r="F349" s="4">
        <f>I348*Invoer!$B$17/12</f>
        <v>0</v>
      </c>
      <c r="G349" s="4">
        <f>IF(A349&lt;=Aflossingsvrij_maken,IFERROR(ABS(PMT(Invoer!$B$17/12,Invoer!$B$25-C349+1,I348,0)),0),0)</f>
        <v>0</v>
      </c>
      <c r="H349" s="4">
        <f t="shared" si="27"/>
        <v>0</v>
      </c>
      <c r="I349" s="4">
        <f t="shared" si="28"/>
        <v>0</v>
      </c>
    </row>
    <row r="350" spans="1:9" x14ac:dyDescent="0.25">
      <c r="A350" s="10">
        <f t="shared" si="29"/>
        <v>55032</v>
      </c>
      <c r="B350">
        <f t="shared" si="25"/>
        <v>30</v>
      </c>
      <c r="C350">
        <v>349</v>
      </c>
      <c r="D350" s="4">
        <f t="shared" si="26"/>
        <v>0</v>
      </c>
      <c r="E350" s="4">
        <f>IF(ISNA(VLOOKUP(A350&amp;"oud",'Extra aflossing'!A:G,4,0)),0,VLOOKUP(A350&amp;"oud",'Extra aflossing'!A:G,4,0))</f>
        <v>0</v>
      </c>
      <c r="F350" s="4">
        <f>I349*Invoer!$B$17/12</f>
        <v>0</v>
      </c>
      <c r="G350" s="4">
        <f>IF(A350&lt;=Aflossingsvrij_maken,IFERROR(ABS(PMT(Invoer!$B$17/12,Invoer!$B$25-C350+1,I349,0)),0),0)</f>
        <v>0</v>
      </c>
      <c r="H350" s="4">
        <f t="shared" si="27"/>
        <v>0</v>
      </c>
      <c r="I350" s="4">
        <f t="shared" si="28"/>
        <v>0</v>
      </c>
    </row>
    <row r="351" spans="1:9" x14ac:dyDescent="0.25">
      <c r="A351" s="10">
        <f t="shared" si="29"/>
        <v>55062</v>
      </c>
      <c r="B351">
        <f t="shared" si="25"/>
        <v>30</v>
      </c>
      <c r="C351">
        <v>350</v>
      </c>
      <c r="D351" s="4">
        <f t="shared" si="26"/>
        <v>0</v>
      </c>
      <c r="E351" s="4">
        <f>IF(ISNA(VLOOKUP(A351&amp;"oud",'Extra aflossing'!A:G,4,0)),0,VLOOKUP(A351&amp;"oud",'Extra aflossing'!A:G,4,0))</f>
        <v>0</v>
      </c>
      <c r="F351" s="4">
        <f>I350*Invoer!$B$17/12</f>
        <v>0</v>
      </c>
      <c r="G351" s="4">
        <f>IF(A351&lt;=Aflossingsvrij_maken,IFERROR(ABS(PMT(Invoer!$B$17/12,Invoer!$B$25-C351+1,I350,0)),0),0)</f>
        <v>0</v>
      </c>
      <c r="H351" s="4">
        <f t="shared" si="27"/>
        <v>0</v>
      </c>
      <c r="I351" s="4">
        <f t="shared" si="28"/>
        <v>0</v>
      </c>
    </row>
    <row r="352" spans="1:9" x14ac:dyDescent="0.25">
      <c r="A352" s="10">
        <f t="shared" si="29"/>
        <v>55093</v>
      </c>
      <c r="B352">
        <f t="shared" si="25"/>
        <v>30</v>
      </c>
      <c r="C352">
        <v>351</v>
      </c>
      <c r="D352" s="4">
        <f t="shared" si="26"/>
        <v>0</v>
      </c>
      <c r="E352" s="4">
        <f>IF(ISNA(VLOOKUP(A352&amp;"oud",'Extra aflossing'!A:G,4,0)),0,VLOOKUP(A352&amp;"oud",'Extra aflossing'!A:G,4,0))</f>
        <v>0</v>
      </c>
      <c r="F352" s="4">
        <f>I351*Invoer!$B$17/12</f>
        <v>0</v>
      </c>
      <c r="G352" s="4">
        <f>IF(A352&lt;=Aflossingsvrij_maken,IFERROR(ABS(PMT(Invoer!$B$17/12,Invoer!$B$25-C352+1,I351,0)),0),0)</f>
        <v>0</v>
      </c>
      <c r="H352" s="4">
        <f t="shared" si="27"/>
        <v>0</v>
      </c>
      <c r="I352" s="4">
        <f t="shared" si="28"/>
        <v>0</v>
      </c>
    </row>
    <row r="353" spans="1:9" x14ac:dyDescent="0.25">
      <c r="A353" s="10">
        <f t="shared" si="29"/>
        <v>55123</v>
      </c>
      <c r="B353">
        <f t="shared" si="25"/>
        <v>30</v>
      </c>
      <c r="C353">
        <v>352</v>
      </c>
      <c r="D353" s="4">
        <f t="shared" si="26"/>
        <v>0</v>
      </c>
      <c r="E353" s="4">
        <f>IF(ISNA(VLOOKUP(A353&amp;"oud",'Extra aflossing'!A:G,4,0)),0,VLOOKUP(A353&amp;"oud",'Extra aflossing'!A:G,4,0))</f>
        <v>0</v>
      </c>
      <c r="F353" s="4">
        <f>I352*Invoer!$B$17/12</f>
        <v>0</v>
      </c>
      <c r="G353" s="4">
        <f>IF(A353&lt;=Aflossingsvrij_maken,IFERROR(ABS(PMT(Invoer!$B$17/12,Invoer!$B$25-C353+1,I352,0)),0),0)</f>
        <v>0</v>
      </c>
      <c r="H353" s="4">
        <f t="shared" si="27"/>
        <v>0</v>
      </c>
      <c r="I353" s="4">
        <f t="shared" si="28"/>
        <v>0</v>
      </c>
    </row>
    <row r="354" spans="1:9" x14ac:dyDescent="0.25">
      <c r="A354" s="10">
        <f t="shared" si="29"/>
        <v>55154</v>
      </c>
      <c r="B354">
        <f t="shared" si="25"/>
        <v>30</v>
      </c>
      <c r="C354">
        <v>353</v>
      </c>
      <c r="D354" s="4">
        <f t="shared" si="26"/>
        <v>0</v>
      </c>
      <c r="E354" s="4">
        <f>IF(ISNA(VLOOKUP(A354&amp;"oud",'Extra aflossing'!A:G,4,0)),0,VLOOKUP(A354&amp;"oud",'Extra aflossing'!A:G,4,0))</f>
        <v>0</v>
      </c>
      <c r="F354" s="4">
        <f>I353*Invoer!$B$17/12</f>
        <v>0</v>
      </c>
      <c r="G354" s="4">
        <f>IF(A354&lt;=Aflossingsvrij_maken,IFERROR(ABS(PMT(Invoer!$B$17/12,Invoer!$B$25-C354+1,I353,0)),0),0)</f>
        <v>0</v>
      </c>
      <c r="H354" s="4">
        <f t="shared" si="27"/>
        <v>0</v>
      </c>
      <c r="I354" s="4">
        <f t="shared" si="28"/>
        <v>0</v>
      </c>
    </row>
    <row r="355" spans="1:9" x14ac:dyDescent="0.25">
      <c r="A355" s="10">
        <f t="shared" si="29"/>
        <v>55185</v>
      </c>
      <c r="B355">
        <f t="shared" si="25"/>
        <v>30</v>
      </c>
      <c r="C355">
        <v>354</v>
      </c>
      <c r="D355" s="4">
        <f t="shared" si="26"/>
        <v>0</v>
      </c>
      <c r="E355" s="4">
        <f>IF(ISNA(VLOOKUP(A355&amp;"oud",'Extra aflossing'!A:G,4,0)),0,VLOOKUP(A355&amp;"oud",'Extra aflossing'!A:G,4,0))</f>
        <v>0</v>
      </c>
      <c r="F355" s="4">
        <f>I354*Invoer!$B$17/12</f>
        <v>0</v>
      </c>
      <c r="G355" s="4">
        <f>IF(A355&lt;=Aflossingsvrij_maken,IFERROR(ABS(PMT(Invoer!$B$17/12,Invoer!$B$25-C355+1,I354,0)),0),0)</f>
        <v>0</v>
      </c>
      <c r="H355" s="4">
        <f t="shared" si="27"/>
        <v>0</v>
      </c>
      <c r="I355" s="4">
        <f t="shared" si="28"/>
        <v>0</v>
      </c>
    </row>
    <row r="356" spans="1:9" x14ac:dyDescent="0.25">
      <c r="A356" s="10">
        <f t="shared" si="29"/>
        <v>55213</v>
      </c>
      <c r="B356">
        <f t="shared" si="25"/>
        <v>30</v>
      </c>
      <c r="C356">
        <v>355</v>
      </c>
      <c r="D356" s="4">
        <f t="shared" si="26"/>
        <v>0</v>
      </c>
      <c r="E356" s="4">
        <f>IF(ISNA(VLOOKUP(A356&amp;"oud",'Extra aflossing'!A:G,4,0)),0,VLOOKUP(A356&amp;"oud",'Extra aflossing'!A:G,4,0))</f>
        <v>0</v>
      </c>
      <c r="F356" s="4">
        <f>I355*Invoer!$B$17/12</f>
        <v>0</v>
      </c>
      <c r="G356" s="4">
        <f>IF(A356&lt;=Aflossingsvrij_maken,IFERROR(ABS(PMT(Invoer!$B$17/12,Invoer!$B$25-C356+1,I355,0)),0),0)</f>
        <v>0</v>
      </c>
      <c r="H356" s="4">
        <f t="shared" si="27"/>
        <v>0</v>
      </c>
      <c r="I356" s="4">
        <f t="shared" si="28"/>
        <v>0</v>
      </c>
    </row>
    <row r="357" spans="1:9" x14ac:dyDescent="0.25">
      <c r="A357" s="10">
        <f t="shared" si="29"/>
        <v>55244</v>
      </c>
      <c r="B357">
        <f t="shared" si="25"/>
        <v>30</v>
      </c>
      <c r="C357">
        <v>356</v>
      </c>
      <c r="D357" s="4">
        <f t="shared" si="26"/>
        <v>0</v>
      </c>
      <c r="E357" s="4">
        <f>IF(ISNA(VLOOKUP(A357&amp;"oud",'Extra aflossing'!A:G,4,0)),0,VLOOKUP(A357&amp;"oud",'Extra aflossing'!A:G,4,0))</f>
        <v>0</v>
      </c>
      <c r="F357" s="4">
        <f>I356*Invoer!$B$17/12</f>
        <v>0</v>
      </c>
      <c r="G357" s="4">
        <f>IF(A357&lt;=Aflossingsvrij_maken,IFERROR(ABS(PMT(Invoer!$B$17/12,Invoer!$B$25-C357+1,I356,0)),0),0)</f>
        <v>0</v>
      </c>
      <c r="H357" s="4">
        <f t="shared" si="27"/>
        <v>0</v>
      </c>
      <c r="I357" s="4">
        <f t="shared" si="28"/>
        <v>0</v>
      </c>
    </row>
    <row r="358" spans="1:9" x14ac:dyDescent="0.25">
      <c r="A358" s="10">
        <f t="shared" si="29"/>
        <v>55274</v>
      </c>
      <c r="B358">
        <f t="shared" si="25"/>
        <v>30</v>
      </c>
      <c r="C358">
        <v>357</v>
      </c>
      <c r="D358" s="4">
        <f t="shared" si="26"/>
        <v>0</v>
      </c>
      <c r="E358" s="4">
        <f>IF(ISNA(VLOOKUP(A358&amp;"oud",'Extra aflossing'!A:G,4,0)),0,VLOOKUP(A358&amp;"oud",'Extra aflossing'!A:G,4,0))</f>
        <v>0</v>
      </c>
      <c r="F358" s="4">
        <f>I357*Invoer!$B$17/12</f>
        <v>0</v>
      </c>
      <c r="G358" s="4">
        <f>IF(A358&lt;=Aflossingsvrij_maken,IFERROR(ABS(PMT(Invoer!$B$17/12,Invoer!$B$25-C358+1,I357,0)),0),0)</f>
        <v>0</v>
      </c>
      <c r="H358" s="4">
        <f t="shared" si="27"/>
        <v>0</v>
      </c>
      <c r="I358" s="4">
        <f t="shared" si="28"/>
        <v>0</v>
      </c>
    </row>
    <row r="359" spans="1:9" x14ac:dyDescent="0.25">
      <c r="A359" s="10">
        <f t="shared" si="29"/>
        <v>55305</v>
      </c>
      <c r="B359">
        <f t="shared" si="25"/>
        <v>30</v>
      </c>
      <c r="C359">
        <v>358</v>
      </c>
      <c r="D359" s="4">
        <f t="shared" si="26"/>
        <v>0</v>
      </c>
      <c r="E359" s="4">
        <f>IF(ISNA(VLOOKUP(A359&amp;"oud",'Extra aflossing'!A:G,4,0)),0,VLOOKUP(A359&amp;"oud",'Extra aflossing'!A:G,4,0))</f>
        <v>0</v>
      </c>
      <c r="F359" s="4">
        <f>I358*Invoer!$B$17/12</f>
        <v>0</v>
      </c>
      <c r="G359" s="4">
        <f>IF(A359&lt;=Aflossingsvrij_maken,IFERROR(ABS(PMT(Invoer!$B$17/12,Invoer!$B$25-C359+1,I358,0)),0),0)</f>
        <v>0</v>
      </c>
      <c r="H359" s="4">
        <f t="shared" si="27"/>
        <v>0</v>
      </c>
      <c r="I359" s="4">
        <f t="shared" si="28"/>
        <v>0</v>
      </c>
    </row>
    <row r="360" spans="1:9" x14ac:dyDescent="0.25">
      <c r="A360" s="10">
        <f t="shared" si="29"/>
        <v>55335</v>
      </c>
      <c r="B360">
        <f t="shared" si="25"/>
        <v>30</v>
      </c>
      <c r="C360">
        <v>359</v>
      </c>
      <c r="D360" s="4">
        <f t="shared" si="26"/>
        <v>0</v>
      </c>
      <c r="E360" s="4">
        <f>IF(ISNA(VLOOKUP(A360&amp;"oud",'Extra aflossing'!A:G,4,0)),0,VLOOKUP(A360&amp;"oud",'Extra aflossing'!A:G,4,0))</f>
        <v>0</v>
      </c>
      <c r="F360" s="4">
        <f>I359*Invoer!$B$17/12</f>
        <v>0</v>
      </c>
      <c r="G360" s="4">
        <f>IF(A360&lt;=Aflossingsvrij_maken,IFERROR(ABS(PMT(Invoer!$B$17/12,Invoer!$B$25-C360+1,I359,0)),0),0)</f>
        <v>0</v>
      </c>
      <c r="H360" s="4">
        <f t="shared" si="27"/>
        <v>0</v>
      </c>
      <c r="I360" s="4">
        <f t="shared" si="28"/>
        <v>0</v>
      </c>
    </row>
    <row r="361" spans="1:9" x14ac:dyDescent="0.25">
      <c r="A361" s="10">
        <f t="shared" si="29"/>
        <v>55366</v>
      </c>
      <c r="B361">
        <f t="shared" si="25"/>
        <v>30</v>
      </c>
      <c r="C361">
        <v>360</v>
      </c>
      <c r="D361" s="4">
        <f t="shared" si="26"/>
        <v>0</v>
      </c>
      <c r="E361" s="4">
        <f>IF(ISNA(VLOOKUP(A361&amp;"oud",'Extra aflossing'!A:G,4,0)),0,VLOOKUP(A361&amp;"oud",'Extra aflossing'!A:G,4,0))</f>
        <v>0</v>
      </c>
      <c r="F361" s="4">
        <f>I360*Invoer!$B$17/12</f>
        <v>0</v>
      </c>
      <c r="G361" s="4">
        <f>IF(A361&lt;=Aflossingsvrij_maken,IFERROR(ABS(PMT(Invoer!$B$17/12,Invoer!$B$25-C361+1,I360,0)),0),0)</f>
        <v>0</v>
      </c>
      <c r="H361" s="4">
        <f t="shared" si="27"/>
        <v>0</v>
      </c>
      <c r="I361" s="4">
        <f t="shared" si="28"/>
        <v>0</v>
      </c>
    </row>
    <row r="362" spans="1:9" x14ac:dyDescent="0.25">
      <c r="A362" s="10"/>
    </row>
    <row r="363" spans="1:9" x14ac:dyDescent="0.25">
      <c r="A363" s="10"/>
    </row>
    <row r="364" spans="1:9" x14ac:dyDescent="0.25">
      <c r="A364" s="10"/>
    </row>
    <row r="365" spans="1:9" x14ac:dyDescent="0.25">
      <c r="A365" s="10"/>
    </row>
    <row r="366" spans="1:9" x14ac:dyDescent="0.25">
      <c r="A366" s="10"/>
    </row>
    <row r="367" spans="1:9" x14ac:dyDescent="0.25">
      <c r="A367" s="10"/>
    </row>
    <row r="368" spans="1:9" x14ac:dyDescent="0.25">
      <c r="A368" s="10"/>
    </row>
    <row r="369" spans="1:1" x14ac:dyDescent="0.25">
      <c r="A369" s="10"/>
    </row>
    <row r="370" spans="1:1" x14ac:dyDescent="0.25">
      <c r="A370" s="10"/>
    </row>
    <row r="371" spans="1:1" x14ac:dyDescent="0.25">
      <c r="A371" s="10"/>
    </row>
    <row r="372" spans="1:1" x14ac:dyDescent="0.25">
      <c r="A372" s="1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91D5-68D8-4115-A8B7-3D27E606D1AA}">
  <sheetPr>
    <tabColor theme="9" tint="-0.249977111117893"/>
  </sheetPr>
  <dimension ref="A1:V361"/>
  <sheetViews>
    <sheetView workbookViewId="0">
      <selection activeCell="P3" sqref="P3"/>
    </sheetView>
  </sheetViews>
  <sheetFormatPr defaultRowHeight="15" x14ac:dyDescent="0.25"/>
  <cols>
    <col min="1" max="1" width="9.42578125" bestFit="1" customWidth="1"/>
    <col min="4" max="4" width="13.42578125" customWidth="1"/>
    <col min="5" max="5" width="17.5703125" customWidth="1"/>
    <col min="6" max="6" width="8.85546875" bestFit="1" customWidth="1"/>
    <col min="7" max="7" width="10.42578125" bestFit="1" customWidth="1"/>
    <col min="9" max="9" width="10.42578125" bestFit="1" customWidth="1"/>
    <col min="10" max="10" width="12.140625" bestFit="1" customWidth="1"/>
    <col min="11" max="11" width="14" bestFit="1" customWidth="1"/>
    <col min="12" max="12" width="12.42578125" bestFit="1" customWidth="1"/>
    <col min="13" max="13" width="16.85546875" bestFit="1" customWidth="1"/>
    <col min="14" max="14" width="21.140625" bestFit="1" customWidth="1"/>
    <col min="15" max="15" width="13.5703125" bestFit="1" customWidth="1"/>
    <col min="16" max="16" width="13.140625" bestFit="1" customWidth="1"/>
    <col min="17" max="17" width="13.85546875" bestFit="1" customWidth="1"/>
    <col min="18" max="18" width="13.42578125" bestFit="1" customWidth="1"/>
    <col min="19" max="19" width="18.7109375" bestFit="1" customWidth="1"/>
    <col min="20" max="20" width="20.42578125" bestFit="1" customWidth="1"/>
    <col min="21" max="21" width="18" bestFit="1" customWidth="1"/>
  </cols>
  <sheetData>
    <row r="1" spans="1:22" x14ac:dyDescent="0.25">
      <c r="A1" t="s">
        <v>29</v>
      </c>
      <c r="B1" t="s">
        <v>9</v>
      </c>
      <c r="C1" t="s">
        <v>4</v>
      </c>
      <c r="D1" s="4" t="s">
        <v>1</v>
      </c>
      <c r="E1" s="4" t="s">
        <v>36</v>
      </c>
      <c r="F1" s="4" t="s">
        <v>2</v>
      </c>
      <c r="G1" s="4" t="s">
        <v>7</v>
      </c>
      <c r="H1" s="4" t="s">
        <v>5</v>
      </c>
      <c r="I1" s="4" t="s">
        <v>6</v>
      </c>
      <c r="J1" s="4" t="s">
        <v>38</v>
      </c>
      <c r="K1" s="4" t="s">
        <v>40</v>
      </c>
      <c r="L1" s="4" t="s">
        <v>3</v>
      </c>
      <c r="M1" s="4"/>
      <c r="N1" s="4"/>
      <c r="O1" s="4"/>
      <c r="P1" s="4"/>
      <c r="Q1" s="4"/>
      <c r="R1" s="4"/>
      <c r="S1" s="4"/>
      <c r="T1" s="4"/>
      <c r="U1" s="4"/>
      <c r="V1" s="21"/>
    </row>
    <row r="2" spans="1:22" x14ac:dyDescent="0.25">
      <c r="A2" s="10">
        <f>Invoer!B3</f>
        <v>44440</v>
      </c>
      <c r="B2">
        <f>CEILING(C2/12,1)</f>
        <v>1</v>
      </c>
      <c r="C2">
        <v>1</v>
      </c>
      <c r="D2" s="4">
        <f>SUM('Lineair oud'!D2,'Lineair nieuw'!D2)</f>
        <v>0</v>
      </c>
      <c r="E2" s="4">
        <f>SUM('Lineair oud'!E2,'Lineair nieuw'!E2)</f>
        <v>0</v>
      </c>
      <c r="F2" s="4">
        <f>SUM('Lineair oud'!F2,'Lineair nieuw'!F2)</f>
        <v>0</v>
      </c>
      <c r="G2" s="4">
        <f>SUM('Lineair oud'!G2,'Lineair nieuw'!G2)</f>
        <v>0</v>
      </c>
      <c r="H2" s="4">
        <f t="shared" ref="H2:H65" si="0">IF(A2&lt;=Aflossingsvrij_maken,IF(F2-(Eigenwoningforfait/12)&lt;=0,0,(F2-(Eigenwoningforfait/12))*Belastingpercentage),0)</f>
        <v>0</v>
      </c>
      <c r="I2" s="4">
        <f>G2-H2</f>
        <v>0</v>
      </c>
      <c r="J2" s="4">
        <f>SUM('Lineair oud'!H2,'Lineair nieuw'!H2)</f>
        <v>0</v>
      </c>
      <c r="K2" s="4">
        <f>J2-H2</f>
        <v>0</v>
      </c>
      <c r="L2" s="4">
        <f>SUM('Lineair oud'!I2,'Lineair nieuw'!I2)</f>
        <v>0</v>
      </c>
      <c r="M2" s="4"/>
      <c r="N2" s="4"/>
      <c r="O2" s="4"/>
      <c r="P2" s="4"/>
      <c r="Q2" s="4"/>
      <c r="R2" s="4"/>
      <c r="S2" s="4"/>
      <c r="T2" s="4"/>
      <c r="U2" s="4"/>
      <c r="V2" s="1"/>
    </row>
    <row r="3" spans="1:22" x14ac:dyDescent="0.25">
      <c r="A3" s="10">
        <f>DATE(YEAR(A2),MONTH(A2)+1,DAY(A2))</f>
        <v>44470</v>
      </c>
      <c r="B3">
        <f t="shared" ref="B3:B66" si="1">CEILING(C3/12,1)</f>
        <v>1</v>
      </c>
      <c r="C3">
        <v>2</v>
      </c>
      <c r="D3" s="4">
        <f>SUM('Lineair oud'!D3,'Lineair nieuw'!D3)</f>
        <v>0</v>
      </c>
      <c r="E3" s="4">
        <f>SUM('Lineair oud'!E3,'Lineair nieuw'!E3)</f>
        <v>0</v>
      </c>
      <c r="F3" s="4">
        <f>SUM('Lineair oud'!F3,'Lineair nieuw'!F3)</f>
        <v>0</v>
      </c>
      <c r="G3" s="4">
        <f>SUM('Lineair oud'!G3,'Lineair nieuw'!G3)</f>
        <v>0</v>
      </c>
      <c r="H3" s="4">
        <f t="shared" si="0"/>
        <v>0</v>
      </c>
      <c r="I3" s="4">
        <f t="shared" ref="I3:I66" si="2">G3-H3</f>
        <v>0</v>
      </c>
      <c r="J3" s="4">
        <f>SUM('Lineair oud'!H3,'Lineair nieuw'!H3)</f>
        <v>0</v>
      </c>
      <c r="K3" s="4">
        <f t="shared" ref="K3:K66" si="3">J3-H3</f>
        <v>0</v>
      </c>
      <c r="L3" s="4">
        <f>SUM('Lineair oud'!I3,'Lineair nieuw'!I3)</f>
        <v>0</v>
      </c>
      <c r="M3" s="4"/>
      <c r="N3" s="4"/>
      <c r="O3" s="4"/>
      <c r="P3" s="4"/>
      <c r="Q3" s="4"/>
      <c r="R3" s="4"/>
      <c r="S3" s="4"/>
      <c r="T3" s="4"/>
      <c r="U3" s="4"/>
      <c r="V3" s="21"/>
    </row>
    <row r="4" spans="1:22" x14ac:dyDescent="0.25">
      <c r="A4" s="10">
        <f t="shared" ref="A4:A67" si="4">DATE(YEAR(A3),MONTH(A3)+1,DAY(A3))</f>
        <v>44501</v>
      </c>
      <c r="B4">
        <f t="shared" si="1"/>
        <v>1</v>
      </c>
      <c r="C4">
        <v>3</v>
      </c>
      <c r="D4" s="4">
        <f>SUM('Lineair oud'!D4,'Lineair nieuw'!D4)</f>
        <v>0</v>
      </c>
      <c r="E4" s="4">
        <f>SUM('Lineair oud'!E4,'Lineair nieuw'!E4)</f>
        <v>0</v>
      </c>
      <c r="F4" s="4">
        <f>SUM('Lineair oud'!F4,'Lineair nieuw'!F4)</f>
        <v>0</v>
      </c>
      <c r="G4" s="4">
        <f>SUM('Lineair oud'!G4,'Lineair nieuw'!G4)</f>
        <v>0</v>
      </c>
      <c r="H4" s="4">
        <f t="shared" si="0"/>
        <v>0</v>
      </c>
      <c r="I4" s="4">
        <f t="shared" si="2"/>
        <v>0</v>
      </c>
      <c r="J4" s="4">
        <f>SUM('Lineair oud'!H4,'Lineair nieuw'!H4)</f>
        <v>0</v>
      </c>
      <c r="K4" s="4">
        <f t="shared" si="3"/>
        <v>0</v>
      </c>
      <c r="L4" s="4">
        <f>SUM('Lineair oud'!I4,'Lineair nieuw'!I4)</f>
        <v>0</v>
      </c>
      <c r="M4" s="4"/>
      <c r="N4" s="4"/>
      <c r="O4" s="4"/>
      <c r="P4" s="4"/>
      <c r="Q4" s="4"/>
      <c r="R4" s="4"/>
      <c r="S4" s="4"/>
      <c r="T4" s="4"/>
      <c r="U4" s="4"/>
      <c r="V4" s="21"/>
    </row>
    <row r="5" spans="1:22" x14ac:dyDescent="0.25">
      <c r="A5" s="10">
        <f t="shared" si="4"/>
        <v>44531</v>
      </c>
      <c r="B5">
        <f t="shared" si="1"/>
        <v>1</v>
      </c>
      <c r="C5">
        <v>4</v>
      </c>
      <c r="D5" s="4">
        <f>SUM('Lineair oud'!D5,'Lineair nieuw'!D5)</f>
        <v>0</v>
      </c>
      <c r="E5" s="4">
        <f>SUM('Lineair oud'!E5,'Lineair nieuw'!E5)</f>
        <v>0</v>
      </c>
      <c r="F5" s="4">
        <f>SUM('Lineair oud'!F5,'Lineair nieuw'!F5)</f>
        <v>0</v>
      </c>
      <c r="G5" s="4">
        <f>SUM('Lineair oud'!G5,'Lineair nieuw'!G5)</f>
        <v>0</v>
      </c>
      <c r="H5" s="4">
        <f t="shared" si="0"/>
        <v>0</v>
      </c>
      <c r="I5" s="4">
        <f t="shared" si="2"/>
        <v>0</v>
      </c>
      <c r="J5" s="4">
        <f>SUM('Lineair oud'!H5,'Lineair nieuw'!H5)</f>
        <v>0</v>
      </c>
      <c r="K5" s="4">
        <f t="shared" si="3"/>
        <v>0</v>
      </c>
      <c r="L5" s="4">
        <f>SUM('Lineair oud'!I5,'Lineair nieuw'!I5)</f>
        <v>0</v>
      </c>
      <c r="M5" s="4"/>
      <c r="N5" s="4"/>
      <c r="O5" s="4"/>
      <c r="P5" s="4"/>
      <c r="Q5" s="4"/>
      <c r="R5" s="4"/>
      <c r="S5" s="4"/>
      <c r="T5" s="4"/>
      <c r="U5" s="4"/>
      <c r="V5" s="21"/>
    </row>
    <row r="6" spans="1:22" x14ac:dyDescent="0.25">
      <c r="A6" s="10">
        <f t="shared" si="4"/>
        <v>44562</v>
      </c>
      <c r="B6">
        <f t="shared" si="1"/>
        <v>1</v>
      </c>
      <c r="C6">
        <v>5</v>
      </c>
      <c r="D6" s="4">
        <f>SUM('Lineair oud'!D6,'Lineair nieuw'!D6)</f>
        <v>0</v>
      </c>
      <c r="E6" s="4">
        <f>SUM('Lineair oud'!E6,'Lineair nieuw'!E6)</f>
        <v>0</v>
      </c>
      <c r="F6" s="4">
        <f>SUM('Lineair oud'!F6,'Lineair nieuw'!F6)</f>
        <v>0</v>
      </c>
      <c r="G6" s="4">
        <f>SUM('Lineair oud'!G6,'Lineair nieuw'!G6)</f>
        <v>0</v>
      </c>
      <c r="H6" s="4">
        <f t="shared" si="0"/>
        <v>0</v>
      </c>
      <c r="I6" s="4">
        <f t="shared" si="2"/>
        <v>0</v>
      </c>
      <c r="J6" s="4">
        <f>SUM('Lineair oud'!H6,'Lineair nieuw'!H6)</f>
        <v>0</v>
      </c>
      <c r="K6" s="4">
        <f t="shared" si="3"/>
        <v>0</v>
      </c>
      <c r="L6" s="4">
        <f>SUM('Lineair oud'!I6,'Lineair nieuw'!I6)</f>
        <v>0</v>
      </c>
      <c r="M6" s="4"/>
      <c r="N6" s="4"/>
      <c r="O6" s="4"/>
      <c r="P6" s="4"/>
      <c r="Q6" s="4"/>
      <c r="R6" s="4"/>
      <c r="S6" s="4"/>
      <c r="T6" s="4"/>
      <c r="U6" s="4"/>
      <c r="V6" s="21"/>
    </row>
    <row r="7" spans="1:22" x14ac:dyDescent="0.25">
      <c r="A7" s="10">
        <f t="shared" si="4"/>
        <v>44593</v>
      </c>
      <c r="B7">
        <f t="shared" si="1"/>
        <v>1</v>
      </c>
      <c r="C7">
        <v>6</v>
      </c>
      <c r="D7" s="4">
        <f>SUM('Lineair oud'!D7,'Lineair nieuw'!D7)</f>
        <v>0</v>
      </c>
      <c r="E7" s="4">
        <f>SUM('Lineair oud'!E7,'Lineair nieuw'!E7)</f>
        <v>0</v>
      </c>
      <c r="F7" s="4">
        <f>SUM('Lineair oud'!F7,'Lineair nieuw'!F7)</f>
        <v>0</v>
      </c>
      <c r="G7" s="4">
        <f>SUM('Lineair oud'!G7,'Lineair nieuw'!G7)</f>
        <v>0</v>
      </c>
      <c r="H7" s="4">
        <f t="shared" si="0"/>
        <v>0</v>
      </c>
      <c r="I7" s="4">
        <f t="shared" si="2"/>
        <v>0</v>
      </c>
      <c r="J7" s="4">
        <f>SUM('Lineair oud'!H7,'Lineair nieuw'!H7)</f>
        <v>0</v>
      </c>
      <c r="K7" s="4">
        <f t="shared" si="3"/>
        <v>0</v>
      </c>
      <c r="L7" s="4">
        <f>SUM('Lineair oud'!I7,'Lineair nieuw'!I7)</f>
        <v>0</v>
      </c>
      <c r="M7" s="4"/>
      <c r="N7" s="4"/>
      <c r="O7" s="4"/>
      <c r="P7" s="4"/>
      <c r="Q7" s="4"/>
      <c r="R7" s="4"/>
      <c r="S7" s="4"/>
      <c r="T7" s="4"/>
      <c r="U7" s="4"/>
      <c r="V7" s="21"/>
    </row>
    <row r="8" spans="1:22" x14ac:dyDescent="0.25">
      <c r="A8" s="10">
        <f t="shared" si="4"/>
        <v>44621</v>
      </c>
      <c r="B8">
        <f t="shared" si="1"/>
        <v>1</v>
      </c>
      <c r="C8">
        <v>7</v>
      </c>
      <c r="D8" s="4">
        <f>SUM('Lineair oud'!D8,'Lineair nieuw'!D8)</f>
        <v>0</v>
      </c>
      <c r="E8" s="4">
        <f>SUM('Lineair oud'!E8,'Lineair nieuw'!E8)</f>
        <v>0</v>
      </c>
      <c r="F8" s="4">
        <f>SUM('Lineair oud'!F8,'Lineair nieuw'!F8)</f>
        <v>0</v>
      </c>
      <c r="G8" s="4">
        <f>SUM('Lineair oud'!G8,'Lineair nieuw'!G8)</f>
        <v>0</v>
      </c>
      <c r="H8" s="4">
        <f t="shared" si="0"/>
        <v>0</v>
      </c>
      <c r="I8" s="4">
        <f t="shared" si="2"/>
        <v>0</v>
      </c>
      <c r="J8" s="4">
        <f>SUM('Lineair oud'!H8,'Lineair nieuw'!H8)</f>
        <v>0</v>
      </c>
      <c r="K8" s="4">
        <f t="shared" si="3"/>
        <v>0</v>
      </c>
      <c r="L8" s="4">
        <f>SUM('Lineair oud'!I8,'Lineair nieuw'!I8)</f>
        <v>0</v>
      </c>
      <c r="M8" s="4"/>
      <c r="N8" s="4"/>
      <c r="O8" s="4"/>
      <c r="P8" s="4"/>
      <c r="Q8" s="4"/>
      <c r="R8" s="4"/>
      <c r="S8" s="4"/>
      <c r="T8" s="4"/>
      <c r="U8" s="4"/>
      <c r="V8" s="21"/>
    </row>
    <row r="9" spans="1:22" x14ac:dyDescent="0.25">
      <c r="A9" s="10">
        <f t="shared" si="4"/>
        <v>44652</v>
      </c>
      <c r="B9">
        <f t="shared" si="1"/>
        <v>1</v>
      </c>
      <c r="C9">
        <v>8</v>
      </c>
      <c r="D9" s="4">
        <f>SUM('Lineair oud'!D9,'Lineair nieuw'!D9)</f>
        <v>0</v>
      </c>
      <c r="E9" s="4">
        <f>SUM('Lineair oud'!E9,'Lineair nieuw'!E9)</f>
        <v>0</v>
      </c>
      <c r="F9" s="4">
        <f>SUM('Lineair oud'!F9,'Lineair nieuw'!F9)</f>
        <v>0</v>
      </c>
      <c r="G9" s="4">
        <f>SUM('Lineair oud'!G9,'Lineair nieuw'!G9)</f>
        <v>0</v>
      </c>
      <c r="H9" s="4">
        <f t="shared" si="0"/>
        <v>0</v>
      </c>
      <c r="I9" s="4">
        <f t="shared" si="2"/>
        <v>0</v>
      </c>
      <c r="J9" s="4">
        <f>SUM('Lineair oud'!H9,'Lineair nieuw'!H9)</f>
        <v>0</v>
      </c>
      <c r="K9" s="4">
        <f t="shared" si="3"/>
        <v>0</v>
      </c>
      <c r="L9" s="4">
        <f>SUM('Lineair oud'!I9,'Lineair nieuw'!I9)</f>
        <v>0</v>
      </c>
      <c r="M9" s="4"/>
      <c r="N9" s="4"/>
      <c r="O9" s="4"/>
      <c r="P9" s="4"/>
      <c r="Q9" s="4"/>
      <c r="R9" s="4"/>
      <c r="S9" s="4"/>
      <c r="T9" s="4"/>
      <c r="U9" s="4"/>
      <c r="V9" s="21"/>
    </row>
    <row r="10" spans="1:22" x14ac:dyDescent="0.25">
      <c r="A10" s="10">
        <f t="shared" si="4"/>
        <v>44682</v>
      </c>
      <c r="B10">
        <f t="shared" si="1"/>
        <v>1</v>
      </c>
      <c r="C10">
        <v>9</v>
      </c>
      <c r="D10" s="4">
        <f>SUM('Lineair oud'!D10,'Lineair nieuw'!D10)</f>
        <v>0</v>
      </c>
      <c r="E10" s="4">
        <f>SUM('Lineair oud'!E10,'Lineair nieuw'!E10)</f>
        <v>0</v>
      </c>
      <c r="F10" s="4">
        <f>SUM('Lineair oud'!F10,'Lineair nieuw'!F10)</f>
        <v>0</v>
      </c>
      <c r="G10" s="4">
        <f>SUM('Lineair oud'!G10,'Lineair nieuw'!G10)</f>
        <v>0</v>
      </c>
      <c r="H10" s="4">
        <f t="shared" si="0"/>
        <v>0</v>
      </c>
      <c r="I10" s="4">
        <f t="shared" si="2"/>
        <v>0</v>
      </c>
      <c r="J10" s="4">
        <f>SUM('Lineair oud'!H10,'Lineair nieuw'!H10)</f>
        <v>0</v>
      </c>
      <c r="K10" s="4">
        <f t="shared" si="3"/>
        <v>0</v>
      </c>
      <c r="L10" s="4">
        <f>SUM('Lineair oud'!I10,'Lineair nieuw'!I10)</f>
        <v>0</v>
      </c>
      <c r="M10" s="4"/>
      <c r="N10" s="4"/>
      <c r="O10" s="4"/>
      <c r="P10" s="4"/>
      <c r="Q10" s="4"/>
      <c r="R10" s="4"/>
      <c r="S10" s="4"/>
      <c r="T10" s="4"/>
      <c r="U10" s="4"/>
      <c r="V10" s="21"/>
    </row>
    <row r="11" spans="1:22" x14ac:dyDescent="0.25">
      <c r="A11" s="10">
        <f t="shared" si="4"/>
        <v>44713</v>
      </c>
      <c r="B11">
        <f t="shared" si="1"/>
        <v>1</v>
      </c>
      <c r="C11">
        <v>10</v>
      </c>
      <c r="D11" s="4">
        <f>SUM('Lineair oud'!D11,'Lineair nieuw'!D11)</f>
        <v>0</v>
      </c>
      <c r="E11" s="4">
        <f>SUM('Lineair oud'!E11,'Lineair nieuw'!E11)</f>
        <v>0</v>
      </c>
      <c r="F11" s="4">
        <f>SUM('Lineair oud'!F11,'Lineair nieuw'!F11)</f>
        <v>0</v>
      </c>
      <c r="G11" s="4">
        <f>SUM('Lineair oud'!G11,'Lineair nieuw'!G11)</f>
        <v>0</v>
      </c>
      <c r="H11" s="4">
        <f t="shared" si="0"/>
        <v>0</v>
      </c>
      <c r="I11" s="4">
        <f t="shared" si="2"/>
        <v>0</v>
      </c>
      <c r="J11" s="4">
        <f>SUM('Lineair oud'!H11,'Lineair nieuw'!H11)</f>
        <v>0</v>
      </c>
      <c r="K11" s="4">
        <f t="shared" si="3"/>
        <v>0</v>
      </c>
      <c r="L11" s="4">
        <f>SUM('Lineair oud'!I11,'Lineair nieuw'!I11)</f>
        <v>0</v>
      </c>
      <c r="M11" s="4"/>
      <c r="N11" s="4"/>
      <c r="O11" s="4"/>
      <c r="P11" s="4"/>
      <c r="Q11" s="4"/>
      <c r="R11" s="4"/>
      <c r="S11" s="4"/>
      <c r="T11" s="4"/>
      <c r="U11" s="4"/>
      <c r="V11" s="21"/>
    </row>
    <row r="12" spans="1:22" x14ac:dyDescent="0.25">
      <c r="A12" s="10">
        <f t="shared" si="4"/>
        <v>44743</v>
      </c>
      <c r="B12">
        <f t="shared" si="1"/>
        <v>1</v>
      </c>
      <c r="C12">
        <v>11</v>
      </c>
      <c r="D12" s="4">
        <f>SUM('Lineair oud'!D12,'Lineair nieuw'!D12)</f>
        <v>0</v>
      </c>
      <c r="E12" s="4">
        <f>SUM('Lineair oud'!E12,'Lineair nieuw'!E12)</f>
        <v>0</v>
      </c>
      <c r="F12" s="4">
        <f>SUM('Lineair oud'!F12,'Lineair nieuw'!F12)</f>
        <v>0</v>
      </c>
      <c r="G12" s="4">
        <f>SUM('Lineair oud'!G12,'Lineair nieuw'!G12)</f>
        <v>0</v>
      </c>
      <c r="H12" s="4">
        <f t="shared" si="0"/>
        <v>0</v>
      </c>
      <c r="I12" s="4">
        <f t="shared" si="2"/>
        <v>0</v>
      </c>
      <c r="J12" s="4">
        <f>SUM('Lineair oud'!H12,'Lineair nieuw'!H12)</f>
        <v>0</v>
      </c>
      <c r="K12" s="4">
        <f t="shared" si="3"/>
        <v>0</v>
      </c>
      <c r="L12" s="4">
        <f>SUM('Lineair oud'!I12,'Lineair nieuw'!I12)</f>
        <v>0</v>
      </c>
      <c r="M12" s="4"/>
      <c r="N12" s="4"/>
      <c r="O12" s="4"/>
      <c r="P12" s="4"/>
      <c r="Q12" s="4"/>
      <c r="R12" s="4"/>
      <c r="S12" s="4"/>
      <c r="T12" s="4"/>
      <c r="U12" s="4"/>
      <c r="V12" s="21"/>
    </row>
    <row r="13" spans="1:22" x14ac:dyDescent="0.25">
      <c r="A13" s="10">
        <f t="shared" si="4"/>
        <v>44774</v>
      </c>
      <c r="B13">
        <f t="shared" si="1"/>
        <v>1</v>
      </c>
      <c r="C13">
        <v>12</v>
      </c>
      <c r="D13" s="4">
        <f>SUM('Lineair oud'!D13,'Lineair nieuw'!D13)</f>
        <v>0</v>
      </c>
      <c r="E13" s="4">
        <f>SUM('Lineair oud'!E13,'Lineair nieuw'!E13)</f>
        <v>0</v>
      </c>
      <c r="F13" s="4">
        <f>SUM('Lineair oud'!F13,'Lineair nieuw'!F13)</f>
        <v>0</v>
      </c>
      <c r="G13" s="4">
        <f>SUM('Lineair oud'!G13,'Lineair nieuw'!G13)</f>
        <v>0</v>
      </c>
      <c r="H13" s="4">
        <f t="shared" si="0"/>
        <v>0</v>
      </c>
      <c r="I13" s="4">
        <f t="shared" si="2"/>
        <v>0</v>
      </c>
      <c r="J13" s="4">
        <f>SUM('Lineair oud'!H13,'Lineair nieuw'!H13)</f>
        <v>0</v>
      </c>
      <c r="K13" s="4">
        <f t="shared" si="3"/>
        <v>0</v>
      </c>
      <c r="L13" s="4">
        <f>SUM('Lineair oud'!I13,'Lineair nieuw'!I13)</f>
        <v>0</v>
      </c>
      <c r="M13" s="4"/>
      <c r="N13" s="4"/>
      <c r="O13" s="4"/>
      <c r="P13" s="4"/>
      <c r="Q13" s="4"/>
      <c r="R13" s="4"/>
      <c r="S13" s="4"/>
      <c r="T13" s="4"/>
      <c r="U13" s="4"/>
      <c r="V13" s="21"/>
    </row>
    <row r="14" spans="1:22" x14ac:dyDescent="0.25">
      <c r="A14" s="10">
        <f t="shared" si="4"/>
        <v>44805</v>
      </c>
      <c r="B14">
        <f t="shared" si="1"/>
        <v>2</v>
      </c>
      <c r="C14">
        <v>13</v>
      </c>
      <c r="D14" s="4">
        <f>SUM('Lineair oud'!D14,'Lineair nieuw'!D14)</f>
        <v>0</v>
      </c>
      <c r="E14" s="4">
        <f>SUM('Lineair oud'!E14,'Lineair nieuw'!E14)</f>
        <v>0</v>
      </c>
      <c r="F14" s="4">
        <f>SUM('Lineair oud'!F14,'Lineair nieuw'!F14)</f>
        <v>0</v>
      </c>
      <c r="G14" s="4">
        <f>SUM('Lineair oud'!G14,'Lineair nieuw'!G14)</f>
        <v>0</v>
      </c>
      <c r="H14" s="4">
        <f t="shared" si="0"/>
        <v>0</v>
      </c>
      <c r="I14" s="4">
        <f t="shared" si="2"/>
        <v>0</v>
      </c>
      <c r="J14" s="4">
        <f>SUM('Lineair oud'!H14,'Lineair nieuw'!H14)</f>
        <v>0</v>
      </c>
      <c r="K14" s="4">
        <f t="shared" si="3"/>
        <v>0</v>
      </c>
      <c r="L14" s="4">
        <f>SUM('Lineair oud'!I14,'Lineair nieuw'!I14)</f>
        <v>0</v>
      </c>
      <c r="M14" s="4"/>
      <c r="N14" s="4"/>
      <c r="O14" s="4"/>
      <c r="P14" s="4"/>
      <c r="Q14" s="4"/>
      <c r="R14" s="4"/>
      <c r="S14" s="4"/>
      <c r="T14" s="4"/>
      <c r="U14" s="4"/>
      <c r="V14" s="21"/>
    </row>
    <row r="15" spans="1:22" x14ac:dyDescent="0.25">
      <c r="A15" s="10">
        <f>DATE(YEAR(A14),MONTH(A14)+1,DAY(A14))</f>
        <v>44835</v>
      </c>
      <c r="B15">
        <f t="shared" si="1"/>
        <v>2</v>
      </c>
      <c r="C15">
        <v>14</v>
      </c>
      <c r="D15" s="4">
        <f>SUM('Lineair oud'!D15,'Lineair nieuw'!D15)</f>
        <v>0</v>
      </c>
      <c r="E15" s="4">
        <f>SUM('Lineair oud'!E15,'Lineair nieuw'!E15)</f>
        <v>0</v>
      </c>
      <c r="F15" s="4">
        <f>SUM('Lineair oud'!F15,'Lineair nieuw'!F15)</f>
        <v>0</v>
      </c>
      <c r="G15" s="4">
        <f>SUM('Lineair oud'!G15,'Lineair nieuw'!G15)</f>
        <v>0</v>
      </c>
      <c r="H15" s="4">
        <f t="shared" si="0"/>
        <v>0</v>
      </c>
      <c r="I15" s="4">
        <f t="shared" si="2"/>
        <v>0</v>
      </c>
      <c r="J15" s="4">
        <f>SUM('Lineair oud'!H15,'Lineair nieuw'!H15)</f>
        <v>0</v>
      </c>
      <c r="K15" s="4">
        <f t="shared" si="3"/>
        <v>0</v>
      </c>
      <c r="L15" s="4">
        <f>SUM('Lineair oud'!I15,'Lineair nieuw'!I15)</f>
        <v>0</v>
      </c>
      <c r="M15" s="4"/>
      <c r="N15" s="4"/>
      <c r="O15" s="4"/>
      <c r="P15" s="4"/>
      <c r="Q15" s="4"/>
      <c r="R15" s="4"/>
      <c r="S15" s="4"/>
      <c r="T15" s="4"/>
      <c r="U15" s="4"/>
      <c r="V15" s="21"/>
    </row>
    <row r="16" spans="1:22" x14ac:dyDescent="0.25">
      <c r="A16" s="10">
        <f t="shared" si="4"/>
        <v>44866</v>
      </c>
      <c r="B16">
        <f t="shared" si="1"/>
        <v>2</v>
      </c>
      <c r="C16">
        <v>15</v>
      </c>
      <c r="D16" s="4">
        <f>SUM('Lineair oud'!D16,'Lineair nieuw'!D16)</f>
        <v>0</v>
      </c>
      <c r="E16" s="4">
        <f>SUM('Lineair oud'!E16,'Lineair nieuw'!E16)</f>
        <v>0</v>
      </c>
      <c r="F16" s="4">
        <f>SUM('Lineair oud'!F16,'Lineair nieuw'!F16)</f>
        <v>0</v>
      </c>
      <c r="G16" s="4">
        <f>SUM('Lineair oud'!G16,'Lineair nieuw'!G16)</f>
        <v>0</v>
      </c>
      <c r="H16" s="4">
        <f t="shared" si="0"/>
        <v>0</v>
      </c>
      <c r="I16" s="4">
        <f t="shared" si="2"/>
        <v>0</v>
      </c>
      <c r="J16" s="4">
        <f>SUM('Lineair oud'!H16,'Lineair nieuw'!H16)</f>
        <v>0</v>
      </c>
      <c r="K16" s="4">
        <f t="shared" si="3"/>
        <v>0</v>
      </c>
      <c r="L16" s="4">
        <f>SUM('Lineair oud'!I16,'Lineair nieuw'!I16)</f>
        <v>0</v>
      </c>
      <c r="M16" s="4"/>
      <c r="N16" s="4"/>
      <c r="O16" s="4"/>
      <c r="P16" s="4"/>
      <c r="Q16" s="4"/>
      <c r="R16" s="4"/>
      <c r="S16" s="4"/>
      <c r="T16" s="4"/>
      <c r="U16" s="4"/>
      <c r="V16" s="21"/>
    </row>
    <row r="17" spans="1:22" x14ac:dyDescent="0.25">
      <c r="A17" s="10">
        <f t="shared" si="4"/>
        <v>44896</v>
      </c>
      <c r="B17">
        <f t="shared" si="1"/>
        <v>2</v>
      </c>
      <c r="C17">
        <v>16</v>
      </c>
      <c r="D17" s="4">
        <f>SUM('Lineair oud'!D17,'Lineair nieuw'!D17)</f>
        <v>0</v>
      </c>
      <c r="E17" s="4">
        <f>SUM('Lineair oud'!E17,'Lineair nieuw'!E17)</f>
        <v>0</v>
      </c>
      <c r="F17" s="4">
        <f>SUM('Lineair oud'!F17,'Lineair nieuw'!F17)</f>
        <v>0</v>
      </c>
      <c r="G17" s="4">
        <f>SUM('Lineair oud'!G17,'Lineair nieuw'!G17)</f>
        <v>0</v>
      </c>
      <c r="H17" s="4">
        <f t="shared" si="0"/>
        <v>0</v>
      </c>
      <c r="I17" s="4">
        <f t="shared" si="2"/>
        <v>0</v>
      </c>
      <c r="J17" s="4">
        <f>SUM('Lineair oud'!H17,'Lineair nieuw'!H17)</f>
        <v>0</v>
      </c>
      <c r="K17" s="4">
        <f t="shared" si="3"/>
        <v>0</v>
      </c>
      <c r="L17" s="4">
        <f>SUM('Lineair oud'!I17,'Lineair nieuw'!I17)</f>
        <v>0</v>
      </c>
      <c r="M17" s="4"/>
      <c r="N17" s="4"/>
      <c r="O17" s="4"/>
      <c r="P17" s="4"/>
      <c r="Q17" s="4"/>
      <c r="R17" s="4"/>
      <c r="S17" s="4"/>
      <c r="T17" s="4"/>
      <c r="U17" s="4"/>
      <c r="V17" s="21"/>
    </row>
    <row r="18" spans="1:22" x14ac:dyDescent="0.25">
      <c r="A18" s="10">
        <f t="shared" si="4"/>
        <v>44927</v>
      </c>
      <c r="B18">
        <f t="shared" si="1"/>
        <v>2</v>
      </c>
      <c r="C18">
        <v>17</v>
      </c>
      <c r="D18" s="4">
        <f>SUM('Lineair oud'!D18,'Lineair nieuw'!D18)</f>
        <v>0</v>
      </c>
      <c r="E18" s="4">
        <f>SUM('Lineair oud'!E18,'Lineair nieuw'!E18)</f>
        <v>0</v>
      </c>
      <c r="F18" s="4">
        <f>SUM('Lineair oud'!F18,'Lineair nieuw'!F18)</f>
        <v>0</v>
      </c>
      <c r="G18" s="4">
        <f>SUM('Lineair oud'!G18,'Lineair nieuw'!G18)</f>
        <v>0</v>
      </c>
      <c r="H18" s="4">
        <f t="shared" si="0"/>
        <v>0</v>
      </c>
      <c r="I18" s="4">
        <f t="shared" si="2"/>
        <v>0</v>
      </c>
      <c r="J18" s="4">
        <f>SUM('Lineair oud'!H18,'Lineair nieuw'!H18)</f>
        <v>0</v>
      </c>
      <c r="K18" s="4">
        <f t="shared" si="3"/>
        <v>0</v>
      </c>
      <c r="L18" s="4">
        <f>SUM('Lineair oud'!I18,'Lineair nieuw'!I18)</f>
        <v>0</v>
      </c>
      <c r="M18" s="4"/>
      <c r="N18" s="4"/>
      <c r="O18" s="4"/>
      <c r="P18" s="4"/>
      <c r="Q18" s="4"/>
      <c r="R18" s="4"/>
      <c r="S18" s="4"/>
      <c r="T18" s="4"/>
      <c r="U18" s="4"/>
      <c r="V18" s="21"/>
    </row>
    <row r="19" spans="1:22" x14ac:dyDescent="0.25">
      <c r="A19" s="10">
        <f t="shared" si="4"/>
        <v>44958</v>
      </c>
      <c r="B19">
        <f t="shared" si="1"/>
        <v>2</v>
      </c>
      <c r="C19">
        <v>18</v>
      </c>
      <c r="D19" s="4">
        <f>SUM('Lineair oud'!D19,'Lineair nieuw'!D19)</f>
        <v>0</v>
      </c>
      <c r="E19" s="4">
        <f>SUM('Lineair oud'!E19,'Lineair nieuw'!E19)</f>
        <v>0</v>
      </c>
      <c r="F19" s="4">
        <f>SUM('Lineair oud'!F19,'Lineair nieuw'!F19)</f>
        <v>0</v>
      </c>
      <c r="G19" s="4">
        <f>SUM('Lineair oud'!G19,'Lineair nieuw'!G19)</f>
        <v>0</v>
      </c>
      <c r="H19" s="4">
        <f t="shared" si="0"/>
        <v>0</v>
      </c>
      <c r="I19" s="4">
        <f t="shared" si="2"/>
        <v>0</v>
      </c>
      <c r="J19" s="4">
        <f>SUM('Lineair oud'!H19,'Lineair nieuw'!H19)</f>
        <v>0</v>
      </c>
      <c r="K19" s="4">
        <f t="shared" si="3"/>
        <v>0</v>
      </c>
      <c r="L19" s="4">
        <f>SUM('Lineair oud'!I19,'Lineair nieuw'!I19)</f>
        <v>0</v>
      </c>
      <c r="M19" s="4"/>
      <c r="N19" s="4"/>
      <c r="O19" s="4"/>
      <c r="P19" s="4"/>
      <c r="Q19" s="4"/>
      <c r="R19" s="4"/>
      <c r="S19" s="4"/>
      <c r="T19" s="4"/>
      <c r="U19" s="4"/>
      <c r="V19" s="21"/>
    </row>
    <row r="20" spans="1:22" x14ac:dyDescent="0.25">
      <c r="A20" s="10">
        <f t="shared" si="4"/>
        <v>44986</v>
      </c>
      <c r="B20">
        <f t="shared" si="1"/>
        <v>2</v>
      </c>
      <c r="C20">
        <v>19</v>
      </c>
      <c r="D20" s="4">
        <f>SUM('Lineair oud'!D20,'Lineair nieuw'!D20)</f>
        <v>0</v>
      </c>
      <c r="E20" s="4">
        <f>SUM('Lineair oud'!E20,'Lineair nieuw'!E20)</f>
        <v>0</v>
      </c>
      <c r="F20" s="4">
        <f>SUM('Lineair oud'!F20,'Lineair nieuw'!F20)</f>
        <v>0</v>
      </c>
      <c r="G20" s="4">
        <f>SUM('Lineair oud'!G20,'Lineair nieuw'!G20)</f>
        <v>0</v>
      </c>
      <c r="H20" s="4">
        <f t="shared" si="0"/>
        <v>0</v>
      </c>
      <c r="I20" s="4">
        <f t="shared" si="2"/>
        <v>0</v>
      </c>
      <c r="J20" s="4">
        <f>SUM('Lineair oud'!H20,'Lineair nieuw'!H20)</f>
        <v>0</v>
      </c>
      <c r="K20" s="4">
        <f t="shared" si="3"/>
        <v>0</v>
      </c>
      <c r="L20" s="4">
        <f>SUM('Lineair oud'!I20,'Lineair nieuw'!I20)</f>
        <v>0</v>
      </c>
      <c r="M20" s="4"/>
      <c r="N20" s="4"/>
      <c r="O20" s="4"/>
      <c r="P20" s="4"/>
      <c r="Q20" s="4"/>
      <c r="R20" s="4"/>
      <c r="S20" s="4"/>
      <c r="T20" s="4"/>
      <c r="U20" s="4"/>
      <c r="V20" s="21"/>
    </row>
    <row r="21" spans="1:22" x14ac:dyDescent="0.25">
      <c r="A21" s="10">
        <f t="shared" si="4"/>
        <v>45017</v>
      </c>
      <c r="B21">
        <f t="shared" si="1"/>
        <v>2</v>
      </c>
      <c r="C21">
        <v>20</v>
      </c>
      <c r="D21" s="4">
        <f>SUM('Lineair oud'!D21,'Lineair nieuw'!D21)</f>
        <v>0</v>
      </c>
      <c r="E21" s="4">
        <f>SUM('Lineair oud'!E21,'Lineair nieuw'!E21)</f>
        <v>0</v>
      </c>
      <c r="F21" s="4">
        <f>SUM('Lineair oud'!F21,'Lineair nieuw'!F21)</f>
        <v>0</v>
      </c>
      <c r="G21" s="4">
        <f>SUM('Lineair oud'!G21,'Lineair nieuw'!G21)</f>
        <v>0</v>
      </c>
      <c r="H21" s="4">
        <f t="shared" si="0"/>
        <v>0</v>
      </c>
      <c r="I21" s="4">
        <f t="shared" si="2"/>
        <v>0</v>
      </c>
      <c r="J21" s="4">
        <f>SUM('Lineair oud'!H21,'Lineair nieuw'!H21)</f>
        <v>0</v>
      </c>
      <c r="K21" s="4">
        <f t="shared" si="3"/>
        <v>0</v>
      </c>
      <c r="L21" s="4">
        <f>SUM('Lineair oud'!I21,'Lineair nieuw'!I21)</f>
        <v>0</v>
      </c>
      <c r="M21" s="4"/>
      <c r="N21" s="4"/>
      <c r="O21" s="4"/>
      <c r="P21" s="4"/>
      <c r="Q21" s="4"/>
      <c r="R21" s="4"/>
      <c r="S21" s="4"/>
      <c r="T21" s="4"/>
      <c r="U21" s="4"/>
      <c r="V21" s="21"/>
    </row>
    <row r="22" spans="1:22" x14ac:dyDescent="0.25">
      <c r="A22" s="10">
        <f t="shared" si="4"/>
        <v>45047</v>
      </c>
      <c r="B22">
        <f t="shared" si="1"/>
        <v>2</v>
      </c>
      <c r="C22">
        <v>21</v>
      </c>
      <c r="D22" s="4">
        <f>SUM('Lineair oud'!D22,'Lineair nieuw'!D22)</f>
        <v>0</v>
      </c>
      <c r="E22" s="4">
        <f>SUM('Lineair oud'!E22,'Lineair nieuw'!E22)</f>
        <v>0</v>
      </c>
      <c r="F22" s="4">
        <f>SUM('Lineair oud'!F22,'Lineair nieuw'!F22)</f>
        <v>0</v>
      </c>
      <c r="G22" s="4">
        <f>SUM('Lineair oud'!G22,'Lineair nieuw'!G22)</f>
        <v>0</v>
      </c>
      <c r="H22" s="4">
        <f t="shared" si="0"/>
        <v>0</v>
      </c>
      <c r="I22" s="4">
        <f t="shared" si="2"/>
        <v>0</v>
      </c>
      <c r="J22" s="4">
        <f>SUM('Lineair oud'!H22,'Lineair nieuw'!H22)</f>
        <v>0</v>
      </c>
      <c r="K22" s="4">
        <f t="shared" si="3"/>
        <v>0</v>
      </c>
      <c r="L22" s="4">
        <f>SUM('Lineair oud'!I22,'Lineair nieuw'!I22)</f>
        <v>0</v>
      </c>
      <c r="M22" s="4"/>
      <c r="N22" s="4"/>
      <c r="O22" s="4"/>
      <c r="P22" s="4"/>
      <c r="Q22" s="4"/>
      <c r="R22" s="4"/>
      <c r="S22" s="4"/>
      <c r="T22" s="4"/>
      <c r="U22" s="4"/>
      <c r="V22" s="21"/>
    </row>
    <row r="23" spans="1:22" x14ac:dyDescent="0.25">
      <c r="A23" s="10">
        <f t="shared" si="4"/>
        <v>45078</v>
      </c>
      <c r="B23">
        <f t="shared" si="1"/>
        <v>2</v>
      </c>
      <c r="C23">
        <v>22</v>
      </c>
      <c r="D23" s="4">
        <f>SUM('Lineair oud'!D23,'Lineair nieuw'!D23)</f>
        <v>0</v>
      </c>
      <c r="E23" s="4">
        <f>SUM('Lineair oud'!E23,'Lineair nieuw'!E23)</f>
        <v>0</v>
      </c>
      <c r="F23" s="4">
        <f>SUM('Lineair oud'!F23,'Lineair nieuw'!F23)</f>
        <v>0</v>
      </c>
      <c r="G23" s="4">
        <f>SUM('Lineair oud'!G23,'Lineair nieuw'!G23)</f>
        <v>0</v>
      </c>
      <c r="H23" s="4">
        <f t="shared" si="0"/>
        <v>0</v>
      </c>
      <c r="I23" s="4">
        <f t="shared" si="2"/>
        <v>0</v>
      </c>
      <c r="J23" s="4">
        <f>SUM('Lineair oud'!H23,'Lineair nieuw'!H23)</f>
        <v>0</v>
      </c>
      <c r="K23" s="4">
        <f t="shared" si="3"/>
        <v>0</v>
      </c>
      <c r="L23" s="4">
        <f>SUM('Lineair oud'!I23,'Lineair nieuw'!I23)</f>
        <v>0</v>
      </c>
      <c r="M23" s="4"/>
      <c r="N23" s="4"/>
      <c r="O23" s="4"/>
      <c r="P23" s="4"/>
      <c r="Q23" s="4"/>
      <c r="R23" s="4"/>
      <c r="S23" s="4"/>
      <c r="T23" s="4"/>
      <c r="U23" s="4"/>
      <c r="V23" s="21"/>
    </row>
    <row r="24" spans="1:22" x14ac:dyDescent="0.25">
      <c r="A24" s="10">
        <f t="shared" si="4"/>
        <v>45108</v>
      </c>
      <c r="B24">
        <f t="shared" si="1"/>
        <v>2</v>
      </c>
      <c r="C24">
        <v>23</v>
      </c>
      <c r="D24" s="4">
        <f>SUM('Lineair oud'!D24,'Lineair nieuw'!D24)</f>
        <v>0</v>
      </c>
      <c r="E24" s="4">
        <f>SUM('Lineair oud'!E24,'Lineair nieuw'!E24)</f>
        <v>0</v>
      </c>
      <c r="F24" s="4">
        <f>SUM('Lineair oud'!F24,'Lineair nieuw'!F24)</f>
        <v>0</v>
      </c>
      <c r="G24" s="4">
        <f>SUM('Lineair oud'!G24,'Lineair nieuw'!G24)</f>
        <v>0</v>
      </c>
      <c r="H24" s="4">
        <f t="shared" si="0"/>
        <v>0</v>
      </c>
      <c r="I24" s="4">
        <f t="shared" si="2"/>
        <v>0</v>
      </c>
      <c r="J24" s="4">
        <f>SUM('Lineair oud'!H24,'Lineair nieuw'!H24)</f>
        <v>0</v>
      </c>
      <c r="K24" s="4">
        <f t="shared" si="3"/>
        <v>0</v>
      </c>
      <c r="L24" s="4">
        <f>SUM('Lineair oud'!I24,'Lineair nieuw'!I24)</f>
        <v>0</v>
      </c>
      <c r="M24" s="4"/>
      <c r="N24" s="4"/>
      <c r="O24" s="4"/>
      <c r="P24" s="4"/>
      <c r="Q24" s="4"/>
      <c r="R24" s="4"/>
      <c r="S24" s="4"/>
      <c r="T24" s="4"/>
      <c r="U24" s="4"/>
      <c r="V24" s="21"/>
    </row>
    <row r="25" spans="1:22" x14ac:dyDescent="0.25">
      <c r="A25" s="10">
        <f t="shared" si="4"/>
        <v>45139</v>
      </c>
      <c r="B25">
        <f t="shared" si="1"/>
        <v>2</v>
      </c>
      <c r="C25">
        <v>24</v>
      </c>
      <c r="D25" s="4">
        <f>SUM('Lineair oud'!D25,'Lineair nieuw'!D25)</f>
        <v>0</v>
      </c>
      <c r="E25" s="4">
        <f>SUM('Lineair oud'!E25,'Lineair nieuw'!E25)</f>
        <v>0</v>
      </c>
      <c r="F25" s="4">
        <f>SUM('Lineair oud'!F25,'Lineair nieuw'!F25)</f>
        <v>0</v>
      </c>
      <c r="G25" s="4">
        <f>SUM('Lineair oud'!G25,'Lineair nieuw'!G25)</f>
        <v>0</v>
      </c>
      <c r="H25" s="4">
        <f t="shared" si="0"/>
        <v>0</v>
      </c>
      <c r="I25" s="4">
        <f t="shared" si="2"/>
        <v>0</v>
      </c>
      <c r="J25" s="4">
        <f>SUM('Lineair oud'!H25,'Lineair nieuw'!H25)</f>
        <v>0</v>
      </c>
      <c r="K25" s="4">
        <f t="shared" si="3"/>
        <v>0</v>
      </c>
      <c r="L25" s="4">
        <f>SUM('Lineair oud'!I25,'Lineair nieuw'!I25)</f>
        <v>0</v>
      </c>
      <c r="M25" s="4"/>
      <c r="N25" s="4"/>
      <c r="O25" s="4"/>
      <c r="P25" s="4"/>
      <c r="Q25" s="4"/>
      <c r="R25" s="4"/>
      <c r="S25" s="4"/>
      <c r="T25" s="4"/>
      <c r="U25" s="4"/>
      <c r="V25" s="21"/>
    </row>
    <row r="26" spans="1:22" x14ac:dyDescent="0.25">
      <c r="A26" s="10">
        <f t="shared" si="4"/>
        <v>45170</v>
      </c>
      <c r="B26">
        <f t="shared" si="1"/>
        <v>3</v>
      </c>
      <c r="C26">
        <v>25</v>
      </c>
      <c r="D26" s="4">
        <f>SUM('Lineair oud'!D26,'Lineair nieuw'!D26)</f>
        <v>0</v>
      </c>
      <c r="E26" s="4">
        <f>SUM('Lineair oud'!E26,'Lineair nieuw'!E26)</f>
        <v>0</v>
      </c>
      <c r="F26" s="4">
        <f>SUM('Lineair oud'!F26,'Lineair nieuw'!F26)</f>
        <v>0</v>
      </c>
      <c r="G26" s="4">
        <f>SUM('Lineair oud'!G26,'Lineair nieuw'!G26)</f>
        <v>0</v>
      </c>
      <c r="H26" s="4">
        <f t="shared" si="0"/>
        <v>0</v>
      </c>
      <c r="I26" s="4">
        <f t="shared" si="2"/>
        <v>0</v>
      </c>
      <c r="J26" s="4">
        <f>SUM('Lineair oud'!H26,'Lineair nieuw'!H26)</f>
        <v>0</v>
      </c>
      <c r="K26" s="4">
        <f t="shared" si="3"/>
        <v>0</v>
      </c>
      <c r="L26" s="4">
        <f>SUM('Lineair oud'!I26,'Lineair nieuw'!I26)</f>
        <v>0</v>
      </c>
      <c r="M26" s="4"/>
      <c r="N26" s="4"/>
      <c r="O26" s="4"/>
      <c r="P26" s="4"/>
      <c r="Q26" s="4"/>
      <c r="R26" s="4"/>
      <c r="S26" s="4"/>
      <c r="T26" s="4"/>
      <c r="U26" s="4"/>
      <c r="V26" s="21"/>
    </row>
    <row r="27" spans="1:22" x14ac:dyDescent="0.25">
      <c r="A27" s="10">
        <f t="shared" si="4"/>
        <v>45200</v>
      </c>
      <c r="B27">
        <f t="shared" si="1"/>
        <v>3</v>
      </c>
      <c r="C27">
        <v>26</v>
      </c>
      <c r="D27" s="4">
        <f>SUM('Lineair oud'!D27,'Lineair nieuw'!D27)</f>
        <v>0</v>
      </c>
      <c r="E27" s="4">
        <f>SUM('Lineair oud'!E27,'Lineair nieuw'!E27)</f>
        <v>0</v>
      </c>
      <c r="F27" s="4">
        <f>SUM('Lineair oud'!F27,'Lineair nieuw'!F27)</f>
        <v>0</v>
      </c>
      <c r="G27" s="4">
        <f>SUM('Lineair oud'!G27,'Lineair nieuw'!G27)</f>
        <v>0</v>
      </c>
      <c r="H27" s="4">
        <f t="shared" si="0"/>
        <v>0</v>
      </c>
      <c r="I27" s="4">
        <f t="shared" si="2"/>
        <v>0</v>
      </c>
      <c r="J27" s="4">
        <f>SUM('Lineair oud'!H27,'Lineair nieuw'!H27)</f>
        <v>0</v>
      </c>
      <c r="K27" s="4">
        <f t="shared" si="3"/>
        <v>0</v>
      </c>
      <c r="L27" s="4">
        <f>SUM('Lineair oud'!I27,'Lineair nieuw'!I27)</f>
        <v>0</v>
      </c>
      <c r="M27" s="4"/>
      <c r="N27" s="4"/>
      <c r="O27" s="4"/>
      <c r="P27" s="4"/>
      <c r="Q27" s="4"/>
      <c r="R27" s="4"/>
      <c r="S27" s="4"/>
      <c r="T27" s="4"/>
      <c r="U27" s="4"/>
      <c r="V27" s="21"/>
    </row>
    <row r="28" spans="1:22" x14ac:dyDescent="0.25">
      <c r="A28" s="10">
        <f t="shared" si="4"/>
        <v>45231</v>
      </c>
      <c r="B28">
        <f t="shared" si="1"/>
        <v>3</v>
      </c>
      <c r="C28">
        <v>27</v>
      </c>
      <c r="D28" s="4">
        <f>SUM('Lineair oud'!D28,'Lineair nieuw'!D28)</f>
        <v>0</v>
      </c>
      <c r="E28" s="4">
        <f>SUM('Lineair oud'!E28,'Lineair nieuw'!E28)</f>
        <v>0</v>
      </c>
      <c r="F28" s="4">
        <f>SUM('Lineair oud'!F28,'Lineair nieuw'!F28)</f>
        <v>0</v>
      </c>
      <c r="G28" s="4">
        <f>SUM('Lineair oud'!G28,'Lineair nieuw'!G28)</f>
        <v>0</v>
      </c>
      <c r="H28" s="4">
        <f t="shared" si="0"/>
        <v>0</v>
      </c>
      <c r="I28" s="4">
        <f t="shared" si="2"/>
        <v>0</v>
      </c>
      <c r="J28" s="4">
        <f>SUM('Lineair oud'!H28,'Lineair nieuw'!H28)</f>
        <v>0</v>
      </c>
      <c r="K28" s="4">
        <f t="shared" si="3"/>
        <v>0</v>
      </c>
      <c r="L28" s="4">
        <f>SUM('Lineair oud'!I28,'Lineair nieuw'!I28)</f>
        <v>0</v>
      </c>
      <c r="M28" s="4"/>
      <c r="N28" s="4"/>
      <c r="O28" s="4"/>
      <c r="P28" s="4"/>
      <c r="Q28" s="4"/>
      <c r="R28" s="4"/>
      <c r="S28" s="4"/>
      <c r="T28" s="4"/>
      <c r="U28" s="4"/>
      <c r="V28" s="21"/>
    </row>
    <row r="29" spans="1:22" x14ac:dyDescent="0.25">
      <c r="A29" s="10">
        <f t="shared" si="4"/>
        <v>45261</v>
      </c>
      <c r="B29">
        <f t="shared" si="1"/>
        <v>3</v>
      </c>
      <c r="C29">
        <v>28</v>
      </c>
      <c r="D29" s="4">
        <f>SUM('Lineair oud'!D29,'Lineair nieuw'!D29)</f>
        <v>0</v>
      </c>
      <c r="E29" s="4">
        <f>SUM('Lineair oud'!E29,'Lineair nieuw'!E29)</f>
        <v>0</v>
      </c>
      <c r="F29" s="4">
        <f>SUM('Lineair oud'!F29,'Lineair nieuw'!F29)</f>
        <v>0</v>
      </c>
      <c r="G29" s="4">
        <f>SUM('Lineair oud'!G29,'Lineair nieuw'!G29)</f>
        <v>0</v>
      </c>
      <c r="H29" s="4">
        <f t="shared" si="0"/>
        <v>0</v>
      </c>
      <c r="I29" s="4">
        <f t="shared" si="2"/>
        <v>0</v>
      </c>
      <c r="J29" s="4">
        <f>SUM('Lineair oud'!H29,'Lineair nieuw'!H29)</f>
        <v>0</v>
      </c>
      <c r="K29" s="4">
        <f t="shared" si="3"/>
        <v>0</v>
      </c>
      <c r="L29" s="4">
        <f>SUM('Lineair oud'!I29,'Lineair nieuw'!I29)</f>
        <v>0</v>
      </c>
      <c r="M29" s="4"/>
      <c r="N29" s="4"/>
      <c r="O29" s="4"/>
      <c r="P29" s="4"/>
      <c r="Q29" s="4"/>
      <c r="R29" s="4"/>
      <c r="S29" s="4"/>
      <c r="T29" s="4"/>
      <c r="U29" s="4"/>
      <c r="V29" s="21"/>
    </row>
    <row r="30" spans="1:22" x14ac:dyDescent="0.25">
      <c r="A30" s="10">
        <f t="shared" si="4"/>
        <v>45292</v>
      </c>
      <c r="B30">
        <f t="shared" si="1"/>
        <v>3</v>
      </c>
      <c r="C30">
        <v>29</v>
      </c>
      <c r="D30" s="4">
        <f>SUM('Lineair oud'!D30,'Lineair nieuw'!D30)</f>
        <v>0</v>
      </c>
      <c r="E30" s="4">
        <f>SUM('Lineair oud'!E30,'Lineair nieuw'!E30)</f>
        <v>0</v>
      </c>
      <c r="F30" s="4">
        <f>SUM('Lineair oud'!F30,'Lineair nieuw'!F30)</f>
        <v>0</v>
      </c>
      <c r="G30" s="4">
        <f>SUM('Lineair oud'!G30,'Lineair nieuw'!G30)</f>
        <v>0</v>
      </c>
      <c r="H30" s="4">
        <f t="shared" si="0"/>
        <v>0</v>
      </c>
      <c r="I30" s="4">
        <f t="shared" si="2"/>
        <v>0</v>
      </c>
      <c r="J30" s="4">
        <f>SUM('Lineair oud'!H30,'Lineair nieuw'!H30)</f>
        <v>0</v>
      </c>
      <c r="K30" s="4">
        <f t="shared" si="3"/>
        <v>0</v>
      </c>
      <c r="L30" s="4">
        <f>SUM('Lineair oud'!I30,'Lineair nieuw'!I30)</f>
        <v>0</v>
      </c>
      <c r="M30" s="4"/>
      <c r="N30" s="4"/>
      <c r="O30" s="4"/>
      <c r="P30" s="4"/>
      <c r="Q30" s="4"/>
      <c r="R30" s="4"/>
      <c r="S30" s="4"/>
      <c r="T30" s="4"/>
      <c r="U30" s="4"/>
      <c r="V30" s="21"/>
    </row>
    <row r="31" spans="1:22" x14ac:dyDescent="0.25">
      <c r="A31" s="10">
        <f t="shared" si="4"/>
        <v>45323</v>
      </c>
      <c r="B31">
        <f t="shared" si="1"/>
        <v>3</v>
      </c>
      <c r="C31">
        <v>30</v>
      </c>
      <c r="D31" s="4">
        <f>SUM('Lineair oud'!D31,'Lineair nieuw'!D31)</f>
        <v>0</v>
      </c>
      <c r="E31" s="4">
        <f>SUM('Lineair oud'!E31,'Lineair nieuw'!E31)</f>
        <v>0</v>
      </c>
      <c r="F31" s="4">
        <f>SUM('Lineair oud'!F31,'Lineair nieuw'!F31)</f>
        <v>0</v>
      </c>
      <c r="G31" s="4">
        <f>SUM('Lineair oud'!G31,'Lineair nieuw'!G31)</f>
        <v>0</v>
      </c>
      <c r="H31" s="4">
        <f t="shared" si="0"/>
        <v>0</v>
      </c>
      <c r="I31" s="4">
        <f t="shared" si="2"/>
        <v>0</v>
      </c>
      <c r="J31" s="4">
        <f>SUM('Lineair oud'!H31,'Lineair nieuw'!H31)</f>
        <v>0</v>
      </c>
      <c r="K31" s="4">
        <f t="shared" si="3"/>
        <v>0</v>
      </c>
      <c r="L31" s="4">
        <f>SUM('Lineair oud'!I31,'Lineair nieuw'!I31)</f>
        <v>0</v>
      </c>
      <c r="M31" s="4"/>
      <c r="N31" s="4"/>
      <c r="O31" s="4"/>
      <c r="P31" s="4"/>
      <c r="Q31" s="4"/>
      <c r="R31" s="4"/>
      <c r="S31" s="4"/>
      <c r="T31" s="4"/>
      <c r="U31" s="4"/>
      <c r="V31" s="21"/>
    </row>
    <row r="32" spans="1:22" x14ac:dyDescent="0.25">
      <c r="A32" s="10">
        <f t="shared" si="4"/>
        <v>45352</v>
      </c>
      <c r="B32">
        <f t="shared" si="1"/>
        <v>3</v>
      </c>
      <c r="C32">
        <v>31</v>
      </c>
      <c r="D32" s="4">
        <f>SUM('Lineair oud'!D32,'Lineair nieuw'!D32)</f>
        <v>0</v>
      </c>
      <c r="E32" s="4">
        <f>SUM('Lineair oud'!E32,'Lineair nieuw'!E32)</f>
        <v>0</v>
      </c>
      <c r="F32" s="4">
        <f>SUM('Lineair oud'!F32,'Lineair nieuw'!F32)</f>
        <v>0</v>
      </c>
      <c r="G32" s="4">
        <f>SUM('Lineair oud'!G32,'Lineair nieuw'!G32)</f>
        <v>0</v>
      </c>
      <c r="H32" s="4">
        <f t="shared" si="0"/>
        <v>0</v>
      </c>
      <c r="I32" s="4">
        <f t="shared" si="2"/>
        <v>0</v>
      </c>
      <c r="J32" s="4">
        <f>SUM('Lineair oud'!H32,'Lineair nieuw'!H32)</f>
        <v>0</v>
      </c>
      <c r="K32" s="4">
        <f t="shared" si="3"/>
        <v>0</v>
      </c>
      <c r="L32" s="4">
        <f>SUM('Lineair oud'!I32,'Lineair nieuw'!I32)</f>
        <v>0</v>
      </c>
      <c r="M32" s="4"/>
      <c r="N32" s="4"/>
      <c r="O32" s="4"/>
      <c r="P32" s="4"/>
      <c r="Q32" s="4"/>
      <c r="R32" s="4"/>
      <c r="S32" s="4"/>
      <c r="T32" s="4"/>
      <c r="U32" s="4"/>
      <c r="V32" s="21"/>
    </row>
    <row r="33" spans="1:22" x14ac:dyDescent="0.25">
      <c r="A33" s="10">
        <f t="shared" si="4"/>
        <v>45383</v>
      </c>
      <c r="B33">
        <f t="shared" si="1"/>
        <v>3</v>
      </c>
      <c r="C33">
        <v>32</v>
      </c>
      <c r="D33" s="4">
        <f>SUM('Lineair oud'!D33,'Lineair nieuw'!D33)</f>
        <v>0</v>
      </c>
      <c r="E33" s="4">
        <f>SUM('Lineair oud'!E33,'Lineair nieuw'!E33)</f>
        <v>0</v>
      </c>
      <c r="F33" s="4">
        <f>SUM('Lineair oud'!F33,'Lineair nieuw'!F33)</f>
        <v>0</v>
      </c>
      <c r="G33" s="4">
        <f>SUM('Lineair oud'!G33,'Lineair nieuw'!G33)</f>
        <v>0</v>
      </c>
      <c r="H33" s="4">
        <f t="shared" si="0"/>
        <v>0</v>
      </c>
      <c r="I33" s="4">
        <f t="shared" si="2"/>
        <v>0</v>
      </c>
      <c r="J33" s="4">
        <f>SUM('Lineair oud'!H33,'Lineair nieuw'!H33)</f>
        <v>0</v>
      </c>
      <c r="K33" s="4">
        <f t="shared" si="3"/>
        <v>0</v>
      </c>
      <c r="L33" s="4">
        <f>SUM('Lineair oud'!I33,'Lineair nieuw'!I33)</f>
        <v>0</v>
      </c>
      <c r="M33" s="4"/>
      <c r="N33" s="4"/>
      <c r="O33" s="4"/>
      <c r="P33" s="4"/>
      <c r="Q33" s="4"/>
      <c r="R33" s="4"/>
      <c r="S33" s="4"/>
      <c r="T33" s="4"/>
      <c r="U33" s="4"/>
      <c r="V33" s="21"/>
    </row>
    <row r="34" spans="1:22" x14ac:dyDescent="0.25">
      <c r="A34" s="10">
        <f t="shared" si="4"/>
        <v>45413</v>
      </c>
      <c r="B34">
        <f t="shared" si="1"/>
        <v>3</v>
      </c>
      <c r="C34">
        <v>33</v>
      </c>
      <c r="D34" s="4">
        <f>SUM('Lineair oud'!D34,'Lineair nieuw'!D34)</f>
        <v>0</v>
      </c>
      <c r="E34" s="4">
        <f>SUM('Lineair oud'!E34,'Lineair nieuw'!E34)</f>
        <v>0</v>
      </c>
      <c r="F34" s="4">
        <f>SUM('Lineair oud'!F34,'Lineair nieuw'!F34)</f>
        <v>0</v>
      </c>
      <c r="G34" s="4">
        <f>SUM('Lineair oud'!G34,'Lineair nieuw'!G34)</f>
        <v>0</v>
      </c>
      <c r="H34" s="4">
        <f t="shared" si="0"/>
        <v>0</v>
      </c>
      <c r="I34" s="4">
        <f t="shared" si="2"/>
        <v>0</v>
      </c>
      <c r="J34" s="4">
        <f>SUM('Lineair oud'!H34,'Lineair nieuw'!H34)</f>
        <v>0</v>
      </c>
      <c r="K34" s="4">
        <f t="shared" si="3"/>
        <v>0</v>
      </c>
      <c r="L34" s="4">
        <f>SUM('Lineair oud'!I34,'Lineair nieuw'!I34)</f>
        <v>0</v>
      </c>
      <c r="M34" s="4"/>
      <c r="N34" s="4"/>
      <c r="O34" s="4"/>
      <c r="P34" s="4"/>
      <c r="Q34" s="4"/>
      <c r="R34" s="4"/>
      <c r="S34" s="4"/>
      <c r="T34" s="4"/>
      <c r="U34" s="4"/>
      <c r="V34" s="21"/>
    </row>
    <row r="35" spans="1:22" x14ac:dyDescent="0.25">
      <c r="A35" s="10">
        <f t="shared" si="4"/>
        <v>45444</v>
      </c>
      <c r="B35">
        <f t="shared" si="1"/>
        <v>3</v>
      </c>
      <c r="C35">
        <v>34</v>
      </c>
      <c r="D35" s="4">
        <f>SUM('Lineair oud'!D35,'Lineair nieuw'!D35)</f>
        <v>0</v>
      </c>
      <c r="E35" s="4">
        <f>SUM('Lineair oud'!E35,'Lineair nieuw'!E35)</f>
        <v>0</v>
      </c>
      <c r="F35" s="4">
        <f>SUM('Lineair oud'!F35,'Lineair nieuw'!F35)</f>
        <v>0</v>
      </c>
      <c r="G35" s="4">
        <f>SUM('Lineair oud'!G35,'Lineair nieuw'!G35)</f>
        <v>0</v>
      </c>
      <c r="H35" s="4">
        <f t="shared" si="0"/>
        <v>0</v>
      </c>
      <c r="I35" s="4">
        <f t="shared" si="2"/>
        <v>0</v>
      </c>
      <c r="J35" s="4">
        <f>SUM('Lineair oud'!H35,'Lineair nieuw'!H35)</f>
        <v>0</v>
      </c>
      <c r="K35" s="4">
        <f t="shared" si="3"/>
        <v>0</v>
      </c>
      <c r="L35" s="4">
        <f>SUM('Lineair oud'!I35,'Lineair nieuw'!I35)</f>
        <v>0</v>
      </c>
      <c r="M35" s="4"/>
      <c r="N35" s="4"/>
      <c r="O35" s="4"/>
      <c r="P35" s="4"/>
      <c r="Q35" s="4"/>
      <c r="R35" s="4"/>
      <c r="S35" s="4"/>
      <c r="T35" s="4"/>
      <c r="U35" s="4"/>
      <c r="V35" s="21"/>
    </row>
    <row r="36" spans="1:22" x14ac:dyDescent="0.25">
      <c r="A36" s="10">
        <f t="shared" si="4"/>
        <v>45474</v>
      </c>
      <c r="B36">
        <f t="shared" si="1"/>
        <v>3</v>
      </c>
      <c r="C36">
        <v>35</v>
      </c>
      <c r="D36" s="4">
        <f>SUM('Lineair oud'!D36,'Lineair nieuw'!D36)</f>
        <v>0</v>
      </c>
      <c r="E36" s="4">
        <f>SUM('Lineair oud'!E36,'Lineair nieuw'!E36)</f>
        <v>0</v>
      </c>
      <c r="F36" s="4">
        <f>SUM('Lineair oud'!F36,'Lineair nieuw'!F36)</f>
        <v>0</v>
      </c>
      <c r="G36" s="4">
        <f>SUM('Lineair oud'!G36,'Lineair nieuw'!G36)</f>
        <v>0</v>
      </c>
      <c r="H36" s="4">
        <f t="shared" si="0"/>
        <v>0</v>
      </c>
      <c r="I36" s="4">
        <f t="shared" si="2"/>
        <v>0</v>
      </c>
      <c r="J36" s="4">
        <f>SUM('Lineair oud'!H36,'Lineair nieuw'!H36)</f>
        <v>0</v>
      </c>
      <c r="K36" s="4">
        <f t="shared" si="3"/>
        <v>0</v>
      </c>
      <c r="L36" s="4">
        <f>SUM('Lineair oud'!I36,'Lineair nieuw'!I36)</f>
        <v>0</v>
      </c>
      <c r="M36" s="4"/>
      <c r="N36" s="4"/>
      <c r="O36" s="4"/>
      <c r="P36" s="4"/>
      <c r="Q36" s="4"/>
      <c r="R36" s="4"/>
      <c r="S36" s="4"/>
      <c r="T36" s="4"/>
      <c r="U36" s="4"/>
      <c r="V36" s="21"/>
    </row>
    <row r="37" spans="1:22" x14ac:dyDescent="0.25">
      <c r="A37" s="10">
        <f t="shared" si="4"/>
        <v>45505</v>
      </c>
      <c r="B37">
        <f t="shared" si="1"/>
        <v>3</v>
      </c>
      <c r="C37">
        <v>36</v>
      </c>
      <c r="D37" s="4">
        <f>SUM('Lineair oud'!D37,'Lineair nieuw'!D37)</f>
        <v>0</v>
      </c>
      <c r="E37" s="4">
        <f>SUM('Lineair oud'!E37,'Lineair nieuw'!E37)</f>
        <v>0</v>
      </c>
      <c r="F37" s="4">
        <f>SUM('Lineair oud'!F37,'Lineair nieuw'!F37)</f>
        <v>0</v>
      </c>
      <c r="G37" s="4">
        <f>SUM('Lineair oud'!G37,'Lineair nieuw'!G37)</f>
        <v>0</v>
      </c>
      <c r="H37" s="4">
        <f t="shared" si="0"/>
        <v>0</v>
      </c>
      <c r="I37" s="4">
        <f t="shared" si="2"/>
        <v>0</v>
      </c>
      <c r="J37" s="4">
        <f>SUM('Lineair oud'!H37,'Lineair nieuw'!H37)</f>
        <v>0</v>
      </c>
      <c r="K37" s="4">
        <f t="shared" si="3"/>
        <v>0</v>
      </c>
      <c r="L37" s="4">
        <f>SUM('Lineair oud'!I37,'Lineair nieuw'!I37)</f>
        <v>0</v>
      </c>
      <c r="M37" s="4"/>
      <c r="N37" s="4"/>
      <c r="O37" s="4"/>
      <c r="P37" s="4"/>
      <c r="Q37" s="4"/>
      <c r="R37" s="4"/>
      <c r="S37" s="4"/>
      <c r="T37" s="4"/>
      <c r="U37" s="4"/>
      <c r="V37" s="21"/>
    </row>
    <row r="38" spans="1:22" x14ac:dyDescent="0.25">
      <c r="A38" s="10">
        <f t="shared" si="4"/>
        <v>45536</v>
      </c>
      <c r="B38">
        <f t="shared" si="1"/>
        <v>4</v>
      </c>
      <c r="C38">
        <v>37</v>
      </c>
      <c r="D38" s="4">
        <f>SUM('Lineair oud'!D38,'Lineair nieuw'!D38)</f>
        <v>0</v>
      </c>
      <c r="E38" s="4">
        <f>SUM('Lineair oud'!E38,'Lineair nieuw'!E38)</f>
        <v>0</v>
      </c>
      <c r="F38" s="4">
        <f>SUM('Lineair oud'!F38,'Lineair nieuw'!F38)</f>
        <v>0</v>
      </c>
      <c r="G38" s="4">
        <f>SUM('Lineair oud'!G38,'Lineair nieuw'!G38)</f>
        <v>0</v>
      </c>
      <c r="H38" s="4">
        <f t="shared" si="0"/>
        <v>0</v>
      </c>
      <c r="I38" s="4">
        <f t="shared" si="2"/>
        <v>0</v>
      </c>
      <c r="J38" s="4">
        <f>SUM('Lineair oud'!H38,'Lineair nieuw'!H38)</f>
        <v>0</v>
      </c>
      <c r="K38" s="4">
        <f t="shared" si="3"/>
        <v>0</v>
      </c>
      <c r="L38" s="4">
        <f>SUM('Lineair oud'!I38,'Lineair nieuw'!I38)</f>
        <v>0</v>
      </c>
      <c r="M38" s="4"/>
      <c r="N38" s="4"/>
      <c r="O38" s="4"/>
      <c r="P38" s="4"/>
      <c r="Q38" s="4"/>
      <c r="R38" s="4"/>
      <c r="S38" s="4"/>
      <c r="T38" s="4"/>
      <c r="U38" s="4"/>
      <c r="V38" s="21"/>
    </row>
    <row r="39" spans="1:22" x14ac:dyDescent="0.25">
      <c r="A39" s="10">
        <f t="shared" si="4"/>
        <v>45566</v>
      </c>
      <c r="B39">
        <f t="shared" si="1"/>
        <v>4</v>
      </c>
      <c r="C39">
        <v>38</v>
      </c>
      <c r="D39" s="4">
        <f>SUM('Lineair oud'!D39,'Lineair nieuw'!D39)</f>
        <v>0</v>
      </c>
      <c r="E39" s="4">
        <f>SUM('Lineair oud'!E39,'Lineair nieuw'!E39)</f>
        <v>0</v>
      </c>
      <c r="F39" s="4">
        <f>SUM('Lineair oud'!F39,'Lineair nieuw'!F39)</f>
        <v>0</v>
      </c>
      <c r="G39" s="4">
        <f>SUM('Lineair oud'!G39,'Lineair nieuw'!G39)</f>
        <v>0</v>
      </c>
      <c r="H39" s="4">
        <f t="shared" si="0"/>
        <v>0</v>
      </c>
      <c r="I39" s="4">
        <f t="shared" si="2"/>
        <v>0</v>
      </c>
      <c r="J39" s="4">
        <f>SUM('Lineair oud'!H39,'Lineair nieuw'!H39)</f>
        <v>0</v>
      </c>
      <c r="K39" s="4">
        <f t="shared" si="3"/>
        <v>0</v>
      </c>
      <c r="L39" s="4">
        <f>SUM('Lineair oud'!I39,'Lineair nieuw'!I39)</f>
        <v>0</v>
      </c>
      <c r="M39" s="4"/>
      <c r="N39" s="4"/>
      <c r="O39" s="4"/>
      <c r="P39" s="4"/>
      <c r="Q39" s="4"/>
      <c r="R39" s="4"/>
      <c r="S39" s="4"/>
      <c r="T39" s="4"/>
      <c r="U39" s="4"/>
      <c r="V39" s="21"/>
    </row>
    <row r="40" spans="1:22" x14ac:dyDescent="0.25">
      <c r="A40" s="10">
        <f t="shared" si="4"/>
        <v>45597</v>
      </c>
      <c r="B40">
        <f t="shared" si="1"/>
        <v>4</v>
      </c>
      <c r="C40">
        <v>39</v>
      </c>
      <c r="D40" s="4">
        <f>SUM('Lineair oud'!D40,'Lineair nieuw'!D40)</f>
        <v>0</v>
      </c>
      <c r="E40" s="4">
        <f>SUM('Lineair oud'!E40,'Lineair nieuw'!E40)</f>
        <v>0</v>
      </c>
      <c r="F40" s="4">
        <f>SUM('Lineair oud'!F40,'Lineair nieuw'!F40)</f>
        <v>0</v>
      </c>
      <c r="G40" s="4">
        <f>SUM('Lineair oud'!G40,'Lineair nieuw'!G40)</f>
        <v>0</v>
      </c>
      <c r="H40" s="4">
        <f t="shared" si="0"/>
        <v>0</v>
      </c>
      <c r="I40" s="4">
        <f t="shared" si="2"/>
        <v>0</v>
      </c>
      <c r="J40" s="4">
        <f>SUM('Lineair oud'!H40,'Lineair nieuw'!H40)</f>
        <v>0</v>
      </c>
      <c r="K40" s="4">
        <f t="shared" si="3"/>
        <v>0</v>
      </c>
      <c r="L40" s="4">
        <f>SUM('Lineair oud'!I40,'Lineair nieuw'!I40)</f>
        <v>0</v>
      </c>
      <c r="M40" s="4"/>
      <c r="N40" s="4"/>
      <c r="O40" s="4"/>
      <c r="P40" s="4"/>
      <c r="Q40" s="4"/>
      <c r="R40" s="4"/>
      <c r="S40" s="4"/>
      <c r="T40" s="4"/>
      <c r="U40" s="4"/>
      <c r="V40" s="21"/>
    </row>
    <row r="41" spans="1:22" x14ac:dyDescent="0.25">
      <c r="A41" s="10">
        <f t="shared" si="4"/>
        <v>45627</v>
      </c>
      <c r="B41">
        <f t="shared" si="1"/>
        <v>4</v>
      </c>
      <c r="C41">
        <v>40</v>
      </c>
      <c r="D41" s="4">
        <f>SUM('Lineair oud'!D41,'Lineair nieuw'!D41)</f>
        <v>0</v>
      </c>
      <c r="E41" s="4">
        <f>SUM('Lineair oud'!E41,'Lineair nieuw'!E41)</f>
        <v>0</v>
      </c>
      <c r="F41" s="4">
        <f>SUM('Lineair oud'!F41,'Lineair nieuw'!F41)</f>
        <v>0</v>
      </c>
      <c r="G41" s="4">
        <f>SUM('Lineair oud'!G41,'Lineair nieuw'!G41)</f>
        <v>0</v>
      </c>
      <c r="H41" s="4">
        <f t="shared" si="0"/>
        <v>0</v>
      </c>
      <c r="I41" s="4">
        <f t="shared" si="2"/>
        <v>0</v>
      </c>
      <c r="J41" s="4">
        <f>SUM('Lineair oud'!H41,'Lineair nieuw'!H41)</f>
        <v>0</v>
      </c>
      <c r="K41" s="4">
        <f t="shared" si="3"/>
        <v>0</v>
      </c>
      <c r="L41" s="4">
        <f>SUM('Lineair oud'!I41,'Lineair nieuw'!I41)</f>
        <v>0</v>
      </c>
      <c r="M41" s="4"/>
      <c r="N41" s="4"/>
      <c r="O41" s="4"/>
      <c r="P41" s="4"/>
      <c r="Q41" s="4"/>
      <c r="R41" s="4"/>
      <c r="S41" s="4"/>
      <c r="T41" s="4"/>
      <c r="U41" s="4"/>
      <c r="V41" s="21"/>
    </row>
    <row r="42" spans="1:22" x14ac:dyDescent="0.25">
      <c r="A42" s="10">
        <f t="shared" si="4"/>
        <v>45658</v>
      </c>
      <c r="B42">
        <f t="shared" si="1"/>
        <v>4</v>
      </c>
      <c r="C42">
        <v>41</v>
      </c>
      <c r="D42" s="4">
        <f>SUM('Lineair oud'!D42,'Lineair nieuw'!D42)</f>
        <v>0</v>
      </c>
      <c r="E42" s="4">
        <f>SUM('Lineair oud'!E42,'Lineair nieuw'!E42)</f>
        <v>0</v>
      </c>
      <c r="F42" s="4">
        <f>SUM('Lineair oud'!F42,'Lineair nieuw'!F42)</f>
        <v>0</v>
      </c>
      <c r="G42" s="4">
        <f>SUM('Lineair oud'!G42,'Lineair nieuw'!G42)</f>
        <v>0</v>
      </c>
      <c r="H42" s="4">
        <f t="shared" si="0"/>
        <v>0</v>
      </c>
      <c r="I42" s="4">
        <f t="shared" si="2"/>
        <v>0</v>
      </c>
      <c r="J42" s="4">
        <f>SUM('Lineair oud'!H42,'Lineair nieuw'!H42)</f>
        <v>0</v>
      </c>
      <c r="K42" s="4">
        <f t="shared" si="3"/>
        <v>0</v>
      </c>
      <c r="L42" s="4">
        <f>SUM('Lineair oud'!I42,'Lineair nieuw'!I42)</f>
        <v>0</v>
      </c>
      <c r="M42" s="4"/>
      <c r="N42" s="4"/>
      <c r="O42" s="4"/>
      <c r="P42" s="4"/>
      <c r="Q42" s="4"/>
      <c r="R42" s="4"/>
      <c r="S42" s="4"/>
      <c r="T42" s="4"/>
      <c r="U42" s="4"/>
      <c r="V42" s="21"/>
    </row>
    <row r="43" spans="1:22" x14ac:dyDescent="0.25">
      <c r="A43" s="10">
        <f t="shared" si="4"/>
        <v>45689</v>
      </c>
      <c r="B43">
        <f t="shared" si="1"/>
        <v>4</v>
      </c>
      <c r="C43">
        <v>42</v>
      </c>
      <c r="D43" s="4">
        <f>SUM('Lineair oud'!D43,'Lineair nieuw'!D43)</f>
        <v>0</v>
      </c>
      <c r="E43" s="4">
        <f>SUM('Lineair oud'!E43,'Lineair nieuw'!E43)</f>
        <v>0</v>
      </c>
      <c r="F43" s="4">
        <f>SUM('Lineair oud'!F43,'Lineair nieuw'!F43)</f>
        <v>0</v>
      </c>
      <c r="G43" s="4">
        <f>SUM('Lineair oud'!G43,'Lineair nieuw'!G43)</f>
        <v>0</v>
      </c>
      <c r="H43" s="4">
        <f t="shared" si="0"/>
        <v>0</v>
      </c>
      <c r="I43" s="4">
        <f t="shared" si="2"/>
        <v>0</v>
      </c>
      <c r="J43" s="4">
        <f>SUM('Lineair oud'!H43,'Lineair nieuw'!H43)</f>
        <v>0</v>
      </c>
      <c r="K43" s="4">
        <f t="shared" si="3"/>
        <v>0</v>
      </c>
      <c r="L43" s="4">
        <f>SUM('Lineair oud'!I43,'Lineair nieuw'!I43)</f>
        <v>0</v>
      </c>
      <c r="M43" s="4"/>
      <c r="N43" s="4"/>
      <c r="O43" s="4"/>
      <c r="P43" s="4"/>
      <c r="Q43" s="4"/>
      <c r="R43" s="4"/>
      <c r="S43" s="4"/>
      <c r="T43" s="4"/>
      <c r="U43" s="4"/>
      <c r="V43" s="21"/>
    </row>
    <row r="44" spans="1:22" x14ac:dyDescent="0.25">
      <c r="A44" s="10">
        <f t="shared" si="4"/>
        <v>45717</v>
      </c>
      <c r="B44">
        <f t="shared" si="1"/>
        <v>4</v>
      </c>
      <c r="C44">
        <v>43</v>
      </c>
      <c r="D44" s="4">
        <f>SUM('Lineair oud'!D44,'Lineair nieuw'!D44)</f>
        <v>0</v>
      </c>
      <c r="E44" s="4">
        <f>SUM('Lineair oud'!E44,'Lineair nieuw'!E44)</f>
        <v>0</v>
      </c>
      <c r="F44" s="4">
        <f>SUM('Lineair oud'!F44,'Lineair nieuw'!F44)</f>
        <v>0</v>
      </c>
      <c r="G44" s="4">
        <f>SUM('Lineair oud'!G44,'Lineair nieuw'!G44)</f>
        <v>0</v>
      </c>
      <c r="H44" s="4">
        <f t="shared" si="0"/>
        <v>0</v>
      </c>
      <c r="I44" s="4">
        <f t="shared" si="2"/>
        <v>0</v>
      </c>
      <c r="J44" s="4">
        <f>SUM('Lineair oud'!H44,'Lineair nieuw'!H44)</f>
        <v>0</v>
      </c>
      <c r="K44" s="4">
        <f t="shared" si="3"/>
        <v>0</v>
      </c>
      <c r="L44" s="4">
        <f>SUM('Lineair oud'!I44,'Lineair nieuw'!I44)</f>
        <v>0</v>
      </c>
      <c r="M44" s="4"/>
      <c r="N44" s="4"/>
      <c r="O44" s="4"/>
      <c r="P44" s="4"/>
      <c r="Q44" s="4"/>
      <c r="R44" s="4"/>
      <c r="S44" s="4"/>
      <c r="T44" s="4"/>
      <c r="U44" s="4"/>
      <c r="V44" s="21"/>
    </row>
    <row r="45" spans="1:22" x14ac:dyDescent="0.25">
      <c r="A45" s="10">
        <f t="shared" si="4"/>
        <v>45748</v>
      </c>
      <c r="B45">
        <f t="shared" si="1"/>
        <v>4</v>
      </c>
      <c r="C45">
        <v>44</v>
      </c>
      <c r="D45" s="4">
        <f>SUM('Lineair oud'!D45,'Lineair nieuw'!D45)</f>
        <v>0</v>
      </c>
      <c r="E45" s="4">
        <f>SUM('Lineair oud'!E45,'Lineair nieuw'!E45)</f>
        <v>0</v>
      </c>
      <c r="F45" s="4">
        <f>SUM('Lineair oud'!F45,'Lineair nieuw'!F45)</f>
        <v>0</v>
      </c>
      <c r="G45" s="4">
        <f>SUM('Lineair oud'!G45,'Lineair nieuw'!G45)</f>
        <v>0</v>
      </c>
      <c r="H45" s="4">
        <f t="shared" si="0"/>
        <v>0</v>
      </c>
      <c r="I45" s="4">
        <f t="shared" si="2"/>
        <v>0</v>
      </c>
      <c r="J45" s="4">
        <f>SUM('Lineair oud'!H45,'Lineair nieuw'!H45)</f>
        <v>0</v>
      </c>
      <c r="K45" s="4">
        <f t="shared" si="3"/>
        <v>0</v>
      </c>
      <c r="L45" s="4">
        <f>SUM('Lineair oud'!I45,'Lineair nieuw'!I45)</f>
        <v>0</v>
      </c>
      <c r="M45" s="4"/>
      <c r="N45" s="4"/>
      <c r="O45" s="4"/>
      <c r="P45" s="4"/>
      <c r="Q45" s="4"/>
      <c r="R45" s="4"/>
      <c r="S45" s="4"/>
      <c r="T45" s="4"/>
      <c r="U45" s="4"/>
      <c r="V45" s="21"/>
    </row>
    <row r="46" spans="1:22" x14ac:dyDescent="0.25">
      <c r="A46" s="10">
        <f t="shared" si="4"/>
        <v>45778</v>
      </c>
      <c r="B46">
        <f t="shared" si="1"/>
        <v>4</v>
      </c>
      <c r="C46">
        <v>45</v>
      </c>
      <c r="D46" s="4">
        <f>SUM('Lineair oud'!D46,'Lineair nieuw'!D46)</f>
        <v>0</v>
      </c>
      <c r="E46" s="4">
        <f>SUM('Lineair oud'!E46,'Lineair nieuw'!E46)</f>
        <v>0</v>
      </c>
      <c r="F46" s="4">
        <f>SUM('Lineair oud'!F46,'Lineair nieuw'!F46)</f>
        <v>0</v>
      </c>
      <c r="G46" s="4">
        <f>SUM('Lineair oud'!G46,'Lineair nieuw'!G46)</f>
        <v>0</v>
      </c>
      <c r="H46" s="4">
        <f t="shared" si="0"/>
        <v>0</v>
      </c>
      <c r="I46" s="4">
        <f t="shared" si="2"/>
        <v>0</v>
      </c>
      <c r="J46" s="4">
        <f>SUM('Lineair oud'!H46,'Lineair nieuw'!H46)</f>
        <v>0</v>
      </c>
      <c r="K46" s="4">
        <f t="shared" si="3"/>
        <v>0</v>
      </c>
      <c r="L46" s="4">
        <f>SUM('Lineair oud'!I46,'Lineair nieuw'!I46)</f>
        <v>0</v>
      </c>
      <c r="M46" s="4"/>
      <c r="N46" s="4"/>
      <c r="O46" s="4"/>
      <c r="P46" s="4"/>
      <c r="Q46" s="4"/>
      <c r="R46" s="4"/>
      <c r="S46" s="4"/>
      <c r="T46" s="4"/>
      <c r="U46" s="4"/>
      <c r="V46" s="21"/>
    </row>
    <row r="47" spans="1:22" x14ac:dyDescent="0.25">
      <c r="A47" s="10">
        <f t="shared" si="4"/>
        <v>45809</v>
      </c>
      <c r="B47">
        <f t="shared" si="1"/>
        <v>4</v>
      </c>
      <c r="C47">
        <v>46</v>
      </c>
      <c r="D47" s="4">
        <f>SUM('Lineair oud'!D47,'Lineair nieuw'!D47)</f>
        <v>0</v>
      </c>
      <c r="E47" s="4">
        <f>SUM('Lineair oud'!E47,'Lineair nieuw'!E47)</f>
        <v>0</v>
      </c>
      <c r="F47" s="4">
        <f>SUM('Lineair oud'!F47,'Lineair nieuw'!F47)</f>
        <v>0</v>
      </c>
      <c r="G47" s="4">
        <f>SUM('Lineair oud'!G47,'Lineair nieuw'!G47)</f>
        <v>0</v>
      </c>
      <c r="H47" s="4">
        <f t="shared" si="0"/>
        <v>0</v>
      </c>
      <c r="I47" s="4">
        <f t="shared" si="2"/>
        <v>0</v>
      </c>
      <c r="J47" s="4">
        <f>SUM('Lineair oud'!H47,'Lineair nieuw'!H47)</f>
        <v>0</v>
      </c>
      <c r="K47" s="4">
        <f t="shared" si="3"/>
        <v>0</v>
      </c>
      <c r="L47" s="4">
        <f>SUM('Lineair oud'!I47,'Lineair nieuw'!I47)</f>
        <v>0</v>
      </c>
      <c r="M47" s="4"/>
      <c r="N47" s="4"/>
      <c r="O47" s="4"/>
      <c r="P47" s="4"/>
      <c r="Q47" s="4"/>
      <c r="R47" s="4"/>
      <c r="S47" s="4"/>
      <c r="T47" s="4"/>
      <c r="U47" s="4"/>
      <c r="V47" s="21"/>
    </row>
    <row r="48" spans="1:22" x14ac:dyDescent="0.25">
      <c r="A48" s="10">
        <f t="shared" si="4"/>
        <v>45839</v>
      </c>
      <c r="B48">
        <f t="shared" si="1"/>
        <v>4</v>
      </c>
      <c r="C48">
        <v>47</v>
      </c>
      <c r="D48" s="4">
        <f>SUM('Lineair oud'!D48,'Lineair nieuw'!D48)</f>
        <v>0</v>
      </c>
      <c r="E48" s="4">
        <f>SUM('Lineair oud'!E48,'Lineair nieuw'!E48)</f>
        <v>0</v>
      </c>
      <c r="F48" s="4">
        <f>SUM('Lineair oud'!F48,'Lineair nieuw'!F48)</f>
        <v>0</v>
      </c>
      <c r="G48" s="4">
        <f>SUM('Lineair oud'!G48,'Lineair nieuw'!G48)</f>
        <v>0</v>
      </c>
      <c r="H48" s="4">
        <f t="shared" si="0"/>
        <v>0</v>
      </c>
      <c r="I48" s="4">
        <f t="shared" si="2"/>
        <v>0</v>
      </c>
      <c r="J48" s="4">
        <f>SUM('Lineair oud'!H48,'Lineair nieuw'!H48)</f>
        <v>0</v>
      </c>
      <c r="K48" s="4">
        <f t="shared" si="3"/>
        <v>0</v>
      </c>
      <c r="L48" s="4">
        <f>SUM('Lineair oud'!I48,'Lineair nieuw'!I48)</f>
        <v>0</v>
      </c>
      <c r="M48" s="4"/>
      <c r="N48" s="4"/>
      <c r="O48" s="4"/>
      <c r="P48" s="4"/>
      <c r="Q48" s="4"/>
      <c r="R48" s="4"/>
      <c r="S48" s="4"/>
      <c r="T48" s="4"/>
      <c r="U48" s="4"/>
      <c r="V48" s="21"/>
    </row>
    <row r="49" spans="1:22" x14ac:dyDescent="0.25">
      <c r="A49" s="10">
        <f t="shared" si="4"/>
        <v>45870</v>
      </c>
      <c r="B49">
        <f t="shared" si="1"/>
        <v>4</v>
      </c>
      <c r="C49">
        <v>48</v>
      </c>
      <c r="D49" s="4">
        <f>SUM('Lineair oud'!D49,'Lineair nieuw'!D49)</f>
        <v>0</v>
      </c>
      <c r="E49" s="4">
        <f>SUM('Lineair oud'!E49,'Lineair nieuw'!E49)</f>
        <v>0</v>
      </c>
      <c r="F49" s="4">
        <f>SUM('Lineair oud'!F49,'Lineair nieuw'!F49)</f>
        <v>0</v>
      </c>
      <c r="G49" s="4">
        <f>SUM('Lineair oud'!G49,'Lineair nieuw'!G49)</f>
        <v>0</v>
      </c>
      <c r="H49" s="4">
        <f t="shared" si="0"/>
        <v>0</v>
      </c>
      <c r="I49" s="4">
        <f t="shared" si="2"/>
        <v>0</v>
      </c>
      <c r="J49" s="4">
        <f>SUM('Lineair oud'!H49,'Lineair nieuw'!H49)</f>
        <v>0</v>
      </c>
      <c r="K49" s="4">
        <f t="shared" si="3"/>
        <v>0</v>
      </c>
      <c r="L49" s="4">
        <f>SUM('Lineair oud'!I49,'Lineair nieuw'!I49)</f>
        <v>0</v>
      </c>
      <c r="M49" s="4"/>
      <c r="N49" s="4"/>
      <c r="O49" s="4"/>
      <c r="P49" s="4"/>
      <c r="Q49" s="4"/>
      <c r="R49" s="4"/>
      <c r="S49" s="4"/>
      <c r="T49" s="4"/>
      <c r="U49" s="4"/>
      <c r="V49" s="21"/>
    </row>
    <row r="50" spans="1:22" x14ac:dyDescent="0.25">
      <c r="A50" s="10">
        <f t="shared" si="4"/>
        <v>45901</v>
      </c>
      <c r="B50">
        <f t="shared" si="1"/>
        <v>5</v>
      </c>
      <c r="C50">
        <v>49</v>
      </c>
      <c r="D50" s="4">
        <f>SUM('Lineair oud'!D50,'Lineair nieuw'!D50)</f>
        <v>0</v>
      </c>
      <c r="E50" s="4">
        <f>SUM('Lineair oud'!E50,'Lineair nieuw'!E50)</f>
        <v>0</v>
      </c>
      <c r="F50" s="4">
        <f>SUM('Lineair oud'!F50,'Lineair nieuw'!F50)</f>
        <v>0</v>
      </c>
      <c r="G50" s="4">
        <f>SUM('Lineair oud'!G50,'Lineair nieuw'!G50)</f>
        <v>0</v>
      </c>
      <c r="H50" s="4">
        <f t="shared" si="0"/>
        <v>0</v>
      </c>
      <c r="I50" s="4">
        <f t="shared" si="2"/>
        <v>0</v>
      </c>
      <c r="J50" s="4">
        <f>SUM('Lineair oud'!H50,'Lineair nieuw'!H50)</f>
        <v>0</v>
      </c>
      <c r="K50" s="4">
        <f t="shared" si="3"/>
        <v>0</v>
      </c>
      <c r="L50" s="4">
        <f>SUM('Lineair oud'!I50,'Lineair nieuw'!I50)</f>
        <v>0</v>
      </c>
      <c r="M50" s="4"/>
      <c r="N50" s="4"/>
      <c r="O50" s="4"/>
      <c r="P50" s="4"/>
      <c r="Q50" s="4"/>
      <c r="R50" s="4"/>
      <c r="S50" s="4"/>
      <c r="T50" s="4"/>
      <c r="U50" s="4"/>
      <c r="V50" s="21"/>
    </row>
    <row r="51" spans="1:22" x14ac:dyDescent="0.25">
      <c r="A51" s="10">
        <f t="shared" si="4"/>
        <v>45931</v>
      </c>
      <c r="B51">
        <f t="shared" si="1"/>
        <v>5</v>
      </c>
      <c r="C51">
        <v>50</v>
      </c>
      <c r="D51" s="4">
        <f>SUM('Lineair oud'!D51,'Lineair nieuw'!D51)</f>
        <v>0</v>
      </c>
      <c r="E51" s="4">
        <f>SUM('Lineair oud'!E51,'Lineair nieuw'!E51)</f>
        <v>0</v>
      </c>
      <c r="F51" s="4">
        <f>SUM('Lineair oud'!F51,'Lineair nieuw'!F51)</f>
        <v>0</v>
      </c>
      <c r="G51" s="4">
        <f>SUM('Lineair oud'!G51,'Lineair nieuw'!G51)</f>
        <v>0</v>
      </c>
      <c r="H51" s="4">
        <f t="shared" si="0"/>
        <v>0</v>
      </c>
      <c r="I51" s="4">
        <f t="shared" si="2"/>
        <v>0</v>
      </c>
      <c r="J51" s="4">
        <f>SUM('Lineair oud'!H51,'Lineair nieuw'!H51)</f>
        <v>0</v>
      </c>
      <c r="K51" s="4">
        <f t="shared" si="3"/>
        <v>0</v>
      </c>
      <c r="L51" s="4">
        <f>SUM('Lineair oud'!I51,'Lineair nieuw'!I51)</f>
        <v>0</v>
      </c>
      <c r="M51" s="4"/>
      <c r="N51" s="4"/>
      <c r="O51" s="4"/>
      <c r="P51" s="4"/>
      <c r="Q51" s="4"/>
      <c r="R51" s="4"/>
      <c r="S51" s="4"/>
      <c r="T51" s="4"/>
      <c r="U51" s="4"/>
      <c r="V51" s="21"/>
    </row>
    <row r="52" spans="1:22" x14ac:dyDescent="0.25">
      <c r="A52" s="10">
        <f t="shared" si="4"/>
        <v>45962</v>
      </c>
      <c r="B52">
        <f t="shared" si="1"/>
        <v>5</v>
      </c>
      <c r="C52">
        <v>51</v>
      </c>
      <c r="D52" s="4">
        <f>SUM('Lineair oud'!D52,'Lineair nieuw'!D52)</f>
        <v>0</v>
      </c>
      <c r="E52" s="4">
        <f>SUM('Lineair oud'!E52,'Lineair nieuw'!E52)</f>
        <v>0</v>
      </c>
      <c r="F52" s="4">
        <f>SUM('Lineair oud'!F52,'Lineair nieuw'!F52)</f>
        <v>0</v>
      </c>
      <c r="G52" s="4">
        <f>SUM('Lineair oud'!G52,'Lineair nieuw'!G52)</f>
        <v>0</v>
      </c>
      <c r="H52" s="4">
        <f t="shared" si="0"/>
        <v>0</v>
      </c>
      <c r="I52" s="4">
        <f t="shared" si="2"/>
        <v>0</v>
      </c>
      <c r="J52" s="4">
        <f>SUM('Lineair oud'!H52,'Lineair nieuw'!H52)</f>
        <v>0</v>
      </c>
      <c r="K52" s="4">
        <f t="shared" si="3"/>
        <v>0</v>
      </c>
      <c r="L52" s="4">
        <f>SUM('Lineair oud'!I52,'Lineair nieuw'!I52)</f>
        <v>0</v>
      </c>
      <c r="M52" s="4"/>
      <c r="N52" s="4"/>
      <c r="O52" s="4"/>
      <c r="P52" s="4"/>
      <c r="Q52" s="4"/>
      <c r="R52" s="4"/>
      <c r="S52" s="4"/>
      <c r="T52" s="4"/>
      <c r="U52" s="4"/>
      <c r="V52" s="21"/>
    </row>
    <row r="53" spans="1:22" x14ac:dyDescent="0.25">
      <c r="A53" s="10">
        <f t="shared" si="4"/>
        <v>45992</v>
      </c>
      <c r="B53">
        <f t="shared" si="1"/>
        <v>5</v>
      </c>
      <c r="C53">
        <v>52</v>
      </c>
      <c r="D53" s="4">
        <f>SUM('Lineair oud'!D53,'Lineair nieuw'!D53)</f>
        <v>0</v>
      </c>
      <c r="E53" s="4">
        <f>SUM('Lineair oud'!E53,'Lineair nieuw'!E53)</f>
        <v>0</v>
      </c>
      <c r="F53" s="4">
        <f>SUM('Lineair oud'!F53,'Lineair nieuw'!F53)</f>
        <v>0</v>
      </c>
      <c r="G53" s="4">
        <f>SUM('Lineair oud'!G53,'Lineair nieuw'!G53)</f>
        <v>0</v>
      </c>
      <c r="H53" s="4">
        <f t="shared" si="0"/>
        <v>0</v>
      </c>
      <c r="I53" s="4">
        <f t="shared" si="2"/>
        <v>0</v>
      </c>
      <c r="J53" s="4">
        <f>SUM('Lineair oud'!H53,'Lineair nieuw'!H53)</f>
        <v>0</v>
      </c>
      <c r="K53" s="4">
        <f t="shared" si="3"/>
        <v>0</v>
      </c>
      <c r="L53" s="4">
        <f>SUM('Lineair oud'!I53,'Lineair nieuw'!I53)</f>
        <v>0</v>
      </c>
      <c r="M53" s="4"/>
      <c r="N53" s="4"/>
      <c r="O53" s="4"/>
      <c r="P53" s="4"/>
      <c r="Q53" s="4"/>
      <c r="R53" s="4"/>
      <c r="S53" s="4"/>
      <c r="T53" s="4"/>
      <c r="U53" s="4"/>
      <c r="V53" s="21"/>
    </row>
    <row r="54" spans="1:22" x14ac:dyDescent="0.25">
      <c r="A54" s="10">
        <f t="shared" si="4"/>
        <v>46023</v>
      </c>
      <c r="B54">
        <f t="shared" si="1"/>
        <v>5</v>
      </c>
      <c r="C54">
        <v>53</v>
      </c>
      <c r="D54" s="4">
        <f>SUM('Lineair oud'!D54,'Lineair nieuw'!D54)</f>
        <v>0</v>
      </c>
      <c r="E54" s="4">
        <f>SUM('Lineair oud'!E54,'Lineair nieuw'!E54)</f>
        <v>0</v>
      </c>
      <c r="F54" s="4">
        <f>SUM('Lineair oud'!F54,'Lineair nieuw'!F54)</f>
        <v>0</v>
      </c>
      <c r="G54" s="4">
        <f>SUM('Lineair oud'!G54,'Lineair nieuw'!G54)</f>
        <v>0</v>
      </c>
      <c r="H54" s="4">
        <f t="shared" si="0"/>
        <v>0</v>
      </c>
      <c r="I54" s="4">
        <f t="shared" si="2"/>
        <v>0</v>
      </c>
      <c r="J54" s="4">
        <f>SUM('Lineair oud'!H54,'Lineair nieuw'!H54)</f>
        <v>0</v>
      </c>
      <c r="K54" s="4">
        <f t="shared" si="3"/>
        <v>0</v>
      </c>
      <c r="L54" s="4">
        <f>SUM('Lineair oud'!I54,'Lineair nieuw'!I54)</f>
        <v>0</v>
      </c>
      <c r="M54" s="4"/>
      <c r="N54" s="4"/>
      <c r="O54" s="4"/>
      <c r="P54" s="4"/>
      <c r="Q54" s="4"/>
      <c r="R54" s="4"/>
      <c r="S54" s="4"/>
      <c r="T54" s="4"/>
      <c r="U54" s="4"/>
      <c r="V54" s="21"/>
    </row>
    <row r="55" spans="1:22" x14ac:dyDescent="0.25">
      <c r="A55" s="10">
        <f t="shared" si="4"/>
        <v>46054</v>
      </c>
      <c r="B55">
        <f t="shared" si="1"/>
        <v>5</v>
      </c>
      <c r="C55">
        <v>54</v>
      </c>
      <c r="D55" s="4">
        <f>SUM('Lineair oud'!D55,'Lineair nieuw'!D55)</f>
        <v>0</v>
      </c>
      <c r="E55" s="4">
        <f>SUM('Lineair oud'!E55,'Lineair nieuw'!E55)</f>
        <v>0</v>
      </c>
      <c r="F55" s="4">
        <f>SUM('Lineair oud'!F55,'Lineair nieuw'!F55)</f>
        <v>0</v>
      </c>
      <c r="G55" s="4">
        <f>SUM('Lineair oud'!G55,'Lineair nieuw'!G55)</f>
        <v>0</v>
      </c>
      <c r="H55" s="4">
        <f t="shared" si="0"/>
        <v>0</v>
      </c>
      <c r="I55" s="4">
        <f t="shared" si="2"/>
        <v>0</v>
      </c>
      <c r="J55" s="4">
        <f>SUM('Lineair oud'!H55,'Lineair nieuw'!H55)</f>
        <v>0</v>
      </c>
      <c r="K55" s="4">
        <f t="shared" si="3"/>
        <v>0</v>
      </c>
      <c r="L55" s="4">
        <f>SUM('Lineair oud'!I55,'Lineair nieuw'!I55)</f>
        <v>0</v>
      </c>
      <c r="M55" s="4"/>
      <c r="N55" s="4"/>
      <c r="O55" s="4"/>
      <c r="P55" s="4"/>
      <c r="Q55" s="4"/>
      <c r="R55" s="4"/>
      <c r="S55" s="4"/>
      <c r="T55" s="4"/>
      <c r="U55" s="4"/>
      <c r="V55" s="21"/>
    </row>
    <row r="56" spans="1:22" x14ac:dyDescent="0.25">
      <c r="A56" s="10">
        <f t="shared" si="4"/>
        <v>46082</v>
      </c>
      <c r="B56">
        <f t="shared" si="1"/>
        <v>5</v>
      </c>
      <c r="C56">
        <v>55</v>
      </c>
      <c r="D56" s="4">
        <f>SUM('Lineair oud'!D56,'Lineair nieuw'!D56)</f>
        <v>0</v>
      </c>
      <c r="E56" s="4">
        <f>SUM('Lineair oud'!E56,'Lineair nieuw'!E56)</f>
        <v>0</v>
      </c>
      <c r="F56" s="4">
        <f>SUM('Lineair oud'!F56,'Lineair nieuw'!F56)</f>
        <v>0</v>
      </c>
      <c r="G56" s="4">
        <f>SUM('Lineair oud'!G56,'Lineair nieuw'!G56)</f>
        <v>0</v>
      </c>
      <c r="H56" s="4">
        <f t="shared" si="0"/>
        <v>0</v>
      </c>
      <c r="I56" s="4">
        <f t="shared" si="2"/>
        <v>0</v>
      </c>
      <c r="J56" s="4">
        <f>SUM('Lineair oud'!H56,'Lineair nieuw'!H56)</f>
        <v>0</v>
      </c>
      <c r="K56" s="4">
        <f t="shared" si="3"/>
        <v>0</v>
      </c>
      <c r="L56" s="4">
        <f>SUM('Lineair oud'!I56,'Lineair nieuw'!I56)</f>
        <v>0</v>
      </c>
      <c r="M56" s="4"/>
      <c r="N56" s="4"/>
      <c r="O56" s="4"/>
      <c r="P56" s="4"/>
      <c r="Q56" s="4"/>
      <c r="R56" s="4"/>
      <c r="S56" s="4"/>
      <c r="T56" s="4"/>
      <c r="U56" s="4"/>
      <c r="V56" s="21"/>
    </row>
    <row r="57" spans="1:22" x14ac:dyDescent="0.25">
      <c r="A57" s="10">
        <f t="shared" si="4"/>
        <v>46113</v>
      </c>
      <c r="B57">
        <f t="shared" si="1"/>
        <v>5</v>
      </c>
      <c r="C57">
        <v>56</v>
      </c>
      <c r="D57" s="4">
        <f>SUM('Lineair oud'!D57,'Lineair nieuw'!D57)</f>
        <v>0</v>
      </c>
      <c r="E57" s="4">
        <f>SUM('Lineair oud'!E57,'Lineair nieuw'!E57)</f>
        <v>0</v>
      </c>
      <c r="F57" s="4">
        <f>SUM('Lineair oud'!F57,'Lineair nieuw'!F57)</f>
        <v>0</v>
      </c>
      <c r="G57" s="4">
        <f>SUM('Lineair oud'!G57,'Lineair nieuw'!G57)</f>
        <v>0</v>
      </c>
      <c r="H57" s="4">
        <f t="shared" si="0"/>
        <v>0</v>
      </c>
      <c r="I57" s="4">
        <f t="shared" si="2"/>
        <v>0</v>
      </c>
      <c r="J57" s="4">
        <f>SUM('Lineair oud'!H57,'Lineair nieuw'!H57)</f>
        <v>0</v>
      </c>
      <c r="K57" s="4">
        <f t="shared" si="3"/>
        <v>0</v>
      </c>
      <c r="L57" s="4">
        <f>SUM('Lineair oud'!I57,'Lineair nieuw'!I57)</f>
        <v>0</v>
      </c>
      <c r="M57" s="4"/>
      <c r="N57" s="4"/>
      <c r="O57" s="4"/>
      <c r="P57" s="4"/>
      <c r="Q57" s="4"/>
      <c r="R57" s="4"/>
      <c r="S57" s="4"/>
      <c r="T57" s="4"/>
      <c r="U57" s="4"/>
      <c r="V57" s="21"/>
    </row>
    <row r="58" spans="1:22" x14ac:dyDescent="0.25">
      <c r="A58" s="10">
        <f t="shared" si="4"/>
        <v>46143</v>
      </c>
      <c r="B58">
        <f t="shared" si="1"/>
        <v>5</v>
      </c>
      <c r="C58">
        <v>57</v>
      </c>
      <c r="D58" s="4">
        <f>SUM('Lineair oud'!D58,'Lineair nieuw'!D58)</f>
        <v>0</v>
      </c>
      <c r="E58" s="4">
        <f>SUM('Lineair oud'!E58,'Lineair nieuw'!E58)</f>
        <v>0</v>
      </c>
      <c r="F58" s="4">
        <f>SUM('Lineair oud'!F58,'Lineair nieuw'!F58)</f>
        <v>0</v>
      </c>
      <c r="G58" s="4">
        <f>SUM('Lineair oud'!G58,'Lineair nieuw'!G58)</f>
        <v>0</v>
      </c>
      <c r="H58" s="4">
        <f t="shared" si="0"/>
        <v>0</v>
      </c>
      <c r="I58" s="4">
        <f t="shared" si="2"/>
        <v>0</v>
      </c>
      <c r="J58" s="4">
        <f>SUM('Lineair oud'!H58,'Lineair nieuw'!H58)</f>
        <v>0</v>
      </c>
      <c r="K58" s="4">
        <f t="shared" si="3"/>
        <v>0</v>
      </c>
      <c r="L58" s="4">
        <f>SUM('Lineair oud'!I58,'Lineair nieuw'!I58)</f>
        <v>0</v>
      </c>
      <c r="M58" s="4"/>
      <c r="N58" s="4"/>
      <c r="O58" s="4"/>
      <c r="P58" s="4"/>
      <c r="Q58" s="4"/>
      <c r="R58" s="4"/>
      <c r="S58" s="4"/>
      <c r="T58" s="4"/>
      <c r="U58" s="4"/>
      <c r="V58" s="21"/>
    </row>
    <row r="59" spans="1:22" x14ac:dyDescent="0.25">
      <c r="A59" s="10">
        <f t="shared" si="4"/>
        <v>46174</v>
      </c>
      <c r="B59">
        <f t="shared" si="1"/>
        <v>5</v>
      </c>
      <c r="C59">
        <v>58</v>
      </c>
      <c r="D59" s="4">
        <f>SUM('Lineair oud'!D59,'Lineair nieuw'!D59)</f>
        <v>0</v>
      </c>
      <c r="E59" s="4">
        <f>SUM('Lineair oud'!E59,'Lineair nieuw'!E59)</f>
        <v>0</v>
      </c>
      <c r="F59" s="4">
        <f>SUM('Lineair oud'!F59,'Lineair nieuw'!F59)</f>
        <v>0</v>
      </c>
      <c r="G59" s="4">
        <f>SUM('Lineair oud'!G59,'Lineair nieuw'!G59)</f>
        <v>0</v>
      </c>
      <c r="H59" s="4">
        <f t="shared" si="0"/>
        <v>0</v>
      </c>
      <c r="I59" s="4">
        <f t="shared" si="2"/>
        <v>0</v>
      </c>
      <c r="J59" s="4">
        <f>SUM('Lineair oud'!H59,'Lineair nieuw'!H59)</f>
        <v>0</v>
      </c>
      <c r="K59" s="4">
        <f t="shared" si="3"/>
        <v>0</v>
      </c>
      <c r="L59" s="4">
        <f>SUM('Lineair oud'!I59,'Lineair nieuw'!I59)</f>
        <v>0</v>
      </c>
      <c r="M59" s="4"/>
      <c r="N59" s="4"/>
      <c r="O59" s="4"/>
      <c r="P59" s="4"/>
      <c r="Q59" s="4"/>
      <c r="R59" s="4"/>
      <c r="S59" s="4"/>
      <c r="T59" s="4"/>
      <c r="U59" s="4"/>
      <c r="V59" s="21"/>
    </row>
    <row r="60" spans="1:22" x14ac:dyDescent="0.25">
      <c r="A60" s="10">
        <f t="shared" si="4"/>
        <v>46204</v>
      </c>
      <c r="B60">
        <f t="shared" si="1"/>
        <v>5</v>
      </c>
      <c r="C60">
        <v>59</v>
      </c>
      <c r="D60" s="4">
        <f>SUM('Lineair oud'!D60,'Lineair nieuw'!D60)</f>
        <v>0</v>
      </c>
      <c r="E60" s="4">
        <f>SUM('Lineair oud'!E60,'Lineair nieuw'!E60)</f>
        <v>0</v>
      </c>
      <c r="F60" s="4">
        <f>SUM('Lineair oud'!F60,'Lineair nieuw'!F60)</f>
        <v>0</v>
      </c>
      <c r="G60" s="4">
        <f>SUM('Lineair oud'!G60,'Lineair nieuw'!G60)</f>
        <v>0</v>
      </c>
      <c r="H60" s="4">
        <f t="shared" si="0"/>
        <v>0</v>
      </c>
      <c r="I60" s="4">
        <f t="shared" si="2"/>
        <v>0</v>
      </c>
      <c r="J60" s="4">
        <f>SUM('Lineair oud'!H60,'Lineair nieuw'!H60)</f>
        <v>0</v>
      </c>
      <c r="K60" s="4">
        <f t="shared" si="3"/>
        <v>0</v>
      </c>
      <c r="L60" s="4">
        <f>SUM('Lineair oud'!I60,'Lineair nieuw'!I60)</f>
        <v>0</v>
      </c>
      <c r="M60" s="4"/>
      <c r="N60" s="4"/>
      <c r="O60" s="4"/>
      <c r="P60" s="4"/>
      <c r="Q60" s="4"/>
      <c r="R60" s="4"/>
      <c r="S60" s="4"/>
      <c r="T60" s="4"/>
      <c r="U60" s="4"/>
      <c r="V60" s="21"/>
    </row>
    <row r="61" spans="1:22" x14ac:dyDescent="0.25">
      <c r="A61" s="10">
        <f t="shared" si="4"/>
        <v>46235</v>
      </c>
      <c r="B61">
        <f t="shared" si="1"/>
        <v>5</v>
      </c>
      <c r="C61">
        <v>60</v>
      </c>
      <c r="D61" s="4">
        <f>SUM('Lineair oud'!D61,'Lineair nieuw'!D61)</f>
        <v>0</v>
      </c>
      <c r="E61" s="4">
        <f>SUM('Lineair oud'!E61,'Lineair nieuw'!E61)</f>
        <v>0</v>
      </c>
      <c r="F61" s="4">
        <f>SUM('Lineair oud'!F61,'Lineair nieuw'!F61)</f>
        <v>0</v>
      </c>
      <c r="G61" s="4">
        <f>SUM('Lineair oud'!G61,'Lineair nieuw'!G61)</f>
        <v>0</v>
      </c>
      <c r="H61" s="4">
        <f t="shared" si="0"/>
        <v>0</v>
      </c>
      <c r="I61" s="4">
        <f t="shared" si="2"/>
        <v>0</v>
      </c>
      <c r="J61" s="4">
        <f>SUM('Lineair oud'!H61,'Lineair nieuw'!H61)</f>
        <v>0</v>
      </c>
      <c r="K61" s="4">
        <f t="shared" si="3"/>
        <v>0</v>
      </c>
      <c r="L61" s="4">
        <f>SUM('Lineair oud'!I61,'Lineair nieuw'!I61)</f>
        <v>0</v>
      </c>
      <c r="M61" s="4"/>
      <c r="N61" s="4"/>
      <c r="O61" s="4"/>
      <c r="P61" s="4"/>
      <c r="Q61" s="4"/>
      <c r="R61" s="4"/>
      <c r="S61" s="4"/>
      <c r="T61" s="4"/>
      <c r="U61" s="4"/>
      <c r="V61" s="21"/>
    </row>
    <row r="62" spans="1:22" x14ac:dyDescent="0.25">
      <c r="A62" s="10">
        <f t="shared" si="4"/>
        <v>46266</v>
      </c>
      <c r="B62">
        <f t="shared" si="1"/>
        <v>6</v>
      </c>
      <c r="C62">
        <v>61</v>
      </c>
      <c r="D62" s="4">
        <f>SUM('Lineair oud'!D62,'Lineair nieuw'!D62)</f>
        <v>0</v>
      </c>
      <c r="E62" s="4">
        <f>SUM('Lineair oud'!E62,'Lineair nieuw'!E62)</f>
        <v>0</v>
      </c>
      <c r="F62" s="4">
        <f>SUM('Lineair oud'!F62,'Lineair nieuw'!F62)</f>
        <v>0</v>
      </c>
      <c r="G62" s="4">
        <f>SUM('Lineair oud'!G62,'Lineair nieuw'!G62)</f>
        <v>0</v>
      </c>
      <c r="H62" s="4">
        <f t="shared" si="0"/>
        <v>0</v>
      </c>
      <c r="I62" s="4">
        <f t="shared" si="2"/>
        <v>0</v>
      </c>
      <c r="J62" s="4">
        <f>SUM('Lineair oud'!H62,'Lineair nieuw'!H62)</f>
        <v>0</v>
      </c>
      <c r="K62" s="4">
        <f t="shared" si="3"/>
        <v>0</v>
      </c>
      <c r="L62" s="4">
        <f>SUM('Lineair oud'!I62,'Lineair nieuw'!I62)</f>
        <v>0</v>
      </c>
      <c r="M62" s="4"/>
      <c r="N62" s="4"/>
      <c r="O62" s="4"/>
      <c r="P62" s="4"/>
      <c r="Q62" s="4"/>
      <c r="R62" s="4"/>
      <c r="S62" s="4"/>
      <c r="T62" s="4"/>
      <c r="U62" s="4"/>
      <c r="V62" s="21"/>
    </row>
    <row r="63" spans="1:22" x14ac:dyDescent="0.25">
      <c r="A63" s="10">
        <f t="shared" si="4"/>
        <v>46296</v>
      </c>
      <c r="B63">
        <f t="shared" si="1"/>
        <v>6</v>
      </c>
      <c r="C63">
        <v>62</v>
      </c>
      <c r="D63" s="4">
        <f>SUM('Lineair oud'!D63,'Lineair nieuw'!D63)</f>
        <v>0</v>
      </c>
      <c r="E63" s="4">
        <f>SUM('Lineair oud'!E63,'Lineair nieuw'!E63)</f>
        <v>0</v>
      </c>
      <c r="F63" s="4">
        <f>SUM('Lineair oud'!F63,'Lineair nieuw'!F63)</f>
        <v>0</v>
      </c>
      <c r="G63" s="4">
        <f>SUM('Lineair oud'!G63,'Lineair nieuw'!G63)</f>
        <v>0</v>
      </c>
      <c r="H63" s="4">
        <f t="shared" si="0"/>
        <v>0</v>
      </c>
      <c r="I63" s="4">
        <f t="shared" si="2"/>
        <v>0</v>
      </c>
      <c r="J63" s="4">
        <f>SUM('Lineair oud'!H63,'Lineair nieuw'!H63)</f>
        <v>0</v>
      </c>
      <c r="K63" s="4">
        <f t="shared" si="3"/>
        <v>0</v>
      </c>
      <c r="L63" s="4">
        <f>SUM('Lineair oud'!I63,'Lineair nieuw'!I63)</f>
        <v>0</v>
      </c>
      <c r="M63" s="4"/>
      <c r="N63" s="4"/>
      <c r="O63" s="4"/>
      <c r="P63" s="4"/>
      <c r="Q63" s="4"/>
      <c r="R63" s="4"/>
      <c r="S63" s="4"/>
      <c r="T63" s="4"/>
      <c r="U63" s="4"/>
      <c r="V63" s="21"/>
    </row>
    <row r="64" spans="1:22" x14ac:dyDescent="0.25">
      <c r="A64" s="10">
        <f t="shared" si="4"/>
        <v>46327</v>
      </c>
      <c r="B64">
        <f t="shared" si="1"/>
        <v>6</v>
      </c>
      <c r="C64">
        <v>63</v>
      </c>
      <c r="D64" s="4">
        <f>SUM('Lineair oud'!D64,'Lineair nieuw'!D64)</f>
        <v>0</v>
      </c>
      <c r="E64" s="4">
        <f>SUM('Lineair oud'!E64,'Lineair nieuw'!E64)</f>
        <v>0</v>
      </c>
      <c r="F64" s="4">
        <f>SUM('Lineair oud'!F64,'Lineair nieuw'!F64)</f>
        <v>0</v>
      </c>
      <c r="G64" s="4">
        <f>SUM('Lineair oud'!G64,'Lineair nieuw'!G64)</f>
        <v>0</v>
      </c>
      <c r="H64" s="4">
        <f t="shared" si="0"/>
        <v>0</v>
      </c>
      <c r="I64" s="4">
        <f t="shared" si="2"/>
        <v>0</v>
      </c>
      <c r="J64" s="4">
        <f>SUM('Lineair oud'!H64,'Lineair nieuw'!H64)</f>
        <v>0</v>
      </c>
      <c r="K64" s="4">
        <f t="shared" si="3"/>
        <v>0</v>
      </c>
      <c r="L64" s="4">
        <f>SUM('Lineair oud'!I64,'Lineair nieuw'!I64)</f>
        <v>0</v>
      </c>
      <c r="M64" s="4"/>
      <c r="N64" s="4"/>
      <c r="O64" s="4"/>
      <c r="P64" s="4"/>
      <c r="Q64" s="4"/>
      <c r="R64" s="4"/>
      <c r="S64" s="4"/>
      <c r="T64" s="4"/>
      <c r="U64" s="4"/>
      <c r="V64" s="21"/>
    </row>
    <row r="65" spans="1:22" x14ac:dyDescent="0.25">
      <c r="A65" s="10">
        <f t="shared" si="4"/>
        <v>46357</v>
      </c>
      <c r="B65">
        <f t="shared" si="1"/>
        <v>6</v>
      </c>
      <c r="C65">
        <v>64</v>
      </c>
      <c r="D65" s="4">
        <f>SUM('Lineair oud'!D65,'Lineair nieuw'!D65)</f>
        <v>0</v>
      </c>
      <c r="E65" s="4">
        <f>SUM('Lineair oud'!E65,'Lineair nieuw'!E65)</f>
        <v>0</v>
      </c>
      <c r="F65" s="4">
        <f>SUM('Lineair oud'!F65,'Lineair nieuw'!F65)</f>
        <v>0</v>
      </c>
      <c r="G65" s="4">
        <f>SUM('Lineair oud'!G65,'Lineair nieuw'!G65)</f>
        <v>0</v>
      </c>
      <c r="H65" s="4">
        <f t="shared" si="0"/>
        <v>0</v>
      </c>
      <c r="I65" s="4">
        <f t="shared" si="2"/>
        <v>0</v>
      </c>
      <c r="J65" s="4">
        <f>SUM('Lineair oud'!H65,'Lineair nieuw'!H65)</f>
        <v>0</v>
      </c>
      <c r="K65" s="4">
        <f t="shared" si="3"/>
        <v>0</v>
      </c>
      <c r="L65" s="4">
        <f>SUM('Lineair oud'!I65,'Lineair nieuw'!I65)</f>
        <v>0</v>
      </c>
      <c r="M65" s="4"/>
      <c r="N65" s="4"/>
      <c r="O65" s="4"/>
      <c r="P65" s="4"/>
      <c r="Q65" s="4"/>
      <c r="R65" s="4"/>
      <c r="S65" s="4"/>
      <c r="T65" s="4"/>
      <c r="U65" s="4"/>
      <c r="V65" s="21"/>
    </row>
    <row r="66" spans="1:22" x14ac:dyDescent="0.25">
      <c r="A66" s="10">
        <f t="shared" si="4"/>
        <v>46388</v>
      </c>
      <c r="B66">
        <f t="shared" si="1"/>
        <v>6</v>
      </c>
      <c r="C66">
        <v>65</v>
      </c>
      <c r="D66" s="4">
        <f>SUM('Lineair oud'!D66,'Lineair nieuw'!D66)</f>
        <v>0</v>
      </c>
      <c r="E66" s="4">
        <f>SUM('Lineair oud'!E66,'Lineair nieuw'!E66)</f>
        <v>0</v>
      </c>
      <c r="F66" s="4">
        <f>SUM('Lineair oud'!F66,'Lineair nieuw'!F66)</f>
        <v>0</v>
      </c>
      <c r="G66" s="4">
        <f>SUM('Lineair oud'!G66,'Lineair nieuw'!G66)</f>
        <v>0</v>
      </c>
      <c r="H66" s="4">
        <f t="shared" ref="H66:H129" si="5">IF(A66&lt;=Aflossingsvrij_maken,IF(F66-(Eigenwoningforfait/12)&lt;=0,0,(F66-(Eigenwoningforfait/12))*Belastingpercentage),0)</f>
        <v>0</v>
      </c>
      <c r="I66" s="4">
        <f t="shared" si="2"/>
        <v>0</v>
      </c>
      <c r="J66" s="4">
        <f>SUM('Lineair oud'!H66,'Lineair nieuw'!H66)</f>
        <v>0</v>
      </c>
      <c r="K66" s="4">
        <f t="shared" si="3"/>
        <v>0</v>
      </c>
      <c r="L66" s="4">
        <f>SUM('Lineair oud'!I66,'Lineair nieuw'!I66)</f>
        <v>0</v>
      </c>
      <c r="M66" s="4"/>
      <c r="N66" s="4"/>
      <c r="O66" s="4"/>
      <c r="P66" s="4"/>
      <c r="Q66" s="4"/>
      <c r="R66" s="4"/>
      <c r="S66" s="4"/>
      <c r="T66" s="4"/>
      <c r="U66" s="4"/>
      <c r="V66" s="21"/>
    </row>
    <row r="67" spans="1:22" x14ac:dyDescent="0.25">
      <c r="A67" s="10">
        <f t="shared" si="4"/>
        <v>46419</v>
      </c>
      <c r="B67">
        <f t="shared" ref="B67:B130" si="6">CEILING(C67/12,1)</f>
        <v>6</v>
      </c>
      <c r="C67">
        <v>66</v>
      </c>
      <c r="D67" s="4">
        <f>SUM('Lineair oud'!D67,'Lineair nieuw'!D67)</f>
        <v>0</v>
      </c>
      <c r="E67" s="4">
        <f>SUM('Lineair oud'!E67,'Lineair nieuw'!E67)</f>
        <v>0</v>
      </c>
      <c r="F67" s="4">
        <f>SUM('Lineair oud'!F67,'Lineair nieuw'!F67)</f>
        <v>0</v>
      </c>
      <c r="G67" s="4">
        <f>SUM('Lineair oud'!G67,'Lineair nieuw'!G67)</f>
        <v>0</v>
      </c>
      <c r="H67" s="4">
        <f t="shared" si="5"/>
        <v>0</v>
      </c>
      <c r="I67" s="4">
        <f t="shared" ref="I67:I130" si="7">G67-H67</f>
        <v>0</v>
      </c>
      <c r="J67" s="4">
        <f>SUM('Lineair oud'!H67,'Lineair nieuw'!H67)</f>
        <v>0</v>
      </c>
      <c r="K67" s="4">
        <f t="shared" ref="K67:K130" si="8">J67-H67</f>
        <v>0</v>
      </c>
      <c r="L67" s="4">
        <f>SUM('Lineair oud'!I67,'Lineair nieuw'!I67)</f>
        <v>0</v>
      </c>
      <c r="M67" s="4"/>
      <c r="N67" s="4"/>
      <c r="O67" s="4"/>
      <c r="P67" s="4"/>
      <c r="Q67" s="4"/>
      <c r="R67" s="4"/>
      <c r="S67" s="4"/>
      <c r="T67" s="4"/>
      <c r="U67" s="4"/>
      <c r="V67" s="21"/>
    </row>
    <row r="68" spans="1:22" x14ac:dyDescent="0.25">
      <c r="A68" s="10">
        <f t="shared" ref="A68:A131" si="9">DATE(YEAR(A67),MONTH(A67)+1,DAY(A67))</f>
        <v>46447</v>
      </c>
      <c r="B68">
        <f t="shared" si="6"/>
        <v>6</v>
      </c>
      <c r="C68">
        <v>67</v>
      </c>
      <c r="D68" s="4">
        <f>SUM('Lineair oud'!D68,'Lineair nieuw'!D68)</f>
        <v>0</v>
      </c>
      <c r="E68" s="4">
        <f>SUM('Lineair oud'!E68,'Lineair nieuw'!E68)</f>
        <v>0</v>
      </c>
      <c r="F68" s="4">
        <f>SUM('Lineair oud'!F68,'Lineair nieuw'!F68)</f>
        <v>0</v>
      </c>
      <c r="G68" s="4">
        <f>SUM('Lineair oud'!G68,'Lineair nieuw'!G68)</f>
        <v>0</v>
      </c>
      <c r="H68" s="4">
        <f t="shared" si="5"/>
        <v>0</v>
      </c>
      <c r="I68" s="4">
        <f t="shared" si="7"/>
        <v>0</v>
      </c>
      <c r="J68" s="4">
        <f>SUM('Lineair oud'!H68,'Lineair nieuw'!H68)</f>
        <v>0</v>
      </c>
      <c r="K68" s="4">
        <f t="shared" si="8"/>
        <v>0</v>
      </c>
      <c r="L68" s="4">
        <f>SUM('Lineair oud'!I68,'Lineair nieuw'!I68)</f>
        <v>0</v>
      </c>
      <c r="M68" s="4"/>
      <c r="N68" s="4"/>
      <c r="O68" s="4"/>
      <c r="P68" s="4"/>
      <c r="Q68" s="4"/>
      <c r="R68" s="4"/>
      <c r="S68" s="4"/>
      <c r="T68" s="4"/>
      <c r="U68" s="4"/>
      <c r="V68" s="21"/>
    </row>
    <row r="69" spans="1:22" x14ac:dyDescent="0.25">
      <c r="A69" s="10">
        <f t="shared" si="9"/>
        <v>46478</v>
      </c>
      <c r="B69">
        <f t="shared" si="6"/>
        <v>6</v>
      </c>
      <c r="C69">
        <v>68</v>
      </c>
      <c r="D69" s="4">
        <f>SUM('Lineair oud'!D69,'Lineair nieuw'!D69)</f>
        <v>0</v>
      </c>
      <c r="E69" s="4">
        <f>SUM('Lineair oud'!E69,'Lineair nieuw'!E69)</f>
        <v>0</v>
      </c>
      <c r="F69" s="4">
        <f>SUM('Lineair oud'!F69,'Lineair nieuw'!F69)</f>
        <v>0</v>
      </c>
      <c r="G69" s="4">
        <f>SUM('Lineair oud'!G69,'Lineair nieuw'!G69)</f>
        <v>0</v>
      </c>
      <c r="H69" s="4">
        <f t="shared" si="5"/>
        <v>0</v>
      </c>
      <c r="I69" s="4">
        <f t="shared" si="7"/>
        <v>0</v>
      </c>
      <c r="J69" s="4">
        <f>SUM('Lineair oud'!H69,'Lineair nieuw'!H69)</f>
        <v>0</v>
      </c>
      <c r="K69" s="4">
        <f t="shared" si="8"/>
        <v>0</v>
      </c>
      <c r="L69" s="4">
        <f>SUM('Lineair oud'!I69,'Lineair nieuw'!I69)</f>
        <v>0</v>
      </c>
      <c r="M69" s="4"/>
      <c r="N69" s="4"/>
      <c r="O69" s="4"/>
      <c r="P69" s="4"/>
      <c r="Q69" s="4"/>
      <c r="R69" s="4"/>
      <c r="S69" s="4"/>
      <c r="T69" s="4"/>
      <c r="U69" s="4"/>
      <c r="V69" s="21"/>
    </row>
    <row r="70" spans="1:22" x14ac:dyDescent="0.25">
      <c r="A70" s="10">
        <f t="shared" si="9"/>
        <v>46508</v>
      </c>
      <c r="B70">
        <f t="shared" si="6"/>
        <v>6</v>
      </c>
      <c r="C70">
        <v>69</v>
      </c>
      <c r="D70" s="4">
        <f>SUM('Lineair oud'!D70,'Lineair nieuw'!D70)</f>
        <v>0</v>
      </c>
      <c r="E70" s="4">
        <f>SUM('Lineair oud'!E70,'Lineair nieuw'!E70)</f>
        <v>0</v>
      </c>
      <c r="F70" s="4">
        <f>SUM('Lineair oud'!F70,'Lineair nieuw'!F70)</f>
        <v>0</v>
      </c>
      <c r="G70" s="4">
        <f>SUM('Lineair oud'!G70,'Lineair nieuw'!G70)</f>
        <v>0</v>
      </c>
      <c r="H70" s="4">
        <f t="shared" si="5"/>
        <v>0</v>
      </c>
      <c r="I70" s="4">
        <f t="shared" si="7"/>
        <v>0</v>
      </c>
      <c r="J70" s="4">
        <f>SUM('Lineair oud'!H70,'Lineair nieuw'!H70)</f>
        <v>0</v>
      </c>
      <c r="K70" s="4">
        <f t="shared" si="8"/>
        <v>0</v>
      </c>
      <c r="L70" s="4">
        <f>SUM('Lineair oud'!I70,'Lineair nieuw'!I70)</f>
        <v>0</v>
      </c>
      <c r="M70" s="4"/>
      <c r="N70" s="4"/>
      <c r="O70" s="4"/>
      <c r="P70" s="4"/>
      <c r="Q70" s="4"/>
      <c r="R70" s="4"/>
      <c r="S70" s="4"/>
      <c r="T70" s="4"/>
      <c r="U70" s="4"/>
      <c r="V70" s="4">
        <f>SUM(Q59:Q70)</f>
        <v>0</v>
      </c>
    </row>
    <row r="71" spans="1:22" x14ac:dyDescent="0.25">
      <c r="A71" s="10">
        <f t="shared" si="9"/>
        <v>46539</v>
      </c>
      <c r="B71">
        <f t="shared" si="6"/>
        <v>6</v>
      </c>
      <c r="C71">
        <v>70</v>
      </c>
      <c r="D71" s="4">
        <f>SUM('Lineair oud'!D71,'Lineair nieuw'!D71)</f>
        <v>0</v>
      </c>
      <c r="E71" s="4">
        <f>SUM('Lineair oud'!E71,'Lineair nieuw'!E71)</f>
        <v>0</v>
      </c>
      <c r="F71" s="4">
        <f>SUM('Lineair oud'!F71,'Lineair nieuw'!F71)</f>
        <v>0</v>
      </c>
      <c r="G71" s="4">
        <f>SUM('Lineair oud'!G71,'Lineair nieuw'!G71)</f>
        <v>0</v>
      </c>
      <c r="H71" s="4">
        <f t="shared" si="5"/>
        <v>0</v>
      </c>
      <c r="I71" s="4">
        <f t="shared" si="7"/>
        <v>0</v>
      </c>
      <c r="J71" s="4">
        <f>SUM('Lineair oud'!H71,'Lineair nieuw'!H71)</f>
        <v>0</v>
      </c>
      <c r="K71" s="4">
        <f t="shared" si="8"/>
        <v>0</v>
      </c>
      <c r="L71" s="4">
        <f>SUM('Lineair oud'!I71,'Lineair nieuw'!I71)</f>
        <v>0</v>
      </c>
      <c r="M71" s="4"/>
      <c r="N71" s="4"/>
      <c r="O71" s="4"/>
      <c r="P71" s="4"/>
      <c r="Q71" s="4"/>
      <c r="R71" s="4"/>
      <c r="S71" s="4"/>
      <c r="T71" s="4"/>
      <c r="U71" s="4"/>
      <c r="V71" s="21"/>
    </row>
    <row r="72" spans="1:22" x14ac:dyDescent="0.25">
      <c r="A72" s="10">
        <f t="shared" si="9"/>
        <v>46569</v>
      </c>
      <c r="B72">
        <f t="shared" si="6"/>
        <v>6</v>
      </c>
      <c r="C72">
        <v>71</v>
      </c>
      <c r="D72" s="4">
        <f>SUM('Lineair oud'!D72,'Lineair nieuw'!D72)</f>
        <v>0</v>
      </c>
      <c r="E72" s="4">
        <f>SUM('Lineair oud'!E72,'Lineair nieuw'!E72)</f>
        <v>0</v>
      </c>
      <c r="F72" s="4">
        <f>SUM('Lineair oud'!F72,'Lineair nieuw'!F72)</f>
        <v>0</v>
      </c>
      <c r="G72" s="4">
        <f>SUM('Lineair oud'!G72,'Lineair nieuw'!G72)</f>
        <v>0</v>
      </c>
      <c r="H72" s="4">
        <f t="shared" si="5"/>
        <v>0</v>
      </c>
      <c r="I72" s="4">
        <f t="shared" si="7"/>
        <v>0</v>
      </c>
      <c r="J72" s="4">
        <f>SUM('Lineair oud'!H72,'Lineair nieuw'!H72)</f>
        <v>0</v>
      </c>
      <c r="K72" s="4">
        <f t="shared" si="8"/>
        <v>0</v>
      </c>
      <c r="L72" s="4">
        <f>SUM('Lineair oud'!I72,'Lineair nieuw'!I72)</f>
        <v>0</v>
      </c>
      <c r="M72" s="4"/>
      <c r="N72" s="4"/>
      <c r="O72" s="4"/>
      <c r="P72" s="4"/>
      <c r="Q72" s="4"/>
      <c r="R72" s="4"/>
      <c r="S72" s="4"/>
      <c r="T72" s="4"/>
      <c r="U72" s="4"/>
      <c r="V72" s="21"/>
    </row>
    <row r="73" spans="1:22" x14ac:dyDescent="0.25">
      <c r="A73" s="10">
        <f t="shared" si="9"/>
        <v>46600</v>
      </c>
      <c r="B73">
        <f t="shared" si="6"/>
        <v>6</v>
      </c>
      <c r="C73">
        <v>72</v>
      </c>
      <c r="D73" s="4">
        <f>SUM('Lineair oud'!D73,'Lineair nieuw'!D73)</f>
        <v>0</v>
      </c>
      <c r="E73" s="4">
        <f>SUM('Lineair oud'!E73,'Lineair nieuw'!E73)</f>
        <v>0</v>
      </c>
      <c r="F73" s="4">
        <f>SUM('Lineair oud'!F73,'Lineair nieuw'!F73)</f>
        <v>0</v>
      </c>
      <c r="G73" s="4">
        <f>SUM('Lineair oud'!G73,'Lineair nieuw'!G73)</f>
        <v>0</v>
      </c>
      <c r="H73" s="4">
        <f t="shared" si="5"/>
        <v>0</v>
      </c>
      <c r="I73" s="4">
        <f t="shared" si="7"/>
        <v>0</v>
      </c>
      <c r="J73" s="4">
        <f>SUM('Lineair oud'!H73,'Lineair nieuw'!H73)</f>
        <v>0</v>
      </c>
      <c r="K73" s="4">
        <f t="shared" si="8"/>
        <v>0</v>
      </c>
      <c r="L73" s="4">
        <f>SUM('Lineair oud'!I73,'Lineair nieuw'!I73)</f>
        <v>0</v>
      </c>
      <c r="M73" s="4"/>
      <c r="N73" s="4"/>
      <c r="O73" s="4"/>
      <c r="P73" s="4"/>
      <c r="Q73" s="4"/>
      <c r="R73" s="4"/>
      <c r="S73" s="4"/>
      <c r="T73" s="4"/>
      <c r="U73" s="4"/>
      <c r="V73" s="21"/>
    </row>
    <row r="74" spans="1:22" x14ac:dyDescent="0.25">
      <c r="A74" s="10">
        <f t="shared" si="9"/>
        <v>46631</v>
      </c>
      <c r="B74">
        <f t="shared" si="6"/>
        <v>7</v>
      </c>
      <c r="C74">
        <v>73</v>
      </c>
      <c r="D74" s="4">
        <f>SUM('Lineair oud'!D74,'Lineair nieuw'!D74)</f>
        <v>0</v>
      </c>
      <c r="E74" s="4">
        <f>SUM('Lineair oud'!E74,'Lineair nieuw'!E74)</f>
        <v>0</v>
      </c>
      <c r="F74" s="4">
        <f>SUM('Lineair oud'!F74,'Lineair nieuw'!F74)</f>
        <v>0</v>
      </c>
      <c r="G74" s="4">
        <f>SUM('Lineair oud'!G74,'Lineair nieuw'!G74)</f>
        <v>0</v>
      </c>
      <c r="H74" s="4">
        <f t="shared" si="5"/>
        <v>0</v>
      </c>
      <c r="I74" s="4">
        <f t="shared" si="7"/>
        <v>0</v>
      </c>
      <c r="J74" s="4">
        <f>SUM('Lineair oud'!H74,'Lineair nieuw'!H74)</f>
        <v>0</v>
      </c>
      <c r="K74" s="4">
        <f t="shared" si="8"/>
        <v>0</v>
      </c>
      <c r="L74" s="4">
        <f>SUM('Lineair oud'!I74,'Lineair nieuw'!I74)</f>
        <v>0</v>
      </c>
      <c r="M74" s="4"/>
      <c r="N74" s="4"/>
      <c r="O74" s="4"/>
      <c r="P74" s="4"/>
      <c r="Q74" s="4"/>
      <c r="R74" s="4"/>
      <c r="S74" s="4"/>
      <c r="T74" s="4"/>
      <c r="U74" s="4"/>
      <c r="V74" s="21"/>
    </row>
    <row r="75" spans="1:22" x14ac:dyDescent="0.25">
      <c r="A75" s="10">
        <f t="shared" si="9"/>
        <v>46661</v>
      </c>
      <c r="B75">
        <f t="shared" si="6"/>
        <v>7</v>
      </c>
      <c r="C75">
        <v>74</v>
      </c>
      <c r="D75" s="4">
        <f>SUM('Lineair oud'!D75,'Lineair nieuw'!D75)</f>
        <v>0</v>
      </c>
      <c r="E75" s="4">
        <f>SUM('Lineair oud'!E75,'Lineair nieuw'!E75)</f>
        <v>0</v>
      </c>
      <c r="F75" s="4">
        <f>SUM('Lineair oud'!F75,'Lineair nieuw'!F75)</f>
        <v>0</v>
      </c>
      <c r="G75" s="4">
        <f>SUM('Lineair oud'!G75,'Lineair nieuw'!G75)</f>
        <v>0</v>
      </c>
      <c r="H75" s="4">
        <f t="shared" si="5"/>
        <v>0</v>
      </c>
      <c r="I75" s="4">
        <f t="shared" si="7"/>
        <v>0</v>
      </c>
      <c r="J75" s="4">
        <f>SUM('Lineair oud'!H75,'Lineair nieuw'!H75)</f>
        <v>0</v>
      </c>
      <c r="K75" s="4">
        <f t="shared" si="8"/>
        <v>0</v>
      </c>
      <c r="L75" s="4">
        <f>SUM('Lineair oud'!I75,'Lineair nieuw'!I75)</f>
        <v>0</v>
      </c>
      <c r="M75" s="4"/>
      <c r="N75" s="4"/>
      <c r="O75" s="4"/>
      <c r="P75" s="4"/>
      <c r="Q75" s="4"/>
      <c r="R75" s="4"/>
      <c r="S75" s="4"/>
      <c r="T75" s="4"/>
      <c r="U75" s="4"/>
      <c r="V75" s="21"/>
    </row>
    <row r="76" spans="1:22" x14ac:dyDescent="0.25">
      <c r="A76" s="10">
        <f t="shared" si="9"/>
        <v>46692</v>
      </c>
      <c r="B76">
        <f t="shared" si="6"/>
        <v>7</v>
      </c>
      <c r="C76">
        <v>75</v>
      </c>
      <c r="D76" s="4">
        <f>SUM('Lineair oud'!D76,'Lineair nieuw'!D76)</f>
        <v>0</v>
      </c>
      <c r="E76" s="4">
        <f>SUM('Lineair oud'!E76,'Lineair nieuw'!E76)</f>
        <v>0</v>
      </c>
      <c r="F76" s="4">
        <f>SUM('Lineair oud'!F76,'Lineair nieuw'!F76)</f>
        <v>0</v>
      </c>
      <c r="G76" s="4">
        <f>SUM('Lineair oud'!G76,'Lineair nieuw'!G76)</f>
        <v>0</v>
      </c>
      <c r="H76" s="4">
        <f t="shared" si="5"/>
        <v>0</v>
      </c>
      <c r="I76" s="4">
        <f t="shared" si="7"/>
        <v>0</v>
      </c>
      <c r="J76" s="4">
        <f>SUM('Lineair oud'!H76,'Lineair nieuw'!H76)</f>
        <v>0</v>
      </c>
      <c r="K76" s="4">
        <f t="shared" si="8"/>
        <v>0</v>
      </c>
      <c r="L76" s="4">
        <f>SUM('Lineair oud'!I76,'Lineair nieuw'!I76)</f>
        <v>0</v>
      </c>
      <c r="M76" s="4"/>
      <c r="N76" s="4"/>
      <c r="O76" s="4"/>
      <c r="P76" s="4"/>
      <c r="Q76" s="4"/>
      <c r="R76" s="4"/>
      <c r="S76" s="4"/>
      <c r="T76" s="4"/>
      <c r="U76" s="4"/>
      <c r="V76" s="21"/>
    </row>
    <row r="77" spans="1:22" x14ac:dyDescent="0.25">
      <c r="A77" s="10">
        <f t="shared" si="9"/>
        <v>46722</v>
      </c>
      <c r="B77">
        <f t="shared" si="6"/>
        <v>7</v>
      </c>
      <c r="C77">
        <v>76</v>
      </c>
      <c r="D77" s="4">
        <f>SUM('Lineair oud'!D77,'Lineair nieuw'!D77)</f>
        <v>0</v>
      </c>
      <c r="E77" s="4">
        <f>SUM('Lineair oud'!E77,'Lineair nieuw'!E77)</f>
        <v>0</v>
      </c>
      <c r="F77" s="4">
        <f>SUM('Lineair oud'!F77,'Lineair nieuw'!F77)</f>
        <v>0</v>
      </c>
      <c r="G77" s="4">
        <f>SUM('Lineair oud'!G77,'Lineair nieuw'!G77)</f>
        <v>0</v>
      </c>
      <c r="H77" s="4">
        <f t="shared" si="5"/>
        <v>0</v>
      </c>
      <c r="I77" s="4">
        <f t="shared" si="7"/>
        <v>0</v>
      </c>
      <c r="J77" s="4">
        <f>SUM('Lineair oud'!H77,'Lineair nieuw'!H77)</f>
        <v>0</v>
      </c>
      <c r="K77" s="4">
        <f t="shared" si="8"/>
        <v>0</v>
      </c>
      <c r="L77" s="4">
        <f>SUM('Lineair oud'!I77,'Lineair nieuw'!I77)</f>
        <v>0</v>
      </c>
      <c r="M77" s="4"/>
      <c r="N77" s="4"/>
      <c r="O77" s="4"/>
      <c r="P77" s="4"/>
      <c r="Q77" s="4"/>
      <c r="R77" s="4"/>
      <c r="S77" s="4"/>
      <c r="T77" s="4"/>
      <c r="U77" s="4"/>
      <c r="V77" s="21"/>
    </row>
    <row r="78" spans="1:22" x14ac:dyDescent="0.25">
      <c r="A78" s="10">
        <f t="shared" si="9"/>
        <v>46753</v>
      </c>
      <c r="B78">
        <f t="shared" si="6"/>
        <v>7</v>
      </c>
      <c r="C78">
        <v>77</v>
      </c>
      <c r="D78" s="4">
        <f>SUM('Lineair oud'!D78,'Lineair nieuw'!D78)</f>
        <v>0</v>
      </c>
      <c r="E78" s="4">
        <f>SUM('Lineair oud'!E78,'Lineair nieuw'!E78)</f>
        <v>0</v>
      </c>
      <c r="F78" s="4">
        <f>SUM('Lineair oud'!F78,'Lineair nieuw'!F78)</f>
        <v>0</v>
      </c>
      <c r="G78" s="4">
        <f>SUM('Lineair oud'!G78,'Lineair nieuw'!G78)</f>
        <v>0</v>
      </c>
      <c r="H78" s="4">
        <f t="shared" si="5"/>
        <v>0</v>
      </c>
      <c r="I78" s="4">
        <f t="shared" si="7"/>
        <v>0</v>
      </c>
      <c r="J78" s="4">
        <f>SUM('Lineair oud'!H78,'Lineair nieuw'!H78)</f>
        <v>0</v>
      </c>
      <c r="K78" s="4">
        <f t="shared" si="8"/>
        <v>0</v>
      </c>
      <c r="L78" s="4">
        <f>SUM('Lineair oud'!I78,'Lineair nieuw'!I78)</f>
        <v>0</v>
      </c>
      <c r="M78" s="4"/>
      <c r="N78" s="4"/>
      <c r="O78" s="4"/>
      <c r="P78" s="4"/>
      <c r="Q78" s="4"/>
      <c r="R78" s="4"/>
      <c r="S78" s="4"/>
      <c r="T78" s="4"/>
      <c r="U78" s="4"/>
      <c r="V78" s="21"/>
    </row>
    <row r="79" spans="1:22" x14ac:dyDescent="0.25">
      <c r="A79" s="10">
        <f t="shared" si="9"/>
        <v>46784</v>
      </c>
      <c r="B79">
        <f t="shared" si="6"/>
        <v>7</v>
      </c>
      <c r="C79">
        <v>78</v>
      </c>
      <c r="D79" s="4">
        <f>SUM('Lineair oud'!D79,'Lineair nieuw'!D79)</f>
        <v>0</v>
      </c>
      <c r="E79" s="4">
        <f>SUM('Lineair oud'!E79,'Lineair nieuw'!E79)</f>
        <v>0</v>
      </c>
      <c r="F79" s="4">
        <f>SUM('Lineair oud'!F79,'Lineair nieuw'!F79)</f>
        <v>0</v>
      </c>
      <c r="G79" s="4">
        <f>SUM('Lineair oud'!G79,'Lineair nieuw'!G79)</f>
        <v>0</v>
      </c>
      <c r="H79" s="4">
        <f t="shared" si="5"/>
        <v>0</v>
      </c>
      <c r="I79" s="4">
        <f t="shared" si="7"/>
        <v>0</v>
      </c>
      <c r="J79" s="4">
        <f>SUM('Lineair oud'!H79,'Lineair nieuw'!H79)</f>
        <v>0</v>
      </c>
      <c r="K79" s="4">
        <f t="shared" si="8"/>
        <v>0</v>
      </c>
      <c r="L79" s="4">
        <f>SUM('Lineair oud'!I79,'Lineair nieuw'!I79)</f>
        <v>0</v>
      </c>
      <c r="M79" s="4"/>
      <c r="N79" s="4"/>
      <c r="O79" s="4"/>
      <c r="P79" s="4"/>
      <c r="Q79" s="4"/>
      <c r="R79" s="4"/>
      <c r="S79" s="4"/>
      <c r="T79" s="4"/>
      <c r="U79" s="4"/>
      <c r="V79" s="21"/>
    </row>
    <row r="80" spans="1:22" x14ac:dyDescent="0.25">
      <c r="A80" s="10">
        <f t="shared" si="9"/>
        <v>46813</v>
      </c>
      <c r="B80">
        <f t="shared" si="6"/>
        <v>7</v>
      </c>
      <c r="C80">
        <v>79</v>
      </c>
      <c r="D80" s="4">
        <f>SUM('Lineair oud'!D80,'Lineair nieuw'!D80)</f>
        <v>0</v>
      </c>
      <c r="E80" s="4">
        <f>SUM('Lineair oud'!E80,'Lineair nieuw'!E80)</f>
        <v>0</v>
      </c>
      <c r="F80" s="4">
        <f>SUM('Lineair oud'!F80,'Lineair nieuw'!F80)</f>
        <v>0</v>
      </c>
      <c r="G80" s="4">
        <f>SUM('Lineair oud'!G80,'Lineair nieuw'!G80)</f>
        <v>0</v>
      </c>
      <c r="H80" s="4">
        <f t="shared" si="5"/>
        <v>0</v>
      </c>
      <c r="I80" s="4">
        <f t="shared" si="7"/>
        <v>0</v>
      </c>
      <c r="J80" s="4">
        <f>SUM('Lineair oud'!H80,'Lineair nieuw'!H80)</f>
        <v>0</v>
      </c>
      <c r="K80" s="4">
        <f t="shared" si="8"/>
        <v>0</v>
      </c>
      <c r="L80" s="4">
        <f>SUM('Lineair oud'!I80,'Lineair nieuw'!I80)</f>
        <v>0</v>
      </c>
      <c r="M80" s="4"/>
      <c r="N80" s="4"/>
      <c r="O80" s="4"/>
      <c r="P80" s="4"/>
      <c r="Q80" s="4"/>
      <c r="R80" s="4"/>
      <c r="S80" s="4"/>
      <c r="T80" s="4"/>
      <c r="U80" s="4"/>
      <c r="V80" s="21"/>
    </row>
    <row r="81" spans="1:22" x14ac:dyDescent="0.25">
      <c r="A81" s="10">
        <f t="shared" si="9"/>
        <v>46844</v>
      </c>
      <c r="B81">
        <f t="shared" si="6"/>
        <v>7</v>
      </c>
      <c r="C81">
        <v>80</v>
      </c>
      <c r="D81" s="4">
        <f>SUM('Lineair oud'!D81,'Lineair nieuw'!D81)</f>
        <v>0</v>
      </c>
      <c r="E81" s="4">
        <f>SUM('Lineair oud'!E81,'Lineair nieuw'!E81)</f>
        <v>0</v>
      </c>
      <c r="F81" s="4">
        <f>SUM('Lineair oud'!F81,'Lineair nieuw'!F81)</f>
        <v>0</v>
      </c>
      <c r="G81" s="4">
        <f>SUM('Lineair oud'!G81,'Lineair nieuw'!G81)</f>
        <v>0</v>
      </c>
      <c r="H81" s="4">
        <f t="shared" si="5"/>
        <v>0</v>
      </c>
      <c r="I81" s="4">
        <f t="shared" si="7"/>
        <v>0</v>
      </c>
      <c r="J81" s="4">
        <f>SUM('Lineair oud'!H81,'Lineair nieuw'!H81)</f>
        <v>0</v>
      </c>
      <c r="K81" s="4">
        <f t="shared" si="8"/>
        <v>0</v>
      </c>
      <c r="L81" s="4">
        <f>SUM('Lineair oud'!I81,'Lineair nieuw'!I81)</f>
        <v>0</v>
      </c>
      <c r="M81" s="4"/>
      <c r="N81" s="4"/>
      <c r="O81" s="4"/>
      <c r="P81" s="4"/>
      <c r="Q81" s="4"/>
      <c r="R81" s="4"/>
      <c r="S81" s="4"/>
      <c r="T81" s="4"/>
      <c r="U81" s="4"/>
      <c r="V81" s="21"/>
    </row>
    <row r="82" spans="1:22" x14ac:dyDescent="0.25">
      <c r="A82" s="10">
        <f t="shared" si="9"/>
        <v>46874</v>
      </c>
      <c r="B82">
        <f t="shared" si="6"/>
        <v>7</v>
      </c>
      <c r="C82">
        <v>81</v>
      </c>
      <c r="D82" s="4">
        <f>SUM('Lineair oud'!D82,'Lineair nieuw'!D82)</f>
        <v>0</v>
      </c>
      <c r="E82" s="4">
        <f>SUM('Lineair oud'!E82,'Lineair nieuw'!E82)</f>
        <v>0</v>
      </c>
      <c r="F82" s="4">
        <f>SUM('Lineair oud'!F82,'Lineair nieuw'!F82)</f>
        <v>0</v>
      </c>
      <c r="G82" s="4">
        <f>SUM('Lineair oud'!G82,'Lineair nieuw'!G82)</f>
        <v>0</v>
      </c>
      <c r="H82" s="4">
        <f t="shared" si="5"/>
        <v>0</v>
      </c>
      <c r="I82" s="4">
        <f t="shared" si="7"/>
        <v>0</v>
      </c>
      <c r="J82" s="4">
        <f>SUM('Lineair oud'!H82,'Lineair nieuw'!H82)</f>
        <v>0</v>
      </c>
      <c r="K82" s="4">
        <f t="shared" si="8"/>
        <v>0</v>
      </c>
      <c r="L82" s="4">
        <f>SUM('Lineair oud'!I82,'Lineair nieuw'!I82)</f>
        <v>0</v>
      </c>
      <c r="M82" s="4"/>
      <c r="N82" s="4"/>
      <c r="O82" s="4"/>
      <c r="P82" s="4"/>
      <c r="Q82" s="4"/>
      <c r="R82" s="4"/>
      <c r="S82" s="4"/>
      <c r="T82" s="4"/>
      <c r="U82" s="4"/>
      <c r="V82" s="21"/>
    </row>
    <row r="83" spans="1:22" x14ac:dyDescent="0.25">
      <c r="A83" s="10">
        <f t="shared" si="9"/>
        <v>46905</v>
      </c>
      <c r="B83">
        <f t="shared" si="6"/>
        <v>7</v>
      </c>
      <c r="C83">
        <v>82</v>
      </c>
      <c r="D83" s="4">
        <f>SUM('Lineair oud'!D83,'Lineair nieuw'!D83)</f>
        <v>0</v>
      </c>
      <c r="E83" s="4">
        <f>SUM('Lineair oud'!E83,'Lineair nieuw'!E83)</f>
        <v>0</v>
      </c>
      <c r="F83" s="4">
        <f>SUM('Lineair oud'!F83,'Lineair nieuw'!F83)</f>
        <v>0</v>
      </c>
      <c r="G83" s="4">
        <f>SUM('Lineair oud'!G83,'Lineair nieuw'!G83)</f>
        <v>0</v>
      </c>
      <c r="H83" s="4">
        <f t="shared" si="5"/>
        <v>0</v>
      </c>
      <c r="I83" s="4">
        <f t="shared" si="7"/>
        <v>0</v>
      </c>
      <c r="J83" s="4">
        <f>SUM('Lineair oud'!H83,'Lineair nieuw'!H83)</f>
        <v>0</v>
      </c>
      <c r="K83" s="4">
        <f t="shared" si="8"/>
        <v>0</v>
      </c>
      <c r="L83" s="4">
        <f>SUM('Lineair oud'!I83,'Lineair nieuw'!I83)</f>
        <v>0</v>
      </c>
      <c r="M83" s="4"/>
      <c r="N83" s="4"/>
      <c r="O83" s="4"/>
      <c r="P83" s="4"/>
      <c r="Q83" s="4"/>
      <c r="R83" s="4"/>
      <c r="S83" s="4"/>
      <c r="T83" s="4"/>
      <c r="U83" s="4"/>
      <c r="V83" s="21"/>
    </row>
    <row r="84" spans="1:22" x14ac:dyDescent="0.25">
      <c r="A84" s="10">
        <f t="shared" si="9"/>
        <v>46935</v>
      </c>
      <c r="B84">
        <f t="shared" si="6"/>
        <v>7</v>
      </c>
      <c r="C84">
        <v>83</v>
      </c>
      <c r="D84" s="4">
        <f>SUM('Lineair oud'!D84,'Lineair nieuw'!D84)</f>
        <v>0</v>
      </c>
      <c r="E84" s="4">
        <f>SUM('Lineair oud'!E84,'Lineair nieuw'!E84)</f>
        <v>0</v>
      </c>
      <c r="F84" s="4">
        <f>SUM('Lineair oud'!F84,'Lineair nieuw'!F84)</f>
        <v>0</v>
      </c>
      <c r="G84" s="4">
        <f>SUM('Lineair oud'!G84,'Lineair nieuw'!G84)</f>
        <v>0</v>
      </c>
      <c r="H84" s="4">
        <f t="shared" si="5"/>
        <v>0</v>
      </c>
      <c r="I84" s="4">
        <f t="shared" si="7"/>
        <v>0</v>
      </c>
      <c r="J84" s="4">
        <f>SUM('Lineair oud'!H84,'Lineair nieuw'!H84)</f>
        <v>0</v>
      </c>
      <c r="K84" s="4">
        <f t="shared" si="8"/>
        <v>0</v>
      </c>
      <c r="L84" s="4">
        <f>SUM('Lineair oud'!I84,'Lineair nieuw'!I84)</f>
        <v>0</v>
      </c>
      <c r="M84" s="4"/>
      <c r="N84" s="4"/>
      <c r="O84" s="4"/>
      <c r="P84" s="4"/>
      <c r="Q84" s="4"/>
      <c r="R84" s="4"/>
      <c r="S84" s="4"/>
      <c r="T84" s="4"/>
      <c r="U84" s="4"/>
      <c r="V84" s="21"/>
    </row>
    <row r="85" spans="1:22" x14ac:dyDescent="0.25">
      <c r="A85" s="10">
        <f t="shared" si="9"/>
        <v>46966</v>
      </c>
      <c r="B85">
        <f t="shared" si="6"/>
        <v>7</v>
      </c>
      <c r="C85">
        <v>84</v>
      </c>
      <c r="D85" s="4">
        <f>SUM('Lineair oud'!D85,'Lineair nieuw'!D85)</f>
        <v>0</v>
      </c>
      <c r="E85" s="4">
        <f>SUM('Lineair oud'!E85,'Lineair nieuw'!E85)</f>
        <v>0</v>
      </c>
      <c r="F85" s="4">
        <f>SUM('Lineair oud'!F85,'Lineair nieuw'!F85)</f>
        <v>0</v>
      </c>
      <c r="G85" s="4">
        <f>SUM('Lineair oud'!G85,'Lineair nieuw'!G85)</f>
        <v>0</v>
      </c>
      <c r="H85" s="4">
        <f t="shared" si="5"/>
        <v>0</v>
      </c>
      <c r="I85" s="4">
        <f t="shared" si="7"/>
        <v>0</v>
      </c>
      <c r="J85" s="4">
        <f>SUM('Lineair oud'!H85,'Lineair nieuw'!H85)</f>
        <v>0</v>
      </c>
      <c r="K85" s="4">
        <f t="shared" si="8"/>
        <v>0</v>
      </c>
      <c r="L85" s="4">
        <f>SUM('Lineair oud'!I85,'Lineair nieuw'!I85)</f>
        <v>0</v>
      </c>
      <c r="M85" s="4"/>
      <c r="N85" s="4"/>
      <c r="O85" s="4"/>
      <c r="P85" s="4"/>
      <c r="Q85" s="4"/>
      <c r="R85" s="4"/>
      <c r="S85" s="4"/>
      <c r="T85" s="4"/>
      <c r="U85" s="4"/>
      <c r="V85" s="21"/>
    </row>
    <row r="86" spans="1:22" x14ac:dyDescent="0.25">
      <c r="A86" s="10">
        <f t="shared" si="9"/>
        <v>46997</v>
      </c>
      <c r="B86">
        <f t="shared" si="6"/>
        <v>8</v>
      </c>
      <c r="C86">
        <v>85</v>
      </c>
      <c r="D86" s="4">
        <f>SUM('Lineair oud'!D86,'Lineair nieuw'!D86)</f>
        <v>0</v>
      </c>
      <c r="E86" s="4">
        <f>SUM('Lineair oud'!E86,'Lineair nieuw'!E86)</f>
        <v>0</v>
      </c>
      <c r="F86" s="4">
        <f>SUM('Lineair oud'!F86,'Lineair nieuw'!F86)</f>
        <v>0</v>
      </c>
      <c r="G86" s="4">
        <f>SUM('Lineair oud'!G86,'Lineair nieuw'!G86)</f>
        <v>0</v>
      </c>
      <c r="H86" s="4">
        <f t="shared" si="5"/>
        <v>0</v>
      </c>
      <c r="I86" s="4">
        <f t="shared" si="7"/>
        <v>0</v>
      </c>
      <c r="J86" s="4">
        <f>SUM('Lineair oud'!H86,'Lineair nieuw'!H86)</f>
        <v>0</v>
      </c>
      <c r="K86" s="4">
        <f t="shared" si="8"/>
        <v>0</v>
      </c>
      <c r="L86" s="4">
        <f>SUM('Lineair oud'!I86,'Lineair nieuw'!I86)</f>
        <v>0</v>
      </c>
      <c r="M86" s="4"/>
      <c r="N86" s="4"/>
      <c r="O86" s="4"/>
      <c r="P86" s="4"/>
      <c r="Q86" s="4"/>
      <c r="R86" s="4"/>
      <c r="S86" s="4"/>
      <c r="T86" s="4"/>
      <c r="U86" s="4"/>
      <c r="V86" s="21"/>
    </row>
    <row r="87" spans="1:22" x14ac:dyDescent="0.25">
      <c r="A87" s="10">
        <f t="shared" si="9"/>
        <v>47027</v>
      </c>
      <c r="B87">
        <f t="shared" si="6"/>
        <v>8</v>
      </c>
      <c r="C87">
        <v>86</v>
      </c>
      <c r="D87" s="4">
        <f>SUM('Lineair oud'!D87,'Lineair nieuw'!D87)</f>
        <v>0</v>
      </c>
      <c r="E87" s="4">
        <f>SUM('Lineair oud'!E87,'Lineair nieuw'!E87)</f>
        <v>0</v>
      </c>
      <c r="F87" s="4">
        <f>SUM('Lineair oud'!F87,'Lineair nieuw'!F87)</f>
        <v>0</v>
      </c>
      <c r="G87" s="4">
        <f>SUM('Lineair oud'!G87,'Lineair nieuw'!G87)</f>
        <v>0</v>
      </c>
      <c r="H87" s="4">
        <f t="shared" si="5"/>
        <v>0</v>
      </c>
      <c r="I87" s="4">
        <f t="shared" si="7"/>
        <v>0</v>
      </c>
      <c r="J87" s="4">
        <f>SUM('Lineair oud'!H87,'Lineair nieuw'!H87)</f>
        <v>0</v>
      </c>
      <c r="K87" s="4">
        <f t="shared" si="8"/>
        <v>0</v>
      </c>
      <c r="L87" s="4">
        <f>SUM('Lineair oud'!I87,'Lineair nieuw'!I87)</f>
        <v>0</v>
      </c>
      <c r="M87" s="4"/>
      <c r="N87" s="4"/>
      <c r="O87" s="4"/>
      <c r="P87" s="4"/>
      <c r="Q87" s="4"/>
      <c r="R87" s="4"/>
      <c r="S87" s="4"/>
      <c r="T87" s="4"/>
      <c r="U87" s="4"/>
      <c r="V87" s="21"/>
    </row>
    <row r="88" spans="1:22" x14ac:dyDescent="0.25">
      <c r="A88" s="10">
        <f t="shared" si="9"/>
        <v>47058</v>
      </c>
      <c r="B88">
        <f t="shared" si="6"/>
        <v>8</v>
      </c>
      <c r="C88">
        <v>87</v>
      </c>
      <c r="D88" s="4">
        <f>SUM('Lineair oud'!D88,'Lineair nieuw'!D88)</f>
        <v>0</v>
      </c>
      <c r="E88" s="4">
        <f>SUM('Lineair oud'!E88,'Lineair nieuw'!E88)</f>
        <v>0</v>
      </c>
      <c r="F88" s="4">
        <f>SUM('Lineair oud'!F88,'Lineair nieuw'!F88)</f>
        <v>0</v>
      </c>
      <c r="G88" s="4">
        <f>SUM('Lineair oud'!G88,'Lineair nieuw'!G88)</f>
        <v>0</v>
      </c>
      <c r="H88" s="4">
        <f t="shared" si="5"/>
        <v>0</v>
      </c>
      <c r="I88" s="4">
        <f t="shared" si="7"/>
        <v>0</v>
      </c>
      <c r="J88" s="4">
        <f>SUM('Lineair oud'!H88,'Lineair nieuw'!H88)</f>
        <v>0</v>
      </c>
      <c r="K88" s="4">
        <f t="shared" si="8"/>
        <v>0</v>
      </c>
      <c r="L88" s="4">
        <f>SUM('Lineair oud'!I88,'Lineair nieuw'!I88)</f>
        <v>0</v>
      </c>
      <c r="M88" s="4"/>
      <c r="N88" s="4"/>
      <c r="O88" s="4"/>
      <c r="P88" s="4"/>
      <c r="Q88" s="4"/>
      <c r="R88" s="4"/>
      <c r="S88" s="4"/>
      <c r="T88" s="4"/>
      <c r="U88" s="4"/>
      <c r="V88" s="21"/>
    </row>
    <row r="89" spans="1:22" x14ac:dyDescent="0.25">
      <c r="A89" s="10">
        <f t="shared" si="9"/>
        <v>47088</v>
      </c>
      <c r="B89">
        <f t="shared" si="6"/>
        <v>8</v>
      </c>
      <c r="C89">
        <v>88</v>
      </c>
      <c r="D89" s="4">
        <f>SUM('Lineair oud'!D89,'Lineair nieuw'!D89)</f>
        <v>0</v>
      </c>
      <c r="E89" s="4">
        <f>SUM('Lineair oud'!E89,'Lineair nieuw'!E89)</f>
        <v>0</v>
      </c>
      <c r="F89" s="4">
        <f>SUM('Lineair oud'!F89,'Lineair nieuw'!F89)</f>
        <v>0</v>
      </c>
      <c r="G89" s="4">
        <f>SUM('Lineair oud'!G89,'Lineair nieuw'!G89)</f>
        <v>0</v>
      </c>
      <c r="H89" s="4">
        <f t="shared" si="5"/>
        <v>0</v>
      </c>
      <c r="I89" s="4">
        <f t="shared" si="7"/>
        <v>0</v>
      </c>
      <c r="J89" s="4">
        <f>SUM('Lineair oud'!H89,'Lineair nieuw'!H89)</f>
        <v>0</v>
      </c>
      <c r="K89" s="4">
        <f t="shared" si="8"/>
        <v>0</v>
      </c>
      <c r="L89" s="4">
        <f>SUM('Lineair oud'!I89,'Lineair nieuw'!I89)</f>
        <v>0</v>
      </c>
      <c r="M89" s="4"/>
      <c r="N89" s="4"/>
      <c r="O89" s="4"/>
      <c r="P89" s="4"/>
      <c r="Q89" s="4"/>
      <c r="R89" s="4"/>
      <c r="S89" s="4"/>
      <c r="T89" s="4"/>
      <c r="U89" s="4"/>
      <c r="V89" s="21"/>
    </row>
    <row r="90" spans="1:22" x14ac:dyDescent="0.25">
      <c r="A90" s="10">
        <f t="shared" si="9"/>
        <v>47119</v>
      </c>
      <c r="B90">
        <f t="shared" si="6"/>
        <v>8</v>
      </c>
      <c r="C90">
        <v>89</v>
      </c>
      <c r="D90" s="4">
        <f>SUM('Lineair oud'!D90,'Lineair nieuw'!D90)</f>
        <v>0</v>
      </c>
      <c r="E90" s="4">
        <f>SUM('Lineair oud'!E90,'Lineair nieuw'!E90)</f>
        <v>0</v>
      </c>
      <c r="F90" s="4">
        <f>SUM('Lineair oud'!F90,'Lineair nieuw'!F90)</f>
        <v>0</v>
      </c>
      <c r="G90" s="4">
        <f>SUM('Lineair oud'!G90,'Lineair nieuw'!G90)</f>
        <v>0</v>
      </c>
      <c r="H90" s="4">
        <f t="shared" si="5"/>
        <v>0</v>
      </c>
      <c r="I90" s="4">
        <f t="shared" si="7"/>
        <v>0</v>
      </c>
      <c r="J90" s="4">
        <f>SUM('Lineair oud'!H90,'Lineair nieuw'!H90)</f>
        <v>0</v>
      </c>
      <c r="K90" s="4">
        <f t="shared" si="8"/>
        <v>0</v>
      </c>
      <c r="L90" s="4">
        <f>SUM('Lineair oud'!I90,'Lineair nieuw'!I90)</f>
        <v>0</v>
      </c>
      <c r="M90" s="4"/>
      <c r="N90" s="4"/>
      <c r="O90" s="4"/>
      <c r="P90" s="4"/>
      <c r="Q90" s="4"/>
      <c r="R90" s="4"/>
      <c r="S90" s="4"/>
      <c r="T90" s="4"/>
      <c r="U90" s="4"/>
      <c r="V90" s="21"/>
    </row>
    <row r="91" spans="1:22" x14ac:dyDescent="0.25">
      <c r="A91" s="10">
        <f t="shared" si="9"/>
        <v>47150</v>
      </c>
      <c r="B91">
        <f t="shared" si="6"/>
        <v>8</v>
      </c>
      <c r="C91">
        <v>90</v>
      </c>
      <c r="D91" s="4">
        <f>SUM('Lineair oud'!D91,'Lineair nieuw'!D91)</f>
        <v>0</v>
      </c>
      <c r="E91" s="4">
        <f>SUM('Lineair oud'!E91,'Lineair nieuw'!E91)</f>
        <v>0</v>
      </c>
      <c r="F91" s="4">
        <f>SUM('Lineair oud'!F91,'Lineair nieuw'!F91)</f>
        <v>0</v>
      </c>
      <c r="G91" s="4">
        <f>SUM('Lineair oud'!G91,'Lineair nieuw'!G91)</f>
        <v>0</v>
      </c>
      <c r="H91" s="4">
        <f t="shared" si="5"/>
        <v>0</v>
      </c>
      <c r="I91" s="4">
        <f t="shared" si="7"/>
        <v>0</v>
      </c>
      <c r="J91" s="4">
        <f>SUM('Lineair oud'!H91,'Lineair nieuw'!H91)</f>
        <v>0</v>
      </c>
      <c r="K91" s="4">
        <f t="shared" si="8"/>
        <v>0</v>
      </c>
      <c r="L91" s="4">
        <f>SUM('Lineair oud'!I91,'Lineair nieuw'!I91)</f>
        <v>0</v>
      </c>
      <c r="M91" s="4"/>
      <c r="N91" s="4"/>
      <c r="O91" s="4"/>
      <c r="P91" s="4"/>
      <c r="Q91" s="4"/>
      <c r="R91" s="4"/>
      <c r="S91" s="4"/>
      <c r="T91" s="4"/>
      <c r="U91" s="4"/>
      <c r="V91" s="21"/>
    </row>
    <row r="92" spans="1:22" x14ac:dyDescent="0.25">
      <c r="A92" s="10">
        <f t="shared" si="9"/>
        <v>47178</v>
      </c>
      <c r="B92">
        <f t="shared" si="6"/>
        <v>8</v>
      </c>
      <c r="C92">
        <v>91</v>
      </c>
      <c r="D92" s="4">
        <f>SUM('Lineair oud'!D92,'Lineair nieuw'!D92)</f>
        <v>0</v>
      </c>
      <c r="E92" s="4">
        <f>SUM('Lineair oud'!E92,'Lineair nieuw'!E92)</f>
        <v>0</v>
      </c>
      <c r="F92" s="4">
        <f>SUM('Lineair oud'!F92,'Lineair nieuw'!F92)</f>
        <v>0</v>
      </c>
      <c r="G92" s="4">
        <f>SUM('Lineair oud'!G92,'Lineair nieuw'!G92)</f>
        <v>0</v>
      </c>
      <c r="H92" s="4">
        <f t="shared" si="5"/>
        <v>0</v>
      </c>
      <c r="I92" s="4">
        <f t="shared" si="7"/>
        <v>0</v>
      </c>
      <c r="J92" s="4">
        <f>SUM('Lineair oud'!H92,'Lineair nieuw'!H92)</f>
        <v>0</v>
      </c>
      <c r="K92" s="4">
        <f t="shared" si="8"/>
        <v>0</v>
      </c>
      <c r="L92" s="4">
        <f>SUM('Lineair oud'!I92,'Lineair nieuw'!I92)</f>
        <v>0</v>
      </c>
      <c r="M92" s="4"/>
      <c r="N92" s="4"/>
      <c r="O92" s="4"/>
      <c r="P92" s="4"/>
      <c r="Q92" s="4"/>
      <c r="R92" s="4"/>
      <c r="S92" s="4"/>
      <c r="T92" s="4"/>
      <c r="U92" s="4"/>
      <c r="V92" s="21"/>
    </row>
    <row r="93" spans="1:22" x14ac:dyDescent="0.25">
      <c r="A93" s="10">
        <f t="shared" si="9"/>
        <v>47209</v>
      </c>
      <c r="B93">
        <f t="shared" si="6"/>
        <v>8</v>
      </c>
      <c r="C93">
        <v>92</v>
      </c>
      <c r="D93" s="4">
        <f>SUM('Lineair oud'!D93,'Lineair nieuw'!D93)</f>
        <v>0</v>
      </c>
      <c r="E93" s="4">
        <f>SUM('Lineair oud'!E93,'Lineair nieuw'!E93)</f>
        <v>0</v>
      </c>
      <c r="F93" s="4">
        <f>SUM('Lineair oud'!F93,'Lineair nieuw'!F93)</f>
        <v>0</v>
      </c>
      <c r="G93" s="4">
        <f>SUM('Lineair oud'!G93,'Lineair nieuw'!G93)</f>
        <v>0</v>
      </c>
      <c r="H93" s="4">
        <f t="shared" si="5"/>
        <v>0</v>
      </c>
      <c r="I93" s="4">
        <f t="shared" si="7"/>
        <v>0</v>
      </c>
      <c r="J93" s="4">
        <f>SUM('Lineair oud'!H93,'Lineair nieuw'!H93)</f>
        <v>0</v>
      </c>
      <c r="K93" s="4">
        <f t="shared" si="8"/>
        <v>0</v>
      </c>
      <c r="L93" s="4">
        <f>SUM('Lineair oud'!I93,'Lineair nieuw'!I93)</f>
        <v>0</v>
      </c>
      <c r="M93" s="4"/>
      <c r="N93" s="4"/>
      <c r="O93" s="4"/>
      <c r="P93" s="4"/>
      <c r="Q93" s="4"/>
      <c r="R93" s="4"/>
      <c r="S93" s="4"/>
      <c r="T93" s="4"/>
      <c r="U93" s="4"/>
      <c r="V93" s="21"/>
    </row>
    <row r="94" spans="1:22" x14ac:dyDescent="0.25">
      <c r="A94" s="10">
        <f t="shared" si="9"/>
        <v>47239</v>
      </c>
      <c r="B94">
        <f t="shared" si="6"/>
        <v>8</v>
      </c>
      <c r="C94">
        <v>93</v>
      </c>
      <c r="D94" s="4">
        <f>SUM('Lineair oud'!D94,'Lineair nieuw'!D94)</f>
        <v>0</v>
      </c>
      <c r="E94" s="4">
        <f>SUM('Lineair oud'!E94,'Lineair nieuw'!E94)</f>
        <v>0</v>
      </c>
      <c r="F94" s="4">
        <f>SUM('Lineair oud'!F94,'Lineair nieuw'!F94)</f>
        <v>0</v>
      </c>
      <c r="G94" s="4">
        <f>SUM('Lineair oud'!G94,'Lineair nieuw'!G94)</f>
        <v>0</v>
      </c>
      <c r="H94" s="4">
        <f t="shared" si="5"/>
        <v>0</v>
      </c>
      <c r="I94" s="4">
        <f t="shared" si="7"/>
        <v>0</v>
      </c>
      <c r="J94" s="4">
        <f>SUM('Lineair oud'!H94,'Lineair nieuw'!H94)</f>
        <v>0</v>
      </c>
      <c r="K94" s="4">
        <f t="shared" si="8"/>
        <v>0</v>
      </c>
      <c r="L94" s="4">
        <f>SUM('Lineair oud'!I94,'Lineair nieuw'!I94)</f>
        <v>0</v>
      </c>
      <c r="M94" s="4"/>
      <c r="N94" s="4"/>
      <c r="O94" s="4"/>
      <c r="P94" s="4"/>
      <c r="Q94" s="4"/>
      <c r="R94" s="4"/>
      <c r="S94" s="4"/>
      <c r="T94" s="4"/>
      <c r="U94" s="4"/>
      <c r="V94" s="21"/>
    </row>
    <row r="95" spans="1:22" x14ac:dyDescent="0.25">
      <c r="A95" s="10">
        <f t="shared" si="9"/>
        <v>47270</v>
      </c>
      <c r="B95">
        <f t="shared" si="6"/>
        <v>8</v>
      </c>
      <c r="C95">
        <v>94</v>
      </c>
      <c r="D95" s="4">
        <f>SUM('Lineair oud'!D95,'Lineair nieuw'!D95)</f>
        <v>0</v>
      </c>
      <c r="E95" s="4">
        <f>SUM('Lineair oud'!E95,'Lineair nieuw'!E95)</f>
        <v>0</v>
      </c>
      <c r="F95" s="4">
        <f>SUM('Lineair oud'!F95,'Lineair nieuw'!F95)</f>
        <v>0</v>
      </c>
      <c r="G95" s="4">
        <f>SUM('Lineair oud'!G95,'Lineair nieuw'!G95)</f>
        <v>0</v>
      </c>
      <c r="H95" s="4">
        <f t="shared" si="5"/>
        <v>0</v>
      </c>
      <c r="I95" s="4">
        <f t="shared" si="7"/>
        <v>0</v>
      </c>
      <c r="J95" s="4">
        <f>SUM('Lineair oud'!H95,'Lineair nieuw'!H95)</f>
        <v>0</v>
      </c>
      <c r="K95" s="4">
        <f t="shared" si="8"/>
        <v>0</v>
      </c>
      <c r="L95" s="4">
        <f>SUM('Lineair oud'!I95,'Lineair nieuw'!I95)</f>
        <v>0</v>
      </c>
      <c r="M95" s="4"/>
      <c r="N95" s="4"/>
      <c r="O95" s="4"/>
      <c r="P95" s="4"/>
      <c r="Q95" s="4"/>
      <c r="R95" s="4"/>
      <c r="S95" s="4"/>
      <c r="T95" s="4"/>
      <c r="U95" s="4"/>
      <c r="V95" s="21"/>
    </row>
    <row r="96" spans="1:22" x14ac:dyDescent="0.25">
      <c r="A96" s="10">
        <f t="shared" si="9"/>
        <v>47300</v>
      </c>
      <c r="B96">
        <f t="shared" si="6"/>
        <v>8</v>
      </c>
      <c r="C96">
        <v>95</v>
      </c>
      <c r="D96" s="4">
        <f>SUM('Lineair oud'!D96,'Lineair nieuw'!D96)</f>
        <v>0</v>
      </c>
      <c r="E96" s="4">
        <f>SUM('Lineair oud'!E96,'Lineair nieuw'!E96)</f>
        <v>0</v>
      </c>
      <c r="F96" s="4">
        <f>SUM('Lineair oud'!F96,'Lineair nieuw'!F96)</f>
        <v>0</v>
      </c>
      <c r="G96" s="4">
        <f>SUM('Lineair oud'!G96,'Lineair nieuw'!G96)</f>
        <v>0</v>
      </c>
      <c r="H96" s="4">
        <f t="shared" si="5"/>
        <v>0</v>
      </c>
      <c r="I96" s="4">
        <f t="shared" si="7"/>
        <v>0</v>
      </c>
      <c r="J96" s="4">
        <f>SUM('Lineair oud'!H96,'Lineair nieuw'!H96)</f>
        <v>0</v>
      </c>
      <c r="K96" s="4">
        <f t="shared" si="8"/>
        <v>0</v>
      </c>
      <c r="L96" s="4">
        <f>SUM('Lineair oud'!I96,'Lineair nieuw'!I96)</f>
        <v>0</v>
      </c>
      <c r="M96" s="4"/>
      <c r="N96" s="4"/>
      <c r="O96" s="4"/>
      <c r="P96" s="4"/>
      <c r="Q96" s="4"/>
      <c r="R96" s="4"/>
      <c r="S96" s="4"/>
      <c r="T96" s="4"/>
      <c r="U96" s="4"/>
      <c r="V96" s="21"/>
    </row>
    <row r="97" spans="1:22" x14ac:dyDescent="0.25">
      <c r="A97" s="10">
        <f t="shared" si="9"/>
        <v>47331</v>
      </c>
      <c r="B97">
        <f t="shared" si="6"/>
        <v>8</v>
      </c>
      <c r="C97">
        <v>96</v>
      </c>
      <c r="D97" s="4">
        <f>SUM('Lineair oud'!D97,'Lineair nieuw'!D97)</f>
        <v>0</v>
      </c>
      <c r="E97" s="4">
        <f>SUM('Lineair oud'!E97,'Lineair nieuw'!E97)</f>
        <v>0</v>
      </c>
      <c r="F97" s="4">
        <f>SUM('Lineair oud'!F97,'Lineair nieuw'!F97)</f>
        <v>0</v>
      </c>
      <c r="G97" s="4">
        <f>SUM('Lineair oud'!G97,'Lineair nieuw'!G97)</f>
        <v>0</v>
      </c>
      <c r="H97" s="4">
        <f t="shared" si="5"/>
        <v>0</v>
      </c>
      <c r="I97" s="4">
        <f t="shared" si="7"/>
        <v>0</v>
      </c>
      <c r="J97" s="4">
        <f>SUM('Lineair oud'!H97,'Lineair nieuw'!H97)</f>
        <v>0</v>
      </c>
      <c r="K97" s="4">
        <f t="shared" si="8"/>
        <v>0</v>
      </c>
      <c r="L97" s="4">
        <f>SUM('Lineair oud'!I97,'Lineair nieuw'!I97)</f>
        <v>0</v>
      </c>
      <c r="M97" s="4"/>
      <c r="N97" s="4"/>
      <c r="O97" s="4"/>
      <c r="P97" s="4"/>
      <c r="Q97" s="4"/>
      <c r="R97" s="4"/>
      <c r="S97" s="4"/>
      <c r="T97" s="4"/>
      <c r="U97" s="4"/>
      <c r="V97" s="21"/>
    </row>
    <row r="98" spans="1:22" x14ac:dyDescent="0.25">
      <c r="A98" s="10">
        <f t="shared" si="9"/>
        <v>47362</v>
      </c>
      <c r="B98">
        <f t="shared" si="6"/>
        <v>9</v>
      </c>
      <c r="C98">
        <v>97</v>
      </c>
      <c r="D98" s="4">
        <f>SUM('Lineair oud'!D98,'Lineair nieuw'!D98)</f>
        <v>0</v>
      </c>
      <c r="E98" s="4">
        <f>SUM('Lineair oud'!E98,'Lineair nieuw'!E98)</f>
        <v>0</v>
      </c>
      <c r="F98" s="4">
        <f>SUM('Lineair oud'!F98,'Lineair nieuw'!F98)</f>
        <v>0</v>
      </c>
      <c r="G98" s="4">
        <f>SUM('Lineair oud'!G98,'Lineair nieuw'!G98)</f>
        <v>0</v>
      </c>
      <c r="H98" s="4">
        <f t="shared" si="5"/>
        <v>0</v>
      </c>
      <c r="I98" s="4">
        <f t="shared" si="7"/>
        <v>0</v>
      </c>
      <c r="J98" s="4">
        <f>SUM('Lineair oud'!H98,'Lineair nieuw'!H98)</f>
        <v>0</v>
      </c>
      <c r="K98" s="4">
        <f t="shared" si="8"/>
        <v>0</v>
      </c>
      <c r="L98" s="4">
        <f>SUM('Lineair oud'!I98,'Lineair nieuw'!I98)</f>
        <v>0</v>
      </c>
      <c r="M98" s="4"/>
      <c r="N98" s="4"/>
      <c r="O98" s="4"/>
      <c r="P98" s="4"/>
      <c r="Q98" s="4"/>
      <c r="R98" s="4"/>
      <c r="S98" s="4"/>
      <c r="T98" s="4"/>
      <c r="U98" s="4"/>
      <c r="V98" s="21"/>
    </row>
    <row r="99" spans="1:22" x14ac:dyDescent="0.25">
      <c r="A99" s="10">
        <f t="shared" si="9"/>
        <v>47392</v>
      </c>
      <c r="B99">
        <f t="shared" si="6"/>
        <v>9</v>
      </c>
      <c r="C99">
        <v>98</v>
      </c>
      <c r="D99" s="4">
        <f>SUM('Lineair oud'!D99,'Lineair nieuw'!D99)</f>
        <v>0</v>
      </c>
      <c r="E99" s="4">
        <f>SUM('Lineair oud'!E99,'Lineair nieuw'!E99)</f>
        <v>0</v>
      </c>
      <c r="F99" s="4">
        <f>SUM('Lineair oud'!F99,'Lineair nieuw'!F99)</f>
        <v>0</v>
      </c>
      <c r="G99" s="4">
        <f>SUM('Lineair oud'!G99,'Lineair nieuw'!G99)</f>
        <v>0</v>
      </c>
      <c r="H99" s="4">
        <f t="shared" si="5"/>
        <v>0</v>
      </c>
      <c r="I99" s="4">
        <f t="shared" si="7"/>
        <v>0</v>
      </c>
      <c r="J99" s="4">
        <f>SUM('Lineair oud'!H99,'Lineair nieuw'!H99)</f>
        <v>0</v>
      </c>
      <c r="K99" s="4">
        <f t="shared" si="8"/>
        <v>0</v>
      </c>
      <c r="L99" s="4">
        <f>SUM('Lineair oud'!I99,'Lineair nieuw'!I99)</f>
        <v>0</v>
      </c>
      <c r="M99" s="4"/>
      <c r="N99" s="4"/>
      <c r="O99" s="4"/>
      <c r="P99" s="4"/>
      <c r="Q99" s="4"/>
      <c r="R99" s="4"/>
      <c r="S99" s="4"/>
      <c r="T99" s="4"/>
      <c r="U99" s="4"/>
      <c r="V99" s="21"/>
    </row>
    <row r="100" spans="1:22" x14ac:dyDescent="0.25">
      <c r="A100" s="10">
        <f t="shared" si="9"/>
        <v>47423</v>
      </c>
      <c r="B100">
        <f t="shared" si="6"/>
        <v>9</v>
      </c>
      <c r="C100">
        <v>99</v>
      </c>
      <c r="D100" s="4">
        <f>SUM('Lineair oud'!D100,'Lineair nieuw'!D100)</f>
        <v>0</v>
      </c>
      <c r="E100" s="4">
        <f>SUM('Lineair oud'!E100,'Lineair nieuw'!E100)</f>
        <v>0</v>
      </c>
      <c r="F100" s="4">
        <f>SUM('Lineair oud'!F100,'Lineair nieuw'!F100)</f>
        <v>0</v>
      </c>
      <c r="G100" s="4">
        <f>SUM('Lineair oud'!G100,'Lineair nieuw'!G100)</f>
        <v>0</v>
      </c>
      <c r="H100" s="4">
        <f t="shared" si="5"/>
        <v>0</v>
      </c>
      <c r="I100" s="4">
        <f t="shared" si="7"/>
        <v>0</v>
      </c>
      <c r="J100" s="4">
        <f>SUM('Lineair oud'!H100,'Lineair nieuw'!H100)</f>
        <v>0</v>
      </c>
      <c r="K100" s="4">
        <f t="shared" si="8"/>
        <v>0</v>
      </c>
      <c r="L100" s="4">
        <f>SUM('Lineair oud'!I100,'Lineair nieuw'!I100)</f>
        <v>0</v>
      </c>
      <c r="M100" s="4"/>
      <c r="N100" s="4"/>
      <c r="O100" s="4"/>
      <c r="P100" s="4"/>
      <c r="Q100" s="4"/>
      <c r="R100" s="4"/>
      <c r="S100" s="4"/>
      <c r="T100" s="4"/>
      <c r="U100" s="4"/>
      <c r="V100" s="21"/>
    </row>
    <row r="101" spans="1:22" x14ac:dyDescent="0.25">
      <c r="A101" s="10">
        <f t="shared" si="9"/>
        <v>47453</v>
      </c>
      <c r="B101">
        <f t="shared" si="6"/>
        <v>9</v>
      </c>
      <c r="C101">
        <v>100</v>
      </c>
      <c r="D101" s="4">
        <f>SUM('Lineair oud'!D101,'Lineair nieuw'!D101)</f>
        <v>0</v>
      </c>
      <c r="E101" s="4">
        <f>SUM('Lineair oud'!E101,'Lineair nieuw'!E101)</f>
        <v>0</v>
      </c>
      <c r="F101" s="4">
        <f>SUM('Lineair oud'!F101,'Lineair nieuw'!F101)</f>
        <v>0</v>
      </c>
      <c r="G101" s="4">
        <f>SUM('Lineair oud'!G101,'Lineair nieuw'!G101)</f>
        <v>0</v>
      </c>
      <c r="H101" s="4">
        <f t="shared" si="5"/>
        <v>0</v>
      </c>
      <c r="I101" s="4">
        <f t="shared" si="7"/>
        <v>0</v>
      </c>
      <c r="J101" s="4">
        <f>SUM('Lineair oud'!H101,'Lineair nieuw'!H101)</f>
        <v>0</v>
      </c>
      <c r="K101" s="4">
        <f t="shared" si="8"/>
        <v>0</v>
      </c>
      <c r="L101" s="4">
        <f>SUM('Lineair oud'!I101,'Lineair nieuw'!I101)</f>
        <v>0</v>
      </c>
      <c r="M101" s="4"/>
      <c r="N101" s="4"/>
      <c r="O101" s="4"/>
      <c r="P101" s="4"/>
      <c r="Q101" s="4"/>
      <c r="R101" s="4"/>
      <c r="S101" s="4"/>
      <c r="T101" s="4"/>
      <c r="U101" s="4"/>
      <c r="V101" s="21"/>
    </row>
    <row r="102" spans="1:22" x14ac:dyDescent="0.25">
      <c r="A102" s="10">
        <f t="shared" si="9"/>
        <v>47484</v>
      </c>
      <c r="B102">
        <f t="shared" si="6"/>
        <v>9</v>
      </c>
      <c r="C102">
        <v>101</v>
      </c>
      <c r="D102" s="4">
        <f>SUM('Lineair oud'!D102,'Lineair nieuw'!D102)</f>
        <v>0</v>
      </c>
      <c r="E102" s="4">
        <f>SUM('Lineair oud'!E102,'Lineair nieuw'!E102)</f>
        <v>0</v>
      </c>
      <c r="F102" s="4">
        <f>SUM('Lineair oud'!F102,'Lineair nieuw'!F102)</f>
        <v>0</v>
      </c>
      <c r="G102" s="4">
        <f>SUM('Lineair oud'!G102,'Lineair nieuw'!G102)</f>
        <v>0</v>
      </c>
      <c r="H102" s="4">
        <f t="shared" si="5"/>
        <v>0</v>
      </c>
      <c r="I102" s="4">
        <f t="shared" si="7"/>
        <v>0</v>
      </c>
      <c r="J102" s="4">
        <f>SUM('Lineair oud'!H102,'Lineair nieuw'!H102)</f>
        <v>0</v>
      </c>
      <c r="K102" s="4">
        <f t="shared" si="8"/>
        <v>0</v>
      </c>
      <c r="L102" s="4">
        <f>SUM('Lineair oud'!I102,'Lineair nieuw'!I102)</f>
        <v>0</v>
      </c>
      <c r="M102" s="4"/>
      <c r="N102" s="4"/>
      <c r="O102" s="4"/>
      <c r="P102" s="4"/>
      <c r="Q102" s="4"/>
      <c r="R102" s="4"/>
      <c r="S102" s="4"/>
      <c r="T102" s="4"/>
      <c r="U102" s="4"/>
      <c r="V102" s="21"/>
    </row>
    <row r="103" spans="1:22" x14ac:dyDescent="0.25">
      <c r="A103" s="10">
        <f t="shared" si="9"/>
        <v>47515</v>
      </c>
      <c r="B103">
        <f t="shared" si="6"/>
        <v>9</v>
      </c>
      <c r="C103">
        <v>102</v>
      </c>
      <c r="D103" s="4">
        <f>SUM('Lineair oud'!D103,'Lineair nieuw'!D103)</f>
        <v>0</v>
      </c>
      <c r="E103" s="4">
        <f>SUM('Lineair oud'!E103,'Lineair nieuw'!E103)</f>
        <v>0</v>
      </c>
      <c r="F103" s="4">
        <f>SUM('Lineair oud'!F103,'Lineair nieuw'!F103)</f>
        <v>0</v>
      </c>
      <c r="G103" s="4">
        <f>SUM('Lineair oud'!G103,'Lineair nieuw'!G103)</f>
        <v>0</v>
      </c>
      <c r="H103" s="4">
        <f t="shared" si="5"/>
        <v>0</v>
      </c>
      <c r="I103" s="4">
        <f t="shared" si="7"/>
        <v>0</v>
      </c>
      <c r="J103" s="4">
        <f>SUM('Lineair oud'!H103,'Lineair nieuw'!H103)</f>
        <v>0</v>
      </c>
      <c r="K103" s="4">
        <f t="shared" si="8"/>
        <v>0</v>
      </c>
      <c r="L103" s="4">
        <f>SUM('Lineair oud'!I103,'Lineair nieuw'!I103)</f>
        <v>0</v>
      </c>
      <c r="M103" s="4"/>
      <c r="N103" s="4"/>
      <c r="O103" s="4"/>
      <c r="P103" s="4"/>
      <c r="Q103" s="4"/>
      <c r="R103" s="4"/>
      <c r="S103" s="4"/>
      <c r="T103" s="4"/>
      <c r="U103" s="4"/>
      <c r="V103" s="21"/>
    </row>
    <row r="104" spans="1:22" x14ac:dyDescent="0.25">
      <c r="A104" s="10">
        <f t="shared" si="9"/>
        <v>47543</v>
      </c>
      <c r="B104">
        <f t="shared" si="6"/>
        <v>9</v>
      </c>
      <c r="C104">
        <v>103</v>
      </c>
      <c r="D104" s="4">
        <f>SUM('Lineair oud'!D104,'Lineair nieuw'!D104)</f>
        <v>0</v>
      </c>
      <c r="E104" s="4">
        <f>SUM('Lineair oud'!E104,'Lineair nieuw'!E104)</f>
        <v>0</v>
      </c>
      <c r="F104" s="4">
        <f>SUM('Lineair oud'!F104,'Lineair nieuw'!F104)</f>
        <v>0</v>
      </c>
      <c r="G104" s="4">
        <f>SUM('Lineair oud'!G104,'Lineair nieuw'!G104)</f>
        <v>0</v>
      </c>
      <c r="H104" s="4">
        <f t="shared" si="5"/>
        <v>0</v>
      </c>
      <c r="I104" s="4">
        <f t="shared" si="7"/>
        <v>0</v>
      </c>
      <c r="J104" s="4">
        <f>SUM('Lineair oud'!H104,'Lineair nieuw'!H104)</f>
        <v>0</v>
      </c>
      <c r="K104" s="4">
        <f t="shared" si="8"/>
        <v>0</v>
      </c>
      <c r="L104" s="4">
        <f>SUM('Lineair oud'!I104,'Lineair nieuw'!I104)</f>
        <v>0</v>
      </c>
      <c r="M104" s="4"/>
      <c r="N104" s="4"/>
      <c r="O104" s="4"/>
      <c r="P104" s="4"/>
      <c r="Q104" s="4"/>
      <c r="R104" s="4"/>
      <c r="S104" s="4"/>
      <c r="T104" s="4"/>
      <c r="U104" s="4"/>
      <c r="V104" s="21"/>
    </row>
    <row r="105" spans="1:22" x14ac:dyDescent="0.25">
      <c r="A105" s="10">
        <f t="shared" si="9"/>
        <v>47574</v>
      </c>
      <c r="B105">
        <f t="shared" si="6"/>
        <v>9</v>
      </c>
      <c r="C105">
        <v>104</v>
      </c>
      <c r="D105" s="4">
        <f>SUM('Lineair oud'!D105,'Lineair nieuw'!D105)</f>
        <v>0</v>
      </c>
      <c r="E105" s="4">
        <f>SUM('Lineair oud'!E105,'Lineair nieuw'!E105)</f>
        <v>0</v>
      </c>
      <c r="F105" s="4">
        <f>SUM('Lineair oud'!F105,'Lineair nieuw'!F105)</f>
        <v>0</v>
      </c>
      <c r="G105" s="4">
        <f>SUM('Lineair oud'!G105,'Lineair nieuw'!G105)</f>
        <v>0</v>
      </c>
      <c r="H105" s="4">
        <f t="shared" si="5"/>
        <v>0</v>
      </c>
      <c r="I105" s="4">
        <f t="shared" si="7"/>
        <v>0</v>
      </c>
      <c r="J105" s="4">
        <f>SUM('Lineair oud'!H105,'Lineair nieuw'!H105)</f>
        <v>0</v>
      </c>
      <c r="K105" s="4">
        <f t="shared" si="8"/>
        <v>0</v>
      </c>
      <c r="L105" s="4">
        <f>SUM('Lineair oud'!I105,'Lineair nieuw'!I105)</f>
        <v>0</v>
      </c>
      <c r="M105" s="4"/>
      <c r="N105" s="4"/>
      <c r="O105" s="4"/>
      <c r="P105" s="4"/>
      <c r="Q105" s="4"/>
      <c r="R105" s="4"/>
      <c r="S105" s="4"/>
      <c r="T105" s="4"/>
      <c r="U105" s="4"/>
      <c r="V105" s="21"/>
    </row>
    <row r="106" spans="1:22" x14ac:dyDescent="0.25">
      <c r="A106" s="10">
        <f t="shared" si="9"/>
        <v>47604</v>
      </c>
      <c r="B106">
        <f t="shared" si="6"/>
        <v>9</v>
      </c>
      <c r="C106">
        <v>105</v>
      </c>
      <c r="D106" s="4">
        <f>SUM('Lineair oud'!D106,'Lineair nieuw'!D106)</f>
        <v>0</v>
      </c>
      <c r="E106" s="4">
        <f>SUM('Lineair oud'!E106,'Lineair nieuw'!E106)</f>
        <v>0</v>
      </c>
      <c r="F106" s="4">
        <f>SUM('Lineair oud'!F106,'Lineair nieuw'!F106)</f>
        <v>0</v>
      </c>
      <c r="G106" s="4">
        <f>SUM('Lineair oud'!G106,'Lineair nieuw'!G106)</f>
        <v>0</v>
      </c>
      <c r="H106" s="4">
        <f t="shared" si="5"/>
        <v>0</v>
      </c>
      <c r="I106" s="4">
        <f t="shared" si="7"/>
        <v>0</v>
      </c>
      <c r="J106" s="4">
        <f>SUM('Lineair oud'!H106,'Lineair nieuw'!H106)</f>
        <v>0</v>
      </c>
      <c r="K106" s="4">
        <f t="shared" si="8"/>
        <v>0</v>
      </c>
      <c r="L106" s="4">
        <f>SUM('Lineair oud'!I106,'Lineair nieuw'!I106)</f>
        <v>0</v>
      </c>
      <c r="M106" s="4"/>
      <c r="N106" s="4"/>
      <c r="O106" s="4"/>
      <c r="P106" s="4"/>
      <c r="Q106" s="4"/>
      <c r="R106" s="4"/>
      <c r="S106" s="4"/>
      <c r="T106" s="4"/>
      <c r="U106" s="4"/>
      <c r="V106" s="21"/>
    </row>
    <row r="107" spans="1:22" x14ac:dyDescent="0.25">
      <c r="A107" s="10">
        <f t="shared" si="9"/>
        <v>47635</v>
      </c>
      <c r="B107">
        <f t="shared" si="6"/>
        <v>9</v>
      </c>
      <c r="C107">
        <v>106</v>
      </c>
      <c r="D107" s="4">
        <f>SUM('Lineair oud'!D107,'Lineair nieuw'!D107)</f>
        <v>0</v>
      </c>
      <c r="E107" s="4">
        <f>SUM('Lineair oud'!E107,'Lineair nieuw'!E107)</f>
        <v>0</v>
      </c>
      <c r="F107" s="4">
        <f>SUM('Lineair oud'!F107,'Lineair nieuw'!F107)</f>
        <v>0</v>
      </c>
      <c r="G107" s="4">
        <f>SUM('Lineair oud'!G107,'Lineair nieuw'!G107)</f>
        <v>0</v>
      </c>
      <c r="H107" s="4">
        <f t="shared" si="5"/>
        <v>0</v>
      </c>
      <c r="I107" s="4">
        <f t="shared" si="7"/>
        <v>0</v>
      </c>
      <c r="J107" s="4">
        <f>SUM('Lineair oud'!H107,'Lineair nieuw'!H107)</f>
        <v>0</v>
      </c>
      <c r="K107" s="4">
        <f t="shared" si="8"/>
        <v>0</v>
      </c>
      <c r="L107" s="4">
        <f>SUM('Lineair oud'!I107,'Lineair nieuw'!I107)</f>
        <v>0</v>
      </c>
      <c r="M107" s="4"/>
      <c r="N107" s="4"/>
      <c r="O107" s="4"/>
      <c r="P107" s="4"/>
      <c r="Q107" s="4"/>
      <c r="R107" s="4"/>
      <c r="S107" s="4"/>
      <c r="T107" s="4"/>
      <c r="U107" s="4"/>
      <c r="V107" s="21"/>
    </row>
    <row r="108" spans="1:22" x14ac:dyDescent="0.25">
      <c r="A108" s="10">
        <f t="shared" si="9"/>
        <v>47665</v>
      </c>
      <c r="B108">
        <f t="shared" si="6"/>
        <v>9</v>
      </c>
      <c r="C108">
        <v>107</v>
      </c>
      <c r="D108" s="4">
        <f>SUM('Lineair oud'!D108,'Lineair nieuw'!D108)</f>
        <v>0</v>
      </c>
      <c r="E108" s="4">
        <f>SUM('Lineair oud'!E108,'Lineair nieuw'!E108)</f>
        <v>0</v>
      </c>
      <c r="F108" s="4">
        <f>SUM('Lineair oud'!F108,'Lineair nieuw'!F108)</f>
        <v>0</v>
      </c>
      <c r="G108" s="4">
        <f>SUM('Lineair oud'!G108,'Lineair nieuw'!G108)</f>
        <v>0</v>
      </c>
      <c r="H108" s="4">
        <f t="shared" si="5"/>
        <v>0</v>
      </c>
      <c r="I108" s="4">
        <f t="shared" si="7"/>
        <v>0</v>
      </c>
      <c r="J108" s="4">
        <f>SUM('Lineair oud'!H108,'Lineair nieuw'!H108)</f>
        <v>0</v>
      </c>
      <c r="K108" s="4">
        <f t="shared" si="8"/>
        <v>0</v>
      </c>
      <c r="L108" s="4">
        <f>SUM('Lineair oud'!I108,'Lineair nieuw'!I108)</f>
        <v>0</v>
      </c>
      <c r="M108" s="4"/>
      <c r="N108" s="4"/>
      <c r="O108" s="4"/>
      <c r="P108" s="4"/>
      <c r="Q108" s="4"/>
      <c r="R108" s="4"/>
      <c r="S108" s="4"/>
      <c r="T108" s="4"/>
      <c r="U108" s="4"/>
      <c r="V108" s="21"/>
    </row>
    <row r="109" spans="1:22" x14ac:dyDescent="0.25">
      <c r="A109" s="10">
        <f t="shared" si="9"/>
        <v>47696</v>
      </c>
      <c r="B109">
        <f t="shared" si="6"/>
        <v>9</v>
      </c>
      <c r="C109">
        <v>108</v>
      </c>
      <c r="D109" s="4">
        <f>SUM('Lineair oud'!D109,'Lineair nieuw'!D109)</f>
        <v>0</v>
      </c>
      <c r="E109" s="4">
        <f>SUM('Lineair oud'!E109,'Lineair nieuw'!E109)</f>
        <v>0</v>
      </c>
      <c r="F109" s="4">
        <f>SUM('Lineair oud'!F109,'Lineair nieuw'!F109)</f>
        <v>0</v>
      </c>
      <c r="G109" s="4">
        <f>SUM('Lineair oud'!G109,'Lineair nieuw'!G109)</f>
        <v>0</v>
      </c>
      <c r="H109" s="4">
        <f t="shared" si="5"/>
        <v>0</v>
      </c>
      <c r="I109" s="4">
        <f t="shared" si="7"/>
        <v>0</v>
      </c>
      <c r="J109" s="4">
        <f>SUM('Lineair oud'!H109,'Lineair nieuw'!H109)</f>
        <v>0</v>
      </c>
      <c r="K109" s="4">
        <f t="shared" si="8"/>
        <v>0</v>
      </c>
      <c r="L109" s="4">
        <f>SUM('Lineair oud'!I109,'Lineair nieuw'!I109)</f>
        <v>0</v>
      </c>
      <c r="M109" s="4"/>
      <c r="N109" s="4"/>
      <c r="O109" s="4"/>
      <c r="P109" s="4"/>
      <c r="Q109" s="4"/>
      <c r="R109" s="4"/>
      <c r="S109" s="4"/>
      <c r="T109" s="4"/>
      <c r="U109" s="4"/>
      <c r="V109" s="21"/>
    </row>
    <row r="110" spans="1:22" x14ac:dyDescent="0.25">
      <c r="A110" s="10">
        <f t="shared" si="9"/>
        <v>47727</v>
      </c>
      <c r="B110">
        <f t="shared" si="6"/>
        <v>10</v>
      </c>
      <c r="C110">
        <v>109</v>
      </c>
      <c r="D110" s="4">
        <f>SUM('Lineair oud'!D110,'Lineair nieuw'!D110)</f>
        <v>0</v>
      </c>
      <c r="E110" s="4">
        <f>SUM('Lineair oud'!E110,'Lineair nieuw'!E110)</f>
        <v>0</v>
      </c>
      <c r="F110" s="4">
        <f>SUM('Lineair oud'!F110,'Lineair nieuw'!F110)</f>
        <v>0</v>
      </c>
      <c r="G110" s="4">
        <f>SUM('Lineair oud'!G110,'Lineair nieuw'!G110)</f>
        <v>0</v>
      </c>
      <c r="H110" s="4">
        <f t="shared" si="5"/>
        <v>0</v>
      </c>
      <c r="I110" s="4">
        <f t="shared" si="7"/>
        <v>0</v>
      </c>
      <c r="J110" s="4">
        <f>SUM('Lineair oud'!H110,'Lineair nieuw'!H110)</f>
        <v>0</v>
      </c>
      <c r="K110" s="4">
        <f t="shared" si="8"/>
        <v>0</v>
      </c>
      <c r="L110" s="4">
        <f>SUM('Lineair oud'!I110,'Lineair nieuw'!I110)</f>
        <v>0</v>
      </c>
      <c r="M110" s="4"/>
      <c r="N110" s="4"/>
      <c r="O110" s="4"/>
      <c r="P110" s="4"/>
      <c r="Q110" s="4"/>
      <c r="R110" s="4"/>
      <c r="S110" s="4"/>
      <c r="T110" s="4"/>
      <c r="U110" s="4"/>
      <c r="V110" s="21"/>
    </row>
    <row r="111" spans="1:22" x14ac:dyDescent="0.25">
      <c r="A111" s="10">
        <f t="shared" si="9"/>
        <v>47757</v>
      </c>
      <c r="B111">
        <f t="shared" si="6"/>
        <v>10</v>
      </c>
      <c r="C111">
        <v>110</v>
      </c>
      <c r="D111" s="4">
        <f>SUM('Lineair oud'!D111,'Lineair nieuw'!D111)</f>
        <v>0</v>
      </c>
      <c r="E111" s="4">
        <f>SUM('Lineair oud'!E111,'Lineair nieuw'!E111)</f>
        <v>0</v>
      </c>
      <c r="F111" s="4">
        <f>SUM('Lineair oud'!F111,'Lineair nieuw'!F111)</f>
        <v>0</v>
      </c>
      <c r="G111" s="4">
        <f>SUM('Lineair oud'!G111,'Lineair nieuw'!G111)</f>
        <v>0</v>
      </c>
      <c r="H111" s="4">
        <f t="shared" si="5"/>
        <v>0</v>
      </c>
      <c r="I111" s="4">
        <f t="shared" si="7"/>
        <v>0</v>
      </c>
      <c r="J111" s="4">
        <f>SUM('Lineair oud'!H111,'Lineair nieuw'!H111)</f>
        <v>0</v>
      </c>
      <c r="K111" s="4">
        <f t="shared" si="8"/>
        <v>0</v>
      </c>
      <c r="L111" s="4">
        <f>SUM('Lineair oud'!I111,'Lineair nieuw'!I111)</f>
        <v>0</v>
      </c>
      <c r="M111" s="4"/>
      <c r="N111" s="4"/>
      <c r="O111" s="4"/>
      <c r="P111" s="4"/>
      <c r="Q111" s="4"/>
      <c r="R111" s="4"/>
      <c r="S111" s="4"/>
      <c r="T111" s="4"/>
      <c r="U111" s="4"/>
      <c r="V111" s="21"/>
    </row>
    <row r="112" spans="1:22" x14ac:dyDescent="0.25">
      <c r="A112" s="10">
        <f t="shared" si="9"/>
        <v>47788</v>
      </c>
      <c r="B112">
        <f t="shared" si="6"/>
        <v>10</v>
      </c>
      <c r="C112">
        <v>111</v>
      </c>
      <c r="D112" s="4">
        <f>SUM('Lineair oud'!D112,'Lineair nieuw'!D112)</f>
        <v>0</v>
      </c>
      <c r="E112" s="4">
        <f>SUM('Lineair oud'!E112,'Lineair nieuw'!E112)</f>
        <v>0</v>
      </c>
      <c r="F112" s="4">
        <f>SUM('Lineair oud'!F112,'Lineair nieuw'!F112)</f>
        <v>0</v>
      </c>
      <c r="G112" s="4">
        <f>SUM('Lineair oud'!G112,'Lineair nieuw'!G112)</f>
        <v>0</v>
      </c>
      <c r="H112" s="4">
        <f t="shared" si="5"/>
        <v>0</v>
      </c>
      <c r="I112" s="4">
        <f t="shared" si="7"/>
        <v>0</v>
      </c>
      <c r="J112" s="4">
        <f>SUM('Lineair oud'!H112,'Lineair nieuw'!H112)</f>
        <v>0</v>
      </c>
      <c r="K112" s="4">
        <f t="shared" si="8"/>
        <v>0</v>
      </c>
      <c r="L112" s="4">
        <f>SUM('Lineair oud'!I112,'Lineair nieuw'!I112)</f>
        <v>0</v>
      </c>
      <c r="M112" s="4"/>
      <c r="N112" s="4"/>
      <c r="O112" s="4"/>
      <c r="P112" s="4"/>
      <c r="Q112" s="4"/>
      <c r="R112" s="4"/>
      <c r="S112" s="4"/>
      <c r="T112" s="4"/>
      <c r="U112" s="4"/>
      <c r="V112" s="21"/>
    </row>
    <row r="113" spans="1:22" x14ac:dyDescent="0.25">
      <c r="A113" s="10">
        <f t="shared" si="9"/>
        <v>47818</v>
      </c>
      <c r="B113">
        <f t="shared" si="6"/>
        <v>10</v>
      </c>
      <c r="C113">
        <v>112</v>
      </c>
      <c r="D113" s="4">
        <f>SUM('Lineair oud'!D113,'Lineair nieuw'!D113)</f>
        <v>0</v>
      </c>
      <c r="E113" s="4">
        <f>SUM('Lineair oud'!E113,'Lineair nieuw'!E113)</f>
        <v>0</v>
      </c>
      <c r="F113" s="4">
        <f>SUM('Lineair oud'!F113,'Lineair nieuw'!F113)</f>
        <v>0</v>
      </c>
      <c r="G113" s="4">
        <f>SUM('Lineair oud'!G113,'Lineair nieuw'!G113)</f>
        <v>0</v>
      </c>
      <c r="H113" s="4">
        <f t="shared" si="5"/>
        <v>0</v>
      </c>
      <c r="I113" s="4">
        <f t="shared" si="7"/>
        <v>0</v>
      </c>
      <c r="J113" s="4">
        <f>SUM('Lineair oud'!H113,'Lineair nieuw'!H113)</f>
        <v>0</v>
      </c>
      <c r="K113" s="4">
        <f t="shared" si="8"/>
        <v>0</v>
      </c>
      <c r="L113" s="4">
        <f>SUM('Lineair oud'!I113,'Lineair nieuw'!I113)</f>
        <v>0</v>
      </c>
      <c r="M113" s="4"/>
      <c r="N113" s="4"/>
      <c r="O113" s="4"/>
      <c r="P113" s="4"/>
      <c r="Q113" s="4"/>
      <c r="R113" s="4"/>
      <c r="S113" s="4"/>
      <c r="T113" s="4"/>
      <c r="U113" s="4"/>
      <c r="V113" s="21"/>
    </row>
    <row r="114" spans="1:22" x14ac:dyDescent="0.25">
      <c r="A114" s="10">
        <f t="shared" si="9"/>
        <v>47849</v>
      </c>
      <c r="B114">
        <f t="shared" si="6"/>
        <v>10</v>
      </c>
      <c r="C114">
        <v>113</v>
      </c>
      <c r="D114" s="4">
        <f>SUM('Lineair oud'!D114,'Lineair nieuw'!D114)</f>
        <v>0</v>
      </c>
      <c r="E114" s="4">
        <f>SUM('Lineair oud'!E114,'Lineair nieuw'!E114)</f>
        <v>0</v>
      </c>
      <c r="F114" s="4">
        <f>SUM('Lineair oud'!F114,'Lineair nieuw'!F114)</f>
        <v>0</v>
      </c>
      <c r="G114" s="4">
        <f>SUM('Lineair oud'!G114,'Lineair nieuw'!G114)</f>
        <v>0</v>
      </c>
      <c r="H114" s="4">
        <f t="shared" si="5"/>
        <v>0</v>
      </c>
      <c r="I114" s="4">
        <f t="shared" si="7"/>
        <v>0</v>
      </c>
      <c r="J114" s="4">
        <f>SUM('Lineair oud'!H114,'Lineair nieuw'!H114)</f>
        <v>0</v>
      </c>
      <c r="K114" s="4">
        <f t="shared" si="8"/>
        <v>0</v>
      </c>
      <c r="L114" s="4">
        <f>SUM('Lineair oud'!I114,'Lineair nieuw'!I114)</f>
        <v>0</v>
      </c>
      <c r="M114" s="4"/>
      <c r="N114" s="4"/>
      <c r="O114" s="4"/>
      <c r="P114" s="4"/>
      <c r="Q114" s="4"/>
      <c r="R114" s="4"/>
      <c r="S114" s="4"/>
      <c r="T114" s="4"/>
      <c r="U114" s="4"/>
      <c r="V114" s="21"/>
    </row>
    <row r="115" spans="1:22" x14ac:dyDescent="0.25">
      <c r="A115" s="10">
        <f t="shared" si="9"/>
        <v>47880</v>
      </c>
      <c r="B115">
        <f t="shared" si="6"/>
        <v>10</v>
      </c>
      <c r="C115">
        <v>114</v>
      </c>
      <c r="D115" s="4">
        <f>SUM('Lineair oud'!D115,'Lineair nieuw'!D115)</f>
        <v>0</v>
      </c>
      <c r="E115" s="4">
        <f>SUM('Lineair oud'!E115,'Lineair nieuw'!E115)</f>
        <v>0</v>
      </c>
      <c r="F115" s="4">
        <f>SUM('Lineair oud'!F115,'Lineair nieuw'!F115)</f>
        <v>0</v>
      </c>
      <c r="G115" s="4">
        <f>SUM('Lineair oud'!G115,'Lineair nieuw'!G115)</f>
        <v>0</v>
      </c>
      <c r="H115" s="4">
        <f t="shared" si="5"/>
        <v>0</v>
      </c>
      <c r="I115" s="4">
        <f t="shared" si="7"/>
        <v>0</v>
      </c>
      <c r="J115" s="4">
        <f>SUM('Lineair oud'!H115,'Lineair nieuw'!H115)</f>
        <v>0</v>
      </c>
      <c r="K115" s="4">
        <f t="shared" si="8"/>
        <v>0</v>
      </c>
      <c r="L115" s="4">
        <f>SUM('Lineair oud'!I115,'Lineair nieuw'!I115)</f>
        <v>0</v>
      </c>
      <c r="M115" s="4"/>
      <c r="N115" s="4"/>
      <c r="O115" s="4"/>
      <c r="P115" s="4"/>
      <c r="Q115" s="4"/>
      <c r="R115" s="4"/>
      <c r="S115" s="4"/>
      <c r="T115" s="4"/>
      <c r="U115" s="4"/>
      <c r="V115" s="21"/>
    </row>
    <row r="116" spans="1:22" x14ac:dyDescent="0.25">
      <c r="A116" s="10">
        <f t="shared" si="9"/>
        <v>47908</v>
      </c>
      <c r="B116">
        <f t="shared" si="6"/>
        <v>10</v>
      </c>
      <c r="C116">
        <v>115</v>
      </c>
      <c r="D116" s="4">
        <f>SUM('Lineair oud'!D116,'Lineair nieuw'!D116)</f>
        <v>0</v>
      </c>
      <c r="E116" s="4">
        <f>SUM('Lineair oud'!E116,'Lineair nieuw'!E116)</f>
        <v>0</v>
      </c>
      <c r="F116" s="4">
        <f>SUM('Lineair oud'!F116,'Lineair nieuw'!F116)</f>
        <v>0</v>
      </c>
      <c r="G116" s="4">
        <f>SUM('Lineair oud'!G116,'Lineair nieuw'!G116)</f>
        <v>0</v>
      </c>
      <c r="H116" s="4">
        <f t="shared" si="5"/>
        <v>0</v>
      </c>
      <c r="I116" s="4">
        <f t="shared" si="7"/>
        <v>0</v>
      </c>
      <c r="J116" s="4">
        <f>SUM('Lineair oud'!H116,'Lineair nieuw'!H116)</f>
        <v>0</v>
      </c>
      <c r="K116" s="4">
        <f t="shared" si="8"/>
        <v>0</v>
      </c>
      <c r="L116" s="4">
        <f>SUM('Lineair oud'!I116,'Lineair nieuw'!I116)</f>
        <v>0</v>
      </c>
      <c r="M116" s="4"/>
      <c r="N116" s="4"/>
      <c r="O116" s="4"/>
      <c r="P116" s="4"/>
      <c r="Q116" s="4"/>
      <c r="R116" s="4"/>
      <c r="S116" s="4"/>
      <c r="T116" s="4"/>
      <c r="U116" s="4"/>
      <c r="V116" s="21"/>
    </row>
    <row r="117" spans="1:22" x14ac:dyDescent="0.25">
      <c r="A117" s="10">
        <f t="shared" si="9"/>
        <v>47939</v>
      </c>
      <c r="B117">
        <f t="shared" si="6"/>
        <v>10</v>
      </c>
      <c r="C117">
        <v>116</v>
      </c>
      <c r="D117" s="4">
        <f>SUM('Lineair oud'!D117,'Lineair nieuw'!D117)</f>
        <v>0</v>
      </c>
      <c r="E117" s="4">
        <f>SUM('Lineair oud'!E117,'Lineair nieuw'!E117)</f>
        <v>0</v>
      </c>
      <c r="F117" s="4">
        <f>SUM('Lineair oud'!F117,'Lineair nieuw'!F117)</f>
        <v>0</v>
      </c>
      <c r="G117" s="4">
        <f>SUM('Lineair oud'!G117,'Lineair nieuw'!G117)</f>
        <v>0</v>
      </c>
      <c r="H117" s="4">
        <f t="shared" si="5"/>
        <v>0</v>
      </c>
      <c r="I117" s="4">
        <f t="shared" si="7"/>
        <v>0</v>
      </c>
      <c r="J117" s="4">
        <f>SUM('Lineair oud'!H117,'Lineair nieuw'!H117)</f>
        <v>0</v>
      </c>
      <c r="K117" s="4">
        <f t="shared" si="8"/>
        <v>0</v>
      </c>
      <c r="L117" s="4">
        <f>SUM('Lineair oud'!I117,'Lineair nieuw'!I117)</f>
        <v>0</v>
      </c>
      <c r="M117" s="4"/>
      <c r="N117" s="4"/>
      <c r="O117" s="4"/>
      <c r="P117" s="4"/>
      <c r="Q117" s="4"/>
      <c r="R117" s="4"/>
      <c r="S117" s="4"/>
      <c r="T117" s="4"/>
      <c r="U117" s="4"/>
      <c r="V117" s="21"/>
    </row>
    <row r="118" spans="1:22" x14ac:dyDescent="0.25">
      <c r="A118" s="10">
        <f t="shared" si="9"/>
        <v>47969</v>
      </c>
      <c r="B118">
        <f t="shared" si="6"/>
        <v>10</v>
      </c>
      <c r="C118">
        <v>117</v>
      </c>
      <c r="D118" s="4">
        <f>SUM('Lineair oud'!D118,'Lineair nieuw'!D118)</f>
        <v>0</v>
      </c>
      <c r="E118" s="4">
        <f>SUM('Lineair oud'!E118,'Lineair nieuw'!E118)</f>
        <v>0</v>
      </c>
      <c r="F118" s="4">
        <f>SUM('Lineair oud'!F118,'Lineair nieuw'!F118)</f>
        <v>0</v>
      </c>
      <c r="G118" s="4">
        <f>SUM('Lineair oud'!G118,'Lineair nieuw'!G118)</f>
        <v>0</v>
      </c>
      <c r="H118" s="4">
        <f t="shared" si="5"/>
        <v>0</v>
      </c>
      <c r="I118" s="4">
        <f t="shared" si="7"/>
        <v>0</v>
      </c>
      <c r="J118" s="4">
        <f>SUM('Lineair oud'!H118,'Lineair nieuw'!H118)</f>
        <v>0</v>
      </c>
      <c r="K118" s="4">
        <f t="shared" si="8"/>
        <v>0</v>
      </c>
      <c r="L118" s="4">
        <f>SUM('Lineair oud'!I118,'Lineair nieuw'!I118)</f>
        <v>0</v>
      </c>
      <c r="M118" s="4"/>
      <c r="N118" s="4"/>
      <c r="O118" s="4"/>
      <c r="P118" s="4"/>
      <c r="Q118" s="4"/>
      <c r="R118" s="4"/>
      <c r="S118" s="4"/>
      <c r="T118" s="4"/>
      <c r="U118" s="4"/>
      <c r="V118" s="21"/>
    </row>
    <row r="119" spans="1:22" x14ac:dyDescent="0.25">
      <c r="A119" s="10">
        <f t="shared" si="9"/>
        <v>48000</v>
      </c>
      <c r="B119">
        <f t="shared" si="6"/>
        <v>10</v>
      </c>
      <c r="C119">
        <v>118</v>
      </c>
      <c r="D119" s="4">
        <f>SUM('Lineair oud'!D119,'Lineair nieuw'!D119)</f>
        <v>0</v>
      </c>
      <c r="E119" s="4">
        <f>SUM('Lineair oud'!E119,'Lineair nieuw'!E119)</f>
        <v>0</v>
      </c>
      <c r="F119" s="4">
        <f>SUM('Lineair oud'!F119,'Lineair nieuw'!F119)</f>
        <v>0</v>
      </c>
      <c r="G119" s="4">
        <f>SUM('Lineair oud'!G119,'Lineair nieuw'!G119)</f>
        <v>0</v>
      </c>
      <c r="H119" s="4">
        <f t="shared" si="5"/>
        <v>0</v>
      </c>
      <c r="I119" s="4">
        <f t="shared" si="7"/>
        <v>0</v>
      </c>
      <c r="J119" s="4">
        <f>SUM('Lineair oud'!H119,'Lineair nieuw'!H119)</f>
        <v>0</v>
      </c>
      <c r="K119" s="4">
        <f t="shared" si="8"/>
        <v>0</v>
      </c>
      <c r="L119" s="4">
        <f>SUM('Lineair oud'!I119,'Lineair nieuw'!I119)</f>
        <v>0</v>
      </c>
      <c r="M119" s="4"/>
      <c r="N119" s="4"/>
      <c r="O119" s="4"/>
      <c r="P119" s="4"/>
      <c r="Q119" s="4"/>
      <c r="R119" s="4"/>
      <c r="S119" s="4"/>
      <c r="T119" s="4"/>
      <c r="U119" s="4"/>
      <c r="V119" s="21"/>
    </row>
    <row r="120" spans="1:22" x14ac:dyDescent="0.25">
      <c r="A120" s="10">
        <f t="shared" si="9"/>
        <v>48030</v>
      </c>
      <c r="B120">
        <f t="shared" si="6"/>
        <v>10</v>
      </c>
      <c r="C120">
        <v>119</v>
      </c>
      <c r="D120" s="4">
        <f>SUM('Lineair oud'!D120,'Lineair nieuw'!D120)</f>
        <v>0</v>
      </c>
      <c r="E120" s="4">
        <f>SUM('Lineair oud'!E120,'Lineair nieuw'!E120)</f>
        <v>0</v>
      </c>
      <c r="F120" s="4">
        <f>SUM('Lineair oud'!F120,'Lineair nieuw'!F120)</f>
        <v>0</v>
      </c>
      <c r="G120" s="4">
        <f>SUM('Lineair oud'!G120,'Lineair nieuw'!G120)</f>
        <v>0</v>
      </c>
      <c r="H120" s="4">
        <f t="shared" si="5"/>
        <v>0</v>
      </c>
      <c r="I120" s="4">
        <f t="shared" si="7"/>
        <v>0</v>
      </c>
      <c r="J120" s="4">
        <f>SUM('Lineair oud'!H120,'Lineair nieuw'!H120)</f>
        <v>0</v>
      </c>
      <c r="K120" s="4">
        <f t="shared" si="8"/>
        <v>0</v>
      </c>
      <c r="L120" s="4">
        <f>SUM('Lineair oud'!I120,'Lineair nieuw'!I120)</f>
        <v>0</v>
      </c>
      <c r="M120" s="4"/>
      <c r="N120" s="4"/>
      <c r="O120" s="4"/>
      <c r="P120" s="4"/>
      <c r="Q120" s="4"/>
      <c r="R120" s="4"/>
      <c r="S120" s="4"/>
      <c r="T120" s="4"/>
      <c r="U120" s="4"/>
      <c r="V120" s="21"/>
    </row>
    <row r="121" spans="1:22" x14ac:dyDescent="0.25">
      <c r="A121" s="10">
        <f t="shared" si="9"/>
        <v>48061</v>
      </c>
      <c r="B121">
        <f t="shared" si="6"/>
        <v>10</v>
      </c>
      <c r="C121">
        <v>120</v>
      </c>
      <c r="D121" s="4">
        <f>SUM('Lineair oud'!D121,'Lineair nieuw'!D121)</f>
        <v>0</v>
      </c>
      <c r="E121" s="4">
        <f>SUM('Lineair oud'!E121,'Lineair nieuw'!E121)</f>
        <v>0</v>
      </c>
      <c r="F121" s="4">
        <f>SUM('Lineair oud'!F121,'Lineair nieuw'!F121)</f>
        <v>0</v>
      </c>
      <c r="G121" s="4">
        <f>SUM('Lineair oud'!G121,'Lineair nieuw'!G121)</f>
        <v>0</v>
      </c>
      <c r="H121" s="4">
        <f t="shared" si="5"/>
        <v>0</v>
      </c>
      <c r="I121" s="4">
        <f t="shared" si="7"/>
        <v>0</v>
      </c>
      <c r="J121" s="4">
        <f>SUM('Lineair oud'!H121,'Lineair nieuw'!H121)</f>
        <v>0</v>
      </c>
      <c r="K121" s="4">
        <f t="shared" si="8"/>
        <v>0</v>
      </c>
      <c r="L121" s="4">
        <f>SUM('Lineair oud'!I121,'Lineair nieuw'!I121)</f>
        <v>0</v>
      </c>
      <c r="M121" s="4"/>
      <c r="N121" s="4"/>
      <c r="O121" s="4"/>
      <c r="P121" s="4"/>
      <c r="Q121" s="4"/>
      <c r="R121" s="4"/>
      <c r="S121" s="4"/>
      <c r="T121" s="4"/>
      <c r="U121" s="4"/>
      <c r="V121" s="21"/>
    </row>
    <row r="122" spans="1:22" x14ac:dyDescent="0.25">
      <c r="A122" s="10">
        <f t="shared" si="9"/>
        <v>48092</v>
      </c>
      <c r="B122">
        <f t="shared" si="6"/>
        <v>11</v>
      </c>
      <c r="C122">
        <v>121</v>
      </c>
      <c r="D122" s="4">
        <f>SUM('Lineair oud'!D122,'Lineair nieuw'!D122)</f>
        <v>0</v>
      </c>
      <c r="E122" s="4">
        <f>SUM('Lineair oud'!E122,'Lineair nieuw'!E122)</f>
        <v>0</v>
      </c>
      <c r="F122" s="4">
        <f>SUM('Lineair oud'!F122,'Lineair nieuw'!F122)</f>
        <v>0</v>
      </c>
      <c r="G122" s="4">
        <f>SUM('Lineair oud'!G122,'Lineair nieuw'!G122)</f>
        <v>0</v>
      </c>
      <c r="H122" s="4">
        <f t="shared" si="5"/>
        <v>0</v>
      </c>
      <c r="I122" s="4">
        <f t="shared" si="7"/>
        <v>0</v>
      </c>
      <c r="J122" s="4">
        <f>SUM('Lineair oud'!H122,'Lineair nieuw'!H122)</f>
        <v>0</v>
      </c>
      <c r="K122" s="4">
        <f t="shared" si="8"/>
        <v>0</v>
      </c>
      <c r="L122" s="4">
        <f>SUM('Lineair oud'!I122,'Lineair nieuw'!I122)</f>
        <v>0</v>
      </c>
      <c r="M122" s="4"/>
      <c r="N122" s="4"/>
      <c r="O122" s="4"/>
      <c r="P122" s="4"/>
      <c r="Q122" s="4"/>
      <c r="R122" s="4"/>
      <c r="S122" s="4"/>
      <c r="T122" s="4"/>
      <c r="U122" s="4"/>
      <c r="V122" s="21"/>
    </row>
    <row r="123" spans="1:22" x14ac:dyDescent="0.25">
      <c r="A123" s="10">
        <f t="shared" si="9"/>
        <v>48122</v>
      </c>
      <c r="B123">
        <f t="shared" si="6"/>
        <v>11</v>
      </c>
      <c r="C123">
        <v>122</v>
      </c>
      <c r="D123" s="4">
        <f>SUM('Lineair oud'!D123,'Lineair nieuw'!D123)</f>
        <v>0</v>
      </c>
      <c r="E123" s="4">
        <f>SUM('Lineair oud'!E123,'Lineair nieuw'!E123)</f>
        <v>0</v>
      </c>
      <c r="F123" s="4">
        <f>SUM('Lineair oud'!F123,'Lineair nieuw'!F123)</f>
        <v>0</v>
      </c>
      <c r="G123" s="4">
        <f>SUM('Lineair oud'!G123,'Lineair nieuw'!G123)</f>
        <v>0</v>
      </c>
      <c r="H123" s="4">
        <f t="shared" si="5"/>
        <v>0</v>
      </c>
      <c r="I123" s="4">
        <f t="shared" si="7"/>
        <v>0</v>
      </c>
      <c r="J123" s="4">
        <f>SUM('Lineair oud'!H123,'Lineair nieuw'!H123)</f>
        <v>0</v>
      </c>
      <c r="K123" s="4">
        <f t="shared" si="8"/>
        <v>0</v>
      </c>
      <c r="L123" s="4">
        <f>SUM('Lineair oud'!I123,'Lineair nieuw'!I123)</f>
        <v>0</v>
      </c>
      <c r="M123" s="4"/>
      <c r="N123" s="4"/>
      <c r="O123" s="4"/>
      <c r="P123" s="4"/>
      <c r="Q123" s="4"/>
      <c r="R123" s="4"/>
      <c r="S123" s="4"/>
      <c r="T123" s="4"/>
      <c r="U123" s="4"/>
      <c r="V123" s="21"/>
    </row>
    <row r="124" spans="1:22" x14ac:dyDescent="0.25">
      <c r="A124" s="10">
        <f t="shared" si="9"/>
        <v>48153</v>
      </c>
      <c r="B124">
        <f t="shared" si="6"/>
        <v>11</v>
      </c>
      <c r="C124">
        <v>123</v>
      </c>
      <c r="D124" s="4">
        <f>SUM('Lineair oud'!D124,'Lineair nieuw'!D124)</f>
        <v>0</v>
      </c>
      <c r="E124" s="4">
        <f>SUM('Lineair oud'!E124,'Lineair nieuw'!E124)</f>
        <v>0</v>
      </c>
      <c r="F124" s="4">
        <f>SUM('Lineair oud'!F124,'Lineair nieuw'!F124)</f>
        <v>0</v>
      </c>
      <c r="G124" s="4">
        <f>SUM('Lineair oud'!G124,'Lineair nieuw'!G124)</f>
        <v>0</v>
      </c>
      <c r="H124" s="4">
        <f t="shared" si="5"/>
        <v>0</v>
      </c>
      <c r="I124" s="4">
        <f t="shared" si="7"/>
        <v>0</v>
      </c>
      <c r="J124" s="4">
        <f>SUM('Lineair oud'!H124,'Lineair nieuw'!H124)</f>
        <v>0</v>
      </c>
      <c r="K124" s="4">
        <f t="shared" si="8"/>
        <v>0</v>
      </c>
      <c r="L124" s="4">
        <f>SUM('Lineair oud'!I124,'Lineair nieuw'!I124)</f>
        <v>0</v>
      </c>
      <c r="M124" s="4"/>
      <c r="N124" s="4"/>
      <c r="O124" s="4"/>
      <c r="P124" s="4"/>
      <c r="Q124" s="4"/>
      <c r="R124" s="4"/>
      <c r="S124" s="4"/>
      <c r="T124" s="4"/>
      <c r="U124" s="4"/>
      <c r="V124" s="21"/>
    </row>
    <row r="125" spans="1:22" x14ac:dyDescent="0.25">
      <c r="A125" s="10">
        <f t="shared" si="9"/>
        <v>48183</v>
      </c>
      <c r="B125">
        <f t="shared" si="6"/>
        <v>11</v>
      </c>
      <c r="C125">
        <v>124</v>
      </c>
      <c r="D125" s="4">
        <f>SUM('Lineair oud'!D125,'Lineair nieuw'!D125)</f>
        <v>0</v>
      </c>
      <c r="E125" s="4">
        <f>SUM('Lineair oud'!E125,'Lineair nieuw'!E125)</f>
        <v>0</v>
      </c>
      <c r="F125" s="4">
        <f>SUM('Lineair oud'!F125,'Lineair nieuw'!F125)</f>
        <v>0</v>
      </c>
      <c r="G125" s="4">
        <f>SUM('Lineair oud'!G125,'Lineair nieuw'!G125)</f>
        <v>0</v>
      </c>
      <c r="H125" s="4">
        <f t="shared" si="5"/>
        <v>0</v>
      </c>
      <c r="I125" s="4">
        <f t="shared" si="7"/>
        <v>0</v>
      </c>
      <c r="J125" s="4">
        <f>SUM('Lineair oud'!H125,'Lineair nieuw'!H125)</f>
        <v>0</v>
      </c>
      <c r="K125" s="4">
        <f t="shared" si="8"/>
        <v>0</v>
      </c>
      <c r="L125" s="4">
        <f>SUM('Lineair oud'!I125,'Lineair nieuw'!I125)</f>
        <v>0</v>
      </c>
      <c r="M125" s="4"/>
      <c r="N125" s="4"/>
      <c r="O125" s="4"/>
      <c r="P125" s="4"/>
      <c r="Q125" s="4"/>
      <c r="R125" s="4"/>
      <c r="S125" s="4"/>
      <c r="T125" s="4"/>
      <c r="U125" s="4"/>
      <c r="V125" s="21"/>
    </row>
    <row r="126" spans="1:22" x14ac:dyDescent="0.25">
      <c r="A126" s="10">
        <f t="shared" si="9"/>
        <v>48214</v>
      </c>
      <c r="B126">
        <f t="shared" si="6"/>
        <v>11</v>
      </c>
      <c r="C126">
        <v>125</v>
      </c>
      <c r="D126" s="4">
        <f>SUM('Lineair oud'!D126,'Lineair nieuw'!D126)</f>
        <v>0</v>
      </c>
      <c r="E126" s="4">
        <f>SUM('Lineair oud'!E126,'Lineair nieuw'!E126)</f>
        <v>0</v>
      </c>
      <c r="F126" s="4">
        <f>SUM('Lineair oud'!F126,'Lineair nieuw'!F126)</f>
        <v>0</v>
      </c>
      <c r="G126" s="4">
        <f>SUM('Lineair oud'!G126,'Lineair nieuw'!G126)</f>
        <v>0</v>
      </c>
      <c r="H126" s="4">
        <f t="shared" si="5"/>
        <v>0</v>
      </c>
      <c r="I126" s="4">
        <f t="shared" si="7"/>
        <v>0</v>
      </c>
      <c r="J126" s="4">
        <f>SUM('Lineair oud'!H126,'Lineair nieuw'!H126)</f>
        <v>0</v>
      </c>
      <c r="K126" s="4">
        <f t="shared" si="8"/>
        <v>0</v>
      </c>
      <c r="L126" s="4">
        <f>SUM('Lineair oud'!I126,'Lineair nieuw'!I126)</f>
        <v>0</v>
      </c>
      <c r="M126" s="4"/>
      <c r="N126" s="4"/>
      <c r="O126" s="4"/>
      <c r="P126" s="4"/>
      <c r="Q126" s="4"/>
      <c r="R126" s="4"/>
      <c r="S126" s="4"/>
      <c r="T126" s="4"/>
      <c r="U126" s="4"/>
      <c r="V126" s="21"/>
    </row>
    <row r="127" spans="1:22" x14ac:dyDescent="0.25">
      <c r="A127" s="10">
        <f t="shared" si="9"/>
        <v>48245</v>
      </c>
      <c r="B127">
        <f t="shared" si="6"/>
        <v>11</v>
      </c>
      <c r="C127">
        <v>126</v>
      </c>
      <c r="D127" s="4">
        <f>SUM('Lineair oud'!D127,'Lineair nieuw'!D127)</f>
        <v>0</v>
      </c>
      <c r="E127" s="4">
        <f>SUM('Lineair oud'!E127,'Lineair nieuw'!E127)</f>
        <v>0</v>
      </c>
      <c r="F127" s="4">
        <f>SUM('Lineair oud'!F127,'Lineair nieuw'!F127)</f>
        <v>0</v>
      </c>
      <c r="G127" s="4">
        <f>SUM('Lineair oud'!G127,'Lineair nieuw'!G127)</f>
        <v>0</v>
      </c>
      <c r="H127" s="4">
        <f t="shared" si="5"/>
        <v>0</v>
      </c>
      <c r="I127" s="4">
        <f t="shared" si="7"/>
        <v>0</v>
      </c>
      <c r="J127" s="4">
        <f>SUM('Lineair oud'!H127,'Lineair nieuw'!H127)</f>
        <v>0</v>
      </c>
      <c r="K127" s="4">
        <f t="shared" si="8"/>
        <v>0</v>
      </c>
      <c r="L127" s="4">
        <f>SUM('Lineair oud'!I127,'Lineair nieuw'!I127)</f>
        <v>0</v>
      </c>
      <c r="M127" s="4"/>
      <c r="N127" s="4"/>
      <c r="O127" s="4"/>
      <c r="P127" s="4"/>
      <c r="Q127" s="4"/>
      <c r="R127" s="4"/>
      <c r="S127" s="4"/>
      <c r="T127" s="4"/>
      <c r="U127" s="4"/>
      <c r="V127" s="21"/>
    </row>
    <row r="128" spans="1:22" x14ac:dyDescent="0.25">
      <c r="A128" s="10">
        <f t="shared" si="9"/>
        <v>48274</v>
      </c>
      <c r="B128">
        <f t="shared" si="6"/>
        <v>11</v>
      </c>
      <c r="C128">
        <v>127</v>
      </c>
      <c r="D128" s="4">
        <f>SUM('Lineair oud'!D128,'Lineair nieuw'!D128)</f>
        <v>0</v>
      </c>
      <c r="E128" s="4">
        <f>SUM('Lineair oud'!E128,'Lineair nieuw'!E128)</f>
        <v>0</v>
      </c>
      <c r="F128" s="4">
        <f>SUM('Lineair oud'!F128,'Lineair nieuw'!F128)</f>
        <v>0</v>
      </c>
      <c r="G128" s="4">
        <f>SUM('Lineair oud'!G128,'Lineair nieuw'!G128)</f>
        <v>0</v>
      </c>
      <c r="H128" s="4">
        <f t="shared" si="5"/>
        <v>0</v>
      </c>
      <c r="I128" s="4">
        <f t="shared" si="7"/>
        <v>0</v>
      </c>
      <c r="J128" s="4">
        <f>SUM('Lineair oud'!H128,'Lineair nieuw'!H128)</f>
        <v>0</v>
      </c>
      <c r="K128" s="4">
        <f t="shared" si="8"/>
        <v>0</v>
      </c>
      <c r="L128" s="4">
        <f>SUM('Lineair oud'!I128,'Lineair nieuw'!I128)</f>
        <v>0</v>
      </c>
      <c r="M128" s="4"/>
      <c r="N128" s="4"/>
      <c r="O128" s="4"/>
      <c r="P128" s="4"/>
      <c r="Q128" s="4"/>
      <c r="R128" s="4"/>
      <c r="S128" s="4"/>
      <c r="T128" s="4"/>
      <c r="U128" s="4"/>
      <c r="V128" s="21"/>
    </row>
    <row r="129" spans="1:22" x14ac:dyDescent="0.25">
      <c r="A129" s="10">
        <f t="shared" si="9"/>
        <v>48305</v>
      </c>
      <c r="B129">
        <f t="shared" si="6"/>
        <v>11</v>
      </c>
      <c r="C129">
        <v>128</v>
      </c>
      <c r="D129" s="4">
        <f>SUM('Lineair oud'!D129,'Lineair nieuw'!D129)</f>
        <v>0</v>
      </c>
      <c r="E129" s="4">
        <f>SUM('Lineair oud'!E129,'Lineair nieuw'!E129)</f>
        <v>0</v>
      </c>
      <c r="F129" s="4">
        <f>SUM('Lineair oud'!F129,'Lineair nieuw'!F129)</f>
        <v>0</v>
      </c>
      <c r="G129" s="4">
        <f>SUM('Lineair oud'!G129,'Lineair nieuw'!G129)</f>
        <v>0</v>
      </c>
      <c r="H129" s="4">
        <f t="shared" si="5"/>
        <v>0</v>
      </c>
      <c r="I129" s="4">
        <f t="shared" si="7"/>
        <v>0</v>
      </c>
      <c r="J129" s="4">
        <f>SUM('Lineair oud'!H129,'Lineair nieuw'!H129)</f>
        <v>0</v>
      </c>
      <c r="K129" s="4">
        <f t="shared" si="8"/>
        <v>0</v>
      </c>
      <c r="L129" s="4">
        <f>SUM('Lineair oud'!I129,'Lineair nieuw'!I129)</f>
        <v>0</v>
      </c>
      <c r="M129" s="4"/>
      <c r="N129" s="4"/>
      <c r="O129" s="4"/>
      <c r="P129" s="4"/>
      <c r="Q129" s="4"/>
      <c r="R129" s="4"/>
      <c r="S129" s="4"/>
      <c r="T129" s="4"/>
      <c r="U129" s="4"/>
      <c r="V129" s="21"/>
    </row>
    <row r="130" spans="1:22" x14ac:dyDescent="0.25">
      <c r="A130" s="10">
        <f t="shared" si="9"/>
        <v>48335</v>
      </c>
      <c r="B130">
        <f t="shared" si="6"/>
        <v>11</v>
      </c>
      <c r="C130">
        <v>129</v>
      </c>
      <c r="D130" s="4">
        <f>SUM('Lineair oud'!D130,'Lineair nieuw'!D130)</f>
        <v>0</v>
      </c>
      <c r="E130" s="4">
        <f>SUM('Lineair oud'!E130,'Lineair nieuw'!E130)</f>
        <v>0</v>
      </c>
      <c r="F130" s="4">
        <f>SUM('Lineair oud'!F130,'Lineair nieuw'!F130)</f>
        <v>0</v>
      </c>
      <c r="G130" s="4">
        <f>SUM('Lineair oud'!G130,'Lineair nieuw'!G130)</f>
        <v>0</v>
      </c>
      <c r="H130" s="4">
        <f t="shared" ref="H130:H193" si="10">IF(A130&lt;=Aflossingsvrij_maken,IF(F130-(Eigenwoningforfait/12)&lt;=0,0,(F130-(Eigenwoningforfait/12))*Belastingpercentage),0)</f>
        <v>0</v>
      </c>
      <c r="I130" s="4">
        <f t="shared" si="7"/>
        <v>0</v>
      </c>
      <c r="J130" s="4">
        <f>SUM('Lineair oud'!H130,'Lineair nieuw'!H130)</f>
        <v>0</v>
      </c>
      <c r="K130" s="4">
        <f t="shared" si="8"/>
        <v>0</v>
      </c>
      <c r="L130" s="4">
        <f>SUM('Lineair oud'!I130,'Lineair nieuw'!I130)</f>
        <v>0</v>
      </c>
      <c r="M130" s="4"/>
      <c r="N130" s="4"/>
      <c r="O130" s="4"/>
      <c r="P130" s="4"/>
      <c r="Q130" s="4"/>
      <c r="R130" s="4"/>
      <c r="S130" s="4"/>
      <c r="T130" s="4"/>
      <c r="U130" s="4"/>
      <c r="V130" s="21"/>
    </row>
    <row r="131" spans="1:22" x14ac:dyDescent="0.25">
      <c r="A131" s="10">
        <f t="shared" si="9"/>
        <v>48366</v>
      </c>
      <c r="B131">
        <f t="shared" ref="B131:B194" si="11">CEILING(C131/12,1)</f>
        <v>11</v>
      </c>
      <c r="C131">
        <v>130</v>
      </c>
      <c r="D131" s="4">
        <f>SUM('Lineair oud'!D131,'Lineair nieuw'!D131)</f>
        <v>0</v>
      </c>
      <c r="E131" s="4">
        <f>SUM('Lineair oud'!E131,'Lineair nieuw'!E131)</f>
        <v>0</v>
      </c>
      <c r="F131" s="4">
        <f>SUM('Lineair oud'!F131,'Lineair nieuw'!F131)</f>
        <v>0</v>
      </c>
      <c r="G131" s="4">
        <f>SUM('Lineair oud'!G131,'Lineair nieuw'!G131)</f>
        <v>0</v>
      </c>
      <c r="H131" s="4">
        <f t="shared" si="10"/>
        <v>0</v>
      </c>
      <c r="I131" s="4">
        <f t="shared" ref="I131:I194" si="12">G131-H131</f>
        <v>0</v>
      </c>
      <c r="J131" s="4">
        <f>SUM('Lineair oud'!H131,'Lineair nieuw'!H131)</f>
        <v>0</v>
      </c>
      <c r="K131" s="4">
        <f t="shared" ref="K131:K194" si="13">J131-H131</f>
        <v>0</v>
      </c>
      <c r="L131" s="4">
        <f>SUM('Lineair oud'!I131,'Lineair nieuw'!I131)</f>
        <v>0</v>
      </c>
      <c r="M131" s="4"/>
      <c r="N131" s="4"/>
      <c r="O131" s="4"/>
      <c r="P131" s="4"/>
      <c r="Q131" s="4"/>
      <c r="R131" s="4"/>
      <c r="S131" s="4"/>
      <c r="T131" s="4"/>
      <c r="U131" s="4"/>
      <c r="V131" s="21"/>
    </row>
    <row r="132" spans="1:22" x14ac:dyDescent="0.25">
      <c r="A132" s="10">
        <f t="shared" ref="A132:A195" si="14">DATE(YEAR(A131),MONTH(A131)+1,DAY(A131))</f>
        <v>48396</v>
      </c>
      <c r="B132">
        <f t="shared" si="11"/>
        <v>11</v>
      </c>
      <c r="C132">
        <v>131</v>
      </c>
      <c r="D132" s="4">
        <f>SUM('Lineair oud'!D132,'Lineair nieuw'!D132)</f>
        <v>0</v>
      </c>
      <c r="E132" s="4">
        <f>SUM('Lineair oud'!E132,'Lineair nieuw'!E132)</f>
        <v>0</v>
      </c>
      <c r="F132" s="4">
        <f>SUM('Lineair oud'!F132,'Lineair nieuw'!F132)</f>
        <v>0</v>
      </c>
      <c r="G132" s="4">
        <f>SUM('Lineair oud'!G132,'Lineair nieuw'!G132)</f>
        <v>0</v>
      </c>
      <c r="H132" s="4">
        <f t="shared" si="10"/>
        <v>0</v>
      </c>
      <c r="I132" s="4">
        <f t="shared" si="12"/>
        <v>0</v>
      </c>
      <c r="J132" s="4">
        <f>SUM('Lineair oud'!H132,'Lineair nieuw'!H132)</f>
        <v>0</v>
      </c>
      <c r="K132" s="4">
        <f t="shared" si="13"/>
        <v>0</v>
      </c>
      <c r="L132" s="4">
        <f>SUM('Lineair oud'!I132,'Lineair nieuw'!I132)</f>
        <v>0</v>
      </c>
      <c r="M132" s="4"/>
      <c r="N132" s="4"/>
      <c r="O132" s="4"/>
      <c r="P132" s="4"/>
      <c r="Q132" s="4"/>
      <c r="R132" s="4"/>
      <c r="S132" s="4"/>
      <c r="T132" s="4"/>
      <c r="U132" s="4"/>
      <c r="V132" s="21"/>
    </row>
    <row r="133" spans="1:22" x14ac:dyDescent="0.25">
      <c r="A133" s="10">
        <f t="shared" si="14"/>
        <v>48427</v>
      </c>
      <c r="B133">
        <f t="shared" si="11"/>
        <v>11</v>
      </c>
      <c r="C133">
        <v>132</v>
      </c>
      <c r="D133" s="4">
        <f>SUM('Lineair oud'!D133,'Lineair nieuw'!D133)</f>
        <v>0</v>
      </c>
      <c r="E133" s="4">
        <f>SUM('Lineair oud'!E133,'Lineair nieuw'!E133)</f>
        <v>0</v>
      </c>
      <c r="F133" s="4">
        <f>SUM('Lineair oud'!F133,'Lineair nieuw'!F133)</f>
        <v>0</v>
      </c>
      <c r="G133" s="4">
        <f>SUM('Lineair oud'!G133,'Lineair nieuw'!G133)</f>
        <v>0</v>
      </c>
      <c r="H133" s="4">
        <f t="shared" si="10"/>
        <v>0</v>
      </c>
      <c r="I133" s="4">
        <f t="shared" si="12"/>
        <v>0</v>
      </c>
      <c r="J133" s="4">
        <f>SUM('Lineair oud'!H133,'Lineair nieuw'!H133)</f>
        <v>0</v>
      </c>
      <c r="K133" s="4">
        <f t="shared" si="13"/>
        <v>0</v>
      </c>
      <c r="L133" s="4">
        <f>SUM('Lineair oud'!I133,'Lineair nieuw'!I133)</f>
        <v>0</v>
      </c>
      <c r="M133" s="4"/>
      <c r="N133" s="4"/>
      <c r="O133" s="4"/>
      <c r="P133" s="4"/>
      <c r="Q133" s="4"/>
      <c r="R133" s="4"/>
      <c r="S133" s="4"/>
      <c r="T133" s="4"/>
      <c r="U133" s="4"/>
      <c r="V133" s="21"/>
    </row>
    <row r="134" spans="1:22" x14ac:dyDescent="0.25">
      <c r="A134" s="10">
        <f t="shared" si="14"/>
        <v>48458</v>
      </c>
      <c r="B134">
        <f t="shared" si="11"/>
        <v>12</v>
      </c>
      <c r="C134">
        <v>133</v>
      </c>
      <c r="D134" s="4">
        <f>SUM('Lineair oud'!D134,'Lineair nieuw'!D134)</f>
        <v>0</v>
      </c>
      <c r="E134" s="4">
        <f>SUM('Lineair oud'!E134,'Lineair nieuw'!E134)</f>
        <v>0</v>
      </c>
      <c r="F134" s="4">
        <f>SUM('Lineair oud'!F134,'Lineair nieuw'!F134)</f>
        <v>0</v>
      </c>
      <c r="G134" s="4">
        <f>SUM('Lineair oud'!G134,'Lineair nieuw'!G134)</f>
        <v>0</v>
      </c>
      <c r="H134" s="4">
        <f t="shared" si="10"/>
        <v>0</v>
      </c>
      <c r="I134" s="4">
        <f t="shared" si="12"/>
        <v>0</v>
      </c>
      <c r="J134" s="4">
        <f>SUM('Lineair oud'!H134,'Lineair nieuw'!H134)</f>
        <v>0</v>
      </c>
      <c r="K134" s="4">
        <f t="shared" si="13"/>
        <v>0</v>
      </c>
      <c r="L134" s="4">
        <f>SUM('Lineair oud'!I134,'Lineair nieuw'!I134)</f>
        <v>0</v>
      </c>
      <c r="M134" s="4"/>
      <c r="N134" s="4"/>
      <c r="O134" s="4"/>
      <c r="P134" s="4"/>
      <c r="Q134" s="4"/>
      <c r="R134" s="4"/>
      <c r="S134" s="4"/>
      <c r="T134" s="4"/>
      <c r="U134" s="4"/>
      <c r="V134" s="21"/>
    </row>
    <row r="135" spans="1:22" x14ac:dyDescent="0.25">
      <c r="A135" s="10">
        <f t="shared" si="14"/>
        <v>48488</v>
      </c>
      <c r="B135">
        <f t="shared" si="11"/>
        <v>12</v>
      </c>
      <c r="C135">
        <v>134</v>
      </c>
      <c r="D135" s="4">
        <f>SUM('Lineair oud'!D135,'Lineair nieuw'!D135)</f>
        <v>0</v>
      </c>
      <c r="E135" s="4">
        <f>SUM('Lineair oud'!E135,'Lineair nieuw'!E135)</f>
        <v>0</v>
      </c>
      <c r="F135" s="4">
        <f>SUM('Lineair oud'!F135,'Lineair nieuw'!F135)</f>
        <v>0</v>
      </c>
      <c r="G135" s="4">
        <f>SUM('Lineair oud'!G135,'Lineair nieuw'!G135)</f>
        <v>0</v>
      </c>
      <c r="H135" s="4">
        <f t="shared" si="10"/>
        <v>0</v>
      </c>
      <c r="I135" s="4">
        <f t="shared" si="12"/>
        <v>0</v>
      </c>
      <c r="J135" s="4">
        <f>SUM('Lineair oud'!H135,'Lineair nieuw'!H135)</f>
        <v>0</v>
      </c>
      <c r="K135" s="4">
        <f t="shared" si="13"/>
        <v>0</v>
      </c>
      <c r="L135" s="4">
        <f>SUM('Lineair oud'!I135,'Lineair nieuw'!I135)</f>
        <v>0</v>
      </c>
      <c r="M135" s="4"/>
      <c r="N135" s="4"/>
      <c r="O135" s="4"/>
      <c r="P135" s="4"/>
      <c r="Q135" s="4"/>
      <c r="R135" s="4"/>
      <c r="S135" s="4"/>
      <c r="T135" s="4"/>
      <c r="U135" s="4"/>
      <c r="V135" s="21"/>
    </row>
    <row r="136" spans="1:22" x14ac:dyDescent="0.25">
      <c r="A136" s="10">
        <f t="shared" si="14"/>
        <v>48519</v>
      </c>
      <c r="B136">
        <f t="shared" si="11"/>
        <v>12</v>
      </c>
      <c r="C136">
        <v>135</v>
      </c>
      <c r="D136" s="4">
        <f>SUM('Lineair oud'!D136,'Lineair nieuw'!D136)</f>
        <v>0</v>
      </c>
      <c r="E136" s="4">
        <f>SUM('Lineair oud'!E136,'Lineair nieuw'!E136)</f>
        <v>0</v>
      </c>
      <c r="F136" s="4">
        <f>SUM('Lineair oud'!F136,'Lineair nieuw'!F136)</f>
        <v>0</v>
      </c>
      <c r="G136" s="4">
        <f>SUM('Lineair oud'!G136,'Lineair nieuw'!G136)</f>
        <v>0</v>
      </c>
      <c r="H136" s="4">
        <f t="shared" si="10"/>
        <v>0</v>
      </c>
      <c r="I136" s="4">
        <f t="shared" si="12"/>
        <v>0</v>
      </c>
      <c r="J136" s="4">
        <f>SUM('Lineair oud'!H136,'Lineair nieuw'!H136)</f>
        <v>0</v>
      </c>
      <c r="K136" s="4">
        <f t="shared" si="13"/>
        <v>0</v>
      </c>
      <c r="L136" s="4">
        <f>SUM('Lineair oud'!I136,'Lineair nieuw'!I136)</f>
        <v>0</v>
      </c>
      <c r="M136" s="4"/>
      <c r="N136" s="4"/>
      <c r="O136" s="4"/>
      <c r="P136" s="4"/>
      <c r="Q136" s="4"/>
      <c r="R136" s="4"/>
      <c r="S136" s="4"/>
      <c r="T136" s="4"/>
      <c r="U136" s="4"/>
      <c r="V136" s="21"/>
    </row>
    <row r="137" spans="1:22" x14ac:dyDescent="0.25">
      <c r="A137" s="10">
        <f t="shared" si="14"/>
        <v>48549</v>
      </c>
      <c r="B137">
        <f t="shared" si="11"/>
        <v>12</v>
      </c>
      <c r="C137">
        <v>136</v>
      </c>
      <c r="D137" s="4">
        <f>SUM('Lineair oud'!D137,'Lineair nieuw'!D137)</f>
        <v>0</v>
      </c>
      <c r="E137" s="4">
        <f>SUM('Lineair oud'!E137,'Lineair nieuw'!E137)</f>
        <v>0</v>
      </c>
      <c r="F137" s="4">
        <f>SUM('Lineair oud'!F137,'Lineair nieuw'!F137)</f>
        <v>0</v>
      </c>
      <c r="G137" s="4">
        <f>SUM('Lineair oud'!G137,'Lineair nieuw'!G137)</f>
        <v>0</v>
      </c>
      <c r="H137" s="4">
        <f t="shared" si="10"/>
        <v>0</v>
      </c>
      <c r="I137" s="4">
        <f t="shared" si="12"/>
        <v>0</v>
      </c>
      <c r="J137" s="4">
        <f>SUM('Lineair oud'!H137,'Lineair nieuw'!H137)</f>
        <v>0</v>
      </c>
      <c r="K137" s="4">
        <f t="shared" si="13"/>
        <v>0</v>
      </c>
      <c r="L137" s="4">
        <f>SUM('Lineair oud'!I137,'Lineair nieuw'!I137)</f>
        <v>0</v>
      </c>
      <c r="M137" s="4"/>
      <c r="N137" s="4"/>
      <c r="O137" s="4"/>
      <c r="P137" s="4"/>
      <c r="Q137" s="4"/>
      <c r="R137" s="4"/>
      <c r="S137" s="4"/>
      <c r="T137" s="4"/>
      <c r="U137" s="4"/>
      <c r="V137" s="21"/>
    </row>
    <row r="138" spans="1:22" x14ac:dyDescent="0.25">
      <c r="A138" s="10">
        <f t="shared" si="14"/>
        <v>48580</v>
      </c>
      <c r="B138">
        <f t="shared" si="11"/>
        <v>12</v>
      </c>
      <c r="C138">
        <v>137</v>
      </c>
      <c r="D138" s="4">
        <f>SUM('Lineair oud'!D138,'Lineair nieuw'!D138)</f>
        <v>0</v>
      </c>
      <c r="E138" s="4">
        <f>SUM('Lineair oud'!E138,'Lineair nieuw'!E138)</f>
        <v>0</v>
      </c>
      <c r="F138" s="4">
        <f>SUM('Lineair oud'!F138,'Lineair nieuw'!F138)</f>
        <v>0</v>
      </c>
      <c r="G138" s="4">
        <f>SUM('Lineair oud'!G138,'Lineair nieuw'!G138)</f>
        <v>0</v>
      </c>
      <c r="H138" s="4">
        <f t="shared" si="10"/>
        <v>0</v>
      </c>
      <c r="I138" s="4">
        <f t="shared" si="12"/>
        <v>0</v>
      </c>
      <c r="J138" s="4">
        <f>SUM('Lineair oud'!H138,'Lineair nieuw'!H138)</f>
        <v>0</v>
      </c>
      <c r="K138" s="4">
        <f t="shared" si="13"/>
        <v>0</v>
      </c>
      <c r="L138" s="4">
        <f>SUM('Lineair oud'!I138,'Lineair nieuw'!I138)</f>
        <v>0</v>
      </c>
      <c r="M138" s="4"/>
      <c r="N138" s="4"/>
      <c r="O138" s="4"/>
      <c r="P138" s="4"/>
      <c r="Q138" s="4"/>
      <c r="R138" s="4"/>
      <c r="S138" s="4"/>
      <c r="T138" s="4"/>
      <c r="U138" s="4"/>
      <c r="V138" s="21"/>
    </row>
    <row r="139" spans="1:22" x14ac:dyDescent="0.25">
      <c r="A139" s="10">
        <f t="shared" si="14"/>
        <v>48611</v>
      </c>
      <c r="B139">
        <f t="shared" si="11"/>
        <v>12</v>
      </c>
      <c r="C139">
        <v>138</v>
      </c>
      <c r="D139" s="4">
        <f>SUM('Lineair oud'!D139,'Lineair nieuw'!D139)</f>
        <v>0</v>
      </c>
      <c r="E139" s="4">
        <f>SUM('Lineair oud'!E139,'Lineair nieuw'!E139)</f>
        <v>0</v>
      </c>
      <c r="F139" s="4">
        <f>SUM('Lineair oud'!F139,'Lineair nieuw'!F139)</f>
        <v>0</v>
      </c>
      <c r="G139" s="4">
        <f>SUM('Lineair oud'!G139,'Lineair nieuw'!G139)</f>
        <v>0</v>
      </c>
      <c r="H139" s="4">
        <f t="shared" si="10"/>
        <v>0</v>
      </c>
      <c r="I139" s="4">
        <f t="shared" si="12"/>
        <v>0</v>
      </c>
      <c r="J139" s="4">
        <f>SUM('Lineair oud'!H139,'Lineair nieuw'!H139)</f>
        <v>0</v>
      </c>
      <c r="K139" s="4">
        <f t="shared" si="13"/>
        <v>0</v>
      </c>
      <c r="L139" s="4">
        <f>SUM('Lineair oud'!I139,'Lineair nieuw'!I139)</f>
        <v>0</v>
      </c>
      <c r="M139" s="4"/>
      <c r="N139" s="4"/>
      <c r="O139" s="4"/>
      <c r="P139" s="4"/>
      <c r="Q139" s="4"/>
      <c r="R139" s="4"/>
      <c r="S139" s="4"/>
      <c r="T139" s="4"/>
      <c r="U139" s="4"/>
      <c r="V139" s="21"/>
    </row>
    <row r="140" spans="1:22" x14ac:dyDescent="0.25">
      <c r="A140" s="10">
        <f t="shared" si="14"/>
        <v>48639</v>
      </c>
      <c r="B140">
        <f t="shared" si="11"/>
        <v>12</v>
      </c>
      <c r="C140">
        <v>139</v>
      </c>
      <c r="D140" s="4">
        <f>SUM('Lineair oud'!D140,'Lineair nieuw'!D140)</f>
        <v>0</v>
      </c>
      <c r="E140" s="4">
        <f>SUM('Lineair oud'!E140,'Lineair nieuw'!E140)</f>
        <v>0</v>
      </c>
      <c r="F140" s="4">
        <f>SUM('Lineair oud'!F140,'Lineair nieuw'!F140)</f>
        <v>0</v>
      </c>
      <c r="G140" s="4">
        <f>SUM('Lineair oud'!G140,'Lineair nieuw'!G140)</f>
        <v>0</v>
      </c>
      <c r="H140" s="4">
        <f t="shared" si="10"/>
        <v>0</v>
      </c>
      <c r="I140" s="4">
        <f t="shared" si="12"/>
        <v>0</v>
      </c>
      <c r="J140" s="4">
        <f>SUM('Lineair oud'!H140,'Lineair nieuw'!H140)</f>
        <v>0</v>
      </c>
      <c r="K140" s="4">
        <f t="shared" si="13"/>
        <v>0</v>
      </c>
      <c r="L140" s="4">
        <f>SUM('Lineair oud'!I140,'Lineair nieuw'!I140)</f>
        <v>0</v>
      </c>
      <c r="M140" s="4"/>
      <c r="N140" s="4"/>
      <c r="O140" s="4"/>
      <c r="P140" s="4"/>
      <c r="Q140" s="4"/>
      <c r="R140" s="4"/>
      <c r="S140" s="4"/>
      <c r="T140" s="4"/>
      <c r="U140" s="4"/>
      <c r="V140" s="21"/>
    </row>
    <row r="141" spans="1:22" x14ac:dyDescent="0.25">
      <c r="A141" s="10">
        <f t="shared" si="14"/>
        <v>48670</v>
      </c>
      <c r="B141">
        <f t="shared" si="11"/>
        <v>12</v>
      </c>
      <c r="C141">
        <v>140</v>
      </c>
      <c r="D141" s="4">
        <f>SUM('Lineair oud'!D141,'Lineair nieuw'!D141)</f>
        <v>0</v>
      </c>
      <c r="E141" s="4">
        <f>SUM('Lineair oud'!E141,'Lineair nieuw'!E141)</f>
        <v>0</v>
      </c>
      <c r="F141" s="4">
        <f>SUM('Lineair oud'!F141,'Lineair nieuw'!F141)</f>
        <v>0</v>
      </c>
      <c r="G141" s="4">
        <f>SUM('Lineair oud'!G141,'Lineair nieuw'!G141)</f>
        <v>0</v>
      </c>
      <c r="H141" s="4">
        <f t="shared" si="10"/>
        <v>0</v>
      </c>
      <c r="I141" s="4">
        <f t="shared" si="12"/>
        <v>0</v>
      </c>
      <c r="J141" s="4">
        <f>SUM('Lineair oud'!H141,'Lineair nieuw'!H141)</f>
        <v>0</v>
      </c>
      <c r="K141" s="4">
        <f t="shared" si="13"/>
        <v>0</v>
      </c>
      <c r="L141" s="4">
        <f>SUM('Lineair oud'!I141,'Lineair nieuw'!I141)</f>
        <v>0</v>
      </c>
      <c r="M141" s="4"/>
      <c r="N141" s="4"/>
      <c r="O141" s="4"/>
      <c r="P141" s="4"/>
      <c r="Q141" s="4"/>
      <c r="R141" s="4"/>
      <c r="S141" s="4"/>
      <c r="T141" s="4"/>
      <c r="U141" s="4"/>
      <c r="V141" s="21"/>
    </row>
    <row r="142" spans="1:22" x14ac:dyDescent="0.25">
      <c r="A142" s="10">
        <f t="shared" si="14"/>
        <v>48700</v>
      </c>
      <c r="B142">
        <f t="shared" si="11"/>
        <v>12</v>
      </c>
      <c r="C142">
        <v>141</v>
      </c>
      <c r="D142" s="4">
        <f>SUM('Lineair oud'!D142,'Lineair nieuw'!D142)</f>
        <v>0</v>
      </c>
      <c r="E142" s="4">
        <f>SUM('Lineair oud'!E142,'Lineair nieuw'!E142)</f>
        <v>0</v>
      </c>
      <c r="F142" s="4">
        <f>SUM('Lineair oud'!F142,'Lineair nieuw'!F142)</f>
        <v>0</v>
      </c>
      <c r="G142" s="4">
        <f>SUM('Lineair oud'!G142,'Lineair nieuw'!G142)</f>
        <v>0</v>
      </c>
      <c r="H142" s="4">
        <f t="shared" si="10"/>
        <v>0</v>
      </c>
      <c r="I142" s="4">
        <f t="shared" si="12"/>
        <v>0</v>
      </c>
      <c r="J142" s="4">
        <f>SUM('Lineair oud'!H142,'Lineair nieuw'!H142)</f>
        <v>0</v>
      </c>
      <c r="K142" s="4">
        <f t="shared" si="13"/>
        <v>0</v>
      </c>
      <c r="L142" s="4">
        <f>SUM('Lineair oud'!I142,'Lineair nieuw'!I142)</f>
        <v>0</v>
      </c>
      <c r="M142" s="4"/>
      <c r="N142" s="4"/>
      <c r="O142" s="4"/>
      <c r="P142" s="4"/>
      <c r="Q142" s="4"/>
      <c r="R142" s="4"/>
      <c r="S142" s="4"/>
      <c r="T142" s="4"/>
      <c r="U142" s="4"/>
      <c r="V142" s="21"/>
    </row>
    <row r="143" spans="1:22" x14ac:dyDescent="0.25">
      <c r="A143" s="10">
        <f t="shared" si="14"/>
        <v>48731</v>
      </c>
      <c r="B143">
        <f t="shared" si="11"/>
        <v>12</v>
      </c>
      <c r="C143">
        <v>142</v>
      </c>
      <c r="D143" s="4">
        <f>SUM('Lineair oud'!D143,'Lineair nieuw'!D143)</f>
        <v>0</v>
      </c>
      <c r="E143" s="4">
        <f>SUM('Lineair oud'!E143,'Lineair nieuw'!E143)</f>
        <v>0</v>
      </c>
      <c r="F143" s="4">
        <f>SUM('Lineair oud'!F143,'Lineair nieuw'!F143)</f>
        <v>0</v>
      </c>
      <c r="G143" s="4">
        <f>SUM('Lineair oud'!G143,'Lineair nieuw'!G143)</f>
        <v>0</v>
      </c>
      <c r="H143" s="4">
        <f t="shared" si="10"/>
        <v>0</v>
      </c>
      <c r="I143" s="4">
        <f t="shared" si="12"/>
        <v>0</v>
      </c>
      <c r="J143" s="4">
        <f>SUM('Lineair oud'!H143,'Lineair nieuw'!H143)</f>
        <v>0</v>
      </c>
      <c r="K143" s="4">
        <f t="shared" si="13"/>
        <v>0</v>
      </c>
      <c r="L143" s="4">
        <f>SUM('Lineair oud'!I143,'Lineair nieuw'!I143)</f>
        <v>0</v>
      </c>
      <c r="M143" s="4"/>
      <c r="N143" s="4"/>
      <c r="O143" s="4"/>
      <c r="P143" s="4"/>
      <c r="Q143" s="4"/>
      <c r="R143" s="4"/>
      <c r="S143" s="4"/>
      <c r="T143" s="4"/>
      <c r="U143" s="4"/>
      <c r="V143" s="21"/>
    </row>
    <row r="144" spans="1:22" x14ac:dyDescent="0.25">
      <c r="A144" s="10">
        <f t="shared" si="14"/>
        <v>48761</v>
      </c>
      <c r="B144">
        <f t="shared" si="11"/>
        <v>12</v>
      </c>
      <c r="C144">
        <v>143</v>
      </c>
      <c r="D144" s="4">
        <f>SUM('Lineair oud'!D144,'Lineair nieuw'!D144)</f>
        <v>0</v>
      </c>
      <c r="E144" s="4">
        <f>SUM('Lineair oud'!E144,'Lineair nieuw'!E144)</f>
        <v>0</v>
      </c>
      <c r="F144" s="4">
        <f>SUM('Lineair oud'!F144,'Lineair nieuw'!F144)</f>
        <v>0</v>
      </c>
      <c r="G144" s="4">
        <f>SUM('Lineair oud'!G144,'Lineair nieuw'!G144)</f>
        <v>0</v>
      </c>
      <c r="H144" s="4">
        <f t="shared" si="10"/>
        <v>0</v>
      </c>
      <c r="I144" s="4">
        <f t="shared" si="12"/>
        <v>0</v>
      </c>
      <c r="J144" s="4">
        <f>SUM('Lineair oud'!H144,'Lineair nieuw'!H144)</f>
        <v>0</v>
      </c>
      <c r="K144" s="4">
        <f t="shared" si="13"/>
        <v>0</v>
      </c>
      <c r="L144" s="4">
        <f>SUM('Lineair oud'!I144,'Lineair nieuw'!I144)</f>
        <v>0</v>
      </c>
      <c r="M144" s="4"/>
      <c r="N144" s="4"/>
      <c r="O144" s="4"/>
      <c r="P144" s="4"/>
      <c r="Q144" s="4"/>
      <c r="R144" s="4"/>
      <c r="S144" s="4"/>
      <c r="T144" s="4"/>
      <c r="U144" s="4"/>
      <c r="V144" s="21"/>
    </row>
    <row r="145" spans="1:22" x14ac:dyDescent="0.25">
      <c r="A145" s="10">
        <f t="shared" si="14"/>
        <v>48792</v>
      </c>
      <c r="B145">
        <f t="shared" si="11"/>
        <v>12</v>
      </c>
      <c r="C145">
        <v>144</v>
      </c>
      <c r="D145" s="4">
        <f>SUM('Lineair oud'!D145,'Lineair nieuw'!D145)</f>
        <v>0</v>
      </c>
      <c r="E145" s="4">
        <f>SUM('Lineair oud'!E145,'Lineair nieuw'!E145)</f>
        <v>0</v>
      </c>
      <c r="F145" s="4">
        <f>SUM('Lineair oud'!F145,'Lineair nieuw'!F145)</f>
        <v>0</v>
      </c>
      <c r="G145" s="4">
        <f>SUM('Lineair oud'!G145,'Lineair nieuw'!G145)</f>
        <v>0</v>
      </c>
      <c r="H145" s="4">
        <f t="shared" si="10"/>
        <v>0</v>
      </c>
      <c r="I145" s="4">
        <f t="shared" si="12"/>
        <v>0</v>
      </c>
      <c r="J145" s="4">
        <f>SUM('Lineair oud'!H145,'Lineair nieuw'!H145)</f>
        <v>0</v>
      </c>
      <c r="K145" s="4">
        <f t="shared" si="13"/>
        <v>0</v>
      </c>
      <c r="L145" s="4">
        <f>SUM('Lineair oud'!I145,'Lineair nieuw'!I145)</f>
        <v>0</v>
      </c>
      <c r="M145" s="4"/>
      <c r="N145" s="4"/>
      <c r="O145" s="4"/>
      <c r="P145" s="4"/>
      <c r="Q145" s="4"/>
      <c r="R145" s="4"/>
      <c r="S145" s="4"/>
      <c r="T145" s="4"/>
      <c r="U145" s="4"/>
      <c r="V145" s="21"/>
    </row>
    <row r="146" spans="1:22" x14ac:dyDescent="0.25">
      <c r="A146" s="10">
        <f t="shared" si="14"/>
        <v>48823</v>
      </c>
      <c r="B146">
        <f t="shared" si="11"/>
        <v>13</v>
      </c>
      <c r="C146">
        <v>145</v>
      </c>
      <c r="D146" s="4">
        <f>SUM('Lineair oud'!D146,'Lineair nieuw'!D146)</f>
        <v>0</v>
      </c>
      <c r="E146" s="4">
        <f>SUM('Lineair oud'!E146,'Lineair nieuw'!E146)</f>
        <v>0</v>
      </c>
      <c r="F146" s="4">
        <f>SUM('Lineair oud'!F146,'Lineair nieuw'!F146)</f>
        <v>0</v>
      </c>
      <c r="G146" s="4">
        <f>SUM('Lineair oud'!G146,'Lineair nieuw'!G146)</f>
        <v>0</v>
      </c>
      <c r="H146" s="4">
        <f t="shared" si="10"/>
        <v>0</v>
      </c>
      <c r="I146" s="4">
        <f t="shared" si="12"/>
        <v>0</v>
      </c>
      <c r="J146" s="4">
        <f>SUM('Lineair oud'!H146,'Lineair nieuw'!H146)</f>
        <v>0</v>
      </c>
      <c r="K146" s="4">
        <f t="shared" si="13"/>
        <v>0</v>
      </c>
      <c r="L146" s="4">
        <f>SUM('Lineair oud'!I146,'Lineair nieuw'!I146)</f>
        <v>0</v>
      </c>
      <c r="M146" s="4"/>
      <c r="N146" s="4"/>
      <c r="O146" s="4"/>
      <c r="P146" s="4"/>
      <c r="Q146" s="4"/>
      <c r="R146" s="4"/>
      <c r="S146" s="4"/>
      <c r="T146" s="4"/>
      <c r="U146" s="4"/>
      <c r="V146" s="21"/>
    </row>
    <row r="147" spans="1:22" x14ac:dyDescent="0.25">
      <c r="A147" s="10">
        <f t="shared" si="14"/>
        <v>48853</v>
      </c>
      <c r="B147">
        <f t="shared" si="11"/>
        <v>13</v>
      </c>
      <c r="C147">
        <v>146</v>
      </c>
      <c r="D147" s="4">
        <f>SUM('Lineair oud'!D147,'Lineair nieuw'!D147)</f>
        <v>0</v>
      </c>
      <c r="E147" s="4">
        <f>SUM('Lineair oud'!E147,'Lineair nieuw'!E147)</f>
        <v>0</v>
      </c>
      <c r="F147" s="4">
        <f>SUM('Lineair oud'!F147,'Lineair nieuw'!F147)</f>
        <v>0</v>
      </c>
      <c r="G147" s="4">
        <f>SUM('Lineair oud'!G147,'Lineair nieuw'!G147)</f>
        <v>0</v>
      </c>
      <c r="H147" s="4">
        <f t="shared" si="10"/>
        <v>0</v>
      </c>
      <c r="I147" s="4">
        <f t="shared" si="12"/>
        <v>0</v>
      </c>
      <c r="J147" s="4">
        <f>SUM('Lineair oud'!H147,'Lineair nieuw'!H147)</f>
        <v>0</v>
      </c>
      <c r="K147" s="4">
        <f t="shared" si="13"/>
        <v>0</v>
      </c>
      <c r="L147" s="4">
        <f>SUM('Lineair oud'!I147,'Lineair nieuw'!I147)</f>
        <v>0</v>
      </c>
      <c r="M147" s="4"/>
      <c r="N147" s="4"/>
      <c r="O147" s="4"/>
      <c r="P147" s="4"/>
      <c r="Q147" s="4"/>
      <c r="R147" s="4"/>
      <c r="S147" s="4"/>
      <c r="T147" s="4"/>
      <c r="U147" s="4"/>
      <c r="V147" s="21"/>
    </row>
    <row r="148" spans="1:22" x14ac:dyDescent="0.25">
      <c r="A148" s="10">
        <f t="shared" si="14"/>
        <v>48884</v>
      </c>
      <c r="B148">
        <f t="shared" si="11"/>
        <v>13</v>
      </c>
      <c r="C148">
        <v>147</v>
      </c>
      <c r="D148" s="4">
        <f>SUM('Lineair oud'!D148,'Lineair nieuw'!D148)</f>
        <v>0</v>
      </c>
      <c r="E148" s="4">
        <f>SUM('Lineair oud'!E148,'Lineair nieuw'!E148)</f>
        <v>0</v>
      </c>
      <c r="F148" s="4">
        <f>SUM('Lineair oud'!F148,'Lineair nieuw'!F148)</f>
        <v>0</v>
      </c>
      <c r="G148" s="4">
        <f>SUM('Lineair oud'!G148,'Lineair nieuw'!G148)</f>
        <v>0</v>
      </c>
      <c r="H148" s="4">
        <f t="shared" si="10"/>
        <v>0</v>
      </c>
      <c r="I148" s="4">
        <f t="shared" si="12"/>
        <v>0</v>
      </c>
      <c r="J148" s="4">
        <f>SUM('Lineair oud'!H148,'Lineair nieuw'!H148)</f>
        <v>0</v>
      </c>
      <c r="K148" s="4">
        <f t="shared" si="13"/>
        <v>0</v>
      </c>
      <c r="L148" s="4">
        <f>SUM('Lineair oud'!I148,'Lineair nieuw'!I148)</f>
        <v>0</v>
      </c>
      <c r="M148" s="4"/>
      <c r="N148" s="4"/>
      <c r="O148" s="4"/>
      <c r="P148" s="4"/>
      <c r="Q148" s="4"/>
      <c r="R148" s="4"/>
      <c r="S148" s="4"/>
      <c r="T148" s="4"/>
      <c r="U148" s="4"/>
      <c r="V148" s="21"/>
    </row>
    <row r="149" spans="1:22" x14ac:dyDescent="0.25">
      <c r="A149" s="10">
        <f t="shared" si="14"/>
        <v>48914</v>
      </c>
      <c r="B149">
        <f t="shared" si="11"/>
        <v>13</v>
      </c>
      <c r="C149">
        <v>148</v>
      </c>
      <c r="D149" s="4">
        <f>SUM('Lineair oud'!D149,'Lineair nieuw'!D149)</f>
        <v>0</v>
      </c>
      <c r="E149" s="4">
        <f>SUM('Lineair oud'!E149,'Lineair nieuw'!E149)</f>
        <v>0</v>
      </c>
      <c r="F149" s="4">
        <f>SUM('Lineair oud'!F149,'Lineair nieuw'!F149)</f>
        <v>0</v>
      </c>
      <c r="G149" s="4">
        <f>SUM('Lineair oud'!G149,'Lineair nieuw'!G149)</f>
        <v>0</v>
      </c>
      <c r="H149" s="4">
        <f t="shared" si="10"/>
        <v>0</v>
      </c>
      <c r="I149" s="4">
        <f t="shared" si="12"/>
        <v>0</v>
      </c>
      <c r="J149" s="4">
        <f>SUM('Lineair oud'!H149,'Lineair nieuw'!H149)</f>
        <v>0</v>
      </c>
      <c r="K149" s="4">
        <f t="shared" si="13"/>
        <v>0</v>
      </c>
      <c r="L149" s="4">
        <f>SUM('Lineair oud'!I149,'Lineair nieuw'!I149)</f>
        <v>0</v>
      </c>
      <c r="M149" s="4"/>
      <c r="N149" s="4"/>
      <c r="O149" s="4"/>
      <c r="P149" s="4"/>
      <c r="Q149" s="4"/>
      <c r="R149" s="4"/>
      <c r="S149" s="4"/>
      <c r="T149" s="4"/>
      <c r="U149" s="4"/>
      <c r="V149" s="21"/>
    </row>
    <row r="150" spans="1:22" x14ac:dyDescent="0.25">
      <c r="A150" s="10">
        <f t="shared" si="14"/>
        <v>48945</v>
      </c>
      <c r="B150">
        <f t="shared" si="11"/>
        <v>13</v>
      </c>
      <c r="C150">
        <v>149</v>
      </c>
      <c r="D150" s="4">
        <f>SUM('Lineair oud'!D150,'Lineair nieuw'!D150)</f>
        <v>0</v>
      </c>
      <c r="E150" s="4">
        <f>SUM('Lineair oud'!E150,'Lineair nieuw'!E150)</f>
        <v>0</v>
      </c>
      <c r="F150" s="4">
        <f>SUM('Lineair oud'!F150,'Lineair nieuw'!F150)</f>
        <v>0</v>
      </c>
      <c r="G150" s="4">
        <f>SUM('Lineair oud'!G150,'Lineair nieuw'!G150)</f>
        <v>0</v>
      </c>
      <c r="H150" s="4">
        <f t="shared" si="10"/>
        <v>0</v>
      </c>
      <c r="I150" s="4">
        <f t="shared" si="12"/>
        <v>0</v>
      </c>
      <c r="J150" s="4">
        <f>SUM('Lineair oud'!H150,'Lineair nieuw'!H150)</f>
        <v>0</v>
      </c>
      <c r="K150" s="4">
        <f t="shared" si="13"/>
        <v>0</v>
      </c>
      <c r="L150" s="4">
        <f>SUM('Lineair oud'!I150,'Lineair nieuw'!I150)</f>
        <v>0</v>
      </c>
      <c r="M150" s="4"/>
      <c r="N150" s="4"/>
      <c r="O150" s="4"/>
      <c r="P150" s="4"/>
      <c r="Q150" s="4"/>
      <c r="R150" s="4"/>
      <c r="S150" s="4"/>
      <c r="T150" s="4"/>
      <c r="U150" s="4"/>
      <c r="V150" s="21"/>
    </row>
    <row r="151" spans="1:22" x14ac:dyDescent="0.25">
      <c r="A151" s="10">
        <f t="shared" si="14"/>
        <v>48976</v>
      </c>
      <c r="B151">
        <f t="shared" si="11"/>
        <v>13</v>
      </c>
      <c r="C151">
        <v>150</v>
      </c>
      <c r="D151" s="4">
        <f>SUM('Lineair oud'!D151,'Lineair nieuw'!D151)</f>
        <v>0</v>
      </c>
      <c r="E151" s="4">
        <f>SUM('Lineair oud'!E151,'Lineair nieuw'!E151)</f>
        <v>0</v>
      </c>
      <c r="F151" s="4">
        <f>SUM('Lineair oud'!F151,'Lineair nieuw'!F151)</f>
        <v>0</v>
      </c>
      <c r="G151" s="4">
        <f>SUM('Lineair oud'!G151,'Lineair nieuw'!G151)</f>
        <v>0</v>
      </c>
      <c r="H151" s="4">
        <f t="shared" si="10"/>
        <v>0</v>
      </c>
      <c r="I151" s="4">
        <f t="shared" si="12"/>
        <v>0</v>
      </c>
      <c r="J151" s="4">
        <f>SUM('Lineair oud'!H151,'Lineair nieuw'!H151)</f>
        <v>0</v>
      </c>
      <c r="K151" s="4">
        <f t="shared" si="13"/>
        <v>0</v>
      </c>
      <c r="L151" s="4">
        <f>SUM('Lineair oud'!I151,'Lineair nieuw'!I151)</f>
        <v>0</v>
      </c>
      <c r="M151" s="4"/>
      <c r="N151" s="4"/>
      <c r="O151" s="4"/>
      <c r="P151" s="4"/>
      <c r="Q151" s="4"/>
      <c r="R151" s="4"/>
      <c r="S151" s="4"/>
      <c r="T151" s="4"/>
      <c r="U151" s="4"/>
      <c r="V151" s="21"/>
    </row>
    <row r="152" spans="1:22" x14ac:dyDescent="0.25">
      <c r="A152" s="10">
        <f t="shared" si="14"/>
        <v>49004</v>
      </c>
      <c r="B152">
        <f t="shared" si="11"/>
        <v>13</v>
      </c>
      <c r="C152">
        <v>151</v>
      </c>
      <c r="D152" s="4">
        <f>SUM('Lineair oud'!D152,'Lineair nieuw'!D152)</f>
        <v>0</v>
      </c>
      <c r="E152" s="4">
        <f>SUM('Lineair oud'!E152,'Lineair nieuw'!E152)</f>
        <v>0</v>
      </c>
      <c r="F152" s="4">
        <f>SUM('Lineair oud'!F152,'Lineair nieuw'!F152)</f>
        <v>0</v>
      </c>
      <c r="G152" s="4">
        <f>SUM('Lineair oud'!G152,'Lineair nieuw'!G152)</f>
        <v>0</v>
      </c>
      <c r="H152" s="4">
        <f t="shared" si="10"/>
        <v>0</v>
      </c>
      <c r="I152" s="4">
        <f t="shared" si="12"/>
        <v>0</v>
      </c>
      <c r="J152" s="4">
        <f>SUM('Lineair oud'!H152,'Lineair nieuw'!H152)</f>
        <v>0</v>
      </c>
      <c r="K152" s="4">
        <f t="shared" si="13"/>
        <v>0</v>
      </c>
      <c r="L152" s="4">
        <f>SUM('Lineair oud'!I152,'Lineair nieuw'!I152)</f>
        <v>0</v>
      </c>
      <c r="M152" s="4"/>
      <c r="N152" s="4"/>
      <c r="O152" s="4"/>
      <c r="P152" s="4"/>
      <c r="Q152" s="4"/>
      <c r="R152" s="4"/>
      <c r="S152" s="4"/>
      <c r="T152" s="4"/>
      <c r="U152" s="4"/>
      <c r="V152" s="21"/>
    </row>
    <row r="153" spans="1:22" x14ac:dyDescent="0.25">
      <c r="A153" s="10">
        <f t="shared" si="14"/>
        <v>49035</v>
      </c>
      <c r="B153">
        <f t="shared" si="11"/>
        <v>13</v>
      </c>
      <c r="C153">
        <v>152</v>
      </c>
      <c r="D153" s="4">
        <f>SUM('Lineair oud'!D153,'Lineair nieuw'!D153)</f>
        <v>0</v>
      </c>
      <c r="E153" s="4">
        <f>SUM('Lineair oud'!E153,'Lineair nieuw'!E153)</f>
        <v>0</v>
      </c>
      <c r="F153" s="4">
        <f>SUM('Lineair oud'!F153,'Lineair nieuw'!F153)</f>
        <v>0</v>
      </c>
      <c r="G153" s="4">
        <f>SUM('Lineair oud'!G153,'Lineair nieuw'!G153)</f>
        <v>0</v>
      </c>
      <c r="H153" s="4">
        <f t="shared" si="10"/>
        <v>0</v>
      </c>
      <c r="I153" s="4">
        <f t="shared" si="12"/>
        <v>0</v>
      </c>
      <c r="J153" s="4">
        <f>SUM('Lineair oud'!H153,'Lineair nieuw'!H153)</f>
        <v>0</v>
      </c>
      <c r="K153" s="4">
        <f t="shared" si="13"/>
        <v>0</v>
      </c>
      <c r="L153" s="4">
        <f>SUM('Lineair oud'!I153,'Lineair nieuw'!I153)</f>
        <v>0</v>
      </c>
      <c r="M153" s="4"/>
      <c r="N153" s="4"/>
      <c r="O153" s="4"/>
      <c r="P153" s="4"/>
      <c r="Q153" s="4"/>
      <c r="R153" s="4"/>
      <c r="S153" s="4"/>
      <c r="T153" s="4"/>
      <c r="U153" s="4"/>
      <c r="V153" s="21"/>
    </row>
    <row r="154" spans="1:22" x14ac:dyDescent="0.25">
      <c r="A154" s="10">
        <f t="shared" si="14"/>
        <v>49065</v>
      </c>
      <c r="B154">
        <f t="shared" si="11"/>
        <v>13</v>
      </c>
      <c r="C154">
        <v>153</v>
      </c>
      <c r="D154" s="4">
        <f>SUM('Lineair oud'!D154,'Lineair nieuw'!D154)</f>
        <v>0</v>
      </c>
      <c r="E154" s="4">
        <f>SUM('Lineair oud'!E154,'Lineair nieuw'!E154)</f>
        <v>0</v>
      </c>
      <c r="F154" s="4">
        <f>SUM('Lineair oud'!F154,'Lineair nieuw'!F154)</f>
        <v>0</v>
      </c>
      <c r="G154" s="4">
        <f>SUM('Lineair oud'!G154,'Lineair nieuw'!G154)</f>
        <v>0</v>
      </c>
      <c r="H154" s="4">
        <f t="shared" si="10"/>
        <v>0</v>
      </c>
      <c r="I154" s="4">
        <f t="shared" si="12"/>
        <v>0</v>
      </c>
      <c r="J154" s="4">
        <f>SUM('Lineair oud'!H154,'Lineair nieuw'!H154)</f>
        <v>0</v>
      </c>
      <c r="K154" s="4">
        <f t="shared" si="13"/>
        <v>0</v>
      </c>
      <c r="L154" s="4">
        <f>SUM('Lineair oud'!I154,'Lineair nieuw'!I154)</f>
        <v>0</v>
      </c>
      <c r="M154" s="4"/>
      <c r="N154" s="4"/>
      <c r="O154" s="4"/>
      <c r="P154" s="4"/>
      <c r="Q154" s="4"/>
      <c r="R154" s="4"/>
      <c r="S154" s="4"/>
      <c r="T154" s="4"/>
      <c r="U154" s="4"/>
      <c r="V154" s="21"/>
    </row>
    <row r="155" spans="1:22" x14ac:dyDescent="0.25">
      <c r="A155" s="10">
        <f t="shared" si="14"/>
        <v>49096</v>
      </c>
      <c r="B155">
        <f t="shared" si="11"/>
        <v>13</v>
      </c>
      <c r="C155">
        <v>154</v>
      </c>
      <c r="D155" s="4">
        <f>SUM('Lineair oud'!D155,'Lineair nieuw'!D155)</f>
        <v>0</v>
      </c>
      <c r="E155" s="4">
        <f>SUM('Lineair oud'!E155,'Lineair nieuw'!E155)</f>
        <v>0</v>
      </c>
      <c r="F155" s="4">
        <f>SUM('Lineair oud'!F155,'Lineair nieuw'!F155)</f>
        <v>0</v>
      </c>
      <c r="G155" s="4">
        <f>SUM('Lineair oud'!G155,'Lineair nieuw'!G155)</f>
        <v>0</v>
      </c>
      <c r="H155" s="4">
        <f t="shared" si="10"/>
        <v>0</v>
      </c>
      <c r="I155" s="4">
        <f t="shared" si="12"/>
        <v>0</v>
      </c>
      <c r="J155" s="4">
        <f>SUM('Lineair oud'!H155,'Lineair nieuw'!H155)</f>
        <v>0</v>
      </c>
      <c r="K155" s="4">
        <f t="shared" si="13"/>
        <v>0</v>
      </c>
      <c r="L155" s="4">
        <f>SUM('Lineair oud'!I155,'Lineair nieuw'!I155)</f>
        <v>0</v>
      </c>
      <c r="M155" s="4"/>
      <c r="N155" s="4"/>
      <c r="O155" s="4"/>
      <c r="P155" s="4"/>
      <c r="Q155" s="4"/>
      <c r="R155" s="4"/>
      <c r="S155" s="4"/>
      <c r="T155" s="4"/>
      <c r="U155" s="4"/>
      <c r="V155" s="21"/>
    </row>
    <row r="156" spans="1:22" x14ac:dyDescent="0.25">
      <c r="A156" s="10">
        <f t="shared" si="14"/>
        <v>49126</v>
      </c>
      <c r="B156">
        <f t="shared" si="11"/>
        <v>13</v>
      </c>
      <c r="C156">
        <v>155</v>
      </c>
      <c r="D156" s="4">
        <f>SUM('Lineair oud'!D156,'Lineair nieuw'!D156)</f>
        <v>0</v>
      </c>
      <c r="E156" s="4">
        <f>SUM('Lineair oud'!E156,'Lineair nieuw'!E156)</f>
        <v>0</v>
      </c>
      <c r="F156" s="4">
        <f>SUM('Lineair oud'!F156,'Lineair nieuw'!F156)</f>
        <v>0</v>
      </c>
      <c r="G156" s="4">
        <f>SUM('Lineair oud'!G156,'Lineair nieuw'!G156)</f>
        <v>0</v>
      </c>
      <c r="H156" s="4">
        <f t="shared" si="10"/>
        <v>0</v>
      </c>
      <c r="I156" s="4">
        <f t="shared" si="12"/>
        <v>0</v>
      </c>
      <c r="J156" s="4">
        <f>SUM('Lineair oud'!H156,'Lineair nieuw'!H156)</f>
        <v>0</v>
      </c>
      <c r="K156" s="4">
        <f t="shared" si="13"/>
        <v>0</v>
      </c>
      <c r="L156" s="4">
        <f>SUM('Lineair oud'!I156,'Lineair nieuw'!I156)</f>
        <v>0</v>
      </c>
      <c r="M156" s="4"/>
      <c r="N156" s="4"/>
      <c r="O156" s="4"/>
      <c r="P156" s="4"/>
      <c r="Q156" s="4"/>
      <c r="R156" s="4"/>
      <c r="S156" s="4"/>
      <c r="T156" s="4"/>
      <c r="U156" s="4"/>
      <c r="V156" s="21"/>
    </row>
    <row r="157" spans="1:22" x14ac:dyDescent="0.25">
      <c r="A157" s="10">
        <f t="shared" si="14"/>
        <v>49157</v>
      </c>
      <c r="B157">
        <f t="shared" si="11"/>
        <v>13</v>
      </c>
      <c r="C157">
        <v>156</v>
      </c>
      <c r="D157" s="4">
        <f>SUM('Lineair oud'!D157,'Lineair nieuw'!D157)</f>
        <v>0</v>
      </c>
      <c r="E157" s="4">
        <f>SUM('Lineair oud'!E157,'Lineair nieuw'!E157)</f>
        <v>0</v>
      </c>
      <c r="F157" s="4">
        <f>SUM('Lineair oud'!F157,'Lineair nieuw'!F157)</f>
        <v>0</v>
      </c>
      <c r="G157" s="4">
        <f>SUM('Lineair oud'!G157,'Lineair nieuw'!G157)</f>
        <v>0</v>
      </c>
      <c r="H157" s="4">
        <f t="shared" si="10"/>
        <v>0</v>
      </c>
      <c r="I157" s="4">
        <f t="shared" si="12"/>
        <v>0</v>
      </c>
      <c r="J157" s="4">
        <f>SUM('Lineair oud'!H157,'Lineair nieuw'!H157)</f>
        <v>0</v>
      </c>
      <c r="K157" s="4">
        <f t="shared" si="13"/>
        <v>0</v>
      </c>
      <c r="L157" s="4">
        <f>SUM('Lineair oud'!I157,'Lineair nieuw'!I157)</f>
        <v>0</v>
      </c>
      <c r="M157" s="4"/>
      <c r="N157" s="4"/>
      <c r="O157" s="4"/>
      <c r="P157" s="4"/>
      <c r="Q157" s="4"/>
      <c r="R157" s="4"/>
      <c r="S157" s="4"/>
      <c r="T157" s="4"/>
      <c r="U157" s="4"/>
      <c r="V157" s="21"/>
    </row>
    <row r="158" spans="1:22" x14ac:dyDescent="0.25">
      <c r="A158" s="10">
        <f t="shared" si="14"/>
        <v>49188</v>
      </c>
      <c r="B158">
        <f t="shared" si="11"/>
        <v>14</v>
      </c>
      <c r="C158">
        <v>157</v>
      </c>
      <c r="D158" s="4">
        <f>SUM('Lineair oud'!D158,'Lineair nieuw'!D158)</f>
        <v>0</v>
      </c>
      <c r="E158" s="4">
        <f>SUM('Lineair oud'!E158,'Lineair nieuw'!E158)</f>
        <v>0</v>
      </c>
      <c r="F158" s="4">
        <f>SUM('Lineair oud'!F158,'Lineair nieuw'!F158)</f>
        <v>0</v>
      </c>
      <c r="G158" s="4">
        <f>SUM('Lineair oud'!G158,'Lineair nieuw'!G158)</f>
        <v>0</v>
      </c>
      <c r="H158" s="4">
        <f t="shared" si="10"/>
        <v>0</v>
      </c>
      <c r="I158" s="4">
        <f t="shared" si="12"/>
        <v>0</v>
      </c>
      <c r="J158" s="4">
        <f>SUM('Lineair oud'!H158,'Lineair nieuw'!H158)</f>
        <v>0</v>
      </c>
      <c r="K158" s="4">
        <f t="shared" si="13"/>
        <v>0</v>
      </c>
      <c r="L158" s="4">
        <f>SUM('Lineair oud'!I158,'Lineair nieuw'!I158)</f>
        <v>0</v>
      </c>
      <c r="M158" s="4"/>
      <c r="N158" s="4"/>
      <c r="O158" s="4"/>
      <c r="P158" s="4"/>
      <c r="Q158" s="4"/>
      <c r="R158" s="4"/>
      <c r="S158" s="4"/>
      <c r="T158" s="4"/>
      <c r="U158" s="4"/>
      <c r="V158" s="21"/>
    </row>
    <row r="159" spans="1:22" x14ac:dyDescent="0.25">
      <c r="A159" s="10">
        <f t="shared" si="14"/>
        <v>49218</v>
      </c>
      <c r="B159">
        <f t="shared" si="11"/>
        <v>14</v>
      </c>
      <c r="C159">
        <v>158</v>
      </c>
      <c r="D159" s="4">
        <f>SUM('Lineair oud'!D159,'Lineair nieuw'!D159)</f>
        <v>0</v>
      </c>
      <c r="E159" s="4">
        <f>SUM('Lineair oud'!E159,'Lineair nieuw'!E159)</f>
        <v>0</v>
      </c>
      <c r="F159" s="4">
        <f>SUM('Lineair oud'!F159,'Lineair nieuw'!F159)</f>
        <v>0</v>
      </c>
      <c r="G159" s="4">
        <f>SUM('Lineair oud'!G159,'Lineair nieuw'!G159)</f>
        <v>0</v>
      </c>
      <c r="H159" s="4">
        <f t="shared" si="10"/>
        <v>0</v>
      </c>
      <c r="I159" s="4">
        <f t="shared" si="12"/>
        <v>0</v>
      </c>
      <c r="J159" s="4">
        <f>SUM('Lineair oud'!H159,'Lineair nieuw'!H159)</f>
        <v>0</v>
      </c>
      <c r="K159" s="4">
        <f t="shared" si="13"/>
        <v>0</v>
      </c>
      <c r="L159" s="4">
        <f>SUM('Lineair oud'!I159,'Lineair nieuw'!I159)</f>
        <v>0</v>
      </c>
      <c r="M159" s="4"/>
      <c r="N159" s="4"/>
      <c r="O159" s="4"/>
      <c r="P159" s="4"/>
      <c r="Q159" s="4"/>
      <c r="R159" s="4"/>
      <c r="S159" s="4"/>
      <c r="T159" s="4"/>
      <c r="U159" s="4"/>
      <c r="V159" s="21"/>
    </row>
    <row r="160" spans="1:22" x14ac:dyDescent="0.25">
      <c r="A160" s="10">
        <f t="shared" si="14"/>
        <v>49249</v>
      </c>
      <c r="B160">
        <f t="shared" si="11"/>
        <v>14</v>
      </c>
      <c r="C160">
        <v>159</v>
      </c>
      <c r="D160" s="4">
        <f>SUM('Lineair oud'!D160,'Lineair nieuw'!D160)</f>
        <v>0</v>
      </c>
      <c r="E160" s="4">
        <f>SUM('Lineair oud'!E160,'Lineair nieuw'!E160)</f>
        <v>0</v>
      </c>
      <c r="F160" s="4">
        <f>SUM('Lineair oud'!F160,'Lineair nieuw'!F160)</f>
        <v>0</v>
      </c>
      <c r="G160" s="4">
        <f>SUM('Lineair oud'!G160,'Lineair nieuw'!G160)</f>
        <v>0</v>
      </c>
      <c r="H160" s="4">
        <f t="shared" si="10"/>
        <v>0</v>
      </c>
      <c r="I160" s="4">
        <f t="shared" si="12"/>
        <v>0</v>
      </c>
      <c r="J160" s="4">
        <f>SUM('Lineair oud'!H160,'Lineair nieuw'!H160)</f>
        <v>0</v>
      </c>
      <c r="K160" s="4">
        <f t="shared" si="13"/>
        <v>0</v>
      </c>
      <c r="L160" s="4">
        <f>SUM('Lineair oud'!I160,'Lineair nieuw'!I160)</f>
        <v>0</v>
      </c>
      <c r="M160" s="4"/>
      <c r="N160" s="4"/>
      <c r="O160" s="4"/>
      <c r="P160" s="4"/>
      <c r="Q160" s="4"/>
      <c r="R160" s="4"/>
      <c r="S160" s="4"/>
      <c r="T160" s="4"/>
      <c r="U160" s="4"/>
      <c r="V160" s="21"/>
    </row>
    <row r="161" spans="1:22" x14ac:dyDescent="0.25">
      <c r="A161" s="10">
        <f t="shared" si="14"/>
        <v>49279</v>
      </c>
      <c r="B161">
        <f t="shared" si="11"/>
        <v>14</v>
      </c>
      <c r="C161">
        <v>160</v>
      </c>
      <c r="D161" s="4">
        <f>SUM('Lineair oud'!D161,'Lineair nieuw'!D161)</f>
        <v>0</v>
      </c>
      <c r="E161" s="4">
        <f>SUM('Lineair oud'!E161,'Lineair nieuw'!E161)</f>
        <v>0</v>
      </c>
      <c r="F161" s="4">
        <f>SUM('Lineair oud'!F161,'Lineair nieuw'!F161)</f>
        <v>0</v>
      </c>
      <c r="G161" s="4">
        <f>SUM('Lineair oud'!G161,'Lineair nieuw'!G161)</f>
        <v>0</v>
      </c>
      <c r="H161" s="4">
        <f t="shared" si="10"/>
        <v>0</v>
      </c>
      <c r="I161" s="4">
        <f t="shared" si="12"/>
        <v>0</v>
      </c>
      <c r="J161" s="4">
        <f>SUM('Lineair oud'!H161,'Lineair nieuw'!H161)</f>
        <v>0</v>
      </c>
      <c r="K161" s="4">
        <f t="shared" si="13"/>
        <v>0</v>
      </c>
      <c r="L161" s="4">
        <f>SUM('Lineair oud'!I161,'Lineair nieuw'!I161)</f>
        <v>0</v>
      </c>
      <c r="M161" s="4"/>
      <c r="N161" s="4"/>
      <c r="O161" s="4"/>
      <c r="P161" s="4"/>
      <c r="Q161" s="4"/>
      <c r="R161" s="4"/>
      <c r="S161" s="4"/>
      <c r="T161" s="4"/>
      <c r="U161" s="4"/>
      <c r="V161" s="21"/>
    </row>
    <row r="162" spans="1:22" x14ac:dyDescent="0.25">
      <c r="A162" s="10">
        <f t="shared" si="14"/>
        <v>49310</v>
      </c>
      <c r="B162">
        <f t="shared" si="11"/>
        <v>14</v>
      </c>
      <c r="C162">
        <v>161</v>
      </c>
      <c r="D162" s="4">
        <f>SUM('Lineair oud'!D162,'Lineair nieuw'!D162)</f>
        <v>0</v>
      </c>
      <c r="E162" s="4">
        <f>SUM('Lineair oud'!E162,'Lineair nieuw'!E162)</f>
        <v>0</v>
      </c>
      <c r="F162" s="4">
        <f>SUM('Lineair oud'!F162,'Lineair nieuw'!F162)</f>
        <v>0</v>
      </c>
      <c r="G162" s="4">
        <f>SUM('Lineair oud'!G162,'Lineair nieuw'!G162)</f>
        <v>0</v>
      </c>
      <c r="H162" s="4">
        <f t="shared" si="10"/>
        <v>0</v>
      </c>
      <c r="I162" s="4">
        <f t="shared" si="12"/>
        <v>0</v>
      </c>
      <c r="J162" s="4">
        <f>SUM('Lineair oud'!H162,'Lineair nieuw'!H162)</f>
        <v>0</v>
      </c>
      <c r="K162" s="4">
        <f t="shared" si="13"/>
        <v>0</v>
      </c>
      <c r="L162" s="4">
        <f>SUM('Lineair oud'!I162,'Lineair nieuw'!I162)</f>
        <v>0</v>
      </c>
      <c r="M162" s="4"/>
      <c r="N162" s="4"/>
      <c r="O162" s="4"/>
      <c r="P162" s="4"/>
      <c r="Q162" s="4"/>
      <c r="R162" s="4"/>
      <c r="S162" s="4"/>
      <c r="T162" s="4"/>
      <c r="U162" s="4"/>
      <c r="V162" s="21"/>
    </row>
    <row r="163" spans="1:22" x14ac:dyDescent="0.25">
      <c r="A163" s="10">
        <f t="shared" si="14"/>
        <v>49341</v>
      </c>
      <c r="B163">
        <f t="shared" si="11"/>
        <v>14</v>
      </c>
      <c r="C163">
        <v>162</v>
      </c>
      <c r="D163" s="4">
        <f>SUM('Lineair oud'!D163,'Lineair nieuw'!D163)</f>
        <v>0</v>
      </c>
      <c r="E163" s="4">
        <f>SUM('Lineair oud'!E163,'Lineair nieuw'!E163)</f>
        <v>0</v>
      </c>
      <c r="F163" s="4">
        <f>SUM('Lineair oud'!F163,'Lineair nieuw'!F163)</f>
        <v>0</v>
      </c>
      <c r="G163" s="4">
        <f>SUM('Lineair oud'!G163,'Lineair nieuw'!G163)</f>
        <v>0</v>
      </c>
      <c r="H163" s="4">
        <f t="shared" si="10"/>
        <v>0</v>
      </c>
      <c r="I163" s="4">
        <f t="shared" si="12"/>
        <v>0</v>
      </c>
      <c r="J163" s="4">
        <f>SUM('Lineair oud'!H163,'Lineair nieuw'!H163)</f>
        <v>0</v>
      </c>
      <c r="K163" s="4">
        <f t="shared" si="13"/>
        <v>0</v>
      </c>
      <c r="L163" s="4">
        <f>SUM('Lineair oud'!I163,'Lineair nieuw'!I163)</f>
        <v>0</v>
      </c>
      <c r="M163" s="4"/>
      <c r="N163" s="4"/>
      <c r="O163" s="4"/>
      <c r="P163" s="4"/>
      <c r="Q163" s="4"/>
      <c r="R163" s="4"/>
      <c r="S163" s="4"/>
      <c r="T163" s="4"/>
      <c r="U163" s="4"/>
      <c r="V163" s="21"/>
    </row>
    <row r="164" spans="1:22" x14ac:dyDescent="0.25">
      <c r="A164" s="10">
        <f t="shared" si="14"/>
        <v>49369</v>
      </c>
      <c r="B164">
        <f t="shared" si="11"/>
        <v>14</v>
      </c>
      <c r="C164">
        <v>163</v>
      </c>
      <c r="D164" s="4">
        <f>SUM('Lineair oud'!D164,'Lineair nieuw'!D164)</f>
        <v>0</v>
      </c>
      <c r="E164" s="4">
        <f>SUM('Lineair oud'!E164,'Lineair nieuw'!E164)</f>
        <v>0</v>
      </c>
      <c r="F164" s="4">
        <f>SUM('Lineair oud'!F164,'Lineair nieuw'!F164)</f>
        <v>0</v>
      </c>
      <c r="G164" s="4">
        <f>SUM('Lineair oud'!G164,'Lineair nieuw'!G164)</f>
        <v>0</v>
      </c>
      <c r="H164" s="4">
        <f t="shared" si="10"/>
        <v>0</v>
      </c>
      <c r="I164" s="4">
        <f t="shared" si="12"/>
        <v>0</v>
      </c>
      <c r="J164" s="4">
        <f>SUM('Lineair oud'!H164,'Lineair nieuw'!H164)</f>
        <v>0</v>
      </c>
      <c r="K164" s="4">
        <f t="shared" si="13"/>
        <v>0</v>
      </c>
      <c r="L164" s="4">
        <f>SUM('Lineair oud'!I164,'Lineair nieuw'!I164)</f>
        <v>0</v>
      </c>
      <c r="M164" s="4"/>
      <c r="N164" s="4"/>
      <c r="O164" s="4"/>
      <c r="P164" s="4"/>
      <c r="Q164" s="4"/>
      <c r="R164" s="4"/>
      <c r="S164" s="4"/>
      <c r="T164" s="4"/>
      <c r="U164" s="4"/>
      <c r="V164" s="21"/>
    </row>
    <row r="165" spans="1:22" x14ac:dyDescent="0.25">
      <c r="A165" s="10">
        <f t="shared" si="14"/>
        <v>49400</v>
      </c>
      <c r="B165">
        <f t="shared" si="11"/>
        <v>14</v>
      </c>
      <c r="C165">
        <v>164</v>
      </c>
      <c r="D165" s="4">
        <f>SUM('Lineair oud'!D165,'Lineair nieuw'!D165)</f>
        <v>0</v>
      </c>
      <c r="E165" s="4">
        <f>SUM('Lineair oud'!E165,'Lineair nieuw'!E165)</f>
        <v>0</v>
      </c>
      <c r="F165" s="4">
        <f>SUM('Lineair oud'!F165,'Lineair nieuw'!F165)</f>
        <v>0</v>
      </c>
      <c r="G165" s="4">
        <f>SUM('Lineair oud'!G165,'Lineair nieuw'!G165)</f>
        <v>0</v>
      </c>
      <c r="H165" s="4">
        <f t="shared" si="10"/>
        <v>0</v>
      </c>
      <c r="I165" s="4">
        <f t="shared" si="12"/>
        <v>0</v>
      </c>
      <c r="J165" s="4">
        <f>SUM('Lineair oud'!H165,'Lineair nieuw'!H165)</f>
        <v>0</v>
      </c>
      <c r="K165" s="4">
        <f t="shared" si="13"/>
        <v>0</v>
      </c>
      <c r="L165" s="4">
        <f>SUM('Lineair oud'!I165,'Lineair nieuw'!I165)</f>
        <v>0</v>
      </c>
      <c r="M165" s="4"/>
      <c r="N165" s="4"/>
      <c r="O165" s="4"/>
      <c r="P165" s="4"/>
      <c r="Q165" s="4"/>
      <c r="R165" s="4"/>
      <c r="S165" s="4"/>
      <c r="T165" s="4"/>
      <c r="U165" s="4"/>
      <c r="V165" s="21"/>
    </row>
    <row r="166" spans="1:22" x14ac:dyDescent="0.25">
      <c r="A166" s="10">
        <f t="shared" si="14"/>
        <v>49430</v>
      </c>
      <c r="B166">
        <f t="shared" si="11"/>
        <v>14</v>
      </c>
      <c r="C166">
        <v>165</v>
      </c>
      <c r="D166" s="4">
        <f>SUM('Lineair oud'!D166,'Lineair nieuw'!D166)</f>
        <v>0</v>
      </c>
      <c r="E166" s="4">
        <f>SUM('Lineair oud'!E166,'Lineair nieuw'!E166)</f>
        <v>0</v>
      </c>
      <c r="F166" s="4">
        <f>SUM('Lineair oud'!F166,'Lineair nieuw'!F166)</f>
        <v>0</v>
      </c>
      <c r="G166" s="4">
        <f>SUM('Lineair oud'!G166,'Lineair nieuw'!G166)</f>
        <v>0</v>
      </c>
      <c r="H166" s="4">
        <f t="shared" si="10"/>
        <v>0</v>
      </c>
      <c r="I166" s="4">
        <f t="shared" si="12"/>
        <v>0</v>
      </c>
      <c r="J166" s="4">
        <f>SUM('Lineair oud'!H166,'Lineair nieuw'!H166)</f>
        <v>0</v>
      </c>
      <c r="K166" s="4">
        <f t="shared" si="13"/>
        <v>0</v>
      </c>
      <c r="L166" s="4">
        <f>SUM('Lineair oud'!I166,'Lineair nieuw'!I166)</f>
        <v>0</v>
      </c>
      <c r="M166" s="4"/>
      <c r="N166" s="4"/>
      <c r="O166" s="4"/>
      <c r="P166" s="4"/>
      <c r="Q166" s="4"/>
      <c r="R166" s="4"/>
      <c r="S166" s="4"/>
      <c r="T166" s="4"/>
      <c r="U166" s="4"/>
      <c r="V166" s="21"/>
    </row>
    <row r="167" spans="1:22" x14ac:dyDescent="0.25">
      <c r="A167" s="10">
        <f t="shared" si="14"/>
        <v>49461</v>
      </c>
      <c r="B167">
        <f t="shared" si="11"/>
        <v>14</v>
      </c>
      <c r="C167">
        <v>166</v>
      </c>
      <c r="D167" s="4">
        <f>SUM('Lineair oud'!D167,'Lineair nieuw'!D167)</f>
        <v>0</v>
      </c>
      <c r="E167" s="4">
        <f>SUM('Lineair oud'!E167,'Lineair nieuw'!E167)</f>
        <v>0</v>
      </c>
      <c r="F167" s="4">
        <f>SUM('Lineair oud'!F167,'Lineair nieuw'!F167)</f>
        <v>0</v>
      </c>
      <c r="G167" s="4">
        <f>SUM('Lineair oud'!G167,'Lineair nieuw'!G167)</f>
        <v>0</v>
      </c>
      <c r="H167" s="4">
        <f t="shared" si="10"/>
        <v>0</v>
      </c>
      <c r="I167" s="4">
        <f t="shared" si="12"/>
        <v>0</v>
      </c>
      <c r="J167" s="4">
        <f>SUM('Lineair oud'!H167,'Lineair nieuw'!H167)</f>
        <v>0</v>
      </c>
      <c r="K167" s="4">
        <f t="shared" si="13"/>
        <v>0</v>
      </c>
      <c r="L167" s="4">
        <f>SUM('Lineair oud'!I167,'Lineair nieuw'!I167)</f>
        <v>0</v>
      </c>
      <c r="M167" s="4"/>
      <c r="N167" s="4"/>
      <c r="O167" s="4"/>
      <c r="P167" s="4"/>
      <c r="Q167" s="4"/>
      <c r="R167" s="4"/>
      <c r="S167" s="4"/>
      <c r="T167" s="4"/>
      <c r="U167" s="4"/>
      <c r="V167" s="21"/>
    </row>
    <row r="168" spans="1:22" x14ac:dyDescent="0.25">
      <c r="A168" s="10">
        <f t="shared" si="14"/>
        <v>49491</v>
      </c>
      <c r="B168">
        <f t="shared" si="11"/>
        <v>14</v>
      </c>
      <c r="C168">
        <v>167</v>
      </c>
      <c r="D168" s="4">
        <f>SUM('Lineair oud'!D168,'Lineair nieuw'!D168)</f>
        <v>0</v>
      </c>
      <c r="E168" s="4">
        <f>SUM('Lineair oud'!E168,'Lineair nieuw'!E168)</f>
        <v>0</v>
      </c>
      <c r="F168" s="4">
        <f>SUM('Lineair oud'!F168,'Lineair nieuw'!F168)</f>
        <v>0</v>
      </c>
      <c r="G168" s="4">
        <f>SUM('Lineair oud'!G168,'Lineair nieuw'!G168)</f>
        <v>0</v>
      </c>
      <c r="H168" s="4">
        <f t="shared" si="10"/>
        <v>0</v>
      </c>
      <c r="I168" s="4">
        <f t="shared" si="12"/>
        <v>0</v>
      </c>
      <c r="J168" s="4">
        <f>SUM('Lineair oud'!H168,'Lineair nieuw'!H168)</f>
        <v>0</v>
      </c>
      <c r="K168" s="4">
        <f t="shared" si="13"/>
        <v>0</v>
      </c>
      <c r="L168" s="4">
        <f>SUM('Lineair oud'!I168,'Lineair nieuw'!I168)</f>
        <v>0</v>
      </c>
      <c r="M168" s="4"/>
      <c r="N168" s="4"/>
      <c r="O168" s="4"/>
      <c r="P168" s="4"/>
      <c r="Q168" s="4"/>
      <c r="R168" s="4"/>
      <c r="S168" s="4"/>
      <c r="T168" s="4"/>
      <c r="U168" s="4"/>
      <c r="V168" s="21"/>
    </row>
    <row r="169" spans="1:22" x14ac:dyDescent="0.25">
      <c r="A169" s="10">
        <f t="shared" si="14"/>
        <v>49522</v>
      </c>
      <c r="B169">
        <f t="shared" si="11"/>
        <v>14</v>
      </c>
      <c r="C169">
        <v>168</v>
      </c>
      <c r="D169" s="4">
        <f>SUM('Lineair oud'!D169,'Lineair nieuw'!D169)</f>
        <v>0</v>
      </c>
      <c r="E169" s="4">
        <f>SUM('Lineair oud'!E169,'Lineair nieuw'!E169)</f>
        <v>0</v>
      </c>
      <c r="F169" s="4">
        <f>SUM('Lineair oud'!F169,'Lineair nieuw'!F169)</f>
        <v>0</v>
      </c>
      <c r="G169" s="4">
        <f>SUM('Lineair oud'!G169,'Lineair nieuw'!G169)</f>
        <v>0</v>
      </c>
      <c r="H169" s="4">
        <f t="shared" si="10"/>
        <v>0</v>
      </c>
      <c r="I169" s="4">
        <f t="shared" si="12"/>
        <v>0</v>
      </c>
      <c r="J169" s="4">
        <f>SUM('Lineair oud'!H169,'Lineair nieuw'!H169)</f>
        <v>0</v>
      </c>
      <c r="K169" s="4">
        <f t="shared" si="13"/>
        <v>0</v>
      </c>
      <c r="L169" s="4">
        <f>SUM('Lineair oud'!I169,'Lineair nieuw'!I169)</f>
        <v>0</v>
      </c>
      <c r="M169" s="4"/>
      <c r="N169" s="4"/>
      <c r="O169" s="4"/>
      <c r="P169" s="4"/>
      <c r="Q169" s="4"/>
      <c r="R169" s="4"/>
      <c r="S169" s="4"/>
      <c r="T169" s="4"/>
      <c r="U169" s="4"/>
      <c r="V169" s="21"/>
    </row>
    <row r="170" spans="1:22" x14ac:dyDescent="0.25">
      <c r="A170" s="10">
        <f t="shared" si="14"/>
        <v>49553</v>
      </c>
      <c r="B170">
        <f t="shared" si="11"/>
        <v>15</v>
      </c>
      <c r="C170">
        <v>169</v>
      </c>
      <c r="D170" s="4">
        <f>SUM('Lineair oud'!D170,'Lineair nieuw'!D170)</f>
        <v>0</v>
      </c>
      <c r="E170" s="4">
        <f>SUM('Lineair oud'!E170,'Lineair nieuw'!E170)</f>
        <v>0</v>
      </c>
      <c r="F170" s="4">
        <f>SUM('Lineair oud'!F170,'Lineair nieuw'!F170)</f>
        <v>0</v>
      </c>
      <c r="G170" s="4">
        <f>SUM('Lineair oud'!G170,'Lineair nieuw'!G170)</f>
        <v>0</v>
      </c>
      <c r="H170" s="4">
        <f t="shared" si="10"/>
        <v>0</v>
      </c>
      <c r="I170" s="4">
        <f t="shared" si="12"/>
        <v>0</v>
      </c>
      <c r="J170" s="4">
        <f>SUM('Lineair oud'!H170,'Lineair nieuw'!H170)</f>
        <v>0</v>
      </c>
      <c r="K170" s="4">
        <f t="shared" si="13"/>
        <v>0</v>
      </c>
      <c r="L170" s="4">
        <f>SUM('Lineair oud'!I170,'Lineair nieuw'!I170)</f>
        <v>0</v>
      </c>
      <c r="M170" s="4"/>
      <c r="N170" s="4"/>
      <c r="O170" s="4"/>
      <c r="P170" s="4"/>
      <c r="Q170" s="4"/>
      <c r="R170" s="4"/>
      <c r="S170" s="4"/>
      <c r="T170" s="4"/>
      <c r="U170" s="4"/>
      <c r="V170" s="21"/>
    </row>
    <row r="171" spans="1:22" x14ac:dyDescent="0.25">
      <c r="A171" s="10">
        <f t="shared" si="14"/>
        <v>49583</v>
      </c>
      <c r="B171">
        <f t="shared" si="11"/>
        <v>15</v>
      </c>
      <c r="C171">
        <v>170</v>
      </c>
      <c r="D171" s="4">
        <f>SUM('Lineair oud'!D171,'Lineair nieuw'!D171)</f>
        <v>0</v>
      </c>
      <c r="E171" s="4">
        <f>SUM('Lineair oud'!E171,'Lineair nieuw'!E171)</f>
        <v>0</v>
      </c>
      <c r="F171" s="4">
        <f>SUM('Lineair oud'!F171,'Lineair nieuw'!F171)</f>
        <v>0</v>
      </c>
      <c r="G171" s="4">
        <f>SUM('Lineair oud'!G171,'Lineair nieuw'!G171)</f>
        <v>0</v>
      </c>
      <c r="H171" s="4">
        <f t="shared" si="10"/>
        <v>0</v>
      </c>
      <c r="I171" s="4">
        <f t="shared" si="12"/>
        <v>0</v>
      </c>
      <c r="J171" s="4">
        <f>SUM('Lineair oud'!H171,'Lineair nieuw'!H171)</f>
        <v>0</v>
      </c>
      <c r="K171" s="4">
        <f t="shared" si="13"/>
        <v>0</v>
      </c>
      <c r="L171" s="4">
        <f>SUM('Lineair oud'!I171,'Lineair nieuw'!I171)</f>
        <v>0</v>
      </c>
      <c r="M171" s="4"/>
      <c r="N171" s="4"/>
      <c r="O171" s="4"/>
      <c r="P171" s="4"/>
      <c r="Q171" s="4"/>
      <c r="R171" s="4"/>
      <c r="S171" s="4"/>
      <c r="T171" s="4"/>
      <c r="U171" s="4"/>
      <c r="V171" s="21"/>
    </row>
    <row r="172" spans="1:22" x14ac:dyDescent="0.25">
      <c r="A172" s="10">
        <f t="shared" si="14"/>
        <v>49614</v>
      </c>
      <c r="B172">
        <f t="shared" si="11"/>
        <v>15</v>
      </c>
      <c r="C172">
        <v>171</v>
      </c>
      <c r="D172" s="4">
        <f>SUM('Lineair oud'!D172,'Lineair nieuw'!D172)</f>
        <v>0</v>
      </c>
      <c r="E172" s="4">
        <f>SUM('Lineair oud'!E172,'Lineair nieuw'!E172)</f>
        <v>0</v>
      </c>
      <c r="F172" s="4">
        <f>SUM('Lineair oud'!F172,'Lineair nieuw'!F172)</f>
        <v>0</v>
      </c>
      <c r="G172" s="4">
        <f>SUM('Lineair oud'!G172,'Lineair nieuw'!G172)</f>
        <v>0</v>
      </c>
      <c r="H172" s="4">
        <f t="shared" si="10"/>
        <v>0</v>
      </c>
      <c r="I172" s="4">
        <f t="shared" si="12"/>
        <v>0</v>
      </c>
      <c r="J172" s="4">
        <f>SUM('Lineair oud'!H172,'Lineair nieuw'!H172)</f>
        <v>0</v>
      </c>
      <c r="K172" s="4">
        <f t="shared" si="13"/>
        <v>0</v>
      </c>
      <c r="L172" s="4">
        <f>SUM('Lineair oud'!I172,'Lineair nieuw'!I172)</f>
        <v>0</v>
      </c>
      <c r="M172" s="4"/>
      <c r="N172" s="4"/>
      <c r="O172" s="4"/>
      <c r="P172" s="4"/>
      <c r="Q172" s="4"/>
      <c r="R172" s="4"/>
      <c r="S172" s="4"/>
      <c r="T172" s="4"/>
      <c r="U172" s="4"/>
      <c r="V172" s="21"/>
    </row>
    <row r="173" spans="1:22" x14ac:dyDescent="0.25">
      <c r="A173" s="10">
        <f t="shared" si="14"/>
        <v>49644</v>
      </c>
      <c r="B173">
        <f t="shared" si="11"/>
        <v>15</v>
      </c>
      <c r="C173">
        <v>172</v>
      </c>
      <c r="D173" s="4">
        <f>SUM('Lineair oud'!D173,'Lineair nieuw'!D173)</f>
        <v>0</v>
      </c>
      <c r="E173" s="4">
        <f>SUM('Lineair oud'!E173,'Lineair nieuw'!E173)</f>
        <v>0</v>
      </c>
      <c r="F173" s="4">
        <f>SUM('Lineair oud'!F173,'Lineair nieuw'!F173)</f>
        <v>0</v>
      </c>
      <c r="G173" s="4">
        <f>SUM('Lineair oud'!G173,'Lineair nieuw'!G173)</f>
        <v>0</v>
      </c>
      <c r="H173" s="4">
        <f t="shared" si="10"/>
        <v>0</v>
      </c>
      <c r="I173" s="4">
        <f t="shared" si="12"/>
        <v>0</v>
      </c>
      <c r="J173" s="4">
        <f>SUM('Lineair oud'!H173,'Lineair nieuw'!H173)</f>
        <v>0</v>
      </c>
      <c r="K173" s="4">
        <f t="shared" si="13"/>
        <v>0</v>
      </c>
      <c r="L173" s="4">
        <f>SUM('Lineair oud'!I173,'Lineair nieuw'!I173)</f>
        <v>0</v>
      </c>
      <c r="M173" s="4"/>
      <c r="N173" s="4"/>
      <c r="O173" s="4"/>
      <c r="P173" s="4"/>
      <c r="Q173" s="4"/>
      <c r="R173" s="4"/>
      <c r="S173" s="4"/>
      <c r="T173" s="4"/>
      <c r="U173" s="4"/>
      <c r="V173" s="21"/>
    </row>
    <row r="174" spans="1:22" x14ac:dyDescent="0.25">
      <c r="A174" s="10">
        <f t="shared" si="14"/>
        <v>49675</v>
      </c>
      <c r="B174">
        <f t="shared" si="11"/>
        <v>15</v>
      </c>
      <c r="C174">
        <v>173</v>
      </c>
      <c r="D174" s="4">
        <f>SUM('Lineair oud'!D174,'Lineair nieuw'!D174)</f>
        <v>0</v>
      </c>
      <c r="E174" s="4">
        <f>SUM('Lineair oud'!E174,'Lineair nieuw'!E174)</f>
        <v>0</v>
      </c>
      <c r="F174" s="4">
        <f>SUM('Lineair oud'!F174,'Lineair nieuw'!F174)</f>
        <v>0</v>
      </c>
      <c r="G174" s="4">
        <f>SUM('Lineair oud'!G174,'Lineair nieuw'!G174)</f>
        <v>0</v>
      </c>
      <c r="H174" s="4">
        <f t="shared" si="10"/>
        <v>0</v>
      </c>
      <c r="I174" s="4">
        <f t="shared" si="12"/>
        <v>0</v>
      </c>
      <c r="J174" s="4">
        <f>SUM('Lineair oud'!H174,'Lineair nieuw'!H174)</f>
        <v>0</v>
      </c>
      <c r="K174" s="4">
        <f t="shared" si="13"/>
        <v>0</v>
      </c>
      <c r="L174" s="4">
        <f>SUM('Lineair oud'!I174,'Lineair nieuw'!I174)</f>
        <v>0</v>
      </c>
      <c r="M174" s="4"/>
      <c r="N174" s="4"/>
      <c r="O174" s="4"/>
      <c r="P174" s="4"/>
      <c r="Q174" s="4"/>
      <c r="R174" s="4"/>
      <c r="S174" s="4"/>
      <c r="T174" s="4"/>
      <c r="U174" s="4"/>
      <c r="V174" s="21"/>
    </row>
    <row r="175" spans="1:22" x14ac:dyDescent="0.25">
      <c r="A175" s="10">
        <f t="shared" si="14"/>
        <v>49706</v>
      </c>
      <c r="B175">
        <f t="shared" si="11"/>
        <v>15</v>
      </c>
      <c r="C175">
        <v>174</v>
      </c>
      <c r="D175" s="4">
        <f>SUM('Lineair oud'!D175,'Lineair nieuw'!D175)</f>
        <v>0</v>
      </c>
      <c r="E175" s="4">
        <f>SUM('Lineair oud'!E175,'Lineair nieuw'!E175)</f>
        <v>0</v>
      </c>
      <c r="F175" s="4">
        <f>SUM('Lineair oud'!F175,'Lineair nieuw'!F175)</f>
        <v>0</v>
      </c>
      <c r="G175" s="4">
        <f>SUM('Lineair oud'!G175,'Lineair nieuw'!G175)</f>
        <v>0</v>
      </c>
      <c r="H175" s="4">
        <f t="shared" si="10"/>
        <v>0</v>
      </c>
      <c r="I175" s="4">
        <f t="shared" si="12"/>
        <v>0</v>
      </c>
      <c r="J175" s="4">
        <f>SUM('Lineair oud'!H175,'Lineair nieuw'!H175)</f>
        <v>0</v>
      </c>
      <c r="K175" s="4">
        <f t="shared" si="13"/>
        <v>0</v>
      </c>
      <c r="L175" s="4">
        <f>SUM('Lineair oud'!I175,'Lineair nieuw'!I175)</f>
        <v>0</v>
      </c>
      <c r="M175" s="4"/>
      <c r="N175" s="4"/>
      <c r="O175" s="4"/>
      <c r="P175" s="4"/>
      <c r="Q175" s="4"/>
      <c r="R175" s="4"/>
      <c r="S175" s="4"/>
      <c r="T175" s="4"/>
      <c r="U175" s="4"/>
      <c r="V175" s="21"/>
    </row>
    <row r="176" spans="1:22" x14ac:dyDescent="0.25">
      <c r="A176" s="10">
        <f t="shared" si="14"/>
        <v>49735</v>
      </c>
      <c r="B176">
        <f t="shared" si="11"/>
        <v>15</v>
      </c>
      <c r="C176">
        <v>175</v>
      </c>
      <c r="D176" s="4">
        <f>SUM('Lineair oud'!D176,'Lineair nieuw'!D176)</f>
        <v>0</v>
      </c>
      <c r="E176" s="4">
        <f>SUM('Lineair oud'!E176,'Lineair nieuw'!E176)</f>
        <v>0</v>
      </c>
      <c r="F176" s="4">
        <f>SUM('Lineair oud'!F176,'Lineair nieuw'!F176)</f>
        <v>0</v>
      </c>
      <c r="G176" s="4">
        <f>SUM('Lineair oud'!G176,'Lineair nieuw'!G176)</f>
        <v>0</v>
      </c>
      <c r="H176" s="4">
        <f t="shared" si="10"/>
        <v>0</v>
      </c>
      <c r="I176" s="4">
        <f t="shared" si="12"/>
        <v>0</v>
      </c>
      <c r="J176" s="4">
        <f>SUM('Lineair oud'!H176,'Lineair nieuw'!H176)</f>
        <v>0</v>
      </c>
      <c r="K176" s="4">
        <f t="shared" si="13"/>
        <v>0</v>
      </c>
      <c r="L176" s="4">
        <f>SUM('Lineair oud'!I176,'Lineair nieuw'!I176)</f>
        <v>0</v>
      </c>
      <c r="M176" s="4"/>
      <c r="N176" s="4"/>
      <c r="O176" s="4"/>
      <c r="P176" s="4"/>
      <c r="Q176" s="4"/>
      <c r="R176" s="4"/>
      <c r="S176" s="4"/>
      <c r="T176" s="4"/>
      <c r="U176" s="4"/>
      <c r="V176" s="21"/>
    </row>
    <row r="177" spans="1:22" x14ac:dyDescent="0.25">
      <c r="A177" s="10">
        <f t="shared" si="14"/>
        <v>49766</v>
      </c>
      <c r="B177">
        <f t="shared" si="11"/>
        <v>15</v>
      </c>
      <c r="C177">
        <v>176</v>
      </c>
      <c r="D177" s="4">
        <f>SUM('Lineair oud'!D177,'Lineair nieuw'!D177)</f>
        <v>0</v>
      </c>
      <c r="E177" s="4">
        <f>SUM('Lineair oud'!E177,'Lineair nieuw'!E177)</f>
        <v>0</v>
      </c>
      <c r="F177" s="4">
        <f>SUM('Lineair oud'!F177,'Lineair nieuw'!F177)</f>
        <v>0</v>
      </c>
      <c r="G177" s="4">
        <f>SUM('Lineair oud'!G177,'Lineair nieuw'!G177)</f>
        <v>0</v>
      </c>
      <c r="H177" s="4">
        <f t="shared" si="10"/>
        <v>0</v>
      </c>
      <c r="I177" s="4">
        <f t="shared" si="12"/>
        <v>0</v>
      </c>
      <c r="J177" s="4">
        <f>SUM('Lineair oud'!H177,'Lineair nieuw'!H177)</f>
        <v>0</v>
      </c>
      <c r="K177" s="4">
        <f t="shared" si="13"/>
        <v>0</v>
      </c>
      <c r="L177" s="4">
        <f>SUM('Lineair oud'!I177,'Lineair nieuw'!I177)</f>
        <v>0</v>
      </c>
      <c r="M177" s="4"/>
      <c r="N177" s="4"/>
      <c r="O177" s="4"/>
      <c r="P177" s="4"/>
      <c r="Q177" s="4"/>
      <c r="R177" s="4"/>
      <c r="S177" s="4"/>
      <c r="T177" s="4"/>
      <c r="U177" s="4"/>
      <c r="V177" s="21"/>
    </row>
    <row r="178" spans="1:22" x14ac:dyDescent="0.25">
      <c r="A178" s="10">
        <f t="shared" si="14"/>
        <v>49796</v>
      </c>
      <c r="B178">
        <f t="shared" si="11"/>
        <v>15</v>
      </c>
      <c r="C178">
        <v>177</v>
      </c>
      <c r="D178" s="4">
        <f>SUM('Lineair oud'!D178,'Lineair nieuw'!D178)</f>
        <v>0</v>
      </c>
      <c r="E178" s="4">
        <f>SUM('Lineair oud'!E178,'Lineair nieuw'!E178)</f>
        <v>0</v>
      </c>
      <c r="F178" s="4">
        <f>SUM('Lineair oud'!F178,'Lineair nieuw'!F178)</f>
        <v>0</v>
      </c>
      <c r="G178" s="4">
        <f>SUM('Lineair oud'!G178,'Lineair nieuw'!G178)</f>
        <v>0</v>
      </c>
      <c r="H178" s="4">
        <f t="shared" si="10"/>
        <v>0</v>
      </c>
      <c r="I178" s="4">
        <f t="shared" si="12"/>
        <v>0</v>
      </c>
      <c r="J178" s="4">
        <f>SUM('Lineair oud'!H178,'Lineair nieuw'!H178)</f>
        <v>0</v>
      </c>
      <c r="K178" s="4">
        <f t="shared" si="13"/>
        <v>0</v>
      </c>
      <c r="L178" s="4">
        <f>SUM('Lineair oud'!I178,'Lineair nieuw'!I178)</f>
        <v>0</v>
      </c>
      <c r="M178" s="4"/>
      <c r="N178" s="4"/>
      <c r="O178" s="4"/>
      <c r="P178" s="4"/>
      <c r="Q178" s="4"/>
      <c r="R178" s="4"/>
      <c r="S178" s="4"/>
      <c r="T178" s="4"/>
      <c r="U178" s="4"/>
      <c r="V178" s="21"/>
    </row>
    <row r="179" spans="1:22" x14ac:dyDescent="0.25">
      <c r="A179" s="10">
        <f t="shared" si="14"/>
        <v>49827</v>
      </c>
      <c r="B179">
        <f t="shared" si="11"/>
        <v>15</v>
      </c>
      <c r="C179">
        <v>178</v>
      </c>
      <c r="D179" s="4">
        <f>SUM('Lineair oud'!D179,'Lineair nieuw'!D179)</f>
        <v>0</v>
      </c>
      <c r="E179" s="4">
        <f>SUM('Lineair oud'!E179,'Lineair nieuw'!E179)</f>
        <v>0</v>
      </c>
      <c r="F179" s="4">
        <f>SUM('Lineair oud'!F179,'Lineair nieuw'!F179)</f>
        <v>0</v>
      </c>
      <c r="G179" s="4">
        <f>SUM('Lineair oud'!G179,'Lineair nieuw'!G179)</f>
        <v>0</v>
      </c>
      <c r="H179" s="4">
        <f t="shared" si="10"/>
        <v>0</v>
      </c>
      <c r="I179" s="4">
        <f t="shared" si="12"/>
        <v>0</v>
      </c>
      <c r="J179" s="4">
        <f>SUM('Lineair oud'!H179,'Lineair nieuw'!H179)</f>
        <v>0</v>
      </c>
      <c r="K179" s="4">
        <f t="shared" si="13"/>
        <v>0</v>
      </c>
      <c r="L179" s="4">
        <f>SUM('Lineair oud'!I179,'Lineair nieuw'!I179)</f>
        <v>0</v>
      </c>
      <c r="M179" s="4"/>
      <c r="N179" s="4"/>
      <c r="O179" s="4"/>
      <c r="P179" s="4"/>
      <c r="Q179" s="4"/>
      <c r="R179" s="4"/>
      <c r="S179" s="4"/>
      <c r="T179" s="4"/>
      <c r="U179" s="4"/>
      <c r="V179" s="21"/>
    </row>
    <row r="180" spans="1:22" x14ac:dyDescent="0.25">
      <c r="A180" s="10">
        <f t="shared" si="14"/>
        <v>49857</v>
      </c>
      <c r="B180">
        <f t="shared" si="11"/>
        <v>15</v>
      </c>
      <c r="C180">
        <v>179</v>
      </c>
      <c r="D180" s="4">
        <f>SUM('Lineair oud'!D180,'Lineair nieuw'!D180)</f>
        <v>0</v>
      </c>
      <c r="E180" s="4">
        <f>SUM('Lineair oud'!E180,'Lineair nieuw'!E180)</f>
        <v>0</v>
      </c>
      <c r="F180" s="4">
        <f>SUM('Lineair oud'!F180,'Lineair nieuw'!F180)</f>
        <v>0</v>
      </c>
      <c r="G180" s="4">
        <f>SUM('Lineair oud'!G180,'Lineair nieuw'!G180)</f>
        <v>0</v>
      </c>
      <c r="H180" s="4">
        <f t="shared" si="10"/>
        <v>0</v>
      </c>
      <c r="I180" s="4">
        <f t="shared" si="12"/>
        <v>0</v>
      </c>
      <c r="J180" s="4">
        <f>SUM('Lineair oud'!H180,'Lineair nieuw'!H180)</f>
        <v>0</v>
      </c>
      <c r="K180" s="4">
        <f t="shared" si="13"/>
        <v>0</v>
      </c>
      <c r="L180" s="4">
        <f>SUM('Lineair oud'!I180,'Lineair nieuw'!I180)</f>
        <v>0</v>
      </c>
      <c r="M180" s="4"/>
      <c r="N180" s="4"/>
      <c r="O180" s="4"/>
      <c r="P180" s="4"/>
      <c r="Q180" s="4"/>
      <c r="R180" s="4"/>
      <c r="S180" s="4"/>
      <c r="T180" s="4"/>
      <c r="U180" s="4"/>
      <c r="V180" s="21"/>
    </row>
    <row r="181" spans="1:22" x14ac:dyDescent="0.25">
      <c r="A181" s="10">
        <f t="shared" si="14"/>
        <v>49888</v>
      </c>
      <c r="B181">
        <f t="shared" si="11"/>
        <v>15</v>
      </c>
      <c r="C181">
        <v>180</v>
      </c>
      <c r="D181" s="4">
        <f>SUM('Lineair oud'!D181,'Lineair nieuw'!D181)</f>
        <v>0</v>
      </c>
      <c r="E181" s="4">
        <f>SUM('Lineair oud'!E181,'Lineair nieuw'!E181)</f>
        <v>0</v>
      </c>
      <c r="F181" s="4">
        <f>SUM('Lineair oud'!F181,'Lineair nieuw'!F181)</f>
        <v>0</v>
      </c>
      <c r="G181" s="4">
        <f>SUM('Lineair oud'!G181,'Lineair nieuw'!G181)</f>
        <v>0</v>
      </c>
      <c r="H181" s="4">
        <f t="shared" si="10"/>
        <v>0</v>
      </c>
      <c r="I181" s="4">
        <f t="shared" si="12"/>
        <v>0</v>
      </c>
      <c r="J181" s="4">
        <f>SUM('Lineair oud'!H181,'Lineair nieuw'!H181)</f>
        <v>0</v>
      </c>
      <c r="K181" s="4">
        <f t="shared" si="13"/>
        <v>0</v>
      </c>
      <c r="L181" s="4">
        <f>SUM('Lineair oud'!I181,'Lineair nieuw'!I181)</f>
        <v>0</v>
      </c>
      <c r="M181" s="4"/>
      <c r="N181" s="4"/>
      <c r="O181" s="4"/>
      <c r="P181" s="4"/>
      <c r="Q181" s="4"/>
      <c r="R181" s="4"/>
      <c r="S181" s="4"/>
      <c r="T181" s="4"/>
      <c r="U181" s="4"/>
      <c r="V181" s="21"/>
    </row>
    <row r="182" spans="1:22" x14ac:dyDescent="0.25">
      <c r="A182" s="10">
        <f t="shared" si="14"/>
        <v>49919</v>
      </c>
      <c r="B182">
        <f t="shared" si="11"/>
        <v>16</v>
      </c>
      <c r="C182">
        <v>181</v>
      </c>
      <c r="D182" s="4">
        <f>SUM('Lineair oud'!D182,'Lineair nieuw'!D182)</f>
        <v>0</v>
      </c>
      <c r="E182" s="4">
        <f>SUM('Lineair oud'!E182,'Lineair nieuw'!E182)</f>
        <v>0</v>
      </c>
      <c r="F182" s="4">
        <f>SUM('Lineair oud'!F182,'Lineair nieuw'!F182)</f>
        <v>0</v>
      </c>
      <c r="G182" s="4">
        <f>SUM('Lineair oud'!G182,'Lineair nieuw'!G182)</f>
        <v>0</v>
      </c>
      <c r="H182" s="4">
        <f t="shared" si="10"/>
        <v>0</v>
      </c>
      <c r="I182" s="4">
        <f t="shared" si="12"/>
        <v>0</v>
      </c>
      <c r="J182" s="4">
        <f>SUM('Lineair oud'!H182,'Lineair nieuw'!H182)</f>
        <v>0</v>
      </c>
      <c r="K182" s="4">
        <f t="shared" si="13"/>
        <v>0</v>
      </c>
      <c r="L182" s="4">
        <f>SUM('Lineair oud'!I182,'Lineair nieuw'!I182)</f>
        <v>0</v>
      </c>
      <c r="M182" s="4"/>
      <c r="N182" s="4"/>
      <c r="O182" s="4"/>
      <c r="P182" s="4"/>
      <c r="Q182" s="4"/>
      <c r="R182" s="4"/>
      <c r="S182" s="4"/>
      <c r="T182" s="4"/>
      <c r="U182" s="4"/>
      <c r="V182" s="21"/>
    </row>
    <row r="183" spans="1:22" x14ac:dyDescent="0.25">
      <c r="A183" s="10">
        <f t="shared" si="14"/>
        <v>49949</v>
      </c>
      <c r="B183">
        <f t="shared" si="11"/>
        <v>16</v>
      </c>
      <c r="C183">
        <v>182</v>
      </c>
      <c r="D183" s="4">
        <f>SUM('Lineair oud'!D183,'Lineair nieuw'!D183)</f>
        <v>0</v>
      </c>
      <c r="E183" s="4">
        <f>SUM('Lineair oud'!E183,'Lineair nieuw'!E183)</f>
        <v>0</v>
      </c>
      <c r="F183" s="4">
        <f>SUM('Lineair oud'!F183,'Lineair nieuw'!F183)</f>
        <v>0</v>
      </c>
      <c r="G183" s="4">
        <f>SUM('Lineair oud'!G183,'Lineair nieuw'!G183)</f>
        <v>0</v>
      </c>
      <c r="H183" s="4">
        <f t="shared" si="10"/>
        <v>0</v>
      </c>
      <c r="I183" s="4">
        <f t="shared" si="12"/>
        <v>0</v>
      </c>
      <c r="J183" s="4">
        <f>SUM('Lineair oud'!H183,'Lineair nieuw'!H183)</f>
        <v>0</v>
      </c>
      <c r="K183" s="4">
        <f t="shared" si="13"/>
        <v>0</v>
      </c>
      <c r="L183" s="4">
        <f>SUM('Lineair oud'!I183,'Lineair nieuw'!I183)</f>
        <v>0</v>
      </c>
      <c r="M183" s="4"/>
      <c r="N183" s="4"/>
      <c r="O183" s="4"/>
      <c r="P183" s="4"/>
      <c r="Q183" s="4"/>
      <c r="R183" s="4"/>
      <c r="S183" s="4"/>
      <c r="T183" s="4"/>
      <c r="U183" s="4"/>
      <c r="V183" s="21"/>
    </row>
    <row r="184" spans="1:22" x14ac:dyDescent="0.25">
      <c r="A184" s="10">
        <f t="shared" si="14"/>
        <v>49980</v>
      </c>
      <c r="B184">
        <f t="shared" si="11"/>
        <v>16</v>
      </c>
      <c r="C184">
        <v>183</v>
      </c>
      <c r="D184" s="4">
        <f>SUM('Lineair oud'!D184,'Lineair nieuw'!D184)</f>
        <v>0</v>
      </c>
      <c r="E184" s="4">
        <f>SUM('Lineair oud'!E184,'Lineair nieuw'!E184)</f>
        <v>0</v>
      </c>
      <c r="F184" s="4">
        <f>SUM('Lineair oud'!F184,'Lineair nieuw'!F184)</f>
        <v>0</v>
      </c>
      <c r="G184" s="4">
        <f>SUM('Lineair oud'!G184,'Lineair nieuw'!G184)</f>
        <v>0</v>
      </c>
      <c r="H184" s="4">
        <f t="shared" si="10"/>
        <v>0</v>
      </c>
      <c r="I184" s="4">
        <f t="shared" si="12"/>
        <v>0</v>
      </c>
      <c r="J184" s="4">
        <f>SUM('Lineair oud'!H184,'Lineair nieuw'!H184)</f>
        <v>0</v>
      </c>
      <c r="K184" s="4">
        <f t="shared" si="13"/>
        <v>0</v>
      </c>
      <c r="L184" s="4">
        <f>SUM('Lineair oud'!I184,'Lineair nieuw'!I184)</f>
        <v>0</v>
      </c>
      <c r="M184" s="4"/>
      <c r="N184" s="4"/>
      <c r="O184" s="4"/>
      <c r="P184" s="4"/>
      <c r="Q184" s="4"/>
      <c r="R184" s="4"/>
      <c r="S184" s="4"/>
      <c r="T184" s="4"/>
      <c r="U184" s="4"/>
      <c r="V184" s="21"/>
    </row>
    <row r="185" spans="1:22" x14ac:dyDescent="0.25">
      <c r="A185" s="10">
        <f t="shared" si="14"/>
        <v>50010</v>
      </c>
      <c r="B185">
        <f t="shared" si="11"/>
        <v>16</v>
      </c>
      <c r="C185">
        <v>184</v>
      </c>
      <c r="D185" s="4">
        <f>SUM('Lineair oud'!D185,'Lineair nieuw'!D185)</f>
        <v>0</v>
      </c>
      <c r="E185" s="4">
        <f>SUM('Lineair oud'!E185,'Lineair nieuw'!E185)</f>
        <v>0</v>
      </c>
      <c r="F185" s="4">
        <f>SUM('Lineair oud'!F185,'Lineair nieuw'!F185)</f>
        <v>0</v>
      </c>
      <c r="G185" s="4">
        <f>SUM('Lineair oud'!G185,'Lineair nieuw'!G185)</f>
        <v>0</v>
      </c>
      <c r="H185" s="4">
        <f t="shared" si="10"/>
        <v>0</v>
      </c>
      <c r="I185" s="4">
        <f t="shared" si="12"/>
        <v>0</v>
      </c>
      <c r="J185" s="4">
        <f>SUM('Lineair oud'!H185,'Lineair nieuw'!H185)</f>
        <v>0</v>
      </c>
      <c r="K185" s="4">
        <f t="shared" si="13"/>
        <v>0</v>
      </c>
      <c r="L185" s="4">
        <f>SUM('Lineair oud'!I185,'Lineair nieuw'!I185)</f>
        <v>0</v>
      </c>
      <c r="M185" s="4"/>
      <c r="N185" s="4"/>
      <c r="O185" s="4"/>
      <c r="P185" s="4"/>
      <c r="Q185" s="4"/>
      <c r="R185" s="4"/>
      <c r="S185" s="4"/>
      <c r="T185" s="4"/>
      <c r="U185" s="4"/>
      <c r="V185" s="21"/>
    </row>
    <row r="186" spans="1:22" x14ac:dyDescent="0.25">
      <c r="A186" s="10">
        <f t="shared" si="14"/>
        <v>50041</v>
      </c>
      <c r="B186">
        <f t="shared" si="11"/>
        <v>16</v>
      </c>
      <c r="C186">
        <v>185</v>
      </c>
      <c r="D186" s="4">
        <f>SUM('Lineair oud'!D186,'Lineair nieuw'!D186)</f>
        <v>0</v>
      </c>
      <c r="E186" s="4">
        <f>SUM('Lineair oud'!E186,'Lineair nieuw'!E186)</f>
        <v>0</v>
      </c>
      <c r="F186" s="4">
        <f>SUM('Lineair oud'!F186,'Lineair nieuw'!F186)</f>
        <v>0</v>
      </c>
      <c r="G186" s="4">
        <f>SUM('Lineair oud'!G186,'Lineair nieuw'!G186)</f>
        <v>0</v>
      </c>
      <c r="H186" s="4">
        <f t="shared" si="10"/>
        <v>0</v>
      </c>
      <c r="I186" s="4">
        <f t="shared" si="12"/>
        <v>0</v>
      </c>
      <c r="J186" s="4">
        <f>SUM('Lineair oud'!H186,'Lineair nieuw'!H186)</f>
        <v>0</v>
      </c>
      <c r="K186" s="4">
        <f t="shared" si="13"/>
        <v>0</v>
      </c>
      <c r="L186" s="4">
        <f>SUM('Lineair oud'!I186,'Lineair nieuw'!I186)</f>
        <v>0</v>
      </c>
      <c r="M186" s="4"/>
      <c r="N186" s="4"/>
      <c r="O186" s="4"/>
      <c r="P186" s="4"/>
      <c r="Q186" s="4"/>
      <c r="R186" s="4"/>
      <c r="S186" s="4"/>
      <c r="T186" s="4"/>
      <c r="U186" s="4"/>
      <c r="V186" s="21"/>
    </row>
    <row r="187" spans="1:22" x14ac:dyDescent="0.25">
      <c r="A187" s="10">
        <f t="shared" si="14"/>
        <v>50072</v>
      </c>
      <c r="B187">
        <f t="shared" si="11"/>
        <v>16</v>
      </c>
      <c r="C187">
        <v>186</v>
      </c>
      <c r="D187" s="4">
        <f>SUM('Lineair oud'!D187,'Lineair nieuw'!D187)</f>
        <v>0</v>
      </c>
      <c r="E187" s="4">
        <f>SUM('Lineair oud'!E187,'Lineair nieuw'!E187)</f>
        <v>0</v>
      </c>
      <c r="F187" s="4">
        <f>SUM('Lineair oud'!F187,'Lineair nieuw'!F187)</f>
        <v>0</v>
      </c>
      <c r="G187" s="4">
        <f>SUM('Lineair oud'!G187,'Lineair nieuw'!G187)</f>
        <v>0</v>
      </c>
      <c r="H187" s="4">
        <f t="shared" si="10"/>
        <v>0</v>
      </c>
      <c r="I187" s="4">
        <f t="shared" si="12"/>
        <v>0</v>
      </c>
      <c r="J187" s="4">
        <f>SUM('Lineair oud'!H187,'Lineair nieuw'!H187)</f>
        <v>0</v>
      </c>
      <c r="K187" s="4">
        <f t="shared" si="13"/>
        <v>0</v>
      </c>
      <c r="L187" s="4">
        <f>SUM('Lineair oud'!I187,'Lineair nieuw'!I187)</f>
        <v>0</v>
      </c>
      <c r="M187" s="4"/>
      <c r="N187" s="4"/>
      <c r="O187" s="4"/>
      <c r="P187" s="4"/>
      <c r="Q187" s="4"/>
      <c r="R187" s="4"/>
      <c r="S187" s="4"/>
      <c r="T187" s="4"/>
      <c r="U187" s="4"/>
      <c r="V187" s="21"/>
    </row>
    <row r="188" spans="1:22" x14ac:dyDescent="0.25">
      <c r="A188" s="10">
        <f t="shared" si="14"/>
        <v>50100</v>
      </c>
      <c r="B188">
        <f t="shared" si="11"/>
        <v>16</v>
      </c>
      <c r="C188">
        <v>187</v>
      </c>
      <c r="D188" s="4">
        <f>SUM('Lineair oud'!D188,'Lineair nieuw'!D188)</f>
        <v>0</v>
      </c>
      <c r="E188" s="4">
        <f>SUM('Lineair oud'!E188,'Lineair nieuw'!E188)</f>
        <v>0</v>
      </c>
      <c r="F188" s="4">
        <f>SUM('Lineair oud'!F188,'Lineair nieuw'!F188)</f>
        <v>0</v>
      </c>
      <c r="G188" s="4">
        <f>SUM('Lineair oud'!G188,'Lineair nieuw'!G188)</f>
        <v>0</v>
      </c>
      <c r="H188" s="4">
        <f t="shared" si="10"/>
        <v>0</v>
      </c>
      <c r="I188" s="4">
        <f t="shared" si="12"/>
        <v>0</v>
      </c>
      <c r="J188" s="4">
        <f>SUM('Lineair oud'!H188,'Lineair nieuw'!H188)</f>
        <v>0</v>
      </c>
      <c r="K188" s="4">
        <f t="shared" si="13"/>
        <v>0</v>
      </c>
      <c r="L188" s="4">
        <f>SUM('Lineair oud'!I188,'Lineair nieuw'!I188)</f>
        <v>0</v>
      </c>
      <c r="M188" s="4"/>
      <c r="N188" s="4"/>
      <c r="O188" s="4"/>
      <c r="P188" s="4"/>
      <c r="Q188" s="4"/>
      <c r="R188" s="4"/>
      <c r="S188" s="4"/>
      <c r="T188" s="4"/>
      <c r="U188" s="4"/>
      <c r="V188" s="21"/>
    </row>
    <row r="189" spans="1:22" x14ac:dyDescent="0.25">
      <c r="A189" s="10">
        <f t="shared" si="14"/>
        <v>50131</v>
      </c>
      <c r="B189">
        <f t="shared" si="11"/>
        <v>16</v>
      </c>
      <c r="C189">
        <v>188</v>
      </c>
      <c r="D189" s="4">
        <f>SUM('Lineair oud'!D189,'Lineair nieuw'!D189)</f>
        <v>0</v>
      </c>
      <c r="E189" s="4">
        <f>SUM('Lineair oud'!E189,'Lineair nieuw'!E189)</f>
        <v>0</v>
      </c>
      <c r="F189" s="4">
        <f>SUM('Lineair oud'!F189,'Lineair nieuw'!F189)</f>
        <v>0</v>
      </c>
      <c r="G189" s="4">
        <f>SUM('Lineair oud'!G189,'Lineair nieuw'!G189)</f>
        <v>0</v>
      </c>
      <c r="H189" s="4">
        <f t="shared" si="10"/>
        <v>0</v>
      </c>
      <c r="I189" s="4">
        <f t="shared" si="12"/>
        <v>0</v>
      </c>
      <c r="J189" s="4">
        <f>SUM('Lineair oud'!H189,'Lineair nieuw'!H189)</f>
        <v>0</v>
      </c>
      <c r="K189" s="4">
        <f t="shared" si="13"/>
        <v>0</v>
      </c>
      <c r="L189" s="4">
        <f>SUM('Lineair oud'!I189,'Lineair nieuw'!I189)</f>
        <v>0</v>
      </c>
      <c r="M189" s="4"/>
      <c r="N189" s="4"/>
      <c r="O189" s="4"/>
      <c r="P189" s="4"/>
      <c r="Q189" s="4"/>
      <c r="R189" s="4"/>
      <c r="S189" s="4"/>
      <c r="T189" s="4"/>
      <c r="U189" s="4"/>
      <c r="V189" s="21"/>
    </row>
    <row r="190" spans="1:22" x14ac:dyDescent="0.25">
      <c r="A190" s="10">
        <f t="shared" si="14"/>
        <v>50161</v>
      </c>
      <c r="B190">
        <f t="shared" si="11"/>
        <v>16</v>
      </c>
      <c r="C190">
        <v>189</v>
      </c>
      <c r="D190" s="4">
        <f>SUM('Lineair oud'!D190,'Lineair nieuw'!D190)</f>
        <v>0</v>
      </c>
      <c r="E190" s="4">
        <f>SUM('Lineair oud'!E190,'Lineair nieuw'!E190)</f>
        <v>0</v>
      </c>
      <c r="F190" s="4">
        <f>SUM('Lineair oud'!F190,'Lineair nieuw'!F190)</f>
        <v>0</v>
      </c>
      <c r="G190" s="4">
        <f>SUM('Lineair oud'!G190,'Lineair nieuw'!G190)</f>
        <v>0</v>
      </c>
      <c r="H190" s="4">
        <f t="shared" si="10"/>
        <v>0</v>
      </c>
      <c r="I190" s="4">
        <f t="shared" si="12"/>
        <v>0</v>
      </c>
      <c r="J190" s="4">
        <f>SUM('Lineair oud'!H190,'Lineair nieuw'!H190)</f>
        <v>0</v>
      </c>
      <c r="K190" s="4">
        <f t="shared" si="13"/>
        <v>0</v>
      </c>
      <c r="L190" s="4">
        <f>SUM('Lineair oud'!I190,'Lineair nieuw'!I190)</f>
        <v>0</v>
      </c>
      <c r="M190" s="4"/>
      <c r="N190" s="4"/>
      <c r="O190" s="4"/>
      <c r="P190" s="4"/>
      <c r="Q190" s="4"/>
      <c r="R190" s="4"/>
      <c r="S190" s="4"/>
      <c r="T190" s="4"/>
      <c r="U190" s="4"/>
      <c r="V190" s="21"/>
    </row>
    <row r="191" spans="1:22" x14ac:dyDescent="0.25">
      <c r="A191" s="10">
        <f t="shared" si="14"/>
        <v>50192</v>
      </c>
      <c r="B191">
        <f t="shared" si="11"/>
        <v>16</v>
      </c>
      <c r="C191">
        <v>190</v>
      </c>
      <c r="D191" s="4">
        <f>SUM('Lineair oud'!D191,'Lineair nieuw'!D191)</f>
        <v>0</v>
      </c>
      <c r="E191" s="4">
        <f>SUM('Lineair oud'!E191,'Lineair nieuw'!E191)</f>
        <v>0</v>
      </c>
      <c r="F191" s="4">
        <f>SUM('Lineair oud'!F191,'Lineair nieuw'!F191)</f>
        <v>0</v>
      </c>
      <c r="G191" s="4">
        <f>SUM('Lineair oud'!G191,'Lineair nieuw'!G191)</f>
        <v>0</v>
      </c>
      <c r="H191" s="4">
        <f t="shared" si="10"/>
        <v>0</v>
      </c>
      <c r="I191" s="4">
        <f t="shared" si="12"/>
        <v>0</v>
      </c>
      <c r="J191" s="4">
        <f>SUM('Lineair oud'!H191,'Lineair nieuw'!H191)</f>
        <v>0</v>
      </c>
      <c r="K191" s="4">
        <f t="shared" si="13"/>
        <v>0</v>
      </c>
      <c r="L191" s="4">
        <f>SUM('Lineair oud'!I191,'Lineair nieuw'!I191)</f>
        <v>0</v>
      </c>
      <c r="M191" s="4"/>
      <c r="N191" s="4"/>
      <c r="O191" s="4"/>
      <c r="P191" s="4"/>
      <c r="Q191" s="4"/>
      <c r="R191" s="4"/>
      <c r="S191" s="4"/>
      <c r="T191" s="4"/>
      <c r="U191" s="4"/>
      <c r="V191" s="21"/>
    </row>
    <row r="192" spans="1:22" x14ac:dyDescent="0.25">
      <c r="A192" s="10">
        <f t="shared" si="14"/>
        <v>50222</v>
      </c>
      <c r="B192">
        <f t="shared" si="11"/>
        <v>16</v>
      </c>
      <c r="C192">
        <v>191</v>
      </c>
      <c r="D192" s="4">
        <f>SUM('Lineair oud'!D192,'Lineair nieuw'!D192)</f>
        <v>0</v>
      </c>
      <c r="E192" s="4">
        <f>SUM('Lineair oud'!E192,'Lineair nieuw'!E192)</f>
        <v>0</v>
      </c>
      <c r="F192" s="4">
        <f>SUM('Lineair oud'!F192,'Lineair nieuw'!F192)</f>
        <v>0</v>
      </c>
      <c r="G192" s="4">
        <f>SUM('Lineair oud'!G192,'Lineair nieuw'!G192)</f>
        <v>0</v>
      </c>
      <c r="H192" s="4">
        <f t="shared" si="10"/>
        <v>0</v>
      </c>
      <c r="I192" s="4">
        <f t="shared" si="12"/>
        <v>0</v>
      </c>
      <c r="J192" s="4">
        <f>SUM('Lineair oud'!H192,'Lineair nieuw'!H192)</f>
        <v>0</v>
      </c>
      <c r="K192" s="4">
        <f t="shared" si="13"/>
        <v>0</v>
      </c>
      <c r="L192" s="4">
        <f>SUM('Lineair oud'!I192,'Lineair nieuw'!I192)</f>
        <v>0</v>
      </c>
      <c r="M192" s="4"/>
      <c r="N192" s="4"/>
      <c r="O192" s="4"/>
      <c r="P192" s="4"/>
      <c r="Q192" s="4"/>
      <c r="R192" s="4"/>
      <c r="S192" s="4"/>
      <c r="T192" s="4"/>
      <c r="U192" s="4"/>
      <c r="V192" s="21"/>
    </row>
    <row r="193" spans="1:22" x14ac:dyDescent="0.25">
      <c r="A193" s="10">
        <f t="shared" si="14"/>
        <v>50253</v>
      </c>
      <c r="B193">
        <f t="shared" si="11"/>
        <v>16</v>
      </c>
      <c r="C193">
        <v>192</v>
      </c>
      <c r="D193" s="4">
        <f>SUM('Lineair oud'!D193,'Lineair nieuw'!D193)</f>
        <v>0</v>
      </c>
      <c r="E193" s="4">
        <f>SUM('Lineair oud'!E193,'Lineair nieuw'!E193)</f>
        <v>0</v>
      </c>
      <c r="F193" s="4">
        <f>SUM('Lineair oud'!F193,'Lineair nieuw'!F193)</f>
        <v>0</v>
      </c>
      <c r="G193" s="4">
        <f>SUM('Lineair oud'!G193,'Lineair nieuw'!G193)</f>
        <v>0</v>
      </c>
      <c r="H193" s="4">
        <f t="shared" si="10"/>
        <v>0</v>
      </c>
      <c r="I193" s="4">
        <f t="shared" si="12"/>
        <v>0</v>
      </c>
      <c r="J193" s="4">
        <f>SUM('Lineair oud'!H193,'Lineair nieuw'!H193)</f>
        <v>0</v>
      </c>
      <c r="K193" s="4">
        <f t="shared" si="13"/>
        <v>0</v>
      </c>
      <c r="L193" s="4">
        <f>SUM('Lineair oud'!I193,'Lineair nieuw'!I193)</f>
        <v>0</v>
      </c>
      <c r="M193" s="4"/>
      <c r="N193" s="4"/>
      <c r="O193" s="4"/>
      <c r="P193" s="4"/>
      <c r="Q193" s="4"/>
      <c r="R193" s="4"/>
      <c r="S193" s="4"/>
      <c r="T193" s="4"/>
      <c r="U193" s="4"/>
      <c r="V193" s="21"/>
    </row>
    <row r="194" spans="1:22" x14ac:dyDescent="0.25">
      <c r="A194" s="10">
        <f t="shared" si="14"/>
        <v>50284</v>
      </c>
      <c r="B194">
        <f t="shared" si="11"/>
        <v>17</v>
      </c>
      <c r="C194">
        <v>193</v>
      </c>
      <c r="D194" s="4">
        <f>SUM('Lineair oud'!D194,'Lineair nieuw'!D194)</f>
        <v>0</v>
      </c>
      <c r="E194" s="4">
        <f>SUM('Lineair oud'!E194,'Lineair nieuw'!E194)</f>
        <v>0</v>
      </c>
      <c r="F194" s="4">
        <f>SUM('Lineair oud'!F194,'Lineair nieuw'!F194)</f>
        <v>0</v>
      </c>
      <c r="G194" s="4">
        <f>SUM('Lineair oud'!G194,'Lineair nieuw'!G194)</f>
        <v>0</v>
      </c>
      <c r="H194" s="4">
        <f t="shared" ref="H194:H257" si="15">IF(A194&lt;=Aflossingsvrij_maken,IF(F194-(Eigenwoningforfait/12)&lt;=0,0,(F194-(Eigenwoningforfait/12))*Belastingpercentage),0)</f>
        <v>0</v>
      </c>
      <c r="I194" s="4">
        <f t="shared" si="12"/>
        <v>0</v>
      </c>
      <c r="J194" s="4">
        <f>SUM('Lineair oud'!H194,'Lineair nieuw'!H194)</f>
        <v>0</v>
      </c>
      <c r="K194" s="4">
        <f t="shared" si="13"/>
        <v>0</v>
      </c>
      <c r="L194" s="4">
        <f>SUM('Lineair oud'!I194,'Lineair nieuw'!I194)</f>
        <v>0</v>
      </c>
      <c r="M194" s="4"/>
      <c r="N194" s="4"/>
      <c r="O194" s="4"/>
      <c r="P194" s="4"/>
      <c r="Q194" s="4"/>
      <c r="R194" s="4"/>
      <c r="S194" s="4"/>
      <c r="T194" s="4"/>
      <c r="U194" s="4"/>
      <c r="V194" s="21"/>
    </row>
    <row r="195" spans="1:22" x14ac:dyDescent="0.25">
      <c r="A195" s="10">
        <f t="shared" si="14"/>
        <v>50314</v>
      </c>
      <c r="B195">
        <f t="shared" ref="B195:B258" si="16">CEILING(C195/12,1)</f>
        <v>17</v>
      </c>
      <c r="C195">
        <v>194</v>
      </c>
      <c r="D195" s="4">
        <f>SUM('Lineair oud'!D195,'Lineair nieuw'!D195)</f>
        <v>0</v>
      </c>
      <c r="E195" s="4">
        <f>SUM('Lineair oud'!E195,'Lineair nieuw'!E195)</f>
        <v>0</v>
      </c>
      <c r="F195" s="4">
        <f>SUM('Lineair oud'!F195,'Lineair nieuw'!F195)</f>
        <v>0</v>
      </c>
      <c r="G195" s="4">
        <f>SUM('Lineair oud'!G195,'Lineair nieuw'!G195)</f>
        <v>0</v>
      </c>
      <c r="H195" s="4">
        <f t="shared" si="15"/>
        <v>0</v>
      </c>
      <c r="I195" s="4">
        <f t="shared" ref="I195:I258" si="17">G195-H195</f>
        <v>0</v>
      </c>
      <c r="J195" s="4">
        <f>SUM('Lineair oud'!H195,'Lineair nieuw'!H195)</f>
        <v>0</v>
      </c>
      <c r="K195" s="4">
        <f t="shared" ref="K195:K258" si="18">J195-H195</f>
        <v>0</v>
      </c>
      <c r="L195" s="4">
        <f>SUM('Lineair oud'!I195,'Lineair nieuw'!I195)</f>
        <v>0</v>
      </c>
      <c r="M195" s="4"/>
      <c r="N195" s="4"/>
      <c r="O195" s="4"/>
      <c r="P195" s="4"/>
      <c r="Q195" s="4"/>
      <c r="R195" s="4"/>
      <c r="S195" s="4"/>
      <c r="T195" s="4"/>
      <c r="U195" s="4"/>
      <c r="V195" s="21"/>
    </row>
    <row r="196" spans="1:22" x14ac:dyDescent="0.25">
      <c r="A196" s="10">
        <f t="shared" ref="A196:A259" si="19">DATE(YEAR(A195),MONTH(A195)+1,DAY(A195))</f>
        <v>50345</v>
      </c>
      <c r="B196">
        <f t="shared" si="16"/>
        <v>17</v>
      </c>
      <c r="C196">
        <v>195</v>
      </c>
      <c r="D196" s="4">
        <f>SUM('Lineair oud'!D196,'Lineair nieuw'!D196)</f>
        <v>0</v>
      </c>
      <c r="E196" s="4">
        <f>SUM('Lineair oud'!E196,'Lineair nieuw'!E196)</f>
        <v>0</v>
      </c>
      <c r="F196" s="4">
        <f>SUM('Lineair oud'!F196,'Lineair nieuw'!F196)</f>
        <v>0</v>
      </c>
      <c r="G196" s="4">
        <f>SUM('Lineair oud'!G196,'Lineair nieuw'!G196)</f>
        <v>0</v>
      </c>
      <c r="H196" s="4">
        <f t="shared" si="15"/>
        <v>0</v>
      </c>
      <c r="I196" s="4">
        <f t="shared" si="17"/>
        <v>0</v>
      </c>
      <c r="J196" s="4">
        <f>SUM('Lineair oud'!H196,'Lineair nieuw'!H196)</f>
        <v>0</v>
      </c>
      <c r="K196" s="4">
        <f t="shared" si="18"/>
        <v>0</v>
      </c>
      <c r="L196" s="4">
        <f>SUM('Lineair oud'!I196,'Lineair nieuw'!I196)</f>
        <v>0</v>
      </c>
      <c r="M196" s="4"/>
      <c r="N196" s="4"/>
      <c r="O196" s="4"/>
      <c r="P196" s="4"/>
      <c r="Q196" s="4"/>
      <c r="R196" s="4"/>
      <c r="S196" s="4"/>
      <c r="T196" s="4"/>
      <c r="U196" s="4"/>
      <c r="V196" s="21"/>
    </row>
    <row r="197" spans="1:22" x14ac:dyDescent="0.25">
      <c r="A197" s="10">
        <f t="shared" si="19"/>
        <v>50375</v>
      </c>
      <c r="B197">
        <f t="shared" si="16"/>
        <v>17</v>
      </c>
      <c r="C197">
        <v>196</v>
      </c>
      <c r="D197" s="4">
        <f>SUM('Lineair oud'!D197,'Lineair nieuw'!D197)</f>
        <v>0</v>
      </c>
      <c r="E197" s="4">
        <f>SUM('Lineair oud'!E197,'Lineair nieuw'!E197)</f>
        <v>0</v>
      </c>
      <c r="F197" s="4">
        <f>SUM('Lineair oud'!F197,'Lineair nieuw'!F197)</f>
        <v>0</v>
      </c>
      <c r="G197" s="4">
        <f>SUM('Lineair oud'!G197,'Lineair nieuw'!G197)</f>
        <v>0</v>
      </c>
      <c r="H197" s="4">
        <f t="shared" si="15"/>
        <v>0</v>
      </c>
      <c r="I197" s="4">
        <f t="shared" si="17"/>
        <v>0</v>
      </c>
      <c r="J197" s="4">
        <f>SUM('Lineair oud'!H197,'Lineair nieuw'!H197)</f>
        <v>0</v>
      </c>
      <c r="K197" s="4">
        <f t="shared" si="18"/>
        <v>0</v>
      </c>
      <c r="L197" s="4">
        <f>SUM('Lineair oud'!I197,'Lineair nieuw'!I197)</f>
        <v>0</v>
      </c>
      <c r="M197" s="4"/>
      <c r="N197" s="4"/>
      <c r="O197" s="4"/>
      <c r="P197" s="4"/>
      <c r="Q197" s="4"/>
      <c r="R197" s="4"/>
      <c r="S197" s="4"/>
      <c r="T197" s="4"/>
      <c r="U197" s="4"/>
      <c r="V197" s="21"/>
    </row>
    <row r="198" spans="1:22" x14ac:dyDescent="0.25">
      <c r="A198" s="10">
        <f t="shared" si="19"/>
        <v>50406</v>
      </c>
      <c r="B198">
        <f t="shared" si="16"/>
        <v>17</v>
      </c>
      <c r="C198">
        <v>197</v>
      </c>
      <c r="D198" s="4">
        <f>SUM('Lineair oud'!D198,'Lineair nieuw'!D198)</f>
        <v>0</v>
      </c>
      <c r="E198" s="4">
        <f>SUM('Lineair oud'!E198,'Lineair nieuw'!E198)</f>
        <v>0</v>
      </c>
      <c r="F198" s="4">
        <f>SUM('Lineair oud'!F198,'Lineair nieuw'!F198)</f>
        <v>0</v>
      </c>
      <c r="G198" s="4">
        <f>SUM('Lineair oud'!G198,'Lineair nieuw'!G198)</f>
        <v>0</v>
      </c>
      <c r="H198" s="4">
        <f t="shared" si="15"/>
        <v>0</v>
      </c>
      <c r="I198" s="4">
        <f t="shared" si="17"/>
        <v>0</v>
      </c>
      <c r="J198" s="4">
        <f>SUM('Lineair oud'!H198,'Lineair nieuw'!H198)</f>
        <v>0</v>
      </c>
      <c r="K198" s="4">
        <f t="shared" si="18"/>
        <v>0</v>
      </c>
      <c r="L198" s="4">
        <f>SUM('Lineair oud'!I198,'Lineair nieuw'!I198)</f>
        <v>0</v>
      </c>
      <c r="M198" s="4"/>
      <c r="N198" s="4"/>
      <c r="O198" s="4"/>
      <c r="P198" s="4"/>
      <c r="Q198" s="4"/>
      <c r="R198" s="4"/>
      <c r="S198" s="4"/>
      <c r="T198" s="4"/>
      <c r="U198" s="4"/>
      <c r="V198" s="21"/>
    </row>
    <row r="199" spans="1:22" x14ac:dyDescent="0.25">
      <c r="A199" s="10">
        <f t="shared" si="19"/>
        <v>50437</v>
      </c>
      <c r="B199">
        <f t="shared" si="16"/>
        <v>17</v>
      </c>
      <c r="C199">
        <v>198</v>
      </c>
      <c r="D199" s="4">
        <f>SUM('Lineair oud'!D199,'Lineair nieuw'!D199)</f>
        <v>0</v>
      </c>
      <c r="E199" s="4">
        <f>SUM('Lineair oud'!E199,'Lineair nieuw'!E199)</f>
        <v>0</v>
      </c>
      <c r="F199" s="4">
        <f>SUM('Lineair oud'!F199,'Lineair nieuw'!F199)</f>
        <v>0</v>
      </c>
      <c r="G199" s="4">
        <f>SUM('Lineair oud'!G199,'Lineair nieuw'!G199)</f>
        <v>0</v>
      </c>
      <c r="H199" s="4">
        <f t="shared" si="15"/>
        <v>0</v>
      </c>
      <c r="I199" s="4">
        <f t="shared" si="17"/>
        <v>0</v>
      </c>
      <c r="J199" s="4">
        <f>SUM('Lineair oud'!H199,'Lineair nieuw'!H199)</f>
        <v>0</v>
      </c>
      <c r="K199" s="4">
        <f t="shared" si="18"/>
        <v>0</v>
      </c>
      <c r="L199" s="4">
        <f>SUM('Lineair oud'!I199,'Lineair nieuw'!I199)</f>
        <v>0</v>
      </c>
      <c r="M199" s="4"/>
      <c r="N199" s="4"/>
      <c r="O199" s="4"/>
      <c r="P199" s="4"/>
      <c r="Q199" s="4"/>
      <c r="R199" s="4"/>
      <c r="S199" s="4"/>
      <c r="T199" s="4"/>
      <c r="U199" s="4"/>
      <c r="V199" s="21"/>
    </row>
    <row r="200" spans="1:22" x14ac:dyDescent="0.25">
      <c r="A200" s="10">
        <f t="shared" si="19"/>
        <v>50465</v>
      </c>
      <c r="B200">
        <f t="shared" si="16"/>
        <v>17</v>
      </c>
      <c r="C200">
        <v>199</v>
      </c>
      <c r="D200" s="4">
        <f>SUM('Lineair oud'!D200,'Lineair nieuw'!D200)</f>
        <v>0</v>
      </c>
      <c r="E200" s="4">
        <f>SUM('Lineair oud'!E200,'Lineair nieuw'!E200)</f>
        <v>0</v>
      </c>
      <c r="F200" s="4">
        <f>SUM('Lineair oud'!F200,'Lineair nieuw'!F200)</f>
        <v>0</v>
      </c>
      <c r="G200" s="4">
        <f>SUM('Lineair oud'!G200,'Lineair nieuw'!G200)</f>
        <v>0</v>
      </c>
      <c r="H200" s="4">
        <f t="shared" si="15"/>
        <v>0</v>
      </c>
      <c r="I200" s="4">
        <f t="shared" si="17"/>
        <v>0</v>
      </c>
      <c r="J200" s="4">
        <f>SUM('Lineair oud'!H200,'Lineair nieuw'!H200)</f>
        <v>0</v>
      </c>
      <c r="K200" s="4">
        <f t="shared" si="18"/>
        <v>0</v>
      </c>
      <c r="L200" s="4">
        <f>SUM('Lineair oud'!I200,'Lineair nieuw'!I200)</f>
        <v>0</v>
      </c>
      <c r="M200" s="4"/>
      <c r="N200" s="4"/>
      <c r="O200" s="4"/>
      <c r="P200" s="4"/>
      <c r="Q200" s="4"/>
      <c r="R200" s="4"/>
      <c r="S200" s="4"/>
      <c r="T200" s="4"/>
      <c r="U200" s="4"/>
      <c r="V200" s="21"/>
    </row>
    <row r="201" spans="1:22" x14ac:dyDescent="0.25">
      <c r="A201" s="10">
        <f t="shared" si="19"/>
        <v>50496</v>
      </c>
      <c r="B201">
        <f t="shared" si="16"/>
        <v>17</v>
      </c>
      <c r="C201">
        <v>200</v>
      </c>
      <c r="D201" s="4">
        <f>SUM('Lineair oud'!D201,'Lineair nieuw'!D201)</f>
        <v>0</v>
      </c>
      <c r="E201" s="4">
        <f>SUM('Lineair oud'!E201,'Lineair nieuw'!E201)</f>
        <v>0</v>
      </c>
      <c r="F201" s="4">
        <f>SUM('Lineair oud'!F201,'Lineair nieuw'!F201)</f>
        <v>0</v>
      </c>
      <c r="G201" s="4">
        <f>SUM('Lineair oud'!G201,'Lineair nieuw'!G201)</f>
        <v>0</v>
      </c>
      <c r="H201" s="4">
        <f t="shared" si="15"/>
        <v>0</v>
      </c>
      <c r="I201" s="4">
        <f t="shared" si="17"/>
        <v>0</v>
      </c>
      <c r="J201" s="4">
        <f>SUM('Lineair oud'!H201,'Lineair nieuw'!H201)</f>
        <v>0</v>
      </c>
      <c r="K201" s="4">
        <f t="shared" si="18"/>
        <v>0</v>
      </c>
      <c r="L201" s="4">
        <f>SUM('Lineair oud'!I201,'Lineair nieuw'!I201)</f>
        <v>0</v>
      </c>
      <c r="M201" s="4"/>
      <c r="N201" s="4"/>
      <c r="O201" s="4"/>
      <c r="P201" s="4"/>
      <c r="Q201" s="4"/>
      <c r="R201" s="4"/>
      <c r="S201" s="4"/>
      <c r="T201" s="4"/>
      <c r="U201" s="4"/>
      <c r="V201" s="21"/>
    </row>
    <row r="202" spans="1:22" x14ac:dyDescent="0.25">
      <c r="A202" s="10">
        <f t="shared" si="19"/>
        <v>50526</v>
      </c>
      <c r="B202">
        <f t="shared" si="16"/>
        <v>17</v>
      </c>
      <c r="C202">
        <v>201</v>
      </c>
      <c r="D202" s="4">
        <f>SUM('Lineair oud'!D202,'Lineair nieuw'!D202)</f>
        <v>0</v>
      </c>
      <c r="E202" s="4">
        <f>SUM('Lineair oud'!E202,'Lineair nieuw'!E202)</f>
        <v>0</v>
      </c>
      <c r="F202" s="4">
        <f>SUM('Lineair oud'!F202,'Lineair nieuw'!F202)</f>
        <v>0</v>
      </c>
      <c r="G202" s="4">
        <f>SUM('Lineair oud'!G202,'Lineair nieuw'!G202)</f>
        <v>0</v>
      </c>
      <c r="H202" s="4">
        <f t="shared" si="15"/>
        <v>0</v>
      </c>
      <c r="I202" s="4">
        <f t="shared" si="17"/>
        <v>0</v>
      </c>
      <c r="J202" s="4">
        <f>SUM('Lineair oud'!H202,'Lineair nieuw'!H202)</f>
        <v>0</v>
      </c>
      <c r="K202" s="4">
        <f t="shared" si="18"/>
        <v>0</v>
      </c>
      <c r="L202" s="4">
        <f>SUM('Lineair oud'!I202,'Lineair nieuw'!I202)</f>
        <v>0</v>
      </c>
      <c r="M202" s="4"/>
      <c r="N202" s="4"/>
      <c r="O202" s="4"/>
      <c r="P202" s="4"/>
      <c r="Q202" s="4"/>
      <c r="R202" s="4"/>
      <c r="S202" s="4"/>
      <c r="T202" s="4"/>
      <c r="U202" s="4"/>
      <c r="V202" s="21"/>
    </row>
    <row r="203" spans="1:22" x14ac:dyDescent="0.25">
      <c r="A203" s="10">
        <f t="shared" si="19"/>
        <v>50557</v>
      </c>
      <c r="B203">
        <f t="shared" si="16"/>
        <v>17</v>
      </c>
      <c r="C203">
        <v>202</v>
      </c>
      <c r="D203" s="4">
        <f>SUM('Lineair oud'!D203,'Lineair nieuw'!D203)</f>
        <v>0</v>
      </c>
      <c r="E203" s="4">
        <f>SUM('Lineair oud'!E203,'Lineair nieuw'!E203)</f>
        <v>0</v>
      </c>
      <c r="F203" s="4">
        <f>SUM('Lineair oud'!F203,'Lineair nieuw'!F203)</f>
        <v>0</v>
      </c>
      <c r="G203" s="4">
        <f>SUM('Lineair oud'!G203,'Lineair nieuw'!G203)</f>
        <v>0</v>
      </c>
      <c r="H203" s="4">
        <f t="shared" si="15"/>
        <v>0</v>
      </c>
      <c r="I203" s="4">
        <f t="shared" si="17"/>
        <v>0</v>
      </c>
      <c r="J203" s="4">
        <f>SUM('Lineair oud'!H203,'Lineair nieuw'!H203)</f>
        <v>0</v>
      </c>
      <c r="K203" s="4">
        <f t="shared" si="18"/>
        <v>0</v>
      </c>
      <c r="L203" s="4">
        <f>SUM('Lineair oud'!I203,'Lineair nieuw'!I203)</f>
        <v>0</v>
      </c>
      <c r="M203" s="4"/>
      <c r="N203" s="4"/>
      <c r="O203" s="4"/>
      <c r="P203" s="4"/>
      <c r="Q203" s="4"/>
      <c r="R203" s="4"/>
      <c r="S203" s="4"/>
      <c r="T203" s="4"/>
      <c r="U203" s="4"/>
      <c r="V203" s="21"/>
    </row>
    <row r="204" spans="1:22" x14ac:dyDescent="0.25">
      <c r="A204" s="10">
        <f t="shared" si="19"/>
        <v>50587</v>
      </c>
      <c r="B204">
        <f t="shared" si="16"/>
        <v>17</v>
      </c>
      <c r="C204">
        <v>203</v>
      </c>
      <c r="D204" s="4">
        <f>SUM('Lineair oud'!D204,'Lineair nieuw'!D204)</f>
        <v>0</v>
      </c>
      <c r="E204" s="4">
        <f>SUM('Lineair oud'!E204,'Lineair nieuw'!E204)</f>
        <v>0</v>
      </c>
      <c r="F204" s="4">
        <f>SUM('Lineair oud'!F204,'Lineair nieuw'!F204)</f>
        <v>0</v>
      </c>
      <c r="G204" s="4">
        <f>SUM('Lineair oud'!G204,'Lineair nieuw'!G204)</f>
        <v>0</v>
      </c>
      <c r="H204" s="4">
        <f t="shared" si="15"/>
        <v>0</v>
      </c>
      <c r="I204" s="4">
        <f t="shared" si="17"/>
        <v>0</v>
      </c>
      <c r="J204" s="4">
        <f>SUM('Lineair oud'!H204,'Lineair nieuw'!H204)</f>
        <v>0</v>
      </c>
      <c r="K204" s="4">
        <f t="shared" si="18"/>
        <v>0</v>
      </c>
      <c r="L204" s="4">
        <f>SUM('Lineair oud'!I204,'Lineair nieuw'!I204)</f>
        <v>0</v>
      </c>
      <c r="M204" s="4"/>
      <c r="N204" s="4"/>
      <c r="O204" s="4"/>
      <c r="P204" s="4"/>
      <c r="Q204" s="4"/>
      <c r="R204" s="4"/>
      <c r="S204" s="4"/>
      <c r="T204" s="4"/>
      <c r="U204" s="4"/>
      <c r="V204" s="21"/>
    </row>
    <row r="205" spans="1:22" x14ac:dyDescent="0.25">
      <c r="A205" s="10">
        <f t="shared" si="19"/>
        <v>50618</v>
      </c>
      <c r="B205">
        <f t="shared" si="16"/>
        <v>17</v>
      </c>
      <c r="C205">
        <v>204</v>
      </c>
      <c r="D205" s="4">
        <f>SUM('Lineair oud'!D205,'Lineair nieuw'!D205)</f>
        <v>0</v>
      </c>
      <c r="E205" s="4">
        <f>SUM('Lineair oud'!E205,'Lineair nieuw'!E205)</f>
        <v>0</v>
      </c>
      <c r="F205" s="4">
        <f>SUM('Lineair oud'!F205,'Lineair nieuw'!F205)</f>
        <v>0</v>
      </c>
      <c r="G205" s="4">
        <f>SUM('Lineair oud'!G205,'Lineair nieuw'!G205)</f>
        <v>0</v>
      </c>
      <c r="H205" s="4">
        <f t="shared" si="15"/>
        <v>0</v>
      </c>
      <c r="I205" s="4">
        <f t="shared" si="17"/>
        <v>0</v>
      </c>
      <c r="J205" s="4">
        <f>SUM('Lineair oud'!H205,'Lineair nieuw'!H205)</f>
        <v>0</v>
      </c>
      <c r="K205" s="4">
        <f t="shared" si="18"/>
        <v>0</v>
      </c>
      <c r="L205" s="4">
        <f>SUM('Lineair oud'!I205,'Lineair nieuw'!I205)</f>
        <v>0</v>
      </c>
      <c r="M205" s="4"/>
      <c r="N205" s="4"/>
      <c r="O205" s="4"/>
      <c r="P205" s="4"/>
      <c r="Q205" s="4"/>
      <c r="R205" s="4"/>
      <c r="S205" s="4"/>
      <c r="T205" s="4"/>
      <c r="U205" s="4"/>
      <c r="V205" s="21"/>
    </row>
    <row r="206" spans="1:22" x14ac:dyDescent="0.25">
      <c r="A206" s="10">
        <f t="shared" si="19"/>
        <v>50649</v>
      </c>
      <c r="B206">
        <f t="shared" si="16"/>
        <v>18</v>
      </c>
      <c r="C206">
        <v>205</v>
      </c>
      <c r="D206" s="4">
        <f>SUM('Lineair oud'!D206,'Lineair nieuw'!D206)</f>
        <v>0</v>
      </c>
      <c r="E206" s="4">
        <f>SUM('Lineair oud'!E206,'Lineair nieuw'!E206)</f>
        <v>0</v>
      </c>
      <c r="F206" s="4">
        <f>SUM('Lineair oud'!F206,'Lineair nieuw'!F206)</f>
        <v>0</v>
      </c>
      <c r="G206" s="4">
        <f>SUM('Lineair oud'!G206,'Lineair nieuw'!G206)</f>
        <v>0</v>
      </c>
      <c r="H206" s="4">
        <f t="shared" si="15"/>
        <v>0</v>
      </c>
      <c r="I206" s="4">
        <f t="shared" si="17"/>
        <v>0</v>
      </c>
      <c r="J206" s="4">
        <f>SUM('Lineair oud'!H206,'Lineair nieuw'!H206)</f>
        <v>0</v>
      </c>
      <c r="K206" s="4">
        <f t="shared" si="18"/>
        <v>0</v>
      </c>
      <c r="L206" s="4">
        <f>SUM('Lineair oud'!I206,'Lineair nieuw'!I206)</f>
        <v>0</v>
      </c>
      <c r="M206" s="4"/>
      <c r="N206" s="4"/>
      <c r="O206" s="4"/>
      <c r="P206" s="4"/>
      <c r="Q206" s="4"/>
      <c r="R206" s="4"/>
      <c r="S206" s="4"/>
      <c r="T206" s="4"/>
      <c r="U206" s="4"/>
      <c r="V206" s="21"/>
    </row>
    <row r="207" spans="1:22" x14ac:dyDescent="0.25">
      <c r="A207" s="10">
        <f t="shared" si="19"/>
        <v>50679</v>
      </c>
      <c r="B207">
        <f t="shared" si="16"/>
        <v>18</v>
      </c>
      <c r="C207">
        <v>206</v>
      </c>
      <c r="D207" s="4">
        <f>SUM('Lineair oud'!D207,'Lineair nieuw'!D207)</f>
        <v>0</v>
      </c>
      <c r="E207" s="4">
        <f>SUM('Lineair oud'!E207,'Lineair nieuw'!E207)</f>
        <v>0</v>
      </c>
      <c r="F207" s="4">
        <f>SUM('Lineair oud'!F207,'Lineair nieuw'!F207)</f>
        <v>0</v>
      </c>
      <c r="G207" s="4">
        <f>SUM('Lineair oud'!G207,'Lineair nieuw'!G207)</f>
        <v>0</v>
      </c>
      <c r="H207" s="4">
        <f t="shared" si="15"/>
        <v>0</v>
      </c>
      <c r="I207" s="4">
        <f t="shared" si="17"/>
        <v>0</v>
      </c>
      <c r="J207" s="4">
        <f>SUM('Lineair oud'!H207,'Lineair nieuw'!H207)</f>
        <v>0</v>
      </c>
      <c r="K207" s="4">
        <f t="shared" si="18"/>
        <v>0</v>
      </c>
      <c r="L207" s="4">
        <f>SUM('Lineair oud'!I207,'Lineair nieuw'!I207)</f>
        <v>0</v>
      </c>
      <c r="M207" s="4"/>
      <c r="N207" s="4"/>
      <c r="O207" s="4"/>
      <c r="P207" s="4"/>
      <c r="Q207" s="4"/>
      <c r="R207" s="4"/>
      <c r="S207" s="4"/>
      <c r="T207" s="4"/>
      <c r="U207" s="4"/>
      <c r="V207" s="21"/>
    </row>
    <row r="208" spans="1:22" x14ac:dyDescent="0.25">
      <c r="A208" s="10">
        <f t="shared" si="19"/>
        <v>50710</v>
      </c>
      <c r="B208">
        <f t="shared" si="16"/>
        <v>18</v>
      </c>
      <c r="C208">
        <v>207</v>
      </c>
      <c r="D208" s="4">
        <f>SUM('Lineair oud'!D208,'Lineair nieuw'!D208)</f>
        <v>0</v>
      </c>
      <c r="E208" s="4">
        <f>SUM('Lineair oud'!E208,'Lineair nieuw'!E208)</f>
        <v>0</v>
      </c>
      <c r="F208" s="4">
        <f>SUM('Lineair oud'!F208,'Lineair nieuw'!F208)</f>
        <v>0</v>
      </c>
      <c r="G208" s="4">
        <f>SUM('Lineair oud'!G208,'Lineair nieuw'!G208)</f>
        <v>0</v>
      </c>
      <c r="H208" s="4">
        <f t="shared" si="15"/>
        <v>0</v>
      </c>
      <c r="I208" s="4">
        <f t="shared" si="17"/>
        <v>0</v>
      </c>
      <c r="J208" s="4">
        <f>SUM('Lineair oud'!H208,'Lineair nieuw'!H208)</f>
        <v>0</v>
      </c>
      <c r="K208" s="4">
        <f t="shared" si="18"/>
        <v>0</v>
      </c>
      <c r="L208" s="4">
        <f>SUM('Lineair oud'!I208,'Lineair nieuw'!I208)</f>
        <v>0</v>
      </c>
      <c r="M208" s="4"/>
      <c r="N208" s="4"/>
      <c r="O208" s="4"/>
      <c r="P208" s="4"/>
      <c r="Q208" s="4"/>
      <c r="R208" s="4"/>
      <c r="S208" s="4"/>
      <c r="T208" s="4"/>
      <c r="U208" s="4"/>
      <c r="V208" s="21"/>
    </row>
    <row r="209" spans="1:22" x14ac:dyDescent="0.25">
      <c r="A209" s="10">
        <f t="shared" si="19"/>
        <v>50740</v>
      </c>
      <c r="B209">
        <f t="shared" si="16"/>
        <v>18</v>
      </c>
      <c r="C209">
        <v>208</v>
      </c>
      <c r="D209" s="4">
        <f>SUM('Lineair oud'!D209,'Lineair nieuw'!D209)</f>
        <v>0</v>
      </c>
      <c r="E209" s="4">
        <f>SUM('Lineair oud'!E209,'Lineair nieuw'!E209)</f>
        <v>0</v>
      </c>
      <c r="F209" s="4">
        <f>SUM('Lineair oud'!F209,'Lineair nieuw'!F209)</f>
        <v>0</v>
      </c>
      <c r="G209" s="4">
        <f>SUM('Lineair oud'!G209,'Lineair nieuw'!G209)</f>
        <v>0</v>
      </c>
      <c r="H209" s="4">
        <f t="shared" si="15"/>
        <v>0</v>
      </c>
      <c r="I209" s="4">
        <f t="shared" si="17"/>
        <v>0</v>
      </c>
      <c r="J209" s="4">
        <f>SUM('Lineair oud'!H209,'Lineair nieuw'!H209)</f>
        <v>0</v>
      </c>
      <c r="K209" s="4">
        <f t="shared" si="18"/>
        <v>0</v>
      </c>
      <c r="L209" s="4">
        <f>SUM('Lineair oud'!I209,'Lineair nieuw'!I209)</f>
        <v>0</v>
      </c>
      <c r="M209" s="4"/>
      <c r="N209" s="4"/>
      <c r="O209" s="4"/>
      <c r="P209" s="4"/>
      <c r="Q209" s="4"/>
      <c r="R209" s="4"/>
      <c r="S209" s="4"/>
      <c r="T209" s="4"/>
      <c r="U209" s="4"/>
      <c r="V209" s="21"/>
    </row>
    <row r="210" spans="1:22" x14ac:dyDescent="0.25">
      <c r="A210" s="10">
        <f t="shared" si="19"/>
        <v>50771</v>
      </c>
      <c r="B210">
        <f t="shared" si="16"/>
        <v>18</v>
      </c>
      <c r="C210">
        <v>209</v>
      </c>
      <c r="D210" s="4">
        <f>SUM('Lineair oud'!D210,'Lineair nieuw'!D210)</f>
        <v>0</v>
      </c>
      <c r="E210" s="4">
        <f>SUM('Lineair oud'!E210,'Lineair nieuw'!E210)</f>
        <v>0</v>
      </c>
      <c r="F210" s="4">
        <f>SUM('Lineair oud'!F210,'Lineair nieuw'!F210)</f>
        <v>0</v>
      </c>
      <c r="G210" s="4">
        <f>SUM('Lineair oud'!G210,'Lineair nieuw'!G210)</f>
        <v>0</v>
      </c>
      <c r="H210" s="4">
        <f t="shared" si="15"/>
        <v>0</v>
      </c>
      <c r="I210" s="4">
        <f t="shared" si="17"/>
        <v>0</v>
      </c>
      <c r="J210" s="4">
        <f>SUM('Lineair oud'!H210,'Lineair nieuw'!H210)</f>
        <v>0</v>
      </c>
      <c r="K210" s="4">
        <f t="shared" si="18"/>
        <v>0</v>
      </c>
      <c r="L210" s="4">
        <f>SUM('Lineair oud'!I210,'Lineair nieuw'!I210)</f>
        <v>0</v>
      </c>
      <c r="M210" s="4"/>
      <c r="N210" s="4"/>
      <c r="O210" s="4"/>
      <c r="P210" s="4"/>
      <c r="Q210" s="4"/>
      <c r="R210" s="4"/>
      <c r="S210" s="4"/>
      <c r="T210" s="4"/>
      <c r="U210" s="4"/>
      <c r="V210" s="21"/>
    </row>
    <row r="211" spans="1:22" x14ac:dyDescent="0.25">
      <c r="A211" s="10">
        <f t="shared" si="19"/>
        <v>50802</v>
      </c>
      <c r="B211">
        <f t="shared" si="16"/>
        <v>18</v>
      </c>
      <c r="C211">
        <v>210</v>
      </c>
      <c r="D211" s="4">
        <f>SUM('Lineair oud'!D211,'Lineair nieuw'!D211)</f>
        <v>0</v>
      </c>
      <c r="E211" s="4">
        <f>SUM('Lineair oud'!E211,'Lineair nieuw'!E211)</f>
        <v>0</v>
      </c>
      <c r="F211" s="4">
        <f>SUM('Lineair oud'!F211,'Lineair nieuw'!F211)</f>
        <v>0</v>
      </c>
      <c r="G211" s="4">
        <f>SUM('Lineair oud'!G211,'Lineair nieuw'!G211)</f>
        <v>0</v>
      </c>
      <c r="H211" s="4">
        <f t="shared" si="15"/>
        <v>0</v>
      </c>
      <c r="I211" s="4">
        <f t="shared" si="17"/>
        <v>0</v>
      </c>
      <c r="J211" s="4">
        <f>SUM('Lineair oud'!H211,'Lineair nieuw'!H211)</f>
        <v>0</v>
      </c>
      <c r="K211" s="4">
        <f t="shared" si="18"/>
        <v>0</v>
      </c>
      <c r="L211" s="4">
        <f>SUM('Lineair oud'!I211,'Lineair nieuw'!I211)</f>
        <v>0</v>
      </c>
      <c r="M211" s="4"/>
      <c r="N211" s="4"/>
      <c r="O211" s="4"/>
      <c r="P211" s="4"/>
      <c r="Q211" s="4"/>
      <c r="R211" s="4"/>
      <c r="S211" s="4"/>
      <c r="T211" s="4"/>
      <c r="U211" s="4"/>
      <c r="V211" s="21"/>
    </row>
    <row r="212" spans="1:22" x14ac:dyDescent="0.25">
      <c r="A212" s="10">
        <f t="shared" si="19"/>
        <v>50830</v>
      </c>
      <c r="B212">
        <f t="shared" si="16"/>
        <v>18</v>
      </c>
      <c r="C212">
        <v>211</v>
      </c>
      <c r="D212" s="4">
        <f>SUM('Lineair oud'!D212,'Lineair nieuw'!D212)</f>
        <v>0</v>
      </c>
      <c r="E212" s="4">
        <f>SUM('Lineair oud'!E212,'Lineair nieuw'!E212)</f>
        <v>0</v>
      </c>
      <c r="F212" s="4">
        <f>SUM('Lineair oud'!F212,'Lineair nieuw'!F212)</f>
        <v>0</v>
      </c>
      <c r="G212" s="4">
        <f>SUM('Lineair oud'!G212,'Lineair nieuw'!G212)</f>
        <v>0</v>
      </c>
      <c r="H212" s="4">
        <f t="shared" si="15"/>
        <v>0</v>
      </c>
      <c r="I212" s="4">
        <f t="shared" si="17"/>
        <v>0</v>
      </c>
      <c r="J212" s="4">
        <f>SUM('Lineair oud'!H212,'Lineair nieuw'!H212)</f>
        <v>0</v>
      </c>
      <c r="K212" s="4">
        <f t="shared" si="18"/>
        <v>0</v>
      </c>
      <c r="L212" s="4">
        <f>SUM('Lineair oud'!I212,'Lineair nieuw'!I212)</f>
        <v>0</v>
      </c>
      <c r="M212" s="4"/>
      <c r="N212" s="4"/>
      <c r="O212" s="4"/>
      <c r="P212" s="4"/>
      <c r="Q212" s="4"/>
      <c r="R212" s="4"/>
      <c r="S212" s="4"/>
      <c r="T212" s="4"/>
      <c r="U212" s="4"/>
      <c r="V212" s="21"/>
    </row>
    <row r="213" spans="1:22" x14ac:dyDescent="0.25">
      <c r="A213" s="10">
        <f t="shared" si="19"/>
        <v>50861</v>
      </c>
      <c r="B213">
        <f t="shared" si="16"/>
        <v>18</v>
      </c>
      <c r="C213">
        <v>212</v>
      </c>
      <c r="D213" s="4">
        <f>SUM('Lineair oud'!D213,'Lineair nieuw'!D213)</f>
        <v>0</v>
      </c>
      <c r="E213" s="4">
        <f>SUM('Lineair oud'!E213,'Lineair nieuw'!E213)</f>
        <v>0</v>
      </c>
      <c r="F213" s="4">
        <f>SUM('Lineair oud'!F213,'Lineair nieuw'!F213)</f>
        <v>0</v>
      </c>
      <c r="G213" s="4">
        <f>SUM('Lineair oud'!G213,'Lineair nieuw'!G213)</f>
        <v>0</v>
      </c>
      <c r="H213" s="4">
        <f t="shared" si="15"/>
        <v>0</v>
      </c>
      <c r="I213" s="4">
        <f t="shared" si="17"/>
        <v>0</v>
      </c>
      <c r="J213" s="4">
        <f>SUM('Lineair oud'!H213,'Lineair nieuw'!H213)</f>
        <v>0</v>
      </c>
      <c r="K213" s="4">
        <f t="shared" si="18"/>
        <v>0</v>
      </c>
      <c r="L213" s="4">
        <f>SUM('Lineair oud'!I213,'Lineair nieuw'!I213)</f>
        <v>0</v>
      </c>
      <c r="M213" s="4"/>
      <c r="N213" s="4"/>
      <c r="O213" s="4"/>
      <c r="P213" s="4"/>
      <c r="Q213" s="4"/>
      <c r="R213" s="4"/>
      <c r="S213" s="4"/>
      <c r="T213" s="4"/>
      <c r="U213" s="4"/>
      <c r="V213" s="21"/>
    </row>
    <row r="214" spans="1:22" x14ac:dyDescent="0.25">
      <c r="A214" s="10">
        <f t="shared" si="19"/>
        <v>50891</v>
      </c>
      <c r="B214">
        <f t="shared" si="16"/>
        <v>18</v>
      </c>
      <c r="C214">
        <v>213</v>
      </c>
      <c r="D214" s="4">
        <f>SUM('Lineair oud'!D214,'Lineair nieuw'!D214)</f>
        <v>0</v>
      </c>
      <c r="E214" s="4">
        <f>SUM('Lineair oud'!E214,'Lineair nieuw'!E214)</f>
        <v>0</v>
      </c>
      <c r="F214" s="4">
        <f>SUM('Lineair oud'!F214,'Lineair nieuw'!F214)</f>
        <v>0</v>
      </c>
      <c r="G214" s="4">
        <f>SUM('Lineair oud'!G214,'Lineair nieuw'!G214)</f>
        <v>0</v>
      </c>
      <c r="H214" s="4">
        <f t="shared" si="15"/>
        <v>0</v>
      </c>
      <c r="I214" s="4">
        <f t="shared" si="17"/>
        <v>0</v>
      </c>
      <c r="J214" s="4">
        <f>SUM('Lineair oud'!H214,'Lineair nieuw'!H214)</f>
        <v>0</v>
      </c>
      <c r="K214" s="4">
        <f t="shared" si="18"/>
        <v>0</v>
      </c>
      <c r="L214" s="4">
        <f>SUM('Lineair oud'!I214,'Lineair nieuw'!I214)</f>
        <v>0</v>
      </c>
      <c r="M214" s="4"/>
      <c r="N214" s="4"/>
      <c r="O214" s="4"/>
      <c r="P214" s="4"/>
      <c r="Q214" s="4"/>
      <c r="R214" s="4"/>
      <c r="S214" s="4"/>
      <c r="T214" s="4"/>
      <c r="U214" s="4"/>
      <c r="V214" s="21"/>
    </row>
    <row r="215" spans="1:22" x14ac:dyDescent="0.25">
      <c r="A215" s="10">
        <f t="shared" si="19"/>
        <v>50922</v>
      </c>
      <c r="B215">
        <f t="shared" si="16"/>
        <v>18</v>
      </c>
      <c r="C215">
        <v>214</v>
      </c>
      <c r="D215" s="4">
        <f>SUM('Lineair oud'!D215,'Lineair nieuw'!D215)</f>
        <v>0</v>
      </c>
      <c r="E215" s="4">
        <f>SUM('Lineair oud'!E215,'Lineair nieuw'!E215)</f>
        <v>0</v>
      </c>
      <c r="F215" s="4">
        <f>SUM('Lineair oud'!F215,'Lineair nieuw'!F215)</f>
        <v>0</v>
      </c>
      <c r="G215" s="4">
        <f>SUM('Lineair oud'!G215,'Lineair nieuw'!G215)</f>
        <v>0</v>
      </c>
      <c r="H215" s="4">
        <f t="shared" si="15"/>
        <v>0</v>
      </c>
      <c r="I215" s="4">
        <f t="shared" si="17"/>
        <v>0</v>
      </c>
      <c r="J215" s="4">
        <f>SUM('Lineair oud'!H215,'Lineair nieuw'!H215)</f>
        <v>0</v>
      </c>
      <c r="K215" s="4">
        <f t="shared" si="18"/>
        <v>0</v>
      </c>
      <c r="L215" s="4">
        <f>SUM('Lineair oud'!I215,'Lineair nieuw'!I215)</f>
        <v>0</v>
      </c>
      <c r="M215" s="4"/>
      <c r="N215" s="4"/>
      <c r="O215" s="4"/>
      <c r="P215" s="4"/>
      <c r="Q215" s="4"/>
      <c r="R215" s="4"/>
      <c r="S215" s="4"/>
      <c r="T215" s="4"/>
      <c r="U215" s="4"/>
      <c r="V215" s="21"/>
    </row>
    <row r="216" spans="1:22" x14ac:dyDescent="0.25">
      <c r="A216" s="10">
        <f t="shared" si="19"/>
        <v>50952</v>
      </c>
      <c r="B216">
        <f t="shared" si="16"/>
        <v>18</v>
      </c>
      <c r="C216">
        <v>215</v>
      </c>
      <c r="D216" s="4">
        <f>SUM('Lineair oud'!D216,'Lineair nieuw'!D216)</f>
        <v>0</v>
      </c>
      <c r="E216" s="4">
        <f>SUM('Lineair oud'!E216,'Lineair nieuw'!E216)</f>
        <v>0</v>
      </c>
      <c r="F216" s="4">
        <f>SUM('Lineair oud'!F216,'Lineair nieuw'!F216)</f>
        <v>0</v>
      </c>
      <c r="G216" s="4">
        <f>SUM('Lineair oud'!G216,'Lineair nieuw'!G216)</f>
        <v>0</v>
      </c>
      <c r="H216" s="4">
        <f t="shared" si="15"/>
        <v>0</v>
      </c>
      <c r="I216" s="4">
        <f t="shared" si="17"/>
        <v>0</v>
      </c>
      <c r="J216" s="4">
        <f>SUM('Lineair oud'!H216,'Lineair nieuw'!H216)</f>
        <v>0</v>
      </c>
      <c r="K216" s="4">
        <f t="shared" si="18"/>
        <v>0</v>
      </c>
      <c r="L216" s="4">
        <f>SUM('Lineair oud'!I216,'Lineair nieuw'!I216)</f>
        <v>0</v>
      </c>
      <c r="M216" s="4"/>
      <c r="N216" s="4"/>
      <c r="O216" s="4"/>
      <c r="P216" s="4"/>
      <c r="Q216" s="4"/>
      <c r="R216" s="4"/>
      <c r="S216" s="4"/>
      <c r="T216" s="4"/>
      <c r="U216" s="4"/>
      <c r="V216" s="21"/>
    </row>
    <row r="217" spans="1:22" x14ac:dyDescent="0.25">
      <c r="A217" s="10">
        <f t="shared" si="19"/>
        <v>50983</v>
      </c>
      <c r="B217">
        <f t="shared" si="16"/>
        <v>18</v>
      </c>
      <c r="C217">
        <v>216</v>
      </c>
      <c r="D217" s="4">
        <f>SUM('Lineair oud'!D217,'Lineair nieuw'!D217)</f>
        <v>0</v>
      </c>
      <c r="E217" s="4">
        <f>SUM('Lineair oud'!E217,'Lineair nieuw'!E217)</f>
        <v>0</v>
      </c>
      <c r="F217" s="4">
        <f>SUM('Lineair oud'!F217,'Lineair nieuw'!F217)</f>
        <v>0</v>
      </c>
      <c r="G217" s="4">
        <f>SUM('Lineair oud'!G217,'Lineair nieuw'!G217)</f>
        <v>0</v>
      </c>
      <c r="H217" s="4">
        <f t="shared" si="15"/>
        <v>0</v>
      </c>
      <c r="I217" s="4">
        <f t="shared" si="17"/>
        <v>0</v>
      </c>
      <c r="J217" s="4">
        <f>SUM('Lineair oud'!H217,'Lineair nieuw'!H217)</f>
        <v>0</v>
      </c>
      <c r="K217" s="4">
        <f t="shared" si="18"/>
        <v>0</v>
      </c>
      <c r="L217" s="4">
        <f>SUM('Lineair oud'!I217,'Lineair nieuw'!I217)</f>
        <v>0</v>
      </c>
      <c r="M217" s="4"/>
      <c r="N217" s="4"/>
      <c r="O217" s="4"/>
      <c r="P217" s="4"/>
      <c r="Q217" s="4"/>
      <c r="R217" s="4"/>
      <c r="S217" s="4"/>
      <c r="T217" s="4"/>
      <c r="U217" s="4"/>
      <c r="V217" s="21"/>
    </row>
    <row r="218" spans="1:22" x14ac:dyDescent="0.25">
      <c r="A218" s="10">
        <f t="shared" si="19"/>
        <v>51014</v>
      </c>
      <c r="B218">
        <f t="shared" si="16"/>
        <v>19</v>
      </c>
      <c r="C218">
        <v>217</v>
      </c>
      <c r="D218" s="4">
        <f>SUM('Lineair oud'!D218,'Lineair nieuw'!D218)</f>
        <v>0</v>
      </c>
      <c r="E218" s="4">
        <f>SUM('Lineair oud'!E218,'Lineair nieuw'!E218)</f>
        <v>0</v>
      </c>
      <c r="F218" s="4">
        <f>SUM('Lineair oud'!F218,'Lineair nieuw'!F218)</f>
        <v>0</v>
      </c>
      <c r="G218" s="4">
        <f>SUM('Lineair oud'!G218,'Lineair nieuw'!G218)</f>
        <v>0</v>
      </c>
      <c r="H218" s="4">
        <f t="shared" si="15"/>
        <v>0</v>
      </c>
      <c r="I218" s="4">
        <f t="shared" si="17"/>
        <v>0</v>
      </c>
      <c r="J218" s="4">
        <f>SUM('Lineair oud'!H218,'Lineair nieuw'!H218)</f>
        <v>0</v>
      </c>
      <c r="K218" s="4">
        <f t="shared" si="18"/>
        <v>0</v>
      </c>
      <c r="L218" s="4">
        <f>SUM('Lineair oud'!I218,'Lineair nieuw'!I218)</f>
        <v>0</v>
      </c>
      <c r="M218" s="4"/>
      <c r="N218" s="4"/>
      <c r="O218" s="4"/>
      <c r="P218" s="4"/>
      <c r="Q218" s="4"/>
      <c r="R218" s="4"/>
      <c r="S218" s="4"/>
      <c r="T218" s="4"/>
      <c r="U218" s="4"/>
      <c r="V218" s="21"/>
    </row>
    <row r="219" spans="1:22" x14ac:dyDescent="0.25">
      <c r="A219" s="10">
        <f t="shared" si="19"/>
        <v>51044</v>
      </c>
      <c r="B219">
        <f t="shared" si="16"/>
        <v>19</v>
      </c>
      <c r="C219">
        <v>218</v>
      </c>
      <c r="D219" s="4">
        <f>SUM('Lineair oud'!D219,'Lineair nieuw'!D219)</f>
        <v>0</v>
      </c>
      <c r="E219" s="4">
        <f>SUM('Lineair oud'!E219,'Lineair nieuw'!E219)</f>
        <v>0</v>
      </c>
      <c r="F219" s="4">
        <f>SUM('Lineair oud'!F219,'Lineair nieuw'!F219)</f>
        <v>0</v>
      </c>
      <c r="G219" s="4">
        <f>SUM('Lineair oud'!G219,'Lineair nieuw'!G219)</f>
        <v>0</v>
      </c>
      <c r="H219" s="4">
        <f t="shared" si="15"/>
        <v>0</v>
      </c>
      <c r="I219" s="4">
        <f t="shared" si="17"/>
        <v>0</v>
      </c>
      <c r="J219" s="4">
        <f>SUM('Lineair oud'!H219,'Lineair nieuw'!H219)</f>
        <v>0</v>
      </c>
      <c r="K219" s="4">
        <f t="shared" si="18"/>
        <v>0</v>
      </c>
      <c r="L219" s="4">
        <f>SUM('Lineair oud'!I219,'Lineair nieuw'!I219)</f>
        <v>0</v>
      </c>
      <c r="M219" s="4"/>
      <c r="N219" s="4"/>
      <c r="O219" s="4"/>
      <c r="P219" s="4"/>
      <c r="Q219" s="4"/>
      <c r="R219" s="4"/>
      <c r="S219" s="4"/>
      <c r="T219" s="4"/>
      <c r="U219" s="4"/>
      <c r="V219" s="21"/>
    </row>
    <row r="220" spans="1:22" x14ac:dyDescent="0.25">
      <c r="A220" s="10">
        <f t="shared" si="19"/>
        <v>51075</v>
      </c>
      <c r="B220">
        <f t="shared" si="16"/>
        <v>19</v>
      </c>
      <c r="C220">
        <v>219</v>
      </c>
      <c r="D220" s="4">
        <f>SUM('Lineair oud'!D220,'Lineair nieuw'!D220)</f>
        <v>0</v>
      </c>
      <c r="E220" s="4">
        <f>SUM('Lineair oud'!E220,'Lineair nieuw'!E220)</f>
        <v>0</v>
      </c>
      <c r="F220" s="4">
        <f>SUM('Lineair oud'!F220,'Lineair nieuw'!F220)</f>
        <v>0</v>
      </c>
      <c r="G220" s="4">
        <f>SUM('Lineair oud'!G220,'Lineair nieuw'!G220)</f>
        <v>0</v>
      </c>
      <c r="H220" s="4">
        <f t="shared" si="15"/>
        <v>0</v>
      </c>
      <c r="I220" s="4">
        <f t="shared" si="17"/>
        <v>0</v>
      </c>
      <c r="J220" s="4">
        <f>SUM('Lineair oud'!H220,'Lineair nieuw'!H220)</f>
        <v>0</v>
      </c>
      <c r="K220" s="4">
        <f t="shared" si="18"/>
        <v>0</v>
      </c>
      <c r="L220" s="4">
        <f>SUM('Lineair oud'!I220,'Lineair nieuw'!I220)</f>
        <v>0</v>
      </c>
      <c r="M220" s="4"/>
      <c r="N220" s="4"/>
      <c r="O220" s="4"/>
      <c r="P220" s="4"/>
      <c r="Q220" s="4"/>
      <c r="R220" s="4"/>
      <c r="S220" s="4"/>
      <c r="T220" s="4"/>
      <c r="U220" s="4"/>
      <c r="V220" s="21"/>
    </row>
    <row r="221" spans="1:22" x14ac:dyDescent="0.25">
      <c r="A221" s="10">
        <f t="shared" si="19"/>
        <v>51105</v>
      </c>
      <c r="B221">
        <f t="shared" si="16"/>
        <v>19</v>
      </c>
      <c r="C221">
        <v>220</v>
      </c>
      <c r="D221" s="4">
        <f>SUM('Lineair oud'!D221,'Lineair nieuw'!D221)</f>
        <v>0</v>
      </c>
      <c r="E221" s="4">
        <f>SUM('Lineair oud'!E221,'Lineair nieuw'!E221)</f>
        <v>0</v>
      </c>
      <c r="F221" s="4">
        <f>SUM('Lineair oud'!F221,'Lineair nieuw'!F221)</f>
        <v>0</v>
      </c>
      <c r="G221" s="4">
        <f>SUM('Lineair oud'!G221,'Lineair nieuw'!G221)</f>
        <v>0</v>
      </c>
      <c r="H221" s="4">
        <f t="shared" si="15"/>
        <v>0</v>
      </c>
      <c r="I221" s="4">
        <f t="shared" si="17"/>
        <v>0</v>
      </c>
      <c r="J221" s="4">
        <f>SUM('Lineair oud'!H221,'Lineair nieuw'!H221)</f>
        <v>0</v>
      </c>
      <c r="K221" s="4">
        <f t="shared" si="18"/>
        <v>0</v>
      </c>
      <c r="L221" s="4">
        <f>SUM('Lineair oud'!I221,'Lineair nieuw'!I221)</f>
        <v>0</v>
      </c>
      <c r="M221" s="4"/>
      <c r="N221" s="4"/>
      <c r="O221" s="4"/>
      <c r="P221" s="4"/>
      <c r="Q221" s="4"/>
      <c r="R221" s="4"/>
      <c r="S221" s="4"/>
      <c r="T221" s="4"/>
      <c r="U221" s="4"/>
      <c r="V221" s="21"/>
    </row>
    <row r="222" spans="1:22" x14ac:dyDescent="0.25">
      <c r="A222" s="10">
        <f t="shared" si="19"/>
        <v>51136</v>
      </c>
      <c r="B222">
        <f t="shared" si="16"/>
        <v>19</v>
      </c>
      <c r="C222">
        <v>221</v>
      </c>
      <c r="D222" s="4">
        <f>SUM('Lineair oud'!D222,'Lineair nieuw'!D222)</f>
        <v>0</v>
      </c>
      <c r="E222" s="4">
        <f>SUM('Lineair oud'!E222,'Lineair nieuw'!E222)</f>
        <v>0</v>
      </c>
      <c r="F222" s="4">
        <f>SUM('Lineair oud'!F222,'Lineair nieuw'!F222)</f>
        <v>0</v>
      </c>
      <c r="G222" s="4">
        <f>SUM('Lineair oud'!G222,'Lineair nieuw'!G222)</f>
        <v>0</v>
      </c>
      <c r="H222" s="4">
        <f t="shared" si="15"/>
        <v>0</v>
      </c>
      <c r="I222" s="4">
        <f t="shared" si="17"/>
        <v>0</v>
      </c>
      <c r="J222" s="4">
        <f>SUM('Lineair oud'!H222,'Lineair nieuw'!H222)</f>
        <v>0</v>
      </c>
      <c r="K222" s="4">
        <f t="shared" si="18"/>
        <v>0</v>
      </c>
      <c r="L222" s="4">
        <f>SUM('Lineair oud'!I222,'Lineair nieuw'!I222)</f>
        <v>0</v>
      </c>
      <c r="M222" s="4"/>
      <c r="N222" s="4"/>
      <c r="O222" s="4"/>
      <c r="P222" s="4"/>
      <c r="Q222" s="4"/>
      <c r="R222" s="4"/>
      <c r="S222" s="4"/>
      <c r="T222" s="4"/>
      <c r="U222" s="4"/>
      <c r="V222" s="21"/>
    </row>
    <row r="223" spans="1:22" x14ac:dyDescent="0.25">
      <c r="A223" s="10">
        <f t="shared" si="19"/>
        <v>51167</v>
      </c>
      <c r="B223">
        <f t="shared" si="16"/>
        <v>19</v>
      </c>
      <c r="C223">
        <v>222</v>
      </c>
      <c r="D223" s="4">
        <f>SUM('Lineair oud'!D223,'Lineair nieuw'!D223)</f>
        <v>0</v>
      </c>
      <c r="E223" s="4">
        <f>SUM('Lineair oud'!E223,'Lineair nieuw'!E223)</f>
        <v>0</v>
      </c>
      <c r="F223" s="4">
        <f>SUM('Lineair oud'!F223,'Lineair nieuw'!F223)</f>
        <v>0</v>
      </c>
      <c r="G223" s="4">
        <f>SUM('Lineair oud'!G223,'Lineair nieuw'!G223)</f>
        <v>0</v>
      </c>
      <c r="H223" s="4">
        <f t="shared" si="15"/>
        <v>0</v>
      </c>
      <c r="I223" s="4">
        <f t="shared" si="17"/>
        <v>0</v>
      </c>
      <c r="J223" s="4">
        <f>SUM('Lineair oud'!H223,'Lineair nieuw'!H223)</f>
        <v>0</v>
      </c>
      <c r="K223" s="4">
        <f t="shared" si="18"/>
        <v>0</v>
      </c>
      <c r="L223" s="4">
        <f>SUM('Lineair oud'!I223,'Lineair nieuw'!I223)</f>
        <v>0</v>
      </c>
      <c r="M223" s="4"/>
      <c r="N223" s="4"/>
      <c r="O223" s="4"/>
      <c r="P223" s="4"/>
      <c r="Q223" s="4"/>
      <c r="R223" s="4"/>
      <c r="S223" s="4"/>
      <c r="T223" s="4"/>
      <c r="U223" s="4"/>
      <c r="V223" s="21"/>
    </row>
    <row r="224" spans="1:22" x14ac:dyDescent="0.25">
      <c r="A224" s="10">
        <f t="shared" si="19"/>
        <v>51196</v>
      </c>
      <c r="B224">
        <f t="shared" si="16"/>
        <v>19</v>
      </c>
      <c r="C224">
        <v>223</v>
      </c>
      <c r="D224" s="4">
        <f>SUM('Lineair oud'!D224,'Lineair nieuw'!D224)</f>
        <v>0</v>
      </c>
      <c r="E224" s="4">
        <f>SUM('Lineair oud'!E224,'Lineair nieuw'!E224)</f>
        <v>0</v>
      </c>
      <c r="F224" s="4">
        <f>SUM('Lineair oud'!F224,'Lineair nieuw'!F224)</f>
        <v>0</v>
      </c>
      <c r="G224" s="4">
        <f>SUM('Lineair oud'!G224,'Lineair nieuw'!G224)</f>
        <v>0</v>
      </c>
      <c r="H224" s="4">
        <f t="shared" si="15"/>
        <v>0</v>
      </c>
      <c r="I224" s="4">
        <f t="shared" si="17"/>
        <v>0</v>
      </c>
      <c r="J224" s="4">
        <f>SUM('Lineair oud'!H224,'Lineair nieuw'!H224)</f>
        <v>0</v>
      </c>
      <c r="K224" s="4">
        <f t="shared" si="18"/>
        <v>0</v>
      </c>
      <c r="L224" s="4">
        <f>SUM('Lineair oud'!I224,'Lineair nieuw'!I224)</f>
        <v>0</v>
      </c>
      <c r="M224" s="4"/>
      <c r="N224" s="4"/>
      <c r="O224" s="4"/>
      <c r="P224" s="4"/>
      <c r="Q224" s="4"/>
      <c r="R224" s="4"/>
      <c r="S224" s="4"/>
      <c r="T224" s="4"/>
      <c r="U224" s="4"/>
      <c r="V224" s="21"/>
    </row>
    <row r="225" spans="1:22" x14ac:dyDescent="0.25">
      <c r="A225" s="10">
        <f t="shared" si="19"/>
        <v>51227</v>
      </c>
      <c r="B225">
        <f t="shared" si="16"/>
        <v>19</v>
      </c>
      <c r="C225">
        <v>224</v>
      </c>
      <c r="D225" s="4">
        <f>SUM('Lineair oud'!D225,'Lineair nieuw'!D225)</f>
        <v>0</v>
      </c>
      <c r="E225" s="4">
        <f>SUM('Lineair oud'!E225,'Lineair nieuw'!E225)</f>
        <v>0</v>
      </c>
      <c r="F225" s="4">
        <f>SUM('Lineair oud'!F225,'Lineair nieuw'!F225)</f>
        <v>0</v>
      </c>
      <c r="G225" s="4">
        <f>SUM('Lineair oud'!G225,'Lineair nieuw'!G225)</f>
        <v>0</v>
      </c>
      <c r="H225" s="4">
        <f t="shared" si="15"/>
        <v>0</v>
      </c>
      <c r="I225" s="4">
        <f t="shared" si="17"/>
        <v>0</v>
      </c>
      <c r="J225" s="4">
        <f>SUM('Lineair oud'!H225,'Lineair nieuw'!H225)</f>
        <v>0</v>
      </c>
      <c r="K225" s="4">
        <f t="shared" si="18"/>
        <v>0</v>
      </c>
      <c r="L225" s="4">
        <f>SUM('Lineair oud'!I225,'Lineair nieuw'!I225)</f>
        <v>0</v>
      </c>
      <c r="M225" s="4"/>
      <c r="N225" s="4"/>
      <c r="O225" s="4"/>
      <c r="P225" s="4"/>
      <c r="Q225" s="4"/>
      <c r="R225" s="4"/>
      <c r="S225" s="4"/>
      <c r="T225" s="4"/>
      <c r="U225" s="4"/>
      <c r="V225" s="21"/>
    </row>
    <row r="226" spans="1:22" x14ac:dyDescent="0.25">
      <c r="A226" s="10">
        <f t="shared" si="19"/>
        <v>51257</v>
      </c>
      <c r="B226">
        <f t="shared" si="16"/>
        <v>19</v>
      </c>
      <c r="C226">
        <v>225</v>
      </c>
      <c r="D226" s="4">
        <f>SUM('Lineair oud'!D226,'Lineair nieuw'!D226)</f>
        <v>0</v>
      </c>
      <c r="E226" s="4">
        <f>SUM('Lineair oud'!E226,'Lineair nieuw'!E226)</f>
        <v>0</v>
      </c>
      <c r="F226" s="4">
        <f>SUM('Lineair oud'!F226,'Lineair nieuw'!F226)</f>
        <v>0</v>
      </c>
      <c r="G226" s="4">
        <f>SUM('Lineair oud'!G226,'Lineair nieuw'!G226)</f>
        <v>0</v>
      </c>
      <c r="H226" s="4">
        <f t="shared" si="15"/>
        <v>0</v>
      </c>
      <c r="I226" s="4">
        <f t="shared" si="17"/>
        <v>0</v>
      </c>
      <c r="J226" s="4">
        <f>SUM('Lineair oud'!H226,'Lineair nieuw'!H226)</f>
        <v>0</v>
      </c>
      <c r="K226" s="4">
        <f t="shared" si="18"/>
        <v>0</v>
      </c>
      <c r="L226" s="4">
        <f>SUM('Lineair oud'!I226,'Lineair nieuw'!I226)</f>
        <v>0</v>
      </c>
      <c r="M226" s="4"/>
      <c r="N226" s="4"/>
      <c r="O226" s="4"/>
      <c r="P226" s="4"/>
      <c r="Q226" s="4"/>
      <c r="R226" s="4"/>
      <c r="S226" s="4"/>
      <c r="T226" s="4"/>
      <c r="U226" s="4"/>
      <c r="V226" s="21"/>
    </row>
    <row r="227" spans="1:22" x14ac:dyDescent="0.25">
      <c r="A227" s="10">
        <f t="shared" si="19"/>
        <v>51288</v>
      </c>
      <c r="B227">
        <f t="shared" si="16"/>
        <v>19</v>
      </c>
      <c r="C227">
        <v>226</v>
      </c>
      <c r="D227" s="4">
        <f>SUM('Lineair oud'!D227,'Lineair nieuw'!D227)</f>
        <v>0</v>
      </c>
      <c r="E227" s="4">
        <f>SUM('Lineair oud'!E227,'Lineair nieuw'!E227)</f>
        <v>0</v>
      </c>
      <c r="F227" s="4">
        <f>SUM('Lineair oud'!F227,'Lineair nieuw'!F227)</f>
        <v>0</v>
      </c>
      <c r="G227" s="4">
        <f>SUM('Lineair oud'!G227,'Lineair nieuw'!G227)</f>
        <v>0</v>
      </c>
      <c r="H227" s="4">
        <f t="shared" si="15"/>
        <v>0</v>
      </c>
      <c r="I227" s="4">
        <f t="shared" si="17"/>
        <v>0</v>
      </c>
      <c r="J227" s="4">
        <f>SUM('Lineair oud'!H227,'Lineair nieuw'!H227)</f>
        <v>0</v>
      </c>
      <c r="K227" s="4">
        <f t="shared" si="18"/>
        <v>0</v>
      </c>
      <c r="L227" s="4">
        <f>SUM('Lineair oud'!I227,'Lineair nieuw'!I227)</f>
        <v>0</v>
      </c>
      <c r="M227" s="4"/>
      <c r="N227" s="4"/>
      <c r="O227" s="4"/>
      <c r="P227" s="4"/>
      <c r="Q227" s="4"/>
      <c r="R227" s="4"/>
      <c r="S227" s="4"/>
      <c r="T227" s="4"/>
      <c r="U227" s="4"/>
      <c r="V227" s="21"/>
    </row>
    <row r="228" spans="1:22" x14ac:dyDescent="0.25">
      <c r="A228" s="10">
        <f t="shared" si="19"/>
        <v>51318</v>
      </c>
      <c r="B228">
        <f t="shared" si="16"/>
        <v>19</v>
      </c>
      <c r="C228">
        <v>227</v>
      </c>
      <c r="D228" s="4">
        <f>SUM('Lineair oud'!D228,'Lineair nieuw'!D228)</f>
        <v>0</v>
      </c>
      <c r="E228" s="4">
        <f>SUM('Lineair oud'!E228,'Lineair nieuw'!E228)</f>
        <v>0</v>
      </c>
      <c r="F228" s="4">
        <f>SUM('Lineair oud'!F228,'Lineair nieuw'!F228)</f>
        <v>0</v>
      </c>
      <c r="G228" s="4">
        <f>SUM('Lineair oud'!G228,'Lineair nieuw'!G228)</f>
        <v>0</v>
      </c>
      <c r="H228" s="4">
        <f t="shared" si="15"/>
        <v>0</v>
      </c>
      <c r="I228" s="4">
        <f t="shared" si="17"/>
        <v>0</v>
      </c>
      <c r="J228" s="4">
        <f>SUM('Lineair oud'!H228,'Lineair nieuw'!H228)</f>
        <v>0</v>
      </c>
      <c r="K228" s="4">
        <f t="shared" si="18"/>
        <v>0</v>
      </c>
      <c r="L228" s="4">
        <f>SUM('Lineair oud'!I228,'Lineair nieuw'!I228)</f>
        <v>0</v>
      </c>
      <c r="M228" s="4"/>
      <c r="N228" s="4"/>
      <c r="O228" s="4"/>
      <c r="P228" s="4"/>
      <c r="Q228" s="4"/>
      <c r="R228" s="4"/>
      <c r="S228" s="4"/>
      <c r="T228" s="4"/>
      <c r="U228" s="4"/>
      <c r="V228" s="21"/>
    </row>
    <row r="229" spans="1:22" x14ac:dyDescent="0.25">
      <c r="A229" s="10">
        <f t="shared" si="19"/>
        <v>51349</v>
      </c>
      <c r="B229">
        <f t="shared" si="16"/>
        <v>19</v>
      </c>
      <c r="C229">
        <v>228</v>
      </c>
      <c r="D229" s="4">
        <f>SUM('Lineair oud'!D229,'Lineair nieuw'!D229)</f>
        <v>0</v>
      </c>
      <c r="E229" s="4">
        <f>SUM('Lineair oud'!E229,'Lineair nieuw'!E229)</f>
        <v>0</v>
      </c>
      <c r="F229" s="4">
        <f>SUM('Lineair oud'!F229,'Lineair nieuw'!F229)</f>
        <v>0</v>
      </c>
      <c r="G229" s="4">
        <f>SUM('Lineair oud'!G229,'Lineair nieuw'!G229)</f>
        <v>0</v>
      </c>
      <c r="H229" s="4">
        <f t="shared" si="15"/>
        <v>0</v>
      </c>
      <c r="I229" s="4">
        <f t="shared" si="17"/>
        <v>0</v>
      </c>
      <c r="J229" s="4">
        <f>SUM('Lineair oud'!H229,'Lineair nieuw'!H229)</f>
        <v>0</v>
      </c>
      <c r="K229" s="4">
        <f t="shared" si="18"/>
        <v>0</v>
      </c>
      <c r="L229" s="4">
        <f>SUM('Lineair oud'!I229,'Lineair nieuw'!I229)</f>
        <v>0</v>
      </c>
      <c r="M229" s="4"/>
      <c r="N229" s="4"/>
      <c r="O229" s="4"/>
      <c r="P229" s="4"/>
      <c r="Q229" s="4"/>
      <c r="R229" s="4"/>
      <c r="S229" s="4"/>
      <c r="T229" s="4"/>
      <c r="U229" s="4"/>
      <c r="V229" s="21"/>
    </row>
    <row r="230" spans="1:22" x14ac:dyDescent="0.25">
      <c r="A230" s="10">
        <f t="shared" si="19"/>
        <v>51380</v>
      </c>
      <c r="B230">
        <f t="shared" si="16"/>
        <v>20</v>
      </c>
      <c r="C230">
        <v>229</v>
      </c>
      <c r="D230" s="4">
        <f>SUM('Lineair oud'!D230,'Lineair nieuw'!D230)</f>
        <v>0</v>
      </c>
      <c r="E230" s="4">
        <f>SUM('Lineair oud'!E230,'Lineair nieuw'!E230)</f>
        <v>0</v>
      </c>
      <c r="F230" s="4">
        <f>SUM('Lineair oud'!F230,'Lineair nieuw'!F230)</f>
        <v>0</v>
      </c>
      <c r="G230" s="4">
        <f>SUM('Lineair oud'!G230,'Lineair nieuw'!G230)</f>
        <v>0</v>
      </c>
      <c r="H230" s="4">
        <f t="shared" si="15"/>
        <v>0</v>
      </c>
      <c r="I230" s="4">
        <f t="shared" si="17"/>
        <v>0</v>
      </c>
      <c r="J230" s="4">
        <f>SUM('Lineair oud'!H230,'Lineair nieuw'!H230)</f>
        <v>0</v>
      </c>
      <c r="K230" s="4">
        <f t="shared" si="18"/>
        <v>0</v>
      </c>
      <c r="L230" s="4">
        <f>SUM('Lineair oud'!I230,'Lineair nieuw'!I230)</f>
        <v>0</v>
      </c>
      <c r="M230" s="4"/>
      <c r="N230" s="4"/>
      <c r="O230" s="4"/>
      <c r="P230" s="4"/>
      <c r="Q230" s="4"/>
      <c r="R230" s="4"/>
      <c r="S230" s="4"/>
      <c r="T230" s="4"/>
      <c r="U230" s="4"/>
      <c r="V230" s="21"/>
    </row>
    <row r="231" spans="1:22" x14ac:dyDescent="0.25">
      <c r="A231" s="10">
        <f t="shared" si="19"/>
        <v>51410</v>
      </c>
      <c r="B231">
        <f t="shared" si="16"/>
        <v>20</v>
      </c>
      <c r="C231">
        <v>230</v>
      </c>
      <c r="D231" s="4">
        <f>SUM('Lineair oud'!D231,'Lineair nieuw'!D231)</f>
        <v>0</v>
      </c>
      <c r="E231" s="4">
        <f>SUM('Lineair oud'!E231,'Lineair nieuw'!E231)</f>
        <v>0</v>
      </c>
      <c r="F231" s="4">
        <f>SUM('Lineair oud'!F231,'Lineair nieuw'!F231)</f>
        <v>0</v>
      </c>
      <c r="G231" s="4">
        <f>SUM('Lineair oud'!G231,'Lineair nieuw'!G231)</f>
        <v>0</v>
      </c>
      <c r="H231" s="4">
        <f t="shared" si="15"/>
        <v>0</v>
      </c>
      <c r="I231" s="4">
        <f t="shared" si="17"/>
        <v>0</v>
      </c>
      <c r="J231" s="4">
        <f>SUM('Lineair oud'!H231,'Lineair nieuw'!H231)</f>
        <v>0</v>
      </c>
      <c r="K231" s="4">
        <f t="shared" si="18"/>
        <v>0</v>
      </c>
      <c r="L231" s="4">
        <f>SUM('Lineair oud'!I231,'Lineair nieuw'!I231)</f>
        <v>0</v>
      </c>
      <c r="M231" s="4"/>
      <c r="N231" s="4"/>
      <c r="O231" s="4"/>
      <c r="P231" s="4"/>
      <c r="Q231" s="4"/>
      <c r="R231" s="4"/>
      <c r="S231" s="4"/>
      <c r="T231" s="4"/>
      <c r="U231" s="4"/>
      <c r="V231" s="21"/>
    </row>
    <row r="232" spans="1:22" x14ac:dyDescent="0.25">
      <c r="A232" s="10">
        <f t="shared" si="19"/>
        <v>51441</v>
      </c>
      <c r="B232">
        <f t="shared" si="16"/>
        <v>20</v>
      </c>
      <c r="C232">
        <v>231</v>
      </c>
      <c r="D232" s="4">
        <f>SUM('Lineair oud'!D232,'Lineair nieuw'!D232)</f>
        <v>0</v>
      </c>
      <c r="E232" s="4">
        <f>SUM('Lineair oud'!E232,'Lineair nieuw'!E232)</f>
        <v>0</v>
      </c>
      <c r="F232" s="4">
        <f>SUM('Lineair oud'!F232,'Lineair nieuw'!F232)</f>
        <v>0</v>
      </c>
      <c r="G232" s="4">
        <f>SUM('Lineair oud'!G232,'Lineair nieuw'!G232)</f>
        <v>0</v>
      </c>
      <c r="H232" s="4">
        <f t="shared" si="15"/>
        <v>0</v>
      </c>
      <c r="I232" s="4">
        <f t="shared" si="17"/>
        <v>0</v>
      </c>
      <c r="J232" s="4">
        <f>SUM('Lineair oud'!H232,'Lineair nieuw'!H232)</f>
        <v>0</v>
      </c>
      <c r="K232" s="4">
        <f t="shared" si="18"/>
        <v>0</v>
      </c>
      <c r="L232" s="4">
        <f>SUM('Lineair oud'!I232,'Lineair nieuw'!I232)</f>
        <v>0</v>
      </c>
      <c r="M232" s="4"/>
      <c r="N232" s="4"/>
      <c r="O232" s="4"/>
      <c r="P232" s="4"/>
      <c r="Q232" s="4"/>
      <c r="R232" s="4"/>
      <c r="S232" s="4"/>
      <c r="T232" s="4"/>
      <c r="U232" s="4"/>
      <c r="V232" s="21"/>
    </row>
    <row r="233" spans="1:22" x14ac:dyDescent="0.25">
      <c r="A233" s="10">
        <f t="shared" si="19"/>
        <v>51471</v>
      </c>
      <c r="B233">
        <f t="shared" si="16"/>
        <v>20</v>
      </c>
      <c r="C233">
        <v>232</v>
      </c>
      <c r="D233" s="4">
        <f>SUM('Lineair oud'!D233,'Lineair nieuw'!D233)</f>
        <v>0</v>
      </c>
      <c r="E233" s="4">
        <f>SUM('Lineair oud'!E233,'Lineair nieuw'!E233)</f>
        <v>0</v>
      </c>
      <c r="F233" s="4">
        <f>SUM('Lineair oud'!F233,'Lineair nieuw'!F233)</f>
        <v>0</v>
      </c>
      <c r="G233" s="4">
        <f>SUM('Lineair oud'!G233,'Lineair nieuw'!G233)</f>
        <v>0</v>
      </c>
      <c r="H233" s="4">
        <f t="shared" si="15"/>
        <v>0</v>
      </c>
      <c r="I233" s="4">
        <f t="shared" si="17"/>
        <v>0</v>
      </c>
      <c r="J233" s="4">
        <f>SUM('Lineair oud'!H233,'Lineair nieuw'!H233)</f>
        <v>0</v>
      </c>
      <c r="K233" s="4">
        <f t="shared" si="18"/>
        <v>0</v>
      </c>
      <c r="L233" s="4">
        <f>SUM('Lineair oud'!I233,'Lineair nieuw'!I233)</f>
        <v>0</v>
      </c>
      <c r="M233" s="4"/>
      <c r="N233" s="4"/>
      <c r="O233" s="4"/>
      <c r="P233" s="4"/>
      <c r="Q233" s="4"/>
      <c r="R233" s="4"/>
      <c r="S233" s="4"/>
      <c r="T233" s="4"/>
      <c r="U233" s="4"/>
      <c r="V233" s="21"/>
    </row>
    <row r="234" spans="1:22" x14ac:dyDescent="0.25">
      <c r="A234" s="10">
        <f t="shared" si="19"/>
        <v>51502</v>
      </c>
      <c r="B234">
        <f t="shared" si="16"/>
        <v>20</v>
      </c>
      <c r="C234">
        <v>233</v>
      </c>
      <c r="D234" s="4">
        <f>SUM('Lineair oud'!D234,'Lineair nieuw'!D234)</f>
        <v>0</v>
      </c>
      <c r="E234" s="4">
        <f>SUM('Lineair oud'!E234,'Lineair nieuw'!E234)</f>
        <v>0</v>
      </c>
      <c r="F234" s="4">
        <f>SUM('Lineair oud'!F234,'Lineair nieuw'!F234)</f>
        <v>0</v>
      </c>
      <c r="G234" s="4">
        <f>SUM('Lineair oud'!G234,'Lineair nieuw'!G234)</f>
        <v>0</v>
      </c>
      <c r="H234" s="4">
        <f t="shared" si="15"/>
        <v>0</v>
      </c>
      <c r="I234" s="4">
        <f t="shared" si="17"/>
        <v>0</v>
      </c>
      <c r="J234" s="4">
        <f>SUM('Lineair oud'!H234,'Lineair nieuw'!H234)</f>
        <v>0</v>
      </c>
      <c r="K234" s="4">
        <f t="shared" si="18"/>
        <v>0</v>
      </c>
      <c r="L234" s="4">
        <f>SUM('Lineair oud'!I234,'Lineair nieuw'!I234)</f>
        <v>0</v>
      </c>
      <c r="M234" s="4"/>
      <c r="N234" s="4"/>
      <c r="O234" s="4"/>
      <c r="P234" s="4"/>
      <c r="Q234" s="4"/>
      <c r="R234" s="4"/>
      <c r="S234" s="4"/>
      <c r="T234" s="4"/>
      <c r="U234" s="4"/>
      <c r="V234" s="21"/>
    </row>
    <row r="235" spans="1:22" x14ac:dyDescent="0.25">
      <c r="A235" s="10">
        <f t="shared" si="19"/>
        <v>51533</v>
      </c>
      <c r="B235">
        <f t="shared" si="16"/>
        <v>20</v>
      </c>
      <c r="C235">
        <v>234</v>
      </c>
      <c r="D235" s="4">
        <f>SUM('Lineair oud'!D235,'Lineair nieuw'!D235)</f>
        <v>0</v>
      </c>
      <c r="E235" s="4">
        <f>SUM('Lineair oud'!E235,'Lineair nieuw'!E235)</f>
        <v>0</v>
      </c>
      <c r="F235" s="4">
        <f>SUM('Lineair oud'!F235,'Lineair nieuw'!F235)</f>
        <v>0</v>
      </c>
      <c r="G235" s="4">
        <f>SUM('Lineair oud'!G235,'Lineair nieuw'!G235)</f>
        <v>0</v>
      </c>
      <c r="H235" s="4">
        <f t="shared" si="15"/>
        <v>0</v>
      </c>
      <c r="I235" s="4">
        <f t="shared" si="17"/>
        <v>0</v>
      </c>
      <c r="J235" s="4">
        <f>SUM('Lineair oud'!H235,'Lineair nieuw'!H235)</f>
        <v>0</v>
      </c>
      <c r="K235" s="4">
        <f t="shared" si="18"/>
        <v>0</v>
      </c>
      <c r="L235" s="4">
        <f>SUM('Lineair oud'!I235,'Lineair nieuw'!I235)</f>
        <v>0</v>
      </c>
      <c r="M235" s="4"/>
      <c r="N235" s="4"/>
      <c r="O235" s="4"/>
      <c r="P235" s="4"/>
      <c r="Q235" s="4"/>
      <c r="R235" s="4"/>
      <c r="S235" s="4"/>
      <c r="T235" s="4"/>
      <c r="U235" s="4"/>
      <c r="V235" s="21"/>
    </row>
    <row r="236" spans="1:22" x14ac:dyDescent="0.25">
      <c r="A236" s="10">
        <f t="shared" si="19"/>
        <v>51561</v>
      </c>
      <c r="B236">
        <f t="shared" si="16"/>
        <v>20</v>
      </c>
      <c r="C236">
        <v>235</v>
      </c>
      <c r="D236" s="4">
        <f>SUM('Lineair oud'!D236,'Lineair nieuw'!D236)</f>
        <v>0</v>
      </c>
      <c r="E236" s="4">
        <f>SUM('Lineair oud'!E236,'Lineair nieuw'!E236)</f>
        <v>0</v>
      </c>
      <c r="F236" s="4">
        <f>SUM('Lineair oud'!F236,'Lineair nieuw'!F236)</f>
        <v>0</v>
      </c>
      <c r="G236" s="4">
        <f>SUM('Lineair oud'!G236,'Lineair nieuw'!G236)</f>
        <v>0</v>
      </c>
      <c r="H236" s="4">
        <f t="shared" si="15"/>
        <v>0</v>
      </c>
      <c r="I236" s="4">
        <f t="shared" si="17"/>
        <v>0</v>
      </c>
      <c r="J236" s="4">
        <f>SUM('Lineair oud'!H236,'Lineair nieuw'!H236)</f>
        <v>0</v>
      </c>
      <c r="K236" s="4">
        <f t="shared" si="18"/>
        <v>0</v>
      </c>
      <c r="L236" s="4">
        <f>SUM('Lineair oud'!I236,'Lineair nieuw'!I236)</f>
        <v>0</v>
      </c>
      <c r="M236" s="4"/>
      <c r="N236" s="4"/>
      <c r="O236" s="4"/>
      <c r="P236" s="4"/>
      <c r="Q236" s="4"/>
      <c r="R236" s="4"/>
      <c r="S236" s="4"/>
      <c r="T236" s="4"/>
      <c r="U236" s="4"/>
      <c r="V236" s="21"/>
    </row>
    <row r="237" spans="1:22" x14ac:dyDescent="0.25">
      <c r="A237" s="10">
        <f t="shared" si="19"/>
        <v>51592</v>
      </c>
      <c r="B237">
        <f t="shared" si="16"/>
        <v>20</v>
      </c>
      <c r="C237">
        <v>236</v>
      </c>
      <c r="D237" s="4">
        <f>SUM('Lineair oud'!D237,'Lineair nieuw'!D237)</f>
        <v>0</v>
      </c>
      <c r="E237" s="4">
        <f>SUM('Lineair oud'!E237,'Lineair nieuw'!E237)</f>
        <v>0</v>
      </c>
      <c r="F237" s="4">
        <f>SUM('Lineair oud'!F237,'Lineair nieuw'!F237)</f>
        <v>0</v>
      </c>
      <c r="G237" s="4">
        <f>SUM('Lineair oud'!G237,'Lineair nieuw'!G237)</f>
        <v>0</v>
      </c>
      <c r="H237" s="4">
        <f t="shared" si="15"/>
        <v>0</v>
      </c>
      <c r="I237" s="4">
        <f t="shared" si="17"/>
        <v>0</v>
      </c>
      <c r="J237" s="4">
        <f>SUM('Lineair oud'!H237,'Lineair nieuw'!H237)</f>
        <v>0</v>
      </c>
      <c r="K237" s="4">
        <f t="shared" si="18"/>
        <v>0</v>
      </c>
      <c r="L237" s="4">
        <f>SUM('Lineair oud'!I237,'Lineair nieuw'!I237)</f>
        <v>0</v>
      </c>
      <c r="M237" s="4"/>
      <c r="N237" s="4"/>
      <c r="O237" s="4"/>
      <c r="P237" s="4"/>
      <c r="Q237" s="4"/>
      <c r="R237" s="4"/>
      <c r="S237" s="4"/>
      <c r="T237" s="4"/>
      <c r="U237" s="4"/>
      <c r="V237" s="21"/>
    </row>
    <row r="238" spans="1:22" x14ac:dyDescent="0.25">
      <c r="A238" s="10">
        <f t="shared" si="19"/>
        <v>51622</v>
      </c>
      <c r="B238">
        <f t="shared" si="16"/>
        <v>20</v>
      </c>
      <c r="C238">
        <v>237</v>
      </c>
      <c r="D238" s="4">
        <f>SUM('Lineair oud'!D238,'Lineair nieuw'!D238)</f>
        <v>0</v>
      </c>
      <c r="E238" s="4">
        <f>SUM('Lineair oud'!E238,'Lineair nieuw'!E238)</f>
        <v>0</v>
      </c>
      <c r="F238" s="4">
        <f>SUM('Lineair oud'!F238,'Lineair nieuw'!F238)</f>
        <v>0</v>
      </c>
      <c r="G238" s="4">
        <f>SUM('Lineair oud'!G238,'Lineair nieuw'!G238)</f>
        <v>0</v>
      </c>
      <c r="H238" s="4">
        <f t="shared" si="15"/>
        <v>0</v>
      </c>
      <c r="I238" s="4">
        <f t="shared" si="17"/>
        <v>0</v>
      </c>
      <c r="J238" s="4">
        <f>SUM('Lineair oud'!H238,'Lineair nieuw'!H238)</f>
        <v>0</v>
      </c>
      <c r="K238" s="4">
        <f t="shared" si="18"/>
        <v>0</v>
      </c>
      <c r="L238" s="4">
        <f>SUM('Lineair oud'!I238,'Lineair nieuw'!I238)</f>
        <v>0</v>
      </c>
      <c r="M238" s="4"/>
      <c r="N238" s="4"/>
      <c r="O238" s="4"/>
      <c r="P238" s="4"/>
      <c r="Q238" s="4"/>
      <c r="R238" s="4"/>
      <c r="S238" s="4"/>
      <c r="T238" s="4"/>
      <c r="U238" s="4"/>
      <c r="V238" s="21"/>
    </row>
    <row r="239" spans="1:22" x14ac:dyDescent="0.25">
      <c r="A239" s="10">
        <f t="shared" si="19"/>
        <v>51653</v>
      </c>
      <c r="B239">
        <f t="shared" si="16"/>
        <v>20</v>
      </c>
      <c r="C239">
        <v>238</v>
      </c>
      <c r="D239" s="4">
        <f>SUM('Lineair oud'!D239,'Lineair nieuw'!D239)</f>
        <v>0</v>
      </c>
      <c r="E239" s="4">
        <f>SUM('Lineair oud'!E239,'Lineair nieuw'!E239)</f>
        <v>0</v>
      </c>
      <c r="F239" s="4">
        <f>SUM('Lineair oud'!F239,'Lineair nieuw'!F239)</f>
        <v>0</v>
      </c>
      <c r="G239" s="4">
        <f>SUM('Lineair oud'!G239,'Lineair nieuw'!G239)</f>
        <v>0</v>
      </c>
      <c r="H239" s="4">
        <f t="shared" si="15"/>
        <v>0</v>
      </c>
      <c r="I239" s="4">
        <f t="shared" si="17"/>
        <v>0</v>
      </c>
      <c r="J239" s="4">
        <f>SUM('Lineair oud'!H239,'Lineair nieuw'!H239)</f>
        <v>0</v>
      </c>
      <c r="K239" s="4">
        <f t="shared" si="18"/>
        <v>0</v>
      </c>
      <c r="L239" s="4">
        <f>SUM('Lineair oud'!I239,'Lineair nieuw'!I239)</f>
        <v>0</v>
      </c>
      <c r="M239" s="4"/>
      <c r="N239" s="4"/>
      <c r="O239" s="4"/>
      <c r="P239" s="4"/>
      <c r="Q239" s="4"/>
      <c r="R239" s="4"/>
      <c r="S239" s="4"/>
      <c r="T239" s="4"/>
      <c r="U239" s="4"/>
      <c r="V239" s="21"/>
    </row>
    <row r="240" spans="1:22" x14ac:dyDescent="0.25">
      <c r="A240" s="10">
        <f t="shared" si="19"/>
        <v>51683</v>
      </c>
      <c r="B240">
        <f t="shared" si="16"/>
        <v>20</v>
      </c>
      <c r="C240">
        <v>239</v>
      </c>
      <c r="D240" s="4">
        <f>SUM('Lineair oud'!D240,'Lineair nieuw'!D240)</f>
        <v>0</v>
      </c>
      <c r="E240" s="4">
        <f>SUM('Lineair oud'!E240,'Lineair nieuw'!E240)</f>
        <v>0</v>
      </c>
      <c r="F240" s="4">
        <f>SUM('Lineair oud'!F240,'Lineair nieuw'!F240)</f>
        <v>0</v>
      </c>
      <c r="G240" s="4">
        <f>SUM('Lineair oud'!G240,'Lineair nieuw'!G240)</f>
        <v>0</v>
      </c>
      <c r="H240" s="4">
        <f t="shared" si="15"/>
        <v>0</v>
      </c>
      <c r="I240" s="4">
        <f t="shared" si="17"/>
        <v>0</v>
      </c>
      <c r="J240" s="4">
        <f>SUM('Lineair oud'!H240,'Lineair nieuw'!H240)</f>
        <v>0</v>
      </c>
      <c r="K240" s="4">
        <f t="shared" si="18"/>
        <v>0</v>
      </c>
      <c r="L240" s="4">
        <f>SUM('Lineair oud'!I240,'Lineair nieuw'!I240)</f>
        <v>0</v>
      </c>
      <c r="M240" s="4"/>
      <c r="N240" s="4"/>
      <c r="O240" s="4"/>
      <c r="P240" s="4"/>
      <c r="Q240" s="4"/>
      <c r="R240" s="4"/>
      <c r="S240" s="4"/>
      <c r="T240" s="4"/>
      <c r="U240" s="4"/>
      <c r="V240" s="21"/>
    </row>
    <row r="241" spans="1:22" x14ac:dyDescent="0.25">
      <c r="A241" s="10">
        <f t="shared" si="19"/>
        <v>51714</v>
      </c>
      <c r="B241">
        <f t="shared" si="16"/>
        <v>20</v>
      </c>
      <c r="C241">
        <v>240</v>
      </c>
      <c r="D241" s="4">
        <f>SUM('Lineair oud'!D241,'Lineair nieuw'!D241)</f>
        <v>0</v>
      </c>
      <c r="E241" s="4">
        <f>SUM('Lineair oud'!E241,'Lineair nieuw'!E241)</f>
        <v>0</v>
      </c>
      <c r="F241" s="4">
        <f>SUM('Lineair oud'!F241,'Lineair nieuw'!F241)</f>
        <v>0</v>
      </c>
      <c r="G241" s="4">
        <f>SUM('Lineair oud'!G241,'Lineair nieuw'!G241)</f>
        <v>0</v>
      </c>
      <c r="H241" s="4">
        <f t="shared" si="15"/>
        <v>0</v>
      </c>
      <c r="I241" s="4">
        <f t="shared" si="17"/>
        <v>0</v>
      </c>
      <c r="J241" s="4">
        <f>SUM('Lineair oud'!H241,'Lineair nieuw'!H241)</f>
        <v>0</v>
      </c>
      <c r="K241" s="4">
        <f t="shared" si="18"/>
        <v>0</v>
      </c>
      <c r="L241" s="4">
        <f>SUM('Lineair oud'!I241,'Lineair nieuw'!I241)</f>
        <v>0</v>
      </c>
      <c r="M241" s="4"/>
      <c r="N241" s="4"/>
      <c r="O241" s="4"/>
      <c r="P241" s="4"/>
      <c r="Q241" s="4"/>
      <c r="R241" s="4"/>
      <c r="S241" s="4"/>
      <c r="T241" s="4"/>
      <c r="U241" s="4"/>
      <c r="V241" s="21"/>
    </row>
    <row r="242" spans="1:22" x14ac:dyDescent="0.25">
      <c r="A242" s="10">
        <f t="shared" si="19"/>
        <v>51745</v>
      </c>
      <c r="B242">
        <f t="shared" si="16"/>
        <v>21</v>
      </c>
      <c r="C242">
        <v>241</v>
      </c>
      <c r="D242" s="4">
        <f>SUM('Lineair oud'!D242,'Lineair nieuw'!D242)</f>
        <v>0</v>
      </c>
      <c r="E242" s="4">
        <f>SUM('Lineair oud'!E242,'Lineair nieuw'!E242)</f>
        <v>0</v>
      </c>
      <c r="F242" s="4">
        <f>SUM('Lineair oud'!F242,'Lineair nieuw'!F242)</f>
        <v>0</v>
      </c>
      <c r="G242" s="4">
        <f>SUM('Lineair oud'!G242,'Lineair nieuw'!G242)</f>
        <v>0</v>
      </c>
      <c r="H242" s="4">
        <f t="shared" si="15"/>
        <v>0</v>
      </c>
      <c r="I242" s="4">
        <f t="shared" si="17"/>
        <v>0</v>
      </c>
      <c r="J242" s="4">
        <f>SUM('Lineair oud'!H242,'Lineair nieuw'!H242)</f>
        <v>0</v>
      </c>
      <c r="K242" s="4">
        <f t="shared" si="18"/>
        <v>0</v>
      </c>
      <c r="L242" s="4">
        <f>SUM('Lineair oud'!I242,'Lineair nieuw'!I242)</f>
        <v>0</v>
      </c>
      <c r="M242" s="4"/>
      <c r="N242" s="4"/>
      <c r="O242" s="4"/>
      <c r="P242" s="4"/>
      <c r="Q242" s="4"/>
      <c r="R242" s="4"/>
      <c r="S242" s="4"/>
      <c r="T242" s="4"/>
      <c r="U242" s="4"/>
      <c r="V242" s="21"/>
    </row>
    <row r="243" spans="1:22" x14ac:dyDescent="0.25">
      <c r="A243" s="10">
        <f t="shared" si="19"/>
        <v>51775</v>
      </c>
      <c r="B243">
        <f t="shared" si="16"/>
        <v>21</v>
      </c>
      <c r="C243">
        <v>242</v>
      </c>
      <c r="D243" s="4">
        <f>SUM('Lineair oud'!D243,'Lineair nieuw'!D243)</f>
        <v>0</v>
      </c>
      <c r="E243" s="4">
        <f>SUM('Lineair oud'!E243,'Lineair nieuw'!E243)</f>
        <v>0</v>
      </c>
      <c r="F243" s="4">
        <f>SUM('Lineair oud'!F243,'Lineair nieuw'!F243)</f>
        <v>0</v>
      </c>
      <c r="G243" s="4">
        <f>SUM('Lineair oud'!G243,'Lineair nieuw'!G243)</f>
        <v>0</v>
      </c>
      <c r="H243" s="4">
        <f t="shared" si="15"/>
        <v>0</v>
      </c>
      <c r="I243" s="4">
        <f t="shared" si="17"/>
        <v>0</v>
      </c>
      <c r="J243" s="4">
        <f>SUM('Lineair oud'!H243,'Lineair nieuw'!H243)</f>
        <v>0</v>
      </c>
      <c r="K243" s="4">
        <f t="shared" si="18"/>
        <v>0</v>
      </c>
      <c r="L243" s="4">
        <f>SUM('Lineair oud'!I243,'Lineair nieuw'!I243)</f>
        <v>0</v>
      </c>
      <c r="M243" s="4"/>
      <c r="N243" s="4"/>
      <c r="O243" s="4"/>
      <c r="P243" s="4"/>
      <c r="Q243" s="4"/>
      <c r="R243" s="4"/>
      <c r="S243" s="4"/>
      <c r="T243" s="4"/>
      <c r="U243" s="4"/>
      <c r="V243" s="21"/>
    </row>
    <row r="244" spans="1:22" x14ac:dyDescent="0.25">
      <c r="A244" s="10">
        <f t="shared" si="19"/>
        <v>51806</v>
      </c>
      <c r="B244">
        <f t="shared" si="16"/>
        <v>21</v>
      </c>
      <c r="C244">
        <v>243</v>
      </c>
      <c r="D244" s="4">
        <f>SUM('Lineair oud'!D244,'Lineair nieuw'!D244)</f>
        <v>0</v>
      </c>
      <c r="E244" s="4">
        <f>SUM('Lineair oud'!E244,'Lineair nieuw'!E244)</f>
        <v>0</v>
      </c>
      <c r="F244" s="4">
        <f>SUM('Lineair oud'!F244,'Lineair nieuw'!F244)</f>
        <v>0</v>
      </c>
      <c r="G244" s="4">
        <f>SUM('Lineair oud'!G244,'Lineair nieuw'!G244)</f>
        <v>0</v>
      </c>
      <c r="H244" s="4">
        <f t="shared" si="15"/>
        <v>0</v>
      </c>
      <c r="I244" s="4">
        <f t="shared" si="17"/>
        <v>0</v>
      </c>
      <c r="J244" s="4">
        <f>SUM('Lineair oud'!H244,'Lineair nieuw'!H244)</f>
        <v>0</v>
      </c>
      <c r="K244" s="4">
        <f t="shared" si="18"/>
        <v>0</v>
      </c>
      <c r="L244" s="4">
        <f>SUM('Lineair oud'!I244,'Lineair nieuw'!I244)</f>
        <v>0</v>
      </c>
      <c r="M244" s="4"/>
      <c r="N244" s="4"/>
      <c r="O244" s="4"/>
      <c r="P244" s="4"/>
      <c r="Q244" s="4"/>
      <c r="R244" s="4"/>
      <c r="S244" s="4"/>
      <c r="T244" s="4"/>
      <c r="U244" s="4"/>
      <c r="V244" s="21"/>
    </row>
    <row r="245" spans="1:22" x14ac:dyDescent="0.25">
      <c r="A245" s="10">
        <f t="shared" si="19"/>
        <v>51836</v>
      </c>
      <c r="B245">
        <f t="shared" si="16"/>
        <v>21</v>
      </c>
      <c r="C245">
        <v>244</v>
      </c>
      <c r="D245" s="4">
        <f>SUM('Lineair oud'!D245,'Lineair nieuw'!D245)</f>
        <v>0</v>
      </c>
      <c r="E245" s="4">
        <f>SUM('Lineair oud'!E245,'Lineair nieuw'!E245)</f>
        <v>0</v>
      </c>
      <c r="F245" s="4">
        <f>SUM('Lineair oud'!F245,'Lineair nieuw'!F245)</f>
        <v>0</v>
      </c>
      <c r="G245" s="4">
        <f>SUM('Lineair oud'!G245,'Lineair nieuw'!G245)</f>
        <v>0</v>
      </c>
      <c r="H245" s="4">
        <f t="shared" si="15"/>
        <v>0</v>
      </c>
      <c r="I245" s="4">
        <f t="shared" si="17"/>
        <v>0</v>
      </c>
      <c r="J245" s="4">
        <f>SUM('Lineair oud'!H245,'Lineair nieuw'!H245)</f>
        <v>0</v>
      </c>
      <c r="K245" s="4">
        <f t="shared" si="18"/>
        <v>0</v>
      </c>
      <c r="L245" s="4">
        <f>SUM('Lineair oud'!I245,'Lineair nieuw'!I245)</f>
        <v>0</v>
      </c>
      <c r="M245" s="4"/>
      <c r="N245" s="4"/>
      <c r="O245" s="4"/>
      <c r="P245" s="4"/>
      <c r="Q245" s="4"/>
      <c r="R245" s="4"/>
      <c r="S245" s="4"/>
      <c r="T245" s="4"/>
      <c r="U245" s="4"/>
      <c r="V245" s="21"/>
    </row>
    <row r="246" spans="1:22" x14ac:dyDescent="0.25">
      <c r="A246" s="10">
        <f t="shared" si="19"/>
        <v>51867</v>
      </c>
      <c r="B246">
        <f t="shared" si="16"/>
        <v>21</v>
      </c>
      <c r="C246">
        <v>245</v>
      </c>
      <c r="D246" s="4">
        <f>SUM('Lineair oud'!D246,'Lineair nieuw'!D246)</f>
        <v>0</v>
      </c>
      <c r="E246" s="4">
        <f>SUM('Lineair oud'!E246,'Lineair nieuw'!E246)</f>
        <v>0</v>
      </c>
      <c r="F246" s="4">
        <f>SUM('Lineair oud'!F246,'Lineair nieuw'!F246)</f>
        <v>0</v>
      </c>
      <c r="G246" s="4">
        <f>SUM('Lineair oud'!G246,'Lineair nieuw'!G246)</f>
        <v>0</v>
      </c>
      <c r="H246" s="4">
        <f t="shared" si="15"/>
        <v>0</v>
      </c>
      <c r="I246" s="4">
        <f t="shared" si="17"/>
        <v>0</v>
      </c>
      <c r="J246" s="4">
        <f>SUM('Lineair oud'!H246,'Lineair nieuw'!H246)</f>
        <v>0</v>
      </c>
      <c r="K246" s="4">
        <f t="shared" si="18"/>
        <v>0</v>
      </c>
      <c r="L246" s="4">
        <f>SUM('Lineair oud'!I246,'Lineair nieuw'!I246)</f>
        <v>0</v>
      </c>
      <c r="M246" s="4"/>
      <c r="N246" s="4"/>
      <c r="O246" s="4"/>
      <c r="P246" s="4"/>
      <c r="Q246" s="4"/>
      <c r="R246" s="4"/>
      <c r="S246" s="4"/>
      <c r="T246" s="4"/>
      <c r="U246" s="4"/>
      <c r="V246" s="21"/>
    </row>
    <row r="247" spans="1:22" x14ac:dyDescent="0.25">
      <c r="A247" s="10">
        <f t="shared" si="19"/>
        <v>51898</v>
      </c>
      <c r="B247">
        <f t="shared" si="16"/>
        <v>21</v>
      </c>
      <c r="C247">
        <v>246</v>
      </c>
      <c r="D247" s="4">
        <f>SUM('Lineair oud'!D247,'Lineair nieuw'!D247)</f>
        <v>0</v>
      </c>
      <c r="E247" s="4">
        <f>SUM('Lineair oud'!E247,'Lineair nieuw'!E247)</f>
        <v>0</v>
      </c>
      <c r="F247" s="4">
        <f>SUM('Lineair oud'!F247,'Lineair nieuw'!F247)</f>
        <v>0</v>
      </c>
      <c r="G247" s="4">
        <f>SUM('Lineair oud'!G247,'Lineair nieuw'!G247)</f>
        <v>0</v>
      </c>
      <c r="H247" s="4">
        <f t="shared" si="15"/>
        <v>0</v>
      </c>
      <c r="I247" s="4">
        <f t="shared" si="17"/>
        <v>0</v>
      </c>
      <c r="J247" s="4">
        <f>SUM('Lineair oud'!H247,'Lineair nieuw'!H247)</f>
        <v>0</v>
      </c>
      <c r="K247" s="4">
        <f t="shared" si="18"/>
        <v>0</v>
      </c>
      <c r="L247" s="4">
        <f>SUM('Lineair oud'!I247,'Lineair nieuw'!I247)</f>
        <v>0</v>
      </c>
      <c r="M247" s="4"/>
      <c r="N247" s="4"/>
      <c r="O247" s="4"/>
      <c r="P247" s="4"/>
      <c r="Q247" s="4"/>
      <c r="R247" s="4"/>
      <c r="S247" s="4"/>
      <c r="T247" s="4"/>
      <c r="U247" s="4"/>
      <c r="V247" s="21"/>
    </row>
    <row r="248" spans="1:22" x14ac:dyDescent="0.25">
      <c r="A248" s="10">
        <f t="shared" si="19"/>
        <v>51926</v>
      </c>
      <c r="B248">
        <f t="shared" si="16"/>
        <v>21</v>
      </c>
      <c r="C248">
        <v>247</v>
      </c>
      <c r="D248" s="4">
        <f>SUM('Lineair oud'!D248,'Lineair nieuw'!D248)</f>
        <v>0</v>
      </c>
      <c r="E248" s="4">
        <f>SUM('Lineair oud'!E248,'Lineair nieuw'!E248)</f>
        <v>0</v>
      </c>
      <c r="F248" s="4">
        <f>SUM('Lineair oud'!F248,'Lineair nieuw'!F248)</f>
        <v>0</v>
      </c>
      <c r="G248" s="4">
        <f>SUM('Lineair oud'!G248,'Lineair nieuw'!G248)</f>
        <v>0</v>
      </c>
      <c r="H248" s="4">
        <f t="shared" si="15"/>
        <v>0</v>
      </c>
      <c r="I248" s="4">
        <f t="shared" si="17"/>
        <v>0</v>
      </c>
      <c r="J248" s="4">
        <f>SUM('Lineair oud'!H248,'Lineair nieuw'!H248)</f>
        <v>0</v>
      </c>
      <c r="K248" s="4">
        <f t="shared" si="18"/>
        <v>0</v>
      </c>
      <c r="L248" s="4">
        <f>SUM('Lineair oud'!I248,'Lineair nieuw'!I248)</f>
        <v>0</v>
      </c>
      <c r="M248" s="4"/>
      <c r="N248" s="4"/>
      <c r="O248" s="4"/>
      <c r="P248" s="4"/>
      <c r="Q248" s="4"/>
      <c r="R248" s="4"/>
      <c r="S248" s="4"/>
      <c r="T248" s="4"/>
      <c r="U248" s="4"/>
      <c r="V248" s="21"/>
    </row>
    <row r="249" spans="1:22" x14ac:dyDescent="0.25">
      <c r="A249" s="10">
        <f t="shared" si="19"/>
        <v>51957</v>
      </c>
      <c r="B249">
        <f t="shared" si="16"/>
        <v>21</v>
      </c>
      <c r="C249">
        <v>248</v>
      </c>
      <c r="D249" s="4">
        <f>SUM('Lineair oud'!D249,'Lineair nieuw'!D249)</f>
        <v>0</v>
      </c>
      <c r="E249" s="4">
        <f>SUM('Lineair oud'!E249,'Lineair nieuw'!E249)</f>
        <v>0</v>
      </c>
      <c r="F249" s="4">
        <f>SUM('Lineair oud'!F249,'Lineair nieuw'!F249)</f>
        <v>0</v>
      </c>
      <c r="G249" s="4">
        <f>SUM('Lineair oud'!G249,'Lineair nieuw'!G249)</f>
        <v>0</v>
      </c>
      <c r="H249" s="4">
        <f t="shared" si="15"/>
        <v>0</v>
      </c>
      <c r="I249" s="4">
        <f t="shared" si="17"/>
        <v>0</v>
      </c>
      <c r="J249" s="4">
        <f>SUM('Lineair oud'!H249,'Lineair nieuw'!H249)</f>
        <v>0</v>
      </c>
      <c r="K249" s="4">
        <f t="shared" si="18"/>
        <v>0</v>
      </c>
      <c r="L249" s="4">
        <f>SUM('Lineair oud'!I249,'Lineair nieuw'!I249)</f>
        <v>0</v>
      </c>
      <c r="M249" s="4"/>
      <c r="N249" s="4"/>
      <c r="O249" s="4"/>
      <c r="P249" s="4"/>
      <c r="Q249" s="4"/>
      <c r="R249" s="4"/>
      <c r="S249" s="4"/>
      <c r="T249" s="4"/>
      <c r="U249" s="4"/>
      <c r="V249" s="21"/>
    </row>
    <row r="250" spans="1:22" x14ac:dyDescent="0.25">
      <c r="A250" s="10">
        <f t="shared" si="19"/>
        <v>51987</v>
      </c>
      <c r="B250">
        <f t="shared" si="16"/>
        <v>21</v>
      </c>
      <c r="C250">
        <v>249</v>
      </c>
      <c r="D250" s="4">
        <f>SUM('Lineair oud'!D250,'Lineair nieuw'!D250)</f>
        <v>0</v>
      </c>
      <c r="E250" s="4">
        <f>SUM('Lineair oud'!E250,'Lineair nieuw'!E250)</f>
        <v>0</v>
      </c>
      <c r="F250" s="4">
        <f>SUM('Lineair oud'!F250,'Lineair nieuw'!F250)</f>
        <v>0</v>
      </c>
      <c r="G250" s="4">
        <f>SUM('Lineair oud'!G250,'Lineair nieuw'!G250)</f>
        <v>0</v>
      </c>
      <c r="H250" s="4">
        <f t="shared" si="15"/>
        <v>0</v>
      </c>
      <c r="I250" s="4">
        <f t="shared" si="17"/>
        <v>0</v>
      </c>
      <c r="J250" s="4">
        <f>SUM('Lineair oud'!H250,'Lineair nieuw'!H250)</f>
        <v>0</v>
      </c>
      <c r="K250" s="4">
        <f t="shared" si="18"/>
        <v>0</v>
      </c>
      <c r="L250" s="4">
        <f>SUM('Lineair oud'!I250,'Lineair nieuw'!I250)</f>
        <v>0</v>
      </c>
      <c r="M250" s="4"/>
      <c r="N250" s="4"/>
      <c r="O250" s="4"/>
      <c r="P250" s="4"/>
      <c r="Q250" s="4"/>
      <c r="R250" s="4"/>
      <c r="S250" s="4"/>
      <c r="T250" s="4"/>
      <c r="U250" s="4"/>
      <c r="V250" s="21"/>
    </row>
    <row r="251" spans="1:22" x14ac:dyDescent="0.25">
      <c r="A251" s="10">
        <f t="shared" si="19"/>
        <v>52018</v>
      </c>
      <c r="B251">
        <f t="shared" si="16"/>
        <v>21</v>
      </c>
      <c r="C251">
        <v>250</v>
      </c>
      <c r="D251" s="4">
        <f>SUM('Lineair oud'!D251,'Lineair nieuw'!D251)</f>
        <v>0</v>
      </c>
      <c r="E251" s="4">
        <f>SUM('Lineair oud'!E251,'Lineair nieuw'!E251)</f>
        <v>0</v>
      </c>
      <c r="F251" s="4">
        <f>SUM('Lineair oud'!F251,'Lineair nieuw'!F251)</f>
        <v>0</v>
      </c>
      <c r="G251" s="4">
        <f>SUM('Lineair oud'!G251,'Lineair nieuw'!G251)</f>
        <v>0</v>
      </c>
      <c r="H251" s="4">
        <f t="shared" si="15"/>
        <v>0</v>
      </c>
      <c r="I251" s="4">
        <f t="shared" si="17"/>
        <v>0</v>
      </c>
      <c r="J251" s="4">
        <f>SUM('Lineair oud'!H251,'Lineair nieuw'!H251)</f>
        <v>0</v>
      </c>
      <c r="K251" s="4">
        <f t="shared" si="18"/>
        <v>0</v>
      </c>
      <c r="L251" s="4">
        <f>SUM('Lineair oud'!I251,'Lineair nieuw'!I251)</f>
        <v>0</v>
      </c>
      <c r="M251" s="4"/>
      <c r="N251" s="4"/>
      <c r="O251" s="4"/>
      <c r="P251" s="4"/>
      <c r="Q251" s="4"/>
      <c r="R251" s="4"/>
      <c r="S251" s="4"/>
      <c r="T251" s="4"/>
      <c r="U251" s="4"/>
      <c r="V251" s="21"/>
    </row>
    <row r="252" spans="1:22" x14ac:dyDescent="0.25">
      <c r="A252" s="10">
        <f t="shared" si="19"/>
        <v>52048</v>
      </c>
      <c r="B252">
        <f t="shared" si="16"/>
        <v>21</v>
      </c>
      <c r="C252">
        <v>251</v>
      </c>
      <c r="D252" s="4">
        <f>SUM('Lineair oud'!D252,'Lineair nieuw'!D252)</f>
        <v>0</v>
      </c>
      <c r="E252" s="4">
        <f>SUM('Lineair oud'!E252,'Lineair nieuw'!E252)</f>
        <v>0</v>
      </c>
      <c r="F252" s="4">
        <f>SUM('Lineair oud'!F252,'Lineair nieuw'!F252)</f>
        <v>0</v>
      </c>
      <c r="G252" s="4">
        <f>SUM('Lineair oud'!G252,'Lineair nieuw'!G252)</f>
        <v>0</v>
      </c>
      <c r="H252" s="4">
        <f t="shared" si="15"/>
        <v>0</v>
      </c>
      <c r="I252" s="4">
        <f t="shared" si="17"/>
        <v>0</v>
      </c>
      <c r="J252" s="4">
        <f>SUM('Lineair oud'!H252,'Lineair nieuw'!H252)</f>
        <v>0</v>
      </c>
      <c r="K252" s="4">
        <f t="shared" si="18"/>
        <v>0</v>
      </c>
      <c r="L252" s="4">
        <f>SUM('Lineair oud'!I252,'Lineair nieuw'!I252)</f>
        <v>0</v>
      </c>
      <c r="M252" s="4"/>
      <c r="N252" s="4"/>
      <c r="O252" s="4"/>
      <c r="P252" s="4"/>
      <c r="Q252" s="4"/>
      <c r="R252" s="4"/>
      <c r="S252" s="4"/>
      <c r="T252" s="4"/>
      <c r="U252" s="4"/>
      <c r="V252" s="21"/>
    </row>
    <row r="253" spans="1:22" x14ac:dyDescent="0.25">
      <c r="A253" s="10">
        <f t="shared" si="19"/>
        <v>52079</v>
      </c>
      <c r="B253">
        <f t="shared" si="16"/>
        <v>21</v>
      </c>
      <c r="C253">
        <v>252</v>
      </c>
      <c r="D253" s="4">
        <f>SUM('Lineair oud'!D253,'Lineair nieuw'!D253)</f>
        <v>0</v>
      </c>
      <c r="E253" s="4">
        <f>SUM('Lineair oud'!E253,'Lineair nieuw'!E253)</f>
        <v>0</v>
      </c>
      <c r="F253" s="4">
        <f>SUM('Lineair oud'!F253,'Lineair nieuw'!F253)</f>
        <v>0</v>
      </c>
      <c r="G253" s="4">
        <f>SUM('Lineair oud'!G253,'Lineair nieuw'!G253)</f>
        <v>0</v>
      </c>
      <c r="H253" s="4">
        <f t="shared" si="15"/>
        <v>0</v>
      </c>
      <c r="I253" s="4">
        <f t="shared" si="17"/>
        <v>0</v>
      </c>
      <c r="J253" s="4">
        <f>SUM('Lineair oud'!H253,'Lineair nieuw'!H253)</f>
        <v>0</v>
      </c>
      <c r="K253" s="4">
        <f t="shared" si="18"/>
        <v>0</v>
      </c>
      <c r="L253" s="4">
        <f>SUM('Lineair oud'!I253,'Lineair nieuw'!I253)</f>
        <v>0</v>
      </c>
      <c r="M253" s="4"/>
      <c r="N253" s="4"/>
      <c r="O253" s="4"/>
      <c r="P253" s="4"/>
      <c r="Q253" s="4"/>
      <c r="R253" s="4"/>
      <c r="S253" s="4"/>
      <c r="T253" s="4"/>
      <c r="U253" s="4"/>
      <c r="V253" s="21"/>
    </row>
    <row r="254" spans="1:22" x14ac:dyDescent="0.25">
      <c r="A254" s="10">
        <f t="shared" si="19"/>
        <v>52110</v>
      </c>
      <c r="B254">
        <f t="shared" si="16"/>
        <v>22</v>
      </c>
      <c r="C254">
        <v>253</v>
      </c>
      <c r="D254" s="4">
        <f>SUM('Lineair oud'!D254,'Lineair nieuw'!D254)</f>
        <v>0</v>
      </c>
      <c r="E254" s="4">
        <f>SUM('Lineair oud'!E254,'Lineair nieuw'!E254)</f>
        <v>0</v>
      </c>
      <c r="F254" s="4">
        <f>SUM('Lineair oud'!F254,'Lineair nieuw'!F254)</f>
        <v>0</v>
      </c>
      <c r="G254" s="4">
        <f>SUM('Lineair oud'!G254,'Lineair nieuw'!G254)</f>
        <v>0</v>
      </c>
      <c r="H254" s="4">
        <f t="shared" si="15"/>
        <v>0</v>
      </c>
      <c r="I254" s="4">
        <f t="shared" si="17"/>
        <v>0</v>
      </c>
      <c r="J254" s="4">
        <f>SUM('Lineair oud'!H254,'Lineair nieuw'!H254)</f>
        <v>0</v>
      </c>
      <c r="K254" s="4">
        <f t="shared" si="18"/>
        <v>0</v>
      </c>
      <c r="L254" s="4">
        <f>SUM('Lineair oud'!I254,'Lineair nieuw'!I254)</f>
        <v>0</v>
      </c>
      <c r="M254" s="4"/>
      <c r="N254" s="4"/>
      <c r="O254" s="4"/>
      <c r="P254" s="4"/>
      <c r="Q254" s="4"/>
      <c r="R254" s="4"/>
      <c r="S254" s="4"/>
      <c r="T254" s="4"/>
      <c r="U254" s="4"/>
      <c r="V254" s="21"/>
    </row>
    <row r="255" spans="1:22" x14ac:dyDescent="0.25">
      <c r="A255" s="10">
        <f t="shared" si="19"/>
        <v>52140</v>
      </c>
      <c r="B255">
        <f t="shared" si="16"/>
        <v>22</v>
      </c>
      <c r="C255">
        <v>254</v>
      </c>
      <c r="D255" s="4">
        <f>SUM('Lineair oud'!D255,'Lineair nieuw'!D255)</f>
        <v>0</v>
      </c>
      <c r="E255" s="4">
        <f>SUM('Lineair oud'!E255,'Lineair nieuw'!E255)</f>
        <v>0</v>
      </c>
      <c r="F255" s="4">
        <f>SUM('Lineair oud'!F255,'Lineair nieuw'!F255)</f>
        <v>0</v>
      </c>
      <c r="G255" s="4">
        <f>SUM('Lineair oud'!G255,'Lineair nieuw'!G255)</f>
        <v>0</v>
      </c>
      <c r="H255" s="4">
        <f t="shared" si="15"/>
        <v>0</v>
      </c>
      <c r="I255" s="4">
        <f t="shared" si="17"/>
        <v>0</v>
      </c>
      <c r="J255" s="4">
        <f>SUM('Lineair oud'!H255,'Lineair nieuw'!H255)</f>
        <v>0</v>
      </c>
      <c r="K255" s="4">
        <f t="shared" si="18"/>
        <v>0</v>
      </c>
      <c r="L255" s="4">
        <f>SUM('Lineair oud'!I255,'Lineair nieuw'!I255)</f>
        <v>0</v>
      </c>
      <c r="M255" s="4"/>
      <c r="N255" s="4"/>
      <c r="O255" s="4"/>
      <c r="P255" s="4"/>
      <c r="Q255" s="4"/>
      <c r="R255" s="4"/>
      <c r="S255" s="4"/>
      <c r="T255" s="4"/>
      <c r="U255" s="4"/>
      <c r="V255" s="21"/>
    </row>
    <row r="256" spans="1:22" x14ac:dyDescent="0.25">
      <c r="A256" s="10">
        <f t="shared" si="19"/>
        <v>52171</v>
      </c>
      <c r="B256">
        <f t="shared" si="16"/>
        <v>22</v>
      </c>
      <c r="C256">
        <v>255</v>
      </c>
      <c r="D256" s="4">
        <f>SUM('Lineair oud'!D256,'Lineair nieuw'!D256)</f>
        <v>0</v>
      </c>
      <c r="E256" s="4">
        <f>SUM('Lineair oud'!E256,'Lineair nieuw'!E256)</f>
        <v>0</v>
      </c>
      <c r="F256" s="4">
        <f>SUM('Lineair oud'!F256,'Lineair nieuw'!F256)</f>
        <v>0</v>
      </c>
      <c r="G256" s="4">
        <f>SUM('Lineair oud'!G256,'Lineair nieuw'!G256)</f>
        <v>0</v>
      </c>
      <c r="H256" s="4">
        <f t="shared" si="15"/>
        <v>0</v>
      </c>
      <c r="I256" s="4">
        <f t="shared" si="17"/>
        <v>0</v>
      </c>
      <c r="J256" s="4">
        <f>SUM('Lineair oud'!H256,'Lineair nieuw'!H256)</f>
        <v>0</v>
      </c>
      <c r="K256" s="4">
        <f t="shared" si="18"/>
        <v>0</v>
      </c>
      <c r="L256" s="4">
        <f>SUM('Lineair oud'!I256,'Lineair nieuw'!I256)</f>
        <v>0</v>
      </c>
      <c r="M256" s="4"/>
      <c r="N256" s="4"/>
      <c r="O256" s="4"/>
      <c r="P256" s="4"/>
      <c r="Q256" s="4"/>
      <c r="R256" s="4"/>
      <c r="S256" s="4"/>
      <c r="T256" s="4"/>
      <c r="U256" s="4"/>
      <c r="V256" s="21"/>
    </row>
    <row r="257" spans="1:22" x14ac:dyDescent="0.25">
      <c r="A257" s="10">
        <f t="shared" si="19"/>
        <v>52201</v>
      </c>
      <c r="B257">
        <f t="shared" si="16"/>
        <v>22</v>
      </c>
      <c r="C257">
        <v>256</v>
      </c>
      <c r="D257" s="4">
        <f>SUM('Lineair oud'!D257,'Lineair nieuw'!D257)</f>
        <v>0</v>
      </c>
      <c r="E257" s="4">
        <f>SUM('Lineair oud'!E257,'Lineair nieuw'!E257)</f>
        <v>0</v>
      </c>
      <c r="F257" s="4">
        <f>SUM('Lineair oud'!F257,'Lineair nieuw'!F257)</f>
        <v>0</v>
      </c>
      <c r="G257" s="4">
        <f>SUM('Lineair oud'!G257,'Lineair nieuw'!G257)</f>
        <v>0</v>
      </c>
      <c r="H257" s="4">
        <f t="shared" si="15"/>
        <v>0</v>
      </c>
      <c r="I257" s="4">
        <f t="shared" si="17"/>
        <v>0</v>
      </c>
      <c r="J257" s="4">
        <f>SUM('Lineair oud'!H257,'Lineair nieuw'!H257)</f>
        <v>0</v>
      </c>
      <c r="K257" s="4">
        <f t="shared" si="18"/>
        <v>0</v>
      </c>
      <c r="L257" s="4">
        <f>SUM('Lineair oud'!I257,'Lineair nieuw'!I257)</f>
        <v>0</v>
      </c>
      <c r="M257" s="4"/>
      <c r="N257" s="4"/>
      <c r="O257" s="4"/>
      <c r="P257" s="4"/>
      <c r="Q257" s="4"/>
      <c r="R257" s="4"/>
      <c r="S257" s="4"/>
      <c r="T257" s="4"/>
      <c r="U257" s="4"/>
      <c r="V257" s="21"/>
    </row>
    <row r="258" spans="1:22" x14ac:dyDescent="0.25">
      <c r="A258" s="10">
        <f t="shared" si="19"/>
        <v>52232</v>
      </c>
      <c r="B258">
        <f t="shared" si="16"/>
        <v>22</v>
      </c>
      <c r="C258">
        <v>257</v>
      </c>
      <c r="D258" s="4">
        <f>SUM('Lineair oud'!D258,'Lineair nieuw'!D258)</f>
        <v>0</v>
      </c>
      <c r="E258" s="4">
        <f>SUM('Lineair oud'!E258,'Lineair nieuw'!E258)</f>
        <v>0</v>
      </c>
      <c r="F258" s="4">
        <f>SUM('Lineair oud'!F258,'Lineair nieuw'!F258)</f>
        <v>0</v>
      </c>
      <c r="G258" s="4">
        <f>SUM('Lineair oud'!G258,'Lineair nieuw'!G258)</f>
        <v>0</v>
      </c>
      <c r="H258" s="4">
        <f t="shared" ref="H258:H321" si="20">IF(A258&lt;=Aflossingsvrij_maken,IF(F258-(Eigenwoningforfait/12)&lt;=0,0,(F258-(Eigenwoningforfait/12))*Belastingpercentage),0)</f>
        <v>0</v>
      </c>
      <c r="I258" s="4">
        <f t="shared" si="17"/>
        <v>0</v>
      </c>
      <c r="J258" s="4">
        <f>SUM('Lineair oud'!H258,'Lineair nieuw'!H258)</f>
        <v>0</v>
      </c>
      <c r="K258" s="4">
        <f t="shared" si="18"/>
        <v>0</v>
      </c>
      <c r="L258" s="4">
        <f>SUM('Lineair oud'!I258,'Lineair nieuw'!I258)</f>
        <v>0</v>
      </c>
      <c r="M258" s="4"/>
      <c r="N258" s="4"/>
      <c r="O258" s="4"/>
      <c r="P258" s="4"/>
      <c r="Q258" s="4"/>
      <c r="R258" s="4"/>
      <c r="S258" s="4"/>
      <c r="T258" s="4"/>
      <c r="U258" s="4"/>
      <c r="V258" s="21"/>
    </row>
    <row r="259" spans="1:22" x14ac:dyDescent="0.25">
      <c r="A259" s="10">
        <f t="shared" si="19"/>
        <v>52263</v>
      </c>
      <c r="B259">
        <f t="shared" ref="B259:B322" si="21">CEILING(C259/12,1)</f>
        <v>22</v>
      </c>
      <c r="C259">
        <v>258</v>
      </c>
      <c r="D259" s="4">
        <f>SUM('Lineair oud'!D259,'Lineair nieuw'!D259)</f>
        <v>0</v>
      </c>
      <c r="E259" s="4">
        <f>SUM('Lineair oud'!E259,'Lineair nieuw'!E259)</f>
        <v>0</v>
      </c>
      <c r="F259" s="4">
        <f>SUM('Lineair oud'!F259,'Lineair nieuw'!F259)</f>
        <v>0</v>
      </c>
      <c r="G259" s="4">
        <f>SUM('Lineair oud'!G259,'Lineair nieuw'!G259)</f>
        <v>0</v>
      </c>
      <c r="H259" s="4">
        <f t="shared" si="20"/>
        <v>0</v>
      </c>
      <c r="I259" s="4">
        <f t="shared" ref="I259:I322" si="22">G259-H259</f>
        <v>0</v>
      </c>
      <c r="J259" s="4">
        <f>SUM('Lineair oud'!H259,'Lineair nieuw'!H259)</f>
        <v>0</v>
      </c>
      <c r="K259" s="4">
        <f t="shared" ref="K259:K322" si="23">J259-H259</f>
        <v>0</v>
      </c>
      <c r="L259" s="4">
        <f>SUM('Lineair oud'!I259,'Lineair nieuw'!I259)</f>
        <v>0</v>
      </c>
      <c r="M259" s="4"/>
      <c r="N259" s="4"/>
      <c r="O259" s="4"/>
      <c r="P259" s="4"/>
      <c r="Q259" s="4"/>
      <c r="R259" s="4"/>
      <c r="S259" s="4"/>
      <c r="T259" s="4"/>
      <c r="U259" s="4"/>
      <c r="V259" s="21"/>
    </row>
    <row r="260" spans="1:22" x14ac:dyDescent="0.25">
      <c r="A260" s="10">
        <f t="shared" ref="A260:A323" si="24">DATE(YEAR(A259),MONTH(A259)+1,DAY(A259))</f>
        <v>52291</v>
      </c>
      <c r="B260">
        <f t="shared" si="21"/>
        <v>22</v>
      </c>
      <c r="C260">
        <v>259</v>
      </c>
      <c r="D260" s="4">
        <f>SUM('Lineair oud'!D260,'Lineair nieuw'!D260)</f>
        <v>0</v>
      </c>
      <c r="E260" s="4">
        <f>SUM('Lineair oud'!E260,'Lineair nieuw'!E260)</f>
        <v>0</v>
      </c>
      <c r="F260" s="4">
        <f>SUM('Lineair oud'!F260,'Lineair nieuw'!F260)</f>
        <v>0</v>
      </c>
      <c r="G260" s="4">
        <f>SUM('Lineair oud'!G260,'Lineair nieuw'!G260)</f>
        <v>0</v>
      </c>
      <c r="H260" s="4">
        <f t="shared" si="20"/>
        <v>0</v>
      </c>
      <c r="I260" s="4">
        <f t="shared" si="22"/>
        <v>0</v>
      </c>
      <c r="J260" s="4">
        <f>SUM('Lineair oud'!H260,'Lineair nieuw'!H260)</f>
        <v>0</v>
      </c>
      <c r="K260" s="4">
        <f t="shared" si="23"/>
        <v>0</v>
      </c>
      <c r="L260" s="4">
        <f>SUM('Lineair oud'!I260,'Lineair nieuw'!I260)</f>
        <v>0</v>
      </c>
      <c r="M260" s="4"/>
      <c r="N260" s="4"/>
      <c r="O260" s="4"/>
      <c r="P260" s="4"/>
      <c r="Q260" s="4"/>
      <c r="R260" s="4"/>
      <c r="S260" s="4"/>
      <c r="T260" s="4"/>
      <c r="U260" s="4"/>
      <c r="V260" s="21"/>
    </row>
    <row r="261" spans="1:22" x14ac:dyDescent="0.25">
      <c r="A261" s="10">
        <f t="shared" si="24"/>
        <v>52322</v>
      </c>
      <c r="B261">
        <f t="shared" si="21"/>
        <v>22</v>
      </c>
      <c r="C261">
        <v>260</v>
      </c>
      <c r="D261" s="4">
        <f>SUM('Lineair oud'!D261,'Lineair nieuw'!D261)</f>
        <v>0</v>
      </c>
      <c r="E261" s="4">
        <f>SUM('Lineair oud'!E261,'Lineair nieuw'!E261)</f>
        <v>0</v>
      </c>
      <c r="F261" s="4">
        <f>SUM('Lineair oud'!F261,'Lineair nieuw'!F261)</f>
        <v>0</v>
      </c>
      <c r="G261" s="4">
        <f>SUM('Lineair oud'!G261,'Lineair nieuw'!G261)</f>
        <v>0</v>
      </c>
      <c r="H261" s="4">
        <f t="shared" si="20"/>
        <v>0</v>
      </c>
      <c r="I261" s="4">
        <f t="shared" si="22"/>
        <v>0</v>
      </c>
      <c r="J261" s="4">
        <f>SUM('Lineair oud'!H261,'Lineair nieuw'!H261)</f>
        <v>0</v>
      </c>
      <c r="K261" s="4">
        <f t="shared" si="23"/>
        <v>0</v>
      </c>
      <c r="L261" s="4">
        <f>SUM('Lineair oud'!I261,'Lineair nieuw'!I261)</f>
        <v>0</v>
      </c>
      <c r="M261" s="4"/>
      <c r="N261" s="4"/>
      <c r="O261" s="4"/>
      <c r="P261" s="4"/>
      <c r="Q261" s="4"/>
      <c r="R261" s="4"/>
      <c r="S261" s="4"/>
      <c r="T261" s="4"/>
      <c r="U261" s="4"/>
      <c r="V261" s="21"/>
    </row>
    <row r="262" spans="1:22" x14ac:dyDescent="0.25">
      <c r="A262" s="10">
        <f t="shared" si="24"/>
        <v>52352</v>
      </c>
      <c r="B262">
        <f t="shared" si="21"/>
        <v>22</v>
      </c>
      <c r="C262">
        <v>261</v>
      </c>
      <c r="D262" s="4">
        <f>SUM('Lineair oud'!D262,'Lineair nieuw'!D262)</f>
        <v>0</v>
      </c>
      <c r="E262" s="4">
        <f>SUM('Lineair oud'!E262,'Lineair nieuw'!E262)</f>
        <v>0</v>
      </c>
      <c r="F262" s="4">
        <f>SUM('Lineair oud'!F262,'Lineair nieuw'!F262)</f>
        <v>0</v>
      </c>
      <c r="G262" s="4">
        <f>SUM('Lineair oud'!G262,'Lineair nieuw'!G262)</f>
        <v>0</v>
      </c>
      <c r="H262" s="4">
        <f t="shared" si="20"/>
        <v>0</v>
      </c>
      <c r="I262" s="4">
        <f t="shared" si="22"/>
        <v>0</v>
      </c>
      <c r="J262" s="4">
        <f>SUM('Lineair oud'!H262,'Lineair nieuw'!H262)</f>
        <v>0</v>
      </c>
      <c r="K262" s="4">
        <f t="shared" si="23"/>
        <v>0</v>
      </c>
      <c r="L262" s="4">
        <f>SUM('Lineair oud'!I262,'Lineair nieuw'!I262)</f>
        <v>0</v>
      </c>
      <c r="M262" s="4"/>
      <c r="N262" s="4"/>
      <c r="O262" s="4"/>
      <c r="P262" s="4"/>
      <c r="Q262" s="4"/>
      <c r="R262" s="4"/>
      <c r="S262" s="4"/>
      <c r="T262" s="4"/>
      <c r="U262" s="4"/>
      <c r="V262" s="21"/>
    </row>
    <row r="263" spans="1:22" x14ac:dyDescent="0.25">
      <c r="A263" s="10">
        <f t="shared" si="24"/>
        <v>52383</v>
      </c>
      <c r="B263">
        <f t="shared" si="21"/>
        <v>22</v>
      </c>
      <c r="C263">
        <v>262</v>
      </c>
      <c r="D263" s="4">
        <f>SUM('Lineair oud'!D263,'Lineair nieuw'!D263)</f>
        <v>0</v>
      </c>
      <c r="E263" s="4">
        <f>SUM('Lineair oud'!E263,'Lineair nieuw'!E263)</f>
        <v>0</v>
      </c>
      <c r="F263" s="4">
        <f>SUM('Lineair oud'!F263,'Lineair nieuw'!F263)</f>
        <v>0</v>
      </c>
      <c r="G263" s="4">
        <f>SUM('Lineair oud'!G263,'Lineair nieuw'!G263)</f>
        <v>0</v>
      </c>
      <c r="H263" s="4">
        <f t="shared" si="20"/>
        <v>0</v>
      </c>
      <c r="I263" s="4">
        <f t="shared" si="22"/>
        <v>0</v>
      </c>
      <c r="J263" s="4">
        <f>SUM('Lineair oud'!H263,'Lineair nieuw'!H263)</f>
        <v>0</v>
      </c>
      <c r="K263" s="4">
        <f t="shared" si="23"/>
        <v>0</v>
      </c>
      <c r="L263" s="4">
        <f>SUM('Lineair oud'!I263,'Lineair nieuw'!I263)</f>
        <v>0</v>
      </c>
      <c r="M263" s="4"/>
      <c r="N263" s="4"/>
      <c r="O263" s="4"/>
      <c r="P263" s="4"/>
      <c r="Q263" s="4"/>
      <c r="R263" s="4"/>
      <c r="S263" s="4"/>
      <c r="T263" s="4"/>
      <c r="U263" s="4"/>
      <c r="V263" s="21"/>
    </row>
    <row r="264" spans="1:22" x14ac:dyDescent="0.25">
      <c r="A264" s="10">
        <f t="shared" si="24"/>
        <v>52413</v>
      </c>
      <c r="B264">
        <f t="shared" si="21"/>
        <v>22</v>
      </c>
      <c r="C264">
        <v>263</v>
      </c>
      <c r="D264" s="4">
        <f>SUM('Lineair oud'!D264,'Lineair nieuw'!D264)</f>
        <v>0</v>
      </c>
      <c r="E264" s="4">
        <f>SUM('Lineair oud'!E264,'Lineair nieuw'!E264)</f>
        <v>0</v>
      </c>
      <c r="F264" s="4">
        <f>SUM('Lineair oud'!F264,'Lineair nieuw'!F264)</f>
        <v>0</v>
      </c>
      <c r="G264" s="4">
        <f>SUM('Lineair oud'!G264,'Lineair nieuw'!G264)</f>
        <v>0</v>
      </c>
      <c r="H264" s="4">
        <f t="shared" si="20"/>
        <v>0</v>
      </c>
      <c r="I264" s="4">
        <f t="shared" si="22"/>
        <v>0</v>
      </c>
      <c r="J264" s="4">
        <f>SUM('Lineair oud'!H264,'Lineair nieuw'!H264)</f>
        <v>0</v>
      </c>
      <c r="K264" s="4">
        <f t="shared" si="23"/>
        <v>0</v>
      </c>
      <c r="L264" s="4">
        <f>SUM('Lineair oud'!I264,'Lineair nieuw'!I264)</f>
        <v>0</v>
      </c>
      <c r="M264" s="4"/>
      <c r="N264" s="4"/>
      <c r="O264" s="4"/>
      <c r="P264" s="4"/>
      <c r="Q264" s="4"/>
      <c r="R264" s="4"/>
      <c r="S264" s="4"/>
      <c r="T264" s="4"/>
      <c r="U264" s="4"/>
      <c r="V264" s="21"/>
    </row>
    <row r="265" spans="1:22" x14ac:dyDescent="0.25">
      <c r="A265" s="10">
        <f t="shared" si="24"/>
        <v>52444</v>
      </c>
      <c r="B265">
        <f t="shared" si="21"/>
        <v>22</v>
      </c>
      <c r="C265">
        <v>264</v>
      </c>
      <c r="D265" s="4">
        <f>SUM('Lineair oud'!D265,'Lineair nieuw'!D265)</f>
        <v>0</v>
      </c>
      <c r="E265" s="4">
        <f>SUM('Lineair oud'!E265,'Lineair nieuw'!E265)</f>
        <v>0</v>
      </c>
      <c r="F265" s="4">
        <f>SUM('Lineair oud'!F265,'Lineair nieuw'!F265)</f>
        <v>0</v>
      </c>
      <c r="G265" s="4">
        <f>SUM('Lineair oud'!G265,'Lineair nieuw'!G265)</f>
        <v>0</v>
      </c>
      <c r="H265" s="4">
        <f t="shared" si="20"/>
        <v>0</v>
      </c>
      <c r="I265" s="4">
        <f t="shared" si="22"/>
        <v>0</v>
      </c>
      <c r="J265" s="4">
        <f>SUM('Lineair oud'!H265,'Lineair nieuw'!H265)</f>
        <v>0</v>
      </c>
      <c r="K265" s="4">
        <f t="shared" si="23"/>
        <v>0</v>
      </c>
      <c r="L265" s="4">
        <f>SUM('Lineair oud'!I265,'Lineair nieuw'!I265)</f>
        <v>0</v>
      </c>
      <c r="M265" s="4"/>
      <c r="N265" s="4"/>
      <c r="O265" s="4"/>
      <c r="P265" s="4"/>
      <c r="Q265" s="4"/>
      <c r="R265" s="4"/>
      <c r="S265" s="4"/>
      <c r="T265" s="4"/>
      <c r="U265" s="4"/>
      <c r="V265" s="21"/>
    </row>
    <row r="266" spans="1:22" x14ac:dyDescent="0.25">
      <c r="A266" s="10">
        <f t="shared" si="24"/>
        <v>52475</v>
      </c>
      <c r="B266">
        <f t="shared" si="21"/>
        <v>23</v>
      </c>
      <c r="C266">
        <v>265</v>
      </c>
      <c r="D266" s="4">
        <f>SUM('Lineair oud'!D266,'Lineair nieuw'!D266)</f>
        <v>0</v>
      </c>
      <c r="E266" s="4">
        <f>SUM('Lineair oud'!E266,'Lineair nieuw'!E266)</f>
        <v>0</v>
      </c>
      <c r="F266" s="4">
        <f>SUM('Lineair oud'!F266,'Lineair nieuw'!F266)</f>
        <v>0</v>
      </c>
      <c r="G266" s="4">
        <f>SUM('Lineair oud'!G266,'Lineair nieuw'!G266)</f>
        <v>0</v>
      </c>
      <c r="H266" s="4">
        <f t="shared" si="20"/>
        <v>0</v>
      </c>
      <c r="I266" s="4">
        <f t="shared" si="22"/>
        <v>0</v>
      </c>
      <c r="J266" s="4">
        <f>SUM('Lineair oud'!H266,'Lineair nieuw'!H266)</f>
        <v>0</v>
      </c>
      <c r="K266" s="4">
        <f t="shared" si="23"/>
        <v>0</v>
      </c>
      <c r="L266" s="4">
        <f>SUM('Lineair oud'!I266,'Lineair nieuw'!I266)</f>
        <v>0</v>
      </c>
      <c r="M266" s="4"/>
      <c r="N266" s="4"/>
      <c r="O266" s="4"/>
      <c r="P266" s="4"/>
      <c r="Q266" s="4"/>
      <c r="R266" s="4"/>
      <c r="S266" s="4"/>
      <c r="T266" s="4"/>
      <c r="U266" s="4"/>
      <c r="V266" s="21"/>
    </row>
    <row r="267" spans="1:22" x14ac:dyDescent="0.25">
      <c r="A267" s="10">
        <f t="shared" si="24"/>
        <v>52505</v>
      </c>
      <c r="B267">
        <f t="shared" si="21"/>
        <v>23</v>
      </c>
      <c r="C267">
        <v>266</v>
      </c>
      <c r="D267" s="4">
        <f>SUM('Lineair oud'!D267,'Lineair nieuw'!D267)</f>
        <v>0</v>
      </c>
      <c r="E267" s="4">
        <f>SUM('Lineair oud'!E267,'Lineair nieuw'!E267)</f>
        <v>0</v>
      </c>
      <c r="F267" s="4">
        <f>SUM('Lineair oud'!F267,'Lineair nieuw'!F267)</f>
        <v>0</v>
      </c>
      <c r="G267" s="4">
        <f>SUM('Lineair oud'!G267,'Lineair nieuw'!G267)</f>
        <v>0</v>
      </c>
      <c r="H267" s="4">
        <f t="shared" si="20"/>
        <v>0</v>
      </c>
      <c r="I267" s="4">
        <f t="shared" si="22"/>
        <v>0</v>
      </c>
      <c r="J267" s="4">
        <f>SUM('Lineair oud'!H267,'Lineair nieuw'!H267)</f>
        <v>0</v>
      </c>
      <c r="K267" s="4">
        <f t="shared" si="23"/>
        <v>0</v>
      </c>
      <c r="L267" s="4">
        <f>SUM('Lineair oud'!I267,'Lineair nieuw'!I267)</f>
        <v>0</v>
      </c>
      <c r="M267" s="4"/>
      <c r="N267" s="4"/>
      <c r="O267" s="4"/>
      <c r="P267" s="4"/>
      <c r="Q267" s="4"/>
      <c r="R267" s="4"/>
      <c r="S267" s="4"/>
      <c r="T267" s="4"/>
      <c r="U267" s="4"/>
      <c r="V267" s="21"/>
    </row>
    <row r="268" spans="1:22" x14ac:dyDescent="0.25">
      <c r="A268" s="10">
        <f t="shared" si="24"/>
        <v>52536</v>
      </c>
      <c r="B268">
        <f t="shared" si="21"/>
        <v>23</v>
      </c>
      <c r="C268">
        <v>267</v>
      </c>
      <c r="D268" s="4">
        <f>SUM('Lineair oud'!D268,'Lineair nieuw'!D268)</f>
        <v>0</v>
      </c>
      <c r="E268" s="4">
        <f>SUM('Lineair oud'!E268,'Lineair nieuw'!E268)</f>
        <v>0</v>
      </c>
      <c r="F268" s="4">
        <f>SUM('Lineair oud'!F268,'Lineair nieuw'!F268)</f>
        <v>0</v>
      </c>
      <c r="G268" s="4">
        <f>SUM('Lineair oud'!G268,'Lineair nieuw'!G268)</f>
        <v>0</v>
      </c>
      <c r="H268" s="4">
        <f t="shared" si="20"/>
        <v>0</v>
      </c>
      <c r="I268" s="4">
        <f t="shared" si="22"/>
        <v>0</v>
      </c>
      <c r="J268" s="4">
        <f>SUM('Lineair oud'!H268,'Lineair nieuw'!H268)</f>
        <v>0</v>
      </c>
      <c r="K268" s="4">
        <f t="shared" si="23"/>
        <v>0</v>
      </c>
      <c r="L268" s="4">
        <f>SUM('Lineair oud'!I268,'Lineair nieuw'!I268)</f>
        <v>0</v>
      </c>
      <c r="M268" s="4"/>
      <c r="N268" s="4"/>
      <c r="O268" s="4"/>
      <c r="P268" s="4"/>
      <c r="Q268" s="4"/>
      <c r="R268" s="4"/>
      <c r="S268" s="4"/>
      <c r="T268" s="4"/>
      <c r="U268" s="4"/>
      <c r="V268" s="21"/>
    </row>
    <row r="269" spans="1:22" x14ac:dyDescent="0.25">
      <c r="A269" s="10">
        <f t="shared" si="24"/>
        <v>52566</v>
      </c>
      <c r="B269">
        <f t="shared" si="21"/>
        <v>23</v>
      </c>
      <c r="C269">
        <v>268</v>
      </c>
      <c r="D269" s="4">
        <f>SUM('Lineair oud'!D269,'Lineair nieuw'!D269)</f>
        <v>0</v>
      </c>
      <c r="E269" s="4">
        <f>SUM('Lineair oud'!E269,'Lineair nieuw'!E269)</f>
        <v>0</v>
      </c>
      <c r="F269" s="4">
        <f>SUM('Lineair oud'!F269,'Lineair nieuw'!F269)</f>
        <v>0</v>
      </c>
      <c r="G269" s="4">
        <f>SUM('Lineair oud'!G269,'Lineair nieuw'!G269)</f>
        <v>0</v>
      </c>
      <c r="H269" s="4">
        <f t="shared" si="20"/>
        <v>0</v>
      </c>
      <c r="I269" s="4">
        <f t="shared" si="22"/>
        <v>0</v>
      </c>
      <c r="J269" s="4">
        <f>SUM('Lineair oud'!H269,'Lineair nieuw'!H269)</f>
        <v>0</v>
      </c>
      <c r="K269" s="4">
        <f t="shared" si="23"/>
        <v>0</v>
      </c>
      <c r="L269" s="4">
        <f>SUM('Lineair oud'!I269,'Lineair nieuw'!I269)</f>
        <v>0</v>
      </c>
      <c r="M269" s="4"/>
      <c r="N269" s="4"/>
      <c r="O269" s="4"/>
      <c r="P269" s="4"/>
      <c r="Q269" s="4"/>
      <c r="R269" s="4"/>
      <c r="S269" s="4"/>
      <c r="T269" s="4"/>
      <c r="U269" s="4"/>
      <c r="V269" s="21"/>
    </row>
    <row r="270" spans="1:22" x14ac:dyDescent="0.25">
      <c r="A270" s="10">
        <f t="shared" si="24"/>
        <v>52597</v>
      </c>
      <c r="B270">
        <f t="shared" si="21"/>
        <v>23</v>
      </c>
      <c r="C270">
        <v>269</v>
      </c>
      <c r="D270" s="4">
        <f>SUM('Lineair oud'!D270,'Lineair nieuw'!D270)</f>
        <v>0</v>
      </c>
      <c r="E270" s="4">
        <f>SUM('Lineair oud'!E270,'Lineair nieuw'!E270)</f>
        <v>0</v>
      </c>
      <c r="F270" s="4">
        <f>SUM('Lineair oud'!F270,'Lineair nieuw'!F270)</f>
        <v>0</v>
      </c>
      <c r="G270" s="4">
        <f>SUM('Lineair oud'!G270,'Lineair nieuw'!G270)</f>
        <v>0</v>
      </c>
      <c r="H270" s="4">
        <f t="shared" si="20"/>
        <v>0</v>
      </c>
      <c r="I270" s="4">
        <f t="shared" si="22"/>
        <v>0</v>
      </c>
      <c r="J270" s="4">
        <f>SUM('Lineair oud'!H270,'Lineair nieuw'!H270)</f>
        <v>0</v>
      </c>
      <c r="K270" s="4">
        <f t="shared" si="23"/>
        <v>0</v>
      </c>
      <c r="L270" s="4">
        <f>SUM('Lineair oud'!I270,'Lineair nieuw'!I270)</f>
        <v>0</v>
      </c>
      <c r="M270" s="4"/>
      <c r="N270" s="4"/>
      <c r="O270" s="4"/>
      <c r="P270" s="4"/>
      <c r="Q270" s="4"/>
      <c r="R270" s="4"/>
      <c r="S270" s="4"/>
      <c r="T270" s="4"/>
      <c r="U270" s="4"/>
      <c r="V270" s="21"/>
    </row>
    <row r="271" spans="1:22" x14ac:dyDescent="0.25">
      <c r="A271" s="10">
        <f t="shared" si="24"/>
        <v>52628</v>
      </c>
      <c r="B271">
        <f t="shared" si="21"/>
        <v>23</v>
      </c>
      <c r="C271">
        <v>270</v>
      </c>
      <c r="D271" s="4">
        <f>SUM('Lineair oud'!D271,'Lineair nieuw'!D271)</f>
        <v>0</v>
      </c>
      <c r="E271" s="4">
        <f>SUM('Lineair oud'!E271,'Lineair nieuw'!E271)</f>
        <v>0</v>
      </c>
      <c r="F271" s="4">
        <f>SUM('Lineair oud'!F271,'Lineair nieuw'!F271)</f>
        <v>0</v>
      </c>
      <c r="G271" s="4">
        <f>SUM('Lineair oud'!G271,'Lineair nieuw'!G271)</f>
        <v>0</v>
      </c>
      <c r="H271" s="4">
        <f t="shared" si="20"/>
        <v>0</v>
      </c>
      <c r="I271" s="4">
        <f t="shared" si="22"/>
        <v>0</v>
      </c>
      <c r="J271" s="4">
        <f>SUM('Lineair oud'!H271,'Lineair nieuw'!H271)</f>
        <v>0</v>
      </c>
      <c r="K271" s="4">
        <f t="shared" si="23"/>
        <v>0</v>
      </c>
      <c r="L271" s="4">
        <f>SUM('Lineair oud'!I271,'Lineair nieuw'!I271)</f>
        <v>0</v>
      </c>
      <c r="M271" s="4"/>
      <c r="N271" s="4"/>
      <c r="O271" s="4"/>
      <c r="P271" s="4"/>
      <c r="Q271" s="4"/>
      <c r="R271" s="4"/>
      <c r="S271" s="4"/>
      <c r="T271" s="4"/>
      <c r="U271" s="4"/>
      <c r="V271" s="21"/>
    </row>
    <row r="272" spans="1:22" x14ac:dyDescent="0.25">
      <c r="A272" s="10">
        <f t="shared" si="24"/>
        <v>52657</v>
      </c>
      <c r="B272">
        <f t="shared" si="21"/>
        <v>23</v>
      </c>
      <c r="C272">
        <v>271</v>
      </c>
      <c r="D272" s="4">
        <f>SUM('Lineair oud'!D272,'Lineair nieuw'!D272)</f>
        <v>0</v>
      </c>
      <c r="E272" s="4">
        <f>SUM('Lineair oud'!E272,'Lineair nieuw'!E272)</f>
        <v>0</v>
      </c>
      <c r="F272" s="4">
        <f>SUM('Lineair oud'!F272,'Lineair nieuw'!F272)</f>
        <v>0</v>
      </c>
      <c r="G272" s="4">
        <f>SUM('Lineair oud'!G272,'Lineair nieuw'!G272)</f>
        <v>0</v>
      </c>
      <c r="H272" s="4">
        <f t="shared" si="20"/>
        <v>0</v>
      </c>
      <c r="I272" s="4">
        <f t="shared" si="22"/>
        <v>0</v>
      </c>
      <c r="J272" s="4">
        <f>SUM('Lineair oud'!H272,'Lineair nieuw'!H272)</f>
        <v>0</v>
      </c>
      <c r="K272" s="4">
        <f t="shared" si="23"/>
        <v>0</v>
      </c>
      <c r="L272" s="4">
        <f>SUM('Lineair oud'!I272,'Lineair nieuw'!I272)</f>
        <v>0</v>
      </c>
      <c r="M272" s="4"/>
      <c r="N272" s="4"/>
      <c r="O272" s="4"/>
      <c r="P272" s="4"/>
      <c r="Q272" s="4"/>
      <c r="R272" s="4"/>
      <c r="S272" s="4"/>
      <c r="T272" s="4"/>
      <c r="U272" s="4"/>
      <c r="V272" s="21"/>
    </row>
    <row r="273" spans="1:22" x14ac:dyDescent="0.25">
      <c r="A273" s="10">
        <f t="shared" si="24"/>
        <v>52688</v>
      </c>
      <c r="B273">
        <f t="shared" si="21"/>
        <v>23</v>
      </c>
      <c r="C273">
        <v>272</v>
      </c>
      <c r="D273" s="4">
        <f>SUM('Lineair oud'!D273,'Lineair nieuw'!D273)</f>
        <v>0</v>
      </c>
      <c r="E273" s="4">
        <f>SUM('Lineair oud'!E273,'Lineair nieuw'!E273)</f>
        <v>0</v>
      </c>
      <c r="F273" s="4">
        <f>SUM('Lineair oud'!F273,'Lineair nieuw'!F273)</f>
        <v>0</v>
      </c>
      <c r="G273" s="4">
        <f>SUM('Lineair oud'!G273,'Lineair nieuw'!G273)</f>
        <v>0</v>
      </c>
      <c r="H273" s="4">
        <f t="shared" si="20"/>
        <v>0</v>
      </c>
      <c r="I273" s="4">
        <f t="shared" si="22"/>
        <v>0</v>
      </c>
      <c r="J273" s="4">
        <f>SUM('Lineair oud'!H273,'Lineair nieuw'!H273)</f>
        <v>0</v>
      </c>
      <c r="K273" s="4">
        <f t="shared" si="23"/>
        <v>0</v>
      </c>
      <c r="L273" s="4">
        <f>SUM('Lineair oud'!I273,'Lineair nieuw'!I273)</f>
        <v>0</v>
      </c>
      <c r="M273" s="4"/>
      <c r="N273" s="4"/>
      <c r="O273" s="4"/>
      <c r="P273" s="4"/>
      <c r="Q273" s="4"/>
      <c r="R273" s="4"/>
      <c r="S273" s="4"/>
      <c r="T273" s="4"/>
      <c r="U273" s="4"/>
      <c r="V273" s="21"/>
    </row>
    <row r="274" spans="1:22" x14ac:dyDescent="0.25">
      <c r="A274" s="10">
        <f t="shared" si="24"/>
        <v>52718</v>
      </c>
      <c r="B274">
        <f t="shared" si="21"/>
        <v>23</v>
      </c>
      <c r="C274">
        <v>273</v>
      </c>
      <c r="D274" s="4">
        <f>SUM('Lineair oud'!D274,'Lineair nieuw'!D274)</f>
        <v>0</v>
      </c>
      <c r="E274" s="4">
        <f>SUM('Lineair oud'!E274,'Lineair nieuw'!E274)</f>
        <v>0</v>
      </c>
      <c r="F274" s="4">
        <f>SUM('Lineair oud'!F274,'Lineair nieuw'!F274)</f>
        <v>0</v>
      </c>
      <c r="G274" s="4">
        <f>SUM('Lineair oud'!G274,'Lineair nieuw'!G274)</f>
        <v>0</v>
      </c>
      <c r="H274" s="4">
        <f t="shared" si="20"/>
        <v>0</v>
      </c>
      <c r="I274" s="4">
        <f t="shared" si="22"/>
        <v>0</v>
      </c>
      <c r="J274" s="4">
        <f>SUM('Lineair oud'!H274,'Lineair nieuw'!H274)</f>
        <v>0</v>
      </c>
      <c r="K274" s="4">
        <f t="shared" si="23"/>
        <v>0</v>
      </c>
      <c r="L274" s="4">
        <f>SUM('Lineair oud'!I274,'Lineair nieuw'!I274)</f>
        <v>0</v>
      </c>
      <c r="M274" s="4"/>
      <c r="N274" s="4"/>
      <c r="O274" s="4"/>
      <c r="P274" s="4"/>
      <c r="Q274" s="4"/>
      <c r="R274" s="4"/>
      <c r="S274" s="4"/>
      <c r="T274" s="4"/>
      <c r="U274" s="4"/>
      <c r="V274" s="21"/>
    </row>
    <row r="275" spans="1:22" x14ac:dyDescent="0.25">
      <c r="A275" s="10">
        <f t="shared" si="24"/>
        <v>52749</v>
      </c>
      <c r="B275">
        <f t="shared" si="21"/>
        <v>23</v>
      </c>
      <c r="C275">
        <v>274</v>
      </c>
      <c r="D275" s="4">
        <f>SUM('Lineair oud'!D275,'Lineair nieuw'!D275)</f>
        <v>0</v>
      </c>
      <c r="E275" s="4">
        <f>SUM('Lineair oud'!E275,'Lineair nieuw'!E275)</f>
        <v>0</v>
      </c>
      <c r="F275" s="4">
        <f>SUM('Lineair oud'!F275,'Lineair nieuw'!F275)</f>
        <v>0</v>
      </c>
      <c r="G275" s="4">
        <f>SUM('Lineair oud'!G275,'Lineair nieuw'!G275)</f>
        <v>0</v>
      </c>
      <c r="H275" s="4">
        <f t="shared" si="20"/>
        <v>0</v>
      </c>
      <c r="I275" s="4">
        <f t="shared" si="22"/>
        <v>0</v>
      </c>
      <c r="J275" s="4">
        <f>SUM('Lineair oud'!H275,'Lineair nieuw'!H275)</f>
        <v>0</v>
      </c>
      <c r="K275" s="4">
        <f t="shared" si="23"/>
        <v>0</v>
      </c>
      <c r="L275" s="4">
        <f>SUM('Lineair oud'!I275,'Lineair nieuw'!I275)</f>
        <v>0</v>
      </c>
      <c r="M275" s="4"/>
      <c r="N275" s="4"/>
      <c r="O275" s="4"/>
      <c r="P275" s="4"/>
      <c r="Q275" s="4"/>
      <c r="R275" s="4"/>
      <c r="S275" s="4"/>
      <c r="T275" s="4"/>
      <c r="U275" s="4"/>
      <c r="V275" s="21"/>
    </row>
    <row r="276" spans="1:22" x14ac:dyDescent="0.25">
      <c r="A276" s="10">
        <f t="shared" si="24"/>
        <v>52779</v>
      </c>
      <c r="B276">
        <f t="shared" si="21"/>
        <v>23</v>
      </c>
      <c r="C276">
        <v>275</v>
      </c>
      <c r="D276" s="4">
        <f>SUM('Lineair oud'!D276,'Lineair nieuw'!D276)</f>
        <v>0</v>
      </c>
      <c r="E276" s="4">
        <f>SUM('Lineair oud'!E276,'Lineair nieuw'!E276)</f>
        <v>0</v>
      </c>
      <c r="F276" s="4">
        <f>SUM('Lineair oud'!F276,'Lineair nieuw'!F276)</f>
        <v>0</v>
      </c>
      <c r="G276" s="4">
        <f>SUM('Lineair oud'!G276,'Lineair nieuw'!G276)</f>
        <v>0</v>
      </c>
      <c r="H276" s="4">
        <f t="shared" si="20"/>
        <v>0</v>
      </c>
      <c r="I276" s="4">
        <f t="shared" si="22"/>
        <v>0</v>
      </c>
      <c r="J276" s="4">
        <f>SUM('Lineair oud'!H276,'Lineair nieuw'!H276)</f>
        <v>0</v>
      </c>
      <c r="K276" s="4">
        <f t="shared" si="23"/>
        <v>0</v>
      </c>
      <c r="L276" s="4">
        <f>SUM('Lineair oud'!I276,'Lineair nieuw'!I276)</f>
        <v>0</v>
      </c>
      <c r="M276" s="4"/>
      <c r="N276" s="4"/>
      <c r="O276" s="4"/>
      <c r="P276" s="4"/>
      <c r="Q276" s="4"/>
      <c r="R276" s="4"/>
      <c r="S276" s="4"/>
      <c r="T276" s="4"/>
      <c r="U276" s="4"/>
      <c r="V276" s="21"/>
    </row>
    <row r="277" spans="1:22" x14ac:dyDescent="0.25">
      <c r="A277" s="10">
        <f t="shared" si="24"/>
        <v>52810</v>
      </c>
      <c r="B277">
        <f t="shared" si="21"/>
        <v>23</v>
      </c>
      <c r="C277">
        <v>276</v>
      </c>
      <c r="D277" s="4">
        <f>SUM('Lineair oud'!D277,'Lineair nieuw'!D277)</f>
        <v>0</v>
      </c>
      <c r="E277" s="4">
        <f>SUM('Lineair oud'!E277,'Lineair nieuw'!E277)</f>
        <v>0</v>
      </c>
      <c r="F277" s="4">
        <f>SUM('Lineair oud'!F277,'Lineair nieuw'!F277)</f>
        <v>0</v>
      </c>
      <c r="G277" s="4">
        <f>SUM('Lineair oud'!G277,'Lineair nieuw'!G277)</f>
        <v>0</v>
      </c>
      <c r="H277" s="4">
        <f t="shared" si="20"/>
        <v>0</v>
      </c>
      <c r="I277" s="4">
        <f t="shared" si="22"/>
        <v>0</v>
      </c>
      <c r="J277" s="4">
        <f>SUM('Lineair oud'!H277,'Lineair nieuw'!H277)</f>
        <v>0</v>
      </c>
      <c r="K277" s="4">
        <f t="shared" si="23"/>
        <v>0</v>
      </c>
      <c r="L277" s="4">
        <f>SUM('Lineair oud'!I277,'Lineair nieuw'!I277)</f>
        <v>0</v>
      </c>
      <c r="M277" s="4"/>
      <c r="N277" s="4"/>
      <c r="O277" s="4"/>
      <c r="P277" s="4"/>
      <c r="Q277" s="4"/>
      <c r="R277" s="4"/>
      <c r="S277" s="4"/>
      <c r="T277" s="4"/>
      <c r="U277" s="4"/>
      <c r="V277" s="21"/>
    </row>
    <row r="278" spans="1:22" x14ac:dyDescent="0.25">
      <c r="A278" s="10">
        <f t="shared" si="24"/>
        <v>52841</v>
      </c>
      <c r="B278">
        <f t="shared" si="21"/>
        <v>24</v>
      </c>
      <c r="C278">
        <v>277</v>
      </c>
      <c r="D278" s="4">
        <f>SUM('Lineair oud'!D278,'Lineair nieuw'!D278)</f>
        <v>0</v>
      </c>
      <c r="E278" s="4">
        <f>SUM('Lineair oud'!E278,'Lineair nieuw'!E278)</f>
        <v>0</v>
      </c>
      <c r="F278" s="4">
        <f>SUM('Lineair oud'!F278,'Lineair nieuw'!F278)</f>
        <v>0</v>
      </c>
      <c r="G278" s="4">
        <f>SUM('Lineair oud'!G278,'Lineair nieuw'!G278)</f>
        <v>0</v>
      </c>
      <c r="H278" s="4">
        <f t="shared" si="20"/>
        <v>0</v>
      </c>
      <c r="I278" s="4">
        <f t="shared" si="22"/>
        <v>0</v>
      </c>
      <c r="J278" s="4">
        <f>SUM('Lineair oud'!H278,'Lineair nieuw'!H278)</f>
        <v>0</v>
      </c>
      <c r="K278" s="4">
        <f t="shared" si="23"/>
        <v>0</v>
      </c>
      <c r="L278" s="4">
        <f>SUM('Lineair oud'!I278,'Lineair nieuw'!I278)</f>
        <v>0</v>
      </c>
      <c r="M278" s="4"/>
      <c r="N278" s="4"/>
      <c r="O278" s="4"/>
      <c r="P278" s="4"/>
      <c r="Q278" s="4"/>
      <c r="R278" s="4"/>
      <c r="S278" s="4"/>
      <c r="T278" s="4"/>
      <c r="U278" s="4"/>
      <c r="V278" s="21"/>
    </row>
    <row r="279" spans="1:22" x14ac:dyDescent="0.25">
      <c r="A279" s="10">
        <f t="shared" si="24"/>
        <v>52871</v>
      </c>
      <c r="B279">
        <f t="shared" si="21"/>
        <v>24</v>
      </c>
      <c r="C279">
        <v>278</v>
      </c>
      <c r="D279" s="4">
        <f>SUM('Lineair oud'!D279,'Lineair nieuw'!D279)</f>
        <v>0</v>
      </c>
      <c r="E279" s="4">
        <f>SUM('Lineair oud'!E279,'Lineair nieuw'!E279)</f>
        <v>0</v>
      </c>
      <c r="F279" s="4">
        <f>SUM('Lineair oud'!F279,'Lineair nieuw'!F279)</f>
        <v>0</v>
      </c>
      <c r="G279" s="4">
        <f>SUM('Lineair oud'!G279,'Lineair nieuw'!G279)</f>
        <v>0</v>
      </c>
      <c r="H279" s="4">
        <f t="shared" si="20"/>
        <v>0</v>
      </c>
      <c r="I279" s="4">
        <f t="shared" si="22"/>
        <v>0</v>
      </c>
      <c r="J279" s="4">
        <f>SUM('Lineair oud'!H279,'Lineair nieuw'!H279)</f>
        <v>0</v>
      </c>
      <c r="K279" s="4">
        <f t="shared" si="23"/>
        <v>0</v>
      </c>
      <c r="L279" s="4">
        <f>SUM('Lineair oud'!I279,'Lineair nieuw'!I279)</f>
        <v>0</v>
      </c>
      <c r="M279" s="4"/>
      <c r="N279" s="4"/>
      <c r="O279" s="4"/>
      <c r="P279" s="4"/>
      <c r="Q279" s="4"/>
      <c r="R279" s="4"/>
      <c r="S279" s="4"/>
      <c r="T279" s="4"/>
      <c r="U279" s="4"/>
      <c r="V279" s="21"/>
    </row>
    <row r="280" spans="1:22" x14ac:dyDescent="0.25">
      <c r="A280" s="10">
        <f t="shared" si="24"/>
        <v>52902</v>
      </c>
      <c r="B280">
        <f t="shared" si="21"/>
        <v>24</v>
      </c>
      <c r="C280">
        <v>279</v>
      </c>
      <c r="D280" s="4">
        <f>SUM('Lineair oud'!D280,'Lineair nieuw'!D280)</f>
        <v>0</v>
      </c>
      <c r="E280" s="4">
        <f>SUM('Lineair oud'!E280,'Lineair nieuw'!E280)</f>
        <v>0</v>
      </c>
      <c r="F280" s="4">
        <f>SUM('Lineair oud'!F280,'Lineair nieuw'!F280)</f>
        <v>0</v>
      </c>
      <c r="G280" s="4">
        <f>SUM('Lineair oud'!G280,'Lineair nieuw'!G280)</f>
        <v>0</v>
      </c>
      <c r="H280" s="4">
        <f t="shared" si="20"/>
        <v>0</v>
      </c>
      <c r="I280" s="4">
        <f t="shared" si="22"/>
        <v>0</v>
      </c>
      <c r="J280" s="4">
        <f>SUM('Lineair oud'!H280,'Lineair nieuw'!H280)</f>
        <v>0</v>
      </c>
      <c r="K280" s="4">
        <f t="shared" si="23"/>
        <v>0</v>
      </c>
      <c r="L280" s="4">
        <f>SUM('Lineair oud'!I280,'Lineair nieuw'!I280)</f>
        <v>0</v>
      </c>
      <c r="M280" s="4"/>
      <c r="N280" s="4"/>
      <c r="O280" s="4"/>
      <c r="P280" s="4"/>
      <c r="Q280" s="4"/>
      <c r="R280" s="4"/>
      <c r="S280" s="4"/>
      <c r="T280" s="4"/>
      <c r="U280" s="4"/>
      <c r="V280" s="21"/>
    </row>
    <row r="281" spans="1:22" x14ac:dyDescent="0.25">
      <c r="A281" s="10">
        <f t="shared" si="24"/>
        <v>52932</v>
      </c>
      <c r="B281">
        <f t="shared" si="21"/>
        <v>24</v>
      </c>
      <c r="C281">
        <v>280</v>
      </c>
      <c r="D281" s="4">
        <f>SUM('Lineair oud'!D281,'Lineair nieuw'!D281)</f>
        <v>0</v>
      </c>
      <c r="E281" s="4">
        <f>SUM('Lineair oud'!E281,'Lineair nieuw'!E281)</f>
        <v>0</v>
      </c>
      <c r="F281" s="4">
        <f>SUM('Lineair oud'!F281,'Lineair nieuw'!F281)</f>
        <v>0</v>
      </c>
      <c r="G281" s="4">
        <f>SUM('Lineair oud'!G281,'Lineair nieuw'!G281)</f>
        <v>0</v>
      </c>
      <c r="H281" s="4">
        <f t="shared" si="20"/>
        <v>0</v>
      </c>
      <c r="I281" s="4">
        <f t="shared" si="22"/>
        <v>0</v>
      </c>
      <c r="J281" s="4">
        <f>SUM('Lineair oud'!H281,'Lineair nieuw'!H281)</f>
        <v>0</v>
      </c>
      <c r="K281" s="4">
        <f t="shared" si="23"/>
        <v>0</v>
      </c>
      <c r="L281" s="4">
        <f>SUM('Lineair oud'!I281,'Lineair nieuw'!I281)</f>
        <v>0</v>
      </c>
      <c r="M281" s="4"/>
      <c r="N281" s="4"/>
      <c r="O281" s="4"/>
      <c r="P281" s="4"/>
      <c r="Q281" s="4"/>
      <c r="R281" s="4"/>
      <c r="S281" s="4"/>
      <c r="T281" s="4"/>
      <c r="U281" s="4"/>
      <c r="V281" s="21"/>
    </row>
    <row r="282" spans="1:22" x14ac:dyDescent="0.25">
      <c r="A282" s="10">
        <f t="shared" si="24"/>
        <v>52963</v>
      </c>
      <c r="B282">
        <f t="shared" si="21"/>
        <v>24</v>
      </c>
      <c r="C282">
        <v>281</v>
      </c>
      <c r="D282" s="4">
        <f>SUM('Lineair oud'!D282,'Lineair nieuw'!D282)</f>
        <v>0</v>
      </c>
      <c r="E282" s="4">
        <f>SUM('Lineair oud'!E282,'Lineair nieuw'!E282)</f>
        <v>0</v>
      </c>
      <c r="F282" s="4">
        <f>SUM('Lineair oud'!F282,'Lineair nieuw'!F282)</f>
        <v>0</v>
      </c>
      <c r="G282" s="4">
        <f>SUM('Lineair oud'!G282,'Lineair nieuw'!G282)</f>
        <v>0</v>
      </c>
      <c r="H282" s="4">
        <f t="shared" si="20"/>
        <v>0</v>
      </c>
      <c r="I282" s="4">
        <f t="shared" si="22"/>
        <v>0</v>
      </c>
      <c r="J282" s="4">
        <f>SUM('Lineair oud'!H282,'Lineair nieuw'!H282)</f>
        <v>0</v>
      </c>
      <c r="K282" s="4">
        <f t="shared" si="23"/>
        <v>0</v>
      </c>
      <c r="L282" s="4">
        <f>SUM('Lineair oud'!I282,'Lineair nieuw'!I282)</f>
        <v>0</v>
      </c>
      <c r="M282" s="4"/>
      <c r="N282" s="4"/>
      <c r="O282" s="4"/>
      <c r="P282" s="4"/>
      <c r="Q282" s="4"/>
      <c r="R282" s="4"/>
      <c r="S282" s="4"/>
      <c r="T282" s="4"/>
      <c r="U282" s="4"/>
      <c r="V282" s="21"/>
    </row>
    <row r="283" spans="1:22" x14ac:dyDescent="0.25">
      <c r="A283" s="10">
        <f t="shared" si="24"/>
        <v>52994</v>
      </c>
      <c r="B283">
        <f t="shared" si="21"/>
        <v>24</v>
      </c>
      <c r="C283">
        <v>282</v>
      </c>
      <c r="D283" s="4">
        <f>SUM('Lineair oud'!D283,'Lineair nieuw'!D283)</f>
        <v>0</v>
      </c>
      <c r="E283" s="4">
        <f>SUM('Lineair oud'!E283,'Lineair nieuw'!E283)</f>
        <v>0</v>
      </c>
      <c r="F283" s="4">
        <f>SUM('Lineair oud'!F283,'Lineair nieuw'!F283)</f>
        <v>0</v>
      </c>
      <c r="G283" s="4">
        <f>SUM('Lineair oud'!G283,'Lineair nieuw'!G283)</f>
        <v>0</v>
      </c>
      <c r="H283" s="4">
        <f t="shared" si="20"/>
        <v>0</v>
      </c>
      <c r="I283" s="4">
        <f t="shared" si="22"/>
        <v>0</v>
      </c>
      <c r="J283" s="4">
        <f>SUM('Lineair oud'!H283,'Lineair nieuw'!H283)</f>
        <v>0</v>
      </c>
      <c r="K283" s="4">
        <f t="shared" si="23"/>
        <v>0</v>
      </c>
      <c r="L283" s="4">
        <f>SUM('Lineair oud'!I283,'Lineair nieuw'!I283)</f>
        <v>0</v>
      </c>
      <c r="M283" s="4"/>
      <c r="N283" s="4"/>
      <c r="O283" s="4"/>
      <c r="P283" s="4"/>
      <c r="Q283" s="4"/>
      <c r="R283" s="4"/>
      <c r="S283" s="4"/>
      <c r="T283" s="4"/>
      <c r="U283" s="4"/>
      <c r="V283" s="21"/>
    </row>
    <row r="284" spans="1:22" x14ac:dyDescent="0.25">
      <c r="A284" s="10">
        <f t="shared" si="24"/>
        <v>53022</v>
      </c>
      <c r="B284">
        <f t="shared" si="21"/>
        <v>24</v>
      </c>
      <c r="C284">
        <v>283</v>
      </c>
      <c r="D284" s="4">
        <f>SUM('Lineair oud'!D284,'Lineair nieuw'!D284)</f>
        <v>0</v>
      </c>
      <c r="E284" s="4">
        <f>SUM('Lineair oud'!E284,'Lineair nieuw'!E284)</f>
        <v>0</v>
      </c>
      <c r="F284" s="4">
        <f>SUM('Lineair oud'!F284,'Lineair nieuw'!F284)</f>
        <v>0</v>
      </c>
      <c r="G284" s="4">
        <f>SUM('Lineair oud'!G284,'Lineair nieuw'!G284)</f>
        <v>0</v>
      </c>
      <c r="H284" s="4">
        <f t="shared" si="20"/>
        <v>0</v>
      </c>
      <c r="I284" s="4">
        <f t="shared" si="22"/>
        <v>0</v>
      </c>
      <c r="J284" s="4">
        <f>SUM('Lineair oud'!H284,'Lineair nieuw'!H284)</f>
        <v>0</v>
      </c>
      <c r="K284" s="4">
        <f t="shared" si="23"/>
        <v>0</v>
      </c>
      <c r="L284" s="4">
        <f>SUM('Lineair oud'!I284,'Lineair nieuw'!I284)</f>
        <v>0</v>
      </c>
      <c r="M284" s="4"/>
      <c r="N284" s="4"/>
      <c r="O284" s="4"/>
      <c r="P284" s="4"/>
      <c r="Q284" s="4"/>
      <c r="R284" s="4"/>
      <c r="S284" s="4"/>
      <c r="T284" s="4"/>
      <c r="U284" s="4"/>
      <c r="V284" s="21"/>
    </row>
    <row r="285" spans="1:22" x14ac:dyDescent="0.25">
      <c r="A285" s="10">
        <f t="shared" si="24"/>
        <v>53053</v>
      </c>
      <c r="B285">
        <f t="shared" si="21"/>
        <v>24</v>
      </c>
      <c r="C285">
        <v>284</v>
      </c>
      <c r="D285" s="4">
        <f>SUM('Lineair oud'!D285,'Lineair nieuw'!D285)</f>
        <v>0</v>
      </c>
      <c r="E285" s="4">
        <f>SUM('Lineair oud'!E285,'Lineair nieuw'!E285)</f>
        <v>0</v>
      </c>
      <c r="F285" s="4">
        <f>SUM('Lineair oud'!F285,'Lineair nieuw'!F285)</f>
        <v>0</v>
      </c>
      <c r="G285" s="4">
        <f>SUM('Lineair oud'!G285,'Lineair nieuw'!G285)</f>
        <v>0</v>
      </c>
      <c r="H285" s="4">
        <f t="shared" si="20"/>
        <v>0</v>
      </c>
      <c r="I285" s="4">
        <f t="shared" si="22"/>
        <v>0</v>
      </c>
      <c r="J285" s="4">
        <f>SUM('Lineair oud'!H285,'Lineair nieuw'!H285)</f>
        <v>0</v>
      </c>
      <c r="K285" s="4">
        <f t="shared" si="23"/>
        <v>0</v>
      </c>
      <c r="L285" s="4">
        <f>SUM('Lineair oud'!I285,'Lineair nieuw'!I285)</f>
        <v>0</v>
      </c>
      <c r="M285" s="4"/>
      <c r="N285" s="4"/>
      <c r="O285" s="4"/>
      <c r="P285" s="4"/>
      <c r="Q285" s="4"/>
      <c r="R285" s="4"/>
      <c r="S285" s="4"/>
      <c r="T285" s="4"/>
      <c r="U285" s="4"/>
      <c r="V285" s="21"/>
    </row>
    <row r="286" spans="1:22" x14ac:dyDescent="0.25">
      <c r="A286" s="10">
        <f t="shared" si="24"/>
        <v>53083</v>
      </c>
      <c r="B286">
        <f t="shared" si="21"/>
        <v>24</v>
      </c>
      <c r="C286">
        <v>285</v>
      </c>
      <c r="D286" s="4">
        <f>SUM('Lineair oud'!D286,'Lineair nieuw'!D286)</f>
        <v>0</v>
      </c>
      <c r="E286" s="4">
        <f>SUM('Lineair oud'!E286,'Lineair nieuw'!E286)</f>
        <v>0</v>
      </c>
      <c r="F286" s="4">
        <f>SUM('Lineair oud'!F286,'Lineair nieuw'!F286)</f>
        <v>0</v>
      </c>
      <c r="G286" s="4">
        <f>SUM('Lineair oud'!G286,'Lineair nieuw'!G286)</f>
        <v>0</v>
      </c>
      <c r="H286" s="4">
        <f t="shared" si="20"/>
        <v>0</v>
      </c>
      <c r="I286" s="4">
        <f t="shared" si="22"/>
        <v>0</v>
      </c>
      <c r="J286" s="4">
        <f>SUM('Lineair oud'!H286,'Lineair nieuw'!H286)</f>
        <v>0</v>
      </c>
      <c r="K286" s="4">
        <f t="shared" si="23"/>
        <v>0</v>
      </c>
      <c r="L286" s="4">
        <f>SUM('Lineair oud'!I286,'Lineair nieuw'!I286)</f>
        <v>0</v>
      </c>
      <c r="M286" s="4"/>
      <c r="N286" s="4"/>
      <c r="O286" s="4"/>
      <c r="P286" s="4"/>
      <c r="Q286" s="4"/>
      <c r="R286" s="4"/>
      <c r="S286" s="4"/>
      <c r="T286" s="4"/>
      <c r="U286" s="4"/>
      <c r="V286" s="21"/>
    </row>
    <row r="287" spans="1:22" x14ac:dyDescent="0.25">
      <c r="A287" s="10">
        <f t="shared" si="24"/>
        <v>53114</v>
      </c>
      <c r="B287">
        <f t="shared" si="21"/>
        <v>24</v>
      </c>
      <c r="C287">
        <v>286</v>
      </c>
      <c r="D287" s="4">
        <f>SUM('Lineair oud'!D287,'Lineair nieuw'!D287)</f>
        <v>0</v>
      </c>
      <c r="E287" s="4">
        <f>SUM('Lineair oud'!E287,'Lineair nieuw'!E287)</f>
        <v>0</v>
      </c>
      <c r="F287" s="4">
        <f>SUM('Lineair oud'!F287,'Lineair nieuw'!F287)</f>
        <v>0</v>
      </c>
      <c r="G287" s="4">
        <f>SUM('Lineair oud'!G287,'Lineair nieuw'!G287)</f>
        <v>0</v>
      </c>
      <c r="H287" s="4">
        <f t="shared" si="20"/>
        <v>0</v>
      </c>
      <c r="I287" s="4">
        <f t="shared" si="22"/>
        <v>0</v>
      </c>
      <c r="J287" s="4">
        <f>SUM('Lineair oud'!H287,'Lineair nieuw'!H287)</f>
        <v>0</v>
      </c>
      <c r="K287" s="4">
        <f t="shared" si="23"/>
        <v>0</v>
      </c>
      <c r="L287" s="4">
        <f>SUM('Lineair oud'!I287,'Lineair nieuw'!I287)</f>
        <v>0</v>
      </c>
      <c r="M287" s="4"/>
      <c r="N287" s="4"/>
      <c r="O287" s="4"/>
      <c r="P287" s="4"/>
      <c r="Q287" s="4"/>
      <c r="R287" s="4"/>
      <c r="S287" s="4"/>
      <c r="T287" s="4"/>
      <c r="U287" s="4"/>
      <c r="V287" s="21"/>
    </row>
    <row r="288" spans="1:22" x14ac:dyDescent="0.25">
      <c r="A288" s="10">
        <f t="shared" si="24"/>
        <v>53144</v>
      </c>
      <c r="B288">
        <f t="shared" si="21"/>
        <v>24</v>
      </c>
      <c r="C288">
        <v>287</v>
      </c>
      <c r="D288" s="4">
        <f>SUM('Lineair oud'!D288,'Lineair nieuw'!D288)</f>
        <v>0</v>
      </c>
      <c r="E288" s="4">
        <f>SUM('Lineair oud'!E288,'Lineair nieuw'!E288)</f>
        <v>0</v>
      </c>
      <c r="F288" s="4">
        <f>SUM('Lineair oud'!F288,'Lineair nieuw'!F288)</f>
        <v>0</v>
      </c>
      <c r="G288" s="4">
        <f>SUM('Lineair oud'!G288,'Lineair nieuw'!G288)</f>
        <v>0</v>
      </c>
      <c r="H288" s="4">
        <f t="shared" si="20"/>
        <v>0</v>
      </c>
      <c r="I288" s="4">
        <f t="shared" si="22"/>
        <v>0</v>
      </c>
      <c r="J288" s="4">
        <f>SUM('Lineair oud'!H288,'Lineair nieuw'!H288)</f>
        <v>0</v>
      </c>
      <c r="K288" s="4">
        <f t="shared" si="23"/>
        <v>0</v>
      </c>
      <c r="L288" s="4">
        <f>SUM('Lineair oud'!I288,'Lineair nieuw'!I288)</f>
        <v>0</v>
      </c>
      <c r="M288" s="4"/>
      <c r="N288" s="4"/>
      <c r="O288" s="4"/>
      <c r="P288" s="4"/>
      <c r="Q288" s="4"/>
      <c r="R288" s="4"/>
      <c r="S288" s="4"/>
      <c r="T288" s="4"/>
      <c r="U288" s="4"/>
      <c r="V288" s="21"/>
    </row>
    <row r="289" spans="1:22" x14ac:dyDescent="0.25">
      <c r="A289" s="10">
        <f t="shared" si="24"/>
        <v>53175</v>
      </c>
      <c r="B289">
        <f t="shared" si="21"/>
        <v>24</v>
      </c>
      <c r="C289">
        <v>288</v>
      </c>
      <c r="D289" s="4">
        <f>SUM('Lineair oud'!D289,'Lineair nieuw'!D289)</f>
        <v>0</v>
      </c>
      <c r="E289" s="4">
        <f>SUM('Lineair oud'!E289,'Lineair nieuw'!E289)</f>
        <v>0</v>
      </c>
      <c r="F289" s="4">
        <f>SUM('Lineair oud'!F289,'Lineair nieuw'!F289)</f>
        <v>0</v>
      </c>
      <c r="G289" s="4">
        <f>SUM('Lineair oud'!G289,'Lineair nieuw'!G289)</f>
        <v>0</v>
      </c>
      <c r="H289" s="4">
        <f t="shared" si="20"/>
        <v>0</v>
      </c>
      <c r="I289" s="4">
        <f t="shared" si="22"/>
        <v>0</v>
      </c>
      <c r="J289" s="4">
        <f>SUM('Lineair oud'!H289,'Lineair nieuw'!H289)</f>
        <v>0</v>
      </c>
      <c r="K289" s="4">
        <f t="shared" si="23"/>
        <v>0</v>
      </c>
      <c r="L289" s="4">
        <f>SUM('Lineair oud'!I289,'Lineair nieuw'!I289)</f>
        <v>0</v>
      </c>
      <c r="M289" s="4"/>
      <c r="N289" s="4"/>
      <c r="O289" s="4"/>
      <c r="P289" s="4"/>
      <c r="Q289" s="4"/>
      <c r="R289" s="4"/>
      <c r="S289" s="4"/>
      <c r="T289" s="4"/>
      <c r="U289" s="4"/>
      <c r="V289" s="21"/>
    </row>
    <row r="290" spans="1:22" x14ac:dyDescent="0.25">
      <c r="A290" s="10">
        <f t="shared" si="24"/>
        <v>53206</v>
      </c>
      <c r="B290">
        <f t="shared" si="21"/>
        <v>25</v>
      </c>
      <c r="C290">
        <v>289</v>
      </c>
      <c r="D290" s="4">
        <f>SUM('Lineair oud'!D290,'Lineair nieuw'!D290)</f>
        <v>0</v>
      </c>
      <c r="E290" s="4">
        <f>SUM('Lineair oud'!E290,'Lineair nieuw'!E290)</f>
        <v>0</v>
      </c>
      <c r="F290" s="4">
        <f>SUM('Lineair oud'!F290,'Lineair nieuw'!F290)</f>
        <v>0</v>
      </c>
      <c r="G290" s="4">
        <f>SUM('Lineair oud'!G290,'Lineair nieuw'!G290)</f>
        <v>0</v>
      </c>
      <c r="H290" s="4">
        <f t="shared" si="20"/>
        <v>0</v>
      </c>
      <c r="I290" s="4">
        <f t="shared" si="22"/>
        <v>0</v>
      </c>
      <c r="J290" s="4">
        <f>SUM('Lineair oud'!H290,'Lineair nieuw'!H290)</f>
        <v>0</v>
      </c>
      <c r="K290" s="4">
        <f t="shared" si="23"/>
        <v>0</v>
      </c>
      <c r="L290" s="4">
        <f>SUM('Lineair oud'!I290,'Lineair nieuw'!I290)</f>
        <v>0</v>
      </c>
      <c r="M290" s="4"/>
      <c r="N290" s="4"/>
      <c r="O290" s="4"/>
      <c r="P290" s="4"/>
      <c r="Q290" s="4"/>
      <c r="R290" s="4"/>
      <c r="S290" s="4"/>
      <c r="T290" s="4"/>
      <c r="U290" s="4"/>
      <c r="V290" s="21"/>
    </row>
    <row r="291" spans="1:22" x14ac:dyDescent="0.25">
      <c r="A291" s="10">
        <f t="shared" si="24"/>
        <v>53236</v>
      </c>
      <c r="B291">
        <f t="shared" si="21"/>
        <v>25</v>
      </c>
      <c r="C291">
        <v>290</v>
      </c>
      <c r="D291" s="4">
        <f>SUM('Lineair oud'!D291,'Lineair nieuw'!D291)</f>
        <v>0</v>
      </c>
      <c r="E291" s="4">
        <f>SUM('Lineair oud'!E291,'Lineair nieuw'!E291)</f>
        <v>0</v>
      </c>
      <c r="F291" s="4">
        <f>SUM('Lineair oud'!F291,'Lineair nieuw'!F291)</f>
        <v>0</v>
      </c>
      <c r="G291" s="4">
        <f>SUM('Lineair oud'!G291,'Lineair nieuw'!G291)</f>
        <v>0</v>
      </c>
      <c r="H291" s="4">
        <f t="shared" si="20"/>
        <v>0</v>
      </c>
      <c r="I291" s="4">
        <f t="shared" si="22"/>
        <v>0</v>
      </c>
      <c r="J291" s="4">
        <f>SUM('Lineair oud'!H291,'Lineair nieuw'!H291)</f>
        <v>0</v>
      </c>
      <c r="K291" s="4">
        <f t="shared" si="23"/>
        <v>0</v>
      </c>
      <c r="L291" s="4">
        <f>SUM('Lineair oud'!I291,'Lineair nieuw'!I291)</f>
        <v>0</v>
      </c>
      <c r="M291" s="4"/>
      <c r="N291" s="4"/>
      <c r="O291" s="4"/>
      <c r="P291" s="4"/>
      <c r="Q291" s="4"/>
      <c r="R291" s="4"/>
      <c r="S291" s="4"/>
      <c r="T291" s="4"/>
      <c r="U291" s="4"/>
      <c r="V291" s="21"/>
    </row>
    <row r="292" spans="1:22" x14ac:dyDescent="0.25">
      <c r="A292" s="10">
        <f t="shared" si="24"/>
        <v>53267</v>
      </c>
      <c r="B292">
        <f t="shared" si="21"/>
        <v>25</v>
      </c>
      <c r="C292">
        <v>291</v>
      </c>
      <c r="D292" s="4">
        <f>SUM('Lineair oud'!D292,'Lineair nieuw'!D292)</f>
        <v>0</v>
      </c>
      <c r="E292" s="4">
        <f>SUM('Lineair oud'!E292,'Lineair nieuw'!E292)</f>
        <v>0</v>
      </c>
      <c r="F292" s="4">
        <f>SUM('Lineair oud'!F292,'Lineair nieuw'!F292)</f>
        <v>0</v>
      </c>
      <c r="G292" s="4">
        <f>SUM('Lineair oud'!G292,'Lineair nieuw'!G292)</f>
        <v>0</v>
      </c>
      <c r="H292" s="4">
        <f t="shared" si="20"/>
        <v>0</v>
      </c>
      <c r="I292" s="4">
        <f t="shared" si="22"/>
        <v>0</v>
      </c>
      <c r="J292" s="4">
        <f>SUM('Lineair oud'!H292,'Lineair nieuw'!H292)</f>
        <v>0</v>
      </c>
      <c r="K292" s="4">
        <f t="shared" si="23"/>
        <v>0</v>
      </c>
      <c r="L292" s="4">
        <f>SUM('Lineair oud'!I292,'Lineair nieuw'!I292)</f>
        <v>0</v>
      </c>
      <c r="M292" s="4"/>
      <c r="N292" s="4"/>
      <c r="O292" s="4"/>
      <c r="P292" s="4"/>
      <c r="Q292" s="4"/>
      <c r="R292" s="4"/>
      <c r="S292" s="4"/>
      <c r="T292" s="4"/>
      <c r="U292" s="4"/>
      <c r="V292" s="21"/>
    </row>
    <row r="293" spans="1:22" x14ac:dyDescent="0.25">
      <c r="A293" s="10">
        <f t="shared" si="24"/>
        <v>53297</v>
      </c>
      <c r="B293">
        <f t="shared" si="21"/>
        <v>25</v>
      </c>
      <c r="C293">
        <v>292</v>
      </c>
      <c r="D293" s="4">
        <f>SUM('Lineair oud'!D293,'Lineair nieuw'!D293)</f>
        <v>0</v>
      </c>
      <c r="E293" s="4">
        <f>SUM('Lineair oud'!E293,'Lineair nieuw'!E293)</f>
        <v>0</v>
      </c>
      <c r="F293" s="4">
        <f>SUM('Lineair oud'!F293,'Lineair nieuw'!F293)</f>
        <v>0</v>
      </c>
      <c r="G293" s="4">
        <f>SUM('Lineair oud'!G293,'Lineair nieuw'!G293)</f>
        <v>0</v>
      </c>
      <c r="H293" s="4">
        <f t="shared" si="20"/>
        <v>0</v>
      </c>
      <c r="I293" s="4">
        <f t="shared" si="22"/>
        <v>0</v>
      </c>
      <c r="J293" s="4">
        <f>SUM('Lineair oud'!H293,'Lineair nieuw'!H293)</f>
        <v>0</v>
      </c>
      <c r="K293" s="4">
        <f t="shared" si="23"/>
        <v>0</v>
      </c>
      <c r="L293" s="4">
        <f>SUM('Lineair oud'!I293,'Lineair nieuw'!I293)</f>
        <v>0</v>
      </c>
      <c r="M293" s="4"/>
      <c r="N293" s="4"/>
      <c r="O293" s="4"/>
      <c r="P293" s="4"/>
      <c r="Q293" s="4"/>
      <c r="R293" s="4"/>
      <c r="S293" s="4"/>
      <c r="T293" s="4"/>
      <c r="U293" s="4"/>
      <c r="V293" s="21"/>
    </row>
    <row r="294" spans="1:22" x14ac:dyDescent="0.25">
      <c r="A294" s="10">
        <f t="shared" si="24"/>
        <v>53328</v>
      </c>
      <c r="B294">
        <f t="shared" si="21"/>
        <v>25</v>
      </c>
      <c r="C294">
        <v>293</v>
      </c>
      <c r="D294" s="4">
        <f>SUM('Lineair oud'!D294,'Lineair nieuw'!D294)</f>
        <v>0</v>
      </c>
      <c r="E294" s="4">
        <f>SUM('Lineair oud'!E294,'Lineair nieuw'!E294)</f>
        <v>0</v>
      </c>
      <c r="F294" s="4">
        <f>SUM('Lineair oud'!F294,'Lineair nieuw'!F294)</f>
        <v>0</v>
      </c>
      <c r="G294" s="4">
        <f>SUM('Lineair oud'!G294,'Lineair nieuw'!G294)</f>
        <v>0</v>
      </c>
      <c r="H294" s="4">
        <f t="shared" si="20"/>
        <v>0</v>
      </c>
      <c r="I294" s="4">
        <f t="shared" si="22"/>
        <v>0</v>
      </c>
      <c r="J294" s="4">
        <f>SUM('Lineair oud'!H294,'Lineair nieuw'!H294)</f>
        <v>0</v>
      </c>
      <c r="K294" s="4">
        <f t="shared" si="23"/>
        <v>0</v>
      </c>
      <c r="L294" s="4">
        <f>SUM('Lineair oud'!I294,'Lineair nieuw'!I294)</f>
        <v>0</v>
      </c>
      <c r="M294" s="4"/>
      <c r="N294" s="4"/>
      <c r="O294" s="4"/>
      <c r="P294" s="4"/>
      <c r="Q294" s="4"/>
      <c r="R294" s="4"/>
      <c r="S294" s="4"/>
      <c r="T294" s="4"/>
      <c r="U294" s="4"/>
      <c r="V294" s="21"/>
    </row>
    <row r="295" spans="1:22" x14ac:dyDescent="0.25">
      <c r="A295" s="10">
        <f t="shared" si="24"/>
        <v>53359</v>
      </c>
      <c r="B295">
        <f t="shared" si="21"/>
        <v>25</v>
      </c>
      <c r="C295">
        <v>294</v>
      </c>
      <c r="D295" s="4">
        <f>SUM('Lineair oud'!D295,'Lineair nieuw'!D295)</f>
        <v>0</v>
      </c>
      <c r="E295" s="4">
        <f>SUM('Lineair oud'!E295,'Lineair nieuw'!E295)</f>
        <v>0</v>
      </c>
      <c r="F295" s="4">
        <f>SUM('Lineair oud'!F295,'Lineair nieuw'!F295)</f>
        <v>0</v>
      </c>
      <c r="G295" s="4">
        <f>SUM('Lineair oud'!G295,'Lineair nieuw'!G295)</f>
        <v>0</v>
      </c>
      <c r="H295" s="4">
        <f t="shared" si="20"/>
        <v>0</v>
      </c>
      <c r="I295" s="4">
        <f t="shared" si="22"/>
        <v>0</v>
      </c>
      <c r="J295" s="4">
        <f>SUM('Lineair oud'!H295,'Lineair nieuw'!H295)</f>
        <v>0</v>
      </c>
      <c r="K295" s="4">
        <f t="shared" si="23"/>
        <v>0</v>
      </c>
      <c r="L295" s="4">
        <f>SUM('Lineair oud'!I295,'Lineair nieuw'!I295)</f>
        <v>0</v>
      </c>
      <c r="M295" s="4"/>
      <c r="N295" s="4"/>
      <c r="O295" s="4"/>
      <c r="P295" s="4"/>
      <c r="Q295" s="4"/>
      <c r="R295" s="4"/>
      <c r="S295" s="4"/>
      <c r="T295" s="4"/>
      <c r="U295" s="4"/>
      <c r="V295" s="21"/>
    </row>
    <row r="296" spans="1:22" x14ac:dyDescent="0.25">
      <c r="A296" s="10">
        <f t="shared" si="24"/>
        <v>53387</v>
      </c>
      <c r="B296">
        <f t="shared" si="21"/>
        <v>25</v>
      </c>
      <c r="C296">
        <v>295</v>
      </c>
      <c r="D296" s="4">
        <f>SUM('Lineair oud'!D296,'Lineair nieuw'!D296)</f>
        <v>0</v>
      </c>
      <c r="E296" s="4">
        <f>SUM('Lineair oud'!E296,'Lineair nieuw'!E296)</f>
        <v>0</v>
      </c>
      <c r="F296" s="4">
        <f>SUM('Lineair oud'!F296,'Lineair nieuw'!F296)</f>
        <v>0</v>
      </c>
      <c r="G296" s="4">
        <f>SUM('Lineair oud'!G296,'Lineair nieuw'!G296)</f>
        <v>0</v>
      </c>
      <c r="H296" s="4">
        <f t="shared" si="20"/>
        <v>0</v>
      </c>
      <c r="I296" s="4">
        <f t="shared" si="22"/>
        <v>0</v>
      </c>
      <c r="J296" s="4">
        <f>SUM('Lineair oud'!H296,'Lineair nieuw'!H296)</f>
        <v>0</v>
      </c>
      <c r="K296" s="4">
        <f t="shared" si="23"/>
        <v>0</v>
      </c>
      <c r="L296" s="4">
        <f>SUM('Lineair oud'!I296,'Lineair nieuw'!I296)</f>
        <v>0</v>
      </c>
      <c r="M296" s="4"/>
      <c r="N296" s="4"/>
      <c r="O296" s="4"/>
      <c r="P296" s="4"/>
      <c r="Q296" s="4"/>
      <c r="R296" s="4"/>
      <c r="S296" s="4"/>
      <c r="T296" s="4"/>
      <c r="U296" s="4"/>
      <c r="V296" s="21"/>
    </row>
    <row r="297" spans="1:22" x14ac:dyDescent="0.25">
      <c r="A297" s="10">
        <f t="shared" si="24"/>
        <v>53418</v>
      </c>
      <c r="B297">
        <f t="shared" si="21"/>
        <v>25</v>
      </c>
      <c r="C297">
        <v>296</v>
      </c>
      <c r="D297" s="4">
        <f>SUM('Lineair oud'!D297,'Lineair nieuw'!D297)</f>
        <v>0</v>
      </c>
      <c r="E297" s="4">
        <f>SUM('Lineair oud'!E297,'Lineair nieuw'!E297)</f>
        <v>0</v>
      </c>
      <c r="F297" s="4">
        <f>SUM('Lineair oud'!F297,'Lineair nieuw'!F297)</f>
        <v>0</v>
      </c>
      <c r="G297" s="4">
        <f>SUM('Lineair oud'!G297,'Lineair nieuw'!G297)</f>
        <v>0</v>
      </c>
      <c r="H297" s="4">
        <f t="shared" si="20"/>
        <v>0</v>
      </c>
      <c r="I297" s="4">
        <f t="shared" si="22"/>
        <v>0</v>
      </c>
      <c r="J297" s="4">
        <f>SUM('Lineair oud'!H297,'Lineair nieuw'!H297)</f>
        <v>0</v>
      </c>
      <c r="K297" s="4">
        <f t="shared" si="23"/>
        <v>0</v>
      </c>
      <c r="L297" s="4">
        <f>SUM('Lineair oud'!I297,'Lineair nieuw'!I297)</f>
        <v>0</v>
      </c>
      <c r="M297" s="4"/>
      <c r="N297" s="4"/>
      <c r="O297" s="4"/>
      <c r="P297" s="4"/>
      <c r="Q297" s="4"/>
      <c r="R297" s="4"/>
      <c r="S297" s="4"/>
      <c r="T297" s="4"/>
      <c r="U297" s="4"/>
      <c r="V297" s="21"/>
    </row>
    <row r="298" spans="1:22" x14ac:dyDescent="0.25">
      <c r="A298" s="10">
        <f t="shared" si="24"/>
        <v>53448</v>
      </c>
      <c r="B298">
        <f t="shared" si="21"/>
        <v>25</v>
      </c>
      <c r="C298">
        <v>297</v>
      </c>
      <c r="D298" s="4">
        <f>SUM('Lineair oud'!D298,'Lineair nieuw'!D298)</f>
        <v>0</v>
      </c>
      <c r="E298" s="4">
        <f>SUM('Lineair oud'!E298,'Lineair nieuw'!E298)</f>
        <v>0</v>
      </c>
      <c r="F298" s="4">
        <f>SUM('Lineair oud'!F298,'Lineair nieuw'!F298)</f>
        <v>0</v>
      </c>
      <c r="G298" s="4">
        <f>SUM('Lineair oud'!G298,'Lineair nieuw'!G298)</f>
        <v>0</v>
      </c>
      <c r="H298" s="4">
        <f t="shared" si="20"/>
        <v>0</v>
      </c>
      <c r="I298" s="4">
        <f t="shared" si="22"/>
        <v>0</v>
      </c>
      <c r="J298" s="4">
        <f>SUM('Lineair oud'!H298,'Lineair nieuw'!H298)</f>
        <v>0</v>
      </c>
      <c r="K298" s="4">
        <f t="shared" si="23"/>
        <v>0</v>
      </c>
      <c r="L298" s="4">
        <f>SUM('Lineair oud'!I298,'Lineair nieuw'!I298)</f>
        <v>0</v>
      </c>
      <c r="M298" s="4"/>
      <c r="N298" s="4"/>
      <c r="O298" s="4"/>
      <c r="P298" s="4"/>
      <c r="Q298" s="4"/>
      <c r="R298" s="4"/>
      <c r="S298" s="4"/>
      <c r="T298" s="4"/>
      <c r="U298" s="4"/>
      <c r="V298" s="21"/>
    </row>
    <row r="299" spans="1:22" x14ac:dyDescent="0.25">
      <c r="A299" s="10">
        <f t="shared" si="24"/>
        <v>53479</v>
      </c>
      <c r="B299">
        <f t="shared" si="21"/>
        <v>25</v>
      </c>
      <c r="C299">
        <v>298</v>
      </c>
      <c r="D299" s="4">
        <f>SUM('Lineair oud'!D299,'Lineair nieuw'!D299)</f>
        <v>0</v>
      </c>
      <c r="E299" s="4">
        <f>SUM('Lineair oud'!E299,'Lineair nieuw'!E299)</f>
        <v>0</v>
      </c>
      <c r="F299" s="4">
        <f>SUM('Lineair oud'!F299,'Lineair nieuw'!F299)</f>
        <v>0</v>
      </c>
      <c r="G299" s="4">
        <f>SUM('Lineair oud'!G299,'Lineair nieuw'!G299)</f>
        <v>0</v>
      </c>
      <c r="H299" s="4">
        <f t="shared" si="20"/>
        <v>0</v>
      </c>
      <c r="I299" s="4">
        <f t="shared" si="22"/>
        <v>0</v>
      </c>
      <c r="J299" s="4">
        <f>SUM('Lineair oud'!H299,'Lineair nieuw'!H299)</f>
        <v>0</v>
      </c>
      <c r="K299" s="4">
        <f t="shared" si="23"/>
        <v>0</v>
      </c>
      <c r="L299" s="4">
        <f>SUM('Lineair oud'!I299,'Lineair nieuw'!I299)</f>
        <v>0</v>
      </c>
      <c r="M299" s="4"/>
      <c r="N299" s="4"/>
      <c r="O299" s="4"/>
      <c r="P299" s="4"/>
      <c r="Q299" s="4"/>
      <c r="R299" s="4"/>
      <c r="S299" s="4"/>
      <c r="T299" s="4"/>
      <c r="U299" s="4"/>
      <c r="V299" s="21"/>
    </row>
    <row r="300" spans="1:22" x14ac:dyDescent="0.25">
      <c r="A300" s="10">
        <f t="shared" si="24"/>
        <v>53509</v>
      </c>
      <c r="B300">
        <f t="shared" si="21"/>
        <v>25</v>
      </c>
      <c r="C300">
        <v>299</v>
      </c>
      <c r="D300" s="4">
        <f>SUM('Lineair oud'!D300,'Lineair nieuw'!D300)</f>
        <v>0</v>
      </c>
      <c r="E300" s="4">
        <f>SUM('Lineair oud'!E300,'Lineair nieuw'!E300)</f>
        <v>0</v>
      </c>
      <c r="F300" s="4">
        <f>SUM('Lineair oud'!F300,'Lineair nieuw'!F300)</f>
        <v>0</v>
      </c>
      <c r="G300" s="4">
        <f>SUM('Lineair oud'!G300,'Lineair nieuw'!G300)</f>
        <v>0</v>
      </c>
      <c r="H300" s="4">
        <f t="shared" si="20"/>
        <v>0</v>
      </c>
      <c r="I300" s="4">
        <f t="shared" si="22"/>
        <v>0</v>
      </c>
      <c r="J300" s="4">
        <f>SUM('Lineair oud'!H300,'Lineair nieuw'!H300)</f>
        <v>0</v>
      </c>
      <c r="K300" s="4">
        <f t="shared" si="23"/>
        <v>0</v>
      </c>
      <c r="L300" s="4">
        <f>SUM('Lineair oud'!I300,'Lineair nieuw'!I300)</f>
        <v>0</v>
      </c>
      <c r="M300" s="4"/>
      <c r="N300" s="4"/>
      <c r="O300" s="4"/>
      <c r="P300" s="4"/>
      <c r="Q300" s="4"/>
      <c r="R300" s="4"/>
      <c r="S300" s="4"/>
      <c r="T300" s="4"/>
      <c r="U300" s="4"/>
      <c r="V300" s="21"/>
    </row>
    <row r="301" spans="1:22" x14ac:dyDescent="0.25">
      <c r="A301" s="10">
        <f t="shared" si="24"/>
        <v>53540</v>
      </c>
      <c r="B301">
        <f t="shared" si="21"/>
        <v>25</v>
      </c>
      <c r="C301">
        <v>300</v>
      </c>
      <c r="D301" s="4">
        <f>SUM('Lineair oud'!D301,'Lineair nieuw'!D301)</f>
        <v>0</v>
      </c>
      <c r="E301" s="4">
        <f>SUM('Lineair oud'!E301,'Lineair nieuw'!E301)</f>
        <v>0</v>
      </c>
      <c r="F301" s="4">
        <f>SUM('Lineair oud'!F301,'Lineair nieuw'!F301)</f>
        <v>0</v>
      </c>
      <c r="G301" s="4">
        <f>SUM('Lineair oud'!G301,'Lineair nieuw'!G301)</f>
        <v>0</v>
      </c>
      <c r="H301" s="4">
        <f t="shared" si="20"/>
        <v>0</v>
      </c>
      <c r="I301" s="4">
        <f t="shared" si="22"/>
        <v>0</v>
      </c>
      <c r="J301" s="4">
        <f>SUM('Lineair oud'!H301,'Lineair nieuw'!H301)</f>
        <v>0</v>
      </c>
      <c r="K301" s="4">
        <f t="shared" si="23"/>
        <v>0</v>
      </c>
      <c r="L301" s="4">
        <f>SUM('Lineair oud'!I301,'Lineair nieuw'!I301)</f>
        <v>0</v>
      </c>
      <c r="M301" s="4"/>
      <c r="N301" s="4"/>
      <c r="O301" s="4"/>
      <c r="P301" s="4"/>
      <c r="Q301" s="4"/>
      <c r="R301" s="4"/>
      <c r="S301" s="4"/>
      <c r="T301" s="4"/>
      <c r="U301" s="4"/>
      <c r="V301" s="21"/>
    </row>
    <row r="302" spans="1:22" x14ac:dyDescent="0.25">
      <c r="A302" s="10">
        <f t="shared" si="24"/>
        <v>53571</v>
      </c>
      <c r="B302">
        <f t="shared" si="21"/>
        <v>26</v>
      </c>
      <c r="C302">
        <v>301</v>
      </c>
      <c r="D302" s="4">
        <f>SUM('Lineair oud'!D302,'Lineair nieuw'!D302)</f>
        <v>0</v>
      </c>
      <c r="E302" s="4">
        <f>SUM('Lineair oud'!E302,'Lineair nieuw'!E302)</f>
        <v>0</v>
      </c>
      <c r="F302" s="4">
        <f>SUM('Lineair oud'!F302,'Lineair nieuw'!F302)</f>
        <v>0</v>
      </c>
      <c r="G302" s="4">
        <f>SUM('Lineair oud'!G302,'Lineair nieuw'!G302)</f>
        <v>0</v>
      </c>
      <c r="H302" s="4">
        <f t="shared" si="20"/>
        <v>0</v>
      </c>
      <c r="I302" s="4">
        <f t="shared" si="22"/>
        <v>0</v>
      </c>
      <c r="J302" s="4">
        <f>SUM('Lineair oud'!H302,'Lineair nieuw'!H302)</f>
        <v>0</v>
      </c>
      <c r="K302" s="4">
        <f t="shared" si="23"/>
        <v>0</v>
      </c>
      <c r="L302" s="4">
        <f>SUM('Lineair oud'!I302,'Lineair nieuw'!I302)</f>
        <v>0</v>
      </c>
      <c r="M302" s="4"/>
      <c r="N302" s="4"/>
      <c r="O302" s="4"/>
      <c r="P302" s="4"/>
      <c r="Q302" s="4"/>
      <c r="R302" s="4"/>
      <c r="S302" s="4"/>
      <c r="T302" s="4"/>
      <c r="U302" s="4"/>
      <c r="V302" s="21"/>
    </row>
    <row r="303" spans="1:22" x14ac:dyDescent="0.25">
      <c r="A303" s="10">
        <f t="shared" si="24"/>
        <v>53601</v>
      </c>
      <c r="B303">
        <f t="shared" si="21"/>
        <v>26</v>
      </c>
      <c r="C303">
        <v>302</v>
      </c>
      <c r="D303" s="4">
        <f>SUM('Lineair oud'!D303,'Lineair nieuw'!D303)</f>
        <v>0</v>
      </c>
      <c r="E303" s="4">
        <f>SUM('Lineair oud'!E303,'Lineair nieuw'!E303)</f>
        <v>0</v>
      </c>
      <c r="F303" s="4">
        <f>SUM('Lineair oud'!F303,'Lineair nieuw'!F303)</f>
        <v>0</v>
      </c>
      <c r="G303" s="4">
        <f>SUM('Lineair oud'!G303,'Lineair nieuw'!G303)</f>
        <v>0</v>
      </c>
      <c r="H303" s="4">
        <f t="shared" si="20"/>
        <v>0</v>
      </c>
      <c r="I303" s="4">
        <f t="shared" si="22"/>
        <v>0</v>
      </c>
      <c r="J303" s="4">
        <f>SUM('Lineair oud'!H303,'Lineair nieuw'!H303)</f>
        <v>0</v>
      </c>
      <c r="K303" s="4">
        <f t="shared" si="23"/>
        <v>0</v>
      </c>
      <c r="L303" s="4">
        <f>SUM('Lineair oud'!I303,'Lineair nieuw'!I303)</f>
        <v>0</v>
      </c>
      <c r="M303" s="4"/>
      <c r="N303" s="4"/>
      <c r="O303" s="4"/>
      <c r="P303" s="4"/>
      <c r="Q303" s="4"/>
      <c r="R303" s="4"/>
      <c r="S303" s="4"/>
      <c r="T303" s="4"/>
      <c r="U303" s="4"/>
      <c r="V303" s="21"/>
    </row>
    <row r="304" spans="1:22" x14ac:dyDescent="0.25">
      <c r="A304" s="10">
        <f t="shared" si="24"/>
        <v>53632</v>
      </c>
      <c r="B304">
        <f t="shared" si="21"/>
        <v>26</v>
      </c>
      <c r="C304">
        <v>303</v>
      </c>
      <c r="D304" s="4">
        <f>SUM('Lineair oud'!D304,'Lineair nieuw'!D304)</f>
        <v>0</v>
      </c>
      <c r="E304" s="4">
        <f>SUM('Lineair oud'!E304,'Lineair nieuw'!E304)</f>
        <v>0</v>
      </c>
      <c r="F304" s="4">
        <f>SUM('Lineair oud'!F304,'Lineair nieuw'!F304)</f>
        <v>0</v>
      </c>
      <c r="G304" s="4">
        <f>SUM('Lineair oud'!G304,'Lineair nieuw'!G304)</f>
        <v>0</v>
      </c>
      <c r="H304" s="4">
        <f t="shared" si="20"/>
        <v>0</v>
      </c>
      <c r="I304" s="4">
        <f t="shared" si="22"/>
        <v>0</v>
      </c>
      <c r="J304" s="4">
        <f>SUM('Lineair oud'!H304,'Lineair nieuw'!H304)</f>
        <v>0</v>
      </c>
      <c r="K304" s="4">
        <f t="shared" si="23"/>
        <v>0</v>
      </c>
      <c r="L304" s="4">
        <f>SUM('Lineair oud'!I304,'Lineair nieuw'!I304)</f>
        <v>0</v>
      </c>
      <c r="M304" s="4"/>
      <c r="N304" s="4"/>
      <c r="O304" s="4"/>
      <c r="P304" s="4"/>
      <c r="Q304" s="4"/>
      <c r="R304" s="4"/>
      <c r="S304" s="4"/>
      <c r="T304" s="4"/>
      <c r="U304" s="4"/>
      <c r="V304" s="21"/>
    </row>
    <row r="305" spans="1:22" x14ac:dyDescent="0.25">
      <c r="A305" s="10">
        <f t="shared" si="24"/>
        <v>53662</v>
      </c>
      <c r="B305">
        <f t="shared" si="21"/>
        <v>26</v>
      </c>
      <c r="C305">
        <v>304</v>
      </c>
      <c r="D305" s="4">
        <f>SUM('Lineair oud'!D305,'Lineair nieuw'!D305)</f>
        <v>0</v>
      </c>
      <c r="E305" s="4">
        <f>SUM('Lineair oud'!E305,'Lineair nieuw'!E305)</f>
        <v>0</v>
      </c>
      <c r="F305" s="4">
        <f>SUM('Lineair oud'!F305,'Lineair nieuw'!F305)</f>
        <v>0</v>
      </c>
      <c r="G305" s="4">
        <f>SUM('Lineair oud'!G305,'Lineair nieuw'!G305)</f>
        <v>0</v>
      </c>
      <c r="H305" s="4">
        <f t="shared" si="20"/>
        <v>0</v>
      </c>
      <c r="I305" s="4">
        <f t="shared" si="22"/>
        <v>0</v>
      </c>
      <c r="J305" s="4">
        <f>SUM('Lineair oud'!H305,'Lineair nieuw'!H305)</f>
        <v>0</v>
      </c>
      <c r="K305" s="4">
        <f t="shared" si="23"/>
        <v>0</v>
      </c>
      <c r="L305" s="4">
        <f>SUM('Lineair oud'!I305,'Lineair nieuw'!I305)</f>
        <v>0</v>
      </c>
      <c r="M305" s="4"/>
      <c r="N305" s="4"/>
      <c r="O305" s="4"/>
      <c r="P305" s="4"/>
      <c r="Q305" s="4"/>
      <c r="R305" s="4"/>
      <c r="S305" s="4"/>
      <c r="T305" s="4"/>
      <c r="U305" s="4"/>
      <c r="V305" s="21"/>
    </row>
    <row r="306" spans="1:22" x14ac:dyDescent="0.25">
      <c r="A306" s="10">
        <f t="shared" si="24"/>
        <v>53693</v>
      </c>
      <c r="B306">
        <f t="shared" si="21"/>
        <v>26</v>
      </c>
      <c r="C306">
        <v>305</v>
      </c>
      <c r="D306" s="4">
        <f>SUM('Lineair oud'!D306,'Lineair nieuw'!D306)</f>
        <v>0</v>
      </c>
      <c r="E306" s="4">
        <f>SUM('Lineair oud'!E306,'Lineair nieuw'!E306)</f>
        <v>0</v>
      </c>
      <c r="F306" s="4">
        <f>SUM('Lineair oud'!F306,'Lineair nieuw'!F306)</f>
        <v>0</v>
      </c>
      <c r="G306" s="4">
        <f>SUM('Lineair oud'!G306,'Lineair nieuw'!G306)</f>
        <v>0</v>
      </c>
      <c r="H306" s="4">
        <f t="shared" si="20"/>
        <v>0</v>
      </c>
      <c r="I306" s="4">
        <f t="shared" si="22"/>
        <v>0</v>
      </c>
      <c r="J306" s="4">
        <f>SUM('Lineair oud'!H306,'Lineair nieuw'!H306)</f>
        <v>0</v>
      </c>
      <c r="K306" s="4">
        <f t="shared" si="23"/>
        <v>0</v>
      </c>
      <c r="L306" s="4">
        <f>SUM('Lineair oud'!I306,'Lineair nieuw'!I306)</f>
        <v>0</v>
      </c>
      <c r="M306" s="4"/>
      <c r="N306" s="4"/>
      <c r="O306" s="4"/>
      <c r="P306" s="4"/>
      <c r="Q306" s="4"/>
      <c r="R306" s="4"/>
      <c r="S306" s="4"/>
      <c r="T306" s="4"/>
      <c r="U306" s="4"/>
      <c r="V306" s="21"/>
    </row>
    <row r="307" spans="1:22" x14ac:dyDescent="0.25">
      <c r="A307" s="10">
        <f t="shared" si="24"/>
        <v>53724</v>
      </c>
      <c r="B307">
        <f t="shared" si="21"/>
        <v>26</v>
      </c>
      <c r="C307">
        <v>306</v>
      </c>
      <c r="D307" s="4">
        <f>SUM('Lineair oud'!D307,'Lineair nieuw'!D307)</f>
        <v>0</v>
      </c>
      <c r="E307" s="4">
        <f>SUM('Lineair oud'!E307,'Lineair nieuw'!E307)</f>
        <v>0</v>
      </c>
      <c r="F307" s="4">
        <f>SUM('Lineair oud'!F307,'Lineair nieuw'!F307)</f>
        <v>0</v>
      </c>
      <c r="G307" s="4">
        <f>SUM('Lineair oud'!G307,'Lineair nieuw'!G307)</f>
        <v>0</v>
      </c>
      <c r="H307" s="4">
        <f t="shared" si="20"/>
        <v>0</v>
      </c>
      <c r="I307" s="4">
        <f t="shared" si="22"/>
        <v>0</v>
      </c>
      <c r="J307" s="4">
        <f>SUM('Lineair oud'!H307,'Lineair nieuw'!H307)</f>
        <v>0</v>
      </c>
      <c r="K307" s="4">
        <f t="shared" si="23"/>
        <v>0</v>
      </c>
      <c r="L307" s="4">
        <f>SUM('Lineair oud'!I307,'Lineair nieuw'!I307)</f>
        <v>0</v>
      </c>
      <c r="M307" s="4"/>
      <c r="N307" s="4"/>
      <c r="O307" s="4"/>
      <c r="P307" s="4"/>
      <c r="Q307" s="4"/>
      <c r="R307" s="4"/>
      <c r="S307" s="4"/>
      <c r="T307" s="4"/>
      <c r="U307" s="4"/>
      <c r="V307" s="21"/>
    </row>
    <row r="308" spans="1:22" x14ac:dyDescent="0.25">
      <c r="A308" s="10">
        <f t="shared" si="24"/>
        <v>53752</v>
      </c>
      <c r="B308">
        <f t="shared" si="21"/>
        <v>26</v>
      </c>
      <c r="C308">
        <v>307</v>
      </c>
      <c r="D308" s="4">
        <f>SUM('Lineair oud'!D308,'Lineair nieuw'!D308)</f>
        <v>0</v>
      </c>
      <c r="E308" s="4">
        <f>SUM('Lineair oud'!E308,'Lineair nieuw'!E308)</f>
        <v>0</v>
      </c>
      <c r="F308" s="4">
        <f>SUM('Lineair oud'!F308,'Lineair nieuw'!F308)</f>
        <v>0</v>
      </c>
      <c r="G308" s="4">
        <f>SUM('Lineair oud'!G308,'Lineair nieuw'!G308)</f>
        <v>0</v>
      </c>
      <c r="H308" s="4">
        <f t="shared" si="20"/>
        <v>0</v>
      </c>
      <c r="I308" s="4">
        <f t="shared" si="22"/>
        <v>0</v>
      </c>
      <c r="J308" s="4">
        <f>SUM('Lineair oud'!H308,'Lineair nieuw'!H308)</f>
        <v>0</v>
      </c>
      <c r="K308" s="4">
        <f t="shared" si="23"/>
        <v>0</v>
      </c>
      <c r="L308" s="4">
        <f>SUM('Lineair oud'!I308,'Lineair nieuw'!I308)</f>
        <v>0</v>
      </c>
      <c r="M308" s="4"/>
      <c r="N308" s="4"/>
      <c r="O308" s="4"/>
      <c r="P308" s="4"/>
      <c r="Q308" s="4"/>
      <c r="R308" s="4"/>
      <c r="S308" s="4"/>
      <c r="T308" s="4"/>
      <c r="U308" s="4"/>
      <c r="V308" s="21"/>
    </row>
    <row r="309" spans="1:22" x14ac:dyDescent="0.25">
      <c r="A309" s="10">
        <f t="shared" si="24"/>
        <v>53783</v>
      </c>
      <c r="B309">
        <f t="shared" si="21"/>
        <v>26</v>
      </c>
      <c r="C309">
        <v>308</v>
      </c>
      <c r="D309" s="4">
        <f>SUM('Lineair oud'!D309,'Lineair nieuw'!D309)</f>
        <v>0</v>
      </c>
      <c r="E309" s="4">
        <f>SUM('Lineair oud'!E309,'Lineair nieuw'!E309)</f>
        <v>0</v>
      </c>
      <c r="F309" s="4">
        <f>SUM('Lineair oud'!F309,'Lineair nieuw'!F309)</f>
        <v>0</v>
      </c>
      <c r="G309" s="4">
        <f>SUM('Lineair oud'!G309,'Lineair nieuw'!G309)</f>
        <v>0</v>
      </c>
      <c r="H309" s="4">
        <f t="shared" si="20"/>
        <v>0</v>
      </c>
      <c r="I309" s="4">
        <f t="shared" si="22"/>
        <v>0</v>
      </c>
      <c r="J309" s="4">
        <f>SUM('Lineair oud'!H309,'Lineair nieuw'!H309)</f>
        <v>0</v>
      </c>
      <c r="K309" s="4">
        <f t="shared" si="23"/>
        <v>0</v>
      </c>
      <c r="L309" s="4">
        <f>SUM('Lineair oud'!I309,'Lineair nieuw'!I309)</f>
        <v>0</v>
      </c>
      <c r="M309" s="4"/>
      <c r="N309" s="4"/>
      <c r="O309" s="4"/>
      <c r="P309" s="4"/>
      <c r="Q309" s="4"/>
      <c r="R309" s="4"/>
      <c r="S309" s="4"/>
      <c r="T309" s="4"/>
      <c r="U309" s="4"/>
      <c r="V309" s="21"/>
    </row>
    <row r="310" spans="1:22" x14ac:dyDescent="0.25">
      <c r="A310" s="10">
        <f t="shared" si="24"/>
        <v>53813</v>
      </c>
      <c r="B310">
        <f t="shared" si="21"/>
        <v>26</v>
      </c>
      <c r="C310">
        <v>309</v>
      </c>
      <c r="D310" s="4">
        <f>SUM('Lineair oud'!D310,'Lineair nieuw'!D310)</f>
        <v>0</v>
      </c>
      <c r="E310" s="4">
        <f>SUM('Lineair oud'!E310,'Lineair nieuw'!E310)</f>
        <v>0</v>
      </c>
      <c r="F310" s="4">
        <f>SUM('Lineair oud'!F310,'Lineair nieuw'!F310)</f>
        <v>0</v>
      </c>
      <c r="G310" s="4">
        <f>SUM('Lineair oud'!G310,'Lineair nieuw'!G310)</f>
        <v>0</v>
      </c>
      <c r="H310" s="4">
        <f t="shared" si="20"/>
        <v>0</v>
      </c>
      <c r="I310" s="4">
        <f t="shared" si="22"/>
        <v>0</v>
      </c>
      <c r="J310" s="4">
        <f>SUM('Lineair oud'!H310,'Lineair nieuw'!H310)</f>
        <v>0</v>
      </c>
      <c r="K310" s="4">
        <f t="shared" si="23"/>
        <v>0</v>
      </c>
      <c r="L310" s="4">
        <f>SUM('Lineair oud'!I310,'Lineair nieuw'!I310)</f>
        <v>0</v>
      </c>
      <c r="M310" s="4"/>
      <c r="N310" s="4"/>
      <c r="O310" s="4"/>
      <c r="P310" s="4"/>
      <c r="Q310" s="4"/>
      <c r="R310" s="4"/>
      <c r="S310" s="4"/>
      <c r="T310" s="4"/>
      <c r="U310" s="4"/>
      <c r="V310" s="21"/>
    </row>
    <row r="311" spans="1:22" x14ac:dyDescent="0.25">
      <c r="A311" s="10">
        <f t="shared" si="24"/>
        <v>53844</v>
      </c>
      <c r="B311">
        <f t="shared" si="21"/>
        <v>26</v>
      </c>
      <c r="C311">
        <v>310</v>
      </c>
      <c r="D311" s="4">
        <f>SUM('Lineair oud'!D311,'Lineair nieuw'!D311)</f>
        <v>0</v>
      </c>
      <c r="E311" s="4">
        <f>SUM('Lineair oud'!E311,'Lineair nieuw'!E311)</f>
        <v>0</v>
      </c>
      <c r="F311" s="4">
        <f>SUM('Lineair oud'!F311,'Lineair nieuw'!F311)</f>
        <v>0</v>
      </c>
      <c r="G311" s="4">
        <f>SUM('Lineair oud'!G311,'Lineair nieuw'!G311)</f>
        <v>0</v>
      </c>
      <c r="H311" s="4">
        <f t="shared" si="20"/>
        <v>0</v>
      </c>
      <c r="I311" s="4">
        <f t="shared" si="22"/>
        <v>0</v>
      </c>
      <c r="J311" s="4">
        <f>SUM('Lineair oud'!H311,'Lineair nieuw'!H311)</f>
        <v>0</v>
      </c>
      <c r="K311" s="4">
        <f t="shared" si="23"/>
        <v>0</v>
      </c>
      <c r="L311" s="4">
        <f>SUM('Lineair oud'!I311,'Lineair nieuw'!I311)</f>
        <v>0</v>
      </c>
      <c r="M311" s="4"/>
      <c r="N311" s="4"/>
      <c r="O311" s="4"/>
      <c r="P311" s="4"/>
      <c r="Q311" s="4"/>
      <c r="R311" s="4"/>
      <c r="S311" s="4"/>
      <c r="T311" s="4"/>
      <c r="U311" s="4"/>
      <c r="V311" s="21"/>
    </row>
    <row r="312" spans="1:22" x14ac:dyDescent="0.25">
      <c r="A312" s="10">
        <f t="shared" si="24"/>
        <v>53874</v>
      </c>
      <c r="B312">
        <f t="shared" si="21"/>
        <v>26</v>
      </c>
      <c r="C312">
        <v>311</v>
      </c>
      <c r="D312" s="4">
        <f>SUM('Lineair oud'!D312,'Lineair nieuw'!D312)</f>
        <v>0</v>
      </c>
      <c r="E312" s="4">
        <f>SUM('Lineair oud'!E312,'Lineair nieuw'!E312)</f>
        <v>0</v>
      </c>
      <c r="F312" s="4">
        <f>SUM('Lineair oud'!F312,'Lineair nieuw'!F312)</f>
        <v>0</v>
      </c>
      <c r="G312" s="4">
        <f>SUM('Lineair oud'!G312,'Lineair nieuw'!G312)</f>
        <v>0</v>
      </c>
      <c r="H312" s="4">
        <f t="shared" si="20"/>
        <v>0</v>
      </c>
      <c r="I312" s="4">
        <f t="shared" si="22"/>
        <v>0</v>
      </c>
      <c r="J312" s="4">
        <f>SUM('Lineair oud'!H312,'Lineair nieuw'!H312)</f>
        <v>0</v>
      </c>
      <c r="K312" s="4">
        <f t="shared" si="23"/>
        <v>0</v>
      </c>
      <c r="L312" s="4">
        <f>SUM('Lineair oud'!I312,'Lineair nieuw'!I312)</f>
        <v>0</v>
      </c>
      <c r="M312" s="4"/>
      <c r="N312" s="4"/>
      <c r="O312" s="4"/>
      <c r="P312" s="4"/>
      <c r="Q312" s="4"/>
      <c r="R312" s="4"/>
      <c r="S312" s="4"/>
      <c r="T312" s="4"/>
      <c r="U312" s="4"/>
      <c r="V312" s="21"/>
    </row>
    <row r="313" spans="1:22" x14ac:dyDescent="0.25">
      <c r="A313" s="10">
        <f t="shared" si="24"/>
        <v>53905</v>
      </c>
      <c r="B313">
        <f t="shared" si="21"/>
        <v>26</v>
      </c>
      <c r="C313">
        <v>312</v>
      </c>
      <c r="D313" s="4">
        <f>SUM('Lineair oud'!D313,'Lineair nieuw'!D313)</f>
        <v>0</v>
      </c>
      <c r="E313" s="4">
        <f>SUM('Lineair oud'!E313,'Lineair nieuw'!E313)</f>
        <v>0</v>
      </c>
      <c r="F313" s="4">
        <f>SUM('Lineair oud'!F313,'Lineair nieuw'!F313)</f>
        <v>0</v>
      </c>
      <c r="G313" s="4">
        <f>SUM('Lineair oud'!G313,'Lineair nieuw'!G313)</f>
        <v>0</v>
      </c>
      <c r="H313" s="4">
        <f t="shared" si="20"/>
        <v>0</v>
      </c>
      <c r="I313" s="4">
        <f t="shared" si="22"/>
        <v>0</v>
      </c>
      <c r="J313" s="4">
        <f>SUM('Lineair oud'!H313,'Lineair nieuw'!H313)</f>
        <v>0</v>
      </c>
      <c r="K313" s="4">
        <f t="shared" si="23"/>
        <v>0</v>
      </c>
      <c r="L313" s="4">
        <f>SUM('Lineair oud'!I313,'Lineair nieuw'!I313)</f>
        <v>0</v>
      </c>
      <c r="M313" s="4"/>
      <c r="N313" s="4"/>
      <c r="O313" s="4"/>
      <c r="P313" s="4"/>
      <c r="Q313" s="4"/>
      <c r="R313" s="4"/>
      <c r="S313" s="4"/>
      <c r="T313" s="4"/>
      <c r="U313" s="4"/>
      <c r="V313" s="21"/>
    </row>
    <row r="314" spans="1:22" x14ac:dyDescent="0.25">
      <c r="A314" s="10">
        <f t="shared" si="24"/>
        <v>53936</v>
      </c>
      <c r="B314">
        <f t="shared" si="21"/>
        <v>27</v>
      </c>
      <c r="C314">
        <v>313</v>
      </c>
      <c r="D314" s="4">
        <f>SUM('Lineair oud'!D314,'Lineair nieuw'!D314)</f>
        <v>0</v>
      </c>
      <c r="E314" s="4">
        <f>SUM('Lineair oud'!E314,'Lineair nieuw'!E314)</f>
        <v>0</v>
      </c>
      <c r="F314" s="4">
        <f>SUM('Lineair oud'!F314,'Lineair nieuw'!F314)</f>
        <v>0</v>
      </c>
      <c r="G314" s="4">
        <f>SUM('Lineair oud'!G314,'Lineair nieuw'!G314)</f>
        <v>0</v>
      </c>
      <c r="H314" s="4">
        <f t="shared" si="20"/>
        <v>0</v>
      </c>
      <c r="I314" s="4">
        <f t="shared" si="22"/>
        <v>0</v>
      </c>
      <c r="J314" s="4">
        <f>SUM('Lineair oud'!H314,'Lineair nieuw'!H314)</f>
        <v>0</v>
      </c>
      <c r="K314" s="4">
        <f t="shared" si="23"/>
        <v>0</v>
      </c>
      <c r="L314" s="4">
        <f>SUM('Lineair oud'!I314,'Lineair nieuw'!I314)</f>
        <v>0</v>
      </c>
      <c r="M314" s="4"/>
      <c r="N314" s="4"/>
      <c r="O314" s="4"/>
      <c r="P314" s="4"/>
      <c r="Q314" s="4"/>
      <c r="R314" s="4"/>
      <c r="S314" s="4"/>
      <c r="T314" s="4"/>
      <c r="U314" s="4"/>
      <c r="V314" s="21"/>
    </row>
    <row r="315" spans="1:22" x14ac:dyDescent="0.25">
      <c r="A315" s="10">
        <f t="shared" si="24"/>
        <v>53966</v>
      </c>
      <c r="B315">
        <f t="shared" si="21"/>
        <v>27</v>
      </c>
      <c r="C315">
        <v>314</v>
      </c>
      <c r="D315" s="4">
        <f>SUM('Lineair oud'!D315,'Lineair nieuw'!D315)</f>
        <v>0</v>
      </c>
      <c r="E315" s="4">
        <f>SUM('Lineair oud'!E315,'Lineair nieuw'!E315)</f>
        <v>0</v>
      </c>
      <c r="F315" s="4">
        <f>SUM('Lineair oud'!F315,'Lineair nieuw'!F315)</f>
        <v>0</v>
      </c>
      <c r="G315" s="4">
        <f>SUM('Lineair oud'!G315,'Lineair nieuw'!G315)</f>
        <v>0</v>
      </c>
      <c r="H315" s="4">
        <f t="shared" si="20"/>
        <v>0</v>
      </c>
      <c r="I315" s="4">
        <f t="shared" si="22"/>
        <v>0</v>
      </c>
      <c r="J315" s="4">
        <f>SUM('Lineair oud'!H315,'Lineair nieuw'!H315)</f>
        <v>0</v>
      </c>
      <c r="K315" s="4">
        <f t="shared" si="23"/>
        <v>0</v>
      </c>
      <c r="L315" s="4">
        <f>SUM('Lineair oud'!I315,'Lineair nieuw'!I315)</f>
        <v>0</v>
      </c>
      <c r="M315" s="4"/>
      <c r="N315" s="4"/>
      <c r="O315" s="4"/>
      <c r="P315" s="4"/>
      <c r="Q315" s="4"/>
      <c r="R315" s="4"/>
      <c r="S315" s="4"/>
      <c r="T315" s="4"/>
      <c r="U315" s="4"/>
      <c r="V315" s="21"/>
    </row>
    <row r="316" spans="1:22" x14ac:dyDescent="0.25">
      <c r="A316" s="10">
        <f t="shared" si="24"/>
        <v>53997</v>
      </c>
      <c r="B316">
        <f t="shared" si="21"/>
        <v>27</v>
      </c>
      <c r="C316">
        <v>315</v>
      </c>
      <c r="D316" s="4">
        <f>SUM('Lineair oud'!D316,'Lineair nieuw'!D316)</f>
        <v>0</v>
      </c>
      <c r="E316" s="4">
        <f>SUM('Lineair oud'!E316,'Lineair nieuw'!E316)</f>
        <v>0</v>
      </c>
      <c r="F316" s="4">
        <f>SUM('Lineair oud'!F316,'Lineair nieuw'!F316)</f>
        <v>0</v>
      </c>
      <c r="G316" s="4">
        <f>SUM('Lineair oud'!G316,'Lineair nieuw'!G316)</f>
        <v>0</v>
      </c>
      <c r="H316" s="4">
        <f t="shared" si="20"/>
        <v>0</v>
      </c>
      <c r="I316" s="4">
        <f t="shared" si="22"/>
        <v>0</v>
      </c>
      <c r="J316" s="4">
        <f>SUM('Lineair oud'!H316,'Lineair nieuw'!H316)</f>
        <v>0</v>
      </c>
      <c r="K316" s="4">
        <f t="shared" si="23"/>
        <v>0</v>
      </c>
      <c r="L316" s="4">
        <f>SUM('Lineair oud'!I316,'Lineair nieuw'!I316)</f>
        <v>0</v>
      </c>
      <c r="M316" s="4"/>
      <c r="N316" s="4"/>
      <c r="O316" s="4"/>
      <c r="P316" s="4"/>
      <c r="Q316" s="4"/>
      <c r="R316" s="4"/>
      <c r="S316" s="4"/>
      <c r="T316" s="4"/>
      <c r="U316" s="4"/>
      <c r="V316" s="21"/>
    </row>
    <row r="317" spans="1:22" x14ac:dyDescent="0.25">
      <c r="A317" s="10">
        <f t="shared" si="24"/>
        <v>54027</v>
      </c>
      <c r="B317">
        <f t="shared" si="21"/>
        <v>27</v>
      </c>
      <c r="C317">
        <v>316</v>
      </c>
      <c r="D317" s="4">
        <f>SUM('Lineair oud'!D317,'Lineair nieuw'!D317)</f>
        <v>0</v>
      </c>
      <c r="E317" s="4">
        <f>SUM('Lineair oud'!E317,'Lineair nieuw'!E317)</f>
        <v>0</v>
      </c>
      <c r="F317" s="4">
        <f>SUM('Lineair oud'!F317,'Lineair nieuw'!F317)</f>
        <v>0</v>
      </c>
      <c r="G317" s="4">
        <f>SUM('Lineair oud'!G317,'Lineair nieuw'!G317)</f>
        <v>0</v>
      </c>
      <c r="H317" s="4">
        <f t="shared" si="20"/>
        <v>0</v>
      </c>
      <c r="I317" s="4">
        <f t="shared" si="22"/>
        <v>0</v>
      </c>
      <c r="J317" s="4">
        <f>SUM('Lineair oud'!H317,'Lineair nieuw'!H317)</f>
        <v>0</v>
      </c>
      <c r="K317" s="4">
        <f t="shared" si="23"/>
        <v>0</v>
      </c>
      <c r="L317" s="4">
        <f>SUM('Lineair oud'!I317,'Lineair nieuw'!I317)</f>
        <v>0</v>
      </c>
      <c r="M317" s="4"/>
      <c r="N317" s="4"/>
      <c r="O317" s="4"/>
      <c r="P317" s="4"/>
      <c r="Q317" s="4"/>
      <c r="R317" s="4"/>
      <c r="S317" s="4"/>
      <c r="T317" s="4"/>
      <c r="U317" s="4"/>
      <c r="V317" s="21"/>
    </row>
    <row r="318" spans="1:22" x14ac:dyDescent="0.25">
      <c r="A318" s="10">
        <f t="shared" si="24"/>
        <v>54058</v>
      </c>
      <c r="B318">
        <f t="shared" si="21"/>
        <v>27</v>
      </c>
      <c r="C318">
        <v>317</v>
      </c>
      <c r="D318" s="4">
        <f>SUM('Lineair oud'!D318,'Lineair nieuw'!D318)</f>
        <v>0</v>
      </c>
      <c r="E318" s="4">
        <f>SUM('Lineair oud'!E318,'Lineair nieuw'!E318)</f>
        <v>0</v>
      </c>
      <c r="F318" s="4">
        <f>SUM('Lineair oud'!F318,'Lineair nieuw'!F318)</f>
        <v>0</v>
      </c>
      <c r="G318" s="4">
        <f>SUM('Lineair oud'!G318,'Lineair nieuw'!G318)</f>
        <v>0</v>
      </c>
      <c r="H318" s="4">
        <f t="shared" si="20"/>
        <v>0</v>
      </c>
      <c r="I318" s="4">
        <f t="shared" si="22"/>
        <v>0</v>
      </c>
      <c r="J318" s="4">
        <f>SUM('Lineair oud'!H318,'Lineair nieuw'!H318)</f>
        <v>0</v>
      </c>
      <c r="K318" s="4">
        <f t="shared" si="23"/>
        <v>0</v>
      </c>
      <c r="L318" s="4">
        <f>SUM('Lineair oud'!I318,'Lineair nieuw'!I318)</f>
        <v>0</v>
      </c>
      <c r="M318" s="4"/>
      <c r="N318" s="4"/>
      <c r="O318" s="4"/>
      <c r="P318" s="4"/>
      <c r="Q318" s="4"/>
      <c r="R318" s="4"/>
      <c r="S318" s="4"/>
      <c r="T318" s="4"/>
      <c r="U318" s="4"/>
      <c r="V318" s="21"/>
    </row>
    <row r="319" spans="1:22" x14ac:dyDescent="0.25">
      <c r="A319" s="10">
        <f t="shared" si="24"/>
        <v>54089</v>
      </c>
      <c r="B319">
        <f t="shared" si="21"/>
        <v>27</v>
      </c>
      <c r="C319">
        <v>318</v>
      </c>
      <c r="D319" s="4">
        <f>SUM('Lineair oud'!D319,'Lineair nieuw'!D319)</f>
        <v>0</v>
      </c>
      <c r="E319" s="4">
        <f>SUM('Lineair oud'!E319,'Lineair nieuw'!E319)</f>
        <v>0</v>
      </c>
      <c r="F319" s="4">
        <f>SUM('Lineair oud'!F319,'Lineair nieuw'!F319)</f>
        <v>0</v>
      </c>
      <c r="G319" s="4">
        <f>SUM('Lineair oud'!G319,'Lineair nieuw'!G319)</f>
        <v>0</v>
      </c>
      <c r="H319" s="4">
        <f t="shared" si="20"/>
        <v>0</v>
      </c>
      <c r="I319" s="4">
        <f t="shared" si="22"/>
        <v>0</v>
      </c>
      <c r="J319" s="4">
        <f>SUM('Lineair oud'!H319,'Lineair nieuw'!H319)</f>
        <v>0</v>
      </c>
      <c r="K319" s="4">
        <f t="shared" si="23"/>
        <v>0</v>
      </c>
      <c r="L319" s="4">
        <f>SUM('Lineair oud'!I319,'Lineair nieuw'!I319)</f>
        <v>0</v>
      </c>
      <c r="M319" s="4"/>
      <c r="N319" s="4"/>
      <c r="O319" s="4"/>
      <c r="P319" s="4"/>
      <c r="Q319" s="4"/>
      <c r="R319" s="4"/>
      <c r="S319" s="4"/>
      <c r="T319" s="4"/>
      <c r="U319" s="4"/>
      <c r="V319" s="21"/>
    </row>
    <row r="320" spans="1:22" x14ac:dyDescent="0.25">
      <c r="A320" s="10">
        <f t="shared" si="24"/>
        <v>54118</v>
      </c>
      <c r="B320">
        <f t="shared" si="21"/>
        <v>27</v>
      </c>
      <c r="C320">
        <v>319</v>
      </c>
      <c r="D320" s="4">
        <f>SUM('Lineair oud'!D320,'Lineair nieuw'!D320)</f>
        <v>0</v>
      </c>
      <c r="E320" s="4">
        <f>SUM('Lineair oud'!E320,'Lineair nieuw'!E320)</f>
        <v>0</v>
      </c>
      <c r="F320" s="4">
        <f>SUM('Lineair oud'!F320,'Lineair nieuw'!F320)</f>
        <v>0</v>
      </c>
      <c r="G320" s="4">
        <f>SUM('Lineair oud'!G320,'Lineair nieuw'!G320)</f>
        <v>0</v>
      </c>
      <c r="H320" s="4">
        <f t="shared" si="20"/>
        <v>0</v>
      </c>
      <c r="I320" s="4">
        <f t="shared" si="22"/>
        <v>0</v>
      </c>
      <c r="J320" s="4">
        <f>SUM('Lineair oud'!H320,'Lineair nieuw'!H320)</f>
        <v>0</v>
      </c>
      <c r="K320" s="4">
        <f t="shared" si="23"/>
        <v>0</v>
      </c>
      <c r="L320" s="4">
        <f>SUM('Lineair oud'!I320,'Lineair nieuw'!I320)</f>
        <v>0</v>
      </c>
      <c r="M320" s="4"/>
      <c r="N320" s="4"/>
      <c r="O320" s="4"/>
      <c r="P320" s="4"/>
      <c r="Q320" s="4"/>
      <c r="R320" s="4"/>
      <c r="S320" s="4"/>
      <c r="T320" s="4"/>
      <c r="U320" s="4"/>
      <c r="V320" s="21"/>
    </row>
    <row r="321" spans="1:22" x14ac:dyDescent="0.25">
      <c r="A321" s="10">
        <f t="shared" si="24"/>
        <v>54149</v>
      </c>
      <c r="B321">
        <f t="shared" si="21"/>
        <v>27</v>
      </c>
      <c r="C321">
        <v>320</v>
      </c>
      <c r="D321" s="4">
        <f>SUM('Lineair oud'!D321,'Lineair nieuw'!D321)</f>
        <v>0</v>
      </c>
      <c r="E321" s="4">
        <f>SUM('Lineair oud'!E321,'Lineair nieuw'!E321)</f>
        <v>0</v>
      </c>
      <c r="F321" s="4">
        <f>SUM('Lineair oud'!F321,'Lineair nieuw'!F321)</f>
        <v>0</v>
      </c>
      <c r="G321" s="4">
        <f>SUM('Lineair oud'!G321,'Lineair nieuw'!G321)</f>
        <v>0</v>
      </c>
      <c r="H321" s="4">
        <f t="shared" si="20"/>
        <v>0</v>
      </c>
      <c r="I321" s="4">
        <f t="shared" si="22"/>
        <v>0</v>
      </c>
      <c r="J321" s="4">
        <f>SUM('Lineair oud'!H321,'Lineair nieuw'!H321)</f>
        <v>0</v>
      </c>
      <c r="K321" s="4">
        <f t="shared" si="23"/>
        <v>0</v>
      </c>
      <c r="L321" s="4">
        <f>SUM('Lineair oud'!I321,'Lineair nieuw'!I321)</f>
        <v>0</v>
      </c>
      <c r="M321" s="4"/>
      <c r="N321" s="4"/>
      <c r="O321" s="4"/>
      <c r="P321" s="4"/>
      <c r="Q321" s="4"/>
      <c r="R321" s="4"/>
      <c r="S321" s="4"/>
      <c r="T321" s="4"/>
      <c r="U321" s="4"/>
      <c r="V321" s="21"/>
    </row>
    <row r="322" spans="1:22" x14ac:dyDescent="0.25">
      <c r="A322" s="10">
        <f t="shared" si="24"/>
        <v>54179</v>
      </c>
      <c r="B322">
        <f t="shared" si="21"/>
        <v>27</v>
      </c>
      <c r="C322">
        <v>321</v>
      </c>
      <c r="D322" s="4">
        <f>SUM('Lineair oud'!D322,'Lineair nieuw'!D322)</f>
        <v>0</v>
      </c>
      <c r="E322" s="4">
        <f>SUM('Lineair oud'!E322,'Lineair nieuw'!E322)</f>
        <v>0</v>
      </c>
      <c r="F322" s="4">
        <f>SUM('Lineair oud'!F322,'Lineair nieuw'!F322)</f>
        <v>0</v>
      </c>
      <c r="G322" s="4">
        <f>SUM('Lineair oud'!G322,'Lineair nieuw'!G322)</f>
        <v>0</v>
      </c>
      <c r="H322" s="4">
        <f t="shared" ref="H322:H361" si="25">IF(A322&lt;=Aflossingsvrij_maken,IF(F322-(Eigenwoningforfait/12)&lt;=0,0,(F322-(Eigenwoningforfait/12))*Belastingpercentage),0)</f>
        <v>0</v>
      </c>
      <c r="I322" s="4">
        <f t="shared" si="22"/>
        <v>0</v>
      </c>
      <c r="J322" s="4">
        <f>SUM('Lineair oud'!H322,'Lineair nieuw'!H322)</f>
        <v>0</v>
      </c>
      <c r="K322" s="4">
        <f t="shared" si="23"/>
        <v>0</v>
      </c>
      <c r="L322" s="4">
        <f>SUM('Lineair oud'!I322,'Lineair nieuw'!I322)</f>
        <v>0</v>
      </c>
      <c r="M322" s="4"/>
      <c r="N322" s="4"/>
      <c r="O322" s="4"/>
      <c r="P322" s="4"/>
      <c r="Q322" s="4"/>
      <c r="R322" s="4"/>
      <c r="S322" s="4"/>
      <c r="T322" s="4"/>
      <c r="U322" s="4"/>
      <c r="V322" s="21"/>
    </row>
    <row r="323" spans="1:22" x14ac:dyDescent="0.25">
      <c r="A323" s="10">
        <f t="shared" si="24"/>
        <v>54210</v>
      </c>
      <c r="B323">
        <f t="shared" ref="B323:B361" si="26">CEILING(C323/12,1)</f>
        <v>27</v>
      </c>
      <c r="C323">
        <v>322</v>
      </c>
      <c r="D323" s="4">
        <f>SUM('Lineair oud'!D323,'Lineair nieuw'!D323)</f>
        <v>0</v>
      </c>
      <c r="E323" s="4">
        <f>SUM('Lineair oud'!E323,'Lineair nieuw'!E323)</f>
        <v>0</v>
      </c>
      <c r="F323" s="4">
        <f>SUM('Lineair oud'!F323,'Lineair nieuw'!F323)</f>
        <v>0</v>
      </c>
      <c r="G323" s="4">
        <f>SUM('Lineair oud'!G323,'Lineair nieuw'!G323)</f>
        <v>0</v>
      </c>
      <c r="H323" s="4">
        <f t="shared" si="25"/>
        <v>0</v>
      </c>
      <c r="I323" s="4">
        <f t="shared" ref="I323:I361" si="27">G323-H323</f>
        <v>0</v>
      </c>
      <c r="J323" s="4">
        <f>SUM('Lineair oud'!H323,'Lineair nieuw'!H323)</f>
        <v>0</v>
      </c>
      <c r="K323" s="4">
        <f t="shared" ref="K323:K361" si="28">J323-H323</f>
        <v>0</v>
      </c>
      <c r="L323" s="4">
        <f>SUM('Lineair oud'!I323,'Lineair nieuw'!I323)</f>
        <v>0</v>
      </c>
      <c r="M323" s="4"/>
      <c r="N323" s="4"/>
      <c r="O323" s="4"/>
      <c r="P323" s="4"/>
      <c r="Q323" s="4"/>
      <c r="R323" s="4"/>
      <c r="S323" s="4"/>
      <c r="T323" s="4"/>
      <c r="U323" s="4"/>
      <c r="V323" s="21"/>
    </row>
    <row r="324" spans="1:22" x14ac:dyDescent="0.25">
      <c r="A324" s="10">
        <f t="shared" ref="A324:A361" si="29">DATE(YEAR(A323),MONTH(A323)+1,DAY(A323))</f>
        <v>54240</v>
      </c>
      <c r="B324">
        <f t="shared" si="26"/>
        <v>27</v>
      </c>
      <c r="C324">
        <v>323</v>
      </c>
      <c r="D324" s="4">
        <f>SUM('Lineair oud'!D324,'Lineair nieuw'!D324)</f>
        <v>0</v>
      </c>
      <c r="E324" s="4">
        <f>SUM('Lineair oud'!E324,'Lineair nieuw'!E324)</f>
        <v>0</v>
      </c>
      <c r="F324" s="4">
        <f>SUM('Lineair oud'!F324,'Lineair nieuw'!F324)</f>
        <v>0</v>
      </c>
      <c r="G324" s="4">
        <f>SUM('Lineair oud'!G324,'Lineair nieuw'!G324)</f>
        <v>0</v>
      </c>
      <c r="H324" s="4">
        <f t="shared" si="25"/>
        <v>0</v>
      </c>
      <c r="I324" s="4">
        <f t="shared" si="27"/>
        <v>0</v>
      </c>
      <c r="J324" s="4">
        <f>SUM('Lineair oud'!H324,'Lineair nieuw'!H324)</f>
        <v>0</v>
      </c>
      <c r="K324" s="4">
        <f t="shared" si="28"/>
        <v>0</v>
      </c>
      <c r="L324" s="4">
        <f>SUM('Lineair oud'!I324,'Lineair nieuw'!I324)</f>
        <v>0</v>
      </c>
      <c r="M324" s="4"/>
      <c r="N324" s="4"/>
      <c r="O324" s="4"/>
      <c r="P324" s="4"/>
      <c r="Q324" s="4"/>
      <c r="R324" s="4"/>
      <c r="S324" s="4"/>
      <c r="T324" s="4"/>
      <c r="U324" s="4"/>
      <c r="V324" s="21"/>
    </row>
    <row r="325" spans="1:22" x14ac:dyDescent="0.25">
      <c r="A325" s="10">
        <f t="shared" si="29"/>
        <v>54271</v>
      </c>
      <c r="B325">
        <f t="shared" si="26"/>
        <v>27</v>
      </c>
      <c r="C325">
        <v>324</v>
      </c>
      <c r="D325" s="4">
        <f>SUM('Lineair oud'!D325,'Lineair nieuw'!D325)</f>
        <v>0</v>
      </c>
      <c r="E325" s="4">
        <f>SUM('Lineair oud'!E325,'Lineair nieuw'!E325)</f>
        <v>0</v>
      </c>
      <c r="F325" s="4">
        <f>SUM('Lineair oud'!F325,'Lineair nieuw'!F325)</f>
        <v>0</v>
      </c>
      <c r="G325" s="4">
        <f>SUM('Lineair oud'!G325,'Lineair nieuw'!G325)</f>
        <v>0</v>
      </c>
      <c r="H325" s="4">
        <f t="shared" si="25"/>
        <v>0</v>
      </c>
      <c r="I325" s="4">
        <f t="shared" si="27"/>
        <v>0</v>
      </c>
      <c r="J325" s="4">
        <f>SUM('Lineair oud'!H325,'Lineair nieuw'!H325)</f>
        <v>0</v>
      </c>
      <c r="K325" s="4">
        <f t="shared" si="28"/>
        <v>0</v>
      </c>
      <c r="L325" s="4">
        <f>SUM('Lineair oud'!I325,'Lineair nieuw'!I325)</f>
        <v>0</v>
      </c>
      <c r="M325" s="4"/>
      <c r="N325" s="4"/>
      <c r="O325" s="4"/>
      <c r="P325" s="4"/>
      <c r="Q325" s="4"/>
      <c r="R325" s="4"/>
      <c r="S325" s="4"/>
      <c r="T325" s="4"/>
      <c r="U325" s="4"/>
      <c r="V325" s="21"/>
    </row>
    <row r="326" spans="1:22" x14ac:dyDescent="0.25">
      <c r="A326" s="10">
        <f t="shared" si="29"/>
        <v>54302</v>
      </c>
      <c r="B326">
        <f t="shared" si="26"/>
        <v>28</v>
      </c>
      <c r="C326">
        <v>325</v>
      </c>
      <c r="D326" s="4">
        <f>SUM('Lineair oud'!D326,'Lineair nieuw'!D326)</f>
        <v>0</v>
      </c>
      <c r="E326" s="4">
        <f>SUM('Lineair oud'!E326,'Lineair nieuw'!E326)</f>
        <v>0</v>
      </c>
      <c r="F326" s="4">
        <f>SUM('Lineair oud'!F326,'Lineair nieuw'!F326)</f>
        <v>0</v>
      </c>
      <c r="G326" s="4">
        <f>SUM('Lineair oud'!G326,'Lineair nieuw'!G326)</f>
        <v>0</v>
      </c>
      <c r="H326" s="4">
        <f t="shared" si="25"/>
        <v>0</v>
      </c>
      <c r="I326" s="4">
        <f t="shared" si="27"/>
        <v>0</v>
      </c>
      <c r="J326" s="4">
        <f>SUM('Lineair oud'!H326,'Lineair nieuw'!H326)</f>
        <v>0</v>
      </c>
      <c r="K326" s="4">
        <f t="shared" si="28"/>
        <v>0</v>
      </c>
      <c r="L326" s="4">
        <f>SUM('Lineair oud'!I326,'Lineair nieuw'!I326)</f>
        <v>0</v>
      </c>
      <c r="M326" s="4"/>
      <c r="N326" s="4"/>
      <c r="O326" s="4"/>
      <c r="P326" s="4"/>
      <c r="Q326" s="4"/>
      <c r="R326" s="4"/>
      <c r="S326" s="4"/>
      <c r="T326" s="4"/>
      <c r="U326" s="4"/>
      <c r="V326" s="21"/>
    </row>
    <row r="327" spans="1:22" x14ac:dyDescent="0.25">
      <c r="A327" s="10">
        <f t="shared" si="29"/>
        <v>54332</v>
      </c>
      <c r="B327">
        <f t="shared" si="26"/>
        <v>28</v>
      </c>
      <c r="C327">
        <v>326</v>
      </c>
      <c r="D327" s="4">
        <f>SUM('Lineair oud'!D327,'Lineair nieuw'!D327)</f>
        <v>0</v>
      </c>
      <c r="E327" s="4">
        <f>SUM('Lineair oud'!E327,'Lineair nieuw'!E327)</f>
        <v>0</v>
      </c>
      <c r="F327" s="4">
        <f>SUM('Lineair oud'!F327,'Lineair nieuw'!F327)</f>
        <v>0</v>
      </c>
      <c r="G327" s="4">
        <f>SUM('Lineair oud'!G327,'Lineair nieuw'!G327)</f>
        <v>0</v>
      </c>
      <c r="H327" s="4">
        <f t="shared" si="25"/>
        <v>0</v>
      </c>
      <c r="I327" s="4">
        <f t="shared" si="27"/>
        <v>0</v>
      </c>
      <c r="J327" s="4">
        <f>SUM('Lineair oud'!H327,'Lineair nieuw'!H327)</f>
        <v>0</v>
      </c>
      <c r="K327" s="4">
        <f t="shared" si="28"/>
        <v>0</v>
      </c>
      <c r="L327" s="4">
        <f>SUM('Lineair oud'!I327,'Lineair nieuw'!I327)</f>
        <v>0</v>
      </c>
      <c r="M327" s="4"/>
      <c r="N327" s="4"/>
      <c r="O327" s="4"/>
      <c r="P327" s="4"/>
      <c r="Q327" s="4"/>
      <c r="R327" s="4"/>
      <c r="S327" s="4"/>
      <c r="T327" s="4"/>
      <c r="U327" s="4"/>
      <c r="V327" s="21"/>
    </row>
    <row r="328" spans="1:22" x14ac:dyDescent="0.25">
      <c r="A328" s="10">
        <f t="shared" si="29"/>
        <v>54363</v>
      </c>
      <c r="B328">
        <f t="shared" si="26"/>
        <v>28</v>
      </c>
      <c r="C328">
        <v>327</v>
      </c>
      <c r="D328" s="4">
        <f>SUM('Lineair oud'!D328,'Lineair nieuw'!D328)</f>
        <v>0</v>
      </c>
      <c r="E328" s="4">
        <f>SUM('Lineair oud'!E328,'Lineair nieuw'!E328)</f>
        <v>0</v>
      </c>
      <c r="F328" s="4">
        <f>SUM('Lineair oud'!F328,'Lineair nieuw'!F328)</f>
        <v>0</v>
      </c>
      <c r="G328" s="4">
        <f>SUM('Lineair oud'!G328,'Lineair nieuw'!G328)</f>
        <v>0</v>
      </c>
      <c r="H328" s="4">
        <f t="shared" si="25"/>
        <v>0</v>
      </c>
      <c r="I328" s="4">
        <f t="shared" si="27"/>
        <v>0</v>
      </c>
      <c r="J328" s="4">
        <f>SUM('Lineair oud'!H328,'Lineair nieuw'!H328)</f>
        <v>0</v>
      </c>
      <c r="K328" s="4">
        <f t="shared" si="28"/>
        <v>0</v>
      </c>
      <c r="L328" s="4">
        <f>SUM('Lineair oud'!I328,'Lineair nieuw'!I328)</f>
        <v>0</v>
      </c>
      <c r="M328" s="4"/>
      <c r="N328" s="4"/>
      <c r="O328" s="4"/>
      <c r="P328" s="4"/>
      <c r="Q328" s="4"/>
      <c r="R328" s="4"/>
      <c r="S328" s="4"/>
      <c r="T328" s="4"/>
      <c r="U328" s="4"/>
      <c r="V328" s="21"/>
    </row>
    <row r="329" spans="1:22" x14ac:dyDescent="0.25">
      <c r="A329" s="10">
        <f t="shared" si="29"/>
        <v>54393</v>
      </c>
      <c r="B329">
        <f t="shared" si="26"/>
        <v>28</v>
      </c>
      <c r="C329">
        <v>328</v>
      </c>
      <c r="D329" s="4">
        <f>SUM('Lineair oud'!D329,'Lineair nieuw'!D329)</f>
        <v>0</v>
      </c>
      <c r="E329" s="4">
        <f>SUM('Lineair oud'!E329,'Lineair nieuw'!E329)</f>
        <v>0</v>
      </c>
      <c r="F329" s="4">
        <f>SUM('Lineair oud'!F329,'Lineair nieuw'!F329)</f>
        <v>0</v>
      </c>
      <c r="G329" s="4">
        <f>SUM('Lineair oud'!G329,'Lineair nieuw'!G329)</f>
        <v>0</v>
      </c>
      <c r="H329" s="4">
        <f t="shared" si="25"/>
        <v>0</v>
      </c>
      <c r="I329" s="4">
        <f t="shared" si="27"/>
        <v>0</v>
      </c>
      <c r="J329" s="4">
        <f>SUM('Lineair oud'!H329,'Lineair nieuw'!H329)</f>
        <v>0</v>
      </c>
      <c r="K329" s="4">
        <f t="shared" si="28"/>
        <v>0</v>
      </c>
      <c r="L329" s="4">
        <f>SUM('Lineair oud'!I329,'Lineair nieuw'!I329)</f>
        <v>0</v>
      </c>
      <c r="M329" s="4"/>
      <c r="N329" s="4"/>
      <c r="O329" s="4"/>
      <c r="P329" s="4"/>
      <c r="Q329" s="4"/>
      <c r="R329" s="4"/>
      <c r="S329" s="4"/>
      <c r="T329" s="4"/>
      <c r="U329" s="4"/>
      <c r="V329" s="21"/>
    </row>
    <row r="330" spans="1:22" x14ac:dyDescent="0.25">
      <c r="A330" s="10">
        <f t="shared" si="29"/>
        <v>54424</v>
      </c>
      <c r="B330">
        <f t="shared" si="26"/>
        <v>28</v>
      </c>
      <c r="C330">
        <v>329</v>
      </c>
      <c r="D330" s="4">
        <f>SUM('Lineair oud'!D330,'Lineair nieuw'!D330)</f>
        <v>0</v>
      </c>
      <c r="E330" s="4">
        <f>SUM('Lineair oud'!E330,'Lineair nieuw'!E330)</f>
        <v>0</v>
      </c>
      <c r="F330" s="4">
        <f>SUM('Lineair oud'!F330,'Lineair nieuw'!F330)</f>
        <v>0</v>
      </c>
      <c r="G330" s="4">
        <f>SUM('Lineair oud'!G330,'Lineair nieuw'!G330)</f>
        <v>0</v>
      </c>
      <c r="H330" s="4">
        <f t="shared" si="25"/>
        <v>0</v>
      </c>
      <c r="I330" s="4">
        <f t="shared" si="27"/>
        <v>0</v>
      </c>
      <c r="J330" s="4">
        <f>SUM('Lineair oud'!H330,'Lineair nieuw'!H330)</f>
        <v>0</v>
      </c>
      <c r="K330" s="4">
        <f t="shared" si="28"/>
        <v>0</v>
      </c>
      <c r="L330" s="4">
        <f>SUM('Lineair oud'!I330,'Lineair nieuw'!I330)</f>
        <v>0</v>
      </c>
      <c r="M330" s="4"/>
      <c r="N330" s="4"/>
      <c r="O330" s="4"/>
      <c r="P330" s="4"/>
      <c r="Q330" s="4"/>
      <c r="R330" s="4"/>
      <c r="S330" s="4"/>
      <c r="T330" s="4"/>
      <c r="U330" s="4"/>
      <c r="V330" s="21"/>
    </row>
    <row r="331" spans="1:22" x14ac:dyDescent="0.25">
      <c r="A331" s="10">
        <f t="shared" si="29"/>
        <v>54455</v>
      </c>
      <c r="B331">
        <f t="shared" si="26"/>
        <v>28</v>
      </c>
      <c r="C331">
        <v>330</v>
      </c>
      <c r="D331" s="4">
        <f>SUM('Lineair oud'!D331,'Lineair nieuw'!D331)</f>
        <v>0</v>
      </c>
      <c r="E331" s="4">
        <f>SUM('Lineair oud'!E331,'Lineair nieuw'!E331)</f>
        <v>0</v>
      </c>
      <c r="F331" s="4">
        <f>SUM('Lineair oud'!F331,'Lineair nieuw'!F331)</f>
        <v>0</v>
      </c>
      <c r="G331" s="4">
        <f>SUM('Lineair oud'!G331,'Lineair nieuw'!G331)</f>
        <v>0</v>
      </c>
      <c r="H331" s="4">
        <f t="shared" si="25"/>
        <v>0</v>
      </c>
      <c r="I331" s="4">
        <f t="shared" si="27"/>
        <v>0</v>
      </c>
      <c r="J331" s="4">
        <f>SUM('Lineair oud'!H331,'Lineair nieuw'!H331)</f>
        <v>0</v>
      </c>
      <c r="K331" s="4">
        <f t="shared" si="28"/>
        <v>0</v>
      </c>
      <c r="L331" s="4">
        <f>SUM('Lineair oud'!I331,'Lineair nieuw'!I331)</f>
        <v>0</v>
      </c>
      <c r="M331" s="4"/>
      <c r="N331" s="4"/>
      <c r="O331" s="4"/>
      <c r="P331" s="4"/>
      <c r="Q331" s="4"/>
      <c r="R331" s="4"/>
      <c r="S331" s="4"/>
      <c r="T331" s="4"/>
      <c r="U331" s="4"/>
      <c r="V331" s="21"/>
    </row>
    <row r="332" spans="1:22" x14ac:dyDescent="0.25">
      <c r="A332" s="10">
        <f t="shared" si="29"/>
        <v>54483</v>
      </c>
      <c r="B332">
        <f t="shared" si="26"/>
        <v>28</v>
      </c>
      <c r="C332">
        <v>331</v>
      </c>
      <c r="D332" s="4">
        <f>SUM('Lineair oud'!D332,'Lineair nieuw'!D332)</f>
        <v>0</v>
      </c>
      <c r="E332" s="4">
        <f>SUM('Lineair oud'!E332,'Lineair nieuw'!E332)</f>
        <v>0</v>
      </c>
      <c r="F332" s="4">
        <f>SUM('Lineair oud'!F332,'Lineair nieuw'!F332)</f>
        <v>0</v>
      </c>
      <c r="G332" s="4">
        <f>SUM('Lineair oud'!G332,'Lineair nieuw'!G332)</f>
        <v>0</v>
      </c>
      <c r="H332" s="4">
        <f t="shared" si="25"/>
        <v>0</v>
      </c>
      <c r="I332" s="4">
        <f t="shared" si="27"/>
        <v>0</v>
      </c>
      <c r="J332" s="4">
        <f>SUM('Lineair oud'!H332,'Lineair nieuw'!H332)</f>
        <v>0</v>
      </c>
      <c r="K332" s="4">
        <f t="shared" si="28"/>
        <v>0</v>
      </c>
      <c r="L332" s="4">
        <f>SUM('Lineair oud'!I332,'Lineair nieuw'!I332)</f>
        <v>0</v>
      </c>
      <c r="M332" s="4"/>
      <c r="N332" s="4"/>
      <c r="O332" s="4"/>
      <c r="P332" s="4"/>
      <c r="Q332" s="4"/>
      <c r="R332" s="4"/>
      <c r="S332" s="4"/>
      <c r="T332" s="4"/>
      <c r="U332" s="4"/>
      <c r="V332" s="21"/>
    </row>
    <row r="333" spans="1:22" x14ac:dyDescent="0.25">
      <c r="A333" s="10">
        <f t="shared" si="29"/>
        <v>54514</v>
      </c>
      <c r="B333">
        <f t="shared" si="26"/>
        <v>28</v>
      </c>
      <c r="C333">
        <v>332</v>
      </c>
      <c r="D333" s="4">
        <f>SUM('Lineair oud'!D333,'Lineair nieuw'!D333)</f>
        <v>0</v>
      </c>
      <c r="E333" s="4">
        <f>SUM('Lineair oud'!E333,'Lineair nieuw'!E333)</f>
        <v>0</v>
      </c>
      <c r="F333" s="4">
        <f>SUM('Lineair oud'!F333,'Lineair nieuw'!F333)</f>
        <v>0</v>
      </c>
      <c r="G333" s="4">
        <f>SUM('Lineair oud'!G333,'Lineair nieuw'!G333)</f>
        <v>0</v>
      </c>
      <c r="H333" s="4">
        <f t="shared" si="25"/>
        <v>0</v>
      </c>
      <c r="I333" s="4">
        <f t="shared" si="27"/>
        <v>0</v>
      </c>
      <c r="J333" s="4">
        <f>SUM('Lineair oud'!H333,'Lineair nieuw'!H333)</f>
        <v>0</v>
      </c>
      <c r="K333" s="4">
        <f t="shared" si="28"/>
        <v>0</v>
      </c>
      <c r="L333" s="4">
        <f>SUM('Lineair oud'!I333,'Lineair nieuw'!I333)</f>
        <v>0</v>
      </c>
      <c r="M333" s="4"/>
      <c r="N333" s="4"/>
      <c r="O333" s="4"/>
      <c r="P333" s="4"/>
      <c r="Q333" s="4"/>
      <c r="R333" s="4"/>
      <c r="S333" s="4"/>
      <c r="T333" s="4"/>
      <c r="U333" s="4"/>
      <c r="V333" s="21"/>
    </row>
    <row r="334" spans="1:22" x14ac:dyDescent="0.25">
      <c r="A334" s="10">
        <f t="shared" si="29"/>
        <v>54544</v>
      </c>
      <c r="B334">
        <f t="shared" si="26"/>
        <v>28</v>
      </c>
      <c r="C334">
        <v>333</v>
      </c>
      <c r="D334" s="4">
        <f>SUM('Lineair oud'!D334,'Lineair nieuw'!D334)</f>
        <v>0</v>
      </c>
      <c r="E334" s="4">
        <f>SUM('Lineair oud'!E334,'Lineair nieuw'!E334)</f>
        <v>0</v>
      </c>
      <c r="F334" s="4">
        <f>SUM('Lineair oud'!F334,'Lineair nieuw'!F334)</f>
        <v>0</v>
      </c>
      <c r="G334" s="4">
        <f>SUM('Lineair oud'!G334,'Lineair nieuw'!G334)</f>
        <v>0</v>
      </c>
      <c r="H334" s="4">
        <f t="shared" si="25"/>
        <v>0</v>
      </c>
      <c r="I334" s="4">
        <f t="shared" si="27"/>
        <v>0</v>
      </c>
      <c r="J334" s="4">
        <f>SUM('Lineair oud'!H334,'Lineair nieuw'!H334)</f>
        <v>0</v>
      </c>
      <c r="K334" s="4">
        <f t="shared" si="28"/>
        <v>0</v>
      </c>
      <c r="L334" s="4">
        <f>SUM('Lineair oud'!I334,'Lineair nieuw'!I334)</f>
        <v>0</v>
      </c>
      <c r="M334" s="4"/>
      <c r="N334" s="4"/>
      <c r="O334" s="4"/>
      <c r="P334" s="4"/>
      <c r="Q334" s="4"/>
      <c r="R334" s="4"/>
      <c r="S334" s="4"/>
      <c r="T334" s="4"/>
      <c r="U334" s="4"/>
      <c r="V334" s="21"/>
    </row>
    <row r="335" spans="1:22" x14ac:dyDescent="0.25">
      <c r="A335" s="10">
        <f t="shared" si="29"/>
        <v>54575</v>
      </c>
      <c r="B335">
        <f t="shared" si="26"/>
        <v>28</v>
      </c>
      <c r="C335">
        <v>334</v>
      </c>
      <c r="D335" s="4">
        <f>SUM('Lineair oud'!D335,'Lineair nieuw'!D335)</f>
        <v>0</v>
      </c>
      <c r="E335" s="4">
        <f>SUM('Lineair oud'!E335,'Lineair nieuw'!E335)</f>
        <v>0</v>
      </c>
      <c r="F335" s="4">
        <f>SUM('Lineair oud'!F335,'Lineair nieuw'!F335)</f>
        <v>0</v>
      </c>
      <c r="G335" s="4">
        <f>SUM('Lineair oud'!G335,'Lineair nieuw'!G335)</f>
        <v>0</v>
      </c>
      <c r="H335" s="4">
        <f t="shared" si="25"/>
        <v>0</v>
      </c>
      <c r="I335" s="4">
        <f t="shared" si="27"/>
        <v>0</v>
      </c>
      <c r="J335" s="4">
        <f>SUM('Lineair oud'!H335,'Lineair nieuw'!H335)</f>
        <v>0</v>
      </c>
      <c r="K335" s="4">
        <f t="shared" si="28"/>
        <v>0</v>
      </c>
      <c r="L335" s="4">
        <f>SUM('Lineair oud'!I335,'Lineair nieuw'!I335)</f>
        <v>0</v>
      </c>
      <c r="M335" s="4"/>
      <c r="N335" s="4"/>
      <c r="O335" s="4"/>
      <c r="P335" s="4"/>
      <c r="Q335" s="4"/>
      <c r="R335" s="4"/>
      <c r="S335" s="4"/>
      <c r="T335" s="4"/>
      <c r="U335" s="4"/>
      <c r="V335" s="21"/>
    </row>
    <row r="336" spans="1:22" x14ac:dyDescent="0.25">
      <c r="A336" s="10">
        <f t="shared" si="29"/>
        <v>54605</v>
      </c>
      <c r="B336">
        <f t="shared" si="26"/>
        <v>28</v>
      </c>
      <c r="C336">
        <v>335</v>
      </c>
      <c r="D336" s="4">
        <f>SUM('Lineair oud'!D336,'Lineair nieuw'!D336)</f>
        <v>0</v>
      </c>
      <c r="E336" s="4">
        <f>SUM('Lineair oud'!E336,'Lineair nieuw'!E336)</f>
        <v>0</v>
      </c>
      <c r="F336" s="4">
        <f>SUM('Lineair oud'!F336,'Lineair nieuw'!F336)</f>
        <v>0</v>
      </c>
      <c r="G336" s="4">
        <f>SUM('Lineair oud'!G336,'Lineair nieuw'!G336)</f>
        <v>0</v>
      </c>
      <c r="H336" s="4">
        <f t="shared" si="25"/>
        <v>0</v>
      </c>
      <c r="I336" s="4">
        <f t="shared" si="27"/>
        <v>0</v>
      </c>
      <c r="J336" s="4">
        <f>SUM('Lineair oud'!H336,'Lineair nieuw'!H336)</f>
        <v>0</v>
      </c>
      <c r="K336" s="4">
        <f t="shared" si="28"/>
        <v>0</v>
      </c>
      <c r="L336" s="4">
        <f>SUM('Lineair oud'!I336,'Lineair nieuw'!I336)</f>
        <v>0</v>
      </c>
      <c r="M336" s="4"/>
      <c r="N336" s="4"/>
      <c r="O336" s="4"/>
      <c r="P336" s="4"/>
      <c r="Q336" s="4"/>
      <c r="R336" s="4"/>
      <c r="S336" s="4"/>
      <c r="T336" s="4"/>
      <c r="U336" s="4"/>
      <c r="V336" s="21"/>
    </row>
    <row r="337" spans="1:22" x14ac:dyDescent="0.25">
      <c r="A337" s="10">
        <f t="shared" si="29"/>
        <v>54636</v>
      </c>
      <c r="B337">
        <f t="shared" si="26"/>
        <v>28</v>
      </c>
      <c r="C337">
        <v>336</v>
      </c>
      <c r="D337" s="4">
        <f>SUM('Lineair oud'!D337,'Lineair nieuw'!D337)</f>
        <v>0</v>
      </c>
      <c r="E337" s="4">
        <f>SUM('Lineair oud'!E337,'Lineair nieuw'!E337)</f>
        <v>0</v>
      </c>
      <c r="F337" s="4">
        <f>SUM('Lineair oud'!F337,'Lineair nieuw'!F337)</f>
        <v>0</v>
      </c>
      <c r="G337" s="4">
        <f>SUM('Lineair oud'!G337,'Lineair nieuw'!G337)</f>
        <v>0</v>
      </c>
      <c r="H337" s="4">
        <f t="shared" si="25"/>
        <v>0</v>
      </c>
      <c r="I337" s="4">
        <f t="shared" si="27"/>
        <v>0</v>
      </c>
      <c r="J337" s="4">
        <f>SUM('Lineair oud'!H337,'Lineair nieuw'!H337)</f>
        <v>0</v>
      </c>
      <c r="K337" s="4">
        <f t="shared" si="28"/>
        <v>0</v>
      </c>
      <c r="L337" s="4">
        <f>SUM('Lineair oud'!I337,'Lineair nieuw'!I337)</f>
        <v>0</v>
      </c>
      <c r="M337" s="4"/>
      <c r="N337" s="4"/>
      <c r="O337" s="4"/>
      <c r="P337" s="4"/>
      <c r="Q337" s="4"/>
      <c r="R337" s="4"/>
      <c r="S337" s="4"/>
      <c r="T337" s="4"/>
      <c r="U337" s="4"/>
      <c r="V337" s="21"/>
    </row>
    <row r="338" spans="1:22" x14ac:dyDescent="0.25">
      <c r="A338" s="10">
        <f t="shared" si="29"/>
        <v>54667</v>
      </c>
      <c r="B338">
        <f t="shared" si="26"/>
        <v>29</v>
      </c>
      <c r="C338">
        <v>337</v>
      </c>
      <c r="D338" s="4">
        <f>SUM('Lineair oud'!D338,'Lineair nieuw'!D338)</f>
        <v>0</v>
      </c>
      <c r="E338" s="4">
        <f>SUM('Lineair oud'!E338,'Lineair nieuw'!E338)</f>
        <v>0</v>
      </c>
      <c r="F338" s="4">
        <f>SUM('Lineair oud'!F338,'Lineair nieuw'!F338)</f>
        <v>0</v>
      </c>
      <c r="G338" s="4">
        <f>SUM('Lineair oud'!G338,'Lineair nieuw'!G338)</f>
        <v>0</v>
      </c>
      <c r="H338" s="4">
        <f t="shared" si="25"/>
        <v>0</v>
      </c>
      <c r="I338" s="4">
        <f t="shared" si="27"/>
        <v>0</v>
      </c>
      <c r="J338" s="4">
        <f>SUM('Lineair oud'!H338,'Lineair nieuw'!H338)</f>
        <v>0</v>
      </c>
      <c r="K338" s="4">
        <f t="shared" si="28"/>
        <v>0</v>
      </c>
      <c r="L338" s="4">
        <f>SUM('Lineair oud'!I338,'Lineair nieuw'!I338)</f>
        <v>0</v>
      </c>
      <c r="M338" s="4"/>
      <c r="N338" s="4"/>
      <c r="O338" s="4"/>
      <c r="P338" s="4"/>
      <c r="Q338" s="4"/>
      <c r="R338" s="4"/>
      <c r="S338" s="4"/>
      <c r="T338" s="4"/>
      <c r="U338" s="4"/>
      <c r="V338" s="21"/>
    </row>
    <row r="339" spans="1:22" x14ac:dyDescent="0.25">
      <c r="A339" s="10">
        <f t="shared" si="29"/>
        <v>54697</v>
      </c>
      <c r="B339">
        <f t="shared" si="26"/>
        <v>29</v>
      </c>
      <c r="C339">
        <v>338</v>
      </c>
      <c r="D339" s="4">
        <f>SUM('Lineair oud'!D339,'Lineair nieuw'!D339)</f>
        <v>0</v>
      </c>
      <c r="E339" s="4">
        <f>SUM('Lineair oud'!E339,'Lineair nieuw'!E339)</f>
        <v>0</v>
      </c>
      <c r="F339" s="4">
        <f>SUM('Lineair oud'!F339,'Lineair nieuw'!F339)</f>
        <v>0</v>
      </c>
      <c r="G339" s="4">
        <f>SUM('Lineair oud'!G339,'Lineair nieuw'!G339)</f>
        <v>0</v>
      </c>
      <c r="H339" s="4">
        <f t="shared" si="25"/>
        <v>0</v>
      </c>
      <c r="I339" s="4">
        <f t="shared" si="27"/>
        <v>0</v>
      </c>
      <c r="J339" s="4">
        <f>SUM('Lineair oud'!H339,'Lineair nieuw'!H339)</f>
        <v>0</v>
      </c>
      <c r="K339" s="4">
        <f t="shared" si="28"/>
        <v>0</v>
      </c>
      <c r="L339" s="4">
        <f>SUM('Lineair oud'!I339,'Lineair nieuw'!I339)</f>
        <v>0</v>
      </c>
      <c r="M339" s="4"/>
      <c r="N339" s="4"/>
      <c r="O339" s="4"/>
      <c r="P339" s="4"/>
      <c r="Q339" s="4"/>
      <c r="R339" s="4"/>
      <c r="S339" s="4"/>
      <c r="T339" s="4"/>
      <c r="U339" s="4"/>
      <c r="V339" s="21"/>
    </row>
    <row r="340" spans="1:22" x14ac:dyDescent="0.25">
      <c r="A340" s="10">
        <f t="shared" si="29"/>
        <v>54728</v>
      </c>
      <c r="B340">
        <f t="shared" si="26"/>
        <v>29</v>
      </c>
      <c r="C340">
        <v>339</v>
      </c>
      <c r="D340" s="4">
        <f>SUM('Lineair oud'!D340,'Lineair nieuw'!D340)</f>
        <v>0</v>
      </c>
      <c r="E340" s="4">
        <f>SUM('Lineair oud'!E340,'Lineair nieuw'!E340)</f>
        <v>0</v>
      </c>
      <c r="F340" s="4">
        <f>SUM('Lineair oud'!F340,'Lineair nieuw'!F340)</f>
        <v>0</v>
      </c>
      <c r="G340" s="4">
        <f>SUM('Lineair oud'!G340,'Lineair nieuw'!G340)</f>
        <v>0</v>
      </c>
      <c r="H340" s="4">
        <f t="shared" si="25"/>
        <v>0</v>
      </c>
      <c r="I340" s="4">
        <f t="shared" si="27"/>
        <v>0</v>
      </c>
      <c r="J340" s="4">
        <f>SUM('Lineair oud'!H340,'Lineair nieuw'!H340)</f>
        <v>0</v>
      </c>
      <c r="K340" s="4">
        <f t="shared" si="28"/>
        <v>0</v>
      </c>
      <c r="L340" s="4">
        <f>SUM('Lineair oud'!I340,'Lineair nieuw'!I340)</f>
        <v>0</v>
      </c>
      <c r="M340" s="4"/>
      <c r="N340" s="4"/>
      <c r="O340" s="4"/>
      <c r="P340" s="4"/>
      <c r="Q340" s="4"/>
      <c r="R340" s="4"/>
      <c r="S340" s="4"/>
      <c r="T340" s="4"/>
      <c r="U340" s="4"/>
      <c r="V340" s="21"/>
    </row>
    <row r="341" spans="1:22" x14ac:dyDescent="0.25">
      <c r="A341" s="10">
        <f t="shared" si="29"/>
        <v>54758</v>
      </c>
      <c r="B341">
        <f t="shared" si="26"/>
        <v>29</v>
      </c>
      <c r="C341">
        <v>340</v>
      </c>
      <c r="D341" s="4">
        <f>SUM('Lineair oud'!D341,'Lineair nieuw'!D341)</f>
        <v>0</v>
      </c>
      <c r="E341" s="4">
        <f>SUM('Lineair oud'!E341,'Lineair nieuw'!E341)</f>
        <v>0</v>
      </c>
      <c r="F341" s="4">
        <f>SUM('Lineair oud'!F341,'Lineair nieuw'!F341)</f>
        <v>0</v>
      </c>
      <c r="G341" s="4">
        <f>SUM('Lineair oud'!G341,'Lineair nieuw'!G341)</f>
        <v>0</v>
      </c>
      <c r="H341" s="4">
        <f t="shared" si="25"/>
        <v>0</v>
      </c>
      <c r="I341" s="4">
        <f t="shared" si="27"/>
        <v>0</v>
      </c>
      <c r="J341" s="4">
        <f>SUM('Lineair oud'!H341,'Lineair nieuw'!H341)</f>
        <v>0</v>
      </c>
      <c r="K341" s="4">
        <f t="shared" si="28"/>
        <v>0</v>
      </c>
      <c r="L341" s="4">
        <f>SUM('Lineair oud'!I341,'Lineair nieuw'!I341)</f>
        <v>0</v>
      </c>
      <c r="M341" s="4"/>
      <c r="N341" s="4"/>
      <c r="O341" s="4"/>
      <c r="P341" s="4"/>
      <c r="Q341" s="4"/>
      <c r="R341" s="4"/>
      <c r="S341" s="4"/>
      <c r="T341" s="4"/>
      <c r="U341" s="4"/>
      <c r="V341" s="21"/>
    </row>
    <row r="342" spans="1:22" x14ac:dyDescent="0.25">
      <c r="A342" s="10">
        <f t="shared" si="29"/>
        <v>54789</v>
      </c>
      <c r="B342">
        <f t="shared" si="26"/>
        <v>29</v>
      </c>
      <c r="C342">
        <v>341</v>
      </c>
      <c r="D342" s="4">
        <f>SUM('Lineair oud'!D342,'Lineair nieuw'!D342)</f>
        <v>0</v>
      </c>
      <c r="E342" s="4">
        <f>SUM('Lineair oud'!E342,'Lineair nieuw'!E342)</f>
        <v>0</v>
      </c>
      <c r="F342" s="4">
        <f>SUM('Lineair oud'!F342,'Lineair nieuw'!F342)</f>
        <v>0</v>
      </c>
      <c r="G342" s="4">
        <f>SUM('Lineair oud'!G342,'Lineair nieuw'!G342)</f>
        <v>0</v>
      </c>
      <c r="H342" s="4">
        <f t="shared" si="25"/>
        <v>0</v>
      </c>
      <c r="I342" s="4">
        <f t="shared" si="27"/>
        <v>0</v>
      </c>
      <c r="J342" s="4">
        <f>SUM('Lineair oud'!H342,'Lineair nieuw'!H342)</f>
        <v>0</v>
      </c>
      <c r="K342" s="4">
        <f t="shared" si="28"/>
        <v>0</v>
      </c>
      <c r="L342" s="4">
        <f>SUM('Lineair oud'!I342,'Lineair nieuw'!I342)</f>
        <v>0</v>
      </c>
      <c r="M342" s="4"/>
      <c r="N342" s="4"/>
      <c r="O342" s="4"/>
      <c r="P342" s="4"/>
      <c r="Q342" s="4"/>
      <c r="R342" s="4"/>
      <c r="S342" s="4"/>
      <c r="T342" s="4"/>
      <c r="U342" s="4"/>
      <c r="V342" s="21"/>
    </row>
    <row r="343" spans="1:22" x14ac:dyDescent="0.25">
      <c r="A343" s="10">
        <f t="shared" si="29"/>
        <v>54820</v>
      </c>
      <c r="B343">
        <f t="shared" si="26"/>
        <v>29</v>
      </c>
      <c r="C343">
        <v>342</v>
      </c>
      <c r="D343" s="4">
        <f>SUM('Lineair oud'!D343,'Lineair nieuw'!D343)</f>
        <v>0</v>
      </c>
      <c r="E343" s="4">
        <f>SUM('Lineair oud'!E343,'Lineair nieuw'!E343)</f>
        <v>0</v>
      </c>
      <c r="F343" s="4">
        <f>SUM('Lineair oud'!F343,'Lineair nieuw'!F343)</f>
        <v>0</v>
      </c>
      <c r="G343" s="4">
        <f>SUM('Lineair oud'!G343,'Lineair nieuw'!G343)</f>
        <v>0</v>
      </c>
      <c r="H343" s="4">
        <f t="shared" si="25"/>
        <v>0</v>
      </c>
      <c r="I343" s="4">
        <f t="shared" si="27"/>
        <v>0</v>
      </c>
      <c r="J343" s="4">
        <f>SUM('Lineair oud'!H343,'Lineair nieuw'!H343)</f>
        <v>0</v>
      </c>
      <c r="K343" s="4">
        <f t="shared" si="28"/>
        <v>0</v>
      </c>
      <c r="L343" s="4">
        <f>SUM('Lineair oud'!I343,'Lineair nieuw'!I343)</f>
        <v>0</v>
      </c>
      <c r="M343" s="4"/>
      <c r="N343" s="4"/>
      <c r="O343" s="4"/>
      <c r="P343" s="4"/>
      <c r="Q343" s="4"/>
      <c r="R343" s="4"/>
      <c r="S343" s="4"/>
      <c r="T343" s="4"/>
      <c r="U343" s="4"/>
      <c r="V343" s="21"/>
    </row>
    <row r="344" spans="1:22" x14ac:dyDescent="0.25">
      <c r="A344" s="10">
        <f t="shared" si="29"/>
        <v>54848</v>
      </c>
      <c r="B344">
        <f t="shared" si="26"/>
        <v>29</v>
      </c>
      <c r="C344">
        <v>343</v>
      </c>
      <c r="D344" s="4">
        <f>SUM('Lineair oud'!D344,'Lineair nieuw'!D344)</f>
        <v>0</v>
      </c>
      <c r="E344" s="4">
        <f>SUM('Lineair oud'!E344,'Lineair nieuw'!E344)</f>
        <v>0</v>
      </c>
      <c r="F344" s="4">
        <f>SUM('Lineair oud'!F344,'Lineair nieuw'!F344)</f>
        <v>0</v>
      </c>
      <c r="G344" s="4">
        <f>SUM('Lineair oud'!G344,'Lineair nieuw'!G344)</f>
        <v>0</v>
      </c>
      <c r="H344" s="4">
        <f t="shared" si="25"/>
        <v>0</v>
      </c>
      <c r="I344" s="4">
        <f t="shared" si="27"/>
        <v>0</v>
      </c>
      <c r="J344" s="4">
        <f>SUM('Lineair oud'!H344,'Lineair nieuw'!H344)</f>
        <v>0</v>
      </c>
      <c r="K344" s="4">
        <f t="shared" si="28"/>
        <v>0</v>
      </c>
      <c r="L344" s="4">
        <f>SUM('Lineair oud'!I344,'Lineair nieuw'!I344)</f>
        <v>0</v>
      </c>
      <c r="M344" s="4"/>
      <c r="N344" s="4"/>
      <c r="O344" s="4"/>
      <c r="P344" s="4"/>
      <c r="Q344" s="4"/>
      <c r="R344" s="4"/>
      <c r="S344" s="4"/>
      <c r="T344" s="4"/>
      <c r="U344" s="4"/>
      <c r="V344" s="21"/>
    </row>
    <row r="345" spans="1:22" x14ac:dyDescent="0.25">
      <c r="A345" s="10">
        <f t="shared" si="29"/>
        <v>54879</v>
      </c>
      <c r="B345">
        <f t="shared" si="26"/>
        <v>29</v>
      </c>
      <c r="C345">
        <v>344</v>
      </c>
      <c r="D345" s="4">
        <f>SUM('Lineair oud'!D345,'Lineair nieuw'!D345)</f>
        <v>0</v>
      </c>
      <c r="E345" s="4">
        <f>SUM('Lineair oud'!E345,'Lineair nieuw'!E345)</f>
        <v>0</v>
      </c>
      <c r="F345" s="4">
        <f>SUM('Lineair oud'!F345,'Lineair nieuw'!F345)</f>
        <v>0</v>
      </c>
      <c r="G345" s="4">
        <f>SUM('Lineair oud'!G345,'Lineair nieuw'!G345)</f>
        <v>0</v>
      </c>
      <c r="H345" s="4">
        <f t="shared" si="25"/>
        <v>0</v>
      </c>
      <c r="I345" s="4">
        <f t="shared" si="27"/>
        <v>0</v>
      </c>
      <c r="J345" s="4">
        <f>SUM('Lineair oud'!H345,'Lineair nieuw'!H345)</f>
        <v>0</v>
      </c>
      <c r="K345" s="4">
        <f t="shared" si="28"/>
        <v>0</v>
      </c>
      <c r="L345" s="4">
        <f>SUM('Lineair oud'!I345,'Lineair nieuw'!I345)</f>
        <v>0</v>
      </c>
      <c r="M345" s="4"/>
      <c r="N345" s="4"/>
      <c r="O345" s="4"/>
      <c r="P345" s="4"/>
      <c r="Q345" s="4"/>
      <c r="R345" s="4"/>
      <c r="S345" s="4"/>
      <c r="T345" s="4"/>
      <c r="U345" s="4"/>
      <c r="V345" s="21"/>
    </row>
    <row r="346" spans="1:22" x14ac:dyDescent="0.25">
      <c r="A346" s="10">
        <f t="shared" si="29"/>
        <v>54909</v>
      </c>
      <c r="B346">
        <f t="shared" si="26"/>
        <v>29</v>
      </c>
      <c r="C346">
        <v>345</v>
      </c>
      <c r="D346" s="4">
        <f>SUM('Lineair oud'!D346,'Lineair nieuw'!D346)</f>
        <v>0</v>
      </c>
      <c r="E346" s="4">
        <f>SUM('Lineair oud'!E346,'Lineair nieuw'!E346)</f>
        <v>0</v>
      </c>
      <c r="F346" s="4">
        <f>SUM('Lineair oud'!F346,'Lineair nieuw'!F346)</f>
        <v>0</v>
      </c>
      <c r="G346" s="4">
        <f>SUM('Lineair oud'!G346,'Lineair nieuw'!G346)</f>
        <v>0</v>
      </c>
      <c r="H346" s="4">
        <f t="shared" si="25"/>
        <v>0</v>
      </c>
      <c r="I346" s="4">
        <f t="shared" si="27"/>
        <v>0</v>
      </c>
      <c r="J346" s="4">
        <f>SUM('Lineair oud'!H346,'Lineair nieuw'!H346)</f>
        <v>0</v>
      </c>
      <c r="K346" s="4">
        <f t="shared" si="28"/>
        <v>0</v>
      </c>
      <c r="L346" s="4">
        <f>SUM('Lineair oud'!I346,'Lineair nieuw'!I346)</f>
        <v>0</v>
      </c>
      <c r="M346" s="4"/>
      <c r="N346" s="4"/>
      <c r="O346" s="4"/>
      <c r="P346" s="4"/>
      <c r="Q346" s="4"/>
      <c r="R346" s="4"/>
      <c r="S346" s="4"/>
      <c r="T346" s="4"/>
      <c r="U346" s="4"/>
      <c r="V346" s="21"/>
    </row>
    <row r="347" spans="1:22" x14ac:dyDescent="0.25">
      <c r="A347" s="10">
        <f t="shared" si="29"/>
        <v>54940</v>
      </c>
      <c r="B347">
        <f t="shared" si="26"/>
        <v>29</v>
      </c>
      <c r="C347">
        <v>346</v>
      </c>
      <c r="D347" s="4">
        <f>SUM('Lineair oud'!D347,'Lineair nieuw'!D347)</f>
        <v>0</v>
      </c>
      <c r="E347" s="4">
        <f>SUM('Lineair oud'!E347,'Lineair nieuw'!E347)</f>
        <v>0</v>
      </c>
      <c r="F347" s="4">
        <f>SUM('Lineair oud'!F347,'Lineair nieuw'!F347)</f>
        <v>0</v>
      </c>
      <c r="G347" s="4">
        <f>SUM('Lineair oud'!G347,'Lineair nieuw'!G347)</f>
        <v>0</v>
      </c>
      <c r="H347" s="4">
        <f t="shared" si="25"/>
        <v>0</v>
      </c>
      <c r="I347" s="4">
        <f t="shared" si="27"/>
        <v>0</v>
      </c>
      <c r="J347" s="4">
        <f>SUM('Lineair oud'!H347,'Lineair nieuw'!H347)</f>
        <v>0</v>
      </c>
      <c r="K347" s="4">
        <f t="shared" si="28"/>
        <v>0</v>
      </c>
      <c r="L347" s="4">
        <f>SUM('Lineair oud'!I347,'Lineair nieuw'!I347)</f>
        <v>0</v>
      </c>
      <c r="M347" s="4"/>
      <c r="N347" s="4"/>
      <c r="O347" s="4"/>
      <c r="P347" s="4"/>
      <c r="Q347" s="4"/>
      <c r="R347" s="4"/>
      <c r="S347" s="4"/>
      <c r="T347" s="4"/>
      <c r="U347" s="4"/>
      <c r="V347" s="21"/>
    </row>
    <row r="348" spans="1:22" x14ac:dyDescent="0.25">
      <c r="A348" s="10">
        <f t="shared" si="29"/>
        <v>54970</v>
      </c>
      <c r="B348">
        <f t="shared" si="26"/>
        <v>29</v>
      </c>
      <c r="C348">
        <v>347</v>
      </c>
      <c r="D348" s="4">
        <f>SUM('Lineair oud'!D348,'Lineair nieuw'!D348)</f>
        <v>0</v>
      </c>
      <c r="E348" s="4">
        <f>SUM('Lineair oud'!E348,'Lineair nieuw'!E348)</f>
        <v>0</v>
      </c>
      <c r="F348" s="4">
        <f>SUM('Lineair oud'!F348,'Lineair nieuw'!F348)</f>
        <v>0</v>
      </c>
      <c r="G348" s="4">
        <f>SUM('Lineair oud'!G348,'Lineair nieuw'!G348)</f>
        <v>0</v>
      </c>
      <c r="H348" s="4">
        <f t="shared" si="25"/>
        <v>0</v>
      </c>
      <c r="I348" s="4">
        <f t="shared" si="27"/>
        <v>0</v>
      </c>
      <c r="J348" s="4">
        <f>SUM('Lineair oud'!H348,'Lineair nieuw'!H348)</f>
        <v>0</v>
      </c>
      <c r="K348" s="4">
        <f t="shared" si="28"/>
        <v>0</v>
      </c>
      <c r="L348" s="4">
        <f>SUM('Lineair oud'!I348,'Lineair nieuw'!I348)</f>
        <v>0</v>
      </c>
      <c r="M348" s="4"/>
      <c r="N348" s="4"/>
      <c r="O348" s="4"/>
      <c r="P348" s="4"/>
      <c r="Q348" s="4"/>
      <c r="R348" s="4"/>
      <c r="S348" s="4"/>
      <c r="T348" s="4"/>
      <c r="U348" s="4"/>
      <c r="V348" s="21"/>
    </row>
    <row r="349" spans="1:22" x14ac:dyDescent="0.25">
      <c r="A349" s="10">
        <f t="shared" si="29"/>
        <v>55001</v>
      </c>
      <c r="B349">
        <f t="shared" si="26"/>
        <v>29</v>
      </c>
      <c r="C349">
        <v>348</v>
      </c>
      <c r="D349" s="4">
        <f>SUM('Lineair oud'!D349,'Lineair nieuw'!D349)</f>
        <v>0</v>
      </c>
      <c r="E349" s="4">
        <f>SUM('Lineair oud'!E349,'Lineair nieuw'!E349)</f>
        <v>0</v>
      </c>
      <c r="F349" s="4">
        <f>SUM('Lineair oud'!F349,'Lineair nieuw'!F349)</f>
        <v>0</v>
      </c>
      <c r="G349" s="4">
        <f>SUM('Lineair oud'!G349,'Lineair nieuw'!G349)</f>
        <v>0</v>
      </c>
      <c r="H349" s="4">
        <f t="shared" si="25"/>
        <v>0</v>
      </c>
      <c r="I349" s="4">
        <f t="shared" si="27"/>
        <v>0</v>
      </c>
      <c r="J349" s="4">
        <f>SUM('Lineair oud'!H349,'Lineair nieuw'!H349)</f>
        <v>0</v>
      </c>
      <c r="K349" s="4">
        <f t="shared" si="28"/>
        <v>0</v>
      </c>
      <c r="L349" s="4">
        <f>SUM('Lineair oud'!I349,'Lineair nieuw'!I349)</f>
        <v>0</v>
      </c>
      <c r="M349" s="4"/>
      <c r="N349" s="4"/>
      <c r="O349" s="4"/>
      <c r="P349" s="4"/>
      <c r="Q349" s="4"/>
      <c r="R349" s="4"/>
      <c r="S349" s="4"/>
      <c r="T349" s="4"/>
      <c r="U349" s="4"/>
      <c r="V349" s="21"/>
    </row>
    <row r="350" spans="1:22" x14ac:dyDescent="0.25">
      <c r="A350" s="10">
        <f t="shared" si="29"/>
        <v>55032</v>
      </c>
      <c r="B350">
        <f t="shared" si="26"/>
        <v>30</v>
      </c>
      <c r="C350">
        <v>349</v>
      </c>
      <c r="D350" s="4">
        <f>SUM('Lineair oud'!D350,'Lineair nieuw'!D350)</f>
        <v>0</v>
      </c>
      <c r="E350" s="4">
        <f>SUM('Lineair oud'!E350,'Lineair nieuw'!E350)</f>
        <v>0</v>
      </c>
      <c r="F350" s="4">
        <f>SUM('Lineair oud'!F350,'Lineair nieuw'!F350)</f>
        <v>0</v>
      </c>
      <c r="G350" s="4">
        <f>SUM('Lineair oud'!G350,'Lineair nieuw'!G350)</f>
        <v>0</v>
      </c>
      <c r="H350" s="4">
        <f t="shared" si="25"/>
        <v>0</v>
      </c>
      <c r="I350" s="4">
        <f t="shared" si="27"/>
        <v>0</v>
      </c>
      <c r="J350" s="4">
        <f>SUM('Lineair oud'!H350,'Lineair nieuw'!H350)</f>
        <v>0</v>
      </c>
      <c r="K350" s="4">
        <f t="shared" si="28"/>
        <v>0</v>
      </c>
      <c r="L350" s="4">
        <f>SUM('Lineair oud'!I350,'Lineair nieuw'!I350)</f>
        <v>0</v>
      </c>
      <c r="M350" s="4"/>
      <c r="N350" s="4"/>
      <c r="O350" s="4"/>
      <c r="P350" s="4"/>
      <c r="Q350" s="4"/>
      <c r="R350" s="4"/>
      <c r="S350" s="4"/>
      <c r="T350" s="4"/>
      <c r="U350" s="4"/>
      <c r="V350" s="21"/>
    </row>
    <row r="351" spans="1:22" x14ac:dyDescent="0.25">
      <c r="A351" s="10">
        <f t="shared" si="29"/>
        <v>55062</v>
      </c>
      <c r="B351">
        <f t="shared" si="26"/>
        <v>30</v>
      </c>
      <c r="C351">
        <v>350</v>
      </c>
      <c r="D351" s="4">
        <f>SUM('Lineair oud'!D351,'Lineair nieuw'!D351)</f>
        <v>0</v>
      </c>
      <c r="E351" s="4">
        <f>SUM('Lineair oud'!E351,'Lineair nieuw'!E351)</f>
        <v>0</v>
      </c>
      <c r="F351" s="4">
        <f>SUM('Lineair oud'!F351,'Lineair nieuw'!F351)</f>
        <v>0</v>
      </c>
      <c r="G351" s="4">
        <f>SUM('Lineair oud'!G351,'Lineair nieuw'!G351)</f>
        <v>0</v>
      </c>
      <c r="H351" s="4">
        <f t="shared" si="25"/>
        <v>0</v>
      </c>
      <c r="I351" s="4">
        <f t="shared" si="27"/>
        <v>0</v>
      </c>
      <c r="J351" s="4">
        <f>SUM('Lineair oud'!H351,'Lineair nieuw'!H351)</f>
        <v>0</v>
      </c>
      <c r="K351" s="4">
        <f t="shared" si="28"/>
        <v>0</v>
      </c>
      <c r="L351" s="4">
        <f>SUM('Lineair oud'!I351,'Lineair nieuw'!I351)</f>
        <v>0</v>
      </c>
      <c r="M351" s="4"/>
      <c r="N351" s="4"/>
      <c r="O351" s="4"/>
      <c r="P351" s="4"/>
      <c r="Q351" s="4"/>
      <c r="R351" s="4"/>
      <c r="S351" s="4"/>
      <c r="T351" s="4"/>
      <c r="U351" s="4"/>
      <c r="V351" s="21"/>
    </row>
    <row r="352" spans="1:22" x14ac:dyDescent="0.25">
      <c r="A352" s="10">
        <f t="shared" si="29"/>
        <v>55093</v>
      </c>
      <c r="B352">
        <f t="shared" si="26"/>
        <v>30</v>
      </c>
      <c r="C352">
        <v>351</v>
      </c>
      <c r="D352" s="4">
        <f>SUM('Lineair oud'!D352,'Lineair nieuw'!D352)</f>
        <v>0</v>
      </c>
      <c r="E352" s="4">
        <f>SUM('Lineair oud'!E352,'Lineair nieuw'!E352)</f>
        <v>0</v>
      </c>
      <c r="F352" s="4">
        <f>SUM('Lineair oud'!F352,'Lineair nieuw'!F352)</f>
        <v>0</v>
      </c>
      <c r="G352" s="4">
        <f>SUM('Lineair oud'!G352,'Lineair nieuw'!G352)</f>
        <v>0</v>
      </c>
      <c r="H352" s="4">
        <f t="shared" si="25"/>
        <v>0</v>
      </c>
      <c r="I352" s="4">
        <f t="shared" si="27"/>
        <v>0</v>
      </c>
      <c r="J352" s="4">
        <f>SUM('Lineair oud'!H352,'Lineair nieuw'!H352)</f>
        <v>0</v>
      </c>
      <c r="K352" s="4">
        <f t="shared" si="28"/>
        <v>0</v>
      </c>
      <c r="L352" s="4">
        <f>SUM('Lineair oud'!I352,'Lineair nieuw'!I352)</f>
        <v>0</v>
      </c>
      <c r="M352" s="4"/>
      <c r="N352" s="4"/>
      <c r="O352" s="4"/>
      <c r="P352" s="4"/>
      <c r="Q352" s="4"/>
      <c r="R352" s="4"/>
      <c r="S352" s="4"/>
      <c r="T352" s="4"/>
      <c r="U352" s="4"/>
      <c r="V352" s="21"/>
    </row>
    <row r="353" spans="1:22" x14ac:dyDescent="0.25">
      <c r="A353" s="10">
        <f t="shared" si="29"/>
        <v>55123</v>
      </c>
      <c r="B353">
        <f t="shared" si="26"/>
        <v>30</v>
      </c>
      <c r="C353">
        <v>352</v>
      </c>
      <c r="D353" s="4">
        <f>SUM('Lineair oud'!D353,'Lineair nieuw'!D353)</f>
        <v>0</v>
      </c>
      <c r="E353" s="4">
        <f>SUM('Lineair oud'!E353,'Lineair nieuw'!E353)</f>
        <v>0</v>
      </c>
      <c r="F353" s="4">
        <f>SUM('Lineair oud'!F353,'Lineair nieuw'!F353)</f>
        <v>0</v>
      </c>
      <c r="G353" s="4">
        <f>SUM('Lineair oud'!G353,'Lineair nieuw'!G353)</f>
        <v>0</v>
      </c>
      <c r="H353" s="4">
        <f t="shared" si="25"/>
        <v>0</v>
      </c>
      <c r="I353" s="4">
        <f t="shared" si="27"/>
        <v>0</v>
      </c>
      <c r="J353" s="4">
        <f>SUM('Lineair oud'!H353,'Lineair nieuw'!H353)</f>
        <v>0</v>
      </c>
      <c r="K353" s="4">
        <f t="shared" si="28"/>
        <v>0</v>
      </c>
      <c r="L353" s="4">
        <f>SUM('Lineair oud'!I353,'Lineair nieuw'!I353)</f>
        <v>0</v>
      </c>
      <c r="M353" s="4"/>
      <c r="N353" s="4"/>
      <c r="O353" s="4"/>
      <c r="P353" s="4"/>
      <c r="Q353" s="4"/>
      <c r="R353" s="4"/>
      <c r="S353" s="4"/>
      <c r="T353" s="4"/>
      <c r="U353" s="4"/>
      <c r="V353" s="21"/>
    </row>
    <row r="354" spans="1:22" x14ac:dyDescent="0.25">
      <c r="A354" s="10">
        <f t="shared" si="29"/>
        <v>55154</v>
      </c>
      <c r="B354">
        <f t="shared" si="26"/>
        <v>30</v>
      </c>
      <c r="C354">
        <v>353</v>
      </c>
      <c r="D354" s="4">
        <f>SUM('Lineair oud'!D354,'Lineair nieuw'!D354)</f>
        <v>0</v>
      </c>
      <c r="E354" s="4">
        <f>SUM('Lineair oud'!E354,'Lineair nieuw'!E354)</f>
        <v>0</v>
      </c>
      <c r="F354" s="4">
        <f>SUM('Lineair oud'!F354,'Lineair nieuw'!F354)</f>
        <v>0</v>
      </c>
      <c r="G354" s="4">
        <f>SUM('Lineair oud'!G354,'Lineair nieuw'!G354)</f>
        <v>0</v>
      </c>
      <c r="H354" s="4">
        <f t="shared" si="25"/>
        <v>0</v>
      </c>
      <c r="I354" s="4">
        <f t="shared" si="27"/>
        <v>0</v>
      </c>
      <c r="J354" s="4">
        <f>SUM('Lineair oud'!H354,'Lineair nieuw'!H354)</f>
        <v>0</v>
      </c>
      <c r="K354" s="4">
        <f t="shared" si="28"/>
        <v>0</v>
      </c>
      <c r="L354" s="4">
        <f>SUM('Lineair oud'!I354,'Lineair nieuw'!I354)</f>
        <v>0</v>
      </c>
      <c r="M354" s="4"/>
      <c r="N354" s="4"/>
      <c r="O354" s="4"/>
      <c r="P354" s="4"/>
      <c r="Q354" s="4"/>
      <c r="R354" s="4"/>
      <c r="S354" s="4"/>
      <c r="T354" s="4"/>
      <c r="U354" s="4"/>
      <c r="V354" s="21"/>
    </row>
    <row r="355" spans="1:22" x14ac:dyDescent="0.25">
      <c r="A355" s="10">
        <f t="shared" si="29"/>
        <v>55185</v>
      </c>
      <c r="B355">
        <f t="shared" si="26"/>
        <v>30</v>
      </c>
      <c r="C355">
        <v>354</v>
      </c>
      <c r="D355" s="4">
        <f>SUM('Lineair oud'!D355,'Lineair nieuw'!D355)</f>
        <v>0</v>
      </c>
      <c r="E355" s="4">
        <f>SUM('Lineair oud'!E355,'Lineair nieuw'!E355)</f>
        <v>0</v>
      </c>
      <c r="F355" s="4">
        <f>SUM('Lineair oud'!F355,'Lineair nieuw'!F355)</f>
        <v>0</v>
      </c>
      <c r="G355" s="4">
        <f>SUM('Lineair oud'!G355,'Lineair nieuw'!G355)</f>
        <v>0</v>
      </c>
      <c r="H355" s="4">
        <f t="shared" si="25"/>
        <v>0</v>
      </c>
      <c r="I355" s="4">
        <f t="shared" si="27"/>
        <v>0</v>
      </c>
      <c r="J355" s="4">
        <f>SUM('Lineair oud'!H355,'Lineair nieuw'!H355)</f>
        <v>0</v>
      </c>
      <c r="K355" s="4">
        <f t="shared" si="28"/>
        <v>0</v>
      </c>
      <c r="L355" s="4">
        <f>SUM('Lineair oud'!I355,'Lineair nieuw'!I355)</f>
        <v>0</v>
      </c>
      <c r="M355" s="4"/>
      <c r="N355" s="4"/>
      <c r="O355" s="4"/>
      <c r="P355" s="4"/>
      <c r="Q355" s="4"/>
      <c r="R355" s="4"/>
      <c r="S355" s="4"/>
      <c r="T355" s="4"/>
      <c r="U355" s="4"/>
      <c r="V355" s="21"/>
    </row>
    <row r="356" spans="1:22" x14ac:dyDescent="0.25">
      <c r="A356" s="10">
        <f t="shared" si="29"/>
        <v>55213</v>
      </c>
      <c r="B356">
        <f t="shared" si="26"/>
        <v>30</v>
      </c>
      <c r="C356">
        <v>355</v>
      </c>
      <c r="D356" s="4">
        <f>SUM('Lineair oud'!D356,'Lineair nieuw'!D356)</f>
        <v>0</v>
      </c>
      <c r="E356" s="4">
        <f>SUM('Lineair oud'!E356,'Lineair nieuw'!E356)</f>
        <v>0</v>
      </c>
      <c r="F356" s="4">
        <f>SUM('Lineair oud'!F356,'Lineair nieuw'!F356)</f>
        <v>0</v>
      </c>
      <c r="G356" s="4">
        <f>SUM('Lineair oud'!G356,'Lineair nieuw'!G356)</f>
        <v>0</v>
      </c>
      <c r="H356" s="4">
        <f t="shared" si="25"/>
        <v>0</v>
      </c>
      <c r="I356" s="4">
        <f t="shared" si="27"/>
        <v>0</v>
      </c>
      <c r="J356" s="4">
        <f>SUM('Lineair oud'!H356,'Lineair nieuw'!H356)</f>
        <v>0</v>
      </c>
      <c r="K356" s="4">
        <f t="shared" si="28"/>
        <v>0</v>
      </c>
      <c r="L356" s="4">
        <f>SUM('Lineair oud'!I356,'Lineair nieuw'!I356)</f>
        <v>0</v>
      </c>
      <c r="M356" s="4"/>
      <c r="N356" s="4"/>
      <c r="O356" s="4"/>
      <c r="P356" s="4"/>
      <c r="Q356" s="4"/>
      <c r="R356" s="4"/>
      <c r="S356" s="4"/>
      <c r="T356" s="4"/>
      <c r="U356" s="4"/>
      <c r="V356" s="21"/>
    </row>
    <row r="357" spans="1:22" x14ac:dyDescent="0.25">
      <c r="A357" s="10">
        <f t="shared" si="29"/>
        <v>55244</v>
      </c>
      <c r="B357">
        <f t="shared" si="26"/>
        <v>30</v>
      </c>
      <c r="C357">
        <v>356</v>
      </c>
      <c r="D357" s="4">
        <f>SUM('Lineair oud'!D357,'Lineair nieuw'!D357)</f>
        <v>0</v>
      </c>
      <c r="E357" s="4">
        <f>SUM('Lineair oud'!E357,'Lineair nieuw'!E357)</f>
        <v>0</v>
      </c>
      <c r="F357" s="4">
        <f>SUM('Lineair oud'!F357,'Lineair nieuw'!F357)</f>
        <v>0</v>
      </c>
      <c r="G357" s="4">
        <f>SUM('Lineair oud'!G357,'Lineair nieuw'!G357)</f>
        <v>0</v>
      </c>
      <c r="H357" s="4">
        <f t="shared" si="25"/>
        <v>0</v>
      </c>
      <c r="I357" s="4">
        <f t="shared" si="27"/>
        <v>0</v>
      </c>
      <c r="J357" s="4">
        <f>SUM('Lineair oud'!H357,'Lineair nieuw'!H357)</f>
        <v>0</v>
      </c>
      <c r="K357" s="4">
        <f t="shared" si="28"/>
        <v>0</v>
      </c>
      <c r="L357" s="4">
        <f>SUM('Lineair oud'!I357,'Lineair nieuw'!I357)</f>
        <v>0</v>
      </c>
      <c r="M357" s="4"/>
      <c r="N357" s="4"/>
      <c r="O357" s="4"/>
      <c r="P357" s="4"/>
      <c r="Q357" s="4"/>
      <c r="R357" s="4"/>
      <c r="S357" s="4"/>
      <c r="T357" s="4"/>
      <c r="U357" s="4"/>
      <c r="V357" s="21"/>
    </row>
    <row r="358" spans="1:22" x14ac:dyDescent="0.25">
      <c r="A358" s="10">
        <f t="shared" si="29"/>
        <v>55274</v>
      </c>
      <c r="B358">
        <f t="shared" si="26"/>
        <v>30</v>
      </c>
      <c r="C358">
        <v>357</v>
      </c>
      <c r="D358" s="4">
        <f>SUM('Lineair oud'!D358,'Lineair nieuw'!D358)</f>
        <v>0</v>
      </c>
      <c r="E358" s="4">
        <f>SUM('Lineair oud'!E358,'Lineair nieuw'!E358)</f>
        <v>0</v>
      </c>
      <c r="F358" s="4">
        <f>SUM('Lineair oud'!F358,'Lineair nieuw'!F358)</f>
        <v>0</v>
      </c>
      <c r="G358" s="4">
        <f>SUM('Lineair oud'!G358,'Lineair nieuw'!G358)</f>
        <v>0</v>
      </c>
      <c r="H358" s="4">
        <f t="shared" si="25"/>
        <v>0</v>
      </c>
      <c r="I358" s="4">
        <f t="shared" si="27"/>
        <v>0</v>
      </c>
      <c r="J358" s="4">
        <f>SUM('Lineair oud'!H358,'Lineair nieuw'!H358)</f>
        <v>0</v>
      </c>
      <c r="K358" s="4">
        <f t="shared" si="28"/>
        <v>0</v>
      </c>
      <c r="L358" s="4">
        <f>SUM('Lineair oud'!I358,'Lineair nieuw'!I358)</f>
        <v>0</v>
      </c>
      <c r="M358" s="4"/>
      <c r="N358" s="4"/>
      <c r="O358" s="4"/>
      <c r="P358" s="4"/>
      <c r="Q358" s="4"/>
      <c r="R358" s="4"/>
      <c r="S358" s="4"/>
      <c r="T358" s="4"/>
      <c r="U358" s="4"/>
      <c r="V358" s="21"/>
    </row>
    <row r="359" spans="1:22" x14ac:dyDescent="0.25">
      <c r="A359" s="10">
        <f t="shared" si="29"/>
        <v>55305</v>
      </c>
      <c r="B359">
        <f t="shared" si="26"/>
        <v>30</v>
      </c>
      <c r="C359">
        <v>358</v>
      </c>
      <c r="D359" s="4">
        <f>SUM('Lineair oud'!D359,'Lineair nieuw'!D359)</f>
        <v>0</v>
      </c>
      <c r="E359" s="4">
        <f>SUM('Lineair oud'!E359,'Lineair nieuw'!E359)</f>
        <v>0</v>
      </c>
      <c r="F359" s="4">
        <f>SUM('Lineair oud'!F359,'Lineair nieuw'!F359)</f>
        <v>0</v>
      </c>
      <c r="G359" s="4">
        <f>SUM('Lineair oud'!G359,'Lineair nieuw'!G359)</f>
        <v>0</v>
      </c>
      <c r="H359" s="4">
        <f t="shared" si="25"/>
        <v>0</v>
      </c>
      <c r="I359" s="4">
        <f t="shared" si="27"/>
        <v>0</v>
      </c>
      <c r="J359" s="4">
        <f>SUM('Lineair oud'!H359,'Lineair nieuw'!H359)</f>
        <v>0</v>
      </c>
      <c r="K359" s="4">
        <f t="shared" si="28"/>
        <v>0</v>
      </c>
      <c r="L359" s="4">
        <f>SUM('Lineair oud'!I359,'Lineair nieuw'!I359)</f>
        <v>0</v>
      </c>
      <c r="M359" s="4"/>
      <c r="N359" s="4"/>
      <c r="O359" s="4"/>
      <c r="P359" s="4"/>
      <c r="Q359" s="4"/>
      <c r="R359" s="4"/>
      <c r="S359" s="4"/>
      <c r="T359" s="4"/>
      <c r="U359" s="4"/>
      <c r="V359" s="21"/>
    </row>
    <row r="360" spans="1:22" x14ac:dyDescent="0.25">
      <c r="A360" s="10">
        <f t="shared" si="29"/>
        <v>55335</v>
      </c>
      <c r="B360">
        <f t="shared" si="26"/>
        <v>30</v>
      </c>
      <c r="C360">
        <v>359</v>
      </c>
      <c r="D360" s="4">
        <f>SUM('Lineair oud'!D360,'Lineair nieuw'!D360)</f>
        <v>0</v>
      </c>
      <c r="E360" s="4">
        <f>SUM('Lineair oud'!E360,'Lineair nieuw'!E360)</f>
        <v>0</v>
      </c>
      <c r="F360" s="4">
        <f>SUM('Lineair oud'!F360,'Lineair nieuw'!F360)</f>
        <v>0</v>
      </c>
      <c r="G360" s="4">
        <f>SUM('Lineair oud'!G360,'Lineair nieuw'!G360)</f>
        <v>0</v>
      </c>
      <c r="H360" s="4">
        <f t="shared" si="25"/>
        <v>0</v>
      </c>
      <c r="I360" s="4">
        <f t="shared" si="27"/>
        <v>0</v>
      </c>
      <c r="J360" s="4">
        <f>SUM('Lineair oud'!H360,'Lineair nieuw'!H360)</f>
        <v>0</v>
      </c>
      <c r="K360" s="4">
        <f t="shared" si="28"/>
        <v>0</v>
      </c>
      <c r="L360" s="4">
        <f>SUM('Lineair oud'!I360,'Lineair nieuw'!I360)</f>
        <v>0</v>
      </c>
      <c r="M360" s="4"/>
      <c r="N360" s="4"/>
      <c r="O360" s="4"/>
      <c r="P360" s="4"/>
      <c r="Q360" s="4"/>
      <c r="R360" s="4"/>
      <c r="S360" s="4"/>
      <c r="T360" s="4"/>
      <c r="U360" s="4"/>
      <c r="V360" s="21"/>
    </row>
    <row r="361" spans="1:22" x14ac:dyDescent="0.25">
      <c r="A361" s="10">
        <f t="shared" si="29"/>
        <v>55366</v>
      </c>
      <c r="B361">
        <f t="shared" si="26"/>
        <v>30</v>
      </c>
      <c r="C361">
        <v>360</v>
      </c>
      <c r="D361" s="4">
        <f>SUM('Lineair oud'!D361,'Lineair nieuw'!D361)</f>
        <v>0</v>
      </c>
      <c r="E361" s="4">
        <f>SUM('Lineair oud'!E361,'Lineair nieuw'!E361)</f>
        <v>0</v>
      </c>
      <c r="F361" s="4">
        <f>SUM('Lineair oud'!F361,'Lineair nieuw'!F361)</f>
        <v>0</v>
      </c>
      <c r="G361" s="4">
        <f>SUM('Lineair oud'!G361,'Lineair nieuw'!G361)</f>
        <v>0</v>
      </c>
      <c r="H361" s="4">
        <f t="shared" si="25"/>
        <v>0</v>
      </c>
      <c r="I361" s="4">
        <f t="shared" si="27"/>
        <v>0</v>
      </c>
      <c r="J361" s="4">
        <f>SUM('Lineair oud'!H361,'Lineair nieuw'!H361)</f>
        <v>0</v>
      </c>
      <c r="K361" s="4">
        <f t="shared" si="28"/>
        <v>0</v>
      </c>
      <c r="L361" s="4">
        <f>SUM('Lineair oud'!I361,'Lineair nieuw'!I361)</f>
        <v>0</v>
      </c>
      <c r="M361" s="4"/>
      <c r="N361" s="4"/>
      <c r="O361" s="4"/>
      <c r="P361" s="4"/>
      <c r="Q361" s="4"/>
      <c r="R361" s="4"/>
      <c r="S361" s="4"/>
      <c r="T361" s="4"/>
      <c r="U361" s="4"/>
      <c r="V361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CE56-0E2C-4F7F-A119-EDE84E8FC4CB}">
  <sheetPr>
    <tabColor theme="9" tint="-0.249977111117893"/>
  </sheetPr>
  <dimension ref="A1:N372"/>
  <sheetViews>
    <sheetView workbookViewId="0">
      <pane ySplit="1" topLeftCell="A2" activePane="bottomLeft" state="frozen"/>
      <selection pane="bottomLeft" activeCell="H5" sqref="H5"/>
    </sheetView>
  </sheetViews>
  <sheetFormatPr defaultRowHeight="15" x14ac:dyDescent="0.25"/>
  <cols>
    <col min="3" max="3" width="10.7109375" customWidth="1"/>
    <col min="4" max="4" width="16.7109375" style="4" bestFit="1" customWidth="1"/>
    <col min="5" max="5" width="13.85546875" style="4" bestFit="1" customWidth="1"/>
    <col min="6" max="7" width="10.7109375" style="4" customWidth="1"/>
    <col min="8" max="8" width="12.140625" style="4" bestFit="1" customWidth="1"/>
    <col min="9" max="9" width="12.42578125" style="4" bestFit="1" customWidth="1"/>
    <col min="10" max="10" width="15.140625" style="21" bestFit="1" customWidth="1"/>
    <col min="12" max="12" width="10.42578125" bestFit="1" customWidth="1"/>
    <col min="14" max="14" width="10.42578125" bestFit="1" customWidth="1"/>
  </cols>
  <sheetData>
    <row r="1" spans="1:14" x14ac:dyDescent="0.25">
      <c r="A1" t="s">
        <v>29</v>
      </c>
      <c r="B1" t="s">
        <v>9</v>
      </c>
      <c r="C1" t="s">
        <v>4</v>
      </c>
      <c r="D1" s="4" t="s">
        <v>1</v>
      </c>
      <c r="E1" s="4" t="s">
        <v>36</v>
      </c>
      <c r="F1" s="4" t="s">
        <v>2</v>
      </c>
      <c r="G1" s="4" t="s">
        <v>7</v>
      </c>
      <c r="H1" s="4" t="s">
        <v>38</v>
      </c>
      <c r="I1" s="4" t="s">
        <v>3</v>
      </c>
    </row>
    <row r="2" spans="1:14" x14ac:dyDescent="0.25">
      <c r="A2" s="10">
        <f>Invoer!B3</f>
        <v>44440</v>
      </c>
      <c r="B2">
        <f>CEILING(C2/12,1)</f>
        <v>1</v>
      </c>
      <c r="C2">
        <v>1</v>
      </c>
      <c r="D2" s="4">
        <f>IF(A2&lt;=Aflossingsvrij_maken,Invoer!B7/Invoer!B25,0)</f>
        <v>0</v>
      </c>
      <c r="E2" s="4">
        <f>IF(ISNA(VLOOKUP(A2&amp;"oud",'Extra aflossing'!A:G,4,0)),0,VLOOKUP(A2&amp;"oud",'Extra aflossing'!A:G,4,0))</f>
        <v>0</v>
      </c>
      <c r="F2" s="4">
        <f>Invoer!B7*Invoer!B12/12</f>
        <v>0</v>
      </c>
      <c r="G2" s="4">
        <f>SUM(D2,F2)</f>
        <v>0</v>
      </c>
      <c r="H2" s="4">
        <f t="shared" ref="H2:H65" si="0">SUM(E2,G2)</f>
        <v>0</v>
      </c>
      <c r="I2" s="4">
        <f>Invoer!B7-D2-E2</f>
        <v>0</v>
      </c>
      <c r="J2" s="1" t="e">
        <f>((F2-#REF!)*12)/I2</f>
        <v>#REF!</v>
      </c>
    </row>
    <row r="3" spans="1:14" x14ac:dyDescent="0.25">
      <c r="A3" s="10">
        <f>DATE(YEAR(A2),MONTH(A2)+1,DAY(A2))</f>
        <v>44470</v>
      </c>
      <c r="B3">
        <f t="shared" ref="B3:B66" si="1">CEILING(C3/12,1)</f>
        <v>1</v>
      </c>
      <c r="C3">
        <v>2</v>
      </c>
      <c r="D3" s="4">
        <f>IF(A3&lt;=Aflossingsvrij_maken,IFERROR(I2/(Invoer!$B$25-C2),0),0)</f>
        <v>0</v>
      </c>
      <c r="E3" s="4">
        <f>IF(ISNA(VLOOKUP(A3&amp;"oud",'Extra aflossing'!A:G,4,0)),0,VLOOKUP(A3&amp;"oud",'Extra aflossing'!A:G,4,0))</f>
        <v>0</v>
      </c>
      <c r="F3" s="4">
        <f>I2*Invoer!$B$12/12</f>
        <v>0</v>
      </c>
      <c r="G3" s="4">
        <f t="shared" ref="G3:G66" si="2">SUM(D3,F3)</f>
        <v>0</v>
      </c>
      <c r="H3" s="4">
        <f t="shared" si="0"/>
        <v>0</v>
      </c>
      <c r="I3" s="4">
        <f>I2-D3-E3</f>
        <v>0</v>
      </c>
    </row>
    <row r="4" spans="1:14" x14ac:dyDescent="0.25">
      <c r="A4" s="10">
        <f t="shared" ref="A4:A67" si="3">DATE(YEAR(A3),MONTH(A3)+1,DAY(A3))</f>
        <v>44501</v>
      </c>
      <c r="B4">
        <f t="shared" si="1"/>
        <v>1</v>
      </c>
      <c r="C4">
        <v>3</v>
      </c>
      <c r="D4" s="4">
        <f>IF(A4&lt;=Aflossingsvrij_maken,IFERROR(I3/(Invoer!$B$25-C3),0),0)</f>
        <v>0</v>
      </c>
      <c r="E4" s="4">
        <f>IF(ISNA(VLOOKUP(A4&amp;"oud",'Extra aflossing'!A:G,4,0)),0,VLOOKUP(A4&amp;"oud",'Extra aflossing'!A:G,4,0))</f>
        <v>0</v>
      </c>
      <c r="F4" s="4">
        <f>I3*Invoer!$B$12/12</f>
        <v>0</v>
      </c>
      <c r="G4" s="4">
        <f t="shared" si="2"/>
        <v>0</v>
      </c>
      <c r="H4" s="4">
        <f t="shared" si="0"/>
        <v>0</v>
      </c>
      <c r="I4" s="4">
        <f t="shared" ref="I4:I66" si="4">I3-D4-E4</f>
        <v>0</v>
      </c>
      <c r="L4" s="4"/>
    </row>
    <row r="5" spans="1:14" x14ac:dyDescent="0.25">
      <c r="A5" s="10">
        <f t="shared" si="3"/>
        <v>44531</v>
      </c>
      <c r="B5">
        <f t="shared" si="1"/>
        <v>1</v>
      </c>
      <c r="C5">
        <v>4</v>
      </c>
      <c r="D5" s="4">
        <f>IF(A5&lt;=Aflossingsvrij_maken,IFERROR(I4/(Invoer!$B$25-C4),0),0)</f>
        <v>0</v>
      </c>
      <c r="E5" s="4">
        <f>IF(ISNA(VLOOKUP(A5&amp;"oud",'Extra aflossing'!A:G,4,0)),0,VLOOKUP(A5&amp;"oud",'Extra aflossing'!A:G,4,0))</f>
        <v>0</v>
      </c>
      <c r="F5" s="4">
        <f>I4*Invoer!$B$12/12</f>
        <v>0</v>
      </c>
      <c r="G5" s="4">
        <f t="shared" si="2"/>
        <v>0</v>
      </c>
      <c r="H5" s="4">
        <f t="shared" si="0"/>
        <v>0</v>
      </c>
      <c r="I5" s="4">
        <f t="shared" si="4"/>
        <v>0</v>
      </c>
    </row>
    <row r="6" spans="1:14" x14ac:dyDescent="0.25">
      <c r="A6" s="10">
        <f t="shared" si="3"/>
        <v>44562</v>
      </c>
      <c r="B6">
        <f t="shared" si="1"/>
        <v>1</v>
      </c>
      <c r="C6">
        <v>5</v>
      </c>
      <c r="D6" s="4">
        <f>IF(A6&lt;=Aflossingsvrij_maken,IFERROR(I5/(Invoer!$B$25-C5),0),0)</f>
        <v>0</v>
      </c>
      <c r="E6" s="4">
        <f>IF(ISNA(VLOOKUP(A6&amp;"oud",'Extra aflossing'!A:G,4,0)),0,VLOOKUP(A6&amp;"oud",'Extra aflossing'!A:G,4,0))</f>
        <v>0</v>
      </c>
      <c r="F6" s="4">
        <f>I5*Invoer!$B$12/12</f>
        <v>0</v>
      </c>
      <c r="G6" s="4">
        <f t="shared" si="2"/>
        <v>0</v>
      </c>
      <c r="H6" s="4">
        <f t="shared" si="0"/>
        <v>0</v>
      </c>
      <c r="I6" s="4">
        <f t="shared" si="4"/>
        <v>0</v>
      </c>
    </row>
    <row r="7" spans="1:14" x14ac:dyDescent="0.25">
      <c r="A7" s="10">
        <f t="shared" si="3"/>
        <v>44593</v>
      </c>
      <c r="B7">
        <f t="shared" si="1"/>
        <v>1</v>
      </c>
      <c r="C7">
        <v>6</v>
      </c>
      <c r="D7" s="4">
        <f>IF(A7&lt;=Aflossingsvrij_maken,IFERROR(I6/(Invoer!$B$25-C6),0),0)</f>
        <v>0</v>
      </c>
      <c r="E7" s="4">
        <f>IF(ISNA(VLOOKUP(A7&amp;"oud",'Extra aflossing'!A:G,4,0)),0,VLOOKUP(A7&amp;"oud",'Extra aflossing'!A:G,4,0))</f>
        <v>0</v>
      </c>
      <c r="F7" s="4">
        <f>I6*Invoer!$B$12/12</f>
        <v>0</v>
      </c>
      <c r="G7" s="4">
        <f t="shared" si="2"/>
        <v>0</v>
      </c>
      <c r="H7" s="4">
        <f t="shared" si="0"/>
        <v>0</v>
      </c>
      <c r="I7" s="4">
        <f t="shared" si="4"/>
        <v>0</v>
      </c>
      <c r="N7" s="4"/>
    </row>
    <row r="8" spans="1:14" x14ac:dyDescent="0.25">
      <c r="A8" s="10">
        <f t="shared" si="3"/>
        <v>44621</v>
      </c>
      <c r="B8">
        <f t="shared" si="1"/>
        <v>1</v>
      </c>
      <c r="C8">
        <v>7</v>
      </c>
      <c r="D8" s="4">
        <f>IF(A8&lt;=Aflossingsvrij_maken,IFERROR(I7/(Invoer!$B$25-C7),0),0)</f>
        <v>0</v>
      </c>
      <c r="E8" s="4">
        <f>IF(ISNA(VLOOKUP(A8&amp;"oud",'Extra aflossing'!A:G,4,0)),0,VLOOKUP(A8&amp;"oud",'Extra aflossing'!A:G,4,0))</f>
        <v>0</v>
      </c>
      <c r="F8" s="4">
        <f>I7*Invoer!$B$12/12</f>
        <v>0</v>
      </c>
      <c r="G8" s="4">
        <f t="shared" si="2"/>
        <v>0</v>
      </c>
      <c r="H8" s="4">
        <f t="shared" si="0"/>
        <v>0</v>
      </c>
      <c r="I8" s="4">
        <f t="shared" si="4"/>
        <v>0</v>
      </c>
    </row>
    <row r="9" spans="1:14" x14ac:dyDescent="0.25">
      <c r="A9" s="10">
        <f t="shared" si="3"/>
        <v>44652</v>
      </c>
      <c r="B9">
        <f t="shared" si="1"/>
        <v>1</v>
      </c>
      <c r="C9">
        <v>8</v>
      </c>
      <c r="D9" s="4">
        <f>IF(A9&lt;=Aflossingsvrij_maken,IFERROR(I8/(Invoer!$B$25-C8),0),0)</f>
        <v>0</v>
      </c>
      <c r="E9" s="4">
        <f>IF(ISNA(VLOOKUP(A9&amp;"oud",'Extra aflossing'!A:G,4,0)),0,VLOOKUP(A9&amp;"oud",'Extra aflossing'!A:G,4,0))</f>
        <v>0</v>
      </c>
      <c r="F9" s="4">
        <f>I8*Invoer!$B$12/12</f>
        <v>0</v>
      </c>
      <c r="G9" s="4">
        <f t="shared" si="2"/>
        <v>0</v>
      </c>
      <c r="H9" s="4">
        <f t="shared" si="0"/>
        <v>0</v>
      </c>
      <c r="I9" s="4">
        <f t="shared" si="4"/>
        <v>0</v>
      </c>
    </row>
    <row r="10" spans="1:14" x14ac:dyDescent="0.25">
      <c r="A10" s="10">
        <f t="shared" si="3"/>
        <v>44682</v>
      </c>
      <c r="B10">
        <f t="shared" si="1"/>
        <v>1</v>
      </c>
      <c r="C10">
        <v>9</v>
      </c>
      <c r="D10" s="4">
        <f>IF(A10&lt;=Aflossingsvrij_maken,IFERROR(I9/(Invoer!$B$25-C9),0),0)</f>
        <v>0</v>
      </c>
      <c r="E10" s="4">
        <f>IF(ISNA(VLOOKUP(A10&amp;"oud",'Extra aflossing'!A:G,4,0)),0,VLOOKUP(A10&amp;"oud",'Extra aflossing'!A:G,4,0))</f>
        <v>0</v>
      </c>
      <c r="F10" s="4">
        <f>I9*Invoer!$B$12/12</f>
        <v>0</v>
      </c>
      <c r="G10" s="4">
        <f t="shared" si="2"/>
        <v>0</v>
      </c>
      <c r="H10" s="4">
        <f t="shared" si="0"/>
        <v>0</v>
      </c>
      <c r="I10" s="4">
        <f t="shared" si="4"/>
        <v>0</v>
      </c>
    </row>
    <row r="11" spans="1:14" x14ac:dyDescent="0.25">
      <c r="A11" s="10">
        <f t="shared" si="3"/>
        <v>44713</v>
      </c>
      <c r="B11">
        <f t="shared" si="1"/>
        <v>1</v>
      </c>
      <c r="C11">
        <v>10</v>
      </c>
      <c r="D11" s="4">
        <f>IF(A11&lt;=Aflossingsvrij_maken,IFERROR(I10/(Invoer!$B$25-C10),0),0)</f>
        <v>0</v>
      </c>
      <c r="E11" s="4">
        <f>IF(ISNA(VLOOKUP(A11&amp;"oud",'Extra aflossing'!A:G,4,0)),0,VLOOKUP(A11&amp;"oud",'Extra aflossing'!A:G,4,0))</f>
        <v>0</v>
      </c>
      <c r="F11" s="4">
        <f>I10*Invoer!$B$12/12</f>
        <v>0</v>
      </c>
      <c r="G11" s="4">
        <f t="shared" si="2"/>
        <v>0</v>
      </c>
      <c r="H11" s="4">
        <f t="shared" si="0"/>
        <v>0</v>
      </c>
      <c r="I11" s="4">
        <f t="shared" si="4"/>
        <v>0</v>
      </c>
    </row>
    <row r="12" spans="1:14" x14ac:dyDescent="0.25">
      <c r="A12" s="10">
        <f t="shared" si="3"/>
        <v>44743</v>
      </c>
      <c r="B12">
        <f t="shared" si="1"/>
        <v>1</v>
      </c>
      <c r="C12">
        <v>11</v>
      </c>
      <c r="D12" s="4">
        <f>IF(A12&lt;=Aflossingsvrij_maken,IFERROR(I11/(Invoer!$B$25-C11),0),0)</f>
        <v>0</v>
      </c>
      <c r="E12" s="4">
        <f>IF(ISNA(VLOOKUP(A12&amp;"oud",'Extra aflossing'!A:G,4,0)),0,VLOOKUP(A12&amp;"oud",'Extra aflossing'!A:G,4,0))</f>
        <v>0</v>
      </c>
      <c r="F12" s="4">
        <f>I11*Invoer!$B$12/12</f>
        <v>0</v>
      </c>
      <c r="G12" s="4">
        <f t="shared" si="2"/>
        <v>0</v>
      </c>
      <c r="H12" s="4">
        <f t="shared" si="0"/>
        <v>0</v>
      </c>
      <c r="I12" s="4">
        <f t="shared" si="4"/>
        <v>0</v>
      </c>
    </row>
    <row r="13" spans="1:14" x14ac:dyDescent="0.25">
      <c r="A13" s="10">
        <f t="shared" si="3"/>
        <v>44774</v>
      </c>
      <c r="B13">
        <f t="shared" si="1"/>
        <v>1</v>
      </c>
      <c r="C13">
        <v>12</v>
      </c>
      <c r="D13" s="4">
        <f>IF(A13&lt;=Aflossingsvrij_maken,IFERROR(I12/(Invoer!$B$25-C12),0),0)</f>
        <v>0</v>
      </c>
      <c r="E13" s="4">
        <f>IF(ISNA(VLOOKUP(A13&amp;"oud",'Extra aflossing'!A:G,4,0)),0,VLOOKUP(A13&amp;"oud",'Extra aflossing'!A:G,4,0))</f>
        <v>0</v>
      </c>
      <c r="F13" s="4">
        <f>I12*Invoer!$B$12/12</f>
        <v>0</v>
      </c>
      <c r="G13" s="4">
        <f t="shared" si="2"/>
        <v>0</v>
      </c>
      <c r="H13" s="4">
        <f t="shared" si="0"/>
        <v>0</v>
      </c>
      <c r="I13" s="4">
        <f t="shared" si="4"/>
        <v>0</v>
      </c>
    </row>
    <row r="14" spans="1:14" x14ac:dyDescent="0.25">
      <c r="A14" s="10">
        <f t="shared" si="3"/>
        <v>44805</v>
      </c>
      <c r="B14">
        <f t="shared" si="1"/>
        <v>2</v>
      </c>
      <c r="C14">
        <v>13</v>
      </c>
      <c r="D14" s="4">
        <f>IF(A14&lt;=Aflossingsvrij_maken,IFERROR(I13/(Invoer!$B$25-C13),0),0)</f>
        <v>0</v>
      </c>
      <c r="E14" s="4">
        <f>IF(ISNA(VLOOKUP(A14&amp;"oud",'Extra aflossing'!A:G,4,0)),0,VLOOKUP(A14&amp;"oud",'Extra aflossing'!A:G,4,0))</f>
        <v>0</v>
      </c>
      <c r="F14" s="4">
        <f>I13*Invoer!$B$12/12</f>
        <v>0</v>
      </c>
      <c r="G14" s="4">
        <f t="shared" si="2"/>
        <v>0</v>
      </c>
      <c r="H14" s="4">
        <f t="shared" si="0"/>
        <v>0</v>
      </c>
      <c r="I14" s="4">
        <f t="shared" si="4"/>
        <v>0</v>
      </c>
    </row>
    <row r="15" spans="1:14" x14ac:dyDescent="0.25">
      <c r="A15" s="10">
        <f>DATE(YEAR(A14),MONTH(A14)+1,DAY(A14))</f>
        <v>44835</v>
      </c>
      <c r="B15">
        <f t="shared" si="1"/>
        <v>2</v>
      </c>
      <c r="C15">
        <v>14</v>
      </c>
      <c r="D15" s="4">
        <f>IF(A15&lt;=Aflossingsvrij_maken,IFERROR(I14/(Invoer!$B$25-C14),0),0)</f>
        <v>0</v>
      </c>
      <c r="E15" s="4">
        <f>IF(ISNA(VLOOKUP(A15&amp;"oud",'Extra aflossing'!A:G,4,0)),0,VLOOKUP(A15&amp;"oud",'Extra aflossing'!A:G,4,0))</f>
        <v>0</v>
      </c>
      <c r="F15" s="4">
        <f>I14*Invoer!$B$12/12</f>
        <v>0</v>
      </c>
      <c r="G15" s="4">
        <f t="shared" si="2"/>
        <v>0</v>
      </c>
      <c r="H15" s="4">
        <f t="shared" si="0"/>
        <v>0</v>
      </c>
      <c r="I15" s="4">
        <f t="shared" si="4"/>
        <v>0</v>
      </c>
    </row>
    <row r="16" spans="1:14" x14ac:dyDescent="0.25">
      <c r="A16" s="10">
        <f t="shared" si="3"/>
        <v>44866</v>
      </c>
      <c r="B16">
        <f t="shared" si="1"/>
        <v>2</v>
      </c>
      <c r="C16">
        <v>15</v>
      </c>
      <c r="D16" s="4">
        <f>IF(A16&lt;=Aflossingsvrij_maken,IFERROR(I15/(Invoer!$B$25-C15),0),0)</f>
        <v>0</v>
      </c>
      <c r="E16" s="4">
        <f>IF(ISNA(VLOOKUP(A16&amp;"oud",'Extra aflossing'!A:G,4,0)),0,VLOOKUP(A16&amp;"oud",'Extra aflossing'!A:G,4,0))</f>
        <v>0</v>
      </c>
      <c r="F16" s="4">
        <f>I15*Invoer!$B$12/12</f>
        <v>0</v>
      </c>
      <c r="G16" s="4">
        <f t="shared" si="2"/>
        <v>0</v>
      </c>
      <c r="H16" s="4">
        <f t="shared" si="0"/>
        <v>0</v>
      </c>
      <c r="I16" s="4">
        <f t="shared" si="4"/>
        <v>0</v>
      </c>
    </row>
    <row r="17" spans="1:9" x14ac:dyDescent="0.25">
      <c r="A17" s="10">
        <f t="shared" si="3"/>
        <v>44896</v>
      </c>
      <c r="B17">
        <f t="shared" si="1"/>
        <v>2</v>
      </c>
      <c r="C17">
        <v>16</v>
      </c>
      <c r="D17" s="4">
        <f>IF(A17&lt;=Aflossingsvrij_maken,IFERROR(I16/(Invoer!$B$25-C16),0),0)</f>
        <v>0</v>
      </c>
      <c r="E17" s="4">
        <f>IF(ISNA(VLOOKUP(A17&amp;"oud",'Extra aflossing'!A:G,4,0)),0,VLOOKUP(A17&amp;"oud",'Extra aflossing'!A:G,4,0))</f>
        <v>0</v>
      </c>
      <c r="F17" s="4">
        <f>I16*Invoer!$B$12/12</f>
        <v>0</v>
      </c>
      <c r="G17" s="4">
        <f t="shared" si="2"/>
        <v>0</v>
      </c>
      <c r="H17" s="4">
        <f t="shared" si="0"/>
        <v>0</v>
      </c>
      <c r="I17" s="4">
        <f t="shared" si="4"/>
        <v>0</v>
      </c>
    </row>
    <row r="18" spans="1:9" x14ac:dyDescent="0.25">
      <c r="A18" s="10">
        <f t="shared" si="3"/>
        <v>44927</v>
      </c>
      <c r="B18">
        <f t="shared" si="1"/>
        <v>2</v>
      </c>
      <c r="C18">
        <v>17</v>
      </c>
      <c r="D18" s="4">
        <f>IF(A18&lt;=Aflossingsvrij_maken,IFERROR(I17/(Invoer!$B$25-C17),0),0)</f>
        <v>0</v>
      </c>
      <c r="E18" s="4">
        <f>IF(ISNA(VLOOKUP(A18&amp;"oud",'Extra aflossing'!A:G,4,0)),0,VLOOKUP(A18&amp;"oud",'Extra aflossing'!A:G,4,0))</f>
        <v>0</v>
      </c>
      <c r="F18" s="4">
        <f>I17*Invoer!$B$12/12</f>
        <v>0</v>
      </c>
      <c r="G18" s="4">
        <f t="shared" si="2"/>
        <v>0</v>
      </c>
      <c r="H18" s="4">
        <f t="shared" si="0"/>
        <v>0</v>
      </c>
      <c r="I18" s="4">
        <f t="shared" si="4"/>
        <v>0</v>
      </c>
    </row>
    <row r="19" spans="1:9" x14ac:dyDescent="0.25">
      <c r="A19" s="10">
        <f t="shared" si="3"/>
        <v>44958</v>
      </c>
      <c r="B19">
        <f t="shared" si="1"/>
        <v>2</v>
      </c>
      <c r="C19">
        <v>18</v>
      </c>
      <c r="D19" s="4">
        <f>IF(A19&lt;=Aflossingsvrij_maken,IFERROR(I18/(Invoer!$B$25-C18),0),0)</f>
        <v>0</v>
      </c>
      <c r="E19" s="4">
        <f>IF(ISNA(VLOOKUP(A19&amp;"oud",'Extra aflossing'!A:G,4,0)),0,VLOOKUP(A19&amp;"oud",'Extra aflossing'!A:G,4,0))</f>
        <v>0</v>
      </c>
      <c r="F19" s="4">
        <f>I18*Invoer!$B$12/12</f>
        <v>0</v>
      </c>
      <c r="G19" s="4">
        <f t="shared" si="2"/>
        <v>0</v>
      </c>
      <c r="H19" s="4">
        <f t="shared" si="0"/>
        <v>0</v>
      </c>
      <c r="I19" s="4">
        <f t="shared" si="4"/>
        <v>0</v>
      </c>
    </row>
    <row r="20" spans="1:9" x14ac:dyDescent="0.25">
      <c r="A20" s="10">
        <f t="shared" si="3"/>
        <v>44986</v>
      </c>
      <c r="B20">
        <f t="shared" si="1"/>
        <v>2</v>
      </c>
      <c r="C20">
        <v>19</v>
      </c>
      <c r="D20" s="4">
        <f>IF(A20&lt;=Aflossingsvrij_maken,IFERROR(I19/(Invoer!$B$25-C19),0),0)</f>
        <v>0</v>
      </c>
      <c r="E20" s="4">
        <f>IF(ISNA(VLOOKUP(A20&amp;"oud",'Extra aflossing'!A:G,4,0)),0,VLOOKUP(A20&amp;"oud",'Extra aflossing'!A:G,4,0))</f>
        <v>0</v>
      </c>
      <c r="F20" s="4">
        <f>I19*Invoer!$B$12/12</f>
        <v>0</v>
      </c>
      <c r="G20" s="4">
        <f t="shared" si="2"/>
        <v>0</v>
      </c>
      <c r="H20" s="4">
        <f t="shared" si="0"/>
        <v>0</v>
      </c>
      <c r="I20" s="4">
        <f t="shared" si="4"/>
        <v>0</v>
      </c>
    </row>
    <row r="21" spans="1:9" x14ac:dyDescent="0.25">
      <c r="A21" s="10">
        <f t="shared" si="3"/>
        <v>45017</v>
      </c>
      <c r="B21">
        <f t="shared" si="1"/>
        <v>2</v>
      </c>
      <c r="C21">
        <v>20</v>
      </c>
      <c r="D21" s="4">
        <f>IF(A21&lt;=Aflossingsvrij_maken,IFERROR(I20/(Invoer!$B$25-C20),0),0)</f>
        <v>0</v>
      </c>
      <c r="E21" s="4">
        <f>IF(ISNA(VLOOKUP(A21&amp;"oud",'Extra aflossing'!A:G,4,0)),0,VLOOKUP(A21&amp;"oud",'Extra aflossing'!A:G,4,0))</f>
        <v>0</v>
      </c>
      <c r="F21" s="4">
        <f>I20*Invoer!$B$12/12</f>
        <v>0</v>
      </c>
      <c r="G21" s="4">
        <f t="shared" si="2"/>
        <v>0</v>
      </c>
      <c r="H21" s="4">
        <f t="shared" si="0"/>
        <v>0</v>
      </c>
      <c r="I21" s="4">
        <f t="shared" si="4"/>
        <v>0</v>
      </c>
    </row>
    <row r="22" spans="1:9" x14ac:dyDescent="0.25">
      <c r="A22" s="10">
        <f t="shared" si="3"/>
        <v>45047</v>
      </c>
      <c r="B22">
        <f t="shared" si="1"/>
        <v>2</v>
      </c>
      <c r="C22">
        <v>21</v>
      </c>
      <c r="D22" s="4">
        <f>IF(A22&lt;=Aflossingsvrij_maken,IFERROR(I21/(Invoer!$B$25-C21),0),0)</f>
        <v>0</v>
      </c>
      <c r="E22" s="4">
        <f>IF(ISNA(VLOOKUP(A22&amp;"oud",'Extra aflossing'!A:G,4,0)),0,VLOOKUP(A22&amp;"oud",'Extra aflossing'!A:G,4,0))</f>
        <v>0</v>
      </c>
      <c r="F22" s="4">
        <f>I21*Invoer!$B$12/12</f>
        <v>0</v>
      </c>
      <c r="G22" s="4">
        <f t="shared" si="2"/>
        <v>0</v>
      </c>
      <c r="H22" s="4">
        <f t="shared" si="0"/>
        <v>0</v>
      </c>
      <c r="I22" s="4">
        <f t="shared" si="4"/>
        <v>0</v>
      </c>
    </row>
    <row r="23" spans="1:9" x14ac:dyDescent="0.25">
      <c r="A23" s="10">
        <f t="shared" si="3"/>
        <v>45078</v>
      </c>
      <c r="B23">
        <f t="shared" si="1"/>
        <v>2</v>
      </c>
      <c r="C23">
        <v>22</v>
      </c>
      <c r="D23" s="4">
        <f>IF(A23&lt;=Aflossingsvrij_maken,IFERROR(I22/(Invoer!$B$25-C22),0),0)</f>
        <v>0</v>
      </c>
      <c r="E23" s="4">
        <f>IF(ISNA(VLOOKUP(A23&amp;"oud",'Extra aflossing'!A:G,4,0)),0,VLOOKUP(A23&amp;"oud",'Extra aflossing'!A:G,4,0))</f>
        <v>0</v>
      </c>
      <c r="F23" s="4">
        <f>I22*Invoer!$B$12/12</f>
        <v>0</v>
      </c>
      <c r="G23" s="4">
        <f t="shared" si="2"/>
        <v>0</v>
      </c>
      <c r="H23" s="4">
        <f t="shared" si="0"/>
        <v>0</v>
      </c>
      <c r="I23" s="4">
        <f t="shared" si="4"/>
        <v>0</v>
      </c>
    </row>
    <row r="24" spans="1:9" x14ac:dyDescent="0.25">
      <c r="A24" s="10">
        <f t="shared" si="3"/>
        <v>45108</v>
      </c>
      <c r="B24">
        <f t="shared" si="1"/>
        <v>2</v>
      </c>
      <c r="C24">
        <v>23</v>
      </c>
      <c r="D24" s="4">
        <f>IF(A24&lt;=Aflossingsvrij_maken,IFERROR(I23/(Invoer!$B$25-C23),0),0)</f>
        <v>0</v>
      </c>
      <c r="E24" s="4">
        <f>IF(ISNA(VLOOKUP(A24&amp;"oud",'Extra aflossing'!A:G,4,0)),0,VLOOKUP(A24&amp;"oud",'Extra aflossing'!A:G,4,0))</f>
        <v>0</v>
      </c>
      <c r="F24" s="4">
        <f>I23*Invoer!$B$12/12</f>
        <v>0</v>
      </c>
      <c r="G24" s="4">
        <f t="shared" si="2"/>
        <v>0</v>
      </c>
      <c r="H24" s="4">
        <f t="shared" si="0"/>
        <v>0</v>
      </c>
      <c r="I24" s="4">
        <f t="shared" si="4"/>
        <v>0</v>
      </c>
    </row>
    <row r="25" spans="1:9" x14ac:dyDescent="0.25">
      <c r="A25" s="10">
        <f t="shared" si="3"/>
        <v>45139</v>
      </c>
      <c r="B25">
        <f t="shared" si="1"/>
        <v>2</v>
      </c>
      <c r="C25">
        <v>24</v>
      </c>
      <c r="D25" s="4">
        <f>IF(A25&lt;=Aflossingsvrij_maken,IFERROR(I24/(Invoer!$B$25-C24),0),0)</f>
        <v>0</v>
      </c>
      <c r="E25" s="4">
        <f>IF(ISNA(VLOOKUP(A25&amp;"oud",'Extra aflossing'!A:G,4,0)),0,VLOOKUP(A25&amp;"oud",'Extra aflossing'!A:G,4,0))</f>
        <v>0</v>
      </c>
      <c r="F25" s="4">
        <f>I24*Invoer!$B$12/12</f>
        <v>0</v>
      </c>
      <c r="G25" s="4">
        <f t="shared" si="2"/>
        <v>0</v>
      </c>
      <c r="H25" s="4">
        <f t="shared" si="0"/>
        <v>0</v>
      </c>
      <c r="I25" s="4">
        <f t="shared" si="4"/>
        <v>0</v>
      </c>
    </row>
    <row r="26" spans="1:9" x14ac:dyDescent="0.25">
      <c r="A26" s="10">
        <f t="shared" si="3"/>
        <v>45170</v>
      </c>
      <c r="B26">
        <f t="shared" si="1"/>
        <v>3</v>
      </c>
      <c r="C26">
        <v>25</v>
      </c>
      <c r="D26" s="4">
        <f>IF(A26&lt;=Aflossingsvrij_maken,IFERROR(I25/(Invoer!$B$25-C25),0),0)</f>
        <v>0</v>
      </c>
      <c r="E26" s="4">
        <f>IF(ISNA(VLOOKUP(A26&amp;"oud",'Extra aflossing'!A:G,4,0)),0,VLOOKUP(A26&amp;"oud",'Extra aflossing'!A:G,4,0))</f>
        <v>0</v>
      </c>
      <c r="F26" s="4">
        <f>I25*Invoer!$B$12/12</f>
        <v>0</v>
      </c>
      <c r="G26" s="4">
        <f t="shared" si="2"/>
        <v>0</v>
      </c>
      <c r="H26" s="4">
        <f t="shared" si="0"/>
        <v>0</v>
      </c>
      <c r="I26" s="4">
        <f t="shared" si="4"/>
        <v>0</v>
      </c>
    </row>
    <row r="27" spans="1:9" x14ac:dyDescent="0.25">
      <c r="A27" s="10">
        <f t="shared" si="3"/>
        <v>45200</v>
      </c>
      <c r="B27">
        <f t="shared" si="1"/>
        <v>3</v>
      </c>
      <c r="C27">
        <v>26</v>
      </c>
      <c r="D27" s="4">
        <f>IF(A27&lt;=Aflossingsvrij_maken,IFERROR(I26/(Invoer!$B$25-C26),0),0)</f>
        <v>0</v>
      </c>
      <c r="E27" s="4">
        <f>IF(ISNA(VLOOKUP(A27&amp;"oud",'Extra aflossing'!A:G,4,0)),0,VLOOKUP(A27&amp;"oud",'Extra aflossing'!A:G,4,0))</f>
        <v>0</v>
      </c>
      <c r="F27" s="4">
        <f>I26*Invoer!$B$12/12</f>
        <v>0</v>
      </c>
      <c r="G27" s="4">
        <f t="shared" si="2"/>
        <v>0</v>
      </c>
      <c r="H27" s="4">
        <f t="shared" si="0"/>
        <v>0</v>
      </c>
      <c r="I27" s="4">
        <f t="shared" si="4"/>
        <v>0</v>
      </c>
    </row>
    <row r="28" spans="1:9" x14ac:dyDescent="0.25">
      <c r="A28" s="10">
        <f t="shared" si="3"/>
        <v>45231</v>
      </c>
      <c r="B28">
        <f t="shared" si="1"/>
        <v>3</v>
      </c>
      <c r="C28">
        <v>27</v>
      </c>
      <c r="D28" s="4">
        <f>IF(A28&lt;=Aflossingsvrij_maken,IFERROR(I27/(Invoer!$B$25-C27),0),0)</f>
        <v>0</v>
      </c>
      <c r="E28" s="4">
        <f>IF(ISNA(VLOOKUP(A28&amp;"oud",'Extra aflossing'!A:G,4,0)),0,VLOOKUP(A28&amp;"oud",'Extra aflossing'!A:G,4,0))</f>
        <v>0</v>
      </c>
      <c r="F28" s="4">
        <f>I27*Invoer!$B$12/12</f>
        <v>0</v>
      </c>
      <c r="G28" s="4">
        <f t="shared" si="2"/>
        <v>0</v>
      </c>
      <c r="H28" s="4">
        <f t="shared" si="0"/>
        <v>0</v>
      </c>
      <c r="I28" s="4">
        <f t="shared" si="4"/>
        <v>0</v>
      </c>
    </row>
    <row r="29" spans="1:9" x14ac:dyDescent="0.25">
      <c r="A29" s="10">
        <f t="shared" si="3"/>
        <v>45261</v>
      </c>
      <c r="B29">
        <f t="shared" si="1"/>
        <v>3</v>
      </c>
      <c r="C29">
        <v>28</v>
      </c>
      <c r="D29" s="4">
        <f>IF(A29&lt;=Aflossingsvrij_maken,IFERROR(I28/(Invoer!$B$25-C28),0),0)</f>
        <v>0</v>
      </c>
      <c r="E29" s="4">
        <f>IF(ISNA(VLOOKUP(A29&amp;"oud",'Extra aflossing'!A:G,4,0)),0,VLOOKUP(A29&amp;"oud",'Extra aflossing'!A:G,4,0))</f>
        <v>0</v>
      </c>
      <c r="F29" s="4">
        <f>I28*Invoer!$B$12/12</f>
        <v>0</v>
      </c>
      <c r="G29" s="4">
        <f t="shared" si="2"/>
        <v>0</v>
      </c>
      <c r="H29" s="4">
        <f t="shared" si="0"/>
        <v>0</v>
      </c>
      <c r="I29" s="4">
        <f t="shared" si="4"/>
        <v>0</v>
      </c>
    </row>
    <row r="30" spans="1:9" x14ac:dyDescent="0.25">
      <c r="A30" s="10">
        <f t="shared" si="3"/>
        <v>45292</v>
      </c>
      <c r="B30">
        <f t="shared" si="1"/>
        <v>3</v>
      </c>
      <c r="C30">
        <v>29</v>
      </c>
      <c r="D30" s="4">
        <f>IF(A30&lt;=Aflossingsvrij_maken,IFERROR(I29/(Invoer!$B$25-C29),0),0)</f>
        <v>0</v>
      </c>
      <c r="E30" s="4">
        <f>IF(ISNA(VLOOKUP(A30&amp;"oud",'Extra aflossing'!A:G,4,0)),0,VLOOKUP(A30&amp;"oud",'Extra aflossing'!A:G,4,0))</f>
        <v>0</v>
      </c>
      <c r="F30" s="4">
        <f>I29*Invoer!$B$12/12</f>
        <v>0</v>
      </c>
      <c r="G30" s="4">
        <f t="shared" si="2"/>
        <v>0</v>
      </c>
      <c r="H30" s="4">
        <f t="shared" si="0"/>
        <v>0</v>
      </c>
      <c r="I30" s="4">
        <f t="shared" si="4"/>
        <v>0</v>
      </c>
    </row>
    <row r="31" spans="1:9" x14ac:dyDescent="0.25">
      <c r="A31" s="10">
        <f t="shared" si="3"/>
        <v>45323</v>
      </c>
      <c r="B31">
        <f t="shared" si="1"/>
        <v>3</v>
      </c>
      <c r="C31">
        <v>30</v>
      </c>
      <c r="D31" s="4">
        <f>IF(A31&lt;=Aflossingsvrij_maken,IFERROR(I30/(Invoer!$B$25-C30),0),0)</f>
        <v>0</v>
      </c>
      <c r="E31" s="4">
        <f>IF(ISNA(VLOOKUP(A31&amp;"oud",'Extra aflossing'!A:G,4,0)),0,VLOOKUP(A31&amp;"oud",'Extra aflossing'!A:G,4,0))</f>
        <v>0</v>
      </c>
      <c r="F31" s="4">
        <f>I30*Invoer!$B$12/12</f>
        <v>0</v>
      </c>
      <c r="G31" s="4">
        <f t="shared" si="2"/>
        <v>0</v>
      </c>
      <c r="H31" s="4">
        <f t="shared" si="0"/>
        <v>0</v>
      </c>
      <c r="I31" s="4">
        <f t="shared" si="4"/>
        <v>0</v>
      </c>
    </row>
    <row r="32" spans="1:9" x14ac:dyDescent="0.25">
      <c r="A32" s="10">
        <f t="shared" si="3"/>
        <v>45352</v>
      </c>
      <c r="B32">
        <f t="shared" si="1"/>
        <v>3</v>
      </c>
      <c r="C32">
        <v>31</v>
      </c>
      <c r="D32" s="4">
        <f>IF(A32&lt;=Aflossingsvrij_maken,IFERROR(I31/(Invoer!$B$25-C31),0),0)</f>
        <v>0</v>
      </c>
      <c r="E32" s="4">
        <f>IF(ISNA(VLOOKUP(A32&amp;"oud",'Extra aflossing'!A:G,4,0)),0,VLOOKUP(A32&amp;"oud",'Extra aflossing'!A:G,4,0))</f>
        <v>0</v>
      </c>
      <c r="F32" s="4">
        <f>I31*Invoer!$B$12/12</f>
        <v>0</v>
      </c>
      <c r="G32" s="4">
        <f t="shared" si="2"/>
        <v>0</v>
      </c>
      <c r="H32" s="4">
        <f t="shared" si="0"/>
        <v>0</v>
      </c>
      <c r="I32" s="4">
        <f t="shared" si="4"/>
        <v>0</v>
      </c>
    </row>
    <row r="33" spans="1:9" x14ac:dyDescent="0.25">
      <c r="A33" s="10">
        <f t="shared" si="3"/>
        <v>45383</v>
      </c>
      <c r="B33">
        <f t="shared" si="1"/>
        <v>3</v>
      </c>
      <c r="C33">
        <v>32</v>
      </c>
      <c r="D33" s="4">
        <f>IF(A33&lt;=Aflossingsvrij_maken,IFERROR(I32/(Invoer!$B$25-C32),0),0)</f>
        <v>0</v>
      </c>
      <c r="E33" s="4">
        <f>IF(ISNA(VLOOKUP(A33&amp;"oud",'Extra aflossing'!A:G,4,0)),0,VLOOKUP(A33&amp;"oud",'Extra aflossing'!A:G,4,0))</f>
        <v>0</v>
      </c>
      <c r="F33" s="4">
        <f>I32*Invoer!$B$12/12</f>
        <v>0</v>
      </c>
      <c r="G33" s="4">
        <f t="shared" si="2"/>
        <v>0</v>
      </c>
      <c r="H33" s="4">
        <f t="shared" si="0"/>
        <v>0</v>
      </c>
      <c r="I33" s="4">
        <f t="shared" si="4"/>
        <v>0</v>
      </c>
    </row>
    <row r="34" spans="1:9" x14ac:dyDescent="0.25">
      <c r="A34" s="10">
        <f t="shared" si="3"/>
        <v>45413</v>
      </c>
      <c r="B34">
        <f t="shared" si="1"/>
        <v>3</v>
      </c>
      <c r="C34">
        <v>33</v>
      </c>
      <c r="D34" s="4">
        <f>IF(A34&lt;=Aflossingsvrij_maken,IFERROR(I33/(Invoer!$B$25-C33),0),0)</f>
        <v>0</v>
      </c>
      <c r="E34" s="4">
        <f>IF(ISNA(VLOOKUP(A34&amp;"oud",'Extra aflossing'!A:G,4,0)),0,VLOOKUP(A34&amp;"oud",'Extra aflossing'!A:G,4,0))</f>
        <v>0</v>
      </c>
      <c r="F34" s="4">
        <f>I33*Invoer!$B$12/12</f>
        <v>0</v>
      </c>
      <c r="G34" s="4">
        <f t="shared" si="2"/>
        <v>0</v>
      </c>
      <c r="H34" s="4">
        <f t="shared" si="0"/>
        <v>0</v>
      </c>
      <c r="I34" s="4">
        <f t="shared" si="4"/>
        <v>0</v>
      </c>
    </row>
    <row r="35" spans="1:9" x14ac:dyDescent="0.25">
      <c r="A35" s="10">
        <f t="shared" si="3"/>
        <v>45444</v>
      </c>
      <c r="B35">
        <f t="shared" si="1"/>
        <v>3</v>
      </c>
      <c r="C35">
        <v>34</v>
      </c>
      <c r="D35" s="4">
        <f>IF(A35&lt;=Aflossingsvrij_maken,IFERROR(I34/(Invoer!$B$25-C34),0),0)</f>
        <v>0</v>
      </c>
      <c r="E35" s="4">
        <f>IF(ISNA(VLOOKUP(A35&amp;"oud",'Extra aflossing'!A:G,4,0)),0,VLOOKUP(A35&amp;"oud",'Extra aflossing'!A:G,4,0))</f>
        <v>0</v>
      </c>
      <c r="F35" s="4">
        <f>I34*Invoer!$B$12/12</f>
        <v>0</v>
      </c>
      <c r="G35" s="4">
        <f t="shared" si="2"/>
        <v>0</v>
      </c>
      <c r="H35" s="4">
        <f t="shared" si="0"/>
        <v>0</v>
      </c>
      <c r="I35" s="4">
        <f t="shared" si="4"/>
        <v>0</v>
      </c>
    </row>
    <row r="36" spans="1:9" x14ac:dyDescent="0.25">
      <c r="A36" s="10">
        <f t="shared" si="3"/>
        <v>45474</v>
      </c>
      <c r="B36">
        <f t="shared" si="1"/>
        <v>3</v>
      </c>
      <c r="C36">
        <v>35</v>
      </c>
      <c r="D36" s="4">
        <f>IF(A36&lt;=Aflossingsvrij_maken,IFERROR(I35/(Invoer!$B$25-C35),0),0)</f>
        <v>0</v>
      </c>
      <c r="E36" s="4">
        <f>IF(ISNA(VLOOKUP(A36&amp;"oud",'Extra aflossing'!A:G,4,0)),0,VLOOKUP(A36&amp;"oud",'Extra aflossing'!A:G,4,0))</f>
        <v>0</v>
      </c>
      <c r="F36" s="4">
        <f>I35*Invoer!$B$12/12</f>
        <v>0</v>
      </c>
      <c r="G36" s="4">
        <f t="shared" si="2"/>
        <v>0</v>
      </c>
      <c r="H36" s="4">
        <f t="shared" si="0"/>
        <v>0</v>
      </c>
      <c r="I36" s="4">
        <f t="shared" si="4"/>
        <v>0</v>
      </c>
    </row>
    <row r="37" spans="1:9" x14ac:dyDescent="0.25">
      <c r="A37" s="10">
        <f t="shared" si="3"/>
        <v>45505</v>
      </c>
      <c r="B37">
        <f t="shared" si="1"/>
        <v>3</v>
      </c>
      <c r="C37">
        <v>36</v>
      </c>
      <c r="D37" s="4">
        <f>IF(A37&lt;=Aflossingsvrij_maken,IFERROR(I36/(Invoer!$B$25-C36),0),0)</f>
        <v>0</v>
      </c>
      <c r="E37" s="4">
        <f>IF(ISNA(VLOOKUP(A37&amp;"oud",'Extra aflossing'!A:G,4,0)),0,VLOOKUP(A37&amp;"oud",'Extra aflossing'!A:G,4,0))</f>
        <v>0</v>
      </c>
      <c r="F37" s="4">
        <f>I36*Invoer!$B$12/12</f>
        <v>0</v>
      </c>
      <c r="G37" s="4">
        <f t="shared" si="2"/>
        <v>0</v>
      </c>
      <c r="H37" s="4">
        <f t="shared" si="0"/>
        <v>0</v>
      </c>
      <c r="I37" s="4">
        <f t="shared" si="4"/>
        <v>0</v>
      </c>
    </row>
    <row r="38" spans="1:9" x14ac:dyDescent="0.25">
      <c r="A38" s="10">
        <f t="shared" si="3"/>
        <v>45536</v>
      </c>
      <c r="B38">
        <f t="shared" si="1"/>
        <v>4</v>
      </c>
      <c r="C38">
        <v>37</v>
      </c>
      <c r="D38" s="4">
        <f>IF(A38&lt;=Aflossingsvrij_maken,IFERROR(I37/(Invoer!$B$25-C37),0),0)</f>
        <v>0</v>
      </c>
      <c r="E38" s="4">
        <f>IF(ISNA(VLOOKUP(A38&amp;"oud",'Extra aflossing'!A:G,4,0)),0,VLOOKUP(A38&amp;"oud",'Extra aflossing'!A:G,4,0))</f>
        <v>0</v>
      </c>
      <c r="F38" s="4">
        <f>I37*Invoer!$B$12/12</f>
        <v>0</v>
      </c>
      <c r="G38" s="4">
        <f t="shared" si="2"/>
        <v>0</v>
      </c>
      <c r="H38" s="4">
        <f t="shared" si="0"/>
        <v>0</v>
      </c>
      <c r="I38" s="4">
        <f t="shared" si="4"/>
        <v>0</v>
      </c>
    </row>
    <row r="39" spans="1:9" x14ac:dyDescent="0.25">
      <c r="A39" s="10">
        <f t="shared" si="3"/>
        <v>45566</v>
      </c>
      <c r="B39">
        <f t="shared" si="1"/>
        <v>4</v>
      </c>
      <c r="C39">
        <v>38</v>
      </c>
      <c r="D39" s="4">
        <f>IF(A39&lt;=Aflossingsvrij_maken,IFERROR(I38/(Invoer!$B$25-C38),0),0)</f>
        <v>0</v>
      </c>
      <c r="E39" s="4">
        <f>IF(ISNA(VLOOKUP(A39&amp;"oud",'Extra aflossing'!A:G,4,0)),0,VLOOKUP(A39&amp;"oud",'Extra aflossing'!A:G,4,0))</f>
        <v>0</v>
      </c>
      <c r="F39" s="4">
        <f>I38*Invoer!$B$12/12</f>
        <v>0</v>
      </c>
      <c r="G39" s="4">
        <f t="shared" si="2"/>
        <v>0</v>
      </c>
      <c r="H39" s="4">
        <f t="shared" si="0"/>
        <v>0</v>
      </c>
      <c r="I39" s="4">
        <f t="shared" si="4"/>
        <v>0</v>
      </c>
    </row>
    <row r="40" spans="1:9" x14ac:dyDescent="0.25">
      <c r="A40" s="10">
        <f t="shared" si="3"/>
        <v>45597</v>
      </c>
      <c r="B40">
        <f t="shared" si="1"/>
        <v>4</v>
      </c>
      <c r="C40">
        <v>39</v>
      </c>
      <c r="D40" s="4">
        <f>IF(A40&lt;=Aflossingsvrij_maken,IFERROR(I39/(Invoer!$B$25-C39),0),0)</f>
        <v>0</v>
      </c>
      <c r="E40" s="4">
        <f>IF(ISNA(VLOOKUP(A40&amp;"oud",'Extra aflossing'!A:G,4,0)),0,VLOOKUP(A40&amp;"oud",'Extra aflossing'!A:G,4,0))</f>
        <v>0</v>
      </c>
      <c r="F40" s="4">
        <f>I39*Invoer!$B$12/12</f>
        <v>0</v>
      </c>
      <c r="G40" s="4">
        <f t="shared" si="2"/>
        <v>0</v>
      </c>
      <c r="H40" s="4">
        <f t="shared" si="0"/>
        <v>0</v>
      </c>
      <c r="I40" s="4">
        <f t="shared" si="4"/>
        <v>0</v>
      </c>
    </row>
    <row r="41" spans="1:9" x14ac:dyDescent="0.25">
      <c r="A41" s="10">
        <f t="shared" si="3"/>
        <v>45627</v>
      </c>
      <c r="B41">
        <f t="shared" si="1"/>
        <v>4</v>
      </c>
      <c r="C41">
        <v>40</v>
      </c>
      <c r="D41" s="4">
        <f>IF(A41&lt;=Aflossingsvrij_maken,IFERROR(I40/(Invoer!$B$25-C40),0),0)</f>
        <v>0</v>
      </c>
      <c r="E41" s="4">
        <f>IF(ISNA(VLOOKUP(A41&amp;"oud",'Extra aflossing'!A:G,4,0)),0,VLOOKUP(A41&amp;"oud",'Extra aflossing'!A:G,4,0))</f>
        <v>0</v>
      </c>
      <c r="F41" s="4">
        <f>I40*Invoer!$B$12/12</f>
        <v>0</v>
      </c>
      <c r="G41" s="4">
        <f t="shared" si="2"/>
        <v>0</v>
      </c>
      <c r="H41" s="4">
        <f t="shared" si="0"/>
        <v>0</v>
      </c>
      <c r="I41" s="4">
        <f t="shared" si="4"/>
        <v>0</v>
      </c>
    </row>
    <row r="42" spans="1:9" x14ac:dyDescent="0.25">
      <c r="A42" s="10">
        <f t="shared" si="3"/>
        <v>45658</v>
      </c>
      <c r="B42">
        <f t="shared" si="1"/>
        <v>4</v>
      </c>
      <c r="C42">
        <v>41</v>
      </c>
      <c r="D42" s="4">
        <f>IF(A42&lt;=Aflossingsvrij_maken,IFERROR(I41/(Invoer!$B$25-C41),0),0)</f>
        <v>0</v>
      </c>
      <c r="E42" s="4">
        <f>IF(ISNA(VLOOKUP(A42&amp;"oud",'Extra aflossing'!A:G,4,0)),0,VLOOKUP(A42&amp;"oud",'Extra aflossing'!A:G,4,0))</f>
        <v>0</v>
      </c>
      <c r="F42" s="4">
        <f>I41*Invoer!$B$12/12</f>
        <v>0</v>
      </c>
      <c r="G42" s="4">
        <f t="shared" si="2"/>
        <v>0</v>
      </c>
      <c r="H42" s="4">
        <f t="shared" si="0"/>
        <v>0</v>
      </c>
      <c r="I42" s="4">
        <f t="shared" si="4"/>
        <v>0</v>
      </c>
    </row>
    <row r="43" spans="1:9" x14ac:dyDescent="0.25">
      <c r="A43" s="10">
        <f t="shared" si="3"/>
        <v>45689</v>
      </c>
      <c r="B43">
        <f t="shared" si="1"/>
        <v>4</v>
      </c>
      <c r="C43">
        <v>42</v>
      </c>
      <c r="D43" s="4">
        <f>IF(A43&lt;=Aflossingsvrij_maken,IFERROR(I42/(Invoer!$B$25-C42),0),0)</f>
        <v>0</v>
      </c>
      <c r="E43" s="4">
        <f>IF(ISNA(VLOOKUP(A43&amp;"oud",'Extra aflossing'!A:G,4,0)),0,VLOOKUP(A43&amp;"oud",'Extra aflossing'!A:G,4,0))</f>
        <v>0</v>
      </c>
      <c r="F43" s="4">
        <f>I42*Invoer!$B$12/12</f>
        <v>0</v>
      </c>
      <c r="G43" s="4">
        <f t="shared" si="2"/>
        <v>0</v>
      </c>
      <c r="H43" s="4">
        <f t="shared" si="0"/>
        <v>0</v>
      </c>
      <c r="I43" s="4">
        <f t="shared" si="4"/>
        <v>0</v>
      </c>
    </row>
    <row r="44" spans="1:9" x14ac:dyDescent="0.25">
      <c r="A44" s="10">
        <f t="shared" si="3"/>
        <v>45717</v>
      </c>
      <c r="B44">
        <f t="shared" si="1"/>
        <v>4</v>
      </c>
      <c r="C44">
        <v>43</v>
      </c>
      <c r="D44" s="4">
        <f>IF(A44&lt;=Aflossingsvrij_maken,IFERROR(I43/(Invoer!$B$25-C43),0),0)</f>
        <v>0</v>
      </c>
      <c r="E44" s="4">
        <f>IF(ISNA(VLOOKUP(A44&amp;"oud",'Extra aflossing'!A:G,4,0)),0,VLOOKUP(A44&amp;"oud",'Extra aflossing'!A:G,4,0))</f>
        <v>0</v>
      </c>
      <c r="F44" s="4">
        <f>I43*Invoer!$B$12/12</f>
        <v>0</v>
      </c>
      <c r="G44" s="4">
        <f t="shared" si="2"/>
        <v>0</v>
      </c>
      <c r="H44" s="4">
        <f t="shared" si="0"/>
        <v>0</v>
      </c>
      <c r="I44" s="4">
        <f t="shared" si="4"/>
        <v>0</v>
      </c>
    </row>
    <row r="45" spans="1:9" x14ac:dyDescent="0.25">
      <c r="A45" s="10">
        <f t="shared" si="3"/>
        <v>45748</v>
      </c>
      <c r="B45">
        <f t="shared" si="1"/>
        <v>4</v>
      </c>
      <c r="C45">
        <v>44</v>
      </c>
      <c r="D45" s="4">
        <f>IF(A45&lt;=Aflossingsvrij_maken,IFERROR(I44/(Invoer!$B$25-C44),0),0)</f>
        <v>0</v>
      </c>
      <c r="E45" s="4">
        <f>IF(ISNA(VLOOKUP(A45&amp;"oud",'Extra aflossing'!A:G,4,0)),0,VLOOKUP(A45&amp;"oud",'Extra aflossing'!A:G,4,0))</f>
        <v>0</v>
      </c>
      <c r="F45" s="4">
        <f>I44*Invoer!$B$12/12</f>
        <v>0</v>
      </c>
      <c r="G45" s="4">
        <f t="shared" si="2"/>
        <v>0</v>
      </c>
      <c r="H45" s="4">
        <f t="shared" si="0"/>
        <v>0</v>
      </c>
      <c r="I45" s="4">
        <f t="shared" si="4"/>
        <v>0</v>
      </c>
    </row>
    <row r="46" spans="1:9" x14ac:dyDescent="0.25">
      <c r="A46" s="10">
        <f t="shared" si="3"/>
        <v>45778</v>
      </c>
      <c r="B46">
        <f t="shared" si="1"/>
        <v>4</v>
      </c>
      <c r="C46">
        <v>45</v>
      </c>
      <c r="D46" s="4">
        <f>IF(A46&lt;=Aflossingsvrij_maken,IFERROR(I45/(Invoer!$B$25-C45),0),0)</f>
        <v>0</v>
      </c>
      <c r="E46" s="4">
        <f>IF(ISNA(VLOOKUP(A46&amp;"oud",'Extra aflossing'!A:G,4,0)),0,VLOOKUP(A46&amp;"oud",'Extra aflossing'!A:G,4,0))</f>
        <v>0</v>
      </c>
      <c r="F46" s="4">
        <f>I45*Invoer!$B$12/12</f>
        <v>0</v>
      </c>
      <c r="G46" s="4">
        <f t="shared" si="2"/>
        <v>0</v>
      </c>
      <c r="H46" s="4">
        <f t="shared" si="0"/>
        <v>0</v>
      </c>
      <c r="I46" s="4">
        <f t="shared" si="4"/>
        <v>0</v>
      </c>
    </row>
    <row r="47" spans="1:9" x14ac:dyDescent="0.25">
      <c r="A47" s="10">
        <f t="shared" si="3"/>
        <v>45809</v>
      </c>
      <c r="B47">
        <f t="shared" si="1"/>
        <v>4</v>
      </c>
      <c r="C47">
        <v>46</v>
      </c>
      <c r="D47" s="4">
        <f>IF(A47&lt;=Aflossingsvrij_maken,IFERROR(I46/(Invoer!$B$25-C46),0),0)</f>
        <v>0</v>
      </c>
      <c r="E47" s="4">
        <f>IF(ISNA(VLOOKUP(A47&amp;"oud",'Extra aflossing'!A:G,4,0)),0,VLOOKUP(A47&amp;"oud",'Extra aflossing'!A:G,4,0))</f>
        <v>0</v>
      </c>
      <c r="F47" s="4">
        <f>I46*Invoer!$B$12/12</f>
        <v>0</v>
      </c>
      <c r="G47" s="4">
        <f t="shared" si="2"/>
        <v>0</v>
      </c>
      <c r="H47" s="4">
        <f t="shared" si="0"/>
        <v>0</v>
      </c>
      <c r="I47" s="4">
        <f t="shared" si="4"/>
        <v>0</v>
      </c>
    </row>
    <row r="48" spans="1:9" x14ac:dyDescent="0.25">
      <c r="A48" s="10">
        <f t="shared" si="3"/>
        <v>45839</v>
      </c>
      <c r="B48">
        <f t="shared" si="1"/>
        <v>4</v>
      </c>
      <c r="C48">
        <v>47</v>
      </c>
      <c r="D48" s="4">
        <f>IF(A48&lt;=Aflossingsvrij_maken,IFERROR(I47/(Invoer!$B$25-C47),0),0)</f>
        <v>0</v>
      </c>
      <c r="E48" s="4">
        <f>IF(ISNA(VLOOKUP(A48&amp;"oud",'Extra aflossing'!A:G,4,0)),0,VLOOKUP(A48&amp;"oud",'Extra aflossing'!A:G,4,0))</f>
        <v>0</v>
      </c>
      <c r="F48" s="4">
        <f>I47*Invoer!$B$12/12</f>
        <v>0</v>
      </c>
      <c r="G48" s="4">
        <f t="shared" si="2"/>
        <v>0</v>
      </c>
      <c r="H48" s="4">
        <f t="shared" si="0"/>
        <v>0</v>
      </c>
      <c r="I48" s="4">
        <f t="shared" si="4"/>
        <v>0</v>
      </c>
    </row>
    <row r="49" spans="1:9" x14ac:dyDescent="0.25">
      <c r="A49" s="10">
        <f t="shared" si="3"/>
        <v>45870</v>
      </c>
      <c r="B49">
        <f t="shared" si="1"/>
        <v>4</v>
      </c>
      <c r="C49">
        <v>48</v>
      </c>
      <c r="D49" s="4">
        <f>IF(A49&lt;=Aflossingsvrij_maken,IFERROR(I48/(Invoer!$B$25-C48),0),0)</f>
        <v>0</v>
      </c>
      <c r="E49" s="4">
        <f>IF(ISNA(VLOOKUP(A49&amp;"oud",'Extra aflossing'!A:G,4,0)),0,VLOOKUP(A49&amp;"oud",'Extra aflossing'!A:G,4,0))</f>
        <v>0</v>
      </c>
      <c r="F49" s="4">
        <f>I48*Invoer!$B$12/12</f>
        <v>0</v>
      </c>
      <c r="G49" s="4">
        <f t="shared" si="2"/>
        <v>0</v>
      </c>
      <c r="H49" s="4">
        <f t="shared" si="0"/>
        <v>0</v>
      </c>
      <c r="I49" s="4">
        <f t="shared" si="4"/>
        <v>0</v>
      </c>
    </row>
    <row r="50" spans="1:9" x14ac:dyDescent="0.25">
      <c r="A50" s="10">
        <f t="shared" si="3"/>
        <v>45901</v>
      </c>
      <c r="B50">
        <f t="shared" si="1"/>
        <v>5</v>
      </c>
      <c r="C50">
        <v>49</v>
      </c>
      <c r="D50" s="4">
        <f>IF(A50&lt;=Aflossingsvrij_maken,IFERROR(I49/(Invoer!$B$25-C49),0),0)</f>
        <v>0</v>
      </c>
      <c r="E50" s="4">
        <f>IF(ISNA(VLOOKUP(A50&amp;"oud",'Extra aflossing'!A:G,4,0)),0,VLOOKUP(A50&amp;"oud",'Extra aflossing'!A:G,4,0))</f>
        <v>0</v>
      </c>
      <c r="F50" s="4">
        <f>I49*Invoer!$B$12/12</f>
        <v>0</v>
      </c>
      <c r="G50" s="4">
        <f t="shared" si="2"/>
        <v>0</v>
      </c>
      <c r="H50" s="4">
        <f t="shared" si="0"/>
        <v>0</v>
      </c>
      <c r="I50" s="4">
        <f t="shared" si="4"/>
        <v>0</v>
      </c>
    </row>
    <row r="51" spans="1:9" x14ac:dyDescent="0.25">
      <c r="A51" s="10">
        <f t="shared" si="3"/>
        <v>45931</v>
      </c>
      <c r="B51">
        <f t="shared" si="1"/>
        <v>5</v>
      </c>
      <c r="C51">
        <v>50</v>
      </c>
      <c r="D51" s="4">
        <f>IF(A51&lt;=Aflossingsvrij_maken,IFERROR(I50/(Invoer!$B$25-C50),0),0)</f>
        <v>0</v>
      </c>
      <c r="E51" s="4">
        <f>IF(ISNA(VLOOKUP(A51&amp;"oud",'Extra aflossing'!A:G,4,0)),0,VLOOKUP(A51&amp;"oud",'Extra aflossing'!A:G,4,0))</f>
        <v>0</v>
      </c>
      <c r="F51" s="4">
        <f>I50*Invoer!$B$12/12</f>
        <v>0</v>
      </c>
      <c r="G51" s="4">
        <f t="shared" si="2"/>
        <v>0</v>
      </c>
      <c r="H51" s="4">
        <f t="shared" si="0"/>
        <v>0</v>
      </c>
      <c r="I51" s="4">
        <f t="shared" si="4"/>
        <v>0</v>
      </c>
    </row>
    <row r="52" spans="1:9" x14ac:dyDescent="0.25">
      <c r="A52" s="10">
        <f t="shared" si="3"/>
        <v>45962</v>
      </c>
      <c r="B52">
        <f t="shared" si="1"/>
        <v>5</v>
      </c>
      <c r="C52">
        <v>51</v>
      </c>
      <c r="D52" s="4">
        <f>IF(A52&lt;=Aflossingsvrij_maken,IFERROR(I51/(Invoer!$B$25-C51),0),0)</f>
        <v>0</v>
      </c>
      <c r="E52" s="4">
        <f>IF(ISNA(VLOOKUP(A52&amp;"oud",'Extra aflossing'!A:G,4,0)),0,VLOOKUP(A52&amp;"oud",'Extra aflossing'!A:G,4,0))</f>
        <v>0</v>
      </c>
      <c r="F52" s="4">
        <f>I51*Invoer!$B$12/12</f>
        <v>0</v>
      </c>
      <c r="G52" s="4">
        <f t="shared" si="2"/>
        <v>0</v>
      </c>
      <c r="H52" s="4">
        <f t="shared" si="0"/>
        <v>0</v>
      </c>
      <c r="I52" s="4">
        <f t="shared" si="4"/>
        <v>0</v>
      </c>
    </row>
    <row r="53" spans="1:9" x14ac:dyDescent="0.25">
      <c r="A53" s="10">
        <f t="shared" si="3"/>
        <v>45992</v>
      </c>
      <c r="B53">
        <f t="shared" si="1"/>
        <v>5</v>
      </c>
      <c r="C53">
        <v>52</v>
      </c>
      <c r="D53" s="4">
        <f>IF(A53&lt;=Aflossingsvrij_maken,IFERROR(I52/(Invoer!$B$25-C52),0),0)</f>
        <v>0</v>
      </c>
      <c r="E53" s="4">
        <f>IF(ISNA(VLOOKUP(A53&amp;"oud",'Extra aflossing'!A:G,4,0)),0,VLOOKUP(A53&amp;"oud",'Extra aflossing'!A:G,4,0))</f>
        <v>0</v>
      </c>
      <c r="F53" s="4">
        <f>I52*Invoer!$B$12/12</f>
        <v>0</v>
      </c>
      <c r="G53" s="4">
        <f t="shared" si="2"/>
        <v>0</v>
      </c>
      <c r="H53" s="4">
        <f t="shared" si="0"/>
        <v>0</v>
      </c>
      <c r="I53" s="4">
        <f t="shared" si="4"/>
        <v>0</v>
      </c>
    </row>
    <row r="54" spans="1:9" x14ac:dyDescent="0.25">
      <c r="A54" s="10">
        <f t="shared" si="3"/>
        <v>46023</v>
      </c>
      <c r="B54">
        <f t="shared" si="1"/>
        <v>5</v>
      </c>
      <c r="C54">
        <v>53</v>
      </c>
      <c r="D54" s="4">
        <f>IF(A54&lt;=Aflossingsvrij_maken,IFERROR(I53/(Invoer!$B$25-C53),0),0)</f>
        <v>0</v>
      </c>
      <c r="E54" s="4">
        <f>IF(ISNA(VLOOKUP(A54&amp;"oud",'Extra aflossing'!A:G,4,0)),0,VLOOKUP(A54&amp;"oud",'Extra aflossing'!A:G,4,0))</f>
        <v>0</v>
      </c>
      <c r="F54" s="4">
        <f>I53*Invoer!$B$12/12</f>
        <v>0</v>
      </c>
      <c r="G54" s="4">
        <f t="shared" si="2"/>
        <v>0</v>
      </c>
      <c r="H54" s="4">
        <f t="shared" si="0"/>
        <v>0</v>
      </c>
      <c r="I54" s="4">
        <f t="shared" si="4"/>
        <v>0</v>
      </c>
    </row>
    <row r="55" spans="1:9" x14ac:dyDescent="0.25">
      <c r="A55" s="10">
        <f t="shared" si="3"/>
        <v>46054</v>
      </c>
      <c r="B55">
        <f t="shared" si="1"/>
        <v>5</v>
      </c>
      <c r="C55">
        <v>54</v>
      </c>
      <c r="D55" s="4">
        <f>IF(A55&lt;=Aflossingsvrij_maken,IFERROR(I54/(Invoer!$B$25-C54),0),0)</f>
        <v>0</v>
      </c>
      <c r="E55" s="4">
        <f>IF(ISNA(VLOOKUP(A55&amp;"oud",'Extra aflossing'!A:G,4,0)),0,VLOOKUP(A55&amp;"oud",'Extra aflossing'!A:G,4,0))</f>
        <v>0</v>
      </c>
      <c r="F55" s="4">
        <f>I54*Invoer!$B$12/12</f>
        <v>0</v>
      </c>
      <c r="G55" s="4">
        <f t="shared" si="2"/>
        <v>0</v>
      </c>
      <c r="H55" s="4">
        <f t="shared" si="0"/>
        <v>0</v>
      </c>
      <c r="I55" s="4">
        <f t="shared" si="4"/>
        <v>0</v>
      </c>
    </row>
    <row r="56" spans="1:9" x14ac:dyDescent="0.25">
      <c r="A56" s="10">
        <f t="shared" si="3"/>
        <v>46082</v>
      </c>
      <c r="B56">
        <f t="shared" si="1"/>
        <v>5</v>
      </c>
      <c r="C56">
        <v>55</v>
      </c>
      <c r="D56" s="4">
        <f>IF(A56&lt;=Aflossingsvrij_maken,IFERROR(I55/(Invoer!$B$25-C55),0),0)</f>
        <v>0</v>
      </c>
      <c r="E56" s="4">
        <f>IF(ISNA(VLOOKUP(A56&amp;"oud",'Extra aflossing'!A:G,4,0)),0,VLOOKUP(A56&amp;"oud",'Extra aflossing'!A:G,4,0))</f>
        <v>0</v>
      </c>
      <c r="F56" s="4">
        <f>I55*Invoer!$B$12/12</f>
        <v>0</v>
      </c>
      <c r="G56" s="4">
        <f t="shared" si="2"/>
        <v>0</v>
      </c>
      <c r="H56" s="4">
        <f t="shared" si="0"/>
        <v>0</v>
      </c>
      <c r="I56" s="4">
        <f t="shared" si="4"/>
        <v>0</v>
      </c>
    </row>
    <row r="57" spans="1:9" x14ac:dyDescent="0.25">
      <c r="A57" s="10">
        <f t="shared" si="3"/>
        <v>46113</v>
      </c>
      <c r="B57">
        <f t="shared" si="1"/>
        <v>5</v>
      </c>
      <c r="C57">
        <v>56</v>
      </c>
      <c r="D57" s="4">
        <f>IF(A57&lt;=Aflossingsvrij_maken,IFERROR(I56/(Invoer!$B$25-C56),0),0)</f>
        <v>0</v>
      </c>
      <c r="E57" s="4">
        <f>IF(ISNA(VLOOKUP(A57&amp;"oud",'Extra aflossing'!A:G,4,0)),0,VLOOKUP(A57&amp;"oud",'Extra aflossing'!A:G,4,0))</f>
        <v>0</v>
      </c>
      <c r="F57" s="4">
        <f>I56*Invoer!$B$12/12</f>
        <v>0</v>
      </c>
      <c r="G57" s="4">
        <f t="shared" si="2"/>
        <v>0</v>
      </c>
      <c r="H57" s="4">
        <f t="shared" si="0"/>
        <v>0</v>
      </c>
      <c r="I57" s="4">
        <f t="shared" si="4"/>
        <v>0</v>
      </c>
    </row>
    <row r="58" spans="1:9" x14ac:dyDescent="0.25">
      <c r="A58" s="10">
        <f t="shared" si="3"/>
        <v>46143</v>
      </c>
      <c r="B58">
        <f t="shared" si="1"/>
        <v>5</v>
      </c>
      <c r="C58">
        <v>57</v>
      </c>
      <c r="D58" s="4">
        <f>IF(A58&lt;=Aflossingsvrij_maken,IFERROR(I57/(Invoer!$B$25-C57),0),0)</f>
        <v>0</v>
      </c>
      <c r="E58" s="4">
        <f>IF(ISNA(VLOOKUP(A58&amp;"oud",'Extra aflossing'!A:G,4,0)),0,VLOOKUP(A58&amp;"oud",'Extra aflossing'!A:G,4,0))</f>
        <v>0</v>
      </c>
      <c r="F58" s="4">
        <f>I57*Invoer!$B$12/12</f>
        <v>0</v>
      </c>
      <c r="G58" s="4">
        <f t="shared" si="2"/>
        <v>0</v>
      </c>
      <c r="H58" s="4">
        <f t="shared" si="0"/>
        <v>0</v>
      </c>
      <c r="I58" s="4">
        <f t="shared" si="4"/>
        <v>0</v>
      </c>
    </row>
    <row r="59" spans="1:9" x14ac:dyDescent="0.25">
      <c r="A59" s="10">
        <f t="shared" si="3"/>
        <v>46174</v>
      </c>
      <c r="B59">
        <f t="shared" si="1"/>
        <v>5</v>
      </c>
      <c r="C59">
        <v>58</v>
      </c>
      <c r="D59" s="4">
        <f>IF(A59&lt;=Aflossingsvrij_maken,IFERROR(I58/(Invoer!$B$25-C58),0),0)</f>
        <v>0</v>
      </c>
      <c r="E59" s="4">
        <f>IF(ISNA(VLOOKUP(A59&amp;"oud",'Extra aflossing'!A:G,4,0)),0,VLOOKUP(A59&amp;"oud",'Extra aflossing'!A:G,4,0))</f>
        <v>0</v>
      </c>
      <c r="F59" s="4">
        <f>I58*Invoer!$B$12/12</f>
        <v>0</v>
      </c>
      <c r="G59" s="4">
        <f t="shared" si="2"/>
        <v>0</v>
      </c>
      <c r="H59" s="4">
        <f t="shared" si="0"/>
        <v>0</v>
      </c>
      <c r="I59" s="4">
        <f t="shared" si="4"/>
        <v>0</v>
      </c>
    </row>
    <row r="60" spans="1:9" x14ac:dyDescent="0.25">
      <c r="A60" s="10">
        <f t="shared" si="3"/>
        <v>46204</v>
      </c>
      <c r="B60">
        <f t="shared" si="1"/>
        <v>5</v>
      </c>
      <c r="C60">
        <v>59</v>
      </c>
      <c r="D60" s="4">
        <f>IF(A60&lt;=Aflossingsvrij_maken,IFERROR(I59/(Invoer!$B$25-C59),0),0)</f>
        <v>0</v>
      </c>
      <c r="E60" s="4">
        <f>IF(ISNA(VLOOKUP(A60&amp;"oud",'Extra aflossing'!A:G,4,0)),0,VLOOKUP(A60&amp;"oud",'Extra aflossing'!A:G,4,0))</f>
        <v>0</v>
      </c>
      <c r="F60" s="4">
        <f>I59*Invoer!$B$12/12</f>
        <v>0</v>
      </c>
      <c r="G60" s="4">
        <f t="shared" si="2"/>
        <v>0</v>
      </c>
      <c r="H60" s="4">
        <f t="shared" si="0"/>
        <v>0</v>
      </c>
      <c r="I60" s="4">
        <f t="shared" si="4"/>
        <v>0</v>
      </c>
    </row>
    <row r="61" spans="1:9" x14ac:dyDescent="0.25">
      <c r="A61" s="10">
        <f t="shared" si="3"/>
        <v>46235</v>
      </c>
      <c r="B61">
        <f t="shared" si="1"/>
        <v>5</v>
      </c>
      <c r="C61">
        <v>60</v>
      </c>
      <c r="D61" s="4">
        <f>IF(A61&lt;=Aflossingsvrij_maken,IFERROR(I60/(Invoer!$B$25-C60),0),0)</f>
        <v>0</v>
      </c>
      <c r="E61" s="4">
        <f>IF(ISNA(VLOOKUP(A61&amp;"oud",'Extra aflossing'!A:G,4,0)),0,VLOOKUP(A61&amp;"oud",'Extra aflossing'!A:G,4,0))</f>
        <v>0</v>
      </c>
      <c r="F61" s="4">
        <f>I60*Invoer!$B$12/12</f>
        <v>0</v>
      </c>
      <c r="G61" s="4">
        <f t="shared" si="2"/>
        <v>0</v>
      </c>
      <c r="H61" s="4">
        <f t="shared" si="0"/>
        <v>0</v>
      </c>
      <c r="I61" s="4">
        <f t="shared" si="4"/>
        <v>0</v>
      </c>
    </row>
    <row r="62" spans="1:9" x14ac:dyDescent="0.25">
      <c r="A62" s="10">
        <f t="shared" si="3"/>
        <v>46266</v>
      </c>
      <c r="B62">
        <f t="shared" si="1"/>
        <v>6</v>
      </c>
      <c r="C62">
        <v>61</v>
      </c>
      <c r="D62" s="4">
        <f>IF(A62&lt;=Aflossingsvrij_maken,IFERROR(I61/(Invoer!$B$25-C61),0),0)</f>
        <v>0</v>
      </c>
      <c r="E62" s="4">
        <f>IF(ISNA(VLOOKUP(A62&amp;"oud",'Extra aflossing'!A:G,4,0)),0,VLOOKUP(A62&amp;"oud",'Extra aflossing'!A:G,4,0))</f>
        <v>0</v>
      </c>
      <c r="F62" s="4">
        <f>I61*Invoer!$B$13/12</f>
        <v>0</v>
      </c>
      <c r="G62" s="4">
        <f t="shared" si="2"/>
        <v>0</v>
      </c>
      <c r="H62" s="4">
        <f t="shared" si="0"/>
        <v>0</v>
      </c>
      <c r="I62" s="4">
        <f t="shared" si="4"/>
        <v>0</v>
      </c>
    </row>
    <row r="63" spans="1:9" x14ac:dyDescent="0.25">
      <c r="A63" s="10">
        <f t="shared" si="3"/>
        <v>46296</v>
      </c>
      <c r="B63">
        <f t="shared" si="1"/>
        <v>6</v>
      </c>
      <c r="C63">
        <v>62</v>
      </c>
      <c r="D63" s="4">
        <f>IF(A63&lt;=Aflossingsvrij_maken,IFERROR(I62/(Invoer!$B$25-C62),0),0)</f>
        <v>0</v>
      </c>
      <c r="E63" s="4">
        <f>IF(ISNA(VLOOKUP(A63&amp;"oud",'Extra aflossing'!A:G,4,0)),0,VLOOKUP(A63&amp;"oud",'Extra aflossing'!A:G,4,0))</f>
        <v>0</v>
      </c>
      <c r="F63" s="4">
        <f>I62*Invoer!$B$13/12</f>
        <v>0</v>
      </c>
      <c r="G63" s="4">
        <f t="shared" si="2"/>
        <v>0</v>
      </c>
      <c r="H63" s="4">
        <f t="shared" si="0"/>
        <v>0</v>
      </c>
      <c r="I63" s="4">
        <f t="shared" si="4"/>
        <v>0</v>
      </c>
    </row>
    <row r="64" spans="1:9" x14ac:dyDescent="0.25">
      <c r="A64" s="10">
        <f t="shared" si="3"/>
        <v>46327</v>
      </c>
      <c r="B64">
        <f t="shared" si="1"/>
        <v>6</v>
      </c>
      <c r="C64">
        <v>63</v>
      </c>
      <c r="D64" s="4">
        <f>IF(A64&lt;=Aflossingsvrij_maken,IFERROR(I63/(Invoer!$B$25-C63),0),0)</f>
        <v>0</v>
      </c>
      <c r="E64" s="4">
        <f>IF(ISNA(VLOOKUP(A64&amp;"oud",'Extra aflossing'!A:G,4,0)),0,VLOOKUP(A64&amp;"oud",'Extra aflossing'!A:G,4,0))</f>
        <v>0</v>
      </c>
      <c r="F64" s="4">
        <f>I63*Invoer!$B$13/12</f>
        <v>0</v>
      </c>
      <c r="G64" s="4">
        <f t="shared" si="2"/>
        <v>0</v>
      </c>
      <c r="H64" s="4">
        <f t="shared" si="0"/>
        <v>0</v>
      </c>
      <c r="I64" s="4">
        <f t="shared" si="4"/>
        <v>0</v>
      </c>
    </row>
    <row r="65" spans="1:10" x14ac:dyDescent="0.25">
      <c r="A65" s="10">
        <f t="shared" si="3"/>
        <v>46357</v>
      </c>
      <c r="B65">
        <f t="shared" si="1"/>
        <v>6</v>
      </c>
      <c r="C65">
        <v>64</v>
      </c>
      <c r="D65" s="4">
        <f>IF(A65&lt;=Aflossingsvrij_maken,IFERROR(I64/(Invoer!$B$25-C64),0),0)</f>
        <v>0</v>
      </c>
      <c r="E65" s="4">
        <f>IF(ISNA(VLOOKUP(A65&amp;"oud",'Extra aflossing'!A:G,4,0)),0,VLOOKUP(A65&amp;"oud",'Extra aflossing'!A:G,4,0))</f>
        <v>0</v>
      </c>
      <c r="F65" s="4">
        <f>I64*Invoer!$B$13/12</f>
        <v>0</v>
      </c>
      <c r="G65" s="4">
        <f t="shared" si="2"/>
        <v>0</v>
      </c>
      <c r="H65" s="4">
        <f t="shared" si="0"/>
        <v>0</v>
      </c>
      <c r="I65" s="4">
        <f t="shared" si="4"/>
        <v>0</v>
      </c>
    </row>
    <row r="66" spans="1:10" x14ac:dyDescent="0.25">
      <c r="A66" s="10">
        <f t="shared" si="3"/>
        <v>46388</v>
      </c>
      <c r="B66">
        <f t="shared" si="1"/>
        <v>6</v>
      </c>
      <c r="C66">
        <v>65</v>
      </c>
      <c r="D66" s="4">
        <f>IF(A66&lt;=Aflossingsvrij_maken,IFERROR(I65/(Invoer!$B$25-C65),0),0)</f>
        <v>0</v>
      </c>
      <c r="E66" s="4">
        <f>IF(ISNA(VLOOKUP(A66&amp;"oud",'Extra aflossing'!A:G,4,0)),0,VLOOKUP(A66&amp;"oud",'Extra aflossing'!A:G,4,0))</f>
        <v>0</v>
      </c>
      <c r="F66" s="4">
        <f>I65*Invoer!$B$13/12</f>
        <v>0</v>
      </c>
      <c r="G66" s="4">
        <f t="shared" si="2"/>
        <v>0</v>
      </c>
      <c r="H66" s="4">
        <f t="shared" ref="H66:H129" si="5">SUM(E66,G66)</f>
        <v>0</v>
      </c>
      <c r="I66" s="4">
        <f t="shared" si="4"/>
        <v>0</v>
      </c>
    </row>
    <row r="67" spans="1:10" x14ac:dyDescent="0.25">
      <c r="A67" s="10">
        <f t="shared" si="3"/>
        <v>46419</v>
      </c>
      <c r="B67">
        <f t="shared" ref="B67:B130" si="6">CEILING(C67/12,1)</f>
        <v>6</v>
      </c>
      <c r="C67">
        <v>66</v>
      </c>
      <c r="D67" s="4">
        <f>IF(A67&lt;=Aflossingsvrij_maken,IFERROR(I66/(Invoer!$B$25-C66),0),0)</f>
        <v>0</v>
      </c>
      <c r="E67" s="4">
        <f>IF(ISNA(VLOOKUP(A67&amp;"oud",'Extra aflossing'!A:G,4,0)),0,VLOOKUP(A67&amp;"oud",'Extra aflossing'!A:G,4,0))</f>
        <v>0</v>
      </c>
      <c r="F67" s="4">
        <f>I66*Invoer!$B$13/12</f>
        <v>0</v>
      </c>
      <c r="G67" s="4">
        <f t="shared" ref="G67:G130" si="7">SUM(D67,F67)</f>
        <v>0</v>
      </c>
      <c r="H67" s="4">
        <f t="shared" si="5"/>
        <v>0</v>
      </c>
      <c r="I67" s="4">
        <f t="shared" ref="I67:I130" si="8">I66-D67-E67</f>
        <v>0</v>
      </c>
    </row>
    <row r="68" spans="1:10" x14ac:dyDescent="0.25">
      <c r="A68" s="10">
        <f t="shared" ref="A68:A131" si="9">DATE(YEAR(A67),MONTH(A67)+1,DAY(A67))</f>
        <v>46447</v>
      </c>
      <c r="B68">
        <f t="shared" si="6"/>
        <v>6</v>
      </c>
      <c r="C68">
        <v>67</v>
      </c>
      <c r="D68" s="4">
        <f>IF(A68&lt;=Aflossingsvrij_maken,IFERROR(I67/(Invoer!$B$25-C67),0),0)</f>
        <v>0</v>
      </c>
      <c r="E68" s="4">
        <f>IF(ISNA(VLOOKUP(A68&amp;"oud",'Extra aflossing'!A:G,4,0)),0,VLOOKUP(A68&amp;"oud",'Extra aflossing'!A:G,4,0))</f>
        <v>0</v>
      </c>
      <c r="F68" s="4">
        <f>I67*Invoer!$B$13/12</f>
        <v>0</v>
      </c>
      <c r="G68" s="4">
        <f t="shared" si="7"/>
        <v>0</v>
      </c>
      <c r="H68" s="4">
        <f t="shared" si="5"/>
        <v>0</v>
      </c>
      <c r="I68" s="4">
        <f t="shared" si="8"/>
        <v>0</v>
      </c>
    </row>
    <row r="69" spans="1:10" x14ac:dyDescent="0.25">
      <c r="A69" s="10">
        <f t="shared" si="9"/>
        <v>46478</v>
      </c>
      <c r="B69">
        <f t="shared" si="6"/>
        <v>6</v>
      </c>
      <c r="C69">
        <v>68</v>
      </c>
      <c r="D69" s="4">
        <f>IF(A69&lt;=Aflossingsvrij_maken,IFERROR(I68/(Invoer!$B$25-C68),0),0)</f>
        <v>0</v>
      </c>
      <c r="E69" s="4">
        <f>IF(ISNA(VLOOKUP(A69&amp;"oud",'Extra aflossing'!A:G,4,0)),0,VLOOKUP(A69&amp;"oud",'Extra aflossing'!A:G,4,0))</f>
        <v>0</v>
      </c>
      <c r="F69" s="4">
        <f>I68*Invoer!$B$13/12</f>
        <v>0</v>
      </c>
      <c r="G69" s="4">
        <f t="shared" si="7"/>
        <v>0</v>
      </c>
      <c r="H69" s="4">
        <f t="shared" si="5"/>
        <v>0</v>
      </c>
      <c r="I69" s="4">
        <f t="shared" si="8"/>
        <v>0</v>
      </c>
    </row>
    <row r="70" spans="1:10" x14ac:dyDescent="0.25">
      <c r="A70" s="10">
        <f t="shared" si="9"/>
        <v>46508</v>
      </c>
      <c r="B70">
        <f t="shared" si="6"/>
        <v>6</v>
      </c>
      <c r="C70">
        <v>69</v>
      </c>
      <c r="D70" s="4">
        <f>IF(A70&lt;=Aflossingsvrij_maken,IFERROR(I69/(Invoer!$B$25-C69),0),0)</f>
        <v>0</v>
      </c>
      <c r="E70" s="4">
        <f>IF(ISNA(VLOOKUP(A70&amp;"oud",'Extra aflossing'!A:G,4,0)),0,VLOOKUP(A70&amp;"oud",'Extra aflossing'!A:G,4,0))</f>
        <v>0</v>
      </c>
      <c r="F70" s="4">
        <f>I69*Invoer!$B$13/12</f>
        <v>0</v>
      </c>
      <c r="G70" s="4">
        <f t="shared" si="7"/>
        <v>0</v>
      </c>
      <c r="H70" s="4">
        <f t="shared" si="5"/>
        <v>0</v>
      </c>
      <c r="I70" s="4">
        <f t="shared" si="8"/>
        <v>0</v>
      </c>
      <c r="J70" s="4" t="e">
        <f>SUM(#REF!)</f>
        <v>#REF!</v>
      </c>
    </row>
    <row r="71" spans="1:10" x14ac:dyDescent="0.25">
      <c r="A71" s="10">
        <f t="shared" si="9"/>
        <v>46539</v>
      </c>
      <c r="B71">
        <f t="shared" si="6"/>
        <v>6</v>
      </c>
      <c r="C71">
        <v>70</v>
      </c>
      <c r="D71" s="4">
        <f>IF(A71&lt;=Aflossingsvrij_maken,IFERROR(I70/(Invoer!$B$25-C70),0),0)</f>
        <v>0</v>
      </c>
      <c r="E71" s="4">
        <f>IF(ISNA(VLOOKUP(A71&amp;"oud",'Extra aflossing'!A:G,4,0)),0,VLOOKUP(A71&amp;"oud",'Extra aflossing'!A:G,4,0))</f>
        <v>0</v>
      </c>
      <c r="F71" s="4">
        <f>I70*Invoer!$B$13/12</f>
        <v>0</v>
      </c>
      <c r="G71" s="4">
        <f t="shared" si="7"/>
        <v>0</v>
      </c>
      <c r="H71" s="4">
        <f t="shared" si="5"/>
        <v>0</v>
      </c>
      <c r="I71" s="4">
        <f t="shared" si="8"/>
        <v>0</v>
      </c>
    </row>
    <row r="72" spans="1:10" x14ac:dyDescent="0.25">
      <c r="A72" s="10">
        <f t="shared" si="9"/>
        <v>46569</v>
      </c>
      <c r="B72">
        <f t="shared" si="6"/>
        <v>6</v>
      </c>
      <c r="C72">
        <v>71</v>
      </c>
      <c r="D72" s="4">
        <f>IF(A72&lt;=Aflossingsvrij_maken,IFERROR(I71/(Invoer!$B$25-C71),0),0)</f>
        <v>0</v>
      </c>
      <c r="E72" s="4">
        <f>IF(ISNA(VLOOKUP(A72&amp;"oud",'Extra aflossing'!A:G,4,0)),0,VLOOKUP(A72&amp;"oud",'Extra aflossing'!A:G,4,0))</f>
        <v>0</v>
      </c>
      <c r="F72" s="4">
        <f>I71*Invoer!$B$13/12</f>
        <v>0</v>
      </c>
      <c r="G72" s="4">
        <f t="shared" si="7"/>
        <v>0</v>
      </c>
      <c r="H72" s="4">
        <f t="shared" si="5"/>
        <v>0</v>
      </c>
      <c r="I72" s="4">
        <f t="shared" si="8"/>
        <v>0</v>
      </c>
    </row>
    <row r="73" spans="1:10" x14ac:dyDescent="0.25">
      <c r="A73" s="10">
        <f t="shared" si="9"/>
        <v>46600</v>
      </c>
      <c r="B73">
        <f t="shared" si="6"/>
        <v>6</v>
      </c>
      <c r="C73">
        <v>72</v>
      </c>
      <c r="D73" s="4">
        <f>IF(A73&lt;=Aflossingsvrij_maken,IFERROR(I72/(Invoer!$B$25-C72),0),0)</f>
        <v>0</v>
      </c>
      <c r="E73" s="4">
        <f>IF(ISNA(VLOOKUP(A73&amp;"oud",'Extra aflossing'!A:G,4,0)),0,VLOOKUP(A73&amp;"oud",'Extra aflossing'!A:G,4,0))</f>
        <v>0</v>
      </c>
      <c r="F73" s="4">
        <f>I72*Invoer!$B$13/12</f>
        <v>0</v>
      </c>
      <c r="G73" s="4">
        <f t="shared" si="7"/>
        <v>0</v>
      </c>
      <c r="H73" s="4">
        <f t="shared" si="5"/>
        <v>0</v>
      </c>
      <c r="I73" s="4">
        <f t="shared" si="8"/>
        <v>0</v>
      </c>
    </row>
    <row r="74" spans="1:10" x14ac:dyDescent="0.25">
      <c r="A74" s="10">
        <f t="shared" si="9"/>
        <v>46631</v>
      </c>
      <c r="B74">
        <f t="shared" si="6"/>
        <v>7</v>
      </c>
      <c r="C74">
        <v>73</v>
      </c>
      <c r="D74" s="4">
        <f>IF(A74&lt;=Aflossingsvrij_maken,IFERROR(I73/(Invoer!$B$25-C73),0),0)</f>
        <v>0</v>
      </c>
      <c r="E74" s="4">
        <f>IF(ISNA(VLOOKUP(A74&amp;"oud",'Extra aflossing'!A:G,4,0)),0,VLOOKUP(A74&amp;"oud",'Extra aflossing'!A:G,4,0))</f>
        <v>0</v>
      </c>
      <c r="F74" s="4">
        <f>I73*Invoer!$B$13/12</f>
        <v>0</v>
      </c>
      <c r="G74" s="4">
        <f t="shared" si="7"/>
        <v>0</v>
      </c>
      <c r="H74" s="4">
        <f t="shared" si="5"/>
        <v>0</v>
      </c>
      <c r="I74" s="4">
        <f t="shared" si="8"/>
        <v>0</v>
      </c>
    </row>
    <row r="75" spans="1:10" x14ac:dyDescent="0.25">
      <c r="A75" s="10">
        <f t="shared" si="9"/>
        <v>46661</v>
      </c>
      <c r="B75">
        <f t="shared" si="6"/>
        <v>7</v>
      </c>
      <c r="C75">
        <v>74</v>
      </c>
      <c r="D75" s="4">
        <f>IF(A75&lt;=Aflossingsvrij_maken,IFERROR(I74/(Invoer!$B$25-C74),0),0)</f>
        <v>0</v>
      </c>
      <c r="E75" s="4">
        <f>IF(ISNA(VLOOKUP(A75&amp;"oud",'Extra aflossing'!A:G,4,0)),0,VLOOKUP(A75&amp;"oud",'Extra aflossing'!A:G,4,0))</f>
        <v>0</v>
      </c>
      <c r="F75" s="4">
        <f>I74*Invoer!$B$13/12</f>
        <v>0</v>
      </c>
      <c r="G75" s="4">
        <f t="shared" si="7"/>
        <v>0</v>
      </c>
      <c r="H75" s="4">
        <f t="shared" si="5"/>
        <v>0</v>
      </c>
      <c r="I75" s="4">
        <f t="shared" si="8"/>
        <v>0</v>
      </c>
    </row>
    <row r="76" spans="1:10" x14ac:dyDescent="0.25">
      <c r="A76" s="10">
        <f t="shared" si="9"/>
        <v>46692</v>
      </c>
      <c r="B76">
        <f t="shared" si="6"/>
        <v>7</v>
      </c>
      <c r="C76">
        <v>75</v>
      </c>
      <c r="D76" s="4">
        <f>IF(A76&lt;=Aflossingsvrij_maken,IFERROR(I75/(Invoer!$B$25-C75),0),0)</f>
        <v>0</v>
      </c>
      <c r="E76" s="4">
        <f>IF(ISNA(VLOOKUP(A76&amp;"oud",'Extra aflossing'!A:G,4,0)),0,VLOOKUP(A76&amp;"oud",'Extra aflossing'!A:G,4,0))</f>
        <v>0</v>
      </c>
      <c r="F76" s="4">
        <f>I75*Invoer!$B$13/12</f>
        <v>0</v>
      </c>
      <c r="G76" s="4">
        <f t="shared" si="7"/>
        <v>0</v>
      </c>
      <c r="H76" s="4">
        <f t="shared" si="5"/>
        <v>0</v>
      </c>
      <c r="I76" s="4">
        <f t="shared" si="8"/>
        <v>0</v>
      </c>
    </row>
    <row r="77" spans="1:10" x14ac:dyDescent="0.25">
      <c r="A77" s="10">
        <f t="shared" si="9"/>
        <v>46722</v>
      </c>
      <c r="B77">
        <f t="shared" si="6"/>
        <v>7</v>
      </c>
      <c r="C77">
        <v>76</v>
      </c>
      <c r="D77" s="4">
        <f>IF(A77&lt;=Aflossingsvrij_maken,IFERROR(I76/(Invoer!$B$25-C76),0),0)</f>
        <v>0</v>
      </c>
      <c r="E77" s="4">
        <f>IF(ISNA(VLOOKUP(A77&amp;"oud",'Extra aflossing'!A:G,4,0)),0,VLOOKUP(A77&amp;"oud",'Extra aflossing'!A:G,4,0))</f>
        <v>0</v>
      </c>
      <c r="F77" s="4">
        <f>I76*Invoer!$B$13/12</f>
        <v>0</v>
      </c>
      <c r="G77" s="4">
        <f t="shared" si="7"/>
        <v>0</v>
      </c>
      <c r="H77" s="4">
        <f t="shared" si="5"/>
        <v>0</v>
      </c>
      <c r="I77" s="4">
        <f t="shared" si="8"/>
        <v>0</v>
      </c>
    </row>
    <row r="78" spans="1:10" x14ac:dyDescent="0.25">
      <c r="A78" s="10">
        <f t="shared" si="9"/>
        <v>46753</v>
      </c>
      <c r="B78">
        <f t="shared" si="6"/>
        <v>7</v>
      </c>
      <c r="C78">
        <v>77</v>
      </c>
      <c r="D78" s="4">
        <f>IF(A78&lt;=Aflossingsvrij_maken,IFERROR(I77/(Invoer!$B$25-C77),0),0)</f>
        <v>0</v>
      </c>
      <c r="E78" s="4">
        <f>IF(ISNA(VLOOKUP(A78&amp;"oud",'Extra aflossing'!A:G,4,0)),0,VLOOKUP(A78&amp;"oud",'Extra aflossing'!A:G,4,0))</f>
        <v>0</v>
      </c>
      <c r="F78" s="4">
        <f>I77*Invoer!$B$13/12</f>
        <v>0</v>
      </c>
      <c r="G78" s="4">
        <f t="shared" si="7"/>
        <v>0</v>
      </c>
      <c r="H78" s="4">
        <f t="shared" si="5"/>
        <v>0</v>
      </c>
      <c r="I78" s="4">
        <f t="shared" si="8"/>
        <v>0</v>
      </c>
    </row>
    <row r="79" spans="1:10" x14ac:dyDescent="0.25">
      <c r="A79" s="10">
        <f t="shared" si="9"/>
        <v>46784</v>
      </c>
      <c r="B79">
        <f t="shared" si="6"/>
        <v>7</v>
      </c>
      <c r="C79">
        <v>78</v>
      </c>
      <c r="D79" s="4">
        <f>IF(A79&lt;=Aflossingsvrij_maken,IFERROR(I78/(Invoer!$B$25-C78),0),0)</f>
        <v>0</v>
      </c>
      <c r="E79" s="4">
        <f>IF(ISNA(VLOOKUP(A79&amp;"oud",'Extra aflossing'!A:G,4,0)),0,VLOOKUP(A79&amp;"oud",'Extra aflossing'!A:G,4,0))</f>
        <v>0</v>
      </c>
      <c r="F79" s="4">
        <f>I78*Invoer!$B$13/12</f>
        <v>0</v>
      </c>
      <c r="G79" s="4">
        <f t="shared" si="7"/>
        <v>0</v>
      </c>
      <c r="H79" s="4">
        <f t="shared" si="5"/>
        <v>0</v>
      </c>
      <c r="I79" s="4">
        <f t="shared" si="8"/>
        <v>0</v>
      </c>
    </row>
    <row r="80" spans="1:10" x14ac:dyDescent="0.25">
      <c r="A80" s="10">
        <f t="shared" si="9"/>
        <v>46813</v>
      </c>
      <c r="B80">
        <f t="shared" si="6"/>
        <v>7</v>
      </c>
      <c r="C80">
        <v>79</v>
      </c>
      <c r="D80" s="4">
        <f>IF(A80&lt;=Aflossingsvrij_maken,IFERROR(I79/(Invoer!$B$25-C79),0),0)</f>
        <v>0</v>
      </c>
      <c r="E80" s="4">
        <f>IF(ISNA(VLOOKUP(A80&amp;"oud",'Extra aflossing'!A:G,4,0)),0,VLOOKUP(A80&amp;"oud",'Extra aflossing'!A:G,4,0))</f>
        <v>0</v>
      </c>
      <c r="F80" s="4">
        <f>I79*Invoer!$B$13/12</f>
        <v>0</v>
      </c>
      <c r="G80" s="4">
        <f t="shared" si="7"/>
        <v>0</v>
      </c>
      <c r="H80" s="4">
        <f t="shared" si="5"/>
        <v>0</v>
      </c>
      <c r="I80" s="4">
        <f t="shared" si="8"/>
        <v>0</v>
      </c>
    </row>
    <row r="81" spans="1:9" x14ac:dyDescent="0.25">
      <c r="A81" s="10">
        <f t="shared" si="9"/>
        <v>46844</v>
      </c>
      <c r="B81">
        <f t="shared" si="6"/>
        <v>7</v>
      </c>
      <c r="C81">
        <v>80</v>
      </c>
      <c r="D81" s="4">
        <f>IF(A81&lt;=Aflossingsvrij_maken,IFERROR(I80/(Invoer!$B$25-C80),0),0)</f>
        <v>0</v>
      </c>
      <c r="E81" s="4">
        <f>IF(ISNA(VLOOKUP(A81&amp;"oud",'Extra aflossing'!A:G,4,0)),0,VLOOKUP(A81&amp;"oud",'Extra aflossing'!A:G,4,0))</f>
        <v>0</v>
      </c>
      <c r="F81" s="4">
        <f>I80*Invoer!$B$13/12</f>
        <v>0</v>
      </c>
      <c r="G81" s="4">
        <f t="shared" si="7"/>
        <v>0</v>
      </c>
      <c r="H81" s="4">
        <f t="shared" si="5"/>
        <v>0</v>
      </c>
      <c r="I81" s="4">
        <f t="shared" si="8"/>
        <v>0</v>
      </c>
    </row>
    <row r="82" spans="1:9" x14ac:dyDescent="0.25">
      <c r="A82" s="10">
        <f t="shared" si="9"/>
        <v>46874</v>
      </c>
      <c r="B82">
        <f t="shared" si="6"/>
        <v>7</v>
      </c>
      <c r="C82">
        <v>81</v>
      </c>
      <c r="D82" s="4">
        <f>IF(A82&lt;=Aflossingsvrij_maken,IFERROR(I81/(Invoer!$B$25-C81),0),0)</f>
        <v>0</v>
      </c>
      <c r="E82" s="4">
        <f>IF(ISNA(VLOOKUP(A82&amp;"oud",'Extra aflossing'!A:G,4,0)),0,VLOOKUP(A82&amp;"oud",'Extra aflossing'!A:G,4,0))</f>
        <v>0</v>
      </c>
      <c r="F82" s="4">
        <f>I81*Invoer!$B$13/12</f>
        <v>0</v>
      </c>
      <c r="G82" s="4">
        <f t="shared" si="7"/>
        <v>0</v>
      </c>
      <c r="H82" s="4">
        <f t="shared" si="5"/>
        <v>0</v>
      </c>
      <c r="I82" s="4">
        <f t="shared" si="8"/>
        <v>0</v>
      </c>
    </row>
    <row r="83" spans="1:9" x14ac:dyDescent="0.25">
      <c r="A83" s="10">
        <f t="shared" si="9"/>
        <v>46905</v>
      </c>
      <c r="B83">
        <f t="shared" si="6"/>
        <v>7</v>
      </c>
      <c r="C83">
        <v>82</v>
      </c>
      <c r="D83" s="4">
        <f>IF(A83&lt;=Aflossingsvrij_maken,IFERROR(I82/(Invoer!$B$25-C82),0),0)</f>
        <v>0</v>
      </c>
      <c r="E83" s="4">
        <f>IF(ISNA(VLOOKUP(A83&amp;"oud",'Extra aflossing'!A:G,4,0)),0,VLOOKUP(A83&amp;"oud",'Extra aflossing'!A:G,4,0))</f>
        <v>0</v>
      </c>
      <c r="F83" s="4">
        <f>I82*Invoer!$B$13/12</f>
        <v>0</v>
      </c>
      <c r="G83" s="4">
        <f t="shared" si="7"/>
        <v>0</v>
      </c>
      <c r="H83" s="4">
        <f t="shared" si="5"/>
        <v>0</v>
      </c>
      <c r="I83" s="4">
        <f t="shared" si="8"/>
        <v>0</v>
      </c>
    </row>
    <row r="84" spans="1:9" x14ac:dyDescent="0.25">
      <c r="A84" s="10">
        <f t="shared" si="9"/>
        <v>46935</v>
      </c>
      <c r="B84">
        <f t="shared" si="6"/>
        <v>7</v>
      </c>
      <c r="C84">
        <v>83</v>
      </c>
      <c r="D84" s="4">
        <f>IF(A84&lt;=Aflossingsvrij_maken,IFERROR(I83/(Invoer!$B$25-C83),0),0)</f>
        <v>0</v>
      </c>
      <c r="E84" s="4">
        <f>IF(ISNA(VLOOKUP(A84&amp;"oud",'Extra aflossing'!A:G,4,0)),0,VLOOKUP(A84&amp;"oud",'Extra aflossing'!A:G,4,0))</f>
        <v>0</v>
      </c>
      <c r="F84" s="4">
        <f>I83*Invoer!$B$13/12</f>
        <v>0</v>
      </c>
      <c r="G84" s="4">
        <f t="shared" si="7"/>
        <v>0</v>
      </c>
      <c r="H84" s="4">
        <f t="shared" si="5"/>
        <v>0</v>
      </c>
      <c r="I84" s="4">
        <f t="shared" si="8"/>
        <v>0</v>
      </c>
    </row>
    <row r="85" spans="1:9" x14ac:dyDescent="0.25">
      <c r="A85" s="10">
        <f t="shared" si="9"/>
        <v>46966</v>
      </c>
      <c r="B85">
        <f t="shared" si="6"/>
        <v>7</v>
      </c>
      <c r="C85">
        <v>84</v>
      </c>
      <c r="D85" s="4">
        <f>IF(A85&lt;=Aflossingsvrij_maken,IFERROR(I84/(Invoer!$B$25-C84),0),0)</f>
        <v>0</v>
      </c>
      <c r="E85" s="4">
        <f>IF(ISNA(VLOOKUP(A85&amp;"oud",'Extra aflossing'!A:G,4,0)),0,VLOOKUP(A85&amp;"oud",'Extra aflossing'!A:G,4,0))</f>
        <v>0</v>
      </c>
      <c r="F85" s="4">
        <f>I84*Invoer!$B$13/12</f>
        <v>0</v>
      </c>
      <c r="G85" s="4">
        <f t="shared" si="7"/>
        <v>0</v>
      </c>
      <c r="H85" s="4">
        <f t="shared" si="5"/>
        <v>0</v>
      </c>
      <c r="I85" s="4">
        <f t="shared" si="8"/>
        <v>0</v>
      </c>
    </row>
    <row r="86" spans="1:9" x14ac:dyDescent="0.25">
      <c r="A86" s="10">
        <f t="shared" si="9"/>
        <v>46997</v>
      </c>
      <c r="B86">
        <f t="shared" si="6"/>
        <v>8</v>
      </c>
      <c r="C86">
        <v>85</v>
      </c>
      <c r="D86" s="4">
        <f>IF(A86&lt;=Aflossingsvrij_maken,IFERROR(I85/(Invoer!$B$25-C85),0),0)</f>
        <v>0</v>
      </c>
      <c r="E86" s="4">
        <f>IF(ISNA(VLOOKUP(A86&amp;"oud",'Extra aflossing'!A:G,4,0)),0,VLOOKUP(A86&amp;"oud",'Extra aflossing'!A:G,4,0))</f>
        <v>0</v>
      </c>
      <c r="F86" s="4">
        <f>I85*Invoer!$B$13/12</f>
        <v>0</v>
      </c>
      <c r="G86" s="4">
        <f t="shared" si="7"/>
        <v>0</v>
      </c>
      <c r="H86" s="4">
        <f t="shared" si="5"/>
        <v>0</v>
      </c>
      <c r="I86" s="4">
        <f t="shared" si="8"/>
        <v>0</v>
      </c>
    </row>
    <row r="87" spans="1:9" x14ac:dyDescent="0.25">
      <c r="A87" s="10">
        <f t="shared" si="9"/>
        <v>47027</v>
      </c>
      <c r="B87">
        <f t="shared" si="6"/>
        <v>8</v>
      </c>
      <c r="C87">
        <v>86</v>
      </c>
      <c r="D87" s="4">
        <f>IF(A87&lt;=Aflossingsvrij_maken,IFERROR(I86/(Invoer!$B$25-C86),0),0)</f>
        <v>0</v>
      </c>
      <c r="E87" s="4">
        <f>IF(ISNA(VLOOKUP(A87&amp;"oud",'Extra aflossing'!A:G,4,0)),0,VLOOKUP(A87&amp;"oud",'Extra aflossing'!A:G,4,0))</f>
        <v>0</v>
      </c>
      <c r="F87" s="4">
        <f>I86*Invoer!$B$13/12</f>
        <v>0</v>
      </c>
      <c r="G87" s="4">
        <f t="shared" si="7"/>
        <v>0</v>
      </c>
      <c r="H87" s="4">
        <f t="shared" si="5"/>
        <v>0</v>
      </c>
      <c r="I87" s="4">
        <f t="shared" si="8"/>
        <v>0</v>
      </c>
    </row>
    <row r="88" spans="1:9" x14ac:dyDescent="0.25">
      <c r="A88" s="10">
        <f t="shared" si="9"/>
        <v>47058</v>
      </c>
      <c r="B88">
        <f t="shared" si="6"/>
        <v>8</v>
      </c>
      <c r="C88">
        <v>87</v>
      </c>
      <c r="D88" s="4">
        <f>IF(A88&lt;=Aflossingsvrij_maken,IFERROR(I87/(Invoer!$B$25-C87),0),0)</f>
        <v>0</v>
      </c>
      <c r="E88" s="4">
        <f>IF(ISNA(VLOOKUP(A88&amp;"oud",'Extra aflossing'!A:G,4,0)),0,VLOOKUP(A88&amp;"oud",'Extra aflossing'!A:G,4,0))</f>
        <v>0</v>
      </c>
      <c r="F88" s="4">
        <f>I87*Invoer!$B$13/12</f>
        <v>0</v>
      </c>
      <c r="G88" s="4">
        <f t="shared" si="7"/>
        <v>0</v>
      </c>
      <c r="H88" s="4">
        <f t="shared" si="5"/>
        <v>0</v>
      </c>
      <c r="I88" s="4">
        <f t="shared" si="8"/>
        <v>0</v>
      </c>
    </row>
    <row r="89" spans="1:9" x14ac:dyDescent="0.25">
      <c r="A89" s="10">
        <f t="shared" si="9"/>
        <v>47088</v>
      </c>
      <c r="B89">
        <f t="shared" si="6"/>
        <v>8</v>
      </c>
      <c r="C89">
        <v>88</v>
      </c>
      <c r="D89" s="4">
        <f>IF(A89&lt;=Aflossingsvrij_maken,IFERROR(I88/(Invoer!$B$25-C88),0),0)</f>
        <v>0</v>
      </c>
      <c r="E89" s="4">
        <f>IF(ISNA(VLOOKUP(A89&amp;"oud",'Extra aflossing'!A:G,4,0)),0,VLOOKUP(A89&amp;"oud",'Extra aflossing'!A:G,4,0))</f>
        <v>0</v>
      </c>
      <c r="F89" s="4">
        <f>I88*Invoer!$B$13/12</f>
        <v>0</v>
      </c>
      <c r="G89" s="4">
        <f t="shared" si="7"/>
        <v>0</v>
      </c>
      <c r="H89" s="4">
        <f t="shared" si="5"/>
        <v>0</v>
      </c>
      <c r="I89" s="4">
        <f t="shared" si="8"/>
        <v>0</v>
      </c>
    </row>
    <row r="90" spans="1:9" x14ac:dyDescent="0.25">
      <c r="A90" s="10">
        <f t="shared" si="9"/>
        <v>47119</v>
      </c>
      <c r="B90">
        <f t="shared" si="6"/>
        <v>8</v>
      </c>
      <c r="C90">
        <v>89</v>
      </c>
      <c r="D90" s="4">
        <f>IF(A90&lt;=Aflossingsvrij_maken,IFERROR(I89/(Invoer!$B$25-C89),0),0)</f>
        <v>0</v>
      </c>
      <c r="E90" s="4">
        <f>IF(ISNA(VLOOKUP(A90&amp;"oud",'Extra aflossing'!A:G,4,0)),0,VLOOKUP(A90&amp;"oud",'Extra aflossing'!A:G,4,0))</f>
        <v>0</v>
      </c>
      <c r="F90" s="4">
        <f>I89*Invoer!$B$13/12</f>
        <v>0</v>
      </c>
      <c r="G90" s="4">
        <f t="shared" si="7"/>
        <v>0</v>
      </c>
      <c r="H90" s="4">
        <f t="shared" si="5"/>
        <v>0</v>
      </c>
      <c r="I90" s="4">
        <f t="shared" si="8"/>
        <v>0</v>
      </c>
    </row>
    <row r="91" spans="1:9" x14ac:dyDescent="0.25">
      <c r="A91" s="10">
        <f t="shared" si="9"/>
        <v>47150</v>
      </c>
      <c r="B91">
        <f t="shared" si="6"/>
        <v>8</v>
      </c>
      <c r="C91">
        <v>90</v>
      </c>
      <c r="D91" s="4">
        <f>IF(A91&lt;=Aflossingsvrij_maken,IFERROR(I90/(Invoer!$B$25-C90),0),0)</f>
        <v>0</v>
      </c>
      <c r="E91" s="4">
        <f>IF(ISNA(VLOOKUP(A91&amp;"oud",'Extra aflossing'!A:G,4,0)),0,VLOOKUP(A91&amp;"oud",'Extra aflossing'!A:G,4,0))</f>
        <v>0</v>
      </c>
      <c r="F91" s="4">
        <f>I90*Invoer!$B$13/12</f>
        <v>0</v>
      </c>
      <c r="G91" s="4">
        <f t="shared" si="7"/>
        <v>0</v>
      </c>
      <c r="H91" s="4">
        <f t="shared" si="5"/>
        <v>0</v>
      </c>
      <c r="I91" s="4">
        <f t="shared" si="8"/>
        <v>0</v>
      </c>
    </row>
    <row r="92" spans="1:9" x14ac:dyDescent="0.25">
      <c r="A92" s="10">
        <f t="shared" si="9"/>
        <v>47178</v>
      </c>
      <c r="B92">
        <f t="shared" si="6"/>
        <v>8</v>
      </c>
      <c r="C92">
        <v>91</v>
      </c>
      <c r="D92" s="4">
        <f>IF(A92&lt;=Aflossingsvrij_maken,IFERROR(I91/(Invoer!$B$25-C91),0),0)</f>
        <v>0</v>
      </c>
      <c r="E92" s="4">
        <f>IF(ISNA(VLOOKUP(A92&amp;"oud",'Extra aflossing'!A:G,4,0)),0,VLOOKUP(A92&amp;"oud",'Extra aflossing'!A:G,4,0))</f>
        <v>0</v>
      </c>
      <c r="F92" s="4">
        <f>I91*Invoer!$B$13/12</f>
        <v>0</v>
      </c>
      <c r="G92" s="4">
        <f t="shared" si="7"/>
        <v>0</v>
      </c>
      <c r="H92" s="4">
        <f t="shared" si="5"/>
        <v>0</v>
      </c>
      <c r="I92" s="4">
        <f t="shared" si="8"/>
        <v>0</v>
      </c>
    </row>
    <row r="93" spans="1:9" x14ac:dyDescent="0.25">
      <c r="A93" s="10">
        <f t="shared" si="9"/>
        <v>47209</v>
      </c>
      <c r="B93">
        <f t="shared" si="6"/>
        <v>8</v>
      </c>
      <c r="C93">
        <v>92</v>
      </c>
      <c r="D93" s="4">
        <f>IF(A93&lt;=Aflossingsvrij_maken,IFERROR(I92/(Invoer!$B$25-C92),0),0)</f>
        <v>0</v>
      </c>
      <c r="E93" s="4">
        <f>IF(ISNA(VLOOKUP(A93&amp;"oud",'Extra aflossing'!A:G,4,0)),0,VLOOKUP(A93&amp;"oud",'Extra aflossing'!A:G,4,0))</f>
        <v>0</v>
      </c>
      <c r="F93" s="4">
        <f>I92*Invoer!$B$13/12</f>
        <v>0</v>
      </c>
      <c r="G93" s="4">
        <f t="shared" si="7"/>
        <v>0</v>
      </c>
      <c r="H93" s="4">
        <f t="shared" si="5"/>
        <v>0</v>
      </c>
      <c r="I93" s="4">
        <f t="shared" si="8"/>
        <v>0</v>
      </c>
    </row>
    <row r="94" spans="1:9" x14ac:dyDescent="0.25">
      <c r="A94" s="10">
        <f t="shared" si="9"/>
        <v>47239</v>
      </c>
      <c r="B94">
        <f t="shared" si="6"/>
        <v>8</v>
      </c>
      <c r="C94">
        <v>93</v>
      </c>
      <c r="D94" s="4">
        <f>IF(A94&lt;=Aflossingsvrij_maken,IFERROR(I93/(Invoer!$B$25-C93),0),0)</f>
        <v>0</v>
      </c>
      <c r="E94" s="4">
        <f>IF(ISNA(VLOOKUP(A94&amp;"oud",'Extra aflossing'!A:G,4,0)),0,VLOOKUP(A94&amp;"oud",'Extra aflossing'!A:G,4,0))</f>
        <v>0</v>
      </c>
      <c r="F94" s="4">
        <f>I93*Invoer!$B$13/12</f>
        <v>0</v>
      </c>
      <c r="G94" s="4">
        <f t="shared" si="7"/>
        <v>0</v>
      </c>
      <c r="H94" s="4">
        <f t="shared" si="5"/>
        <v>0</v>
      </c>
      <c r="I94" s="4">
        <f t="shared" si="8"/>
        <v>0</v>
      </c>
    </row>
    <row r="95" spans="1:9" x14ac:dyDescent="0.25">
      <c r="A95" s="10">
        <f t="shared" si="9"/>
        <v>47270</v>
      </c>
      <c r="B95">
        <f t="shared" si="6"/>
        <v>8</v>
      </c>
      <c r="C95">
        <v>94</v>
      </c>
      <c r="D95" s="4">
        <f>IF(A95&lt;=Aflossingsvrij_maken,IFERROR(I94/(Invoer!$B$25-C94),0),0)</f>
        <v>0</v>
      </c>
      <c r="E95" s="4">
        <f>IF(ISNA(VLOOKUP(A95&amp;"oud",'Extra aflossing'!A:G,4,0)),0,VLOOKUP(A95&amp;"oud",'Extra aflossing'!A:G,4,0))</f>
        <v>0</v>
      </c>
      <c r="F95" s="4">
        <f>I94*Invoer!$B$13/12</f>
        <v>0</v>
      </c>
      <c r="G95" s="4">
        <f t="shared" si="7"/>
        <v>0</v>
      </c>
      <c r="H95" s="4">
        <f t="shared" si="5"/>
        <v>0</v>
      </c>
      <c r="I95" s="4">
        <f t="shared" si="8"/>
        <v>0</v>
      </c>
    </row>
    <row r="96" spans="1:9" x14ac:dyDescent="0.25">
      <c r="A96" s="10">
        <f t="shared" si="9"/>
        <v>47300</v>
      </c>
      <c r="B96">
        <f t="shared" si="6"/>
        <v>8</v>
      </c>
      <c r="C96">
        <v>95</v>
      </c>
      <c r="D96" s="4">
        <f>IF(A96&lt;=Aflossingsvrij_maken,IFERROR(I95/(Invoer!$B$25-C95),0),0)</f>
        <v>0</v>
      </c>
      <c r="E96" s="4">
        <f>IF(ISNA(VLOOKUP(A96&amp;"oud",'Extra aflossing'!A:G,4,0)),0,VLOOKUP(A96&amp;"oud",'Extra aflossing'!A:G,4,0))</f>
        <v>0</v>
      </c>
      <c r="F96" s="4">
        <f>I95*Invoer!$B$13/12</f>
        <v>0</v>
      </c>
      <c r="G96" s="4">
        <f t="shared" si="7"/>
        <v>0</v>
      </c>
      <c r="H96" s="4">
        <f t="shared" si="5"/>
        <v>0</v>
      </c>
      <c r="I96" s="4">
        <f t="shared" si="8"/>
        <v>0</v>
      </c>
    </row>
    <row r="97" spans="1:9" x14ac:dyDescent="0.25">
      <c r="A97" s="10">
        <f t="shared" si="9"/>
        <v>47331</v>
      </c>
      <c r="B97">
        <f t="shared" si="6"/>
        <v>8</v>
      </c>
      <c r="C97">
        <v>96</v>
      </c>
      <c r="D97" s="4">
        <f>IF(A97&lt;=Aflossingsvrij_maken,IFERROR(I96/(Invoer!$B$25-C96),0),0)</f>
        <v>0</v>
      </c>
      <c r="E97" s="4">
        <f>IF(ISNA(VLOOKUP(A97&amp;"oud",'Extra aflossing'!A:G,4,0)),0,VLOOKUP(A97&amp;"oud",'Extra aflossing'!A:G,4,0))</f>
        <v>0</v>
      </c>
      <c r="F97" s="4">
        <f>I96*Invoer!$B$13/12</f>
        <v>0</v>
      </c>
      <c r="G97" s="4">
        <f t="shared" si="7"/>
        <v>0</v>
      </c>
      <c r="H97" s="4">
        <f t="shared" si="5"/>
        <v>0</v>
      </c>
      <c r="I97" s="4">
        <f t="shared" si="8"/>
        <v>0</v>
      </c>
    </row>
    <row r="98" spans="1:9" x14ac:dyDescent="0.25">
      <c r="A98" s="10">
        <f t="shared" si="9"/>
        <v>47362</v>
      </c>
      <c r="B98">
        <f t="shared" si="6"/>
        <v>9</v>
      </c>
      <c r="C98">
        <v>97</v>
      </c>
      <c r="D98" s="4">
        <f>IF(A98&lt;=Aflossingsvrij_maken,IFERROR(I97/(Invoer!$B$25-C97),0),0)</f>
        <v>0</v>
      </c>
      <c r="E98" s="4">
        <f>IF(ISNA(VLOOKUP(A98&amp;"oud",'Extra aflossing'!A:G,4,0)),0,VLOOKUP(A98&amp;"oud",'Extra aflossing'!A:G,4,0))</f>
        <v>0</v>
      </c>
      <c r="F98" s="4">
        <f>I97*Invoer!$B$13/12</f>
        <v>0</v>
      </c>
      <c r="G98" s="4">
        <f t="shared" si="7"/>
        <v>0</v>
      </c>
      <c r="H98" s="4">
        <f t="shared" si="5"/>
        <v>0</v>
      </c>
      <c r="I98" s="4">
        <f t="shared" si="8"/>
        <v>0</v>
      </c>
    </row>
    <row r="99" spans="1:9" x14ac:dyDescent="0.25">
      <c r="A99" s="10">
        <f t="shared" si="9"/>
        <v>47392</v>
      </c>
      <c r="B99">
        <f t="shared" si="6"/>
        <v>9</v>
      </c>
      <c r="C99">
        <v>98</v>
      </c>
      <c r="D99" s="4">
        <f>IF(A99&lt;=Aflossingsvrij_maken,IFERROR(I98/(Invoer!$B$25-C98),0),0)</f>
        <v>0</v>
      </c>
      <c r="E99" s="4">
        <f>IF(ISNA(VLOOKUP(A99&amp;"oud",'Extra aflossing'!A:G,4,0)),0,VLOOKUP(A99&amp;"oud",'Extra aflossing'!A:G,4,0))</f>
        <v>0</v>
      </c>
      <c r="F99" s="4">
        <f>I98*Invoer!$B$13/12</f>
        <v>0</v>
      </c>
      <c r="G99" s="4">
        <f t="shared" si="7"/>
        <v>0</v>
      </c>
      <c r="H99" s="4">
        <f t="shared" si="5"/>
        <v>0</v>
      </c>
      <c r="I99" s="4">
        <f t="shared" si="8"/>
        <v>0</v>
      </c>
    </row>
    <row r="100" spans="1:9" x14ac:dyDescent="0.25">
      <c r="A100" s="10">
        <f t="shared" si="9"/>
        <v>47423</v>
      </c>
      <c r="B100">
        <f t="shared" si="6"/>
        <v>9</v>
      </c>
      <c r="C100">
        <v>99</v>
      </c>
      <c r="D100" s="4">
        <f>IF(A100&lt;=Aflossingsvrij_maken,IFERROR(I99/(Invoer!$B$25-C99),0),0)</f>
        <v>0</v>
      </c>
      <c r="E100" s="4">
        <f>IF(ISNA(VLOOKUP(A100&amp;"oud",'Extra aflossing'!A:G,4,0)),0,VLOOKUP(A100&amp;"oud",'Extra aflossing'!A:G,4,0))</f>
        <v>0</v>
      </c>
      <c r="F100" s="4">
        <f>I99*Invoer!$B$13/12</f>
        <v>0</v>
      </c>
      <c r="G100" s="4">
        <f t="shared" si="7"/>
        <v>0</v>
      </c>
      <c r="H100" s="4">
        <f t="shared" si="5"/>
        <v>0</v>
      </c>
      <c r="I100" s="4">
        <f t="shared" si="8"/>
        <v>0</v>
      </c>
    </row>
    <row r="101" spans="1:9" x14ac:dyDescent="0.25">
      <c r="A101" s="10">
        <f t="shared" si="9"/>
        <v>47453</v>
      </c>
      <c r="B101">
        <f t="shared" si="6"/>
        <v>9</v>
      </c>
      <c r="C101">
        <v>100</v>
      </c>
      <c r="D101" s="4">
        <f>IF(A101&lt;=Aflossingsvrij_maken,IFERROR(I100/(Invoer!$B$25-C100),0),0)</f>
        <v>0</v>
      </c>
      <c r="E101" s="4">
        <f>IF(ISNA(VLOOKUP(A101&amp;"oud",'Extra aflossing'!A:G,4,0)),0,VLOOKUP(A101&amp;"oud",'Extra aflossing'!A:G,4,0))</f>
        <v>0</v>
      </c>
      <c r="F101" s="4">
        <f>I100*Invoer!$B$13/12</f>
        <v>0</v>
      </c>
      <c r="G101" s="4">
        <f t="shared" si="7"/>
        <v>0</v>
      </c>
      <c r="H101" s="4">
        <f t="shared" si="5"/>
        <v>0</v>
      </c>
      <c r="I101" s="4">
        <f t="shared" si="8"/>
        <v>0</v>
      </c>
    </row>
    <row r="102" spans="1:9" x14ac:dyDescent="0.25">
      <c r="A102" s="10">
        <f t="shared" si="9"/>
        <v>47484</v>
      </c>
      <c r="B102">
        <f t="shared" si="6"/>
        <v>9</v>
      </c>
      <c r="C102">
        <v>101</v>
      </c>
      <c r="D102" s="4">
        <f>IF(A102&lt;=Aflossingsvrij_maken,IFERROR(I101/(Invoer!$B$25-C101),0),0)</f>
        <v>0</v>
      </c>
      <c r="E102" s="4">
        <f>IF(ISNA(VLOOKUP(A102&amp;"oud",'Extra aflossing'!A:G,4,0)),0,VLOOKUP(A102&amp;"oud",'Extra aflossing'!A:G,4,0))</f>
        <v>0</v>
      </c>
      <c r="F102" s="4">
        <f>I101*Invoer!$B$13/12</f>
        <v>0</v>
      </c>
      <c r="G102" s="4">
        <f t="shared" si="7"/>
        <v>0</v>
      </c>
      <c r="H102" s="4">
        <f t="shared" si="5"/>
        <v>0</v>
      </c>
      <c r="I102" s="4">
        <f t="shared" si="8"/>
        <v>0</v>
      </c>
    </row>
    <row r="103" spans="1:9" x14ac:dyDescent="0.25">
      <c r="A103" s="10">
        <f t="shared" si="9"/>
        <v>47515</v>
      </c>
      <c r="B103">
        <f t="shared" si="6"/>
        <v>9</v>
      </c>
      <c r="C103">
        <v>102</v>
      </c>
      <c r="D103" s="4">
        <f>IF(A103&lt;=Aflossingsvrij_maken,IFERROR(I102/(Invoer!$B$25-C102),0),0)</f>
        <v>0</v>
      </c>
      <c r="E103" s="4">
        <f>IF(ISNA(VLOOKUP(A103&amp;"oud",'Extra aflossing'!A:G,4,0)),0,VLOOKUP(A103&amp;"oud",'Extra aflossing'!A:G,4,0))</f>
        <v>0</v>
      </c>
      <c r="F103" s="4">
        <f>I102*Invoer!$B$13/12</f>
        <v>0</v>
      </c>
      <c r="G103" s="4">
        <f t="shared" si="7"/>
        <v>0</v>
      </c>
      <c r="H103" s="4">
        <f t="shared" si="5"/>
        <v>0</v>
      </c>
      <c r="I103" s="4">
        <f t="shared" si="8"/>
        <v>0</v>
      </c>
    </row>
    <row r="104" spans="1:9" x14ac:dyDescent="0.25">
      <c r="A104" s="10">
        <f t="shared" si="9"/>
        <v>47543</v>
      </c>
      <c r="B104">
        <f t="shared" si="6"/>
        <v>9</v>
      </c>
      <c r="C104">
        <v>103</v>
      </c>
      <c r="D104" s="4">
        <f>IF(A104&lt;=Aflossingsvrij_maken,IFERROR(I103/(Invoer!$B$25-C103),0),0)</f>
        <v>0</v>
      </c>
      <c r="E104" s="4">
        <f>IF(ISNA(VLOOKUP(A104&amp;"oud",'Extra aflossing'!A:G,4,0)),0,VLOOKUP(A104&amp;"oud",'Extra aflossing'!A:G,4,0))</f>
        <v>0</v>
      </c>
      <c r="F104" s="4">
        <f>I103*Invoer!$B$13/12</f>
        <v>0</v>
      </c>
      <c r="G104" s="4">
        <f t="shared" si="7"/>
        <v>0</v>
      </c>
      <c r="H104" s="4">
        <f t="shared" si="5"/>
        <v>0</v>
      </c>
      <c r="I104" s="4">
        <f t="shared" si="8"/>
        <v>0</v>
      </c>
    </row>
    <row r="105" spans="1:9" x14ac:dyDescent="0.25">
      <c r="A105" s="10">
        <f t="shared" si="9"/>
        <v>47574</v>
      </c>
      <c r="B105">
        <f t="shared" si="6"/>
        <v>9</v>
      </c>
      <c r="C105">
        <v>104</v>
      </c>
      <c r="D105" s="4">
        <f>IF(A105&lt;=Aflossingsvrij_maken,IFERROR(I104/(Invoer!$B$25-C104),0),0)</f>
        <v>0</v>
      </c>
      <c r="E105" s="4">
        <f>IF(ISNA(VLOOKUP(A105&amp;"oud",'Extra aflossing'!A:G,4,0)),0,VLOOKUP(A105&amp;"oud",'Extra aflossing'!A:G,4,0))</f>
        <v>0</v>
      </c>
      <c r="F105" s="4">
        <f>I104*Invoer!$B$13/12</f>
        <v>0</v>
      </c>
      <c r="G105" s="4">
        <f t="shared" si="7"/>
        <v>0</v>
      </c>
      <c r="H105" s="4">
        <f t="shared" si="5"/>
        <v>0</v>
      </c>
      <c r="I105" s="4">
        <f t="shared" si="8"/>
        <v>0</v>
      </c>
    </row>
    <row r="106" spans="1:9" x14ac:dyDescent="0.25">
      <c r="A106" s="10">
        <f t="shared" si="9"/>
        <v>47604</v>
      </c>
      <c r="B106">
        <f t="shared" si="6"/>
        <v>9</v>
      </c>
      <c r="C106">
        <v>105</v>
      </c>
      <c r="D106" s="4">
        <f>IF(A106&lt;=Aflossingsvrij_maken,IFERROR(I105/(Invoer!$B$25-C105),0),0)</f>
        <v>0</v>
      </c>
      <c r="E106" s="4">
        <f>IF(ISNA(VLOOKUP(A106&amp;"oud",'Extra aflossing'!A:G,4,0)),0,VLOOKUP(A106&amp;"oud",'Extra aflossing'!A:G,4,0))</f>
        <v>0</v>
      </c>
      <c r="F106" s="4">
        <f>I105*Invoer!$B$13/12</f>
        <v>0</v>
      </c>
      <c r="G106" s="4">
        <f t="shared" si="7"/>
        <v>0</v>
      </c>
      <c r="H106" s="4">
        <f t="shared" si="5"/>
        <v>0</v>
      </c>
      <c r="I106" s="4">
        <f t="shared" si="8"/>
        <v>0</v>
      </c>
    </row>
    <row r="107" spans="1:9" x14ac:dyDescent="0.25">
      <c r="A107" s="10">
        <f t="shared" si="9"/>
        <v>47635</v>
      </c>
      <c r="B107">
        <f t="shared" si="6"/>
        <v>9</v>
      </c>
      <c r="C107">
        <v>106</v>
      </c>
      <c r="D107" s="4">
        <f>IF(A107&lt;=Aflossingsvrij_maken,IFERROR(I106/(Invoer!$B$25-C106),0),0)</f>
        <v>0</v>
      </c>
      <c r="E107" s="4">
        <f>IF(ISNA(VLOOKUP(A107&amp;"oud",'Extra aflossing'!A:G,4,0)),0,VLOOKUP(A107&amp;"oud",'Extra aflossing'!A:G,4,0))</f>
        <v>0</v>
      </c>
      <c r="F107" s="4">
        <f>I106*Invoer!$B$13/12</f>
        <v>0</v>
      </c>
      <c r="G107" s="4">
        <f t="shared" si="7"/>
        <v>0</v>
      </c>
      <c r="H107" s="4">
        <f t="shared" si="5"/>
        <v>0</v>
      </c>
      <c r="I107" s="4">
        <f t="shared" si="8"/>
        <v>0</v>
      </c>
    </row>
    <row r="108" spans="1:9" x14ac:dyDescent="0.25">
      <c r="A108" s="10">
        <f t="shared" si="9"/>
        <v>47665</v>
      </c>
      <c r="B108">
        <f t="shared" si="6"/>
        <v>9</v>
      </c>
      <c r="C108">
        <v>107</v>
      </c>
      <c r="D108" s="4">
        <f>IF(A108&lt;=Aflossingsvrij_maken,IFERROR(I107/(Invoer!$B$25-C107),0),0)</f>
        <v>0</v>
      </c>
      <c r="E108" s="4">
        <f>IF(ISNA(VLOOKUP(A108&amp;"oud",'Extra aflossing'!A:G,4,0)),0,VLOOKUP(A108&amp;"oud",'Extra aflossing'!A:G,4,0))</f>
        <v>0</v>
      </c>
      <c r="F108" s="4">
        <f>I107*Invoer!$B$13/12</f>
        <v>0</v>
      </c>
      <c r="G108" s="4">
        <f t="shared" si="7"/>
        <v>0</v>
      </c>
      <c r="H108" s="4">
        <f t="shared" si="5"/>
        <v>0</v>
      </c>
      <c r="I108" s="4">
        <f t="shared" si="8"/>
        <v>0</v>
      </c>
    </row>
    <row r="109" spans="1:9" x14ac:dyDescent="0.25">
      <c r="A109" s="10">
        <f t="shared" si="9"/>
        <v>47696</v>
      </c>
      <c r="B109">
        <f t="shared" si="6"/>
        <v>9</v>
      </c>
      <c r="C109">
        <v>108</v>
      </c>
      <c r="D109" s="4">
        <f>IF(A109&lt;=Aflossingsvrij_maken,IFERROR(I108/(Invoer!$B$25-C108),0),0)</f>
        <v>0</v>
      </c>
      <c r="E109" s="4">
        <f>IF(ISNA(VLOOKUP(A109&amp;"oud",'Extra aflossing'!A:G,4,0)),0,VLOOKUP(A109&amp;"oud",'Extra aflossing'!A:G,4,0))</f>
        <v>0</v>
      </c>
      <c r="F109" s="4">
        <f>I108*Invoer!$B$13/12</f>
        <v>0</v>
      </c>
      <c r="G109" s="4">
        <f t="shared" si="7"/>
        <v>0</v>
      </c>
      <c r="H109" s="4">
        <f t="shared" si="5"/>
        <v>0</v>
      </c>
      <c r="I109" s="4">
        <f t="shared" si="8"/>
        <v>0</v>
      </c>
    </row>
    <row r="110" spans="1:9" x14ac:dyDescent="0.25">
      <c r="A110" s="10">
        <f t="shared" si="9"/>
        <v>47727</v>
      </c>
      <c r="B110">
        <f t="shared" si="6"/>
        <v>10</v>
      </c>
      <c r="C110">
        <v>109</v>
      </c>
      <c r="D110" s="4">
        <f>IF(A110&lt;=Aflossingsvrij_maken,IFERROR(I109/(Invoer!$B$25-C109),0),0)</f>
        <v>0</v>
      </c>
      <c r="E110" s="4">
        <f>IF(ISNA(VLOOKUP(A110&amp;"oud",'Extra aflossing'!A:G,4,0)),0,VLOOKUP(A110&amp;"oud",'Extra aflossing'!A:G,4,0))</f>
        <v>0</v>
      </c>
      <c r="F110" s="4">
        <f>I109*Invoer!$B$13/12</f>
        <v>0</v>
      </c>
      <c r="G110" s="4">
        <f t="shared" si="7"/>
        <v>0</v>
      </c>
      <c r="H110" s="4">
        <f t="shared" si="5"/>
        <v>0</v>
      </c>
      <c r="I110" s="4">
        <f t="shared" si="8"/>
        <v>0</v>
      </c>
    </row>
    <row r="111" spans="1:9" x14ac:dyDescent="0.25">
      <c r="A111" s="10">
        <f t="shared" si="9"/>
        <v>47757</v>
      </c>
      <c r="B111">
        <f t="shared" si="6"/>
        <v>10</v>
      </c>
      <c r="C111">
        <v>110</v>
      </c>
      <c r="D111" s="4">
        <f>IF(A111&lt;=Aflossingsvrij_maken,IFERROR(I110/(Invoer!$B$25-C110),0),0)</f>
        <v>0</v>
      </c>
      <c r="E111" s="4">
        <f>IF(ISNA(VLOOKUP(A111&amp;"oud",'Extra aflossing'!A:G,4,0)),0,VLOOKUP(A111&amp;"oud",'Extra aflossing'!A:G,4,0))</f>
        <v>0</v>
      </c>
      <c r="F111" s="4">
        <f>I110*Invoer!$B$13/12</f>
        <v>0</v>
      </c>
      <c r="G111" s="4">
        <f t="shared" si="7"/>
        <v>0</v>
      </c>
      <c r="H111" s="4">
        <f t="shared" si="5"/>
        <v>0</v>
      </c>
      <c r="I111" s="4">
        <f t="shared" si="8"/>
        <v>0</v>
      </c>
    </row>
    <row r="112" spans="1:9" x14ac:dyDescent="0.25">
      <c r="A112" s="10">
        <f t="shared" si="9"/>
        <v>47788</v>
      </c>
      <c r="B112">
        <f t="shared" si="6"/>
        <v>10</v>
      </c>
      <c r="C112">
        <v>111</v>
      </c>
      <c r="D112" s="4">
        <f>IF(A112&lt;=Aflossingsvrij_maken,IFERROR(I111/(Invoer!$B$25-C111),0),0)</f>
        <v>0</v>
      </c>
      <c r="E112" s="4">
        <f>IF(ISNA(VLOOKUP(A112&amp;"oud",'Extra aflossing'!A:G,4,0)),0,VLOOKUP(A112&amp;"oud",'Extra aflossing'!A:G,4,0))</f>
        <v>0</v>
      </c>
      <c r="F112" s="4">
        <f>I111*Invoer!$B$13/12</f>
        <v>0</v>
      </c>
      <c r="G112" s="4">
        <f t="shared" si="7"/>
        <v>0</v>
      </c>
      <c r="H112" s="4">
        <f t="shared" si="5"/>
        <v>0</v>
      </c>
      <c r="I112" s="4">
        <f t="shared" si="8"/>
        <v>0</v>
      </c>
    </row>
    <row r="113" spans="1:9" x14ac:dyDescent="0.25">
      <c r="A113" s="10">
        <f t="shared" si="9"/>
        <v>47818</v>
      </c>
      <c r="B113">
        <f t="shared" si="6"/>
        <v>10</v>
      </c>
      <c r="C113">
        <v>112</v>
      </c>
      <c r="D113" s="4">
        <f>IF(A113&lt;=Aflossingsvrij_maken,IFERROR(I112/(Invoer!$B$25-C112),0),0)</f>
        <v>0</v>
      </c>
      <c r="E113" s="4">
        <f>IF(ISNA(VLOOKUP(A113&amp;"oud",'Extra aflossing'!A:G,4,0)),0,VLOOKUP(A113&amp;"oud",'Extra aflossing'!A:G,4,0))</f>
        <v>0</v>
      </c>
      <c r="F113" s="4">
        <f>I112*Invoer!$B$13/12</f>
        <v>0</v>
      </c>
      <c r="G113" s="4">
        <f t="shared" si="7"/>
        <v>0</v>
      </c>
      <c r="H113" s="4">
        <f t="shared" si="5"/>
        <v>0</v>
      </c>
      <c r="I113" s="4">
        <f t="shared" si="8"/>
        <v>0</v>
      </c>
    </row>
    <row r="114" spans="1:9" x14ac:dyDescent="0.25">
      <c r="A114" s="10">
        <f t="shared" si="9"/>
        <v>47849</v>
      </c>
      <c r="B114">
        <f t="shared" si="6"/>
        <v>10</v>
      </c>
      <c r="C114">
        <v>113</v>
      </c>
      <c r="D114" s="4">
        <f>IF(A114&lt;=Aflossingsvrij_maken,IFERROR(I113/(Invoer!$B$25-C113),0),0)</f>
        <v>0</v>
      </c>
      <c r="E114" s="4">
        <f>IF(ISNA(VLOOKUP(A114&amp;"oud",'Extra aflossing'!A:G,4,0)),0,VLOOKUP(A114&amp;"oud",'Extra aflossing'!A:G,4,0))</f>
        <v>0</v>
      </c>
      <c r="F114" s="4">
        <f>I113*Invoer!$B$13/12</f>
        <v>0</v>
      </c>
      <c r="G114" s="4">
        <f t="shared" si="7"/>
        <v>0</v>
      </c>
      <c r="H114" s="4">
        <f t="shared" si="5"/>
        <v>0</v>
      </c>
      <c r="I114" s="4">
        <f t="shared" si="8"/>
        <v>0</v>
      </c>
    </row>
    <row r="115" spans="1:9" x14ac:dyDescent="0.25">
      <c r="A115" s="10">
        <f t="shared" si="9"/>
        <v>47880</v>
      </c>
      <c r="B115">
        <f t="shared" si="6"/>
        <v>10</v>
      </c>
      <c r="C115">
        <v>114</v>
      </c>
      <c r="D115" s="4">
        <f>IF(A115&lt;=Aflossingsvrij_maken,IFERROR(I114/(Invoer!$B$25-C114),0),0)</f>
        <v>0</v>
      </c>
      <c r="E115" s="4">
        <f>IF(ISNA(VLOOKUP(A115&amp;"oud",'Extra aflossing'!A:G,4,0)),0,VLOOKUP(A115&amp;"oud",'Extra aflossing'!A:G,4,0))</f>
        <v>0</v>
      </c>
      <c r="F115" s="4">
        <f>I114*Invoer!$B$13/12</f>
        <v>0</v>
      </c>
      <c r="G115" s="4">
        <f t="shared" si="7"/>
        <v>0</v>
      </c>
      <c r="H115" s="4">
        <f t="shared" si="5"/>
        <v>0</v>
      </c>
      <c r="I115" s="4">
        <f t="shared" si="8"/>
        <v>0</v>
      </c>
    </row>
    <row r="116" spans="1:9" x14ac:dyDescent="0.25">
      <c r="A116" s="10">
        <f t="shared" si="9"/>
        <v>47908</v>
      </c>
      <c r="B116">
        <f t="shared" si="6"/>
        <v>10</v>
      </c>
      <c r="C116">
        <v>115</v>
      </c>
      <c r="D116" s="4">
        <f>IF(A116&lt;=Aflossingsvrij_maken,IFERROR(I115/(Invoer!$B$25-C115),0),0)</f>
        <v>0</v>
      </c>
      <c r="E116" s="4">
        <f>IF(ISNA(VLOOKUP(A116&amp;"oud",'Extra aflossing'!A:G,4,0)),0,VLOOKUP(A116&amp;"oud",'Extra aflossing'!A:G,4,0))</f>
        <v>0</v>
      </c>
      <c r="F116" s="4">
        <f>I115*Invoer!$B$13/12</f>
        <v>0</v>
      </c>
      <c r="G116" s="4">
        <f t="shared" si="7"/>
        <v>0</v>
      </c>
      <c r="H116" s="4">
        <f t="shared" si="5"/>
        <v>0</v>
      </c>
      <c r="I116" s="4">
        <f t="shared" si="8"/>
        <v>0</v>
      </c>
    </row>
    <row r="117" spans="1:9" x14ac:dyDescent="0.25">
      <c r="A117" s="10">
        <f t="shared" si="9"/>
        <v>47939</v>
      </c>
      <c r="B117">
        <f t="shared" si="6"/>
        <v>10</v>
      </c>
      <c r="C117">
        <v>116</v>
      </c>
      <c r="D117" s="4">
        <f>IF(A117&lt;=Aflossingsvrij_maken,IFERROR(I116/(Invoer!$B$25-C116),0),0)</f>
        <v>0</v>
      </c>
      <c r="E117" s="4">
        <f>IF(ISNA(VLOOKUP(A117&amp;"oud",'Extra aflossing'!A:G,4,0)),0,VLOOKUP(A117&amp;"oud",'Extra aflossing'!A:G,4,0))</f>
        <v>0</v>
      </c>
      <c r="F117" s="4">
        <f>I116*Invoer!$B$13/12</f>
        <v>0</v>
      </c>
      <c r="G117" s="4">
        <f t="shared" si="7"/>
        <v>0</v>
      </c>
      <c r="H117" s="4">
        <f t="shared" si="5"/>
        <v>0</v>
      </c>
      <c r="I117" s="4">
        <f t="shared" si="8"/>
        <v>0</v>
      </c>
    </row>
    <row r="118" spans="1:9" x14ac:dyDescent="0.25">
      <c r="A118" s="10">
        <f t="shared" si="9"/>
        <v>47969</v>
      </c>
      <c r="B118">
        <f t="shared" si="6"/>
        <v>10</v>
      </c>
      <c r="C118">
        <v>117</v>
      </c>
      <c r="D118" s="4">
        <f>IF(A118&lt;=Aflossingsvrij_maken,IFERROR(I117/(Invoer!$B$25-C117),0),0)</f>
        <v>0</v>
      </c>
      <c r="E118" s="4">
        <f>IF(ISNA(VLOOKUP(A118&amp;"oud",'Extra aflossing'!A:G,4,0)),0,VLOOKUP(A118&amp;"oud",'Extra aflossing'!A:G,4,0))</f>
        <v>0</v>
      </c>
      <c r="F118" s="4">
        <f>I117*Invoer!$B$13/12</f>
        <v>0</v>
      </c>
      <c r="G118" s="4">
        <f t="shared" si="7"/>
        <v>0</v>
      </c>
      <c r="H118" s="4">
        <f t="shared" si="5"/>
        <v>0</v>
      </c>
      <c r="I118" s="4">
        <f t="shared" si="8"/>
        <v>0</v>
      </c>
    </row>
    <row r="119" spans="1:9" x14ac:dyDescent="0.25">
      <c r="A119" s="10">
        <f t="shared" si="9"/>
        <v>48000</v>
      </c>
      <c r="B119">
        <f t="shared" si="6"/>
        <v>10</v>
      </c>
      <c r="C119">
        <v>118</v>
      </c>
      <c r="D119" s="4">
        <f>IF(A119&lt;=Aflossingsvrij_maken,IFERROR(I118/(Invoer!$B$25-C118),0),0)</f>
        <v>0</v>
      </c>
      <c r="E119" s="4">
        <f>IF(ISNA(VLOOKUP(A119&amp;"oud",'Extra aflossing'!A:G,4,0)),0,VLOOKUP(A119&amp;"oud",'Extra aflossing'!A:G,4,0))</f>
        <v>0</v>
      </c>
      <c r="F119" s="4">
        <f>I118*Invoer!$B$13/12</f>
        <v>0</v>
      </c>
      <c r="G119" s="4">
        <f t="shared" si="7"/>
        <v>0</v>
      </c>
      <c r="H119" s="4">
        <f t="shared" si="5"/>
        <v>0</v>
      </c>
      <c r="I119" s="4">
        <f t="shared" si="8"/>
        <v>0</v>
      </c>
    </row>
    <row r="120" spans="1:9" x14ac:dyDescent="0.25">
      <c r="A120" s="10">
        <f t="shared" si="9"/>
        <v>48030</v>
      </c>
      <c r="B120">
        <f t="shared" si="6"/>
        <v>10</v>
      </c>
      <c r="C120">
        <v>119</v>
      </c>
      <c r="D120" s="4">
        <f>IF(A120&lt;=Aflossingsvrij_maken,IFERROR(I119/(Invoer!$B$25-C119),0),0)</f>
        <v>0</v>
      </c>
      <c r="E120" s="4">
        <f>IF(ISNA(VLOOKUP(A120&amp;"oud",'Extra aflossing'!A:G,4,0)),0,VLOOKUP(A120&amp;"oud",'Extra aflossing'!A:G,4,0))</f>
        <v>0</v>
      </c>
      <c r="F120" s="4">
        <f>I119*Invoer!$B$13/12</f>
        <v>0</v>
      </c>
      <c r="G120" s="4">
        <f t="shared" si="7"/>
        <v>0</v>
      </c>
      <c r="H120" s="4">
        <f t="shared" si="5"/>
        <v>0</v>
      </c>
      <c r="I120" s="4">
        <f t="shared" si="8"/>
        <v>0</v>
      </c>
    </row>
    <row r="121" spans="1:9" x14ac:dyDescent="0.25">
      <c r="A121" s="10">
        <f t="shared" si="9"/>
        <v>48061</v>
      </c>
      <c r="B121">
        <f t="shared" si="6"/>
        <v>10</v>
      </c>
      <c r="C121">
        <v>120</v>
      </c>
      <c r="D121" s="4">
        <f>IF(A121&lt;=Aflossingsvrij_maken,IFERROR(I120/(Invoer!$B$25-C120),0),0)</f>
        <v>0</v>
      </c>
      <c r="E121" s="4">
        <f>IF(ISNA(VLOOKUP(A121&amp;"oud",'Extra aflossing'!A:G,4,0)),0,VLOOKUP(A121&amp;"oud",'Extra aflossing'!A:G,4,0))</f>
        <v>0</v>
      </c>
      <c r="F121" s="4">
        <f>I120*Invoer!$B$13/12</f>
        <v>0</v>
      </c>
      <c r="G121" s="4">
        <f t="shared" si="7"/>
        <v>0</v>
      </c>
      <c r="H121" s="4">
        <f t="shared" si="5"/>
        <v>0</v>
      </c>
      <c r="I121" s="4">
        <f t="shared" si="8"/>
        <v>0</v>
      </c>
    </row>
    <row r="122" spans="1:9" x14ac:dyDescent="0.25">
      <c r="A122" s="10">
        <f t="shared" si="9"/>
        <v>48092</v>
      </c>
      <c r="B122">
        <f t="shared" si="6"/>
        <v>11</v>
      </c>
      <c r="C122">
        <v>121</v>
      </c>
      <c r="D122" s="4">
        <f>IF(A122&lt;=Aflossingsvrij_maken,IFERROR(I121/(Invoer!$B$25-C121),0),0)</f>
        <v>0</v>
      </c>
      <c r="E122" s="4">
        <f>IF(ISNA(VLOOKUP(A122&amp;"oud",'Extra aflossing'!A:G,4,0)),0,VLOOKUP(A122&amp;"oud",'Extra aflossing'!A:G,4,0))</f>
        <v>0</v>
      </c>
      <c r="F122" s="4">
        <f>I121*Invoer!$B$14/12</f>
        <v>0</v>
      </c>
      <c r="G122" s="4">
        <f t="shared" si="7"/>
        <v>0</v>
      </c>
      <c r="H122" s="4">
        <f t="shared" si="5"/>
        <v>0</v>
      </c>
      <c r="I122" s="4">
        <f t="shared" si="8"/>
        <v>0</v>
      </c>
    </row>
    <row r="123" spans="1:9" x14ac:dyDescent="0.25">
      <c r="A123" s="10">
        <f t="shared" si="9"/>
        <v>48122</v>
      </c>
      <c r="B123">
        <f t="shared" si="6"/>
        <v>11</v>
      </c>
      <c r="C123">
        <v>122</v>
      </c>
      <c r="D123" s="4">
        <f>IF(A123&lt;=Aflossingsvrij_maken,IFERROR(I122/(Invoer!$B$25-C122),0),0)</f>
        <v>0</v>
      </c>
      <c r="E123" s="4">
        <f>IF(ISNA(VLOOKUP(A123&amp;"oud",'Extra aflossing'!A:G,4,0)),0,VLOOKUP(A123&amp;"oud",'Extra aflossing'!A:G,4,0))</f>
        <v>0</v>
      </c>
      <c r="F123" s="4">
        <f>I122*Invoer!$B$14/12</f>
        <v>0</v>
      </c>
      <c r="G123" s="4">
        <f t="shared" si="7"/>
        <v>0</v>
      </c>
      <c r="H123" s="4">
        <f t="shared" si="5"/>
        <v>0</v>
      </c>
      <c r="I123" s="4">
        <f t="shared" si="8"/>
        <v>0</v>
      </c>
    </row>
    <row r="124" spans="1:9" x14ac:dyDescent="0.25">
      <c r="A124" s="10">
        <f t="shared" si="9"/>
        <v>48153</v>
      </c>
      <c r="B124">
        <f t="shared" si="6"/>
        <v>11</v>
      </c>
      <c r="C124">
        <v>123</v>
      </c>
      <c r="D124" s="4">
        <f>IF(A124&lt;=Aflossingsvrij_maken,IFERROR(I123/(Invoer!$B$25-C123),0),0)</f>
        <v>0</v>
      </c>
      <c r="E124" s="4">
        <f>IF(ISNA(VLOOKUP(A124&amp;"oud",'Extra aflossing'!A:G,4,0)),0,VLOOKUP(A124&amp;"oud",'Extra aflossing'!A:G,4,0))</f>
        <v>0</v>
      </c>
      <c r="F124" s="4">
        <f>I123*Invoer!$B$14/12</f>
        <v>0</v>
      </c>
      <c r="G124" s="4">
        <f t="shared" si="7"/>
        <v>0</v>
      </c>
      <c r="H124" s="4">
        <f t="shared" si="5"/>
        <v>0</v>
      </c>
      <c r="I124" s="4">
        <f t="shared" si="8"/>
        <v>0</v>
      </c>
    </row>
    <row r="125" spans="1:9" x14ac:dyDescent="0.25">
      <c r="A125" s="10">
        <f t="shared" si="9"/>
        <v>48183</v>
      </c>
      <c r="B125">
        <f t="shared" si="6"/>
        <v>11</v>
      </c>
      <c r="C125">
        <v>124</v>
      </c>
      <c r="D125" s="4">
        <f>IF(A125&lt;=Aflossingsvrij_maken,IFERROR(I124/(Invoer!$B$25-C124),0),0)</f>
        <v>0</v>
      </c>
      <c r="E125" s="4">
        <f>IF(ISNA(VLOOKUP(A125&amp;"oud",'Extra aflossing'!A:G,4,0)),0,VLOOKUP(A125&amp;"oud",'Extra aflossing'!A:G,4,0))</f>
        <v>0</v>
      </c>
      <c r="F125" s="4">
        <f>I124*Invoer!$B$14/12</f>
        <v>0</v>
      </c>
      <c r="G125" s="4">
        <f t="shared" si="7"/>
        <v>0</v>
      </c>
      <c r="H125" s="4">
        <f t="shared" si="5"/>
        <v>0</v>
      </c>
      <c r="I125" s="4">
        <f t="shared" si="8"/>
        <v>0</v>
      </c>
    </row>
    <row r="126" spans="1:9" x14ac:dyDescent="0.25">
      <c r="A126" s="10">
        <f t="shared" si="9"/>
        <v>48214</v>
      </c>
      <c r="B126">
        <f t="shared" si="6"/>
        <v>11</v>
      </c>
      <c r="C126">
        <v>125</v>
      </c>
      <c r="D126" s="4">
        <f>IF(A126&lt;=Aflossingsvrij_maken,IFERROR(I125/(Invoer!$B$25-C125),0),0)</f>
        <v>0</v>
      </c>
      <c r="E126" s="4">
        <f>IF(ISNA(VLOOKUP(A126&amp;"oud",'Extra aflossing'!A:G,4,0)),0,VLOOKUP(A126&amp;"oud",'Extra aflossing'!A:G,4,0))</f>
        <v>0</v>
      </c>
      <c r="F126" s="4">
        <f>I125*Invoer!$B$14/12</f>
        <v>0</v>
      </c>
      <c r="G126" s="4">
        <f t="shared" si="7"/>
        <v>0</v>
      </c>
      <c r="H126" s="4">
        <f t="shared" si="5"/>
        <v>0</v>
      </c>
      <c r="I126" s="4">
        <f t="shared" si="8"/>
        <v>0</v>
      </c>
    </row>
    <row r="127" spans="1:9" x14ac:dyDescent="0.25">
      <c r="A127" s="10">
        <f t="shared" si="9"/>
        <v>48245</v>
      </c>
      <c r="B127">
        <f t="shared" si="6"/>
        <v>11</v>
      </c>
      <c r="C127">
        <v>126</v>
      </c>
      <c r="D127" s="4">
        <f>IF(A127&lt;=Aflossingsvrij_maken,IFERROR(I126/(Invoer!$B$25-C126),0),0)</f>
        <v>0</v>
      </c>
      <c r="E127" s="4">
        <f>IF(ISNA(VLOOKUP(A127&amp;"oud",'Extra aflossing'!A:G,4,0)),0,VLOOKUP(A127&amp;"oud",'Extra aflossing'!A:G,4,0))</f>
        <v>0</v>
      </c>
      <c r="F127" s="4">
        <f>I126*Invoer!$B$14/12</f>
        <v>0</v>
      </c>
      <c r="G127" s="4">
        <f t="shared" si="7"/>
        <v>0</v>
      </c>
      <c r="H127" s="4">
        <f t="shared" si="5"/>
        <v>0</v>
      </c>
      <c r="I127" s="4">
        <f t="shared" si="8"/>
        <v>0</v>
      </c>
    </row>
    <row r="128" spans="1:9" x14ac:dyDescent="0.25">
      <c r="A128" s="10">
        <f t="shared" si="9"/>
        <v>48274</v>
      </c>
      <c r="B128">
        <f t="shared" si="6"/>
        <v>11</v>
      </c>
      <c r="C128">
        <v>127</v>
      </c>
      <c r="D128" s="4">
        <f>IF(A128&lt;=Aflossingsvrij_maken,IFERROR(I127/(Invoer!$B$25-C127),0),0)</f>
        <v>0</v>
      </c>
      <c r="E128" s="4">
        <f>IF(ISNA(VLOOKUP(A128&amp;"oud",'Extra aflossing'!A:G,4,0)),0,VLOOKUP(A128&amp;"oud",'Extra aflossing'!A:G,4,0))</f>
        <v>0</v>
      </c>
      <c r="F128" s="4">
        <f>I127*Invoer!$B$14/12</f>
        <v>0</v>
      </c>
      <c r="G128" s="4">
        <f t="shared" si="7"/>
        <v>0</v>
      </c>
      <c r="H128" s="4">
        <f t="shared" si="5"/>
        <v>0</v>
      </c>
      <c r="I128" s="4">
        <f t="shared" si="8"/>
        <v>0</v>
      </c>
    </row>
    <row r="129" spans="1:9" x14ac:dyDescent="0.25">
      <c r="A129" s="10">
        <f t="shared" si="9"/>
        <v>48305</v>
      </c>
      <c r="B129">
        <f t="shared" si="6"/>
        <v>11</v>
      </c>
      <c r="C129">
        <v>128</v>
      </c>
      <c r="D129" s="4">
        <f>IF(A129&lt;=Aflossingsvrij_maken,IFERROR(I128/(Invoer!$B$25-C128),0),0)</f>
        <v>0</v>
      </c>
      <c r="E129" s="4">
        <f>IF(ISNA(VLOOKUP(A129&amp;"oud",'Extra aflossing'!A:G,4,0)),0,VLOOKUP(A129&amp;"oud",'Extra aflossing'!A:G,4,0))</f>
        <v>0</v>
      </c>
      <c r="F129" s="4">
        <f>I128*Invoer!$B$14/12</f>
        <v>0</v>
      </c>
      <c r="G129" s="4">
        <f t="shared" si="7"/>
        <v>0</v>
      </c>
      <c r="H129" s="4">
        <f t="shared" si="5"/>
        <v>0</v>
      </c>
      <c r="I129" s="4">
        <f t="shared" si="8"/>
        <v>0</v>
      </c>
    </row>
    <row r="130" spans="1:9" x14ac:dyDescent="0.25">
      <c r="A130" s="10">
        <f t="shared" si="9"/>
        <v>48335</v>
      </c>
      <c r="B130">
        <f t="shared" si="6"/>
        <v>11</v>
      </c>
      <c r="C130">
        <v>129</v>
      </c>
      <c r="D130" s="4">
        <f>IF(A130&lt;=Aflossingsvrij_maken,IFERROR(I129/(Invoer!$B$25-C129),0),0)</f>
        <v>0</v>
      </c>
      <c r="E130" s="4">
        <f>IF(ISNA(VLOOKUP(A130&amp;"oud",'Extra aflossing'!A:G,4,0)),0,VLOOKUP(A130&amp;"oud",'Extra aflossing'!A:G,4,0))</f>
        <v>0</v>
      </c>
      <c r="F130" s="4">
        <f>I129*Invoer!$B$14/12</f>
        <v>0</v>
      </c>
      <c r="G130" s="4">
        <f t="shared" si="7"/>
        <v>0</v>
      </c>
      <c r="H130" s="4">
        <f t="shared" ref="H130:H193" si="10">SUM(E130,G130)</f>
        <v>0</v>
      </c>
      <c r="I130" s="4">
        <f t="shared" si="8"/>
        <v>0</v>
      </c>
    </row>
    <row r="131" spans="1:9" x14ac:dyDescent="0.25">
      <c r="A131" s="10">
        <f t="shared" si="9"/>
        <v>48366</v>
      </c>
      <c r="B131">
        <f t="shared" ref="B131:B194" si="11">CEILING(C131/12,1)</f>
        <v>11</v>
      </c>
      <c r="C131">
        <v>130</v>
      </c>
      <c r="D131" s="4">
        <f>IF(A131&lt;=Aflossingsvrij_maken,IFERROR(I130/(Invoer!$B$25-C130),0),0)</f>
        <v>0</v>
      </c>
      <c r="E131" s="4">
        <f>IF(ISNA(VLOOKUP(A131&amp;"oud",'Extra aflossing'!A:G,4,0)),0,VLOOKUP(A131&amp;"oud",'Extra aflossing'!A:G,4,0))</f>
        <v>0</v>
      </c>
      <c r="F131" s="4">
        <f>I130*Invoer!$B$14/12</f>
        <v>0</v>
      </c>
      <c r="G131" s="4">
        <f t="shared" ref="G131:G194" si="12">SUM(D131,F131)</f>
        <v>0</v>
      </c>
      <c r="H131" s="4">
        <f t="shared" si="10"/>
        <v>0</v>
      </c>
      <c r="I131" s="4">
        <f t="shared" ref="I131:I194" si="13">I130-D131-E131</f>
        <v>0</v>
      </c>
    </row>
    <row r="132" spans="1:9" x14ac:dyDescent="0.25">
      <c r="A132" s="10">
        <f t="shared" ref="A132:A195" si="14">DATE(YEAR(A131),MONTH(A131)+1,DAY(A131))</f>
        <v>48396</v>
      </c>
      <c r="B132">
        <f t="shared" si="11"/>
        <v>11</v>
      </c>
      <c r="C132">
        <v>131</v>
      </c>
      <c r="D132" s="4">
        <f>IF(A132&lt;=Aflossingsvrij_maken,IFERROR(I131/(Invoer!$B$25-C131),0),0)</f>
        <v>0</v>
      </c>
      <c r="E132" s="4">
        <f>IF(ISNA(VLOOKUP(A132&amp;"oud",'Extra aflossing'!A:G,4,0)),0,VLOOKUP(A132&amp;"oud",'Extra aflossing'!A:G,4,0))</f>
        <v>0</v>
      </c>
      <c r="F132" s="4">
        <f>I131*Invoer!$B$14/12</f>
        <v>0</v>
      </c>
      <c r="G132" s="4">
        <f t="shared" si="12"/>
        <v>0</v>
      </c>
      <c r="H132" s="4">
        <f t="shared" si="10"/>
        <v>0</v>
      </c>
      <c r="I132" s="4">
        <f t="shared" si="13"/>
        <v>0</v>
      </c>
    </row>
    <row r="133" spans="1:9" x14ac:dyDescent="0.25">
      <c r="A133" s="10">
        <f t="shared" si="14"/>
        <v>48427</v>
      </c>
      <c r="B133">
        <f t="shared" si="11"/>
        <v>11</v>
      </c>
      <c r="C133">
        <v>132</v>
      </c>
      <c r="D133" s="4">
        <f>IF(A133&lt;=Aflossingsvrij_maken,IFERROR(I132/(Invoer!$B$25-C132),0),0)</f>
        <v>0</v>
      </c>
      <c r="E133" s="4">
        <f>IF(ISNA(VLOOKUP(A133&amp;"oud",'Extra aflossing'!A:G,4,0)),0,VLOOKUP(A133&amp;"oud",'Extra aflossing'!A:G,4,0))</f>
        <v>0</v>
      </c>
      <c r="F133" s="4">
        <f>I132*Invoer!$B$14/12</f>
        <v>0</v>
      </c>
      <c r="G133" s="4">
        <f t="shared" si="12"/>
        <v>0</v>
      </c>
      <c r="H133" s="4">
        <f t="shared" si="10"/>
        <v>0</v>
      </c>
      <c r="I133" s="4">
        <f t="shared" si="13"/>
        <v>0</v>
      </c>
    </row>
    <row r="134" spans="1:9" x14ac:dyDescent="0.25">
      <c r="A134" s="10">
        <f t="shared" si="14"/>
        <v>48458</v>
      </c>
      <c r="B134">
        <f t="shared" si="11"/>
        <v>12</v>
      </c>
      <c r="C134">
        <v>133</v>
      </c>
      <c r="D134" s="4">
        <f>IF(A134&lt;=Aflossingsvrij_maken,IFERROR(I133/(Invoer!$B$25-C133),0),0)</f>
        <v>0</v>
      </c>
      <c r="E134" s="4">
        <f>IF(ISNA(VLOOKUP(A134&amp;"oud",'Extra aflossing'!A:G,4,0)),0,VLOOKUP(A134&amp;"oud",'Extra aflossing'!A:G,4,0))</f>
        <v>0</v>
      </c>
      <c r="F134" s="4">
        <f>I133*Invoer!$B$14/12</f>
        <v>0</v>
      </c>
      <c r="G134" s="4">
        <f t="shared" si="12"/>
        <v>0</v>
      </c>
      <c r="H134" s="4">
        <f t="shared" si="10"/>
        <v>0</v>
      </c>
      <c r="I134" s="4">
        <f t="shared" si="13"/>
        <v>0</v>
      </c>
    </row>
    <row r="135" spans="1:9" x14ac:dyDescent="0.25">
      <c r="A135" s="10">
        <f t="shared" si="14"/>
        <v>48488</v>
      </c>
      <c r="B135">
        <f t="shared" si="11"/>
        <v>12</v>
      </c>
      <c r="C135">
        <v>134</v>
      </c>
      <c r="D135" s="4">
        <f>IF(A135&lt;=Aflossingsvrij_maken,IFERROR(I134/(Invoer!$B$25-C134),0),0)</f>
        <v>0</v>
      </c>
      <c r="E135" s="4">
        <f>IF(ISNA(VLOOKUP(A135&amp;"oud",'Extra aflossing'!A:G,4,0)),0,VLOOKUP(A135&amp;"oud",'Extra aflossing'!A:G,4,0))</f>
        <v>0</v>
      </c>
      <c r="F135" s="4">
        <f>I134*Invoer!$B$14/12</f>
        <v>0</v>
      </c>
      <c r="G135" s="4">
        <f t="shared" si="12"/>
        <v>0</v>
      </c>
      <c r="H135" s="4">
        <f t="shared" si="10"/>
        <v>0</v>
      </c>
      <c r="I135" s="4">
        <f t="shared" si="13"/>
        <v>0</v>
      </c>
    </row>
    <row r="136" spans="1:9" x14ac:dyDescent="0.25">
      <c r="A136" s="10">
        <f t="shared" si="14"/>
        <v>48519</v>
      </c>
      <c r="B136">
        <f t="shared" si="11"/>
        <v>12</v>
      </c>
      <c r="C136">
        <v>135</v>
      </c>
      <c r="D136" s="4">
        <f>IF(A136&lt;=Aflossingsvrij_maken,IFERROR(I135/(Invoer!$B$25-C135),0),0)</f>
        <v>0</v>
      </c>
      <c r="E136" s="4">
        <f>IF(ISNA(VLOOKUP(A136&amp;"oud",'Extra aflossing'!A:G,4,0)),0,VLOOKUP(A136&amp;"oud",'Extra aflossing'!A:G,4,0))</f>
        <v>0</v>
      </c>
      <c r="F136" s="4">
        <f>I135*Invoer!$B$14/12</f>
        <v>0</v>
      </c>
      <c r="G136" s="4">
        <f t="shared" si="12"/>
        <v>0</v>
      </c>
      <c r="H136" s="4">
        <f t="shared" si="10"/>
        <v>0</v>
      </c>
      <c r="I136" s="4">
        <f t="shared" si="13"/>
        <v>0</v>
      </c>
    </row>
    <row r="137" spans="1:9" x14ac:dyDescent="0.25">
      <c r="A137" s="10">
        <f t="shared" si="14"/>
        <v>48549</v>
      </c>
      <c r="B137">
        <f t="shared" si="11"/>
        <v>12</v>
      </c>
      <c r="C137">
        <v>136</v>
      </c>
      <c r="D137" s="4">
        <f>IF(A137&lt;=Aflossingsvrij_maken,IFERROR(I136/(Invoer!$B$25-C136),0),0)</f>
        <v>0</v>
      </c>
      <c r="E137" s="4">
        <f>IF(ISNA(VLOOKUP(A137&amp;"oud",'Extra aflossing'!A:G,4,0)),0,VLOOKUP(A137&amp;"oud",'Extra aflossing'!A:G,4,0))</f>
        <v>0</v>
      </c>
      <c r="F137" s="4">
        <f>I136*Invoer!$B$14/12</f>
        <v>0</v>
      </c>
      <c r="G137" s="4">
        <f t="shared" si="12"/>
        <v>0</v>
      </c>
      <c r="H137" s="4">
        <f t="shared" si="10"/>
        <v>0</v>
      </c>
      <c r="I137" s="4">
        <f t="shared" si="13"/>
        <v>0</v>
      </c>
    </row>
    <row r="138" spans="1:9" x14ac:dyDescent="0.25">
      <c r="A138" s="10">
        <f t="shared" si="14"/>
        <v>48580</v>
      </c>
      <c r="B138">
        <f t="shared" si="11"/>
        <v>12</v>
      </c>
      <c r="C138">
        <v>137</v>
      </c>
      <c r="D138" s="4">
        <f>IF(A138&lt;=Aflossingsvrij_maken,IFERROR(I137/(Invoer!$B$25-C137),0),0)</f>
        <v>0</v>
      </c>
      <c r="E138" s="4">
        <f>IF(ISNA(VLOOKUP(A138&amp;"oud",'Extra aflossing'!A:G,4,0)),0,VLOOKUP(A138&amp;"oud",'Extra aflossing'!A:G,4,0))</f>
        <v>0</v>
      </c>
      <c r="F138" s="4">
        <f>I137*Invoer!$B$14/12</f>
        <v>0</v>
      </c>
      <c r="G138" s="4">
        <f t="shared" si="12"/>
        <v>0</v>
      </c>
      <c r="H138" s="4">
        <f t="shared" si="10"/>
        <v>0</v>
      </c>
      <c r="I138" s="4">
        <f t="shared" si="13"/>
        <v>0</v>
      </c>
    </row>
    <row r="139" spans="1:9" x14ac:dyDescent="0.25">
      <c r="A139" s="10">
        <f t="shared" si="14"/>
        <v>48611</v>
      </c>
      <c r="B139">
        <f t="shared" si="11"/>
        <v>12</v>
      </c>
      <c r="C139">
        <v>138</v>
      </c>
      <c r="D139" s="4">
        <f>IF(A139&lt;=Aflossingsvrij_maken,IFERROR(I138/(Invoer!$B$25-C138),0),0)</f>
        <v>0</v>
      </c>
      <c r="E139" s="4">
        <f>IF(ISNA(VLOOKUP(A139&amp;"oud",'Extra aflossing'!A:G,4,0)),0,VLOOKUP(A139&amp;"oud",'Extra aflossing'!A:G,4,0))</f>
        <v>0</v>
      </c>
      <c r="F139" s="4">
        <f>I138*Invoer!$B$14/12</f>
        <v>0</v>
      </c>
      <c r="G139" s="4">
        <f t="shared" si="12"/>
        <v>0</v>
      </c>
      <c r="H139" s="4">
        <f t="shared" si="10"/>
        <v>0</v>
      </c>
      <c r="I139" s="4">
        <f t="shared" si="13"/>
        <v>0</v>
      </c>
    </row>
    <row r="140" spans="1:9" x14ac:dyDescent="0.25">
      <c r="A140" s="10">
        <f t="shared" si="14"/>
        <v>48639</v>
      </c>
      <c r="B140">
        <f t="shared" si="11"/>
        <v>12</v>
      </c>
      <c r="C140">
        <v>139</v>
      </c>
      <c r="D140" s="4">
        <f>IF(A140&lt;=Aflossingsvrij_maken,IFERROR(I139/(Invoer!$B$25-C139),0),0)</f>
        <v>0</v>
      </c>
      <c r="E140" s="4">
        <f>IF(ISNA(VLOOKUP(A140&amp;"oud",'Extra aflossing'!A:G,4,0)),0,VLOOKUP(A140&amp;"oud",'Extra aflossing'!A:G,4,0))</f>
        <v>0</v>
      </c>
      <c r="F140" s="4">
        <f>I139*Invoer!$B$14/12</f>
        <v>0</v>
      </c>
      <c r="G140" s="4">
        <f t="shared" si="12"/>
        <v>0</v>
      </c>
      <c r="H140" s="4">
        <f t="shared" si="10"/>
        <v>0</v>
      </c>
      <c r="I140" s="4">
        <f t="shared" si="13"/>
        <v>0</v>
      </c>
    </row>
    <row r="141" spans="1:9" x14ac:dyDescent="0.25">
      <c r="A141" s="10">
        <f t="shared" si="14"/>
        <v>48670</v>
      </c>
      <c r="B141">
        <f t="shared" si="11"/>
        <v>12</v>
      </c>
      <c r="C141">
        <v>140</v>
      </c>
      <c r="D141" s="4">
        <f>IF(A141&lt;=Aflossingsvrij_maken,IFERROR(I140/(Invoer!$B$25-C140),0),0)</f>
        <v>0</v>
      </c>
      <c r="E141" s="4">
        <f>IF(ISNA(VLOOKUP(A141&amp;"oud",'Extra aflossing'!A:G,4,0)),0,VLOOKUP(A141&amp;"oud",'Extra aflossing'!A:G,4,0))</f>
        <v>0</v>
      </c>
      <c r="F141" s="4">
        <f>I140*Invoer!$B$14/12</f>
        <v>0</v>
      </c>
      <c r="G141" s="4">
        <f t="shared" si="12"/>
        <v>0</v>
      </c>
      <c r="H141" s="4">
        <f t="shared" si="10"/>
        <v>0</v>
      </c>
      <c r="I141" s="4">
        <f t="shared" si="13"/>
        <v>0</v>
      </c>
    </row>
    <row r="142" spans="1:9" x14ac:dyDescent="0.25">
      <c r="A142" s="10">
        <f t="shared" si="14"/>
        <v>48700</v>
      </c>
      <c r="B142">
        <f t="shared" si="11"/>
        <v>12</v>
      </c>
      <c r="C142">
        <v>141</v>
      </c>
      <c r="D142" s="4">
        <f>IF(A142&lt;=Aflossingsvrij_maken,IFERROR(I141/(Invoer!$B$25-C141),0),0)</f>
        <v>0</v>
      </c>
      <c r="E142" s="4">
        <f>IF(ISNA(VLOOKUP(A142&amp;"oud",'Extra aflossing'!A:G,4,0)),0,VLOOKUP(A142&amp;"oud",'Extra aflossing'!A:G,4,0))</f>
        <v>0</v>
      </c>
      <c r="F142" s="4">
        <f>I141*Invoer!$B$14/12</f>
        <v>0</v>
      </c>
      <c r="G142" s="4">
        <f t="shared" si="12"/>
        <v>0</v>
      </c>
      <c r="H142" s="4">
        <f t="shared" si="10"/>
        <v>0</v>
      </c>
      <c r="I142" s="4">
        <f t="shared" si="13"/>
        <v>0</v>
      </c>
    </row>
    <row r="143" spans="1:9" x14ac:dyDescent="0.25">
      <c r="A143" s="10">
        <f t="shared" si="14"/>
        <v>48731</v>
      </c>
      <c r="B143">
        <f t="shared" si="11"/>
        <v>12</v>
      </c>
      <c r="C143">
        <v>142</v>
      </c>
      <c r="D143" s="4">
        <f>IF(A143&lt;=Aflossingsvrij_maken,IFERROR(I142/(Invoer!$B$25-C142),0),0)</f>
        <v>0</v>
      </c>
      <c r="E143" s="4">
        <f>IF(ISNA(VLOOKUP(A143&amp;"oud",'Extra aflossing'!A:G,4,0)),0,VLOOKUP(A143&amp;"oud",'Extra aflossing'!A:G,4,0))</f>
        <v>0</v>
      </c>
      <c r="F143" s="4">
        <f>I142*Invoer!$B$14/12</f>
        <v>0</v>
      </c>
      <c r="G143" s="4">
        <f t="shared" si="12"/>
        <v>0</v>
      </c>
      <c r="H143" s="4">
        <f t="shared" si="10"/>
        <v>0</v>
      </c>
      <c r="I143" s="4">
        <f t="shared" si="13"/>
        <v>0</v>
      </c>
    </row>
    <row r="144" spans="1:9" x14ac:dyDescent="0.25">
      <c r="A144" s="10">
        <f t="shared" si="14"/>
        <v>48761</v>
      </c>
      <c r="B144">
        <f t="shared" si="11"/>
        <v>12</v>
      </c>
      <c r="C144">
        <v>143</v>
      </c>
      <c r="D144" s="4">
        <f>IF(A144&lt;=Aflossingsvrij_maken,IFERROR(I143/(Invoer!$B$25-C143),0),0)</f>
        <v>0</v>
      </c>
      <c r="E144" s="4">
        <f>IF(ISNA(VLOOKUP(A144&amp;"oud",'Extra aflossing'!A:G,4,0)),0,VLOOKUP(A144&amp;"oud",'Extra aflossing'!A:G,4,0))</f>
        <v>0</v>
      </c>
      <c r="F144" s="4">
        <f>I143*Invoer!$B$14/12</f>
        <v>0</v>
      </c>
      <c r="G144" s="4">
        <f t="shared" si="12"/>
        <v>0</v>
      </c>
      <c r="H144" s="4">
        <f t="shared" si="10"/>
        <v>0</v>
      </c>
      <c r="I144" s="4">
        <f t="shared" si="13"/>
        <v>0</v>
      </c>
    </row>
    <row r="145" spans="1:9" x14ac:dyDescent="0.25">
      <c r="A145" s="10">
        <f t="shared" si="14"/>
        <v>48792</v>
      </c>
      <c r="B145">
        <f t="shared" si="11"/>
        <v>12</v>
      </c>
      <c r="C145">
        <v>144</v>
      </c>
      <c r="D145" s="4">
        <f>IF(A145&lt;=Aflossingsvrij_maken,IFERROR(I144/(Invoer!$B$25-C144),0),0)</f>
        <v>0</v>
      </c>
      <c r="E145" s="4">
        <f>IF(ISNA(VLOOKUP(A145&amp;"oud",'Extra aflossing'!A:G,4,0)),0,VLOOKUP(A145&amp;"oud",'Extra aflossing'!A:G,4,0))</f>
        <v>0</v>
      </c>
      <c r="F145" s="4">
        <f>I144*Invoer!$B$14/12</f>
        <v>0</v>
      </c>
      <c r="G145" s="4">
        <f t="shared" si="12"/>
        <v>0</v>
      </c>
      <c r="H145" s="4">
        <f t="shared" si="10"/>
        <v>0</v>
      </c>
      <c r="I145" s="4">
        <f t="shared" si="13"/>
        <v>0</v>
      </c>
    </row>
    <row r="146" spans="1:9" x14ac:dyDescent="0.25">
      <c r="A146" s="10">
        <f t="shared" si="14"/>
        <v>48823</v>
      </c>
      <c r="B146">
        <f t="shared" si="11"/>
        <v>13</v>
      </c>
      <c r="C146">
        <v>145</v>
      </c>
      <c r="D146" s="4">
        <f>IF(A146&lt;=Aflossingsvrij_maken,IFERROR(I145/(Invoer!$B$25-C145),0),0)</f>
        <v>0</v>
      </c>
      <c r="E146" s="4">
        <f>IF(ISNA(VLOOKUP(A146&amp;"oud",'Extra aflossing'!A:G,4,0)),0,VLOOKUP(A146&amp;"oud",'Extra aflossing'!A:G,4,0))</f>
        <v>0</v>
      </c>
      <c r="F146" s="4">
        <f>I145*Invoer!$B$14/12</f>
        <v>0</v>
      </c>
      <c r="G146" s="4">
        <f t="shared" si="12"/>
        <v>0</v>
      </c>
      <c r="H146" s="4">
        <f t="shared" si="10"/>
        <v>0</v>
      </c>
      <c r="I146" s="4">
        <f t="shared" si="13"/>
        <v>0</v>
      </c>
    </row>
    <row r="147" spans="1:9" x14ac:dyDescent="0.25">
      <c r="A147" s="10">
        <f t="shared" si="14"/>
        <v>48853</v>
      </c>
      <c r="B147">
        <f t="shared" si="11"/>
        <v>13</v>
      </c>
      <c r="C147">
        <v>146</v>
      </c>
      <c r="D147" s="4">
        <f>IF(A147&lt;=Aflossingsvrij_maken,IFERROR(I146/(Invoer!$B$25-C146),0),0)</f>
        <v>0</v>
      </c>
      <c r="E147" s="4">
        <f>IF(ISNA(VLOOKUP(A147&amp;"oud",'Extra aflossing'!A:G,4,0)),0,VLOOKUP(A147&amp;"oud",'Extra aflossing'!A:G,4,0))</f>
        <v>0</v>
      </c>
      <c r="F147" s="4">
        <f>I146*Invoer!$B$14/12</f>
        <v>0</v>
      </c>
      <c r="G147" s="4">
        <f t="shared" si="12"/>
        <v>0</v>
      </c>
      <c r="H147" s="4">
        <f t="shared" si="10"/>
        <v>0</v>
      </c>
      <c r="I147" s="4">
        <f t="shared" si="13"/>
        <v>0</v>
      </c>
    </row>
    <row r="148" spans="1:9" x14ac:dyDescent="0.25">
      <c r="A148" s="10">
        <f t="shared" si="14"/>
        <v>48884</v>
      </c>
      <c r="B148">
        <f t="shared" si="11"/>
        <v>13</v>
      </c>
      <c r="C148">
        <v>147</v>
      </c>
      <c r="D148" s="4">
        <f>IF(A148&lt;=Aflossingsvrij_maken,IFERROR(I147/(Invoer!$B$25-C147),0),0)</f>
        <v>0</v>
      </c>
      <c r="E148" s="4">
        <f>IF(ISNA(VLOOKUP(A148&amp;"oud",'Extra aflossing'!A:G,4,0)),0,VLOOKUP(A148&amp;"oud",'Extra aflossing'!A:G,4,0))</f>
        <v>0</v>
      </c>
      <c r="F148" s="4">
        <f>I147*Invoer!$B$14/12</f>
        <v>0</v>
      </c>
      <c r="G148" s="4">
        <f t="shared" si="12"/>
        <v>0</v>
      </c>
      <c r="H148" s="4">
        <f t="shared" si="10"/>
        <v>0</v>
      </c>
      <c r="I148" s="4">
        <f t="shared" si="13"/>
        <v>0</v>
      </c>
    </row>
    <row r="149" spans="1:9" x14ac:dyDescent="0.25">
      <c r="A149" s="10">
        <f t="shared" si="14"/>
        <v>48914</v>
      </c>
      <c r="B149">
        <f t="shared" si="11"/>
        <v>13</v>
      </c>
      <c r="C149">
        <v>148</v>
      </c>
      <c r="D149" s="4">
        <f>IF(A149&lt;=Aflossingsvrij_maken,IFERROR(I148/(Invoer!$B$25-C148),0),0)</f>
        <v>0</v>
      </c>
      <c r="E149" s="4">
        <f>IF(ISNA(VLOOKUP(A149&amp;"oud",'Extra aflossing'!A:G,4,0)),0,VLOOKUP(A149&amp;"oud",'Extra aflossing'!A:G,4,0))</f>
        <v>0</v>
      </c>
      <c r="F149" s="4">
        <f>I148*Invoer!$B$14/12</f>
        <v>0</v>
      </c>
      <c r="G149" s="4">
        <f t="shared" si="12"/>
        <v>0</v>
      </c>
      <c r="H149" s="4">
        <f t="shared" si="10"/>
        <v>0</v>
      </c>
      <c r="I149" s="4">
        <f t="shared" si="13"/>
        <v>0</v>
      </c>
    </row>
    <row r="150" spans="1:9" x14ac:dyDescent="0.25">
      <c r="A150" s="10">
        <f t="shared" si="14"/>
        <v>48945</v>
      </c>
      <c r="B150">
        <f t="shared" si="11"/>
        <v>13</v>
      </c>
      <c r="C150">
        <v>149</v>
      </c>
      <c r="D150" s="4">
        <f>IF(A150&lt;=Aflossingsvrij_maken,IFERROR(I149/(Invoer!$B$25-C149),0),0)</f>
        <v>0</v>
      </c>
      <c r="E150" s="4">
        <f>IF(ISNA(VLOOKUP(A150&amp;"oud",'Extra aflossing'!A:G,4,0)),0,VLOOKUP(A150&amp;"oud",'Extra aflossing'!A:G,4,0))</f>
        <v>0</v>
      </c>
      <c r="F150" s="4">
        <f>I149*Invoer!$B$14/12</f>
        <v>0</v>
      </c>
      <c r="G150" s="4">
        <f t="shared" si="12"/>
        <v>0</v>
      </c>
      <c r="H150" s="4">
        <f t="shared" si="10"/>
        <v>0</v>
      </c>
      <c r="I150" s="4">
        <f t="shared" si="13"/>
        <v>0</v>
      </c>
    </row>
    <row r="151" spans="1:9" x14ac:dyDescent="0.25">
      <c r="A151" s="10">
        <f t="shared" si="14"/>
        <v>48976</v>
      </c>
      <c r="B151">
        <f t="shared" si="11"/>
        <v>13</v>
      </c>
      <c r="C151">
        <v>150</v>
      </c>
      <c r="D151" s="4">
        <f>IF(A151&lt;=Aflossingsvrij_maken,IFERROR(I150/(Invoer!$B$25-C150),0),0)</f>
        <v>0</v>
      </c>
      <c r="E151" s="4">
        <f>IF(ISNA(VLOOKUP(A151&amp;"oud",'Extra aflossing'!A:G,4,0)),0,VLOOKUP(A151&amp;"oud",'Extra aflossing'!A:G,4,0))</f>
        <v>0</v>
      </c>
      <c r="F151" s="4">
        <f>I150*Invoer!$B$14/12</f>
        <v>0</v>
      </c>
      <c r="G151" s="4">
        <f t="shared" si="12"/>
        <v>0</v>
      </c>
      <c r="H151" s="4">
        <f t="shared" si="10"/>
        <v>0</v>
      </c>
      <c r="I151" s="4">
        <f t="shared" si="13"/>
        <v>0</v>
      </c>
    </row>
    <row r="152" spans="1:9" x14ac:dyDescent="0.25">
      <c r="A152" s="10">
        <f t="shared" si="14"/>
        <v>49004</v>
      </c>
      <c r="B152">
        <f t="shared" si="11"/>
        <v>13</v>
      </c>
      <c r="C152">
        <v>151</v>
      </c>
      <c r="D152" s="4">
        <f>IF(A152&lt;=Aflossingsvrij_maken,IFERROR(I151/(Invoer!$B$25-C151),0),0)</f>
        <v>0</v>
      </c>
      <c r="E152" s="4">
        <f>IF(ISNA(VLOOKUP(A152&amp;"oud",'Extra aflossing'!A:G,4,0)),0,VLOOKUP(A152&amp;"oud",'Extra aflossing'!A:G,4,0))</f>
        <v>0</v>
      </c>
      <c r="F152" s="4">
        <f>I151*Invoer!$B$14/12</f>
        <v>0</v>
      </c>
      <c r="G152" s="4">
        <f t="shared" si="12"/>
        <v>0</v>
      </c>
      <c r="H152" s="4">
        <f t="shared" si="10"/>
        <v>0</v>
      </c>
      <c r="I152" s="4">
        <f t="shared" si="13"/>
        <v>0</v>
      </c>
    </row>
    <row r="153" spans="1:9" x14ac:dyDescent="0.25">
      <c r="A153" s="10">
        <f t="shared" si="14"/>
        <v>49035</v>
      </c>
      <c r="B153">
        <f t="shared" si="11"/>
        <v>13</v>
      </c>
      <c r="C153">
        <v>152</v>
      </c>
      <c r="D153" s="4">
        <f>IF(A153&lt;=Aflossingsvrij_maken,IFERROR(I152/(Invoer!$B$25-C152),0),0)</f>
        <v>0</v>
      </c>
      <c r="E153" s="4">
        <f>IF(ISNA(VLOOKUP(A153&amp;"oud",'Extra aflossing'!A:G,4,0)),0,VLOOKUP(A153&amp;"oud",'Extra aflossing'!A:G,4,0))</f>
        <v>0</v>
      </c>
      <c r="F153" s="4">
        <f>I152*Invoer!$B$14/12</f>
        <v>0</v>
      </c>
      <c r="G153" s="4">
        <f t="shared" si="12"/>
        <v>0</v>
      </c>
      <c r="H153" s="4">
        <f t="shared" si="10"/>
        <v>0</v>
      </c>
      <c r="I153" s="4">
        <f t="shared" si="13"/>
        <v>0</v>
      </c>
    </row>
    <row r="154" spans="1:9" x14ac:dyDescent="0.25">
      <c r="A154" s="10">
        <f t="shared" si="14"/>
        <v>49065</v>
      </c>
      <c r="B154">
        <f t="shared" si="11"/>
        <v>13</v>
      </c>
      <c r="C154">
        <v>153</v>
      </c>
      <c r="D154" s="4">
        <f>IF(A154&lt;=Aflossingsvrij_maken,IFERROR(I153/(Invoer!$B$25-C153),0),0)</f>
        <v>0</v>
      </c>
      <c r="E154" s="4">
        <f>IF(ISNA(VLOOKUP(A154&amp;"oud",'Extra aflossing'!A:G,4,0)),0,VLOOKUP(A154&amp;"oud",'Extra aflossing'!A:G,4,0))</f>
        <v>0</v>
      </c>
      <c r="F154" s="4">
        <f>I153*Invoer!$B$14/12</f>
        <v>0</v>
      </c>
      <c r="G154" s="4">
        <f t="shared" si="12"/>
        <v>0</v>
      </c>
      <c r="H154" s="4">
        <f t="shared" si="10"/>
        <v>0</v>
      </c>
      <c r="I154" s="4">
        <f t="shared" si="13"/>
        <v>0</v>
      </c>
    </row>
    <row r="155" spans="1:9" x14ac:dyDescent="0.25">
      <c r="A155" s="10">
        <f t="shared" si="14"/>
        <v>49096</v>
      </c>
      <c r="B155">
        <f t="shared" si="11"/>
        <v>13</v>
      </c>
      <c r="C155">
        <v>154</v>
      </c>
      <c r="D155" s="4">
        <f>IF(A155&lt;=Aflossingsvrij_maken,IFERROR(I154/(Invoer!$B$25-C154),0),0)</f>
        <v>0</v>
      </c>
      <c r="E155" s="4">
        <f>IF(ISNA(VLOOKUP(A155&amp;"oud",'Extra aflossing'!A:G,4,0)),0,VLOOKUP(A155&amp;"oud",'Extra aflossing'!A:G,4,0))</f>
        <v>0</v>
      </c>
      <c r="F155" s="4">
        <f>I154*Invoer!$B$14/12</f>
        <v>0</v>
      </c>
      <c r="G155" s="4">
        <f t="shared" si="12"/>
        <v>0</v>
      </c>
      <c r="H155" s="4">
        <f t="shared" si="10"/>
        <v>0</v>
      </c>
      <c r="I155" s="4">
        <f t="shared" si="13"/>
        <v>0</v>
      </c>
    </row>
    <row r="156" spans="1:9" x14ac:dyDescent="0.25">
      <c r="A156" s="10">
        <f t="shared" si="14"/>
        <v>49126</v>
      </c>
      <c r="B156">
        <f t="shared" si="11"/>
        <v>13</v>
      </c>
      <c r="C156">
        <v>155</v>
      </c>
      <c r="D156" s="4">
        <f>IF(A156&lt;=Aflossingsvrij_maken,IFERROR(I155/(Invoer!$B$25-C155),0),0)</f>
        <v>0</v>
      </c>
      <c r="E156" s="4">
        <f>IF(ISNA(VLOOKUP(A156&amp;"oud",'Extra aflossing'!A:G,4,0)),0,VLOOKUP(A156&amp;"oud",'Extra aflossing'!A:G,4,0))</f>
        <v>0</v>
      </c>
      <c r="F156" s="4">
        <f>I155*Invoer!$B$14/12</f>
        <v>0</v>
      </c>
      <c r="G156" s="4">
        <f t="shared" si="12"/>
        <v>0</v>
      </c>
      <c r="H156" s="4">
        <f t="shared" si="10"/>
        <v>0</v>
      </c>
      <c r="I156" s="4">
        <f t="shared" si="13"/>
        <v>0</v>
      </c>
    </row>
    <row r="157" spans="1:9" x14ac:dyDescent="0.25">
      <c r="A157" s="10">
        <f t="shared" si="14"/>
        <v>49157</v>
      </c>
      <c r="B157">
        <f t="shared" si="11"/>
        <v>13</v>
      </c>
      <c r="C157">
        <v>156</v>
      </c>
      <c r="D157" s="4">
        <f>IF(A157&lt;=Aflossingsvrij_maken,IFERROR(I156/(Invoer!$B$25-C156),0),0)</f>
        <v>0</v>
      </c>
      <c r="E157" s="4">
        <f>IF(ISNA(VLOOKUP(A157&amp;"oud",'Extra aflossing'!A:G,4,0)),0,VLOOKUP(A157&amp;"oud",'Extra aflossing'!A:G,4,0))</f>
        <v>0</v>
      </c>
      <c r="F157" s="4">
        <f>I156*Invoer!$B$14/12</f>
        <v>0</v>
      </c>
      <c r="G157" s="4">
        <f t="shared" si="12"/>
        <v>0</v>
      </c>
      <c r="H157" s="4">
        <f t="shared" si="10"/>
        <v>0</v>
      </c>
      <c r="I157" s="4">
        <f t="shared" si="13"/>
        <v>0</v>
      </c>
    </row>
    <row r="158" spans="1:9" x14ac:dyDescent="0.25">
      <c r="A158" s="10">
        <f t="shared" si="14"/>
        <v>49188</v>
      </c>
      <c r="B158">
        <f t="shared" si="11"/>
        <v>14</v>
      </c>
      <c r="C158">
        <v>157</v>
      </c>
      <c r="D158" s="4">
        <f>IF(A158&lt;=Aflossingsvrij_maken,IFERROR(I157/(Invoer!$B$25-C157),0),0)</f>
        <v>0</v>
      </c>
      <c r="E158" s="4">
        <f>IF(ISNA(VLOOKUP(A158&amp;"oud",'Extra aflossing'!A:G,4,0)),0,VLOOKUP(A158&amp;"oud",'Extra aflossing'!A:G,4,0))</f>
        <v>0</v>
      </c>
      <c r="F158" s="4">
        <f>I157*Invoer!$B$14/12</f>
        <v>0</v>
      </c>
      <c r="G158" s="4">
        <f t="shared" si="12"/>
        <v>0</v>
      </c>
      <c r="H158" s="4">
        <f t="shared" si="10"/>
        <v>0</v>
      </c>
      <c r="I158" s="4">
        <f t="shared" si="13"/>
        <v>0</v>
      </c>
    </row>
    <row r="159" spans="1:9" x14ac:dyDescent="0.25">
      <c r="A159" s="10">
        <f t="shared" si="14"/>
        <v>49218</v>
      </c>
      <c r="B159">
        <f t="shared" si="11"/>
        <v>14</v>
      </c>
      <c r="C159">
        <v>158</v>
      </c>
      <c r="D159" s="4">
        <f>IF(A159&lt;=Aflossingsvrij_maken,IFERROR(I158/(Invoer!$B$25-C158),0),0)</f>
        <v>0</v>
      </c>
      <c r="E159" s="4">
        <f>IF(ISNA(VLOOKUP(A159&amp;"oud",'Extra aflossing'!A:G,4,0)),0,VLOOKUP(A159&amp;"oud",'Extra aflossing'!A:G,4,0))</f>
        <v>0</v>
      </c>
      <c r="F159" s="4">
        <f>I158*Invoer!$B$14/12</f>
        <v>0</v>
      </c>
      <c r="G159" s="4">
        <f t="shared" si="12"/>
        <v>0</v>
      </c>
      <c r="H159" s="4">
        <f t="shared" si="10"/>
        <v>0</v>
      </c>
      <c r="I159" s="4">
        <f t="shared" si="13"/>
        <v>0</v>
      </c>
    </row>
    <row r="160" spans="1:9" x14ac:dyDescent="0.25">
      <c r="A160" s="10">
        <f t="shared" si="14"/>
        <v>49249</v>
      </c>
      <c r="B160">
        <f t="shared" si="11"/>
        <v>14</v>
      </c>
      <c r="C160">
        <v>159</v>
      </c>
      <c r="D160" s="4">
        <f>IF(A160&lt;=Aflossingsvrij_maken,IFERROR(I159/(Invoer!$B$25-C159),0),0)</f>
        <v>0</v>
      </c>
      <c r="E160" s="4">
        <f>IF(ISNA(VLOOKUP(A160&amp;"oud",'Extra aflossing'!A:G,4,0)),0,VLOOKUP(A160&amp;"oud",'Extra aflossing'!A:G,4,0))</f>
        <v>0</v>
      </c>
      <c r="F160" s="4">
        <f>I159*Invoer!$B$14/12</f>
        <v>0</v>
      </c>
      <c r="G160" s="4">
        <f t="shared" si="12"/>
        <v>0</v>
      </c>
      <c r="H160" s="4">
        <f t="shared" si="10"/>
        <v>0</v>
      </c>
      <c r="I160" s="4">
        <f t="shared" si="13"/>
        <v>0</v>
      </c>
    </row>
    <row r="161" spans="1:9" x14ac:dyDescent="0.25">
      <c r="A161" s="10">
        <f t="shared" si="14"/>
        <v>49279</v>
      </c>
      <c r="B161">
        <f t="shared" si="11"/>
        <v>14</v>
      </c>
      <c r="C161">
        <v>160</v>
      </c>
      <c r="D161" s="4">
        <f>IF(A161&lt;=Aflossingsvrij_maken,IFERROR(I160/(Invoer!$B$25-C160),0),0)</f>
        <v>0</v>
      </c>
      <c r="E161" s="4">
        <f>IF(ISNA(VLOOKUP(A161&amp;"oud",'Extra aflossing'!A:G,4,0)),0,VLOOKUP(A161&amp;"oud",'Extra aflossing'!A:G,4,0))</f>
        <v>0</v>
      </c>
      <c r="F161" s="4">
        <f>I160*Invoer!$B$14/12</f>
        <v>0</v>
      </c>
      <c r="G161" s="4">
        <f t="shared" si="12"/>
        <v>0</v>
      </c>
      <c r="H161" s="4">
        <f t="shared" si="10"/>
        <v>0</v>
      </c>
      <c r="I161" s="4">
        <f t="shared" si="13"/>
        <v>0</v>
      </c>
    </row>
    <row r="162" spans="1:9" x14ac:dyDescent="0.25">
      <c r="A162" s="10">
        <f t="shared" si="14"/>
        <v>49310</v>
      </c>
      <c r="B162">
        <f t="shared" si="11"/>
        <v>14</v>
      </c>
      <c r="C162">
        <v>161</v>
      </c>
      <c r="D162" s="4">
        <f>IF(A162&lt;=Aflossingsvrij_maken,IFERROR(I161/(Invoer!$B$25-C161),0),0)</f>
        <v>0</v>
      </c>
      <c r="E162" s="4">
        <f>IF(ISNA(VLOOKUP(A162&amp;"oud",'Extra aflossing'!A:G,4,0)),0,VLOOKUP(A162&amp;"oud",'Extra aflossing'!A:G,4,0))</f>
        <v>0</v>
      </c>
      <c r="F162" s="4">
        <f>I161*Invoer!$B$14/12</f>
        <v>0</v>
      </c>
      <c r="G162" s="4">
        <f t="shared" si="12"/>
        <v>0</v>
      </c>
      <c r="H162" s="4">
        <f t="shared" si="10"/>
        <v>0</v>
      </c>
      <c r="I162" s="4">
        <f t="shared" si="13"/>
        <v>0</v>
      </c>
    </row>
    <row r="163" spans="1:9" x14ac:dyDescent="0.25">
      <c r="A163" s="10">
        <f t="shared" si="14"/>
        <v>49341</v>
      </c>
      <c r="B163">
        <f t="shared" si="11"/>
        <v>14</v>
      </c>
      <c r="C163">
        <v>162</v>
      </c>
      <c r="D163" s="4">
        <f>IF(A163&lt;=Aflossingsvrij_maken,IFERROR(I162/(Invoer!$B$25-C162),0),0)</f>
        <v>0</v>
      </c>
      <c r="E163" s="4">
        <f>IF(ISNA(VLOOKUP(A163&amp;"oud",'Extra aflossing'!A:G,4,0)),0,VLOOKUP(A163&amp;"oud",'Extra aflossing'!A:G,4,0))</f>
        <v>0</v>
      </c>
      <c r="F163" s="4">
        <f>I162*Invoer!$B$14/12</f>
        <v>0</v>
      </c>
      <c r="G163" s="4">
        <f t="shared" si="12"/>
        <v>0</v>
      </c>
      <c r="H163" s="4">
        <f t="shared" si="10"/>
        <v>0</v>
      </c>
      <c r="I163" s="4">
        <f t="shared" si="13"/>
        <v>0</v>
      </c>
    </row>
    <row r="164" spans="1:9" x14ac:dyDescent="0.25">
      <c r="A164" s="10">
        <f t="shared" si="14"/>
        <v>49369</v>
      </c>
      <c r="B164">
        <f t="shared" si="11"/>
        <v>14</v>
      </c>
      <c r="C164">
        <v>163</v>
      </c>
      <c r="D164" s="4">
        <f>IF(A164&lt;=Aflossingsvrij_maken,IFERROR(I163/(Invoer!$B$25-C163),0),0)</f>
        <v>0</v>
      </c>
      <c r="E164" s="4">
        <f>IF(ISNA(VLOOKUP(A164&amp;"oud",'Extra aflossing'!A:G,4,0)),0,VLOOKUP(A164&amp;"oud",'Extra aflossing'!A:G,4,0))</f>
        <v>0</v>
      </c>
      <c r="F164" s="4">
        <f>I163*Invoer!$B$14/12</f>
        <v>0</v>
      </c>
      <c r="G164" s="4">
        <f t="shared" si="12"/>
        <v>0</v>
      </c>
      <c r="H164" s="4">
        <f t="shared" si="10"/>
        <v>0</v>
      </c>
      <c r="I164" s="4">
        <f t="shared" si="13"/>
        <v>0</v>
      </c>
    </row>
    <row r="165" spans="1:9" x14ac:dyDescent="0.25">
      <c r="A165" s="10">
        <f t="shared" si="14"/>
        <v>49400</v>
      </c>
      <c r="B165">
        <f t="shared" si="11"/>
        <v>14</v>
      </c>
      <c r="C165">
        <v>164</v>
      </c>
      <c r="D165" s="4">
        <f>IF(A165&lt;=Aflossingsvrij_maken,IFERROR(I164/(Invoer!$B$25-C164),0),0)</f>
        <v>0</v>
      </c>
      <c r="E165" s="4">
        <f>IF(ISNA(VLOOKUP(A165&amp;"oud",'Extra aflossing'!A:G,4,0)),0,VLOOKUP(A165&amp;"oud",'Extra aflossing'!A:G,4,0))</f>
        <v>0</v>
      </c>
      <c r="F165" s="4">
        <f>I164*Invoer!$B$14/12</f>
        <v>0</v>
      </c>
      <c r="G165" s="4">
        <f t="shared" si="12"/>
        <v>0</v>
      </c>
      <c r="H165" s="4">
        <f t="shared" si="10"/>
        <v>0</v>
      </c>
      <c r="I165" s="4">
        <f t="shared" si="13"/>
        <v>0</v>
      </c>
    </row>
    <row r="166" spans="1:9" x14ac:dyDescent="0.25">
      <c r="A166" s="10">
        <f t="shared" si="14"/>
        <v>49430</v>
      </c>
      <c r="B166">
        <f t="shared" si="11"/>
        <v>14</v>
      </c>
      <c r="C166">
        <v>165</v>
      </c>
      <c r="D166" s="4">
        <f>IF(A166&lt;=Aflossingsvrij_maken,IFERROR(I165/(Invoer!$B$25-C165),0),0)</f>
        <v>0</v>
      </c>
      <c r="E166" s="4">
        <f>IF(ISNA(VLOOKUP(A166&amp;"oud",'Extra aflossing'!A:G,4,0)),0,VLOOKUP(A166&amp;"oud",'Extra aflossing'!A:G,4,0))</f>
        <v>0</v>
      </c>
      <c r="F166" s="4">
        <f>I165*Invoer!$B$14/12</f>
        <v>0</v>
      </c>
      <c r="G166" s="4">
        <f t="shared" si="12"/>
        <v>0</v>
      </c>
      <c r="H166" s="4">
        <f t="shared" si="10"/>
        <v>0</v>
      </c>
      <c r="I166" s="4">
        <f t="shared" si="13"/>
        <v>0</v>
      </c>
    </row>
    <row r="167" spans="1:9" x14ac:dyDescent="0.25">
      <c r="A167" s="10">
        <f t="shared" si="14"/>
        <v>49461</v>
      </c>
      <c r="B167">
        <f t="shared" si="11"/>
        <v>14</v>
      </c>
      <c r="C167">
        <v>166</v>
      </c>
      <c r="D167" s="4">
        <f>IF(A167&lt;=Aflossingsvrij_maken,IFERROR(I166/(Invoer!$B$25-C166),0),0)</f>
        <v>0</v>
      </c>
      <c r="E167" s="4">
        <f>IF(ISNA(VLOOKUP(A167&amp;"oud",'Extra aflossing'!A:G,4,0)),0,VLOOKUP(A167&amp;"oud",'Extra aflossing'!A:G,4,0))</f>
        <v>0</v>
      </c>
      <c r="F167" s="4">
        <f>I166*Invoer!$B$14/12</f>
        <v>0</v>
      </c>
      <c r="G167" s="4">
        <f t="shared" si="12"/>
        <v>0</v>
      </c>
      <c r="H167" s="4">
        <f t="shared" si="10"/>
        <v>0</v>
      </c>
      <c r="I167" s="4">
        <f t="shared" si="13"/>
        <v>0</v>
      </c>
    </row>
    <row r="168" spans="1:9" x14ac:dyDescent="0.25">
      <c r="A168" s="10">
        <f t="shared" si="14"/>
        <v>49491</v>
      </c>
      <c r="B168">
        <f t="shared" si="11"/>
        <v>14</v>
      </c>
      <c r="C168">
        <v>167</v>
      </c>
      <c r="D168" s="4">
        <f>IF(A168&lt;=Aflossingsvrij_maken,IFERROR(I167/(Invoer!$B$25-C167),0),0)</f>
        <v>0</v>
      </c>
      <c r="E168" s="4">
        <f>IF(ISNA(VLOOKUP(A168&amp;"oud",'Extra aflossing'!A:G,4,0)),0,VLOOKUP(A168&amp;"oud",'Extra aflossing'!A:G,4,0))</f>
        <v>0</v>
      </c>
      <c r="F168" s="4">
        <f>I167*Invoer!$B$14/12</f>
        <v>0</v>
      </c>
      <c r="G168" s="4">
        <f t="shared" si="12"/>
        <v>0</v>
      </c>
      <c r="H168" s="4">
        <f t="shared" si="10"/>
        <v>0</v>
      </c>
      <c r="I168" s="4">
        <f t="shared" si="13"/>
        <v>0</v>
      </c>
    </row>
    <row r="169" spans="1:9" x14ac:dyDescent="0.25">
      <c r="A169" s="10">
        <f t="shared" si="14"/>
        <v>49522</v>
      </c>
      <c r="B169">
        <f t="shared" si="11"/>
        <v>14</v>
      </c>
      <c r="C169">
        <v>168</v>
      </c>
      <c r="D169" s="4">
        <f>IF(A169&lt;=Aflossingsvrij_maken,IFERROR(I168/(Invoer!$B$25-C168),0),0)</f>
        <v>0</v>
      </c>
      <c r="E169" s="4">
        <f>IF(ISNA(VLOOKUP(A169&amp;"oud",'Extra aflossing'!A:G,4,0)),0,VLOOKUP(A169&amp;"oud",'Extra aflossing'!A:G,4,0))</f>
        <v>0</v>
      </c>
      <c r="F169" s="4">
        <f>I168*Invoer!$B$14/12</f>
        <v>0</v>
      </c>
      <c r="G169" s="4">
        <f t="shared" si="12"/>
        <v>0</v>
      </c>
      <c r="H169" s="4">
        <f t="shared" si="10"/>
        <v>0</v>
      </c>
      <c r="I169" s="4">
        <f t="shared" si="13"/>
        <v>0</v>
      </c>
    </row>
    <row r="170" spans="1:9" x14ac:dyDescent="0.25">
      <c r="A170" s="10">
        <f t="shared" si="14"/>
        <v>49553</v>
      </c>
      <c r="B170">
        <f t="shared" si="11"/>
        <v>15</v>
      </c>
      <c r="C170">
        <v>169</v>
      </c>
      <c r="D170" s="4">
        <f>IF(A170&lt;=Aflossingsvrij_maken,IFERROR(I169/(Invoer!$B$25-C169),0),0)</f>
        <v>0</v>
      </c>
      <c r="E170" s="4">
        <f>IF(ISNA(VLOOKUP(A170&amp;"oud",'Extra aflossing'!A:G,4,0)),0,VLOOKUP(A170&amp;"oud",'Extra aflossing'!A:G,4,0))</f>
        <v>0</v>
      </c>
      <c r="F170" s="4">
        <f>I169*Invoer!$B$14/12</f>
        <v>0</v>
      </c>
      <c r="G170" s="4">
        <f t="shared" si="12"/>
        <v>0</v>
      </c>
      <c r="H170" s="4">
        <f t="shared" si="10"/>
        <v>0</v>
      </c>
      <c r="I170" s="4">
        <f t="shared" si="13"/>
        <v>0</v>
      </c>
    </row>
    <row r="171" spans="1:9" x14ac:dyDescent="0.25">
      <c r="A171" s="10">
        <f t="shared" si="14"/>
        <v>49583</v>
      </c>
      <c r="B171">
        <f t="shared" si="11"/>
        <v>15</v>
      </c>
      <c r="C171">
        <v>170</v>
      </c>
      <c r="D171" s="4">
        <f>IF(A171&lt;=Aflossingsvrij_maken,IFERROR(I170/(Invoer!$B$25-C170),0),0)</f>
        <v>0</v>
      </c>
      <c r="E171" s="4">
        <f>IF(ISNA(VLOOKUP(A171&amp;"oud",'Extra aflossing'!A:G,4,0)),0,VLOOKUP(A171&amp;"oud",'Extra aflossing'!A:G,4,0))</f>
        <v>0</v>
      </c>
      <c r="F171" s="4">
        <f>I170*Invoer!$B$14/12</f>
        <v>0</v>
      </c>
      <c r="G171" s="4">
        <f t="shared" si="12"/>
        <v>0</v>
      </c>
      <c r="H171" s="4">
        <f t="shared" si="10"/>
        <v>0</v>
      </c>
      <c r="I171" s="4">
        <f t="shared" si="13"/>
        <v>0</v>
      </c>
    </row>
    <row r="172" spans="1:9" x14ac:dyDescent="0.25">
      <c r="A172" s="10">
        <f t="shared" si="14"/>
        <v>49614</v>
      </c>
      <c r="B172">
        <f t="shared" si="11"/>
        <v>15</v>
      </c>
      <c r="C172">
        <v>171</v>
      </c>
      <c r="D172" s="4">
        <f>IF(A172&lt;=Aflossingsvrij_maken,IFERROR(I171/(Invoer!$B$25-C171),0),0)</f>
        <v>0</v>
      </c>
      <c r="E172" s="4">
        <f>IF(ISNA(VLOOKUP(A172&amp;"oud",'Extra aflossing'!A:G,4,0)),0,VLOOKUP(A172&amp;"oud",'Extra aflossing'!A:G,4,0))</f>
        <v>0</v>
      </c>
      <c r="F172" s="4">
        <f>I171*Invoer!$B$14/12</f>
        <v>0</v>
      </c>
      <c r="G172" s="4">
        <f t="shared" si="12"/>
        <v>0</v>
      </c>
      <c r="H172" s="4">
        <f t="shared" si="10"/>
        <v>0</v>
      </c>
      <c r="I172" s="4">
        <f t="shared" si="13"/>
        <v>0</v>
      </c>
    </row>
    <row r="173" spans="1:9" x14ac:dyDescent="0.25">
      <c r="A173" s="10">
        <f t="shared" si="14"/>
        <v>49644</v>
      </c>
      <c r="B173">
        <f t="shared" si="11"/>
        <v>15</v>
      </c>
      <c r="C173">
        <v>172</v>
      </c>
      <c r="D173" s="4">
        <f>IF(A173&lt;=Aflossingsvrij_maken,IFERROR(I172/(Invoer!$B$25-C172),0),0)</f>
        <v>0</v>
      </c>
      <c r="E173" s="4">
        <f>IF(ISNA(VLOOKUP(A173&amp;"oud",'Extra aflossing'!A:G,4,0)),0,VLOOKUP(A173&amp;"oud",'Extra aflossing'!A:G,4,0))</f>
        <v>0</v>
      </c>
      <c r="F173" s="4">
        <f>I172*Invoer!$B$14/12</f>
        <v>0</v>
      </c>
      <c r="G173" s="4">
        <f t="shared" si="12"/>
        <v>0</v>
      </c>
      <c r="H173" s="4">
        <f t="shared" si="10"/>
        <v>0</v>
      </c>
      <c r="I173" s="4">
        <f t="shared" si="13"/>
        <v>0</v>
      </c>
    </row>
    <row r="174" spans="1:9" x14ac:dyDescent="0.25">
      <c r="A174" s="10">
        <f t="shared" si="14"/>
        <v>49675</v>
      </c>
      <c r="B174">
        <f t="shared" si="11"/>
        <v>15</v>
      </c>
      <c r="C174">
        <v>173</v>
      </c>
      <c r="D174" s="4">
        <f>IF(A174&lt;=Aflossingsvrij_maken,IFERROR(I173/(Invoer!$B$25-C173),0),0)</f>
        <v>0</v>
      </c>
      <c r="E174" s="4">
        <f>IF(ISNA(VLOOKUP(A174&amp;"oud",'Extra aflossing'!A:G,4,0)),0,VLOOKUP(A174&amp;"oud",'Extra aflossing'!A:G,4,0))</f>
        <v>0</v>
      </c>
      <c r="F174" s="4">
        <f>I173*Invoer!$B$14/12</f>
        <v>0</v>
      </c>
      <c r="G174" s="4">
        <f t="shared" si="12"/>
        <v>0</v>
      </c>
      <c r="H174" s="4">
        <f t="shared" si="10"/>
        <v>0</v>
      </c>
      <c r="I174" s="4">
        <f t="shared" si="13"/>
        <v>0</v>
      </c>
    </row>
    <row r="175" spans="1:9" x14ac:dyDescent="0.25">
      <c r="A175" s="10">
        <f t="shared" si="14"/>
        <v>49706</v>
      </c>
      <c r="B175">
        <f t="shared" si="11"/>
        <v>15</v>
      </c>
      <c r="C175">
        <v>174</v>
      </c>
      <c r="D175" s="4">
        <f>IF(A175&lt;=Aflossingsvrij_maken,IFERROR(I174/(Invoer!$B$25-C174),0),0)</f>
        <v>0</v>
      </c>
      <c r="E175" s="4">
        <f>IF(ISNA(VLOOKUP(A175&amp;"oud",'Extra aflossing'!A:G,4,0)),0,VLOOKUP(A175&amp;"oud",'Extra aflossing'!A:G,4,0))</f>
        <v>0</v>
      </c>
      <c r="F175" s="4">
        <f>I174*Invoer!$B$14/12</f>
        <v>0</v>
      </c>
      <c r="G175" s="4">
        <f t="shared" si="12"/>
        <v>0</v>
      </c>
      <c r="H175" s="4">
        <f t="shared" si="10"/>
        <v>0</v>
      </c>
      <c r="I175" s="4">
        <f t="shared" si="13"/>
        <v>0</v>
      </c>
    </row>
    <row r="176" spans="1:9" x14ac:dyDescent="0.25">
      <c r="A176" s="10">
        <f t="shared" si="14"/>
        <v>49735</v>
      </c>
      <c r="B176">
        <f t="shared" si="11"/>
        <v>15</v>
      </c>
      <c r="C176">
        <v>175</v>
      </c>
      <c r="D176" s="4">
        <f>IF(A176&lt;=Aflossingsvrij_maken,IFERROR(I175/(Invoer!$B$25-C175),0),0)</f>
        <v>0</v>
      </c>
      <c r="E176" s="4">
        <f>IF(ISNA(VLOOKUP(A176&amp;"oud",'Extra aflossing'!A:G,4,0)),0,VLOOKUP(A176&amp;"oud",'Extra aflossing'!A:G,4,0))</f>
        <v>0</v>
      </c>
      <c r="F176" s="4">
        <f>I175*Invoer!$B$14/12</f>
        <v>0</v>
      </c>
      <c r="G176" s="4">
        <f t="shared" si="12"/>
        <v>0</v>
      </c>
      <c r="H176" s="4">
        <f t="shared" si="10"/>
        <v>0</v>
      </c>
      <c r="I176" s="4">
        <f t="shared" si="13"/>
        <v>0</v>
      </c>
    </row>
    <row r="177" spans="1:9" x14ac:dyDescent="0.25">
      <c r="A177" s="10">
        <f t="shared" si="14"/>
        <v>49766</v>
      </c>
      <c r="B177">
        <f t="shared" si="11"/>
        <v>15</v>
      </c>
      <c r="C177">
        <v>176</v>
      </c>
      <c r="D177" s="4">
        <f>IF(A177&lt;=Aflossingsvrij_maken,IFERROR(I176/(Invoer!$B$25-C176),0),0)</f>
        <v>0</v>
      </c>
      <c r="E177" s="4">
        <f>IF(ISNA(VLOOKUP(A177&amp;"oud",'Extra aflossing'!A:G,4,0)),0,VLOOKUP(A177&amp;"oud",'Extra aflossing'!A:G,4,0))</f>
        <v>0</v>
      </c>
      <c r="F177" s="4">
        <f>I176*Invoer!$B$14/12</f>
        <v>0</v>
      </c>
      <c r="G177" s="4">
        <f t="shared" si="12"/>
        <v>0</v>
      </c>
      <c r="H177" s="4">
        <f t="shared" si="10"/>
        <v>0</v>
      </c>
      <c r="I177" s="4">
        <f t="shared" si="13"/>
        <v>0</v>
      </c>
    </row>
    <row r="178" spans="1:9" x14ac:dyDescent="0.25">
      <c r="A178" s="10">
        <f t="shared" si="14"/>
        <v>49796</v>
      </c>
      <c r="B178">
        <f t="shared" si="11"/>
        <v>15</v>
      </c>
      <c r="C178">
        <v>177</v>
      </c>
      <c r="D178" s="4">
        <f>IF(A178&lt;=Aflossingsvrij_maken,IFERROR(I177/(Invoer!$B$25-C177),0),0)</f>
        <v>0</v>
      </c>
      <c r="E178" s="4">
        <f>IF(ISNA(VLOOKUP(A178&amp;"oud",'Extra aflossing'!A:G,4,0)),0,VLOOKUP(A178&amp;"oud",'Extra aflossing'!A:G,4,0))</f>
        <v>0</v>
      </c>
      <c r="F178" s="4">
        <f>I177*Invoer!$B$14/12</f>
        <v>0</v>
      </c>
      <c r="G178" s="4">
        <f t="shared" si="12"/>
        <v>0</v>
      </c>
      <c r="H178" s="4">
        <f t="shared" si="10"/>
        <v>0</v>
      </c>
      <c r="I178" s="4">
        <f t="shared" si="13"/>
        <v>0</v>
      </c>
    </row>
    <row r="179" spans="1:9" x14ac:dyDescent="0.25">
      <c r="A179" s="10">
        <f t="shared" si="14"/>
        <v>49827</v>
      </c>
      <c r="B179">
        <f t="shared" si="11"/>
        <v>15</v>
      </c>
      <c r="C179">
        <v>178</v>
      </c>
      <c r="D179" s="4">
        <f>IF(A179&lt;=Aflossingsvrij_maken,IFERROR(I178/(Invoer!$B$25-C178),0),0)</f>
        <v>0</v>
      </c>
      <c r="E179" s="4">
        <f>IF(ISNA(VLOOKUP(A179&amp;"oud",'Extra aflossing'!A:G,4,0)),0,VLOOKUP(A179&amp;"oud",'Extra aflossing'!A:G,4,0))</f>
        <v>0</v>
      </c>
      <c r="F179" s="4">
        <f>I178*Invoer!$B$14/12</f>
        <v>0</v>
      </c>
      <c r="G179" s="4">
        <f t="shared" si="12"/>
        <v>0</v>
      </c>
      <c r="H179" s="4">
        <f t="shared" si="10"/>
        <v>0</v>
      </c>
      <c r="I179" s="4">
        <f t="shared" si="13"/>
        <v>0</v>
      </c>
    </row>
    <row r="180" spans="1:9" x14ac:dyDescent="0.25">
      <c r="A180" s="10">
        <f t="shared" si="14"/>
        <v>49857</v>
      </c>
      <c r="B180">
        <f t="shared" si="11"/>
        <v>15</v>
      </c>
      <c r="C180">
        <v>179</v>
      </c>
      <c r="D180" s="4">
        <f>IF(A180&lt;=Aflossingsvrij_maken,IFERROR(I179/(Invoer!$B$25-C179),0),0)</f>
        <v>0</v>
      </c>
      <c r="E180" s="4">
        <f>IF(ISNA(VLOOKUP(A180&amp;"oud",'Extra aflossing'!A:G,4,0)),0,VLOOKUP(A180&amp;"oud",'Extra aflossing'!A:G,4,0))</f>
        <v>0</v>
      </c>
      <c r="F180" s="4">
        <f>I179*Invoer!$B$14/12</f>
        <v>0</v>
      </c>
      <c r="G180" s="4">
        <f t="shared" si="12"/>
        <v>0</v>
      </c>
      <c r="H180" s="4">
        <f t="shared" si="10"/>
        <v>0</v>
      </c>
      <c r="I180" s="4">
        <f t="shared" si="13"/>
        <v>0</v>
      </c>
    </row>
    <row r="181" spans="1:9" x14ac:dyDescent="0.25">
      <c r="A181" s="10">
        <f t="shared" si="14"/>
        <v>49888</v>
      </c>
      <c r="B181">
        <f t="shared" si="11"/>
        <v>15</v>
      </c>
      <c r="C181">
        <v>180</v>
      </c>
      <c r="D181" s="4">
        <f>IF(A181&lt;=Aflossingsvrij_maken,IFERROR(I180/(Invoer!$B$25-C180),0),0)</f>
        <v>0</v>
      </c>
      <c r="E181" s="4">
        <f>IF(ISNA(VLOOKUP(A181&amp;"oud",'Extra aflossing'!A:G,4,0)),0,VLOOKUP(A181&amp;"oud",'Extra aflossing'!A:G,4,0))</f>
        <v>0</v>
      </c>
      <c r="F181" s="4">
        <f>I180*Invoer!$B$14/12</f>
        <v>0</v>
      </c>
      <c r="G181" s="4">
        <f t="shared" si="12"/>
        <v>0</v>
      </c>
      <c r="H181" s="4">
        <f t="shared" si="10"/>
        <v>0</v>
      </c>
      <c r="I181" s="4">
        <f t="shared" si="13"/>
        <v>0</v>
      </c>
    </row>
    <row r="182" spans="1:9" x14ac:dyDescent="0.25">
      <c r="A182" s="10">
        <f t="shared" si="14"/>
        <v>49919</v>
      </c>
      <c r="B182">
        <f t="shared" si="11"/>
        <v>16</v>
      </c>
      <c r="C182">
        <v>181</v>
      </c>
      <c r="D182" s="4">
        <f>IF(A182&lt;=Aflossingsvrij_maken,IFERROR(I181/(Invoer!$B$25-C181),0),0)</f>
        <v>0</v>
      </c>
      <c r="E182" s="4">
        <f>IF(ISNA(VLOOKUP(A182&amp;"oud",'Extra aflossing'!A:G,4,0)),0,VLOOKUP(A182&amp;"oud",'Extra aflossing'!A:G,4,0))</f>
        <v>0</v>
      </c>
      <c r="F182" s="4">
        <f>I181*Invoer!$B$15/12</f>
        <v>0</v>
      </c>
      <c r="G182" s="4">
        <f t="shared" si="12"/>
        <v>0</v>
      </c>
      <c r="H182" s="4">
        <f t="shared" si="10"/>
        <v>0</v>
      </c>
      <c r="I182" s="4">
        <f t="shared" si="13"/>
        <v>0</v>
      </c>
    </row>
    <row r="183" spans="1:9" x14ac:dyDescent="0.25">
      <c r="A183" s="10">
        <f t="shared" si="14"/>
        <v>49949</v>
      </c>
      <c r="B183">
        <f t="shared" si="11"/>
        <v>16</v>
      </c>
      <c r="C183">
        <v>182</v>
      </c>
      <c r="D183" s="4">
        <f>IF(A183&lt;=Aflossingsvrij_maken,IFERROR(I182/(Invoer!$B$25-C182),0),0)</f>
        <v>0</v>
      </c>
      <c r="E183" s="4">
        <f>IF(ISNA(VLOOKUP(A183&amp;"oud",'Extra aflossing'!A:G,4,0)),0,VLOOKUP(A183&amp;"oud",'Extra aflossing'!A:G,4,0))</f>
        <v>0</v>
      </c>
      <c r="F183" s="4">
        <f>I182*Invoer!$B$15/12</f>
        <v>0</v>
      </c>
      <c r="G183" s="4">
        <f t="shared" si="12"/>
        <v>0</v>
      </c>
      <c r="H183" s="4">
        <f t="shared" si="10"/>
        <v>0</v>
      </c>
      <c r="I183" s="4">
        <f t="shared" si="13"/>
        <v>0</v>
      </c>
    </row>
    <row r="184" spans="1:9" x14ac:dyDescent="0.25">
      <c r="A184" s="10">
        <f t="shared" si="14"/>
        <v>49980</v>
      </c>
      <c r="B184">
        <f t="shared" si="11"/>
        <v>16</v>
      </c>
      <c r="C184">
        <v>183</v>
      </c>
      <c r="D184" s="4">
        <f>IF(A184&lt;=Aflossingsvrij_maken,IFERROR(I183/(Invoer!$B$25-C183),0),0)</f>
        <v>0</v>
      </c>
      <c r="E184" s="4">
        <f>IF(ISNA(VLOOKUP(A184&amp;"oud",'Extra aflossing'!A:G,4,0)),0,VLOOKUP(A184&amp;"oud",'Extra aflossing'!A:G,4,0))</f>
        <v>0</v>
      </c>
      <c r="F184" s="4">
        <f>I183*Invoer!$B$15/12</f>
        <v>0</v>
      </c>
      <c r="G184" s="4">
        <f t="shared" si="12"/>
        <v>0</v>
      </c>
      <c r="H184" s="4">
        <f t="shared" si="10"/>
        <v>0</v>
      </c>
      <c r="I184" s="4">
        <f t="shared" si="13"/>
        <v>0</v>
      </c>
    </row>
    <row r="185" spans="1:9" x14ac:dyDescent="0.25">
      <c r="A185" s="10">
        <f t="shared" si="14"/>
        <v>50010</v>
      </c>
      <c r="B185">
        <f t="shared" si="11"/>
        <v>16</v>
      </c>
      <c r="C185">
        <v>184</v>
      </c>
      <c r="D185" s="4">
        <f>IF(A185&lt;=Aflossingsvrij_maken,IFERROR(I184/(Invoer!$B$25-C184),0),0)</f>
        <v>0</v>
      </c>
      <c r="E185" s="4">
        <f>IF(ISNA(VLOOKUP(A185&amp;"oud",'Extra aflossing'!A:G,4,0)),0,VLOOKUP(A185&amp;"oud",'Extra aflossing'!A:G,4,0))</f>
        <v>0</v>
      </c>
      <c r="F185" s="4">
        <f>I184*Invoer!$B$15/12</f>
        <v>0</v>
      </c>
      <c r="G185" s="4">
        <f t="shared" si="12"/>
        <v>0</v>
      </c>
      <c r="H185" s="4">
        <f t="shared" si="10"/>
        <v>0</v>
      </c>
      <c r="I185" s="4">
        <f t="shared" si="13"/>
        <v>0</v>
      </c>
    </row>
    <row r="186" spans="1:9" x14ac:dyDescent="0.25">
      <c r="A186" s="10">
        <f t="shared" si="14"/>
        <v>50041</v>
      </c>
      <c r="B186">
        <f t="shared" si="11"/>
        <v>16</v>
      </c>
      <c r="C186">
        <v>185</v>
      </c>
      <c r="D186" s="4">
        <f>IF(A186&lt;=Aflossingsvrij_maken,IFERROR(I185/(Invoer!$B$25-C185),0),0)</f>
        <v>0</v>
      </c>
      <c r="E186" s="4">
        <f>IF(ISNA(VLOOKUP(A186&amp;"oud",'Extra aflossing'!A:G,4,0)),0,VLOOKUP(A186&amp;"oud",'Extra aflossing'!A:G,4,0))</f>
        <v>0</v>
      </c>
      <c r="F186" s="4">
        <f>I185*Invoer!$B$15/12</f>
        <v>0</v>
      </c>
      <c r="G186" s="4">
        <f t="shared" si="12"/>
        <v>0</v>
      </c>
      <c r="H186" s="4">
        <f t="shared" si="10"/>
        <v>0</v>
      </c>
      <c r="I186" s="4">
        <f t="shared" si="13"/>
        <v>0</v>
      </c>
    </row>
    <row r="187" spans="1:9" x14ac:dyDescent="0.25">
      <c r="A187" s="10">
        <f t="shared" si="14"/>
        <v>50072</v>
      </c>
      <c r="B187">
        <f t="shared" si="11"/>
        <v>16</v>
      </c>
      <c r="C187">
        <v>186</v>
      </c>
      <c r="D187" s="4">
        <f>IF(A187&lt;=Aflossingsvrij_maken,IFERROR(I186/(Invoer!$B$25-C186),0),0)</f>
        <v>0</v>
      </c>
      <c r="E187" s="4">
        <f>IF(ISNA(VLOOKUP(A187&amp;"oud",'Extra aflossing'!A:G,4,0)),0,VLOOKUP(A187&amp;"oud",'Extra aflossing'!A:G,4,0))</f>
        <v>0</v>
      </c>
      <c r="F187" s="4">
        <f>I186*Invoer!$B$15/12</f>
        <v>0</v>
      </c>
      <c r="G187" s="4">
        <f t="shared" si="12"/>
        <v>0</v>
      </c>
      <c r="H187" s="4">
        <f t="shared" si="10"/>
        <v>0</v>
      </c>
      <c r="I187" s="4">
        <f t="shared" si="13"/>
        <v>0</v>
      </c>
    </row>
    <row r="188" spans="1:9" x14ac:dyDescent="0.25">
      <c r="A188" s="10">
        <f t="shared" si="14"/>
        <v>50100</v>
      </c>
      <c r="B188">
        <f t="shared" si="11"/>
        <v>16</v>
      </c>
      <c r="C188">
        <v>187</v>
      </c>
      <c r="D188" s="4">
        <f>IF(A188&lt;=Aflossingsvrij_maken,IFERROR(I187/(Invoer!$B$25-C187),0),0)</f>
        <v>0</v>
      </c>
      <c r="E188" s="4">
        <f>IF(ISNA(VLOOKUP(A188&amp;"oud",'Extra aflossing'!A:G,4,0)),0,VLOOKUP(A188&amp;"oud",'Extra aflossing'!A:G,4,0))</f>
        <v>0</v>
      </c>
      <c r="F188" s="4">
        <f>I187*Invoer!$B$15/12</f>
        <v>0</v>
      </c>
      <c r="G188" s="4">
        <f t="shared" si="12"/>
        <v>0</v>
      </c>
      <c r="H188" s="4">
        <f t="shared" si="10"/>
        <v>0</v>
      </c>
      <c r="I188" s="4">
        <f t="shared" si="13"/>
        <v>0</v>
      </c>
    </row>
    <row r="189" spans="1:9" x14ac:dyDescent="0.25">
      <c r="A189" s="10">
        <f t="shared" si="14"/>
        <v>50131</v>
      </c>
      <c r="B189">
        <f t="shared" si="11"/>
        <v>16</v>
      </c>
      <c r="C189">
        <v>188</v>
      </c>
      <c r="D189" s="4">
        <f>IF(A189&lt;=Aflossingsvrij_maken,IFERROR(I188/(Invoer!$B$25-C188),0),0)</f>
        <v>0</v>
      </c>
      <c r="E189" s="4">
        <f>IF(ISNA(VLOOKUP(A189&amp;"oud",'Extra aflossing'!A:G,4,0)),0,VLOOKUP(A189&amp;"oud",'Extra aflossing'!A:G,4,0))</f>
        <v>0</v>
      </c>
      <c r="F189" s="4">
        <f>I188*Invoer!$B$15/12</f>
        <v>0</v>
      </c>
      <c r="G189" s="4">
        <f t="shared" si="12"/>
        <v>0</v>
      </c>
      <c r="H189" s="4">
        <f t="shared" si="10"/>
        <v>0</v>
      </c>
      <c r="I189" s="4">
        <f t="shared" si="13"/>
        <v>0</v>
      </c>
    </row>
    <row r="190" spans="1:9" x14ac:dyDescent="0.25">
      <c r="A190" s="10">
        <f t="shared" si="14"/>
        <v>50161</v>
      </c>
      <c r="B190">
        <f t="shared" si="11"/>
        <v>16</v>
      </c>
      <c r="C190">
        <v>189</v>
      </c>
      <c r="D190" s="4">
        <f>IF(A190&lt;=Aflossingsvrij_maken,IFERROR(I189/(Invoer!$B$25-C189),0),0)</f>
        <v>0</v>
      </c>
      <c r="E190" s="4">
        <f>IF(ISNA(VLOOKUP(A190&amp;"oud",'Extra aflossing'!A:G,4,0)),0,VLOOKUP(A190&amp;"oud",'Extra aflossing'!A:G,4,0))</f>
        <v>0</v>
      </c>
      <c r="F190" s="4">
        <f>I189*Invoer!$B$15/12</f>
        <v>0</v>
      </c>
      <c r="G190" s="4">
        <f t="shared" si="12"/>
        <v>0</v>
      </c>
      <c r="H190" s="4">
        <f t="shared" si="10"/>
        <v>0</v>
      </c>
      <c r="I190" s="4">
        <f t="shared" si="13"/>
        <v>0</v>
      </c>
    </row>
    <row r="191" spans="1:9" x14ac:dyDescent="0.25">
      <c r="A191" s="10">
        <f t="shared" si="14"/>
        <v>50192</v>
      </c>
      <c r="B191">
        <f t="shared" si="11"/>
        <v>16</v>
      </c>
      <c r="C191">
        <v>190</v>
      </c>
      <c r="D191" s="4">
        <f>IF(A191&lt;=Aflossingsvrij_maken,IFERROR(I190/(Invoer!$B$25-C190),0),0)</f>
        <v>0</v>
      </c>
      <c r="E191" s="4">
        <f>IF(ISNA(VLOOKUP(A191&amp;"oud",'Extra aflossing'!A:G,4,0)),0,VLOOKUP(A191&amp;"oud",'Extra aflossing'!A:G,4,0))</f>
        <v>0</v>
      </c>
      <c r="F191" s="4">
        <f>I190*Invoer!$B$15/12</f>
        <v>0</v>
      </c>
      <c r="G191" s="4">
        <f t="shared" si="12"/>
        <v>0</v>
      </c>
      <c r="H191" s="4">
        <f t="shared" si="10"/>
        <v>0</v>
      </c>
      <c r="I191" s="4">
        <f t="shared" si="13"/>
        <v>0</v>
      </c>
    </row>
    <row r="192" spans="1:9" x14ac:dyDescent="0.25">
      <c r="A192" s="10">
        <f t="shared" si="14"/>
        <v>50222</v>
      </c>
      <c r="B192">
        <f t="shared" si="11"/>
        <v>16</v>
      </c>
      <c r="C192">
        <v>191</v>
      </c>
      <c r="D192" s="4">
        <f>IF(A192&lt;=Aflossingsvrij_maken,IFERROR(I191/(Invoer!$B$25-C191),0),0)</f>
        <v>0</v>
      </c>
      <c r="E192" s="4">
        <f>IF(ISNA(VLOOKUP(A192&amp;"oud",'Extra aflossing'!A:G,4,0)),0,VLOOKUP(A192&amp;"oud",'Extra aflossing'!A:G,4,0))</f>
        <v>0</v>
      </c>
      <c r="F192" s="4">
        <f>I191*Invoer!$B$15/12</f>
        <v>0</v>
      </c>
      <c r="G192" s="4">
        <f t="shared" si="12"/>
        <v>0</v>
      </c>
      <c r="H192" s="4">
        <f t="shared" si="10"/>
        <v>0</v>
      </c>
      <c r="I192" s="4">
        <f t="shared" si="13"/>
        <v>0</v>
      </c>
    </row>
    <row r="193" spans="1:9" x14ac:dyDescent="0.25">
      <c r="A193" s="10">
        <f t="shared" si="14"/>
        <v>50253</v>
      </c>
      <c r="B193">
        <f t="shared" si="11"/>
        <v>16</v>
      </c>
      <c r="C193">
        <v>192</v>
      </c>
      <c r="D193" s="4">
        <f>IF(A193&lt;=Aflossingsvrij_maken,IFERROR(I192/(Invoer!$B$25-C192),0),0)</f>
        <v>0</v>
      </c>
      <c r="E193" s="4">
        <f>IF(ISNA(VLOOKUP(A193&amp;"oud",'Extra aflossing'!A:G,4,0)),0,VLOOKUP(A193&amp;"oud",'Extra aflossing'!A:G,4,0))</f>
        <v>0</v>
      </c>
      <c r="F193" s="4">
        <f>I192*Invoer!$B$15/12</f>
        <v>0</v>
      </c>
      <c r="G193" s="4">
        <f t="shared" si="12"/>
        <v>0</v>
      </c>
      <c r="H193" s="4">
        <f t="shared" si="10"/>
        <v>0</v>
      </c>
      <c r="I193" s="4">
        <f t="shared" si="13"/>
        <v>0</v>
      </c>
    </row>
    <row r="194" spans="1:9" x14ac:dyDescent="0.25">
      <c r="A194" s="10">
        <f t="shared" si="14"/>
        <v>50284</v>
      </c>
      <c r="B194">
        <f t="shared" si="11"/>
        <v>17</v>
      </c>
      <c r="C194">
        <v>193</v>
      </c>
      <c r="D194" s="4">
        <f>IF(A194&lt;=Aflossingsvrij_maken,IFERROR(I193/(Invoer!$B$25-C193),0),0)</f>
        <v>0</v>
      </c>
      <c r="E194" s="4">
        <f>IF(ISNA(VLOOKUP(A194&amp;"oud",'Extra aflossing'!A:G,4,0)),0,VLOOKUP(A194&amp;"oud",'Extra aflossing'!A:G,4,0))</f>
        <v>0</v>
      </c>
      <c r="F194" s="4">
        <f>I193*Invoer!$B$15/12</f>
        <v>0</v>
      </c>
      <c r="G194" s="4">
        <f t="shared" si="12"/>
        <v>0</v>
      </c>
      <c r="H194" s="4">
        <f t="shared" ref="H194:H257" si="15">SUM(E194,G194)</f>
        <v>0</v>
      </c>
      <c r="I194" s="4">
        <f t="shared" si="13"/>
        <v>0</v>
      </c>
    </row>
    <row r="195" spans="1:9" x14ac:dyDescent="0.25">
      <c r="A195" s="10">
        <f t="shared" si="14"/>
        <v>50314</v>
      </c>
      <c r="B195">
        <f t="shared" ref="B195:B258" si="16">CEILING(C195/12,1)</f>
        <v>17</v>
      </c>
      <c r="C195">
        <v>194</v>
      </c>
      <c r="D195" s="4">
        <f>IF(A195&lt;=Aflossingsvrij_maken,IFERROR(I194/(Invoer!$B$25-C194),0),0)</f>
        <v>0</v>
      </c>
      <c r="E195" s="4">
        <f>IF(ISNA(VLOOKUP(A195&amp;"oud",'Extra aflossing'!A:G,4,0)),0,VLOOKUP(A195&amp;"oud",'Extra aflossing'!A:G,4,0))</f>
        <v>0</v>
      </c>
      <c r="F195" s="4">
        <f>I194*Invoer!$B$15/12</f>
        <v>0</v>
      </c>
      <c r="G195" s="4">
        <f t="shared" ref="G195:G258" si="17">SUM(D195,F195)</f>
        <v>0</v>
      </c>
      <c r="H195" s="4">
        <f t="shared" si="15"/>
        <v>0</v>
      </c>
      <c r="I195" s="4">
        <f t="shared" ref="I195:I258" si="18">I194-D195-E195</f>
        <v>0</v>
      </c>
    </row>
    <row r="196" spans="1:9" x14ac:dyDescent="0.25">
      <c r="A196" s="10">
        <f t="shared" ref="A196:A259" si="19">DATE(YEAR(A195),MONTH(A195)+1,DAY(A195))</f>
        <v>50345</v>
      </c>
      <c r="B196">
        <f t="shared" si="16"/>
        <v>17</v>
      </c>
      <c r="C196">
        <v>195</v>
      </c>
      <c r="D196" s="4">
        <f>IF(A196&lt;=Aflossingsvrij_maken,IFERROR(I195/(Invoer!$B$25-C195),0),0)</f>
        <v>0</v>
      </c>
      <c r="E196" s="4">
        <f>IF(ISNA(VLOOKUP(A196&amp;"oud",'Extra aflossing'!A:G,4,0)),0,VLOOKUP(A196&amp;"oud",'Extra aflossing'!A:G,4,0))</f>
        <v>0</v>
      </c>
      <c r="F196" s="4">
        <f>I195*Invoer!$B$15/12</f>
        <v>0</v>
      </c>
      <c r="G196" s="4">
        <f t="shared" si="17"/>
        <v>0</v>
      </c>
      <c r="H196" s="4">
        <f t="shared" si="15"/>
        <v>0</v>
      </c>
      <c r="I196" s="4">
        <f t="shared" si="18"/>
        <v>0</v>
      </c>
    </row>
    <row r="197" spans="1:9" x14ac:dyDescent="0.25">
      <c r="A197" s="10">
        <f t="shared" si="19"/>
        <v>50375</v>
      </c>
      <c r="B197">
        <f t="shared" si="16"/>
        <v>17</v>
      </c>
      <c r="C197">
        <v>196</v>
      </c>
      <c r="D197" s="4">
        <f>IF(A197&lt;=Aflossingsvrij_maken,IFERROR(I196/(Invoer!$B$25-C196),0),0)</f>
        <v>0</v>
      </c>
      <c r="E197" s="4">
        <f>IF(ISNA(VLOOKUP(A197&amp;"oud",'Extra aflossing'!A:G,4,0)),0,VLOOKUP(A197&amp;"oud",'Extra aflossing'!A:G,4,0))</f>
        <v>0</v>
      </c>
      <c r="F197" s="4">
        <f>I196*Invoer!$B$15/12</f>
        <v>0</v>
      </c>
      <c r="G197" s="4">
        <f t="shared" si="17"/>
        <v>0</v>
      </c>
      <c r="H197" s="4">
        <f t="shared" si="15"/>
        <v>0</v>
      </c>
      <c r="I197" s="4">
        <f t="shared" si="18"/>
        <v>0</v>
      </c>
    </row>
    <row r="198" spans="1:9" x14ac:dyDescent="0.25">
      <c r="A198" s="10">
        <f t="shared" si="19"/>
        <v>50406</v>
      </c>
      <c r="B198">
        <f t="shared" si="16"/>
        <v>17</v>
      </c>
      <c r="C198">
        <v>197</v>
      </c>
      <c r="D198" s="4">
        <f>IF(A198&lt;=Aflossingsvrij_maken,IFERROR(I197/(Invoer!$B$25-C197),0),0)</f>
        <v>0</v>
      </c>
      <c r="E198" s="4">
        <f>IF(ISNA(VLOOKUP(A198&amp;"oud",'Extra aflossing'!A:G,4,0)),0,VLOOKUP(A198&amp;"oud",'Extra aflossing'!A:G,4,0))</f>
        <v>0</v>
      </c>
      <c r="F198" s="4">
        <f>I197*Invoer!$B$15/12</f>
        <v>0</v>
      </c>
      <c r="G198" s="4">
        <f t="shared" si="17"/>
        <v>0</v>
      </c>
      <c r="H198" s="4">
        <f t="shared" si="15"/>
        <v>0</v>
      </c>
      <c r="I198" s="4">
        <f t="shared" si="18"/>
        <v>0</v>
      </c>
    </row>
    <row r="199" spans="1:9" x14ac:dyDescent="0.25">
      <c r="A199" s="10">
        <f t="shared" si="19"/>
        <v>50437</v>
      </c>
      <c r="B199">
        <f t="shared" si="16"/>
        <v>17</v>
      </c>
      <c r="C199">
        <v>198</v>
      </c>
      <c r="D199" s="4">
        <f>IF(A199&lt;=Aflossingsvrij_maken,IFERROR(I198/(Invoer!$B$25-C198),0),0)</f>
        <v>0</v>
      </c>
      <c r="E199" s="4">
        <f>IF(ISNA(VLOOKUP(A199&amp;"oud",'Extra aflossing'!A:G,4,0)),0,VLOOKUP(A199&amp;"oud",'Extra aflossing'!A:G,4,0))</f>
        <v>0</v>
      </c>
      <c r="F199" s="4">
        <f>I198*Invoer!$B$15/12</f>
        <v>0</v>
      </c>
      <c r="G199" s="4">
        <f t="shared" si="17"/>
        <v>0</v>
      </c>
      <c r="H199" s="4">
        <f t="shared" si="15"/>
        <v>0</v>
      </c>
      <c r="I199" s="4">
        <f t="shared" si="18"/>
        <v>0</v>
      </c>
    </row>
    <row r="200" spans="1:9" x14ac:dyDescent="0.25">
      <c r="A200" s="10">
        <f t="shared" si="19"/>
        <v>50465</v>
      </c>
      <c r="B200">
        <f t="shared" si="16"/>
        <v>17</v>
      </c>
      <c r="C200">
        <v>199</v>
      </c>
      <c r="D200" s="4">
        <f>IF(A200&lt;=Aflossingsvrij_maken,IFERROR(I199/(Invoer!$B$25-C199),0),0)</f>
        <v>0</v>
      </c>
      <c r="E200" s="4">
        <f>IF(ISNA(VLOOKUP(A200&amp;"oud",'Extra aflossing'!A:G,4,0)),0,VLOOKUP(A200&amp;"oud",'Extra aflossing'!A:G,4,0))</f>
        <v>0</v>
      </c>
      <c r="F200" s="4">
        <f>I199*Invoer!$B$15/12</f>
        <v>0</v>
      </c>
      <c r="G200" s="4">
        <f t="shared" si="17"/>
        <v>0</v>
      </c>
      <c r="H200" s="4">
        <f t="shared" si="15"/>
        <v>0</v>
      </c>
      <c r="I200" s="4">
        <f t="shared" si="18"/>
        <v>0</v>
      </c>
    </row>
    <row r="201" spans="1:9" x14ac:dyDescent="0.25">
      <c r="A201" s="10">
        <f t="shared" si="19"/>
        <v>50496</v>
      </c>
      <c r="B201">
        <f t="shared" si="16"/>
        <v>17</v>
      </c>
      <c r="C201">
        <v>200</v>
      </c>
      <c r="D201" s="4">
        <f>IF(A201&lt;=Aflossingsvrij_maken,IFERROR(I200/(Invoer!$B$25-C200),0),0)</f>
        <v>0</v>
      </c>
      <c r="E201" s="4">
        <f>IF(ISNA(VLOOKUP(A201&amp;"oud",'Extra aflossing'!A:G,4,0)),0,VLOOKUP(A201&amp;"oud",'Extra aflossing'!A:G,4,0))</f>
        <v>0</v>
      </c>
      <c r="F201" s="4">
        <f>I200*Invoer!$B$15/12</f>
        <v>0</v>
      </c>
      <c r="G201" s="4">
        <f t="shared" si="17"/>
        <v>0</v>
      </c>
      <c r="H201" s="4">
        <f t="shared" si="15"/>
        <v>0</v>
      </c>
      <c r="I201" s="4">
        <f t="shared" si="18"/>
        <v>0</v>
      </c>
    </row>
    <row r="202" spans="1:9" x14ac:dyDescent="0.25">
      <c r="A202" s="10">
        <f t="shared" si="19"/>
        <v>50526</v>
      </c>
      <c r="B202">
        <f t="shared" si="16"/>
        <v>17</v>
      </c>
      <c r="C202">
        <v>201</v>
      </c>
      <c r="D202" s="4">
        <f>IF(A202&lt;=Aflossingsvrij_maken,IFERROR(I201/(Invoer!$B$25-C201),0),0)</f>
        <v>0</v>
      </c>
      <c r="E202" s="4">
        <f>IF(ISNA(VLOOKUP(A202&amp;"oud",'Extra aflossing'!A:G,4,0)),0,VLOOKUP(A202&amp;"oud",'Extra aflossing'!A:G,4,0))</f>
        <v>0</v>
      </c>
      <c r="F202" s="4">
        <f>I201*Invoer!$B$15/12</f>
        <v>0</v>
      </c>
      <c r="G202" s="4">
        <f t="shared" si="17"/>
        <v>0</v>
      </c>
      <c r="H202" s="4">
        <f t="shared" si="15"/>
        <v>0</v>
      </c>
      <c r="I202" s="4">
        <f t="shared" si="18"/>
        <v>0</v>
      </c>
    </row>
    <row r="203" spans="1:9" x14ac:dyDescent="0.25">
      <c r="A203" s="10">
        <f t="shared" si="19"/>
        <v>50557</v>
      </c>
      <c r="B203">
        <f t="shared" si="16"/>
        <v>17</v>
      </c>
      <c r="C203">
        <v>202</v>
      </c>
      <c r="D203" s="4">
        <f>IF(A203&lt;=Aflossingsvrij_maken,IFERROR(I202/(Invoer!$B$25-C202),0),0)</f>
        <v>0</v>
      </c>
      <c r="E203" s="4">
        <f>IF(ISNA(VLOOKUP(A203&amp;"oud",'Extra aflossing'!A:G,4,0)),0,VLOOKUP(A203&amp;"oud",'Extra aflossing'!A:G,4,0))</f>
        <v>0</v>
      </c>
      <c r="F203" s="4">
        <f>I202*Invoer!$B$15/12</f>
        <v>0</v>
      </c>
      <c r="G203" s="4">
        <f t="shared" si="17"/>
        <v>0</v>
      </c>
      <c r="H203" s="4">
        <f t="shared" si="15"/>
        <v>0</v>
      </c>
      <c r="I203" s="4">
        <f t="shared" si="18"/>
        <v>0</v>
      </c>
    </row>
    <row r="204" spans="1:9" x14ac:dyDescent="0.25">
      <c r="A204" s="10">
        <f t="shared" si="19"/>
        <v>50587</v>
      </c>
      <c r="B204">
        <f t="shared" si="16"/>
        <v>17</v>
      </c>
      <c r="C204">
        <v>203</v>
      </c>
      <c r="D204" s="4">
        <f>IF(A204&lt;=Aflossingsvrij_maken,IFERROR(I203/(Invoer!$B$25-C203),0),0)</f>
        <v>0</v>
      </c>
      <c r="E204" s="4">
        <f>IF(ISNA(VLOOKUP(A204&amp;"oud",'Extra aflossing'!A:G,4,0)),0,VLOOKUP(A204&amp;"oud",'Extra aflossing'!A:G,4,0))</f>
        <v>0</v>
      </c>
      <c r="F204" s="4">
        <f>I203*Invoer!$B$15/12</f>
        <v>0</v>
      </c>
      <c r="G204" s="4">
        <f t="shared" si="17"/>
        <v>0</v>
      </c>
      <c r="H204" s="4">
        <f t="shared" si="15"/>
        <v>0</v>
      </c>
      <c r="I204" s="4">
        <f t="shared" si="18"/>
        <v>0</v>
      </c>
    </row>
    <row r="205" spans="1:9" x14ac:dyDescent="0.25">
      <c r="A205" s="10">
        <f t="shared" si="19"/>
        <v>50618</v>
      </c>
      <c r="B205">
        <f t="shared" si="16"/>
        <v>17</v>
      </c>
      <c r="C205">
        <v>204</v>
      </c>
      <c r="D205" s="4">
        <f>IF(A205&lt;=Aflossingsvrij_maken,IFERROR(I204/(Invoer!$B$25-C204),0),0)</f>
        <v>0</v>
      </c>
      <c r="E205" s="4">
        <f>IF(ISNA(VLOOKUP(A205&amp;"oud",'Extra aflossing'!A:G,4,0)),0,VLOOKUP(A205&amp;"oud",'Extra aflossing'!A:G,4,0))</f>
        <v>0</v>
      </c>
      <c r="F205" s="4">
        <f>I204*Invoer!$B$15/12</f>
        <v>0</v>
      </c>
      <c r="G205" s="4">
        <f t="shared" si="17"/>
        <v>0</v>
      </c>
      <c r="H205" s="4">
        <f t="shared" si="15"/>
        <v>0</v>
      </c>
      <c r="I205" s="4">
        <f t="shared" si="18"/>
        <v>0</v>
      </c>
    </row>
    <row r="206" spans="1:9" x14ac:dyDescent="0.25">
      <c r="A206" s="10">
        <f t="shared" si="19"/>
        <v>50649</v>
      </c>
      <c r="B206">
        <f t="shared" si="16"/>
        <v>18</v>
      </c>
      <c r="C206">
        <v>205</v>
      </c>
      <c r="D206" s="4">
        <f>IF(A206&lt;=Aflossingsvrij_maken,IFERROR(I205/(Invoer!$B$25-C205),0),0)</f>
        <v>0</v>
      </c>
      <c r="E206" s="4">
        <f>IF(ISNA(VLOOKUP(A206&amp;"oud",'Extra aflossing'!A:G,4,0)),0,VLOOKUP(A206&amp;"oud",'Extra aflossing'!A:G,4,0))</f>
        <v>0</v>
      </c>
      <c r="F206" s="4">
        <f>I205*Invoer!$B$15/12</f>
        <v>0</v>
      </c>
      <c r="G206" s="4">
        <f t="shared" si="17"/>
        <v>0</v>
      </c>
      <c r="H206" s="4">
        <f t="shared" si="15"/>
        <v>0</v>
      </c>
      <c r="I206" s="4">
        <f t="shared" si="18"/>
        <v>0</v>
      </c>
    </row>
    <row r="207" spans="1:9" x14ac:dyDescent="0.25">
      <c r="A207" s="10">
        <f t="shared" si="19"/>
        <v>50679</v>
      </c>
      <c r="B207">
        <f t="shared" si="16"/>
        <v>18</v>
      </c>
      <c r="C207">
        <v>206</v>
      </c>
      <c r="D207" s="4">
        <f>IF(A207&lt;=Aflossingsvrij_maken,IFERROR(I206/(Invoer!$B$25-C206),0),0)</f>
        <v>0</v>
      </c>
      <c r="E207" s="4">
        <f>IF(ISNA(VLOOKUP(A207&amp;"oud",'Extra aflossing'!A:G,4,0)),0,VLOOKUP(A207&amp;"oud",'Extra aflossing'!A:G,4,0))</f>
        <v>0</v>
      </c>
      <c r="F207" s="4">
        <f>I206*Invoer!$B$15/12</f>
        <v>0</v>
      </c>
      <c r="G207" s="4">
        <f t="shared" si="17"/>
        <v>0</v>
      </c>
      <c r="H207" s="4">
        <f t="shared" si="15"/>
        <v>0</v>
      </c>
      <c r="I207" s="4">
        <f t="shared" si="18"/>
        <v>0</v>
      </c>
    </row>
    <row r="208" spans="1:9" x14ac:dyDescent="0.25">
      <c r="A208" s="10">
        <f t="shared" si="19"/>
        <v>50710</v>
      </c>
      <c r="B208">
        <f t="shared" si="16"/>
        <v>18</v>
      </c>
      <c r="C208">
        <v>207</v>
      </c>
      <c r="D208" s="4">
        <f>IF(A208&lt;=Aflossingsvrij_maken,IFERROR(I207/(Invoer!$B$25-C207),0),0)</f>
        <v>0</v>
      </c>
      <c r="E208" s="4">
        <f>IF(ISNA(VLOOKUP(A208&amp;"oud",'Extra aflossing'!A:G,4,0)),0,VLOOKUP(A208&amp;"oud",'Extra aflossing'!A:G,4,0))</f>
        <v>0</v>
      </c>
      <c r="F208" s="4">
        <f>I207*Invoer!$B$15/12</f>
        <v>0</v>
      </c>
      <c r="G208" s="4">
        <f t="shared" si="17"/>
        <v>0</v>
      </c>
      <c r="H208" s="4">
        <f t="shared" si="15"/>
        <v>0</v>
      </c>
      <c r="I208" s="4">
        <f t="shared" si="18"/>
        <v>0</v>
      </c>
    </row>
    <row r="209" spans="1:9" x14ac:dyDescent="0.25">
      <c r="A209" s="10">
        <f t="shared" si="19"/>
        <v>50740</v>
      </c>
      <c r="B209">
        <f t="shared" si="16"/>
        <v>18</v>
      </c>
      <c r="C209">
        <v>208</v>
      </c>
      <c r="D209" s="4">
        <f>IF(A209&lt;=Aflossingsvrij_maken,IFERROR(I208/(Invoer!$B$25-C208),0),0)</f>
        <v>0</v>
      </c>
      <c r="E209" s="4">
        <f>IF(ISNA(VLOOKUP(A209&amp;"oud",'Extra aflossing'!A:G,4,0)),0,VLOOKUP(A209&amp;"oud",'Extra aflossing'!A:G,4,0))</f>
        <v>0</v>
      </c>
      <c r="F209" s="4">
        <f>I208*Invoer!$B$15/12</f>
        <v>0</v>
      </c>
      <c r="G209" s="4">
        <f t="shared" si="17"/>
        <v>0</v>
      </c>
      <c r="H209" s="4">
        <f t="shared" si="15"/>
        <v>0</v>
      </c>
      <c r="I209" s="4">
        <f t="shared" si="18"/>
        <v>0</v>
      </c>
    </row>
    <row r="210" spans="1:9" x14ac:dyDescent="0.25">
      <c r="A210" s="10">
        <f t="shared" si="19"/>
        <v>50771</v>
      </c>
      <c r="B210">
        <f t="shared" si="16"/>
        <v>18</v>
      </c>
      <c r="C210">
        <v>209</v>
      </c>
      <c r="D210" s="4">
        <f>IF(A210&lt;=Aflossingsvrij_maken,IFERROR(I209/(Invoer!$B$25-C209),0),0)</f>
        <v>0</v>
      </c>
      <c r="E210" s="4">
        <f>IF(ISNA(VLOOKUP(A210&amp;"oud",'Extra aflossing'!A:G,4,0)),0,VLOOKUP(A210&amp;"oud",'Extra aflossing'!A:G,4,0))</f>
        <v>0</v>
      </c>
      <c r="F210" s="4">
        <f>I209*Invoer!$B$15/12</f>
        <v>0</v>
      </c>
      <c r="G210" s="4">
        <f t="shared" si="17"/>
        <v>0</v>
      </c>
      <c r="H210" s="4">
        <f t="shared" si="15"/>
        <v>0</v>
      </c>
      <c r="I210" s="4">
        <f t="shared" si="18"/>
        <v>0</v>
      </c>
    </row>
    <row r="211" spans="1:9" x14ac:dyDescent="0.25">
      <c r="A211" s="10">
        <f t="shared" si="19"/>
        <v>50802</v>
      </c>
      <c r="B211">
        <f t="shared" si="16"/>
        <v>18</v>
      </c>
      <c r="C211">
        <v>210</v>
      </c>
      <c r="D211" s="4">
        <f>IF(A211&lt;=Aflossingsvrij_maken,IFERROR(I210/(Invoer!$B$25-C210),0),0)</f>
        <v>0</v>
      </c>
      <c r="E211" s="4">
        <f>IF(ISNA(VLOOKUP(A211&amp;"oud",'Extra aflossing'!A:G,4,0)),0,VLOOKUP(A211&amp;"oud",'Extra aflossing'!A:G,4,0))</f>
        <v>0</v>
      </c>
      <c r="F211" s="4">
        <f>I210*Invoer!$B$15/12</f>
        <v>0</v>
      </c>
      <c r="G211" s="4">
        <f t="shared" si="17"/>
        <v>0</v>
      </c>
      <c r="H211" s="4">
        <f t="shared" si="15"/>
        <v>0</v>
      </c>
      <c r="I211" s="4">
        <f t="shared" si="18"/>
        <v>0</v>
      </c>
    </row>
    <row r="212" spans="1:9" x14ac:dyDescent="0.25">
      <c r="A212" s="10">
        <f t="shared" si="19"/>
        <v>50830</v>
      </c>
      <c r="B212">
        <f t="shared" si="16"/>
        <v>18</v>
      </c>
      <c r="C212">
        <v>211</v>
      </c>
      <c r="D212" s="4">
        <f>IF(A212&lt;=Aflossingsvrij_maken,IFERROR(I211/(Invoer!$B$25-C211),0),0)</f>
        <v>0</v>
      </c>
      <c r="E212" s="4">
        <f>IF(ISNA(VLOOKUP(A212&amp;"oud",'Extra aflossing'!A:G,4,0)),0,VLOOKUP(A212&amp;"oud",'Extra aflossing'!A:G,4,0))</f>
        <v>0</v>
      </c>
      <c r="F212" s="4">
        <f>I211*Invoer!$B$15/12</f>
        <v>0</v>
      </c>
      <c r="G212" s="4">
        <f t="shared" si="17"/>
        <v>0</v>
      </c>
      <c r="H212" s="4">
        <f t="shared" si="15"/>
        <v>0</v>
      </c>
      <c r="I212" s="4">
        <f t="shared" si="18"/>
        <v>0</v>
      </c>
    </row>
    <row r="213" spans="1:9" x14ac:dyDescent="0.25">
      <c r="A213" s="10">
        <f t="shared" si="19"/>
        <v>50861</v>
      </c>
      <c r="B213">
        <f t="shared" si="16"/>
        <v>18</v>
      </c>
      <c r="C213">
        <v>212</v>
      </c>
      <c r="D213" s="4">
        <f>IF(A213&lt;=Aflossingsvrij_maken,IFERROR(I212/(Invoer!$B$25-C212),0),0)</f>
        <v>0</v>
      </c>
      <c r="E213" s="4">
        <f>IF(ISNA(VLOOKUP(A213&amp;"oud",'Extra aflossing'!A:G,4,0)),0,VLOOKUP(A213&amp;"oud",'Extra aflossing'!A:G,4,0))</f>
        <v>0</v>
      </c>
      <c r="F213" s="4">
        <f>I212*Invoer!$B$15/12</f>
        <v>0</v>
      </c>
      <c r="G213" s="4">
        <f t="shared" si="17"/>
        <v>0</v>
      </c>
      <c r="H213" s="4">
        <f t="shared" si="15"/>
        <v>0</v>
      </c>
      <c r="I213" s="4">
        <f t="shared" si="18"/>
        <v>0</v>
      </c>
    </row>
    <row r="214" spans="1:9" x14ac:dyDescent="0.25">
      <c r="A214" s="10">
        <f t="shared" si="19"/>
        <v>50891</v>
      </c>
      <c r="B214">
        <f t="shared" si="16"/>
        <v>18</v>
      </c>
      <c r="C214">
        <v>213</v>
      </c>
      <c r="D214" s="4">
        <f>IF(A214&lt;=Aflossingsvrij_maken,IFERROR(I213/(Invoer!$B$25-C213),0),0)</f>
        <v>0</v>
      </c>
      <c r="E214" s="4">
        <f>IF(ISNA(VLOOKUP(A214&amp;"oud",'Extra aflossing'!A:G,4,0)),0,VLOOKUP(A214&amp;"oud",'Extra aflossing'!A:G,4,0))</f>
        <v>0</v>
      </c>
      <c r="F214" s="4">
        <f>I213*Invoer!$B$15/12</f>
        <v>0</v>
      </c>
      <c r="G214" s="4">
        <f t="shared" si="17"/>
        <v>0</v>
      </c>
      <c r="H214" s="4">
        <f t="shared" si="15"/>
        <v>0</v>
      </c>
      <c r="I214" s="4">
        <f t="shared" si="18"/>
        <v>0</v>
      </c>
    </row>
    <row r="215" spans="1:9" x14ac:dyDescent="0.25">
      <c r="A215" s="10">
        <f t="shared" si="19"/>
        <v>50922</v>
      </c>
      <c r="B215">
        <f t="shared" si="16"/>
        <v>18</v>
      </c>
      <c r="C215">
        <v>214</v>
      </c>
      <c r="D215" s="4">
        <f>IF(A215&lt;=Aflossingsvrij_maken,IFERROR(I214/(Invoer!$B$25-C214),0),0)</f>
        <v>0</v>
      </c>
      <c r="E215" s="4">
        <f>IF(ISNA(VLOOKUP(A215&amp;"oud",'Extra aflossing'!A:G,4,0)),0,VLOOKUP(A215&amp;"oud",'Extra aflossing'!A:G,4,0))</f>
        <v>0</v>
      </c>
      <c r="F215" s="4">
        <f>I214*Invoer!$B$15/12</f>
        <v>0</v>
      </c>
      <c r="G215" s="4">
        <f t="shared" si="17"/>
        <v>0</v>
      </c>
      <c r="H215" s="4">
        <f t="shared" si="15"/>
        <v>0</v>
      </c>
      <c r="I215" s="4">
        <f t="shared" si="18"/>
        <v>0</v>
      </c>
    </row>
    <row r="216" spans="1:9" x14ac:dyDescent="0.25">
      <c r="A216" s="10">
        <f t="shared" si="19"/>
        <v>50952</v>
      </c>
      <c r="B216">
        <f t="shared" si="16"/>
        <v>18</v>
      </c>
      <c r="C216">
        <v>215</v>
      </c>
      <c r="D216" s="4">
        <f>IF(A216&lt;=Aflossingsvrij_maken,IFERROR(I215/(Invoer!$B$25-C215),0),0)</f>
        <v>0</v>
      </c>
      <c r="E216" s="4">
        <f>IF(ISNA(VLOOKUP(A216&amp;"oud",'Extra aflossing'!A:G,4,0)),0,VLOOKUP(A216&amp;"oud",'Extra aflossing'!A:G,4,0))</f>
        <v>0</v>
      </c>
      <c r="F216" s="4">
        <f>I215*Invoer!$B$15/12</f>
        <v>0</v>
      </c>
      <c r="G216" s="4">
        <f t="shared" si="17"/>
        <v>0</v>
      </c>
      <c r="H216" s="4">
        <f t="shared" si="15"/>
        <v>0</v>
      </c>
      <c r="I216" s="4">
        <f t="shared" si="18"/>
        <v>0</v>
      </c>
    </row>
    <row r="217" spans="1:9" x14ac:dyDescent="0.25">
      <c r="A217" s="10">
        <f t="shared" si="19"/>
        <v>50983</v>
      </c>
      <c r="B217">
        <f t="shared" si="16"/>
        <v>18</v>
      </c>
      <c r="C217">
        <v>216</v>
      </c>
      <c r="D217" s="4">
        <f>IF(A217&lt;=Aflossingsvrij_maken,IFERROR(I216/(Invoer!$B$25-C216),0),0)</f>
        <v>0</v>
      </c>
      <c r="E217" s="4">
        <f>IF(ISNA(VLOOKUP(A217&amp;"oud",'Extra aflossing'!A:G,4,0)),0,VLOOKUP(A217&amp;"oud",'Extra aflossing'!A:G,4,0))</f>
        <v>0</v>
      </c>
      <c r="F217" s="4">
        <f>I216*Invoer!$B$15/12</f>
        <v>0</v>
      </c>
      <c r="G217" s="4">
        <f t="shared" si="17"/>
        <v>0</v>
      </c>
      <c r="H217" s="4">
        <f t="shared" si="15"/>
        <v>0</v>
      </c>
      <c r="I217" s="4">
        <f t="shared" si="18"/>
        <v>0</v>
      </c>
    </row>
    <row r="218" spans="1:9" x14ac:dyDescent="0.25">
      <c r="A218" s="10">
        <f t="shared" si="19"/>
        <v>51014</v>
      </c>
      <c r="B218">
        <f t="shared" si="16"/>
        <v>19</v>
      </c>
      <c r="C218">
        <v>217</v>
      </c>
      <c r="D218" s="4">
        <f>IF(A218&lt;=Aflossingsvrij_maken,IFERROR(I217/(Invoer!$B$25-C217),0),0)</f>
        <v>0</v>
      </c>
      <c r="E218" s="4">
        <f>IF(ISNA(VLOOKUP(A218&amp;"oud",'Extra aflossing'!A:G,4,0)),0,VLOOKUP(A218&amp;"oud",'Extra aflossing'!A:G,4,0))</f>
        <v>0</v>
      </c>
      <c r="F218" s="4">
        <f>I217*Invoer!$B$15/12</f>
        <v>0</v>
      </c>
      <c r="G218" s="4">
        <f t="shared" si="17"/>
        <v>0</v>
      </c>
      <c r="H218" s="4">
        <f t="shared" si="15"/>
        <v>0</v>
      </c>
      <c r="I218" s="4">
        <f t="shared" si="18"/>
        <v>0</v>
      </c>
    </row>
    <row r="219" spans="1:9" x14ac:dyDescent="0.25">
      <c r="A219" s="10">
        <f t="shared" si="19"/>
        <v>51044</v>
      </c>
      <c r="B219">
        <f t="shared" si="16"/>
        <v>19</v>
      </c>
      <c r="C219">
        <v>218</v>
      </c>
      <c r="D219" s="4">
        <f>IF(A219&lt;=Aflossingsvrij_maken,IFERROR(I218/(Invoer!$B$25-C218),0),0)</f>
        <v>0</v>
      </c>
      <c r="E219" s="4">
        <f>IF(ISNA(VLOOKUP(A219&amp;"oud",'Extra aflossing'!A:G,4,0)),0,VLOOKUP(A219&amp;"oud",'Extra aflossing'!A:G,4,0))</f>
        <v>0</v>
      </c>
      <c r="F219" s="4">
        <f>I218*Invoer!$B$15/12</f>
        <v>0</v>
      </c>
      <c r="G219" s="4">
        <f t="shared" si="17"/>
        <v>0</v>
      </c>
      <c r="H219" s="4">
        <f t="shared" si="15"/>
        <v>0</v>
      </c>
      <c r="I219" s="4">
        <f t="shared" si="18"/>
        <v>0</v>
      </c>
    </row>
    <row r="220" spans="1:9" x14ac:dyDescent="0.25">
      <c r="A220" s="10">
        <f t="shared" si="19"/>
        <v>51075</v>
      </c>
      <c r="B220">
        <f t="shared" si="16"/>
        <v>19</v>
      </c>
      <c r="C220">
        <v>219</v>
      </c>
      <c r="D220" s="4">
        <f>IF(A220&lt;=Aflossingsvrij_maken,IFERROR(I219/(Invoer!$B$25-C219),0),0)</f>
        <v>0</v>
      </c>
      <c r="E220" s="4">
        <f>IF(ISNA(VLOOKUP(A220&amp;"oud",'Extra aflossing'!A:G,4,0)),0,VLOOKUP(A220&amp;"oud",'Extra aflossing'!A:G,4,0))</f>
        <v>0</v>
      </c>
      <c r="F220" s="4">
        <f>I219*Invoer!$B$15/12</f>
        <v>0</v>
      </c>
      <c r="G220" s="4">
        <f t="shared" si="17"/>
        <v>0</v>
      </c>
      <c r="H220" s="4">
        <f t="shared" si="15"/>
        <v>0</v>
      </c>
      <c r="I220" s="4">
        <f t="shared" si="18"/>
        <v>0</v>
      </c>
    </row>
    <row r="221" spans="1:9" x14ac:dyDescent="0.25">
      <c r="A221" s="10">
        <f t="shared" si="19"/>
        <v>51105</v>
      </c>
      <c r="B221">
        <f t="shared" si="16"/>
        <v>19</v>
      </c>
      <c r="C221">
        <v>220</v>
      </c>
      <c r="D221" s="4">
        <f>IF(A221&lt;=Aflossingsvrij_maken,IFERROR(I220/(Invoer!$B$25-C220),0),0)</f>
        <v>0</v>
      </c>
      <c r="E221" s="4">
        <f>IF(ISNA(VLOOKUP(A221&amp;"oud",'Extra aflossing'!A:G,4,0)),0,VLOOKUP(A221&amp;"oud",'Extra aflossing'!A:G,4,0))</f>
        <v>0</v>
      </c>
      <c r="F221" s="4">
        <f>I220*Invoer!$B$15/12</f>
        <v>0</v>
      </c>
      <c r="G221" s="4">
        <f t="shared" si="17"/>
        <v>0</v>
      </c>
      <c r="H221" s="4">
        <f t="shared" si="15"/>
        <v>0</v>
      </c>
      <c r="I221" s="4">
        <f t="shared" si="18"/>
        <v>0</v>
      </c>
    </row>
    <row r="222" spans="1:9" x14ac:dyDescent="0.25">
      <c r="A222" s="10">
        <f t="shared" si="19"/>
        <v>51136</v>
      </c>
      <c r="B222">
        <f t="shared" si="16"/>
        <v>19</v>
      </c>
      <c r="C222">
        <v>221</v>
      </c>
      <c r="D222" s="4">
        <f>IF(A222&lt;=Aflossingsvrij_maken,IFERROR(I221/(Invoer!$B$25-C221),0),0)</f>
        <v>0</v>
      </c>
      <c r="E222" s="4">
        <f>IF(ISNA(VLOOKUP(A222&amp;"oud",'Extra aflossing'!A:G,4,0)),0,VLOOKUP(A222&amp;"oud",'Extra aflossing'!A:G,4,0))</f>
        <v>0</v>
      </c>
      <c r="F222" s="4">
        <f>I221*Invoer!$B$15/12</f>
        <v>0</v>
      </c>
      <c r="G222" s="4">
        <f t="shared" si="17"/>
        <v>0</v>
      </c>
      <c r="H222" s="4">
        <f t="shared" si="15"/>
        <v>0</v>
      </c>
      <c r="I222" s="4">
        <f t="shared" si="18"/>
        <v>0</v>
      </c>
    </row>
    <row r="223" spans="1:9" x14ac:dyDescent="0.25">
      <c r="A223" s="10">
        <f t="shared" si="19"/>
        <v>51167</v>
      </c>
      <c r="B223">
        <f t="shared" si="16"/>
        <v>19</v>
      </c>
      <c r="C223">
        <v>222</v>
      </c>
      <c r="D223" s="4">
        <f>IF(A223&lt;=Aflossingsvrij_maken,IFERROR(I222/(Invoer!$B$25-C222),0),0)</f>
        <v>0</v>
      </c>
      <c r="E223" s="4">
        <f>IF(ISNA(VLOOKUP(A223&amp;"oud",'Extra aflossing'!A:G,4,0)),0,VLOOKUP(A223&amp;"oud",'Extra aflossing'!A:G,4,0))</f>
        <v>0</v>
      </c>
      <c r="F223" s="4">
        <f>I222*Invoer!$B$15/12</f>
        <v>0</v>
      </c>
      <c r="G223" s="4">
        <f t="shared" si="17"/>
        <v>0</v>
      </c>
      <c r="H223" s="4">
        <f t="shared" si="15"/>
        <v>0</v>
      </c>
      <c r="I223" s="4">
        <f t="shared" si="18"/>
        <v>0</v>
      </c>
    </row>
    <row r="224" spans="1:9" x14ac:dyDescent="0.25">
      <c r="A224" s="10">
        <f t="shared" si="19"/>
        <v>51196</v>
      </c>
      <c r="B224">
        <f t="shared" si="16"/>
        <v>19</v>
      </c>
      <c r="C224">
        <v>223</v>
      </c>
      <c r="D224" s="4">
        <f>IF(A224&lt;=Aflossingsvrij_maken,IFERROR(I223/(Invoer!$B$25-C223),0),0)</f>
        <v>0</v>
      </c>
      <c r="E224" s="4">
        <f>IF(ISNA(VLOOKUP(A224&amp;"oud",'Extra aflossing'!A:G,4,0)),0,VLOOKUP(A224&amp;"oud",'Extra aflossing'!A:G,4,0))</f>
        <v>0</v>
      </c>
      <c r="F224" s="4">
        <f>I223*Invoer!$B$15/12</f>
        <v>0</v>
      </c>
      <c r="G224" s="4">
        <f t="shared" si="17"/>
        <v>0</v>
      </c>
      <c r="H224" s="4">
        <f t="shared" si="15"/>
        <v>0</v>
      </c>
      <c r="I224" s="4">
        <f t="shared" si="18"/>
        <v>0</v>
      </c>
    </row>
    <row r="225" spans="1:9" x14ac:dyDescent="0.25">
      <c r="A225" s="10">
        <f t="shared" si="19"/>
        <v>51227</v>
      </c>
      <c r="B225">
        <f t="shared" si="16"/>
        <v>19</v>
      </c>
      <c r="C225">
        <v>224</v>
      </c>
      <c r="D225" s="4">
        <f>IF(A225&lt;=Aflossingsvrij_maken,IFERROR(I224/(Invoer!$B$25-C224),0),0)</f>
        <v>0</v>
      </c>
      <c r="E225" s="4">
        <f>IF(ISNA(VLOOKUP(A225&amp;"oud",'Extra aflossing'!A:G,4,0)),0,VLOOKUP(A225&amp;"oud",'Extra aflossing'!A:G,4,0))</f>
        <v>0</v>
      </c>
      <c r="F225" s="4">
        <f>I224*Invoer!$B$15/12</f>
        <v>0</v>
      </c>
      <c r="G225" s="4">
        <f t="shared" si="17"/>
        <v>0</v>
      </c>
      <c r="H225" s="4">
        <f t="shared" si="15"/>
        <v>0</v>
      </c>
      <c r="I225" s="4">
        <f t="shared" si="18"/>
        <v>0</v>
      </c>
    </row>
    <row r="226" spans="1:9" x14ac:dyDescent="0.25">
      <c r="A226" s="10">
        <f t="shared" si="19"/>
        <v>51257</v>
      </c>
      <c r="B226">
        <f t="shared" si="16"/>
        <v>19</v>
      </c>
      <c r="C226">
        <v>225</v>
      </c>
      <c r="D226" s="4">
        <f>IF(A226&lt;=Aflossingsvrij_maken,IFERROR(I225/(Invoer!$B$25-C225),0),0)</f>
        <v>0</v>
      </c>
      <c r="E226" s="4">
        <f>IF(ISNA(VLOOKUP(A226&amp;"oud",'Extra aflossing'!A:G,4,0)),0,VLOOKUP(A226&amp;"oud",'Extra aflossing'!A:G,4,0))</f>
        <v>0</v>
      </c>
      <c r="F226" s="4">
        <f>I225*Invoer!$B$15/12</f>
        <v>0</v>
      </c>
      <c r="G226" s="4">
        <f t="shared" si="17"/>
        <v>0</v>
      </c>
      <c r="H226" s="4">
        <f t="shared" si="15"/>
        <v>0</v>
      </c>
      <c r="I226" s="4">
        <f t="shared" si="18"/>
        <v>0</v>
      </c>
    </row>
    <row r="227" spans="1:9" x14ac:dyDescent="0.25">
      <c r="A227" s="10">
        <f t="shared" si="19"/>
        <v>51288</v>
      </c>
      <c r="B227">
        <f t="shared" si="16"/>
        <v>19</v>
      </c>
      <c r="C227">
        <v>226</v>
      </c>
      <c r="D227" s="4">
        <f>IF(A227&lt;=Aflossingsvrij_maken,IFERROR(I226/(Invoer!$B$25-C226),0),0)</f>
        <v>0</v>
      </c>
      <c r="E227" s="4">
        <f>IF(ISNA(VLOOKUP(A227&amp;"oud",'Extra aflossing'!A:G,4,0)),0,VLOOKUP(A227&amp;"oud",'Extra aflossing'!A:G,4,0))</f>
        <v>0</v>
      </c>
      <c r="F227" s="4">
        <f>I226*Invoer!$B$15/12</f>
        <v>0</v>
      </c>
      <c r="G227" s="4">
        <f t="shared" si="17"/>
        <v>0</v>
      </c>
      <c r="H227" s="4">
        <f t="shared" si="15"/>
        <v>0</v>
      </c>
      <c r="I227" s="4">
        <f t="shared" si="18"/>
        <v>0</v>
      </c>
    </row>
    <row r="228" spans="1:9" x14ac:dyDescent="0.25">
      <c r="A228" s="10">
        <f t="shared" si="19"/>
        <v>51318</v>
      </c>
      <c r="B228">
        <f t="shared" si="16"/>
        <v>19</v>
      </c>
      <c r="C228">
        <v>227</v>
      </c>
      <c r="D228" s="4">
        <f>IF(A228&lt;=Aflossingsvrij_maken,IFERROR(I227/(Invoer!$B$25-C227),0),0)</f>
        <v>0</v>
      </c>
      <c r="E228" s="4">
        <f>IF(ISNA(VLOOKUP(A228&amp;"oud",'Extra aflossing'!A:G,4,0)),0,VLOOKUP(A228&amp;"oud",'Extra aflossing'!A:G,4,0))</f>
        <v>0</v>
      </c>
      <c r="F228" s="4">
        <f>I227*Invoer!$B$15/12</f>
        <v>0</v>
      </c>
      <c r="G228" s="4">
        <f t="shared" si="17"/>
        <v>0</v>
      </c>
      <c r="H228" s="4">
        <f t="shared" si="15"/>
        <v>0</v>
      </c>
      <c r="I228" s="4">
        <f t="shared" si="18"/>
        <v>0</v>
      </c>
    </row>
    <row r="229" spans="1:9" x14ac:dyDescent="0.25">
      <c r="A229" s="10">
        <f t="shared" si="19"/>
        <v>51349</v>
      </c>
      <c r="B229">
        <f t="shared" si="16"/>
        <v>19</v>
      </c>
      <c r="C229">
        <v>228</v>
      </c>
      <c r="D229" s="4">
        <f>IF(A229&lt;=Aflossingsvrij_maken,IFERROR(I228/(Invoer!$B$25-C228),0),0)</f>
        <v>0</v>
      </c>
      <c r="E229" s="4">
        <f>IF(ISNA(VLOOKUP(A229&amp;"oud",'Extra aflossing'!A:G,4,0)),0,VLOOKUP(A229&amp;"oud",'Extra aflossing'!A:G,4,0))</f>
        <v>0</v>
      </c>
      <c r="F229" s="4">
        <f>I228*Invoer!$B$15/12</f>
        <v>0</v>
      </c>
      <c r="G229" s="4">
        <f t="shared" si="17"/>
        <v>0</v>
      </c>
      <c r="H229" s="4">
        <f t="shared" si="15"/>
        <v>0</v>
      </c>
      <c r="I229" s="4">
        <f t="shared" si="18"/>
        <v>0</v>
      </c>
    </row>
    <row r="230" spans="1:9" x14ac:dyDescent="0.25">
      <c r="A230" s="10">
        <f t="shared" si="19"/>
        <v>51380</v>
      </c>
      <c r="B230">
        <f t="shared" si="16"/>
        <v>20</v>
      </c>
      <c r="C230">
        <v>229</v>
      </c>
      <c r="D230" s="4">
        <f>IF(A230&lt;=Aflossingsvrij_maken,IFERROR(I229/(Invoer!$B$25-C229),0),0)</f>
        <v>0</v>
      </c>
      <c r="E230" s="4">
        <f>IF(ISNA(VLOOKUP(A230&amp;"oud",'Extra aflossing'!A:G,4,0)),0,VLOOKUP(A230&amp;"oud",'Extra aflossing'!A:G,4,0))</f>
        <v>0</v>
      </c>
      <c r="F230" s="4">
        <f>I229*Invoer!$B$15/12</f>
        <v>0</v>
      </c>
      <c r="G230" s="4">
        <f t="shared" si="17"/>
        <v>0</v>
      </c>
      <c r="H230" s="4">
        <f t="shared" si="15"/>
        <v>0</v>
      </c>
      <c r="I230" s="4">
        <f t="shared" si="18"/>
        <v>0</v>
      </c>
    </row>
    <row r="231" spans="1:9" x14ac:dyDescent="0.25">
      <c r="A231" s="10">
        <f t="shared" si="19"/>
        <v>51410</v>
      </c>
      <c r="B231">
        <f t="shared" si="16"/>
        <v>20</v>
      </c>
      <c r="C231">
        <v>230</v>
      </c>
      <c r="D231" s="4">
        <f>IF(A231&lt;=Aflossingsvrij_maken,IFERROR(I230/(Invoer!$B$25-C230),0),0)</f>
        <v>0</v>
      </c>
      <c r="E231" s="4">
        <f>IF(ISNA(VLOOKUP(A231&amp;"oud",'Extra aflossing'!A:G,4,0)),0,VLOOKUP(A231&amp;"oud",'Extra aflossing'!A:G,4,0))</f>
        <v>0</v>
      </c>
      <c r="F231" s="4">
        <f>I230*Invoer!$B$15/12</f>
        <v>0</v>
      </c>
      <c r="G231" s="4">
        <f t="shared" si="17"/>
        <v>0</v>
      </c>
      <c r="H231" s="4">
        <f t="shared" si="15"/>
        <v>0</v>
      </c>
      <c r="I231" s="4">
        <f t="shared" si="18"/>
        <v>0</v>
      </c>
    </row>
    <row r="232" spans="1:9" x14ac:dyDescent="0.25">
      <c r="A232" s="10">
        <f t="shared" si="19"/>
        <v>51441</v>
      </c>
      <c r="B232">
        <f t="shared" si="16"/>
        <v>20</v>
      </c>
      <c r="C232">
        <v>231</v>
      </c>
      <c r="D232" s="4">
        <f>IF(A232&lt;=Aflossingsvrij_maken,IFERROR(I231/(Invoer!$B$25-C231),0),0)</f>
        <v>0</v>
      </c>
      <c r="E232" s="4">
        <f>IF(ISNA(VLOOKUP(A232&amp;"oud",'Extra aflossing'!A:G,4,0)),0,VLOOKUP(A232&amp;"oud",'Extra aflossing'!A:G,4,0))</f>
        <v>0</v>
      </c>
      <c r="F232" s="4">
        <f>I231*Invoer!$B$15/12</f>
        <v>0</v>
      </c>
      <c r="G232" s="4">
        <f t="shared" si="17"/>
        <v>0</v>
      </c>
      <c r="H232" s="4">
        <f t="shared" si="15"/>
        <v>0</v>
      </c>
      <c r="I232" s="4">
        <f t="shared" si="18"/>
        <v>0</v>
      </c>
    </row>
    <row r="233" spans="1:9" x14ac:dyDescent="0.25">
      <c r="A233" s="10">
        <f t="shared" si="19"/>
        <v>51471</v>
      </c>
      <c r="B233">
        <f t="shared" si="16"/>
        <v>20</v>
      </c>
      <c r="C233">
        <v>232</v>
      </c>
      <c r="D233" s="4">
        <f>IF(A233&lt;=Aflossingsvrij_maken,IFERROR(I232/(Invoer!$B$25-C232),0),0)</f>
        <v>0</v>
      </c>
      <c r="E233" s="4">
        <f>IF(ISNA(VLOOKUP(A233&amp;"oud",'Extra aflossing'!A:G,4,0)),0,VLOOKUP(A233&amp;"oud",'Extra aflossing'!A:G,4,0))</f>
        <v>0</v>
      </c>
      <c r="F233" s="4">
        <f>I232*Invoer!$B$15/12</f>
        <v>0</v>
      </c>
      <c r="G233" s="4">
        <f t="shared" si="17"/>
        <v>0</v>
      </c>
      <c r="H233" s="4">
        <f t="shared" si="15"/>
        <v>0</v>
      </c>
      <c r="I233" s="4">
        <f t="shared" si="18"/>
        <v>0</v>
      </c>
    </row>
    <row r="234" spans="1:9" x14ac:dyDescent="0.25">
      <c r="A234" s="10">
        <f t="shared" si="19"/>
        <v>51502</v>
      </c>
      <c r="B234">
        <f t="shared" si="16"/>
        <v>20</v>
      </c>
      <c r="C234">
        <v>233</v>
      </c>
      <c r="D234" s="4">
        <f>IF(A234&lt;=Aflossingsvrij_maken,IFERROR(I233/(Invoer!$B$25-C233),0),0)</f>
        <v>0</v>
      </c>
      <c r="E234" s="4">
        <f>IF(ISNA(VLOOKUP(A234&amp;"oud",'Extra aflossing'!A:G,4,0)),0,VLOOKUP(A234&amp;"oud",'Extra aflossing'!A:G,4,0))</f>
        <v>0</v>
      </c>
      <c r="F234" s="4">
        <f>I233*Invoer!$B$15/12</f>
        <v>0</v>
      </c>
      <c r="G234" s="4">
        <f t="shared" si="17"/>
        <v>0</v>
      </c>
      <c r="H234" s="4">
        <f t="shared" si="15"/>
        <v>0</v>
      </c>
      <c r="I234" s="4">
        <f t="shared" si="18"/>
        <v>0</v>
      </c>
    </row>
    <row r="235" spans="1:9" x14ac:dyDescent="0.25">
      <c r="A235" s="10">
        <f t="shared" si="19"/>
        <v>51533</v>
      </c>
      <c r="B235">
        <f t="shared" si="16"/>
        <v>20</v>
      </c>
      <c r="C235">
        <v>234</v>
      </c>
      <c r="D235" s="4">
        <f>IF(A235&lt;=Aflossingsvrij_maken,IFERROR(I234/(Invoer!$B$25-C234),0),0)</f>
        <v>0</v>
      </c>
      <c r="E235" s="4">
        <f>IF(ISNA(VLOOKUP(A235&amp;"oud",'Extra aflossing'!A:G,4,0)),0,VLOOKUP(A235&amp;"oud",'Extra aflossing'!A:G,4,0))</f>
        <v>0</v>
      </c>
      <c r="F235" s="4">
        <f>I234*Invoer!$B$15/12</f>
        <v>0</v>
      </c>
      <c r="G235" s="4">
        <f t="shared" si="17"/>
        <v>0</v>
      </c>
      <c r="H235" s="4">
        <f t="shared" si="15"/>
        <v>0</v>
      </c>
      <c r="I235" s="4">
        <f t="shared" si="18"/>
        <v>0</v>
      </c>
    </row>
    <row r="236" spans="1:9" x14ac:dyDescent="0.25">
      <c r="A236" s="10">
        <f t="shared" si="19"/>
        <v>51561</v>
      </c>
      <c r="B236">
        <f t="shared" si="16"/>
        <v>20</v>
      </c>
      <c r="C236">
        <v>235</v>
      </c>
      <c r="D236" s="4">
        <f>IF(A236&lt;=Aflossingsvrij_maken,IFERROR(I235/(Invoer!$B$25-C235),0),0)</f>
        <v>0</v>
      </c>
      <c r="E236" s="4">
        <f>IF(ISNA(VLOOKUP(A236&amp;"oud",'Extra aflossing'!A:G,4,0)),0,VLOOKUP(A236&amp;"oud",'Extra aflossing'!A:G,4,0))</f>
        <v>0</v>
      </c>
      <c r="F236" s="4">
        <f>I235*Invoer!$B$15/12</f>
        <v>0</v>
      </c>
      <c r="G236" s="4">
        <f t="shared" si="17"/>
        <v>0</v>
      </c>
      <c r="H236" s="4">
        <f t="shared" si="15"/>
        <v>0</v>
      </c>
      <c r="I236" s="4">
        <f t="shared" si="18"/>
        <v>0</v>
      </c>
    </row>
    <row r="237" spans="1:9" x14ac:dyDescent="0.25">
      <c r="A237" s="10">
        <f t="shared" si="19"/>
        <v>51592</v>
      </c>
      <c r="B237">
        <f t="shared" si="16"/>
        <v>20</v>
      </c>
      <c r="C237">
        <v>236</v>
      </c>
      <c r="D237" s="4">
        <f>IF(A237&lt;=Aflossingsvrij_maken,IFERROR(I236/(Invoer!$B$25-C236),0),0)</f>
        <v>0</v>
      </c>
      <c r="E237" s="4">
        <f>IF(ISNA(VLOOKUP(A237&amp;"oud",'Extra aflossing'!A:G,4,0)),0,VLOOKUP(A237&amp;"oud",'Extra aflossing'!A:G,4,0))</f>
        <v>0</v>
      </c>
      <c r="F237" s="4">
        <f>I236*Invoer!$B$15/12</f>
        <v>0</v>
      </c>
      <c r="G237" s="4">
        <f t="shared" si="17"/>
        <v>0</v>
      </c>
      <c r="H237" s="4">
        <f t="shared" si="15"/>
        <v>0</v>
      </c>
      <c r="I237" s="4">
        <f t="shared" si="18"/>
        <v>0</v>
      </c>
    </row>
    <row r="238" spans="1:9" x14ac:dyDescent="0.25">
      <c r="A238" s="10">
        <f t="shared" si="19"/>
        <v>51622</v>
      </c>
      <c r="B238">
        <f t="shared" si="16"/>
        <v>20</v>
      </c>
      <c r="C238">
        <v>237</v>
      </c>
      <c r="D238" s="4">
        <f>IF(A238&lt;=Aflossingsvrij_maken,IFERROR(I237/(Invoer!$B$25-C237),0),0)</f>
        <v>0</v>
      </c>
      <c r="E238" s="4">
        <f>IF(ISNA(VLOOKUP(A238&amp;"oud",'Extra aflossing'!A:G,4,0)),0,VLOOKUP(A238&amp;"oud",'Extra aflossing'!A:G,4,0))</f>
        <v>0</v>
      </c>
      <c r="F238" s="4">
        <f>I237*Invoer!$B$15/12</f>
        <v>0</v>
      </c>
      <c r="G238" s="4">
        <f t="shared" si="17"/>
        <v>0</v>
      </c>
      <c r="H238" s="4">
        <f t="shared" si="15"/>
        <v>0</v>
      </c>
      <c r="I238" s="4">
        <f t="shared" si="18"/>
        <v>0</v>
      </c>
    </row>
    <row r="239" spans="1:9" x14ac:dyDescent="0.25">
      <c r="A239" s="10">
        <f t="shared" si="19"/>
        <v>51653</v>
      </c>
      <c r="B239">
        <f t="shared" si="16"/>
        <v>20</v>
      </c>
      <c r="C239">
        <v>238</v>
      </c>
      <c r="D239" s="4">
        <f>IF(A239&lt;=Aflossingsvrij_maken,IFERROR(I238/(Invoer!$B$25-C238),0),0)</f>
        <v>0</v>
      </c>
      <c r="E239" s="4">
        <f>IF(ISNA(VLOOKUP(A239&amp;"oud",'Extra aflossing'!A:G,4,0)),0,VLOOKUP(A239&amp;"oud",'Extra aflossing'!A:G,4,0))</f>
        <v>0</v>
      </c>
      <c r="F239" s="4">
        <f>I238*Invoer!$B$15/12</f>
        <v>0</v>
      </c>
      <c r="G239" s="4">
        <f t="shared" si="17"/>
        <v>0</v>
      </c>
      <c r="H239" s="4">
        <f t="shared" si="15"/>
        <v>0</v>
      </c>
      <c r="I239" s="4">
        <f t="shared" si="18"/>
        <v>0</v>
      </c>
    </row>
    <row r="240" spans="1:9" x14ac:dyDescent="0.25">
      <c r="A240" s="10">
        <f t="shared" si="19"/>
        <v>51683</v>
      </c>
      <c r="B240">
        <f t="shared" si="16"/>
        <v>20</v>
      </c>
      <c r="C240">
        <v>239</v>
      </c>
      <c r="D240" s="4">
        <f>IF(A240&lt;=Aflossingsvrij_maken,IFERROR(I239/(Invoer!$B$25-C239),0),0)</f>
        <v>0</v>
      </c>
      <c r="E240" s="4">
        <f>IF(ISNA(VLOOKUP(A240&amp;"oud",'Extra aflossing'!A:G,4,0)),0,VLOOKUP(A240&amp;"oud",'Extra aflossing'!A:G,4,0))</f>
        <v>0</v>
      </c>
      <c r="F240" s="4">
        <f>I239*Invoer!$B$15/12</f>
        <v>0</v>
      </c>
      <c r="G240" s="4">
        <f t="shared" si="17"/>
        <v>0</v>
      </c>
      <c r="H240" s="4">
        <f t="shared" si="15"/>
        <v>0</v>
      </c>
      <c r="I240" s="4">
        <f t="shared" si="18"/>
        <v>0</v>
      </c>
    </row>
    <row r="241" spans="1:9" x14ac:dyDescent="0.25">
      <c r="A241" s="10">
        <f t="shared" si="19"/>
        <v>51714</v>
      </c>
      <c r="B241">
        <f t="shared" si="16"/>
        <v>20</v>
      </c>
      <c r="C241">
        <v>240</v>
      </c>
      <c r="D241" s="4">
        <f>IF(A241&lt;=Aflossingsvrij_maken,IFERROR(I240/(Invoer!$B$25-C240),0),0)</f>
        <v>0</v>
      </c>
      <c r="E241" s="4">
        <f>IF(ISNA(VLOOKUP(A241&amp;"oud",'Extra aflossing'!A:G,4,0)),0,VLOOKUP(A241&amp;"oud",'Extra aflossing'!A:G,4,0))</f>
        <v>0</v>
      </c>
      <c r="F241" s="4">
        <f>I240*Invoer!$B$15/12</f>
        <v>0</v>
      </c>
      <c r="G241" s="4">
        <f t="shared" si="17"/>
        <v>0</v>
      </c>
      <c r="H241" s="4">
        <f t="shared" si="15"/>
        <v>0</v>
      </c>
      <c r="I241" s="4">
        <f t="shared" si="18"/>
        <v>0</v>
      </c>
    </row>
    <row r="242" spans="1:9" x14ac:dyDescent="0.25">
      <c r="A242" s="10">
        <f t="shared" si="19"/>
        <v>51745</v>
      </c>
      <c r="B242">
        <f t="shared" si="16"/>
        <v>21</v>
      </c>
      <c r="C242">
        <v>241</v>
      </c>
      <c r="D242" s="4">
        <f>IF(A242&lt;=Aflossingsvrij_maken,IFERROR(I241/(Invoer!$B$25-C241),0),0)</f>
        <v>0</v>
      </c>
      <c r="E242" s="4">
        <f>IF(ISNA(VLOOKUP(A242&amp;"oud",'Extra aflossing'!A:G,4,0)),0,VLOOKUP(A242&amp;"oud",'Extra aflossing'!A:G,4,0))</f>
        <v>0</v>
      </c>
      <c r="F242" s="4">
        <f>I241*Invoer!$B$16/12</f>
        <v>0</v>
      </c>
      <c r="G242" s="4">
        <f t="shared" si="17"/>
        <v>0</v>
      </c>
      <c r="H242" s="4">
        <f t="shared" si="15"/>
        <v>0</v>
      </c>
      <c r="I242" s="4">
        <f t="shared" si="18"/>
        <v>0</v>
      </c>
    </row>
    <row r="243" spans="1:9" x14ac:dyDescent="0.25">
      <c r="A243" s="10">
        <f t="shared" si="19"/>
        <v>51775</v>
      </c>
      <c r="B243">
        <f t="shared" si="16"/>
        <v>21</v>
      </c>
      <c r="C243">
        <v>242</v>
      </c>
      <c r="D243" s="4">
        <f>IF(A243&lt;=Aflossingsvrij_maken,IFERROR(I242/(Invoer!$B$25-C242),0),0)</f>
        <v>0</v>
      </c>
      <c r="E243" s="4">
        <f>IF(ISNA(VLOOKUP(A243&amp;"oud",'Extra aflossing'!A:G,4,0)),0,VLOOKUP(A243&amp;"oud",'Extra aflossing'!A:G,4,0))</f>
        <v>0</v>
      </c>
      <c r="F243" s="4">
        <f>I242*Invoer!$B$16/12</f>
        <v>0</v>
      </c>
      <c r="G243" s="4">
        <f t="shared" si="17"/>
        <v>0</v>
      </c>
      <c r="H243" s="4">
        <f t="shared" si="15"/>
        <v>0</v>
      </c>
      <c r="I243" s="4">
        <f t="shared" si="18"/>
        <v>0</v>
      </c>
    </row>
    <row r="244" spans="1:9" x14ac:dyDescent="0.25">
      <c r="A244" s="10">
        <f t="shared" si="19"/>
        <v>51806</v>
      </c>
      <c r="B244">
        <f t="shared" si="16"/>
        <v>21</v>
      </c>
      <c r="C244">
        <v>243</v>
      </c>
      <c r="D244" s="4">
        <f>IF(A244&lt;=Aflossingsvrij_maken,IFERROR(I243/(Invoer!$B$25-C243),0),0)</f>
        <v>0</v>
      </c>
      <c r="E244" s="4">
        <f>IF(ISNA(VLOOKUP(A244&amp;"oud",'Extra aflossing'!A:G,4,0)),0,VLOOKUP(A244&amp;"oud",'Extra aflossing'!A:G,4,0))</f>
        <v>0</v>
      </c>
      <c r="F244" s="4">
        <f>I243*Invoer!$B$16/12</f>
        <v>0</v>
      </c>
      <c r="G244" s="4">
        <f t="shared" si="17"/>
        <v>0</v>
      </c>
      <c r="H244" s="4">
        <f t="shared" si="15"/>
        <v>0</v>
      </c>
      <c r="I244" s="4">
        <f t="shared" si="18"/>
        <v>0</v>
      </c>
    </row>
    <row r="245" spans="1:9" x14ac:dyDescent="0.25">
      <c r="A245" s="10">
        <f t="shared" si="19"/>
        <v>51836</v>
      </c>
      <c r="B245">
        <f t="shared" si="16"/>
        <v>21</v>
      </c>
      <c r="C245">
        <v>244</v>
      </c>
      <c r="D245" s="4">
        <f>IF(A245&lt;=Aflossingsvrij_maken,IFERROR(I244/(Invoer!$B$25-C244),0),0)</f>
        <v>0</v>
      </c>
      <c r="E245" s="4">
        <f>IF(ISNA(VLOOKUP(A245&amp;"oud",'Extra aflossing'!A:G,4,0)),0,VLOOKUP(A245&amp;"oud",'Extra aflossing'!A:G,4,0))</f>
        <v>0</v>
      </c>
      <c r="F245" s="4">
        <f>I244*Invoer!$B$16/12</f>
        <v>0</v>
      </c>
      <c r="G245" s="4">
        <f t="shared" si="17"/>
        <v>0</v>
      </c>
      <c r="H245" s="4">
        <f t="shared" si="15"/>
        <v>0</v>
      </c>
      <c r="I245" s="4">
        <f t="shared" si="18"/>
        <v>0</v>
      </c>
    </row>
    <row r="246" spans="1:9" x14ac:dyDescent="0.25">
      <c r="A246" s="10">
        <f t="shared" si="19"/>
        <v>51867</v>
      </c>
      <c r="B246">
        <f t="shared" si="16"/>
        <v>21</v>
      </c>
      <c r="C246">
        <v>245</v>
      </c>
      <c r="D246" s="4">
        <f>IF(A246&lt;=Aflossingsvrij_maken,IFERROR(I245/(Invoer!$B$25-C245),0),0)</f>
        <v>0</v>
      </c>
      <c r="E246" s="4">
        <f>IF(ISNA(VLOOKUP(A246&amp;"oud",'Extra aflossing'!A:G,4,0)),0,VLOOKUP(A246&amp;"oud",'Extra aflossing'!A:G,4,0))</f>
        <v>0</v>
      </c>
      <c r="F246" s="4">
        <f>I245*Invoer!$B$16/12</f>
        <v>0</v>
      </c>
      <c r="G246" s="4">
        <f t="shared" si="17"/>
        <v>0</v>
      </c>
      <c r="H246" s="4">
        <f t="shared" si="15"/>
        <v>0</v>
      </c>
      <c r="I246" s="4">
        <f t="shared" si="18"/>
        <v>0</v>
      </c>
    </row>
    <row r="247" spans="1:9" x14ac:dyDescent="0.25">
      <c r="A247" s="10">
        <f t="shared" si="19"/>
        <v>51898</v>
      </c>
      <c r="B247">
        <f t="shared" si="16"/>
        <v>21</v>
      </c>
      <c r="C247">
        <v>246</v>
      </c>
      <c r="D247" s="4">
        <f>IF(A247&lt;=Aflossingsvrij_maken,IFERROR(I246/(Invoer!$B$25-C246),0),0)</f>
        <v>0</v>
      </c>
      <c r="E247" s="4">
        <f>IF(ISNA(VLOOKUP(A247&amp;"oud",'Extra aflossing'!A:G,4,0)),0,VLOOKUP(A247&amp;"oud",'Extra aflossing'!A:G,4,0))</f>
        <v>0</v>
      </c>
      <c r="F247" s="4">
        <f>I246*Invoer!$B$16/12</f>
        <v>0</v>
      </c>
      <c r="G247" s="4">
        <f t="shared" si="17"/>
        <v>0</v>
      </c>
      <c r="H247" s="4">
        <f t="shared" si="15"/>
        <v>0</v>
      </c>
      <c r="I247" s="4">
        <f t="shared" si="18"/>
        <v>0</v>
      </c>
    </row>
    <row r="248" spans="1:9" x14ac:dyDescent="0.25">
      <c r="A248" s="10">
        <f t="shared" si="19"/>
        <v>51926</v>
      </c>
      <c r="B248">
        <f t="shared" si="16"/>
        <v>21</v>
      </c>
      <c r="C248">
        <v>247</v>
      </c>
      <c r="D248" s="4">
        <f>IF(A248&lt;=Aflossingsvrij_maken,IFERROR(I247/(Invoer!$B$25-C247),0),0)</f>
        <v>0</v>
      </c>
      <c r="E248" s="4">
        <f>IF(ISNA(VLOOKUP(A248&amp;"oud",'Extra aflossing'!A:G,4,0)),0,VLOOKUP(A248&amp;"oud",'Extra aflossing'!A:G,4,0))</f>
        <v>0</v>
      </c>
      <c r="F248" s="4">
        <f>I247*Invoer!$B$16/12</f>
        <v>0</v>
      </c>
      <c r="G248" s="4">
        <f t="shared" si="17"/>
        <v>0</v>
      </c>
      <c r="H248" s="4">
        <f t="shared" si="15"/>
        <v>0</v>
      </c>
      <c r="I248" s="4">
        <f t="shared" si="18"/>
        <v>0</v>
      </c>
    </row>
    <row r="249" spans="1:9" x14ac:dyDescent="0.25">
      <c r="A249" s="10">
        <f t="shared" si="19"/>
        <v>51957</v>
      </c>
      <c r="B249">
        <f t="shared" si="16"/>
        <v>21</v>
      </c>
      <c r="C249">
        <v>248</v>
      </c>
      <c r="D249" s="4">
        <f>IF(A249&lt;=Aflossingsvrij_maken,IFERROR(I248/(Invoer!$B$25-C248),0),0)</f>
        <v>0</v>
      </c>
      <c r="E249" s="4">
        <f>IF(ISNA(VLOOKUP(A249&amp;"oud",'Extra aflossing'!A:G,4,0)),0,VLOOKUP(A249&amp;"oud",'Extra aflossing'!A:G,4,0))</f>
        <v>0</v>
      </c>
      <c r="F249" s="4">
        <f>I248*Invoer!$B$16/12</f>
        <v>0</v>
      </c>
      <c r="G249" s="4">
        <f t="shared" si="17"/>
        <v>0</v>
      </c>
      <c r="H249" s="4">
        <f t="shared" si="15"/>
        <v>0</v>
      </c>
      <c r="I249" s="4">
        <f t="shared" si="18"/>
        <v>0</v>
      </c>
    </row>
    <row r="250" spans="1:9" x14ac:dyDescent="0.25">
      <c r="A250" s="10">
        <f t="shared" si="19"/>
        <v>51987</v>
      </c>
      <c r="B250">
        <f t="shared" si="16"/>
        <v>21</v>
      </c>
      <c r="C250">
        <v>249</v>
      </c>
      <c r="D250" s="4">
        <f>IF(A250&lt;=Aflossingsvrij_maken,IFERROR(I249/(Invoer!$B$25-C249),0),0)</f>
        <v>0</v>
      </c>
      <c r="E250" s="4">
        <f>IF(ISNA(VLOOKUP(A250&amp;"oud",'Extra aflossing'!A:G,4,0)),0,VLOOKUP(A250&amp;"oud",'Extra aflossing'!A:G,4,0))</f>
        <v>0</v>
      </c>
      <c r="F250" s="4">
        <f>I249*Invoer!$B$16/12</f>
        <v>0</v>
      </c>
      <c r="G250" s="4">
        <f t="shared" si="17"/>
        <v>0</v>
      </c>
      <c r="H250" s="4">
        <f t="shared" si="15"/>
        <v>0</v>
      </c>
      <c r="I250" s="4">
        <f t="shared" si="18"/>
        <v>0</v>
      </c>
    </row>
    <row r="251" spans="1:9" x14ac:dyDescent="0.25">
      <c r="A251" s="10">
        <f t="shared" si="19"/>
        <v>52018</v>
      </c>
      <c r="B251">
        <f t="shared" si="16"/>
        <v>21</v>
      </c>
      <c r="C251">
        <v>250</v>
      </c>
      <c r="D251" s="4">
        <f>IF(A251&lt;=Aflossingsvrij_maken,IFERROR(I250/(Invoer!$B$25-C250),0),0)</f>
        <v>0</v>
      </c>
      <c r="E251" s="4">
        <f>IF(ISNA(VLOOKUP(A251&amp;"oud",'Extra aflossing'!A:G,4,0)),0,VLOOKUP(A251&amp;"oud",'Extra aflossing'!A:G,4,0))</f>
        <v>0</v>
      </c>
      <c r="F251" s="4">
        <f>I250*Invoer!$B$16/12</f>
        <v>0</v>
      </c>
      <c r="G251" s="4">
        <f t="shared" si="17"/>
        <v>0</v>
      </c>
      <c r="H251" s="4">
        <f t="shared" si="15"/>
        <v>0</v>
      </c>
      <c r="I251" s="4">
        <f t="shared" si="18"/>
        <v>0</v>
      </c>
    </row>
    <row r="252" spans="1:9" x14ac:dyDescent="0.25">
      <c r="A252" s="10">
        <f t="shared" si="19"/>
        <v>52048</v>
      </c>
      <c r="B252">
        <f t="shared" si="16"/>
        <v>21</v>
      </c>
      <c r="C252">
        <v>251</v>
      </c>
      <c r="D252" s="4">
        <f>IF(A252&lt;=Aflossingsvrij_maken,IFERROR(I251/(Invoer!$B$25-C251),0),0)</f>
        <v>0</v>
      </c>
      <c r="E252" s="4">
        <f>IF(ISNA(VLOOKUP(A252&amp;"oud",'Extra aflossing'!A:G,4,0)),0,VLOOKUP(A252&amp;"oud",'Extra aflossing'!A:G,4,0))</f>
        <v>0</v>
      </c>
      <c r="F252" s="4">
        <f>I251*Invoer!$B$16/12</f>
        <v>0</v>
      </c>
      <c r="G252" s="4">
        <f t="shared" si="17"/>
        <v>0</v>
      </c>
      <c r="H252" s="4">
        <f t="shared" si="15"/>
        <v>0</v>
      </c>
      <c r="I252" s="4">
        <f t="shared" si="18"/>
        <v>0</v>
      </c>
    </row>
    <row r="253" spans="1:9" x14ac:dyDescent="0.25">
      <c r="A253" s="10">
        <f t="shared" si="19"/>
        <v>52079</v>
      </c>
      <c r="B253">
        <f t="shared" si="16"/>
        <v>21</v>
      </c>
      <c r="C253">
        <v>252</v>
      </c>
      <c r="D253" s="4">
        <f>IF(A253&lt;=Aflossingsvrij_maken,IFERROR(I252/(Invoer!$B$25-C252),0),0)</f>
        <v>0</v>
      </c>
      <c r="E253" s="4">
        <f>IF(ISNA(VLOOKUP(A253&amp;"oud",'Extra aflossing'!A:G,4,0)),0,VLOOKUP(A253&amp;"oud",'Extra aflossing'!A:G,4,0))</f>
        <v>0</v>
      </c>
      <c r="F253" s="4">
        <f>I252*Invoer!$B$16/12</f>
        <v>0</v>
      </c>
      <c r="G253" s="4">
        <f t="shared" si="17"/>
        <v>0</v>
      </c>
      <c r="H253" s="4">
        <f t="shared" si="15"/>
        <v>0</v>
      </c>
      <c r="I253" s="4">
        <f t="shared" si="18"/>
        <v>0</v>
      </c>
    </row>
    <row r="254" spans="1:9" x14ac:dyDescent="0.25">
      <c r="A254" s="10">
        <f t="shared" si="19"/>
        <v>52110</v>
      </c>
      <c r="B254">
        <f t="shared" si="16"/>
        <v>22</v>
      </c>
      <c r="C254">
        <v>253</v>
      </c>
      <c r="D254" s="4">
        <f>IF(A254&lt;=Aflossingsvrij_maken,IFERROR(I253/(Invoer!$B$25-C253),0),0)</f>
        <v>0</v>
      </c>
      <c r="E254" s="4">
        <f>IF(ISNA(VLOOKUP(A254&amp;"oud",'Extra aflossing'!A:G,4,0)),0,VLOOKUP(A254&amp;"oud",'Extra aflossing'!A:G,4,0))</f>
        <v>0</v>
      </c>
      <c r="F254" s="4">
        <f>I253*Invoer!$B$16/12</f>
        <v>0</v>
      </c>
      <c r="G254" s="4">
        <f t="shared" si="17"/>
        <v>0</v>
      </c>
      <c r="H254" s="4">
        <f t="shared" si="15"/>
        <v>0</v>
      </c>
      <c r="I254" s="4">
        <f t="shared" si="18"/>
        <v>0</v>
      </c>
    </row>
    <row r="255" spans="1:9" x14ac:dyDescent="0.25">
      <c r="A255" s="10">
        <f t="shared" si="19"/>
        <v>52140</v>
      </c>
      <c r="B255">
        <f t="shared" si="16"/>
        <v>22</v>
      </c>
      <c r="C255">
        <v>254</v>
      </c>
      <c r="D255" s="4">
        <f>IF(A255&lt;=Aflossingsvrij_maken,IFERROR(I254/(Invoer!$B$25-C254),0),0)</f>
        <v>0</v>
      </c>
      <c r="E255" s="4">
        <f>IF(ISNA(VLOOKUP(A255&amp;"oud",'Extra aflossing'!A:G,4,0)),0,VLOOKUP(A255&amp;"oud",'Extra aflossing'!A:G,4,0))</f>
        <v>0</v>
      </c>
      <c r="F255" s="4">
        <f>I254*Invoer!$B$16/12</f>
        <v>0</v>
      </c>
      <c r="G255" s="4">
        <f t="shared" si="17"/>
        <v>0</v>
      </c>
      <c r="H255" s="4">
        <f t="shared" si="15"/>
        <v>0</v>
      </c>
      <c r="I255" s="4">
        <f t="shared" si="18"/>
        <v>0</v>
      </c>
    </row>
    <row r="256" spans="1:9" x14ac:dyDescent="0.25">
      <c r="A256" s="10">
        <f t="shared" si="19"/>
        <v>52171</v>
      </c>
      <c r="B256">
        <f t="shared" si="16"/>
        <v>22</v>
      </c>
      <c r="C256">
        <v>255</v>
      </c>
      <c r="D256" s="4">
        <f>IF(A256&lt;=Aflossingsvrij_maken,IFERROR(I255/(Invoer!$B$25-C255),0),0)</f>
        <v>0</v>
      </c>
      <c r="E256" s="4">
        <f>IF(ISNA(VLOOKUP(A256&amp;"oud",'Extra aflossing'!A:G,4,0)),0,VLOOKUP(A256&amp;"oud",'Extra aflossing'!A:G,4,0))</f>
        <v>0</v>
      </c>
      <c r="F256" s="4">
        <f>I255*Invoer!$B$16/12</f>
        <v>0</v>
      </c>
      <c r="G256" s="4">
        <f t="shared" si="17"/>
        <v>0</v>
      </c>
      <c r="H256" s="4">
        <f t="shared" si="15"/>
        <v>0</v>
      </c>
      <c r="I256" s="4">
        <f t="shared" si="18"/>
        <v>0</v>
      </c>
    </row>
    <row r="257" spans="1:9" x14ac:dyDescent="0.25">
      <c r="A257" s="10">
        <f t="shared" si="19"/>
        <v>52201</v>
      </c>
      <c r="B257">
        <f t="shared" si="16"/>
        <v>22</v>
      </c>
      <c r="C257">
        <v>256</v>
      </c>
      <c r="D257" s="4">
        <f>IF(A257&lt;=Aflossingsvrij_maken,IFERROR(I256/(Invoer!$B$25-C256),0),0)</f>
        <v>0</v>
      </c>
      <c r="E257" s="4">
        <f>IF(ISNA(VLOOKUP(A257&amp;"oud",'Extra aflossing'!A:G,4,0)),0,VLOOKUP(A257&amp;"oud",'Extra aflossing'!A:G,4,0))</f>
        <v>0</v>
      </c>
      <c r="F257" s="4">
        <f>I256*Invoer!$B$16/12</f>
        <v>0</v>
      </c>
      <c r="G257" s="4">
        <f t="shared" si="17"/>
        <v>0</v>
      </c>
      <c r="H257" s="4">
        <f t="shared" si="15"/>
        <v>0</v>
      </c>
      <c r="I257" s="4">
        <f t="shared" si="18"/>
        <v>0</v>
      </c>
    </row>
    <row r="258" spans="1:9" x14ac:dyDescent="0.25">
      <c r="A258" s="10">
        <f t="shared" si="19"/>
        <v>52232</v>
      </c>
      <c r="B258">
        <f t="shared" si="16"/>
        <v>22</v>
      </c>
      <c r="C258">
        <v>257</v>
      </c>
      <c r="D258" s="4">
        <f>IF(A258&lt;=Aflossingsvrij_maken,IFERROR(I257/(Invoer!$B$25-C257),0),0)</f>
        <v>0</v>
      </c>
      <c r="E258" s="4">
        <f>IF(ISNA(VLOOKUP(A258&amp;"oud",'Extra aflossing'!A:G,4,0)),0,VLOOKUP(A258&amp;"oud",'Extra aflossing'!A:G,4,0))</f>
        <v>0</v>
      </c>
      <c r="F258" s="4">
        <f>I257*Invoer!$B$16/12</f>
        <v>0</v>
      </c>
      <c r="G258" s="4">
        <f t="shared" si="17"/>
        <v>0</v>
      </c>
      <c r="H258" s="4">
        <f t="shared" ref="H258:H321" si="20">SUM(E258,G258)</f>
        <v>0</v>
      </c>
      <c r="I258" s="4">
        <f t="shared" si="18"/>
        <v>0</v>
      </c>
    </row>
    <row r="259" spans="1:9" x14ac:dyDescent="0.25">
      <c r="A259" s="10">
        <f t="shared" si="19"/>
        <v>52263</v>
      </c>
      <c r="B259">
        <f t="shared" ref="B259:B322" si="21">CEILING(C259/12,1)</f>
        <v>22</v>
      </c>
      <c r="C259">
        <v>258</v>
      </c>
      <c r="D259" s="4">
        <f>IF(A259&lt;=Aflossingsvrij_maken,IFERROR(I258/(Invoer!$B$25-C258),0),0)</f>
        <v>0</v>
      </c>
      <c r="E259" s="4">
        <f>IF(ISNA(VLOOKUP(A259&amp;"oud",'Extra aflossing'!A:G,4,0)),0,VLOOKUP(A259&amp;"oud",'Extra aflossing'!A:G,4,0))</f>
        <v>0</v>
      </c>
      <c r="F259" s="4">
        <f>I258*Invoer!$B$16/12</f>
        <v>0</v>
      </c>
      <c r="G259" s="4">
        <f t="shared" ref="G259:G322" si="22">SUM(D259,F259)</f>
        <v>0</v>
      </c>
      <c r="H259" s="4">
        <f t="shared" si="20"/>
        <v>0</v>
      </c>
      <c r="I259" s="4">
        <f t="shared" ref="I259:I322" si="23">I258-D259-E259</f>
        <v>0</v>
      </c>
    </row>
    <row r="260" spans="1:9" x14ac:dyDescent="0.25">
      <c r="A260" s="10">
        <f t="shared" ref="A260:A323" si="24">DATE(YEAR(A259),MONTH(A259)+1,DAY(A259))</f>
        <v>52291</v>
      </c>
      <c r="B260">
        <f t="shared" si="21"/>
        <v>22</v>
      </c>
      <c r="C260">
        <v>259</v>
      </c>
      <c r="D260" s="4">
        <f>IF(A260&lt;=Aflossingsvrij_maken,IFERROR(I259/(Invoer!$B$25-C259),0),0)</f>
        <v>0</v>
      </c>
      <c r="E260" s="4">
        <f>IF(ISNA(VLOOKUP(A260&amp;"oud",'Extra aflossing'!A:G,4,0)),0,VLOOKUP(A260&amp;"oud",'Extra aflossing'!A:G,4,0))</f>
        <v>0</v>
      </c>
      <c r="F260" s="4">
        <f>I259*Invoer!$B$16/12</f>
        <v>0</v>
      </c>
      <c r="G260" s="4">
        <f t="shared" si="22"/>
        <v>0</v>
      </c>
      <c r="H260" s="4">
        <f t="shared" si="20"/>
        <v>0</v>
      </c>
      <c r="I260" s="4">
        <f t="shared" si="23"/>
        <v>0</v>
      </c>
    </row>
    <row r="261" spans="1:9" x14ac:dyDescent="0.25">
      <c r="A261" s="10">
        <f t="shared" si="24"/>
        <v>52322</v>
      </c>
      <c r="B261">
        <f t="shared" si="21"/>
        <v>22</v>
      </c>
      <c r="C261">
        <v>260</v>
      </c>
      <c r="D261" s="4">
        <f>IF(A261&lt;=Aflossingsvrij_maken,IFERROR(I260/(Invoer!$B$25-C260),0),0)</f>
        <v>0</v>
      </c>
      <c r="E261" s="4">
        <f>IF(ISNA(VLOOKUP(A261&amp;"oud",'Extra aflossing'!A:G,4,0)),0,VLOOKUP(A261&amp;"oud",'Extra aflossing'!A:G,4,0))</f>
        <v>0</v>
      </c>
      <c r="F261" s="4">
        <f>I260*Invoer!$B$16/12</f>
        <v>0</v>
      </c>
      <c r="G261" s="4">
        <f t="shared" si="22"/>
        <v>0</v>
      </c>
      <c r="H261" s="4">
        <f t="shared" si="20"/>
        <v>0</v>
      </c>
      <c r="I261" s="4">
        <f t="shared" si="23"/>
        <v>0</v>
      </c>
    </row>
    <row r="262" spans="1:9" x14ac:dyDescent="0.25">
      <c r="A262" s="10">
        <f t="shared" si="24"/>
        <v>52352</v>
      </c>
      <c r="B262">
        <f t="shared" si="21"/>
        <v>22</v>
      </c>
      <c r="C262">
        <v>261</v>
      </c>
      <c r="D262" s="4">
        <f>IF(A262&lt;=Aflossingsvrij_maken,IFERROR(I261/(Invoer!$B$25-C261),0),0)</f>
        <v>0</v>
      </c>
      <c r="E262" s="4">
        <f>IF(ISNA(VLOOKUP(A262&amp;"oud",'Extra aflossing'!A:G,4,0)),0,VLOOKUP(A262&amp;"oud",'Extra aflossing'!A:G,4,0))</f>
        <v>0</v>
      </c>
      <c r="F262" s="4">
        <f>I261*Invoer!$B$16/12</f>
        <v>0</v>
      </c>
      <c r="G262" s="4">
        <f t="shared" si="22"/>
        <v>0</v>
      </c>
      <c r="H262" s="4">
        <f t="shared" si="20"/>
        <v>0</v>
      </c>
      <c r="I262" s="4">
        <f t="shared" si="23"/>
        <v>0</v>
      </c>
    </row>
    <row r="263" spans="1:9" x14ac:dyDescent="0.25">
      <c r="A263" s="10">
        <f t="shared" si="24"/>
        <v>52383</v>
      </c>
      <c r="B263">
        <f t="shared" si="21"/>
        <v>22</v>
      </c>
      <c r="C263">
        <v>262</v>
      </c>
      <c r="D263" s="4">
        <f>IF(A263&lt;=Aflossingsvrij_maken,IFERROR(I262/(Invoer!$B$25-C262),0),0)</f>
        <v>0</v>
      </c>
      <c r="E263" s="4">
        <f>IF(ISNA(VLOOKUP(A263&amp;"oud",'Extra aflossing'!A:G,4,0)),0,VLOOKUP(A263&amp;"oud",'Extra aflossing'!A:G,4,0))</f>
        <v>0</v>
      </c>
      <c r="F263" s="4">
        <f>I262*Invoer!$B$16/12</f>
        <v>0</v>
      </c>
      <c r="G263" s="4">
        <f t="shared" si="22"/>
        <v>0</v>
      </c>
      <c r="H263" s="4">
        <f t="shared" si="20"/>
        <v>0</v>
      </c>
      <c r="I263" s="4">
        <f t="shared" si="23"/>
        <v>0</v>
      </c>
    </row>
    <row r="264" spans="1:9" x14ac:dyDescent="0.25">
      <c r="A264" s="10">
        <f t="shared" si="24"/>
        <v>52413</v>
      </c>
      <c r="B264">
        <f t="shared" si="21"/>
        <v>22</v>
      </c>
      <c r="C264">
        <v>263</v>
      </c>
      <c r="D264" s="4">
        <f>IF(A264&lt;=Aflossingsvrij_maken,IFERROR(I263/(Invoer!$B$25-C263),0),0)</f>
        <v>0</v>
      </c>
      <c r="E264" s="4">
        <f>IF(ISNA(VLOOKUP(A264&amp;"oud",'Extra aflossing'!A:G,4,0)),0,VLOOKUP(A264&amp;"oud",'Extra aflossing'!A:G,4,0))</f>
        <v>0</v>
      </c>
      <c r="F264" s="4">
        <f>I263*Invoer!$B$16/12</f>
        <v>0</v>
      </c>
      <c r="G264" s="4">
        <f t="shared" si="22"/>
        <v>0</v>
      </c>
      <c r="H264" s="4">
        <f t="shared" si="20"/>
        <v>0</v>
      </c>
      <c r="I264" s="4">
        <f t="shared" si="23"/>
        <v>0</v>
      </c>
    </row>
    <row r="265" spans="1:9" x14ac:dyDescent="0.25">
      <c r="A265" s="10">
        <f t="shared" si="24"/>
        <v>52444</v>
      </c>
      <c r="B265">
        <f t="shared" si="21"/>
        <v>22</v>
      </c>
      <c r="C265">
        <v>264</v>
      </c>
      <c r="D265" s="4">
        <f>IF(A265&lt;=Aflossingsvrij_maken,IFERROR(I264/(Invoer!$B$25-C264),0),0)</f>
        <v>0</v>
      </c>
      <c r="E265" s="4">
        <f>IF(ISNA(VLOOKUP(A265&amp;"oud",'Extra aflossing'!A:G,4,0)),0,VLOOKUP(A265&amp;"oud",'Extra aflossing'!A:G,4,0))</f>
        <v>0</v>
      </c>
      <c r="F265" s="4">
        <f>I264*Invoer!$B$16/12</f>
        <v>0</v>
      </c>
      <c r="G265" s="4">
        <f t="shared" si="22"/>
        <v>0</v>
      </c>
      <c r="H265" s="4">
        <f t="shared" si="20"/>
        <v>0</v>
      </c>
      <c r="I265" s="4">
        <f t="shared" si="23"/>
        <v>0</v>
      </c>
    </row>
    <row r="266" spans="1:9" x14ac:dyDescent="0.25">
      <c r="A266" s="10">
        <f t="shared" si="24"/>
        <v>52475</v>
      </c>
      <c r="B266">
        <f t="shared" si="21"/>
        <v>23</v>
      </c>
      <c r="C266">
        <v>265</v>
      </c>
      <c r="D266" s="4">
        <f>IF(A266&lt;=Aflossingsvrij_maken,IFERROR(I265/(Invoer!$B$25-C265),0),0)</f>
        <v>0</v>
      </c>
      <c r="E266" s="4">
        <f>IF(ISNA(VLOOKUP(A266&amp;"oud",'Extra aflossing'!A:G,4,0)),0,VLOOKUP(A266&amp;"oud",'Extra aflossing'!A:G,4,0))</f>
        <v>0</v>
      </c>
      <c r="F266" s="4">
        <f>I265*Invoer!$B$16/12</f>
        <v>0</v>
      </c>
      <c r="G266" s="4">
        <f t="shared" si="22"/>
        <v>0</v>
      </c>
      <c r="H266" s="4">
        <f t="shared" si="20"/>
        <v>0</v>
      </c>
      <c r="I266" s="4">
        <f t="shared" si="23"/>
        <v>0</v>
      </c>
    </row>
    <row r="267" spans="1:9" x14ac:dyDescent="0.25">
      <c r="A267" s="10">
        <f t="shared" si="24"/>
        <v>52505</v>
      </c>
      <c r="B267">
        <f t="shared" si="21"/>
        <v>23</v>
      </c>
      <c r="C267">
        <v>266</v>
      </c>
      <c r="D267" s="4">
        <f>IF(A267&lt;=Aflossingsvrij_maken,IFERROR(I266/(Invoer!$B$25-C266),0),0)</f>
        <v>0</v>
      </c>
      <c r="E267" s="4">
        <f>IF(ISNA(VLOOKUP(A267&amp;"oud",'Extra aflossing'!A:G,4,0)),0,VLOOKUP(A267&amp;"oud",'Extra aflossing'!A:G,4,0))</f>
        <v>0</v>
      </c>
      <c r="F267" s="4">
        <f>I266*Invoer!$B$16/12</f>
        <v>0</v>
      </c>
      <c r="G267" s="4">
        <f t="shared" si="22"/>
        <v>0</v>
      </c>
      <c r="H267" s="4">
        <f t="shared" si="20"/>
        <v>0</v>
      </c>
      <c r="I267" s="4">
        <f t="shared" si="23"/>
        <v>0</v>
      </c>
    </row>
    <row r="268" spans="1:9" x14ac:dyDescent="0.25">
      <c r="A268" s="10">
        <f t="shared" si="24"/>
        <v>52536</v>
      </c>
      <c r="B268">
        <f t="shared" si="21"/>
        <v>23</v>
      </c>
      <c r="C268">
        <v>267</v>
      </c>
      <c r="D268" s="4">
        <f>IF(A268&lt;=Aflossingsvrij_maken,IFERROR(I267/(Invoer!$B$25-C267),0),0)</f>
        <v>0</v>
      </c>
      <c r="E268" s="4">
        <f>IF(ISNA(VLOOKUP(A268&amp;"oud",'Extra aflossing'!A:G,4,0)),0,VLOOKUP(A268&amp;"oud",'Extra aflossing'!A:G,4,0))</f>
        <v>0</v>
      </c>
      <c r="F268" s="4">
        <f>I267*Invoer!$B$16/12</f>
        <v>0</v>
      </c>
      <c r="G268" s="4">
        <f t="shared" si="22"/>
        <v>0</v>
      </c>
      <c r="H268" s="4">
        <f t="shared" si="20"/>
        <v>0</v>
      </c>
      <c r="I268" s="4">
        <f t="shared" si="23"/>
        <v>0</v>
      </c>
    </row>
    <row r="269" spans="1:9" x14ac:dyDescent="0.25">
      <c r="A269" s="10">
        <f t="shared" si="24"/>
        <v>52566</v>
      </c>
      <c r="B269">
        <f t="shared" si="21"/>
        <v>23</v>
      </c>
      <c r="C269">
        <v>268</v>
      </c>
      <c r="D269" s="4">
        <f>IF(A269&lt;=Aflossingsvrij_maken,IFERROR(I268/(Invoer!$B$25-C268),0),0)</f>
        <v>0</v>
      </c>
      <c r="E269" s="4">
        <f>IF(ISNA(VLOOKUP(A269&amp;"oud",'Extra aflossing'!A:G,4,0)),0,VLOOKUP(A269&amp;"oud",'Extra aflossing'!A:G,4,0))</f>
        <v>0</v>
      </c>
      <c r="F269" s="4">
        <f>I268*Invoer!$B$16/12</f>
        <v>0</v>
      </c>
      <c r="G269" s="4">
        <f t="shared" si="22"/>
        <v>0</v>
      </c>
      <c r="H269" s="4">
        <f t="shared" si="20"/>
        <v>0</v>
      </c>
      <c r="I269" s="4">
        <f t="shared" si="23"/>
        <v>0</v>
      </c>
    </row>
    <row r="270" spans="1:9" x14ac:dyDescent="0.25">
      <c r="A270" s="10">
        <f t="shared" si="24"/>
        <v>52597</v>
      </c>
      <c r="B270">
        <f t="shared" si="21"/>
        <v>23</v>
      </c>
      <c r="C270">
        <v>269</v>
      </c>
      <c r="D270" s="4">
        <f>IF(A270&lt;=Aflossingsvrij_maken,IFERROR(I269/(Invoer!$B$25-C269),0),0)</f>
        <v>0</v>
      </c>
      <c r="E270" s="4">
        <f>IF(ISNA(VLOOKUP(A270&amp;"oud",'Extra aflossing'!A:G,4,0)),0,VLOOKUP(A270&amp;"oud",'Extra aflossing'!A:G,4,0))</f>
        <v>0</v>
      </c>
      <c r="F270" s="4">
        <f>I269*Invoer!$B$16/12</f>
        <v>0</v>
      </c>
      <c r="G270" s="4">
        <f t="shared" si="22"/>
        <v>0</v>
      </c>
      <c r="H270" s="4">
        <f t="shared" si="20"/>
        <v>0</v>
      </c>
      <c r="I270" s="4">
        <f t="shared" si="23"/>
        <v>0</v>
      </c>
    </row>
    <row r="271" spans="1:9" x14ac:dyDescent="0.25">
      <c r="A271" s="10">
        <f t="shared" si="24"/>
        <v>52628</v>
      </c>
      <c r="B271">
        <f t="shared" si="21"/>
        <v>23</v>
      </c>
      <c r="C271">
        <v>270</v>
      </c>
      <c r="D271" s="4">
        <f>IF(A271&lt;=Aflossingsvrij_maken,IFERROR(I270/(Invoer!$B$25-C270),0),0)</f>
        <v>0</v>
      </c>
      <c r="E271" s="4">
        <f>IF(ISNA(VLOOKUP(A271&amp;"oud",'Extra aflossing'!A:G,4,0)),0,VLOOKUP(A271&amp;"oud",'Extra aflossing'!A:G,4,0))</f>
        <v>0</v>
      </c>
      <c r="F271" s="4">
        <f>I270*Invoer!$B$16/12</f>
        <v>0</v>
      </c>
      <c r="G271" s="4">
        <f t="shared" si="22"/>
        <v>0</v>
      </c>
      <c r="H271" s="4">
        <f t="shared" si="20"/>
        <v>0</v>
      </c>
      <c r="I271" s="4">
        <f t="shared" si="23"/>
        <v>0</v>
      </c>
    </row>
    <row r="272" spans="1:9" x14ac:dyDescent="0.25">
      <c r="A272" s="10">
        <f t="shared" si="24"/>
        <v>52657</v>
      </c>
      <c r="B272">
        <f t="shared" si="21"/>
        <v>23</v>
      </c>
      <c r="C272">
        <v>271</v>
      </c>
      <c r="D272" s="4">
        <f>IF(A272&lt;=Aflossingsvrij_maken,IFERROR(I271/(Invoer!$B$25-C271),0),0)</f>
        <v>0</v>
      </c>
      <c r="E272" s="4">
        <f>IF(ISNA(VLOOKUP(A272&amp;"oud",'Extra aflossing'!A:G,4,0)),0,VLOOKUP(A272&amp;"oud",'Extra aflossing'!A:G,4,0))</f>
        <v>0</v>
      </c>
      <c r="F272" s="4">
        <f>I271*Invoer!$B$16/12</f>
        <v>0</v>
      </c>
      <c r="G272" s="4">
        <f t="shared" si="22"/>
        <v>0</v>
      </c>
      <c r="H272" s="4">
        <f t="shared" si="20"/>
        <v>0</v>
      </c>
      <c r="I272" s="4">
        <f t="shared" si="23"/>
        <v>0</v>
      </c>
    </row>
    <row r="273" spans="1:9" x14ac:dyDescent="0.25">
      <c r="A273" s="10">
        <f t="shared" si="24"/>
        <v>52688</v>
      </c>
      <c r="B273">
        <f t="shared" si="21"/>
        <v>23</v>
      </c>
      <c r="C273">
        <v>272</v>
      </c>
      <c r="D273" s="4">
        <f>IF(A273&lt;=Aflossingsvrij_maken,IFERROR(I272/(Invoer!$B$25-C272),0),0)</f>
        <v>0</v>
      </c>
      <c r="E273" s="4">
        <f>IF(ISNA(VLOOKUP(A273&amp;"oud",'Extra aflossing'!A:G,4,0)),0,VLOOKUP(A273&amp;"oud",'Extra aflossing'!A:G,4,0))</f>
        <v>0</v>
      </c>
      <c r="F273" s="4">
        <f>I272*Invoer!$B$16/12</f>
        <v>0</v>
      </c>
      <c r="G273" s="4">
        <f t="shared" si="22"/>
        <v>0</v>
      </c>
      <c r="H273" s="4">
        <f t="shared" si="20"/>
        <v>0</v>
      </c>
      <c r="I273" s="4">
        <f t="shared" si="23"/>
        <v>0</v>
      </c>
    </row>
    <row r="274" spans="1:9" x14ac:dyDescent="0.25">
      <c r="A274" s="10">
        <f t="shared" si="24"/>
        <v>52718</v>
      </c>
      <c r="B274">
        <f t="shared" si="21"/>
        <v>23</v>
      </c>
      <c r="C274">
        <v>273</v>
      </c>
      <c r="D274" s="4">
        <f>IF(A274&lt;=Aflossingsvrij_maken,IFERROR(I273/(Invoer!$B$25-C273),0),0)</f>
        <v>0</v>
      </c>
      <c r="E274" s="4">
        <f>IF(ISNA(VLOOKUP(A274&amp;"oud",'Extra aflossing'!A:G,4,0)),0,VLOOKUP(A274&amp;"oud",'Extra aflossing'!A:G,4,0))</f>
        <v>0</v>
      </c>
      <c r="F274" s="4">
        <f>I273*Invoer!$B$16/12</f>
        <v>0</v>
      </c>
      <c r="G274" s="4">
        <f t="shared" si="22"/>
        <v>0</v>
      </c>
      <c r="H274" s="4">
        <f t="shared" si="20"/>
        <v>0</v>
      </c>
      <c r="I274" s="4">
        <f t="shared" si="23"/>
        <v>0</v>
      </c>
    </row>
    <row r="275" spans="1:9" x14ac:dyDescent="0.25">
      <c r="A275" s="10">
        <f t="shared" si="24"/>
        <v>52749</v>
      </c>
      <c r="B275">
        <f t="shared" si="21"/>
        <v>23</v>
      </c>
      <c r="C275">
        <v>274</v>
      </c>
      <c r="D275" s="4">
        <f>IF(A275&lt;=Aflossingsvrij_maken,IFERROR(I274/(Invoer!$B$25-C274),0),0)</f>
        <v>0</v>
      </c>
      <c r="E275" s="4">
        <f>IF(ISNA(VLOOKUP(A275&amp;"oud",'Extra aflossing'!A:G,4,0)),0,VLOOKUP(A275&amp;"oud",'Extra aflossing'!A:G,4,0))</f>
        <v>0</v>
      </c>
      <c r="F275" s="4">
        <f>I274*Invoer!$B$16/12</f>
        <v>0</v>
      </c>
      <c r="G275" s="4">
        <f t="shared" si="22"/>
        <v>0</v>
      </c>
      <c r="H275" s="4">
        <f t="shared" si="20"/>
        <v>0</v>
      </c>
      <c r="I275" s="4">
        <f t="shared" si="23"/>
        <v>0</v>
      </c>
    </row>
    <row r="276" spans="1:9" x14ac:dyDescent="0.25">
      <c r="A276" s="10">
        <f t="shared" si="24"/>
        <v>52779</v>
      </c>
      <c r="B276">
        <f t="shared" si="21"/>
        <v>23</v>
      </c>
      <c r="C276">
        <v>275</v>
      </c>
      <c r="D276" s="4">
        <f>IF(A276&lt;=Aflossingsvrij_maken,IFERROR(I275/(Invoer!$B$25-C275),0),0)</f>
        <v>0</v>
      </c>
      <c r="E276" s="4">
        <f>IF(ISNA(VLOOKUP(A276&amp;"oud",'Extra aflossing'!A:G,4,0)),0,VLOOKUP(A276&amp;"oud",'Extra aflossing'!A:G,4,0))</f>
        <v>0</v>
      </c>
      <c r="F276" s="4">
        <f>I275*Invoer!$B$16/12</f>
        <v>0</v>
      </c>
      <c r="G276" s="4">
        <f t="shared" si="22"/>
        <v>0</v>
      </c>
      <c r="H276" s="4">
        <f t="shared" si="20"/>
        <v>0</v>
      </c>
      <c r="I276" s="4">
        <f t="shared" si="23"/>
        <v>0</v>
      </c>
    </row>
    <row r="277" spans="1:9" x14ac:dyDescent="0.25">
      <c r="A277" s="10">
        <f t="shared" si="24"/>
        <v>52810</v>
      </c>
      <c r="B277">
        <f t="shared" si="21"/>
        <v>23</v>
      </c>
      <c r="C277">
        <v>276</v>
      </c>
      <c r="D277" s="4">
        <f>IF(A277&lt;=Aflossingsvrij_maken,IFERROR(I276/(Invoer!$B$25-C276),0),0)</f>
        <v>0</v>
      </c>
      <c r="E277" s="4">
        <f>IF(ISNA(VLOOKUP(A277&amp;"oud",'Extra aflossing'!A:G,4,0)),0,VLOOKUP(A277&amp;"oud",'Extra aflossing'!A:G,4,0))</f>
        <v>0</v>
      </c>
      <c r="F277" s="4">
        <f>I276*Invoer!$B$16/12</f>
        <v>0</v>
      </c>
      <c r="G277" s="4">
        <f t="shared" si="22"/>
        <v>0</v>
      </c>
      <c r="H277" s="4">
        <f t="shared" si="20"/>
        <v>0</v>
      </c>
      <c r="I277" s="4">
        <f t="shared" si="23"/>
        <v>0</v>
      </c>
    </row>
    <row r="278" spans="1:9" x14ac:dyDescent="0.25">
      <c r="A278" s="10">
        <f t="shared" si="24"/>
        <v>52841</v>
      </c>
      <c r="B278">
        <f t="shared" si="21"/>
        <v>24</v>
      </c>
      <c r="C278">
        <v>277</v>
      </c>
      <c r="D278" s="4">
        <f>IF(A278&lt;=Aflossingsvrij_maken,IFERROR(I277/(Invoer!$B$25-C277),0),0)</f>
        <v>0</v>
      </c>
      <c r="E278" s="4">
        <f>IF(ISNA(VLOOKUP(A278&amp;"oud",'Extra aflossing'!A:G,4,0)),0,VLOOKUP(A278&amp;"oud",'Extra aflossing'!A:G,4,0))</f>
        <v>0</v>
      </c>
      <c r="F278" s="4">
        <f>I277*Invoer!$B$16/12</f>
        <v>0</v>
      </c>
      <c r="G278" s="4">
        <f t="shared" si="22"/>
        <v>0</v>
      </c>
      <c r="H278" s="4">
        <f t="shared" si="20"/>
        <v>0</v>
      </c>
      <c r="I278" s="4">
        <f t="shared" si="23"/>
        <v>0</v>
      </c>
    </row>
    <row r="279" spans="1:9" x14ac:dyDescent="0.25">
      <c r="A279" s="10">
        <f t="shared" si="24"/>
        <v>52871</v>
      </c>
      <c r="B279">
        <f t="shared" si="21"/>
        <v>24</v>
      </c>
      <c r="C279">
        <v>278</v>
      </c>
      <c r="D279" s="4">
        <f>IF(A279&lt;=Aflossingsvrij_maken,IFERROR(I278/(Invoer!$B$25-C278),0),0)</f>
        <v>0</v>
      </c>
      <c r="E279" s="4">
        <f>IF(ISNA(VLOOKUP(A279&amp;"oud",'Extra aflossing'!A:G,4,0)),0,VLOOKUP(A279&amp;"oud",'Extra aflossing'!A:G,4,0))</f>
        <v>0</v>
      </c>
      <c r="F279" s="4">
        <f>I278*Invoer!$B$16/12</f>
        <v>0</v>
      </c>
      <c r="G279" s="4">
        <f t="shared" si="22"/>
        <v>0</v>
      </c>
      <c r="H279" s="4">
        <f t="shared" si="20"/>
        <v>0</v>
      </c>
      <c r="I279" s="4">
        <f t="shared" si="23"/>
        <v>0</v>
      </c>
    </row>
    <row r="280" spans="1:9" x14ac:dyDescent="0.25">
      <c r="A280" s="10">
        <f t="shared" si="24"/>
        <v>52902</v>
      </c>
      <c r="B280">
        <f t="shared" si="21"/>
        <v>24</v>
      </c>
      <c r="C280">
        <v>279</v>
      </c>
      <c r="D280" s="4">
        <f>IF(A280&lt;=Aflossingsvrij_maken,IFERROR(I279/(Invoer!$B$25-C279),0),0)</f>
        <v>0</v>
      </c>
      <c r="E280" s="4">
        <f>IF(ISNA(VLOOKUP(A280&amp;"oud",'Extra aflossing'!A:G,4,0)),0,VLOOKUP(A280&amp;"oud",'Extra aflossing'!A:G,4,0))</f>
        <v>0</v>
      </c>
      <c r="F280" s="4">
        <f>I279*Invoer!$B$16/12</f>
        <v>0</v>
      </c>
      <c r="G280" s="4">
        <f t="shared" si="22"/>
        <v>0</v>
      </c>
      <c r="H280" s="4">
        <f t="shared" si="20"/>
        <v>0</v>
      </c>
      <c r="I280" s="4">
        <f t="shared" si="23"/>
        <v>0</v>
      </c>
    </row>
    <row r="281" spans="1:9" x14ac:dyDescent="0.25">
      <c r="A281" s="10">
        <f t="shared" si="24"/>
        <v>52932</v>
      </c>
      <c r="B281">
        <f t="shared" si="21"/>
        <v>24</v>
      </c>
      <c r="C281">
        <v>280</v>
      </c>
      <c r="D281" s="4">
        <f>IF(A281&lt;=Aflossingsvrij_maken,IFERROR(I280/(Invoer!$B$25-C280),0),0)</f>
        <v>0</v>
      </c>
      <c r="E281" s="4">
        <f>IF(ISNA(VLOOKUP(A281&amp;"oud",'Extra aflossing'!A:G,4,0)),0,VLOOKUP(A281&amp;"oud",'Extra aflossing'!A:G,4,0))</f>
        <v>0</v>
      </c>
      <c r="F281" s="4">
        <f>I280*Invoer!$B$16/12</f>
        <v>0</v>
      </c>
      <c r="G281" s="4">
        <f t="shared" si="22"/>
        <v>0</v>
      </c>
      <c r="H281" s="4">
        <f t="shared" si="20"/>
        <v>0</v>
      </c>
      <c r="I281" s="4">
        <f t="shared" si="23"/>
        <v>0</v>
      </c>
    </row>
    <row r="282" spans="1:9" x14ac:dyDescent="0.25">
      <c r="A282" s="10">
        <f t="shared" si="24"/>
        <v>52963</v>
      </c>
      <c r="B282">
        <f t="shared" si="21"/>
        <v>24</v>
      </c>
      <c r="C282">
        <v>281</v>
      </c>
      <c r="D282" s="4">
        <f>IF(A282&lt;=Aflossingsvrij_maken,IFERROR(I281/(Invoer!$B$25-C281),0),0)</f>
        <v>0</v>
      </c>
      <c r="E282" s="4">
        <f>IF(ISNA(VLOOKUP(A282&amp;"oud",'Extra aflossing'!A:G,4,0)),0,VLOOKUP(A282&amp;"oud",'Extra aflossing'!A:G,4,0))</f>
        <v>0</v>
      </c>
      <c r="F282" s="4">
        <f>I281*Invoer!$B$16/12</f>
        <v>0</v>
      </c>
      <c r="G282" s="4">
        <f t="shared" si="22"/>
        <v>0</v>
      </c>
      <c r="H282" s="4">
        <f t="shared" si="20"/>
        <v>0</v>
      </c>
      <c r="I282" s="4">
        <f t="shared" si="23"/>
        <v>0</v>
      </c>
    </row>
    <row r="283" spans="1:9" x14ac:dyDescent="0.25">
      <c r="A283" s="10">
        <f t="shared" si="24"/>
        <v>52994</v>
      </c>
      <c r="B283">
        <f t="shared" si="21"/>
        <v>24</v>
      </c>
      <c r="C283">
        <v>282</v>
      </c>
      <c r="D283" s="4">
        <f>IF(A283&lt;=Aflossingsvrij_maken,IFERROR(I282/(Invoer!$B$25-C282),0),0)</f>
        <v>0</v>
      </c>
      <c r="E283" s="4">
        <f>IF(ISNA(VLOOKUP(A283&amp;"oud",'Extra aflossing'!A:G,4,0)),0,VLOOKUP(A283&amp;"oud",'Extra aflossing'!A:G,4,0))</f>
        <v>0</v>
      </c>
      <c r="F283" s="4">
        <f>I282*Invoer!$B$16/12</f>
        <v>0</v>
      </c>
      <c r="G283" s="4">
        <f t="shared" si="22"/>
        <v>0</v>
      </c>
      <c r="H283" s="4">
        <f t="shared" si="20"/>
        <v>0</v>
      </c>
      <c r="I283" s="4">
        <f t="shared" si="23"/>
        <v>0</v>
      </c>
    </row>
    <row r="284" spans="1:9" x14ac:dyDescent="0.25">
      <c r="A284" s="10">
        <f t="shared" si="24"/>
        <v>53022</v>
      </c>
      <c r="B284">
        <f t="shared" si="21"/>
        <v>24</v>
      </c>
      <c r="C284">
        <v>283</v>
      </c>
      <c r="D284" s="4">
        <f>IF(A284&lt;=Aflossingsvrij_maken,IFERROR(I283/(Invoer!$B$25-C283),0),0)</f>
        <v>0</v>
      </c>
      <c r="E284" s="4">
        <f>IF(ISNA(VLOOKUP(A284&amp;"oud",'Extra aflossing'!A:G,4,0)),0,VLOOKUP(A284&amp;"oud",'Extra aflossing'!A:G,4,0))</f>
        <v>0</v>
      </c>
      <c r="F284" s="4">
        <f>I283*Invoer!$B$16/12</f>
        <v>0</v>
      </c>
      <c r="G284" s="4">
        <f t="shared" si="22"/>
        <v>0</v>
      </c>
      <c r="H284" s="4">
        <f t="shared" si="20"/>
        <v>0</v>
      </c>
      <c r="I284" s="4">
        <f t="shared" si="23"/>
        <v>0</v>
      </c>
    </row>
    <row r="285" spans="1:9" x14ac:dyDescent="0.25">
      <c r="A285" s="10">
        <f t="shared" si="24"/>
        <v>53053</v>
      </c>
      <c r="B285">
        <f t="shared" si="21"/>
        <v>24</v>
      </c>
      <c r="C285">
        <v>284</v>
      </c>
      <c r="D285" s="4">
        <f>IF(A285&lt;=Aflossingsvrij_maken,IFERROR(I284/(Invoer!$B$25-C284),0),0)</f>
        <v>0</v>
      </c>
      <c r="E285" s="4">
        <f>IF(ISNA(VLOOKUP(A285&amp;"oud",'Extra aflossing'!A:G,4,0)),0,VLOOKUP(A285&amp;"oud",'Extra aflossing'!A:G,4,0))</f>
        <v>0</v>
      </c>
      <c r="F285" s="4">
        <f>I284*Invoer!$B$16/12</f>
        <v>0</v>
      </c>
      <c r="G285" s="4">
        <f t="shared" si="22"/>
        <v>0</v>
      </c>
      <c r="H285" s="4">
        <f t="shared" si="20"/>
        <v>0</v>
      </c>
      <c r="I285" s="4">
        <f t="shared" si="23"/>
        <v>0</v>
      </c>
    </row>
    <row r="286" spans="1:9" x14ac:dyDescent="0.25">
      <c r="A286" s="10">
        <f t="shared" si="24"/>
        <v>53083</v>
      </c>
      <c r="B286">
        <f t="shared" si="21"/>
        <v>24</v>
      </c>
      <c r="C286">
        <v>285</v>
      </c>
      <c r="D286" s="4">
        <f>IF(A286&lt;=Aflossingsvrij_maken,IFERROR(I285/(Invoer!$B$25-C285),0),0)</f>
        <v>0</v>
      </c>
      <c r="E286" s="4">
        <f>IF(ISNA(VLOOKUP(A286&amp;"oud",'Extra aflossing'!A:G,4,0)),0,VLOOKUP(A286&amp;"oud",'Extra aflossing'!A:G,4,0))</f>
        <v>0</v>
      </c>
      <c r="F286" s="4">
        <f>I285*Invoer!$B$16/12</f>
        <v>0</v>
      </c>
      <c r="G286" s="4">
        <f t="shared" si="22"/>
        <v>0</v>
      </c>
      <c r="H286" s="4">
        <f t="shared" si="20"/>
        <v>0</v>
      </c>
      <c r="I286" s="4">
        <f t="shared" si="23"/>
        <v>0</v>
      </c>
    </row>
    <row r="287" spans="1:9" x14ac:dyDescent="0.25">
      <c r="A287" s="10">
        <f t="shared" si="24"/>
        <v>53114</v>
      </c>
      <c r="B287">
        <f t="shared" si="21"/>
        <v>24</v>
      </c>
      <c r="C287">
        <v>286</v>
      </c>
      <c r="D287" s="4">
        <f>IF(A287&lt;=Aflossingsvrij_maken,IFERROR(I286/(Invoer!$B$25-C286),0),0)</f>
        <v>0</v>
      </c>
      <c r="E287" s="4">
        <f>IF(ISNA(VLOOKUP(A287&amp;"oud",'Extra aflossing'!A:G,4,0)),0,VLOOKUP(A287&amp;"oud",'Extra aflossing'!A:G,4,0))</f>
        <v>0</v>
      </c>
      <c r="F287" s="4">
        <f>I286*Invoer!$B$16/12</f>
        <v>0</v>
      </c>
      <c r="G287" s="4">
        <f t="shared" si="22"/>
        <v>0</v>
      </c>
      <c r="H287" s="4">
        <f t="shared" si="20"/>
        <v>0</v>
      </c>
      <c r="I287" s="4">
        <f t="shared" si="23"/>
        <v>0</v>
      </c>
    </row>
    <row r="288" spans="1:9" x14ac:dyDescent="0.25">
      <c r="A288" s="10">
        <f t="shared" si="24"/>
        <v>53144</v>
      </c>
      <c r="B288">
        <f t="shared" si="21"/>
        <v>24</v>
      </c>
      <c r="C288">
        <v>287</v>
      </c>
      <c r="D288" s="4">
        <f>IF(A288&lt;=Aflossingsvrij_maken,IFERROR(I287/(Invoer!$B$25-C287),0),0)</f>
        <v>0</v>
      </c>
      <c r="E288" s="4">
        <f>IF(ISNA(VLOOKUP(A288&amp;"oud",'Extra aflossing'!A:G,4,0)),0,VLOOKUP(A288&amp;"oud",'Extra aflossing'!A:G,4,0))</f>
        <v>0</v>
      </c>
      <c r="F288" s="4">
        <f>I287*Invoer!$B$16/12</f>
        <v>0</v>
      </c>
      <c r="G288" s="4">
        <f t="shared" si="22"/>
        <v>0</v>
      </c>
      <c r="H288" s="4">
        <f t="shared" si="20"/>
        <v>0</v>
      </c>
      <c r="I288" s="4">
        <f t="shared" si="23"/>
        <v>0</v>
      </c>
    </row>
    <row r="289" spans="1:9" x14ac:dyDescent="0.25">
      <c r="A289" s="10">
        <f t="shared" si="24"/>
        <v>53175</v>
      </c>
      <c r="B289">
        <f t="shared" si="21"/>
        <v>24</v>
      </c>
      <c r="C289">
        <v>288</v>
      </c>
      <c r="D289" s="4">
        <f>IF(A289&lt;=Aflossingsvrij_maken,IFERROR(I288/(Invoer!$B$25-C288),0),0)</f>
        <v>0</v>
      </c>
      <c r="E289" s="4">
        <f>IF(ISNA(VLOOKUP(A289&amp;"oud",'Extra aflossing'!A:G,4,0)),0,VLOOKUP(A289&amp;"oud",'Extra aflossing'!A:G,4,0))</f>
        <v>0</v>
      </c>
      <c r="F289" s="4">
        <f>I288*Invoer!$B$16/12</f>
        <v>0</v>
      </c>
      <c r="G289" s="4">
        <f t="shared" si="22"/>
        <v>0</v>
      </c>
      <c r="H289" s="4">
        <f t="shared" si="20"/>
        <v>0</v>
      </c>
      <c r="I289" s="4">
        <f t="shared" si="23"/>
        <v>0</v>
      </c>
    </row>
    <row r="290" spans="1:9" x14ac:dyDescent="0.25">
      <c r="A290" s="10">
        <f t="shared" si="24"/>
        <v>53206</v>
      </c>
      <c r="B290">
        <f t="shared" si="21"/>
        <v>25</v>
      </c>
      <c r="C290">
        <v>289</v>
      </c>
      <c r="D290" s="4">
        <f>IF(A290&lt;=Aflossingsvrij_maken,IFERROR(I289/(Invoer!$B$25-C289),0),0)</f>
        <v>0</v>
      </c>
      <c r="E290" s="4">
        <f>IF(ISNA(VLOOKUP(A290&amp;"oud",'Extra aflossing'!A:G,4,0)),0,VLOOKUP(A290&amp;"oud",'Extra aflossing'!A:G,4,0))</f>
        <v>0</v>
      </c>
      <c r="F290" s="4">
        <f>I289*Invoer!$B$16/12</f>
        <v>0</v>
      </c>
      <c r="G290" s="4">
        <f t="shared" si="22"/>
        <v>0</v>
      </c>
      <c r="H290" s="4">
        <f t="shared" si="20"/>
        <v>0</v>
      </c>
      <c r="I290" s="4">
        <f t="shared" si="23"/>
        <v>0</v>
      </c>
    </row>
    <row r="291" spans="1:9" x14ac:dyDescent="0.25">
      <c r="A291" s="10">
        <f t="shared" si="24"/>
        <v>53236</v>
      </c>
      <c r="B291">
        <f t="shared" si="21"/>
        <v>25</v>
      </c>
      <c r="C291">
        <v>290</v>
      </c>
      <c r="D291" s="4">
        <f>IF(A291&lt;=Aflossingsvrij_maken,IFERROR(I290/(Invoer!$B$25-C290),0),0)</f>
        <v>0</v>
      </c>
      <c r="E291" s="4">
        <f>IF(ISNA(VLOOKUP(A291&amp;"oud",'Extra aflossing'!A:G,4,0)),0,VLOOKUP(A291&amp;"oud",'Extra aflossing'!A:G,4,0))</f>
        <v>0</v>
      </c>
      <c r="F291" s="4">
        <f>I290*Invoer!$B$16/12</f>
        <v>0</v>
      </c>
      <c r="G291" s="4">
        <f t="shared" si="22"/>
        <v>0</v>
      </c>
      <c r="H291" s="4">
        <f t="shared" si="20"/>
        <v>0</v>
      </c>
      <c r="I291" s="4">
        <f t="shared" si="23"/>
        <v>0</v>
      </c>
    </row>
    <row r="292" spans="1:9" x14ac:dyDescent="0.25">
      <c r="A292" s="10">
        <f t="shared" si="24"/>
        <v>53267</v>
      </c>
      <c r="B292">
        <f t="shared" si="21"/>
        <v>25</v>
      </c>
      <c r="C292">
        <v>291</v>
      </c>
      <c r="D292" s="4">
        <f>IF(A292&lt;=Aflossingsvrij_maken,IFERROR(I291/(Invoer!$B$25-C291),0),0)</f>
        <v>0</v>
      </c>
      <c r="E292" s="4">
        <f>IF(ISNA(VLOOKUP(A292&amp;"oud",'Extra aflossing'!A:G,4,0)),0,VLOOKUP(A292&amp;"oud",'Extra aflossing'!A:G,4,0))</f>
        <v>0</v>
      </c>
      <c r="F292" s="4">
        <f>I291*Invoer!$B$16/12</f>
        <v>0</v>
      </c>
      <c r="G292" s="4">
        <f t="shared" si="22"/>
        <v>0</v>
      </c>
      <c r="H292" s="4">
        <f t="shared" si="20"/>
        <v>0</v>
      </c>
      <c r="I292" s="4">
        <f t="shared" si="23"/>
        <v>0</v>
      </c>
    </row>
    <row r="293" spans="1:9" x14ac:dyDescent="0.25">
      <c r="A293" s="10">
        <f t="shared" si="24"/>
        <v>53297</v>
      </c>
      <c r="B293">
        <f t="shared" si="21"/>
        <v>25</v>
      </c>
      <c r="C293">
        <v>292</v>
      </c>
      <c r="D293" s="4">
        <f>IF(A293&lt;=Aflossingsvrij_maken,IFERROR(I292/(Invoer!$B$25-C292),0),0)</f>
        <v>0</v>
      </c>
      <c r="E293" s="4">
        <f>IF(ISNA(VLOOKUP(A293&amp;"oud",'Extra aflossing'!A:G,4,0)),0,VLOOKUP(A293&amp;"oud",'Extra aflossing'!A:G,4,0))</f>
        <v>0</v>
      </c>
      <c r="F293" s="4">
        <f>I292*Invoer!$B$16/12</f>
        <v>0</v>
      </c>
      <c r="G293" s="4">
        <f t="shared" si="22"/>
        <v>0</v>
      </c>
      <c r="H293" s="4">
        <f t="shared" si="20"/>
        <v>0</v>
      </c>
      <c r="I293" s="4">
        <f t="shared" si="23"/>
        <v>0</v>
      </c>
    </row>
    <row r="294" spans="1:9" x14ac:dyDescent="0.25">
      <c r="A294" s="10">
        <f t="shared" si="24"/>
        <v>53328</v>
      </c>
      <c r="B294">
        <f t="shared" si="21"/>
        <v>25</v>
      </c>
      <c r="C294">
        <v>293</v>
      </c>
      <c r="D294" s="4">
        <f>IF(A294&lt;=Aflossingsvrij_maken,IFERROR(I293/(Invoer!$B$25-C293),0),0)</f>
        <v>0</v>
      </c>
      <c r="E294" s="4">
        <f>IF(ISNA(VLOOKUP(A294&amp;"oud",'Extra aflossing'!A:G,4,0)),0,VLOOKUP(A294&amp;"oud",'Extra aflossing'!A:G,4,0))</f>
        <v>0</v>
      </c>
      <c r="F294" s="4">
        <f>I293*Invoer!$B$16/12</f>
        <v>0</v>
      </c>
      <c r="G294" s="4">
        <f t="shared" si="22"/>
        <v>0</v>
      </c>
      <c r="H294" s="4">
        <f t="shared" si="20"/>
        <v>0</v>
      </c>
      <c r="I294" s="4">
        <f t="shared" si="23"/>
        <v>0</v>
      </c>
    </row>
    <row r="295" spans="1:9" x14ac:dyDescent="0.25">
      <c r="A295" s="10">
        <f t="shared" si="24"/>
        <v>53359</v>
      </c>
      <c r="B295">
        <f t="shared" si="21"/>
        <v>25</v>
      </c>
      <c r="C295">
        <v>294</v>
      </c>
      <c r="D295" s="4">
        <f>IF(A295&lt;=Aflossingsvrij_maken,IFERROR(I294/(Invoer!$B$25-C294),0),0)</f>
        <v>0</v>
      </c>
      <c r="E295" s="4">
        <f>IF(ISNA(VLOOKUP(A295&amp;"oud",'Extra aflossing'!A:G,4,0)),0,VLOOKUP(A295&amp;"oud",'Extra aflossing'!A:G,4,0))</f>
        <v>0</v>
      </c>
      <c r="F295" s="4">
        <f>I294*Invoer!$B$16/12</f>
        <v>0</v>
      </c>
      <c r="G295" s="4">
        <f t="shared" si="22"/>
        <v>0</v>
      </c>
      <c r="H295" s="4">
        <f t="shared" si="20"/>
        <v>0</v>
      </c>
      <c r="I295" s="4">
        <f t="shared" si="23"/>
        <v>0</v>
      </c>
    </row>
    <row r="296" spans="1:9" x14ac:dyDescent="0.25">
      <c r="A296" s="10">
        <f t="shared" si="24"/>
        <v>53387</v>
      </c>
      <c r="B296">
        <f t="shared" si="21"/>
        <v>25</v>
      </c>
      <c r="C296">
        <v>295</v>
      </c>
      <c r="D296" s="4">
        <f>IF(A296&lt;=Aflossingsvrij_maken,IFERROR(I295/(Invoer!$B$25-C295),0),0)</f>
        <v>0</v>
      </c>
      <c r="E296" s="4">
        <f>IF(ISNA(VLOOKUP(A296&amp;"oud",'Extra aflossing'!A:G,4,0)),0,VLOOKUP(A296&amp;"oud",'Extra aflossing'!A:G,4,0))</f>
        <v>0</v>
      </c>
      <c r="F296" s="4">
        <f>I295*Invoer!$B$16/12</f>
        <v>0</v>
      </c>
      <c r="G296" s="4">
        <f t="shared" si="22"/>
        <v>0</v>
      </c>
      <c r="H296" s="4">
        <f t="shared" si="20"/>
        <v>0</v>
      </c>
      <c r="I296" s="4">
        <f t="shared" si="23"/>
        <v>0</v>
      </c>
    </row>
    <row r="297" spans="1:9" x14ac:dyDescent="0.25">
      <c r="A297" s="10">
        <f t="shared" si="24"/>
        <v>53418</v>
      </c>
      <c r="B297">
        <f t="shared" si="21"/>
        <v>25</v>
      </c>
      <c r="C297">
        <v>296</v>
      </c>
      <c r="D297" s="4">
        <f>IF(A297&lt;=Aflossingsvrij_maken,IFERROR(I296/(Invoer!$B$25-C296),0),0)</f>
        <v>0</v>
      </c>
      <c r="E297" s="4">
        <f>IF(ISNA(VLOOKUP(A297&amp;"oud",'Extra aflossing'!A:G,4,0)),0,VLOOKUP(A297&amp;"oud",'Extra aflossing'!A:G,4,0))</f>
        <v>0</v>
      </c>
      <c r="F297" s="4">
        <f>I296*Invoer!$B$16/12</f>
        <v>0</v>
      </c>
      <c r="G297" s="4">
        <f t="shared" si="22"/>
        <v>0</v>
      </c>
      <c r="H297" s="4">
        <f t="shared" si="20"/>
        <v>0</v>
      </c>
      <c r="I297" s="4">
        <f t="shared" si="23"/>
        <v>0</v>
      </c>
    </row>
    <row r="298" spans="1:9" x14ac:dyDescent="0.25">
      <c r="A298" s="10">
        <f t="shared" si="24"/>
        <v>53448</v>
      </c>
      <c r="B298">
        <f t="shared" si="21"/>
        <v>25</v>
      </c>
      <c r="C298">
        <v>297</v>
      </c>
      <c r="D298" s="4">
        <f>IF(A298&lt;=Aflossingsvrij_maken,IFERROR(I297/(Invoer!$B$25-C297),0),0)</f>
        <v>0</v>
      </c>
      <c r="E298" s="4">
        <f>IF(ISNA(VLOOKUP(A298&amp;"oud",'Extra aflossing'!A:G,4,0)),0,VLOOKUP(A298&amp;"oud",'Extra aflossing'!A:G,4,0))</f>
        <v>0</v>
      </c>
      <c r="F298" s="4">
        <f>I297*Invoer!$B$16/12</f>
        <v>0</v>
      </c>
      <c r="G298" s="4">
        <f t="shared" si="22"/>
        <v>0</v>
      </c>
      <c r="H298" s="4">
        <f t="shared" si="20"/>
        <v>0</v>
      </c>
      <c r="I298" s="4">
        <f t="shared" si="23"/>
        <v>0</v>
      </c>
    </row>
    <row r="299" spans="1:9" x14ac:dyDescent="0.25">
      <c r="A299" s="10">
        <f t="shared" si="24"/>
        <v>53479</v>
      </c>
      <c r="B299">
        <f t="shared" si="21"/>
        <v>25</v>
      </c>
      <c r="C299">
        <v>298</v>
      </c>
      <c r="D299" s="4">
        <f>IF(A299&lt;=Aflossingsvrij_maken,IFERROR(I298/(Invoer!$B$25-C298),0),0)</f>
        <v>0</v>
      </c>
      <c r="E299" s="4">
        <f>IF(ISNA(VLOOKUP(A299&amp;"oud",'Extra aflossing'!A:G,4,0)),0,VLOOKUP(A299&amp;"oud",'Extra aflossing'!A:G,4,0))</f>
        <v>0</v>
      </c>
      <c r="F299" s="4">
        <f>I298*Invoer!$B$16/12</f>
        <v>0</v>
      </c>
      <c r="G299" s="4">
        <f t="shared" si="22"/>
        <v>0</v>
      </c>
      <c r="H299" s="4">
        <f t="shared" si="20"/>
        <v>0</v>
      </c>
      <c r="I299" s="4">
        <f t="shared" si="23"/>
        <v>0</v>
      </c>
    </row>
    <row r="300" spans="1:9" x14ac:dyDescent="0.25">
      <c r="A300" s="10">
        <f t="shared" si="24"/>
        <v>53509</v>
      </c>
      <c r="B300">
        <f t="shared" si="21"/>
        <v>25</v>
      </c>
      <c r="C300">
        <v>299</v>
      </c>
      <c r="D300" s="4">
        <f>IF(A300&lt;=Aflossingsvrij_maken,IFERROR(I299/(Invoer!$B$25-C299),0),0)</f>
        <v>0</v>
      </c>
      <c r="E300" s="4">
        <f>IF(ISNA(VLOOKUP(A300&amp;"oud",'Extra aflossing'!A:G,4,0)),0,VLOOKUP(A300&amp;"oud",'Extra aflossing'!A:G,4,0))</f>
        <v>0</v>
      </c>
      <c r="F300" s="4">
        <f>I299*Invoer!$B$16/12</f>
        <v>0</v>
      </c>
      <c r="G300" s="4">
        <f t="shared" si="22"/>
        <v>0</v>
      </c>
      <c r="H300" s="4">
        <f t="shared" si="20"/>
        <v>0</v>
      </c>
      <c r="I300" s="4">
        <f t="shared" si="23"/>
        <v>0</v>
      </c>
    </row>
    <row r="301" spans="1:9" x14ac:dyDescent="0.25">
      <c r="A301" s="10">
        <f t="shared" si="24"/>
        <v>53540</v>
      </c>
      <c r="B301">
        <f t="shared" si="21"/>
        <v>25</v>
      </c>
      <c r="C301">
        <v>300</v>
      </c>
      <c r="D301" s="4">
        <f>IF(A301&lt;=Aflossingsvrij_maken,IFERROR(I300/(Invoer!$B$25-C300),0),0)</f>
        <v>0</v>
      </c>
      <c r="E301" s="4">
        <f>IF(ISNA(VLOOKUP(A301&amp;"oud",'Extra aflossing'!A:G,4,0)),0,VLOOKUP(A301&amp;"oud",'Extra aflossing'!A:G,4,0))</f>
        <v>0</v>
      </c>
      <c r="F301" s="4">
        <f>I300*Invoer!$B$16/12</f>
        <v>0</v>
      </c>
      <c r="G301" s="4">
        <f t="shared" si="22"/>
        <v>0</v>
      </c>
      <c r="H301" s="4">
        <f t="shared" si="20"/>
        <v>0</v>
      </c>
      <c r="I301" s="4">
        <f t="shared" si="23"/>
        <v>0</v>
      </c>
    </row>
    <row r="302" spans="1:9" x14ac:dyDescent="0.25">
      <c r="A302" s="10">
        <f t="shared" si="24"/>
        <v>53571</v>
      </c>
      <c r="B302">
        <f t="shared" si="21"/>
        <v>26</v>
      </c>
      <c r="C302">
        <v>301</v>
      </c>
      <c r="D302" s="4">
        <f>IF(A302&lt;=Aflossingsvrij_maken,IFERROR(I301/(Invoer!$B$25-C301),0),0)</f>
        <v>0</v>
      </c>
      <c r="E302" s="4">
        <f>IF(ISNA(VLOOKUP(A302&amp;"oud",'Extra aflossing'!A:G,4,0)),0,VLOOKUP(A302&amp;"oud",'Extra aflossing'!A:G,4,0))</f>
        <v>0</v>
      </c>
      <c r="F302" s="4">
        <f>I301*Invoer!$B$17/12</f>
        <v>0</v>
      </c>
      <c r="G302" s="4">
        <f t="shared" si="22"/>
        <v>0</v>
      </c>
      <c r="H302" s="4">
        <f t="shared" si="20"/>
        <v>0</v>
      </c>
      <c r="I302" s="4">
        <f t="shared" si="23"/>
        <v>0</v>
      </c>
    </row>
    <row r="303" spans="1:9" x14ac:dyDescent="0.25">
      <c r="A303" s="10">
        <f t="shared" si="24"/>
        <v>53601</v>
      </c>
      <c r="B303">
        <f t="shared" si="21"/>
        <v>26</v>
      </c>
      <c r="C303">
        <v>302</v>
      </c>
      <c r="D303" s="4">
        <f>IF(A303&lt;=Aflossingsvrij_maken,IFERROR(I302/(Invoer!$B$25-C302),0),0)</f>
        <v>0</v>
      </c>
      <c r="E303" s="4">
        <f>IF(ISNA(VLOOKUP(A303&amp;"oud",'Extra aflossing'!A:G,4,0)),0,VLOOKUP(A303&amp;"oud",'Extra aflossing'!A:G,4,0))</f>
        <v>0</v>
      </c>
      <c r="F303" s="4">
        <f>I302*Invoer!$B$17/12</f>
        <v>0</v>
      </c>
      <c r="G303" s="4">
        <f t="shared" si="22"/>
        <v>0</v>
      </c>
      <c r="H303" s="4">
        <f t="shared" si="20"/>
        <v>0</v>
      </c>
      <c r="I303" s="4">
        <f t="shared" si="23"/>
        <v>0</v>
      </c>
    </row>
    <row r="304" spans="1:9" x14ac:dyDescent="0.25">
      <c r="A304" s="10">
        <f t="shared" si="24"/>
        <v>53632</v>
      </c>
      <c r="B304">
        <f t="shared" si="21"/>
        <v>26</v>
      </c>
      <c r="C304">
        <v>303</v>
      </c>
      <c r="D304" s="4">
        <f>IF(A304&lt;=Aflossingsvrij_maken,IFERROR(I303/(Invoer!$B$25-C303),0),0)</f>
        <v>0</v>
      </c>
      <c r="E304" s="4">
        <f>IF(ISNA(VLOOKUP(A304&amp;"oud",'Extra aflossing'!A:G,4,0)),0,VLOOKUP(A304&amp;"oud",'Extra aflossing'!A:G,4,0))</f>
        <v>0</v>
      </c>
      <c r="F304" s="4">
        <f>I303*Invoer!$B$17/12</f>
        <v>0</v>
      </c>
      <c r="G304" s="4">
        <f t="shared" si="22"/>
        <v>0</v>
      </c>
      <c r="H304" s="4">
        <f t="shared" si="20"/>
        <v>0</v>
      </c>
      <c r="I304" s="4">
        <f t="shared" si="23"/>
        <v>0</v>
      </c>
    </row>
    <row r="305" spans="1:9" x14ac:dyDescent="0.25">
      <c r="A305" s="10">
        <f t="shared" si="24"/>
        <v>53662</v>
      </c>
      <c r="B305">
        <f t="shared" si="21"/>
        <v>26</v>
      </c>
      <c r="C305">
        <v>304</v>
      </c>
      <c r="D305" s="4">
        <f>IF(A305&lt;=Aflossingsvrij_maken,IFERROR(I304/(Invoer!$B$25-C304),0),0)</f>
        <v>0</v>
      </c>
      <c r="E305" s="4">
        <f>IF(ISNA(VLOOKUP(A305&amp;"oud",'Extra aflossing'!A:G,4,0)),0,VLOOKUP(A305&amp;"oud",'Extra aflossing'!A:G,4,0))</f>
        <v>0</v>
      </c>
      <c r="F305" s="4">
        <f>I304*Invoer!$B$17/12</f>
        <v>0</v>
      </c>
      <c r="G305" s="4">
        <f t="shared" si="22"/>
        <v>0</v>
      </c>
      <c r="H305" s="4">
        <f t="shared" si="20"/>
        <v>0</v>
      </c>
      <c r="I305" s="4">
        <f t="shared" si="23"/>
        <v>0</v>
      </c>
    </row>
    <row r="306" spans="1:9" x14ac:dyDescent="0.25">
      <c r="A306" s="10">
        <f t="shared" si="24"/>
        <v>53693</v>
      </c>
      <c r="B306">
        <f t="shared" si="21"/>
        <v>26</v>
      </c>
      <c r="C306">
        <v>305</v>
      </c>
      <c r="D306" s="4">
        <f>IF(A306&lt;=Aflossingsvrij_maken,IFERROR(I305/(Invoer!$B$25-C305),0),0)</f>
        <v>0</v>
      </c>
      <c r="E306" s="4">
        <f>IF(ISNA(VLOOKUP(A306&amp;"oud",'Extra aflossing'!A:G,4,0)),0,VLOOKUP(A306&amp;"oud",'Extra aflossing'!A:G,4,0))</f>
        <v>0</v>
      </c>
      <c r="F306" s="4">
        <f>I305*Invoer!$B$17/12</f>
        <v>0</v>
      </c>
      <c r="G306" s="4">
        <f t="shared" si="22"/>
        <v>0</v>
      </c>
      <c r="H306" s="4">
        <f t="shared" si="20"/>
        <v>0</v>
      </c>
      <c r="I306" s="4">
        <f t="shared" si="23"/>
        <v>0</v>
      </c>
    </row>
    <row r="307" spans="1:9" x14ac:dyDescent="0.25">
      <c r="A307" s="10">
        <f t="shared" si="24"/>
        <v>53724</v>
      </c>
      <c r="B307">
        <f t="shared" si="21"/>
        <v>26</v>
      </c>
      <c r="C307">
        <v>306</v>
      </c>
      <c r="D307" s="4">
        <f>IF(A307&lt;=Aflossingsvrij_maken,IFERROR(I306/(Invoer!$B$25-C306),0),0)</f>
        <v>0</v>
      </c>
      <c r="E307" s="4">
        <f>IF(ISNA(VLOOKUP(A307&amp;"oud",'Extra aflossing'!A:G,4,0)),0,VLOOKUP(A307&amp;"oud",'Extra aflossing'!A:G,4,0))</f>
        <v>0</v>
      </c>
      <c r="F307" s="4">
        <f>I306*Invoer!$B$17/12</f>
        <v>0</v>
      </c>
      <c r="G307" s="4">
        <f t="shared" si="22"/>
        <v>0</v>
      </c>
      <c r="H307" s="4">
        <f t="shared" si="20"/>
        <v>0</v>
      </c>
      <c r="I307" s="4">
        <f t="shared" si="23"/>
        <v>0</v>
      </c>
    </row>
    <row r="308" spans="1:9" x14ac:dyDescent="0.25">
      <c r="A308" s="10">
        <f t="shared" si="24"/>
        <v>53752</v>
      </c>
      <c r="B308">
        <f t="shared" si="21"/>
        <v>26</v>
      </c>
      <c r="C308">
        <v>307</v>
      </c>
      <c r="D308" s="4">
        <f>IF(A308&lt;=Aflossingsvrij_maken,IFERROR(I307/(Invoer!$B$25-C307),0),0)</f>
        <v>0</v>
      </c>
      <c r="E308" s="4">
        <f>IF(ISNA(VLOOKUP(A308&amp;"oud",'Extra aflossing'!A:G,4,0)),0,VLOOKUP(A308&amp;"oud",'Extra aflossing'!A:G,4,0))</f>
        <v>0</v>
      </c>
      <c r="F308" s="4">
        <f>I307*Invoer!$B$17/12</f>
        <v>0</v>
      </c>
      <c r="G308" s="4">
        <f t="shared" si="22"/>
        <v>0</v>
      </c>
      <c r="H308" s="4">
        <f t="shared" si="20"/>
        <v>0</v>
      </c>
      <c r="I308" s="4">
        <f t="shared" si="23"/>
        <v>0</v>
      </c>
    </row>
    <row r="309" spans="1:9" x14ac:dyDescent="0.25">
      <c r="A309" s="10">
        <f t="shared" si="24"/>
        <v>53783</v>
      </c>
      <c r="B309">
        <f t="shared" si="21"/>
        <v>26</v>
      </c>
      <c r="C309">
        <v>308</v>
      </c>
      <c r="D309" s="4">
        <f>IF(A309&lt;=Aflossingsvrij_maken,IFERROR(I308/(Invoer!$B$25-C308),0),0)</f>
        <v>0</v>
      </c>
      <c r="E309" s="4">
        <f>IF(ISNA(VLOOKUP(A309&amp;"oud",'Extra aflossing'!A:G,4,0)),0,VLOOKUP(A309&amp;"oud",'Extra aflossing'!A:G,4,0))</f>
        <v>0</v>
      </c>
      <c r="F309" s="4">
        <f>I308*Invoer!$B$17/12</f>
        <v>0</v>
      </c>
      <c r="G309" s="4">
        <f t="shared" si="22"/>
        <v>0</v>
      </c>
      <c r="H309" s="4">
        <f t="shared" si="20"/>
        <v>0</v>
      </c>
      <c r="I309" s="4">
        <f t="shared" si="23"/>
        <v>0</v>
      </c>
    </row>
    <row r="310" spans="1:9" x14ac:dyDescent="0.25">
      <c r="A310" s="10">
        <f t="shared" si="24"/>
        <v>53813</v>
      </c>
      <c r="B310">
        <f t="shared" si="21"/>
        <v>26</v>
      </c>
      <c r="C310">
        <v>309</v>
      </c>
      <c r="D310" s="4">
        <f>IF(A310&lt;=Aflossingsvrij_maken,IFERROR(I309/(Invoer!$B$25-C309),0),0)</f>
        <v>0</v>
      </c>
      <c r="E310" s="4">
        <f>IF(ISNA(VLOOKUP(A310&amp;"oud",'Extra aflossing'!A:G,4,0)),0,VLOOKUP(A310&amp;"oud",'Extra aflossing'!A:G,4,0))</f>
        <v>0</v>
      </c>
      <c r="F310" s="4">
        <f>I309*Invoer!$B$17/12</f>
        <v>0</v>
      </c>
      <c r="G310" s="4">
        <f t="shared" si="22"/>
        <v>0</v>
      </c>
      <c r="H310" s="4">
        <f t="shared" si="20"/>
        <v>0</v>
      </c>
      <c r="I310" s="4">
        <f t="shared" si="23"/>
        <v>0</v>
      </c>
    </row>
    <row r="311" spans="1:9" x14ac:dyDescent="0.25">
      <c r="A311" s="10">
        <f t="shared" si="24"/>
        <v>53844</v>
      </c>
      <c r="B311">
        <f t="shared" si="21"/>
        <v>26</v>
      </c>
      <c r="C311">
        <v>310</v>
      </c>
      <c r="D311" s="4">
        <f>IF(A311&lt;=Aflossingsvrij_maken,IFERROR(I310/(Invoer!$B$25-C310),0),0)</f>
        <v>0</v>
      </c>
      <c r="E311" s="4">
        <f>IF(ISNA(VLOOKUP(A311&amp;"oud",'Extra aflossing'!A:G,4,0)),0,VLOOKUP(A311&amp;"oud",'Extra aflossing'!A:G,4,0))</f>
        <v>0</v>
      </c>
      <c r="F311" s="4">
        <f>I310*Invoer!$B$17/12</f>
        <v>0</v>
      </c>
      <c r="G311" s="4">
        <f t="shared" si="22"/>
        <v>0</v>
      </c>
      <c r="H311" s="4">
        <f t="shared" si="20"/>
        <v>0</v>
      </c>
      <c r="I311" s="4">
        <f t="shared" si="23"/>
        <v>0</v>
      </c>
    </row>
    <row r="312" spans="1:9" x14ac:dyDescent="0.25">
      <c r="A312" s="10">
        <f t="shared" si="24"/>
        <v>53874</v>
      </c>
      <c r="B312">
        <f t="shared" si="21"/>
        <v>26</v>
      </c>
      <c r="C312">
        <v>311</v>
      </c>
      <c r="D312" s="4">
        <f>IF(A312&lt;=Aflossingsvrij_maken,IFERROR(I311/(Invoer!$B$25-C311),0),0)</f>
        <v>0</v>
      </c>
      <c r="E312" s="4">
        <f>IF(ISNA(VLOOKUP(A312&amp;"oud",'Extra aflossing'!A:G,4,0)),0,VLOOKUP(A312&amp;"oud",'Extra aflossing'!A:G,4,0))</f>
        <v>0</v>
      </c>
      <c r="F312" s="4">
        <f>I311*Invoer!$B$17/12</f>
        <v>0</v>
      </c>
      <c r="G312" s="4">
        <f t="shared" si="22"/>
        <v>0</v>
      </c>
      <c r="H312" s="4">
        <f t="shared" si="20"/>
        <v>0</v>
      </c>
      <c r="I312" s="4">
        <f t="shared" si="23"/>
        <v>0</v>
      </c>
    </row>
    <row r="313" spans="1:9" x14ac:dyDescent="0.25">
      <c r="A313" s="10">
        <f t="shared" si="24"/>
        <v>53905</v>
      </c>
      <c r="B313">
        <f t="shared" si="21"/>
        <v>26</v>
      </c>
      <c r="C313">
        <v>312</v>
      </c>
      <c r="D313" s="4">
        <f>IF(A313&lt;=Aflossingsvrij_maken,IFERROR(I312/(Invoer!$B$25-C312),0),0)</f>
        <v>0</v>
      </c>
      <c r="E313" s="4">
        <f>IF(ISNA(VLOOKUP(A313&amp;"oud",'Extra aflossing'!A:G,4,0)),0,VLOOKUP(A313&amp;"oud",'Extra aflossing'!A:G,4,0))</f>
        <v>0</v>
      </c>
      <c r="F313" s="4">
        <f>I312*Invoer!$B$17/12</f>
        <v>0</v>
      </c>
      <c r="G313" s="4">
        <f t="shared" si="22"/>
        <v>0</v>
      </c>
      <c r="H313" s="4">
        <f t="shared" si="20"/>
        <v>0</v>
      </c>
      <c r="I313" s="4">
        <f t="shared" si="23"/>
        <v>0</v>
      </c>
    </row>
    <row r="314" spans="1:9" x14ac:dyDescent="0.25">
      <c r="A314" s="10">
        <f t="shared" si="24"/>
        <v>53936</v>
      </c>
      <c r="B314">
        <f t="shared" si="21"/>
        <v>27</v>
      </c>
      <c r="C314">
        <v>313</v>
      </c>
      <c r="D314" s="4">
        <f>IF(A314&lt;=Aflossingsvrij_maken,IFERROR(I313/(Invoer!$B$25-C313),0),0)</f>
        <v>0</v>
      </c>
      <c r="E314" s="4">
        <f>IF(ISNA(VLOOKUP(A314&amp;"oud",'Extra aflossing'!A:G,4,0)),0,VLOOKUP(A314&amp;"oud",'Extra aflossing'!A:G,4,0))</f>
        <v>0</v>
      </c>
      <c r="F314" s="4">
        <f>I313*Invoer!$B$17/12</f>
        <v>0</v>
      </c>
      <c r="G314" s="4">
        <f t="shared" si="22"/>
        <v>0</v>
      </c>
      <c r="H314" s="4">
        <f t="shared" si="20"/>
        <v>0</v>
      </c>
      <c r="I314" s="4">
        <f t="shared" si="23"/>
        <v>0</v>
      </c>
    </row>
    <row r="315" spans="1:9" x14ac:dyDescent="0.25">
      <c r="A315" s="10">
        <f t="shared" si="24"/>
        <v>53966</v>
      </c>
      <c r="B315">
        <f t="shared" si="21"/>
        <v>27</v>
      </c>
      <c r="C315">
        <v>314</v>
      </c>
      <c r="D315" s="4">
        <f>IF(A315&lt;=Aflossingsvrij_maken,IFERROR(I314/(Invoer!$B$25-C314),0),0)</f>
        <v>0</v>
      </c>
      <c r="E315" s="4">
        <f>IF(ISNA(VLOOKUP(A315&amp;"oud",'Extra aflossing'!A:G,4,0)),0,VLOOKUP(A315&amp;"oud",'Extra aflossing'!A:G,4,0))</f>
        <v>0</v>
      </c>
      <c r="F315" s="4">
        <f>I314*Invoer!$B$17/12</f>
        <v>0</v>
      </c>
      <c r="G315" s="4">
        <f t="shared" si="22"/>
        <v>0</v>
      </c>
      <c r="H315" s="4">
        <f t="shared" si="20"/>
        <v>0</v>
      </c>
      <c r="I315" s="4">
        <f t="shared" si="23"/>
        <v>0</v>
      </c>
    </row>
    <row r="316" spans="1:9" x14ac:dyDescent="0.25">
      <c r="A316" s="10">
        <f t="shared" si="24"/>
        <v>53997</v>
      </c>
      <c r="B316">
        <f t="shared" si="21"/>
        <v>27</v>
      </c>
      <c r="C316">
        <v>315</v>
      </c>
      <c r="D316" s="4">
        <f>IF(A316&lt;=Aflossingsvrij_maken,IFERROR(I315/(Invoer!$B$25-C315),0),0)</f>
        <v>0</v>
      </c>
      <c r="E316" s="4">
        <f>IF(ISNA(VLOOKUP(A316&amp;"oud",'Extra aflossing'!A:G,4,0)),0,VLOOKUP(A316&amp;"oud",'Extra aflossing'!A:G,4,0))</f>
        <v>0</v>
      </c>
      <c r="F316" s="4">
        <f>I315*Invoer!$B$17/12</f>
        <v>0</v>
      </c>
      <c r="G316" s="4">
        <f t="shared" si="22"/>
        <v>0</v>
      </c>
      <c r="H316" s="4">
        <f t="shared" si="20"/>
        <v>0</v>
      </c>
      <c r="I316" s="4">
        <f t="shared" si="23"/>
        <v>0</v>
      </c>
    </row>
    <row r="317" spans="1:9" x14ac:dyDescent="0.25">
      <c r="A317" s="10">
        <f t="shared" si="24"/>
        <v>54027</v>
      </c>
      <c r="B317">
        <f t="shared" si="21"/>
        <v>27</v>
      </c>
      <c r="C317">
        <v>316</v>
      </c>
      <c r="D317" s="4">
        <f>IF(A317&lt;=Aflossingsvrij_maken,IFERROR(I316/(Invoer!$B$25-C316),0),0)</f>
        <v>0</v>
      </c>
      <c r="E317" s="4">
        <f>IF(ISNA(VLOOKUP(A317&amp;"oud",'Extra aflossing'!A:G,4,0)),0,VLOOKUP(A317&amp;"oud",'Extra aflossing'!A:G,4,0))</f>
        <v>0</v>
      </c>
      <c r="F317" s="4">
        <f>I316*Invoer!$B$17/12</f>
        <v>0</v>
      </c>
      <c r="G317" s="4">
        <f t="shared" si="22"/>
        <v>0</v>
      </c>
      <c r="H317" s="4">
        <f t="shared" si="20"/>
        <v>0</v>
      </c>
      <c r="I317" s="4">
        <f t="shared" si="23"/>
        <v>0</v>
      </c>
    </row>
    <row r="318" spans="1:9" x14ac:dyDescent="0.25">
      <c r="A318" s="10">
        <f t="shared" si="24"/>
        <v>54058</v>
      </c>
      <c r="B318">
        <f t="shared" si="21"/>
        <v>27</v>
      </c>
      <c r="C318">
        <v>317</v>
      </c>
      <c r="D318" s="4">
        <f>IF(A318&lt;=Aflossingsvrij_maken,IFERROR(I317/(Invoer!$B$25-C317),0),0)</f>
        <v>0</v>
      </c>
      <c r="E318" s="4">
        <f>IF(ISNA(VLOOKUP(A318&amp;"oud",'Extra aflossing'!A:G,4,0)),0,VLOOKUP(A318&amp;"oud",'Extra aflossing'!A:G,4,0))</f>
        <v>0</v>
      </c>
      <c r="F318" s="4">
        <f>I317*Invoer!$B$17/12</f>
        <v>0</v>
      </c>
      <c r="G318" s="4">
        <f t="shared" si="22"/>
        <v>0</v>
      </c>
      <c r="H318" s="4">
        <f t="shared" si="20"/>
        <v>0</v>
      </c>
      <c r="I318" s="4">
        <f t="shared" si="23"/>
        <v>0</v>
      </c>
    </row>
    <row r="319" spans="1:9" x14ac:dyDescent="0.25">
      <c r="A319" s="10">
        <f t="shared" si="24"/>
        <v>54089</v>
      </c>
      <c r="B319">
        <f t="shared" si="21"/>
        <v>27</v>
      </c>
      <c r="C319">
        <v>318</v>
      </c>
      <c r="D319" s="4">
        <f>IF(A319&lt;=Aflossingsvrij_maken,IFERROR(I318/(Invoer!$B$25-C318),0),0)</f>
        <v>0</v>
      </c>
      <c r="E319" s="4">
        <f>IF(ISNA(VLOOKUP(A319&amp;"oud",'Extra aflossing'!A:G,4,0)),0,VLOOKUP(A319&amp;"oud",'Extra aflossing'!A:G,4,0))</f>
        <v>0</v>
      </c>
      <c r="F319" s="4">
        <f>I318*Invoer!$B$17/12</f>
        <v>0</v>
      </c>
      <c r="G319" s="4">
        <f t="shared" si="22"/>
        <v>0</v>
      </c>
      <c r="H319" s="4">
        <f t="shared" si="20"/>
        <v>0</v>
      </c>
      <c r="I319" s="4">
        <f t="shared" si="23"/>
        <v>0</v>
      </c>
    </row>
    <row r="320" spans="1:9" x14ac:dyDescent="0.25">
      <c r="A320" s="10">
        <f t="shared" si="24"/>
        <v>54118</v>
      </c>
      <c r="B320">
        <f t="shared" si="21"/>
        <v>27</v>
      </c>
      <c r="C320">
        <v>319</v>
      </c>
      <c r="D320" s="4">
        <f>IF(A320&lt;=Aflossingsvrij_maken,IFERROR(I319/(Invoer!$B$25-C319),0),0)</f>
        <v>0</v>
      </c>
      <c r="E320" s="4">
        <f>IF(ISNA(VLOOKUP(A320&amp;"oud",'Extra aflossing'!A:G,4,0)),0,VLOOKUP(A320&amp;"oud",'Extra aflossing'!A:G,4,0))</f>
        <v>0</v>
      </c>
      <c r="F320" s="4">
        <f>I319*Invoer!$B$17/12</f>
        <v>0</v>
      </c>
      <c r="G320" s="4">
        <f t="shared" si="22"/>
        <v>0</v>
      </c>
      <c r="H320" s="4">
        <f t="shared" si="20"/>
        <v>0</v>
      </c>
      <c r="I320" s="4">
        <f t="shared" si="23"/>
        <v>0</v>
      </c>
    </row>
    <row r="321" spans="1:9" x14ac:dyDescent="0.25">
      <c r="A321" s="10">
        <f t="shared" si="24"/>
        <v>54149</v>
      </c>
      <c r="B321">
        <f t="shared" si="21"/>
        <v>27</v>
      </c>
      <c r="C321">
        <v>320</v>
      </c>
      <c r="D321" s="4">
        <f>IF(A321&lt;=Aflossingsvrij_maken,IFERROR(I320/(Invoer!$B$25-C320),0),0)</f>
        <v>0</v>
      </c>
      <c r="E321" s="4">
        <f>IF(ISNA(VLOOKUP(A321&amp;"oud",'Extra aflossing'!A:G,4,0)),0,VLOOKUP(A321&amp;"oud",'Extra aflossing'!A:G,4,0))</f>
        <v>0</v>
      </c>
      <c r="F321" s="4">
        <f>I320*Invoer!$B$17/12</f>
        <v>0</v>
      </c>
      <c r="G321" s="4">
        <f t="shared" si="22"/>
        <v>0</v>
      </c>
      <c r="H321" s="4">
        <f t="shared" si="20"/>
        <v>0</v>
      </c>
      <c r="I321" s="4">
        <f t="shared" si="23"/>
        <v>0</v>
      </c>
    </row>
    <row r="322" spans="1:9" x14ac:dyDescent="0.25">
      <c r="A322" s="10">
        <f t="shared" si="24"/>
        <v>54179</v>
      </c>
      <c r="B322">
        <f t="shared" si="21"/>
        <v>27</v>
      </c>
      <c r="C322">
        <v>321</v>
      </c>
      <c r="D322" s="4">
        <f>IF(A322&lt;=Aflossingsvrij_maken,IFERROR(I321/(Invoer!$B$25-C321),0),0)</f>
        <v>0</v>
      </c>
      <c r="E322" s="4">
        <f>IF(ISNA(VLOOKUP(A322&amp;"oud",'Extra aflossing'!A:G,4,0)),0,VLOOKUP(A322&amp;"oud",'Extra aflossing'!A:G,4,0))</f>
        <v>0</v>
      </c>
      <c r="F322" s="4">
        <f>I321*Invoer!$B$17/12</f>
        <v>0</v>
      </c>
      <c r="G322" s="4">
        <f t="shared" si="22"/>
        <v>0</v>
      </c>
      <c r="H322" s="4">
        <f t="shared" ref="H322:H361" si="25">SUM(E322,G322)</f>
        <v>0</v>
      </c>
      <c r="I322" s="4">
        <f t="shared" si="23"/>
        <v>0</v>
      </c>
    </row>
    <row r="323" spans="1:9" x14ac:dyDescent="0.25">
      <c r="A323" s="10">
        <f t="shared" si="24"/>
        <v>54210</v>
      </c>
      <c r="B323">
        <f t="shared" ref="B323:B361" si="26">CEILING(C323/12,1)</f>
        <v>27</v>
      </c>
      <c r="C323">
        <v>322</v>
      </c>
      <c r="D323" s="4">
        <f>IF(A323&lt;=Aflossingsvrij_maken,IFERROR(I322/(Invoer!$B$25-C322),0),0)</f>
        <v>0</v>
      </c>
      <c r="E323" s="4">
        <f>IF(ISNA(VLOOKUP(A323&amp;"oud",'Extra aflossing'!A:G,4,0)),0,VLOOKUP(A323&amp;"oud",'Extra aflossing'!A:G,4,0))</f>
        <v>0</v>
      </c>
      <c r="F323" s="4">
        <f>I322*Invoer!$B$17/12</f>
        <v>0</v>
      </c>
      <c r="G323" s="4">
        <f t="shared" ref="G323:G361" si="27">SUM(D323,F323)</f>
        <v>0</v>
      </c>
      <c r="H323" s="4">
        <f t="shared" si="25"/>
        <v>0</v>
      </c>
      <c r="I323" s="4">
        <f t="shared" ref="I323:I361" si="28">I322-D323-E323</f>
        <v>0</v>
      </c>
    </row>
    <row r="324" spans="1:9" x14ac:dyDescent="0.25">
      <c r="A324" s="10">
        <f t="shared" ref="A324:A361" si="29">DATE(YEAR(A323),MONTH(A323)+1,DAY(A323))</f>
        <v>54240</v>
      </c>
      <c r="B324">
        <f t="shared" si="26"/>
        <v>27</v>
      </c>
      <c r="C324">
        <v>323</v>
      </c>
      <c r="D324" s="4">
        <f>IF(A324&lt;=Aflossingsvrij_maken,IFERROR(I323/(Invoer!$B$25-C323),0),0)</f>
        <v>0</v>
      </c>
      <c r="E324" s="4">
        <f>IF(ISNA(VLOOKUP(A324&amp;"oud",'Extra aflossing'!A:G,4,0)),0,VLOOKUP(A324&amp;"oud",'Extra aflossing'!A:G,4,0))</f>
        <v>0</v>
      </c>
      <c r="F324" s="4">
        <f>I323*Invoer!$B$17/12</f>
        <v>0</v>
      </c>
      <c r="G324" s="4">
        <f t="shared" si="27"/>
        <v>0</v>
      </c>
      <c r="H324" s="4">
        <f t="shared" si="25"/>
        <v>0</v>
      </c>
      <c r="I324" s="4">
        <f t="shared" si="28"/>
        <v>0</v>
      </c>
    </row>
    <row r="325" spans="1:9" x14ac:dyDescent="0.25">
      <c r="A325" s="10">
        <f t="shared" si="29"/>
        <v>54271</v>
      </c>
      <c r="B325">
        <f t="shared" si="26"/>
        <v>27</v>
      </c>
      <c r="C325">
        <v>324</v>
      </c>
      <c r="D325" s="4">
        <f>IF(A325&lt;=Aflossingsvrij_maken,IFERROR(I324/(Invoer!$B$25-C324),0),0)</f>
        <v>0</v>
      </c>
      <c r="E325" s="4">
        <f>IF(ISNA(VLOOKUP(A325&amp;"oud",'Extra aflossing'!A:G,4,0)),0,VLOOKUP(A325&amp;"oud",'Extra aflossing'!A:G,4,0))</f>
        <v>0</v>
      </c>
      <c r="F325" s="4">
        <f>I324*Invoer!$B$17/12</f>
        <v>0</v>
      </c>
      <c r="G325" s="4">
        <f t="shared" si="27"/>
        <v>0</v>
      </c>
      <c r="H325" s="4">
        <f t="shared" si="25"/>
        <v>0</v>
      </c>
      <c r="I325" s="4">
        <f t="shared" si="28"/>
        <v>0</v>
      </c>
    </row>
    <row r="326" spans="1:9" x14ac:dyDescent="0.25">
      <c r="A326" s="10">
        <f t="shared" si="29"/>
        <v>54302</v>
      </c>
      <c r="B326">
        <f t="shared" si="26"/>
        <v>28</v>
      </c>
      <c r="C326">
        <v>325</v>
      </c>
      <c r="D326" s="4">
        <f>IF(A326&lt;=Aflossingsvrij_maken,IFERROR(I325/(Invoer!$B$25-C325),0),0)</f>
        <v>0</v>
      </c>
      <c r="E326" s="4">
        <f>IF(ISNA(VLOOKUP(A326&amp;"oud",'Extra aflossing'!A:G,4,0)),0,VLOOKUP(A326&amp;"oud",'Extra aflossing'!A:G,4,0))</f>
        <v>0</v>
      </c>
      <c r="F326" s="4">
        <f>I325*Invoer!$B$17/12</f>
        <v>0</v>
      </c>
      <c r="G326" s="4">
        <f t="shared" si="27"/>
        <v>0</v>
      </c>
      <c r="H326" s="4">
        <f t="shared" si="25"/>
        <v>0</v>
      </c>
      <c r="I326" s="4">
        <f t="shared" si="28"/>
        <v>0</v>
      </c>
    </row>
    <row r="327" spans="1:9" x14ac:dyDescent="0.25">
      <c r="A327" s="10">
        <f t="shared" si="29"/>
        <v>54332</v>
      </c>
      <c r="B327">
        <f t="shared" si="26"/>
        <v>28</v>
      </c>
      <c r="C327">
        <v>326</v>
      </c>
      <c r="D327" s="4">
        <f>IF(A327&lt;=Aflossingsvrij_maken,IFERROR(I326/(Invoer!$B$25-C326),0),0)</f>
        <v>0</v>
      </c>
      <c r="E327" s="4">
        <f>IF(ISNA(VLOOKUP(A327&amp;"oud",'Extra aflossing'!A:G,4,0)),0,VLOOKUP(A327&amp;"oud",'Extra aflossing'!A:G,4,0))</f>
        <v>0</v>
      </c>
      <c r="F327" s="4">
        <f>I326*Invoer!$B$17/12</f>
        <v>0</v>
      </c>
      <c r="G327" s="4">
        <f t="shared" si="27"/>
        <v>0</v>
      </c>
      <c r="H327" s="4">
        <f t="shared" si="25"/>
        <v>0</v>
      </c>
      <c r="I327" s="4">
        <f t="shared" si="28"/>
        <v>0</v>
      </c>
    </row>
    <row r="328" spans="1:9" x14ac:dyDescent="0.25">
      <c r="A328" s="10">
        <f t="shared" si="29"/>
        <v>54363</v>
      </c>
      <c r="B328">
        <f t="shared" si="26"/>
        <v>28</v>
      </c>
      <c r="C328">
        <v>327</v>
      </c>
      <c r="D328" s="4">
        <f>IF(A328&lt;=Aflossingsvrij_maken,IFERROR(I327/(Invoer!$B$25-C327),0),0)</f>
        <v>0</v>
      </c>
      <c r="E328" s="4">
        <f>IF(ISNA(VLOOKUP(A328&amp;"oud",'Extra aflossing'!A:G,4,0)),0,VLOOKUP(A328&amp;"oud",'Extra aflossing'!A:G,4,0))</f>
        <v>0</v>
      </c>
      <c r="F328" s="4">
        <f>I327*Invoer!$B$17/12</f>
        <v>0</v>
      </c>
      <c r="G328" s="4">
        <f t="shared" si="27"/>
        <v>0</v>
      </c>
      <c r="H328" s="4">
        <f t="shared" si="25"/>
        <v>0</v>
      </c>
      <c r="I328" s="4">
        <f t="shared" si="28"/>
        <v>0</v>
      </c>
    </row>
    <row r="329" spans="1:9" x14ac:dyDescent="0.25">
      <c r="A329" s="10">
        <f t="shared" si="29"/>
        <v>54393</v>
      </c>
      <c r="B329">
        <f t="shared" si="26"/>
        <v>28</v>
      </c>
      <c r="C329">
        <v>328</v>
      </c>
      <c r="D329" s="4">
        <f>IF(A329&lt;=Aflossingsvrij_maken,IFERROR(I328/(Invoer!$B$25-C328),0),0)</f>
        <v>0</v>
      </c>
      <c r="E329" s="4">
        <f>IF(ISNA(VLOOKUP(A329&amp;"oud",'Extra aflossing'!A:G,4,0)),0,VLOOKUP(A329&amp;"oud",'Extra aflossing'!A:G,4,0))</f>
        <v>0</v>
      </c>
      <c r="F329" s="4">
        <f>I328*Invoer!$B$17/12</f>
        <v>0</v>
      </c>
      <c r="G329" s="4">
        <f t="shared" si="27"/>
        <v>0</v>
      </c>
      <c r="H329" s="4">
        <f t="shared" si="25"/>
        <v>0</v>
      </c>
      <c r="I329" s="4">
        <f t="shared" si="28"/>
        <v>0</v>
      </c>
    </row>
    <row r="330" spans="1:9" x14ac:dyDescent="0.25">
      <c r="A330" s="10">
        <f t="shared" si="29"/>
        <v>54424</v>
      </c>
      <c r="B330">
        <f t="shared" si="26"/>
        <v>28</v>
      </c>
      <c r="C330">
        <v>329</v>
      </c>
      <c r="D330" s="4">
        <f>IF(A330&lt;=Aflossingsvrij_maken,IFERROR(I329/(Invoer!$B$25-C329),0),0)</f>
        <v>0</v>
      </c>
      <c r="E330" s="4">
        <f>IF(ISNA(VLOOKUP(A330&amp;"oud",'Extra aflossing'!A:G,4,0)),0,VLOOKUP(A330&amp;"oud",'Extra aflossing'!A:G,4,0))</f>
        <v>0</v>
      </c>
      <c r="F330" s="4">
        <f>I329*Invoer!$B$17/12</f>
        <v>0</v>
      </c>
      <c r="G330" s="4">
        <f t="shared" si="27"/>
        <v>0</v>
      </c>
      <c r="H330" s="4">
        <f t="shared" si="25"/>
        <v>0</v>
      </c>
      <c r="I330" s="4">
        <f t="shared" si="28"/>
        <v>0</v>
      </c>
    </row>
    <row r="331" spans="1:9" x14ac:dyDescent="0.25">
      <c r="A331" s="10">
        <f t="shared" si="29"/>
        <v>54455</v>
      </c>
      <c r="B331">
        <f t="shared" si="26"/>
        <v>28</v>
      </c>
      <c r="C331">
        <v>330</v>
      </c>
      <c r="D331" s="4">
        <f>IF(A331&lt;=Aflossingsvrij_maken,IFERROR(I330/(Invoer!$B$25-C330),0),0)</f>
        <v>0</v>
      </c>
      <c r="E331" s="4">
        <f>IF(ISNA(VLOOKUP(A331&amp;"oud",'Extra aflossing'!A:G,4,0)),0,VLOOKUP(A331&amp;"oud",'Extra aflossing'!A:G,4,0))</f>
        <v>0</v>
      </c>
      <c r="F331" s="4">
        <f>I330*Invoer!$B$17/12</f>
        <v>0</v>
      </c>
      <c r="G331" s="4">
        <f t="shared" si="27"/>
        <v>0</v>
      </c>
      <c r="H331" s="4">
        <f t="shared" si="25"/>
        <v>0</v>
      </c>
      <c r="I331" s="4">
        <f t="shared" si="28"/>
        <v>0</v>
      </c>
    </row>
    <row r="332" spans="1:9" x14ac:dyDescent="0.25">
      <c r="A332" s="10">
        <f t="shared" si="29"/>
        <v>54483</v>
      </c>
      <c r="B332">
        <f t="shared" si="26"/>
        <v>28</v>
      </c>
      <c r="C332">
        <v>331</v>
      </c>
      <c r="D332" s="4">
        <f>IF(A332&lt;=Aflossingsvrij_maken,IFERROR(I331/(Invoer!$B$25-C331),0),0)</f>
        <v>0</v>
      </c>
      <c r="E332" s="4">
        <f>IF(ISNA(VLOOKUP(A332&amp;"oud",'Extra aflossing'!A:G,4,0)),0,VLOOKUP(A332&amp;"oud",'Extra aflossing'!A:G,4,0))</f>
        <v>0</v>
      </c>
      <c r="F332" s="4">
        <f>I331*Invoer!$B$17/12</f>
        <v>0</v>
      </c>
      <c r="G332" s="4">
        <f t="shared" si="27"/>
        <v>0</v>
      </c>
      <c r="H332" s="4">
        <f t="shared" si="25"/>
        <v>0</v>
      </c>
      <c r="I332" s="4">
        <f t="shared" si="28"/>
        <v>0</v>
      </c>
    </row>
    <row r="333" spans="1:9" x14ac:dyDescent="0.25">
      <c r="A333" s="10">
        <f t="shared" si="29"/>
        <v>54514</v>
      </c>
      <c r="B333">
        <f t="shared" si="26"/>
        <v>28</v>
      </c>
      <c r="C333">
        <v>332</v>
      </c>
      <c r="D333" s="4">
        <f>IF(A333&lt;=Aflossingsvrij_maken,IFERROR(I332/(Invoer!$B$25-C332),0),0)</f>
        <v>0</v>
      </c>
      <c r="E333" s="4">
        <f>IF(ISNA(VLOOKUP(A333&amp;"oud",'Extra aflossing'!A:G,4,0)),0,VLOOKUP(A333&amp;"oud",'Extra aflossing'!A:G,4,0))</f>
        <v>0</v>
      </c>
      <c r="F333" s="4">
        <f>I332*Invoer!$B$17/12</f>
        <v>0</v>
      </c>
      <c r="G333" s="4">
        <f t="shared" si="27"/>
        <v>0</v>
      </c>
      <c r="H333" s="4">
        <f t="shared" si="25"/>
        <v>0</v>
      </c>
      <c r="I333" s="4">
        <f t="shared" si="28"/>
        <v>0</v>
      </c>
    </row>
    <row r="334" spans="1:9" x14ac:dyDescent="0.25">
      <c r="A334" s="10">
        <f t="shared" si="29"/>
        <v>54544</v>
      </c>
      <c r="B334">
        <f t="shared" si="26"/>
        <v>28</v>
      </c>
      <c r="C334">
        <v>333</v>
      </c>
      <c r="D334" s="4">
        <f>IF(A334&lt;=Aflossingsvrij_maken,IFERROR(I333/(Invoer!$B$25-C333),0),0)</f>
        <v>0</v>
      </c>
      <c r="E334" s="4">
        <f>IF(ISNA(VLOOKUP(A334&amp;"oud",'Extra aflossing'!A:G,4,0)),0,VLOOKUP(A334&amp;"oud",'Extra aflossing'!A:G,4,0))</f>
        <v>0</v>
      </c>
      <c r="F334" s="4">
        <f>I333*Invoer!$B$17/12</f>
        <v>0</v>
      </c>
      <c r="G334" s="4">
        <f t="shared" si="27"/>
        <v>0</v>
      </c>
      <c r="H334" s="4">
        <f t="shared" si="25"/>
        <v>0</v>
      </c>
      <c r="I334" s="4">
        <f t="shared" si="28"/>
        <v>0</v>
      </c>
    </row>
    <row r="335" spans="1:9" x14ac:dyDescent="0.25">
      <c r="A335" s="10">
        <f t="shared" si="29"/>
        <v>54575</v>
      </c>
      <c r="B335">
        <f t="shared" si="26"/>
        <v>28</v>
      </c>
      <c r="C335">
        <v>334</v>
      </c>
      <c r="D335" s="4">
        <f>IF(A335&lt;=Aflossingsvrij_maken,IFERROR(I334/(Invoer!$B$25-C334),0),0)</f>
        <v>0</v>
      </c>
      <c r="E335" s="4">
        <f>IF(ISNA(VLOOKUP(A335&amp;"oud",'Extra aflossing'!A:G,4,0)),0,VLOOKUP(A335&amp;"oud",'Extra aflossing'!A:G,4,0))</f>
        <v>0</v>
      </c>
      <c r="F335" s="4">
        <f>I334*Invoer!$B$17/12</f>
        <v>0</v>
      </c>
      <c r="G335" s="4">
        <f t="shared" si="27"/>
        <v>0</v>
      </c>
      <c r="H335" s="4">
        <f t="shared" si="25"/>
        <v>0</v>
      </c>
      <c r="I335" s="4">
        <f t="shared" si="28"/>
        <v>0</v>
      </c>
    </row>
    <row r="336" spans="1:9" x14ac:dyDescent="0.25">
      <c r="A336" s="10">
        <f t="shared" si="29"/>
        <v>54605</v>
      </c>
      <c r="B336">
        <f t="shared" si="26"/>
        <v>28</v>
      </c>
      <c r="C336">
        <v>335</v>
      </c>
      <c r="D336" s="4">
        <f>IF(A336&lt;=Aflossingsvrij_maken,IFERROR(I335/(Invoer!$B$25-C335),0),0)</f>
        <v>0</v>
      </c>
      <c r="E336" s="4">
        <f>IF(ISNA(VLOOKUP(A336&amp;"oud",'Extra aflossing'!A:G,4,0)),0,VLOOKUP(A336&amp;"oud",'Extra aflossing'!A:G,4,0))</f>
        <v>0</v>
      </c>
      <c r="F336" s="4">
        <f>I335*Invoer!$B$17/12</f>
        <v>0</v>
      </c>
      <c r="G336" s="4">
        <f t="shared" si="27"/>
        <v>0</v>
      </c>
      <c r="H336" s="4">
        <f t="shared" si="25"/>
        <v>0</v>
      </c>
      <c r="I336" s="4">
        <f t="shared" si="28"/>
        <v>0</v>
      </c>
    </row>
    <row r="337" spans="1:9" x14ac:dyDescent="0.25">
      <c r="A337" s="10">
        <f t="shared" si="29"/>
        <v>54636</v>
      </c>
      <c r="B337">
        <f t="shared" si="26"/>
        <v>28</v>
      </c>
      <c r="C337">
        <v>336</v>
      </c>
      <c r="D337" s="4">
        <f>IF(A337&lt;=Aflossingsvrij_maken,IFERROR(I336/(Invoer!$B$25-C336),0),0)</f>
        <v>0</v>
      </c>
      <c r="E337" s="4">
        <f>IF(ISNA(VLOOKUP(A337&amp;"oud",'Extra aflossing'!A:G,4,0)),0,VLOOKUP(A337&amp;"oud",'Extra aflossing'!A:G,4,0))</f>
        <v>0</v>
      </c>
      <c r="F337" s="4">
        <f>I336*Invoer!$B$17/12</f>
        <v>0</v>
      </c>
      <c r="G337" s="4">
        <f t="shared" si="27"/>
        <v>0</v>
      </c>
      <c r="H337" s="4">
        <f t="shared" si="25"/>
        <v>0</v>
      </c>
      <c r="I337" s="4">
        <f t="shared" si="28"/>
        <v>0</v>
      </c>
    </row>
    <row r="338" spans="1:9" x14ac:dyDescent="0.25">
      <c r="A338" s="10">
        <f t="shared" si="29"/>
        <v>54667</v>
      </c>
      <c r="B338">
        <f t="shared" si="26"/>
        <v>29</v>
      </c>
      <c r="C338">
        <v>337</v>
      </c>
      <c r="D338" s="4">
        <f>IF(A338&lt;=Aflossingsvrij_maken,IFERROR(I337/(Invoer!$B$25-C337),0),0)</f>
        <v>0</v>
      </c>
      <c r="E338" s="4">
        <f>IF(ISNA(VLOOKUP(A338&amp;"oud",'Extra aflossing'!A:G,4,0)),0,VLOOKUP(A338&amp;"oud",'Extra aflossing'!A:G,4,0))</f>
        <v>0</v>
      </c>
      <c r="F338" s="4">
        <f>I337*Invoer!$B$17/12</f>
        <v>0</v>
      </c>
      <c r="G338" s="4">
        <f t="shared" si="27"/>
        <v>0</v>
      </c>
      <c r="H338" s="4">
        <f t="shared" si="25"/>
        <v>0</v>
      </c>
      <c r="I338" s="4">
        <f t="shared" si="28"/>
        <v>0</v>
      </c>
    </row>
    <row r="339" spans="1:9" x14ac:dyDescent="0.25">
      <c r="A339" s="10">
        <f t="shared" si="29"/>
        <v>54697</v>
      </c>
      <c r="B339">
        <f t="shared" si="26"/>
        <v>29</v>
      </c>
      <c r="C339">
        <v>338</v>
      </c>
      <c r="D339" s="4">
        <f>IF(A339&lt;=Aflossingsvrij_maken,IFERROR(I338/(Invoer!$B$25-C338),0),0)</f>
        <v>0</v>
      </c>
      <c r="E339" s="4">
        <f>IF(ISNA(VLOOKUP(A339&amp;"oud",'Extra aflossing'!A:G,4,0)),0,VLOOKUP(A339&amp;"oud",'Extra aflossing'!A:G,4,0))</f>
        <v>0</v>
      </c>
      <c r="F339" s="4">
        <f>I338*Invoer!$B$17/12</f>
        <v>0</v>
      </c>
      <c r="G339" s="4">
        <f t="shared" si="27"/>
        <v>0</v>
      </c>
      <c r="H339" s="4">
        <f t="shared" si="25"/>
        <v>0</v>
      </c>
      <c r="I339" s="4">
        <f t="shared" si="28"/>
        <v>0</v>
      </c>
    </row>
    <row r="340" spans="1:9" x14ac:dyDescent="0.25">
      <c r="A340" s="10">
        <f t="shared" si="29"/>
        <v>54728</v>
      </c>
      <c r="B340">
        <f t="shared" si="26"/>
        <v>29</v>
      </c>
      <c r="C340">
        <v>339</v>
      </c>
      <c r="D340" s="4">
        <f>IF(A340&lt;=Aflossingsvrij_maken,IFERROR(I339/(Invoer!$B$25-C339),0),0)</f>
        <v>0</v>
      </c>
      <c r="E340" s="4">
        <f>IF(ISNA(VLOOKUP(A340&amp;"oud",'Extra aflossing'!A:G,4,0)),0,VLOOKUP(A340&amp;"oud",'Extra aflossing'!A:G,4,0))</f>
        <v>0</v>
      </c>
      <c r="F340" s="4">
        <f>I339*Invoer!$B$17/12</f>
        <v>0</v>
      </c>
      <c r="G340" s="4">
        <f t="shared" si="27"/>
        <v>0</v>
      </c>
      <c r="H340" s="4">
        <f t="shared" si="25"/>
        <v>0</v>
      </c>
      <c r="I340" s="4">
        <f t="shared" si="28"/>
        <v>0</v>
      </c>
    </row>
    <row r="341" spans="1:9" x14ac:dyDescent="0.25">
      <c r="A341" s="10">
        <f t="shared" si="29"/>
        <v>54758</v>
      </c>
      <c r="B341">
        <f t="shared" si="26"/>
        <v>29</v>
      </c>
      <c r="C341">
        <v>340</v>
      </c>
      <c r="D341" s="4">
        <f>IF(A341&lt;=Aflossingsvrij_maken,IFERROR(I340/(Invoer!$B$25-C340),0),0)</f>
        <v>0</v>
      </c>
      <c r="E341" s="4">
        <f>IF(ISNA(VLOOKUP(A341&amp;"oud",'Extra aflossing'!A:G,4,0)),0,VLOOKUP(A341&amp;"oud",'Extra aflossing'!A:G,4,0))</f>
        <v>0</v>
      </c>
      <c r="F341" s="4">
        <f>I340*Invoer!$B$17/12</f>
        <v>0</v>
      </c>
      <c r="G341" s="4">
        <f t="shared" si="27"/>
        <v>0</v>
      </c>
      <c r="H341" s="4">
        <f t="shared" si="25"/>
        <v>0</v>
      </c>
      <c r="I341" s="4">
        <f t="shared" si="28"/>
        <v>0</v>
      </c>
    </row>
    <row r="342" spans="1:9" x14ac:dyDescent="0.25">
      <c r="A342" s="10">
        <f t="shared" si="29"/>
        <v>54789</v>
      </c>
      <c r="B342">
        <f t="shared" si="26"/>
        <v>29</v>
      </c>
      <c r="C342">
        <v>341</v>
      </c>
      <c r="D342" s="4">
        <f>IF(A342&lt;=Aflossingsvrij_maken,IFERROR(I341/(Invoer!$B$25-C341),0),0)</f>
        <v>0</v>
      </c>
      <c r="E342" s="4">
        <f>IF(ISNA(VLOOKUP(A342&amp;"oud",'Extra aflossing'!A:G,4,0)),0,VLOOKUP(A342&amp;"oud",'Extra aflossing'!A:G,4,0))</f>
        <v>0</v>
      </c>
      <c r="F342" s="4">
        <f>I341*Invoer!$B$17/12</f>
        <v>0</v>
      </c>
      <c r="G342" s="4">
        <f t="shared" si="27"/>
        <v>0</v>
      </c>
      <c r="H342" s="4">
        <f t="shared" si="25"/>
        <v>0</v>
      </c>
      <c r="I342" s="4">
        <f t="shared" si="28"/>
        <v>0</v>
      </c>
    </row>
    <row r="343" spans="1:9" x14ac:dyDescent="0.25">
      <c r="A343" s="10">
        <f t="shared" si="29"/>
        <v>54820</v>
      </c>
      <c r="B343">
        <f t="shared" si="26"/>
        <v>29</v>
      </c>
      <c r="C343">
        <v>342</v>
      </c>
      <c r="D343" s="4">
        <f>IF(A343&lt;=Aflossingsvrij_maken,IFERROR(I342/(Invoer!$B$25-C342),0),0)</f>
        <v>0</v>
      </c>
      <c r="E343" s="4">
        <f>IF(ISNA(VLOOKUP(A343&amp;"oud",'Extra aflossing'!A:G,4,0)),0,VLOOKUP(A343&amp;"oud",'Extra aflossing'!A:G,4,0))</f>
        <v>0</v>
      </c>
      <c r="F343" s="4">
        <f>I342*Invoer!$B$17/12</f>
        <v>0</v>
      </c>
      <c r="G343" s="4">
        <f t="shared" si="27"/>
        <v>0</v>
      </c>
      <c r="H343" s="4">
        <f t="shared" si="25"/>
        <v>0</v>
      </c>
      <c r="I343" s="4">
        <f t="shared" si="28"/>
        <v>0</v>
      </c>
    </row>
    <row r="344" spans="1:9" x14ac:dyDescent="0.25">
      <c r="A344" s="10">
        <f t="shared" si="29"/>
        <v>54848</v>
      </c>
      <c r="B344">
        <f t="shared" si="26"/>
        <v>29</v>
      </c>
      <c r="C344">
        <v>343</v>
      </c>
      <c r="D344" s="4">
        <f>IF(A344&lt;=Aflossingsvrij_maken,IFERROR(I343/(Invoer!$B$25-C343),0),0)</f>
        <v>0</v>
      </c>
      <c r="E344" s="4">
        <f>IF(ISNA(VLOOKUP(A344&amp;"oud",'Extra aflossing'!A:G,4,0)),0,VLOOKUP(A344&amp;"oud",'Extra aflossing'!A:G,4,0))</f>
        <v>0</v>
      </c>
      <c r="F344" s="4">
        <f>I343*Invoer!$B$17/12</f>
        <v>0</v>
      </c>
      <c r="G344" s="4">
        <f t="shared" si="27"/>
        <v>0</v>
      </c>
      <c r="H344" s="4">
        <f t="shared" si="25"/>
        <v>0</v>
      </c>
      <c r="I344" s="4">
        <f t="shared" si="28"/>
        <v>0</v>
      </c>
    </row>
    <row r="345" spans="1:9" x14ac:dyDescent="0.25">
      <c r="A345" s="10">
        <f t="shared" si="29"/>
        <v>54879</v>
      </c>
      <c r="B345">
        <f t="shared" si="26"/>
        <v>29</v>
      </c>
      <c r="C345">
        <v>344</v>
      </c>
      <c r="D345" s="4">
        <f>IF(A345&lt;=Aflossingsvrij_maken,IFERROR(I344/(Invoer!$B$25-C344),0),0)</f>
        <v>0</v>
      </c>
      <c r="E345" s="4">
        <f>IF(ISNA(VLOOKUP(A345&amp;"oud",'Extra aflossing'!A:G,4,0)),0,VLOOKUP(A345&amp;"oud",'Extra aflossing'!A:G,4,0))</f>
        <v>0</v>
      </c>
      <c r="F345" s="4">
        <f>I344*Invoer!$B$17/12</f>
        <v>0</v>
      </c>
      <c r="G345" s="4">
        <f t="shared" si="27"/>
        <v>0</v>
      </c>
      <c r="H345" s="4">
        <f t="shared" si="25"/>
        <v>0</v>
      </c>
      <c r="I345" s="4">
        <f t="shared" si="28"/>
        <v>0</v>
      </c>
    </row>
    <row r="346" spans="1:9" x14ac:dyDescent="0.25">
      <c r="A346" s="10">
        <f t="shared" si="29"/>
        <v>54909</v>
      </c>
      <c r="B346">
        <f t="shared" si="26"/>
        <v>29</v>
      </c>
      <c r="C346">
        <v>345</v>
      </c>
      <c r="D346" s="4">
        <f>IF(A346&lt;=Aflossingsvrij_maken,IFERROR(I345/(Invoer!$B$25-C345),0),0)</f>
        <v>0</v>
      </c>
      <c r="E346" s="4">
        <f>IF(ISNA(VLOOKUP(A346&amp;"oud",'Extra aflossing'!A:G,4,0)),0,VLOOKUP(A346&amp;"oud",'Extra aflossing'!A:G,4,0))</f>
        <v>0</v>
      </c>
      <c r="F346" s="4">
        <f>I345*Invoer!$B$17/12</f>
        <v>0</v>
      </c>
      <c r="G346" s="4">
        <f t="shared" si="27"/>
        <v>0</v>
      </c>
      <c r="H346" s="4">
        <f t="shared" si="25"/>
        <v>0</v>
      </c>
      <c r="I346" s="4">
        <f t="shared" si="28"/>
        <v>0</v>
      </c>
    </row>
    <row r="347" spans="1:9" x14ac:dyDescent="0.25">
      <c r="A347" s="10">
        <f t="shared" si="29"/>
        <v>54940</v>
      </c>
      <c r="B347">
        <f t="shared" si="26"/>
        <v>29</v>
      </c>
      <c r="C347">
        <v>346</v>
      </c>
      <c r="D347" s="4">
        <f>IF(A347&lt;=Aflossingsvrij_maken,IFERROR(I346/(Invoer!$B$25-C346),0),0)</f>
        <v>0</v>
      </c>
      <c r="E347" s="4">
        <f>IF(ISNA(VLOOKUP(A347&amp;"oud",'Extra aflossing'!A:G,4,0)),0,VLOOKUP(A347&amp;"oud",'Extra aflossing'!A:G,4,0))</f>
        <v>0</v>
      </c>
      <c r="F347" s="4">
        <f>I346*Invoer!$B$17/12</f>
        <v>0</v>
      </c>
      <c r="G347" s="4">
        <f t="shared" si="27"/>
        <v>0</v>
      </c>
      <c r="H347" s="4">
        <f t="shared" si="25"/>
        <v>0</v>
      </c>
      <c r="I347" s="4">
        <f t="shared" si="28"/>
        <v>0</v>
      </c>
    </row>
    <row r="348" spans="1:9" x14ac:dyDescent="0.25">
      <c r="A348" s="10">
        <f t="shared" si="29"/>
        <v>54970</v>
      </c>
      <c r="B348">
        <f t="shared" si="26"/>
        <v>29</v>
      </c>
      <c r="C348">
        <v>347</v>
      </c>
      <c r="D348" s="4">
        <f>IF(A348&lt;=Aflossingsvrij_maken,IFERROR(I347/(Invoer!$B$25-C347),0),0)</f>
        <v>0</v>
      </c>
      <c r="E348" s="4">
        <f>IF(ISNA(VLOOKUP(A348&amp;"oud",'Extra aflossing'!A:G,4,0)),0,VLOOKUP(A348&amp;"oud",'Extra aflossing'!A:G,4,0))</f>
        <v>0</v>
      </c>
      <c r="F348" s="4">
        <f>I347*Invoer!$B$17/12</f>
        <v>0</v>
      </c>
      <c r="G348" s="4">
        <f t="shared" si="27"/>
        <v>0</v>
      </c>
      <c r="H348" s="4">
        <f t="shared" si="25"/>
        <v>0</v>
      </c>
      <c r="I348" s="4">
        <f t="shared" si="28"/>
        <v>0</v>
      </c>
    </row>
    <row r="349" spans="1:9" x14ac:dyDescent="0.25">
      <c r="A349" s="10">
        <f t="shared" si="29"/>
        <v>55001</v>
      </c>
      <c r="B349">
        <f t="shared" si="26"/>
        <v>29</v>
      </c>
      <c r="C349">
        <v>348</v>
      </c>
      <c r="D349" s="4">
        <f>IF(A349&lt;=Aflossingsvrij_maken,IFERROR(I348/(Invoer!$B$25-C348),0),0)</f>
        <v>0</v>
      </c>
      <c r="E349" s="4">
        <f>IF(ISNA(VLOOKUP(A349&amp;"oud",'Extra aflossing'!A:G,4,0)),0,VLOOKUP(A349&amp;"oud",'Extra aflossing'!A:G,4,0))</f>
        <v>0</v>
      </c>
      <c r="F349" s="4">
        <f>I348*Invoer!$B$17/12</f>
        <v>0</v>
      </c>
      <c r="G349" s="4">
        <f t="shared" si="27"/>
        <v>0</v>
      </c>
      <c r="H349" s="4">
        <f t="shared" si="25"/>
        <v>0</v>
      </c>
      <c r="I349" s="4">
        <f t="shared" si="28"/>
        <v>0</v>
      </c>
    </row>
    <row r="350" spans="1:9" x14ac:dyDescent="0.25">
      <c r="A350" s="10">
        <f t="shared" si="29"/>
        <v>55032</v>
      </c>
      <c r="B350">
        <f t="shared" si="26"/>
        <v>30</v>
      </c>
      <c r="C350">
        <v>349</v>
      </c>
      <c r="D350" s="4">
        <f>IF(A350&lt;=Aflossingsvrij_maken,IFERROR(I349/(Invoer!$B$25-C349),0),0)</f>
        <v>0</v>
      </c>
      <c r="E350" s="4">
        <f>IF(ISNA(VLOOKUP(A350&amp;"oud",'Extra aflossing'!A:G,4,0)),0,VLOOKUP(A350&amp;"oud",'Extra aflossing'!A:G,4,0))</f>
        <v>0</v>
      </c>
      <c r="F350" s="4">
        <f>I349*Invoer!$B$17/12</f>
        <v>0</v>
      </c>
      <c r="G350" s="4">
        <f t="shared" si="27"/>
        <v>0</v>
      </c>
      <c r="H350" s="4">
        <f t="shared" si="25"/>
        <v>0</v>
      </c>
      <c r="I350" s="4">
        <f t="shared" si="28"/>
        <v>0</v>
      </c>
    </row>
    <row r="351" spans="1:9" x14ac:dyDescent="0.25">
      <c r="A351" s="10">
        <f t="shared" si="29"/>
        <v>55062</v>
      </c>
      <c r="B351">
        <f t="shared" si="26"/>
        <v>30</v>
      </c>
      <c r="C351">
        <v>350</v>
      </c>
      <c r="D351" s="4">
        <f>IF(A351&lt;=Aflossingsvrij_maken,IFERROR(I350/(Invoer!$B$25-C350),0),0)</f>
        <v>0</v>
      </c>
      <c r="E351" s="4">
        <f>IF(ISNA(VLOOKUP(A351&amp;"oud",'Extra aflossing'!A:G,4,0)),0,VLOOKUP(A351&amp;"oud",'Extra aflossing'!A:G,4,0))</f>
        <v>0</v>
      </c>
      <c r="F351" s="4">
        <f>I350*Invoer!$B$17/12</f>
        <v>0</v>
      </c>
      <c r="G351" s="4">
        <f t="shared" si="27"/>
        <v>0</v>
      </c>
      <c r="H351" s="4">
        <f t="shared" si="25"/>
        <v>0</v>
      </c>
      <c r="I351" s="4">
        <f t="shared" si="28"/>
        <v>0</v>
      </c>
    </row>
    <row r="352" spans="1:9" x14ac:dyDescent="0.25">
      <c r="A352" s="10">
        <f t="shared" si="29"/>
        <v>55093</v>
      </c>
      <c r="B352">
        <f t="shared" si="26"/>
        <v>30</v>
      </c>
      <c r="C352">
        <v>351</v>
      </c>
      <c r="D352" s="4">
        <f>IF(A352&lt;=Aflossingsvrij_maken,IFERROR(I351/(Invoer!$B$25-C351),0),0)</f>
        <v>0</v>
      </c>
      <c r="E352" s="4">
        <f>IF(ISNA(VLOOKUP(A352&amp;"oud",'Extra aflossing'!A:G,4,0)),0,VLOOKUP(A352&amp;"oud",'Extra aflossing'!A:G,4,0))</f>
        <v>0</v>
      </c>
      <c r="F352" s="4">
        <f>I351*Invoer!$B$17/12</f>
        <v>0</v>
      </c>
      <c r="G352" s="4">
        <f t="shared" si="27"/>
        <v>0</v>
      </c>
      <c r="H352" s="4">
        <f t="shared" si="25"/>
        <v>0</v>
      </c>
      <c r="I352" s="4">
        <f t="shared" si="28"/>
        <v>0</v>
      </c>
    </row>
    <row r="353" spans="1:9" x14ac:dyDescent="0.25">
      <c r="A353" s="10">
        <f t="shared" si="29"/>
        <v>55123</v>
      </c>
      <c r="B353">
        <f t="shared" si="26"/>
        <v>30</v>
      </c>
      <c r="C353">
        <v>352</v>
      </c>
      <c r="D353" s="4">
        <f>IF(A353&lt;=Aflossingsvrij_maken,IFERROR(I352/(Invoer!$B$25-C352),0),0)</f>
        <v>0</v>
      </c>
      <c r="E353" s="4">
        <f>IF(ISNA(VLOOKUP(A353&amp;"oud",'Extra aflossing'!A:G,4,0)),0,VLOOKUP(A353&amp;"oud",'Extra aflossing'!A:G,4,0))</f>
        <v>0</v>
      </c>
      <c r="F353" s="4">
        <f>I352*Invoer!$B$17/12</f>
        <v>0</v>
      </c>
      <c r="G353" s="4">
        <f t="shared" si="27"/>
        <v>0</v>
      </c>
      <c r="H353" s="4">
        <f t="shared" si="25"/>
        <v>0</v>
      </c>
      <c r="I353" s="4">
        <f t="shared" si="28"/>
        <v>0</v>
      </c>
    </row>
    <row r="354" spans="1:9" x14ac:dyDescent="0.25">
      <c r="A354" s="10">
        <f t="shared" si="29"/>
        <v>55154</v>
      </c>
      <c r="B354">
        <f t="shared" si="26"/>
        <v>30</v>
      </c>
      <c r="C354">
        <v>353</v>
      </c>
      <c r="D354" s="4">
        <f>IF(A354&lt;=Aflossingsvrij_maken,IFERROR(I353/(Invoer!$B$25-C353),0),0)</f>
        <v>0</v>
      </c>
      <c r="E354" s="4">
        <f>IF(ISNA(VLOOKUP(A354&amp;"oud",'Extra aflossing'!A:G,4,0)),0,VLOOKUP(A354&amp;"oud",'Extra aflossing'!A:G,4,0))</f>
        <v>0</v>
      </c>
      <c r="F354" s="4">
        <f>I353*Invoer!$B$17/12</f>
        <v>0</v>
      </c>
      <c r="G354" s="4">
        <f t="shared" si="27"/>
        <v>0</v>
      </c>
      <c r="H354" s="4">
        <f t="shared" si="25"/>
        <v>0</v>
      </c>
      <c r="I354" s="4">
        <f t="shared" si="28"/>
        <v>0</v>
      </c>
    </row>
    <row r="355" spans="1:9" x14ac:dyDescent="0.25">
      <c r="A355" s="10">
        <f t="shared" si="29"/>
        <v>55185</v>
      </c>
      <c r="B355">
        <f t="shared" si="26"/>
        <v>30</v>
      </c>
      <c r="C355">
        <v>354</v>
      </c>
      <c r="D355" s="4">
        <f>IF(A355&lt;=Aflossingsvrij_maken,IFERROR(I354/(Invoer!$B$25-C354),0),0)</f>
        <v>0</v>
      </c>
      <c r="E355" s="4">
        <f>IF(ISNA(VLOOKUP(A355&amp;"oud",'Extra aflossing'!A:G,4,0)),0,VLOOKUP(A355&amp;"oud",'Extra aflossing'!A:G,4,0))</f>
        <v>0</v>
      </c>
      <c r="F355" s="4">
        <f>I354*Invoer!$B$17/12</f>
        <v>0</v>
      </c>
      <c r="G355" s="4">
        <f t="shared" si="27"/>
        <v>0</v>
      </c>
      <c r="H355" s="4">
        <f t="shared" si="25"/>
        <v>0</v>
      </c>
      <c r="I355" s="4">
        <f t="shared" si="28"/>
        <v>0</v>
      </c>
    </row>
    <row r="356" spans="1:9" x14ac:dyDescent="0.25">
      <c r="A356" s="10">
        <f t="shared" si="29"/>
        <v>55213</v>
      </c>
      <c r="B356">
        <f t="shared" si="26"/>
        <v>30</v>
      </c>
      <c r="C356">
        <v>355</v>
      </c>
      <c r="D356" s="4">
        <f>IF(A356&lt;=Aflossingsvrij_maken,IFERROR(I355/(Invoer!$B$25-C355),0),0)</f>
        <v>0</v>
      </c>
      <c r="E356" s="4">
        <f>IF(ISNA(VLOOKUP(A356&amp;"oud",'Extra aflossing'!A:G,4,0)),0,VLOOKUP(A356&amp;"oud",'Extra aflossing'!A:G,4,0))</f>
        <v>0</v>
      </c>
      <c r="F356" s="4">
        <f>I355*Invoer!$B$17/12</f>
        <v>0</v>
      </c>
      <c r="G356" s="4">
        <f t="shared" si="27"/>
        <v>0</v>
      </c>
      <c r="H356" s="4">
        <f t="shared" si="25"/>
        <v>0</v>
      </c>
      <c r="I356" s="4">
        <f t="shared" si="28"/>
        <v>0</v>
      </c>
    </row>
    <row r="357" spans="1:9" x14ac:dyDescent="0.25">
      <c r="A357" s="10">
        <f t="shared" si="29"/>
        <v>55244</v>
      </c>
      <c r="B357">
        <f t="shared" si="26"/>
        <v>30</v>
      </c>
      <c r="C357">
        <v>356</v>
      </c>
      <c r="D357" s="4">
        <f>IF(A357&lt;=Aflossingsvrij_maken,IFERROR(I356/(Invoer!$B$25-C356),0),0)</f>
        <v>0</v>
      </c>
      <c r="E357" s="4">
        <f>IF(ISNA(VLOOKUP(A357&amp;"oud",'Extra aflossing'!A:G,4,0)),0,VLOOKUP(A357&amp;"oud",'Extra aflossing'!A:G,4,0))</f>
        <v>0</v>
      </c>
      <c r="F357" s="4">
        <f>I356*Invoer!$B$17/12</f>
        <v>0</v>
      </c>
      <c r="G357" s="4">
        <f t="shared" si="27"/>
        <v>0</v>
      </c>
      <c r="H357" s="4">
        <f t="shared" si="25"/>
        <v>0</v>
      </c>
      <c r="I357" s="4">
        <f t="shared" si="28"/>
        <v>0</v>
      </c>
    </row>
    <row r="358" spans="1:9" x14ac:dyDescent="0.25">
      <c r="A358" s="10">
        <f t="shared" si="29"/>
        <v>55274</v>
      </c>
      <c r="B358">
        <f t="shared" si="26"/>
        <v>30</v>
      </c>
      <c r="C358">
        <v>357</v>
      </c>
      <c r="D358" s="4">
        <f>IF(A358&lt;=Aflossingsvrij_maken,IFERROR(I357/(Invoer!$B$25-C357),0),0)</f>
        <v>0</v>
      </c>
      <c r="E358" s="4">
        <f>IF(ISNA(VLOOKUP(A358&amp;"oud",'Extra aflossing'!A:G,4,0)),0,VLOOKUP(A358&amp;"oud",'Extra aflossing'!A:G,4,0))</f>
        <v>0</v>
      </c>
      <c r="F358" s="4">
        <f>I357*Invoer!$B$17/12</f>
        <v>0</v>
      </c>
      <c r="G358" s="4">
        <f t="shared" si="27"/>
        <v>0</v>
      </c>
      <c r="H358" s="4">
        <f t="shared" si="25"/>
        <v>0</v>
      </c>
      <c r="I358" s="4">
        <f t="shared" si="28"/>
        <v>0</v>
      </c>
    </row>
    <row r="359" spans="1:9" x14ac:dyDescent="0.25">
      <c r="A359" s="10">
        <f t="shared" si="29"/>
        <v>55305</v>
      </c>
      <c r="B359">
        <f t="shared" si="26"/>
        <v>30</v>
      </c>
      <c r="C359">
        <v>358</v>
      </c>
      <c r="D359" s="4">
        <f>IF(A359&lt;=Aflossingsvrij_maken,IFERROR(I358/(Invoer!$B$25-C358),0),0)</f>
        <v>0</v>
      </c>
      <c r="E359" s="4">
        <f>IF(ISNA(VLOOKUP(A359&amp;"oud",'Extra aflossing'!A:G,4,0)),0,VLOOKUP(A359&amp;"oud",'Extra aflossing'!A:G,4,0))</f>
        <v>0</v>
      </c>
      <c r="F359" s="4">
        <f>I358*Invoer!$B$17/12</f>
        <v>0</v>
      </c>
      <c r="G359" s="4">
        <f t="shared" si="27"/>
        <v>0</v>
      </c>
      <c r="H359" s="4">
        <f t="shared" si="25"/>
        <v>0</v>
      </c>
      <c r="I359" s="4">
        <f t="shared" si="28"/>
        <v>0</v>
      </c>
    </row>
    <row r="360" spans="1:9" x14ac:dyDescent="0.25">
      <c r="A360" s="10">
        <f t="shared" si="29"/>
        <v>55335</v>
      </c>
      <c r="B360">
        <f t="shared" si="26"/>
        <v>30</v>
      </c>
      <c r="C360">
        <v>359</v>
      </c>
      <c r="D360" s="4">
        <f>IF(A360&lt;=Aflossingsvrij_maken,IFERROR(I359/(Invoer!$B$25-C359),0),0)</f>
        <v>0</v>
      </c>
      <c r="E360" s="4">
        <f>IF(ISNA(VLOOKUP(A360&amp;"oud",'Extra aflossing'!A:G,4,0)),0,VLOOKUP(A360&amp;"oud",'Extra aflossing'!A:G,4,0))</f>
        <v>0</v>
      </c>
      <c r="F360" s="4">
        <f>I359*Invoer!$B$17/12</f>
        <v>0</v>
      </c>
      <c r="G360" s="4">
        <f t="shared" si="27"/>
        <v>0</v>
      </c>
      <c r="H360" s="4">
        <f t="shared" si="25"/>
        <v>0</v>
      </c>
      <c r="I360" s="4">
        <f t="shared" si="28"/>
        <v>0</v>
      </c>
    </row>
    <row r="361" spans="1:9" x14ac:dyDescent="0.25">
      <c r="A361" s="10">
        <f t="shared" si="29"/>
        <v>55366</v>
      </c>
      <c r="B361">
        <f t="shared" si="26"/>
        <v>30</v>
      </c>
      <c r="C361">
        <v>360</v>
      </c>
      <c r="D361" s="4">
        <f>IF(A361&lt;=Aflossingsvrij_maken,IFERROR(I360/(Invoer!$B$25-C360),0),0)</f>
        <v>0</v>
      </c>
      <c r="E361" s="4">
        <f>IF(ISNA(VLOOKUP(A361&amp;"oud",'Extra aflossing'!A:G,4,0)),0,VLOOKUP(A361&amp;"oud",'Extra aflossing'!A:G,4,0))</f>
        <v>0</v>
      </c>
      <c r="F361" s="4">
        <f>I360*Invoer!$B$17/12</f>
        <v>0</v>
      </c>
      <c r="G361" s="4">
        <f t="shared" si="27"/>
        <v>0</v>
      </c>
      <c r="H361" s="4">
        <f t="shared" si="25"/>
        <v>0</v>
      </c>
      <c r="I361" s="4">
        <f t="shared" si="28"/>
        <v>0</v>
      </c>
    </row>
    <row r="362" spans="1:9" x14ac:dyDescent="0.25">
      <c r="A362" s="10"/>
    </row>
    <row r="363" spans="1:9" x14ac:dyDescent="0.25">
      <c r="A363" s="10"/>
    </row>
    <row r="364" spans="1:9" x14ac:dyDescent="0.25">
      <c r="A364" s="10"/>
    </row>
    <row r="365" spans="1:9" x14ac:dyDescent="0.25">
      <c r="A365" s="10"/>
    </row>
    <row r="366" spans="1:9" x14ac:dyDescent="0.25">
      <c r="A366" s="10"/>
    </row>
    <row r="367" spans="1:9" x14ac:dyDescent="0.25">
      <c r="A367" s="10"/>
    </row>
    <row r="368" spans="1:9" x14ac:dyDescent="0.25">
      <c r="A368" s="10"/>
    </row>
    <row r="369" spans="1:1" x14ac:dyDescent="0.25">
      <c r="A369" s="10"/>
    </row>
    <row r="370" spans="1:1" x14ac:dyDescent="0.25">
      <c r="A370" s="10"/>
    </row>
    <row r="371" spans="1:1" x14ac:dyDescent="0.25">
      <c r="A371" s="10"/>
    </row>
    <row r="372" spans="1:1" x14ac:dyDescent="0.25">
      <c r="A372" s="1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0596-BE23-48AE-8512-BF2FD37F1712}">
  <sheetPr>
    <tabColor theme="9" tint="-0.249977111117893"/>
  </sheetPr>
  <dimension ref="A1:N372"/>
  <sheetViews>
    <sheetView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3" max="3" width="10.7109375" customWidth="1"/>
    <col min="4" max="4" width="10.7109375" style="4" customWidth="1"/>
    <col min="5" max="5" width="13.85546875" style="4" bestFit="1" customWidth="1"/>
    <col min="6" max="7" width="10.7109375" style="4" customWidth="1"/>
    <col min="8" max="8" width="12.140625" style="4" bestFit="1" customWidth="1"/>
    <col min="9" max="9" width="12.42578125" style="4" bestFit="1" customWidth="1"/>
    <col min="10" max="10" width="15.140625" style="21" bestFit="1" customWidth="1"/>
    <col min="12" max="12" width="10.42578125" bestFit="1" customWidth="1"/>
    <col min="14" max="14" width="10.42578125" bestFit="1" customWidth="1"/>
  </cols>
  <sheetData>
    <row r="1" spans="1:14" x14ac:dyDescent="0.25">
      <c r="A1" t="s">
        <v>29</v>
      </c>
      <c r="B1" t="s">
        <v>9</v>
      </c>
      <c r="C1" t="s">
        <v>4</v>
      </c>
      <c r="D1" s="4" t="s">
        <v>1</v>
      </c>
      <c r="E1" s="4" t="s">
        <v>36</v>
      </c>
      <c r="F1" s="4" t="s">
        <v>2</v>
      </c>
      <c r="G1" s="4" t="s">
        <v>7</v>
      </c>
      <c r="H1" s="4" t="s">
        <v>38</v>
      </c>
      <c r="I1" s="4" t="s">
        <v>3</v>
      </c>
    </row>
    <row r="2" spans="1:14" x14ac:dyDescent="0.25">
      <c r="A2" s="10">
        <f>Invoer!B3</f>
        <v>44440</v>
      </c>
      <c r="B2">
        <f>CEILING(C2/12,1)</f>
        <v>1</v>
      </c>
      <c r="C2">
        <v>1</v>
      </c>
      <c r="D2" s="4">
        <f>IF(A2&lt;=Aflossingsvrij_maken,Invoer!B8/360,0)</f>
        <v>0</v>
      </c>
      <c r="E2" s="4">
        <f>IF(ISNA(VLOOKUP(A2&amp;"nieuw",'Extra aflossing'!A:G,4,0)),0,VLOOKUP(A2&amp;"nieuw",'Extra aflossing'!A:G,4,0))</f>
        <v>0</v>
      </c>
      <c r="F2" s="4">
        <f>Invoer!B8*Invoer!B12/12</f>
        <v>0</v>
      </c>
      <c r="G2" s="4">
        <f>SUM(D2,F2)</f>
        <v>0</v>
      </c>
      <c r="H2" s="4">
        <f t="shared" ref="H2:H65" si="0">SUM(E2,G2)</f>
        <v>0</v>
      </c>
      <c r="I2" s="4">
        <f>Invoer!B8-D2-E2</f>
        <v>0</v>
      </c>
      <c r="J2" s="1"/>
    </row>
    <row r="3" spans="1:14" x14ac:dyDescent="0.25">
      <c r="A3" s="10">
        <f>DATE(YEAR(A2),MONTH(A2)+1,DAY(A2))</f>
        <v>44470</v>
      </c>
      <c r="B3">
        <f t="shared" ref="B3:B66" si="1">CEILING(C3/12,1)</f>
        <v>1</v>
      </c>
      <c r="C3">
        <v>2</v>
      </c>
      <c r="D3" s="4">
        <f t="shared" ref="D3:D66" si="2">IF(A3&lt;=Aflossingsvrij_maken,I2/(360-C2),0)</f>
        <v>0</v>
      </c>
      <c r="E3" s="4">
        <f>IF(ISNA(VLOOKUP(A3&amp;"nieuw",'Extra aflossing'!A:G,4,0)),0,VLOOKUP(A3&amp;"nieuw",'Extra aflossing'!A:G,4,0))</f>
        <v>0</v>
      </c>
      <c r="F3" s="4">
        <f>I2*Invoer!$B$12/12</f>
        <v>0</v>
      </c>
      <c r="G3" s="4">
        <f t="shared" ref="G3:G66" si="3">SUM(D3,F3)</f>
        <v>0</v>
      </c>
      <c r="H3" s="4">
        <f t="shared" si="0"/>
        <v>0</v>
      </c>
      <c r="I3" s="4">
        <f t="shared" ref="I3:I66" si="4">I2-D3-E3</f>
        <v>0</v>
      </c>
    </row>
    <row r="4" spans="1:14" x14ac:dyDescent="0.25">
      <c r="A4" s="10">
        <f t="shared" ref="A4:A67" si="5">DATE(YEAR(A3),MONTH(A3)+1,DAY(A3))</f>
        <v>44501</v>
      </c>
      <c r="B4">
        <f t="shared" si="1"/>
        <v>1</v>
      </c>
      <c r="C4">
        <v>3</v>
      </c>
      <c r="D4" s="4">
        <f t="shared" si="2"/>
        <v>0</v>
      </c>
      <c r="E4" s="4">
        <f>IF(ISNA(VLOOKUP(A4&amp;"nieuw",'Extra aflossing'!A:G,4,0)),0,VLOOKUP(A4&amp;"nieuw",'Extra aflossing'!A:G,4,0))</f>
        <v>0</v>
      </c>
      <c r="F4" s="4">
        <f>I3*Invoer!$B$12/12</f>
        <v>0</v>
      </c>
      <c r="G4" s="4">
        <f t="shared" si="3"/>
        <v>0</v>
      </c>
      <c r="H4" s="4">
        <f t="shared" si="0"/>
        <v>0</v>
      </c>
      <c r="I4" s="4">
        <f t="shared" si="4"/>
        <v>0</v>
      </c>
      <c r="L4" s="4"/>
    </row>
    <row r="5" spans="1:14" x14ac:dyDescent="0.25">
      <c r="A5" s="10">
        <f t="shared" si="5"/>
        <v>44531</v>
      </c>
      <c r="B5">
        <f t="shared" si="1"/>
        <v>1</v>
      </c>
      <c r="C5">
        <v>4</v>
      </c>
      <c r="D5" s="4">
        <f t="shared" si="2"/>
        <v>0</v>
      </c>
      <c r="E5" s="4">
        <f>IF(ISNA(VLOOKUP(A5&amp;"nieuw",'Extra aflossing'!A:G,4,0)),0,VLOOKUP(A5&amp;"nieuw",'Extra aflossing'!A:G,4,0))</f>
        <v>0</v>
      </c>
      <c r="F5" s="4">
        <f>I4*Invoer!$B$12/12</f>
        <v>0</v>
      </c>
      <c r="G5" s="4">
        <f t="shared" si="3"/>
        <v>0</v>
      </c>
      <c r="H5" s="4">
        <f t="shared" si="0"/>
        <v>0</v>
      </c>
      <c r="I5" s="4">
        <f t="shared" si="4"/>
        <v>0</v>
      </c>
    </row>
    <row r="6" spans="1:14" x14ac:dyDescent="0.25">
      <c r="A6" s="10">
        <f t="shared" si="5"/>
        <v>44562</v>
      </c>
      <c r="B6">
        <f t="shared" si="1"/>
        <v>1</v>
      </c>
      <c r="C6">
        <v>5</v>
      </c>
      <c r="D6" s="4">
        <f t="shared" si="2"/>
        <v>0</v>
      </c>
      <c r="E6" s="4">
        <f>IF(ISNA(VLOOKUP(A6&amp;"nieuw",'Extra aflossing'!A:G,4,0)),0,VLOOKUP(A6&amp;"nieuw",'Extra aflossing'!A:G,4,0))</f>
        <v>0</v>
      </c>
      <c r="F6" s="4">
        <f>I5*Invoer!$B$12/12</f>
        <v>0</v>
      </c>
      <c r="G6" s="4">
        <f t="shared" si="3"/>
        <v>0</v>
      </c>
      <c r="H6" s="4">
        <f t="shared" si="0"/>
        <v>0</v>
      </c>
      <c r="I6" s="4">
        <f t="shared" si="4"/>
        <v>0</v>
      </c>
    </row>
    <row r="7" spans="1:14" x14ac:dyDescent="0.25">
      <c r="A7" s="10">
        <f t="shared" si="5"/>
        <v>44593</v>
      </c>
      <c r="B7">
        <f t="shared" si="1"/>
        <v>1</v>
      </c>
      <c r="C7">
        <v>6</v>
      </c>
      <c r="D7" s="4">
        <f t="shared" si="2"/>
        <v>0</v>
      </c>
      <c r="E7" s="4">
        <f>IF(ISNA(VLOOKUP(A7&amp;"nieuw",'Extra aflossing'!A:G,4,0)),0,VLOOKUP(A7&amp;"nieuw",'Extra aflossing'!A:G,4,0))</f>
        <v>0</v>
      </c>
      <c r="F7" s="4">
        <f>I6*Invoer!$B$12/12</f>
        <v>0</v>
      </c>
      <c r="G7" s="4">
        <f t="shared" si="3"/>
        <v>0</v>
      </c>
      <c r="H7" s="4">
        <f t="shared" si="0"/>
        <v>0</v>
      </c>
      <c r="I7" s="4">
        <f t="shared" si="4"/>
        <v>0</v>
      </c>
      <c r="N7" s="4"/>
    </row>
    <row r="8" spans="1:14" x14ac:dyDescent="0.25">
      <c r="A8" s="10">
        <f t="shared" si="5"/>
        <v>44621</v>
      </c>
      <c r="B8">
        <f t="shared" si="1"/>
        <v>1</v>
      </c>
      <c r="C8">
        <v>7</v>
      </c>
      <c r="D8" s="4">
        <f t="shared" si="2"/>
        <v>0</v>
      </c>
      <c r="E8" s="4">
        <f>IF(ISNA(VLOOKUP(A8&amp;"nieuw",'Extra aflossing'!A:G,4,0)),0,VLOOKUP(A8&amp;"nieuw",'Extra aflossing'!A:G,4,0))</f>
        <v>0</v>
      </c>
      <c r="F8" s="4">
        <f>I7*Invoer!$B$12/12</f>
        <v>0</v>
      </c>
      <c r="G8" s="4">
        <f t="shared" si="3"/>
        <v>0</v>
      </c>
      <c r="H8" s="4">
        <f t="shared" si="0"/>
        <v>0</v>
      </c>
      <c r="I8" s="4">
        <f t="shared" si="4"/>
        <v>0</v>
      </c>
    </row>
    <row r="9" spans="1:14" x14ac:dyDescent="0.25">
      <c r="A9" s="10">
        <f t="shared" si="5"/>
        <v>44652</v>
      </c>
      <c r="B9">
        <f t="shared" si="1"/>
        <v>1</v>
      </c>
      <c r="C9">
        <v>8</v>
      </c>
      <c r="D9" s="4">
        <f t="shared" si="2"/>
        <v>0</v>
      </c>
      <c r="E9" s="4">
        <f>IF(ISNA(VLOOKUP(A9&amp;"nieuw",'Extra aflossing'!A:G,4,0)),0,VLOOKUP(A9&amp;"nieuw",'Extra aflossing'!A:G,4,0))</f>
        <v>0</v>
      </c>
      <c r="F9" s="4">
        <f>I8*Invoer!$B$12/12</f>
        <v>0</v>
      </c>
      <c r="G9" s="4">
        <f t="shared" si="3"/>
        <v>0</v>
      </c>
      <c r="H9" s="4">
        <f t="shared" si="0"/>
        <v>0</v>
      </c>
      <c r="I9" s="4">
        <f t="shared" si="4"/>
        <v>0</v>
      </c>
    </row>
    <row r="10" spans="1:14" x14ac:dyDescent="0.25">
      <c r="A10" s="10">
        <f t="shared" si="5"/>
        <v>44682</v>
      </c>
      <c r="B10">
        <f t="shared" si="1"/>
        <v>1</v>
      </c>
      <c r="C10">
        <v>9</v>
      </c>
      <c r="D10" s="4">
        <f t="shared" si="2"/>
        <v>0</v>
      </c>
      <c r="E10" s="4">
        <f>IF(ISNA(VLOOKUP(A10&amp;"nieuw",'Extra aflossing'!A:G,4,0)),0,VLOOKUP(A10&amp;"nieuw",'Extra aflossing'!A:G,4,0))</f>
        <v>0</v>
      </c>
      <c r="F10" s="4">
        <f>I9*Invoer!$B$12/12</f>
        <v>0</v>
      </c>
      <c r="G10" s="4">
        <f t="shared" si="3"/>
        <v>0</v>
      </c>
      <c r="H10" s="4">
        <f t="shared" si="0"/>
        <v>0</v>
      </c>
      <c r="I10" s="4">
        <f t="shared" si="4"/>
        <v>0</v>
      </c>
    </row>
    <row r="11" spans="1:14" x14ac:dyDescent="0.25">
      <c r="A11" s="10">
        <f t="shared" si="5"/>
        <v>44713</v>
      </c>
      <c r="B11">
        <f t="shared" si="1"/>
        <v>1</v>
      </c>
      <c r="C11">
        <v>10</v>
      </c>
      <c r="D11" s="4">
        <f t="shared" si="2"/>
        <v>0</v>
      </c>
      <c r="E11" s="4">
        <f>IF(ISNA(VLOOKUP(A11&amp;"nieuw",'Extra aflossing'!A:G,4,0)),0,VLOOKUP(A11&amp;"nieuw",'Extra aflossing'!A:G,4,0))</f>
        <v>0</v>
      </c>
      <c r="F11" s="4">
        <f>I10*Invoer!$B$12/12</f>
        <v>0</v>
      </c>
      <c r="G11" s="4">
        <f t="shared" si="3"/>
        <v>0</v>
      </c>
      <c r="H11" s="4">
        <f t="shared" si="0"/>
        <v>0</v>
      </c>
      <c r="I11" s="4">
        <f t="shared" si="4"/>
        <v>0</v>
      </c>
    </row>
    <row r="12" spans="1:14" x14ac:dyDescent="0.25">
      <c r="A12" s="10">
        <f t="shared" si="5"/>
        <v>44743</v>
      </c>
      <c r="B12">
        <f t="shared" si="1"/>
        <v>1</v>
      </c>
      <c r="C12">
        <v>11</v>
      </c>
      <c r="D12" s="4">
        <f t="shared" si="2"/>
        <v>0</v>
      </c>
      <c r="E12" s="4">
        <f>IF(ISNA(VLOOKUP(A12&amp;"nieuw",'Extra aflossing'!A:G,4,0)),0,VLOOKUP(A12&amp;"nieuw",'Extra aflossing'!A:G,4,0))</f>
        <v>0</v>
      </c>
      <c r="F12" s="4">
        <f>I11*Invoer!$B$12/12</f>
        <v>0</v>
      </c>
      <c r="G12" s="4">
        <f t="shared" si="3"/>
        <v>0</v>
      </c>
      <c r="H12" s="4">
        <f t="shared" si="0"/>
        <v>0</v>
      </c>
      <c r="I12" s="4">
        <f t="shared" si="4"/>
        <v>0</v>
      </c>
    </row>
    <row r="13" spans="1:14" x14ac:dyDescent="0.25">
      <c r="A13" s="10">
        <f t="shared" si="5"/>
        <v>44774</v>
      </c>
      <c r="B13">
        <f t="shared" si="1"/>
        <v>1</v>
      </c>
      <c r="C13">
        <v>12</v>
      </c>
      <c r="D13" s="4">
        <f t="shared" si="2"/>
        <v>0</v>
      </c>
      <c r="E13" s="4">
        <f>IF(ISNA(VLOOKUP(A13&amp;"nieuw",'Extra aflossing'!A:G,4,0)),0,VLOOKUP(A13&amp;"nieuw",'Extra aflossing'!A:G,4,0))</f>
        <v>0</v>
      </c>
      <c r="F13" s="4">
        <f>I12*Invoer!$B$12/12</f>
        <v>0</v>
      </c>
      <c r="G13" s="4">
        <f t="shared" si="3"/>
        <v>0</v>
      </c>
      <c r="H13" s="4">
        <f t="shared" si="0"/>
        <v>0</v>
      </c>
      <c r="I13" s="4">
        <f t="shared" si="4"/>
        <v>0</v>
      </c>
    </row>
    <row r="14" spans="1:14" x14ac:dyDescent="0.25">
      <c r="A14" s="10">
        <f t="shared" si="5"/>
        <v>44805</v>
      </c>
      <c r="B14">
        <f t="shared" si="1"/>
        <v>2</v>
      </c>
      <c r="C14">
        <v>13</v>
      </c>
      <c r="D14" s="4">
        <f t="shared" si="2"/>
        <v>0</v>
      </c>
      <c r="E14" s="4">
        <f>IF(ISNA(VLOOKUP(A14&amp;"nieuw",'Extra aflossing'!A:G,4,0)),0,VLOOKUP(A14&amp;"nieuw",'Extra aflossing'!A:G,4,0))</f>
        <v>0</v>
      </c>
      <c r="F14" s="4">
        <f>I13*Invoer!$B$12/12</f>
        <v>0</v>
      </c>
      <c r="G14" s="4">
        <f t="shared" si="3"/>
        <v>0</v>
      </c>
      <c r="H14" s="4">
        <f t="shared" si="0"/>
        <v>0</v>
      </c>
      <c r="I14" s="4">
        <f t="shared" si="4"/>
        <v>0</v>
      </c>
    </row>
    <row r="15" spans="1:14" x14ac:dyDescent="0.25">
      <c r="A15" s="10">
        <f>DATE(YEAR(A14),MONTH(A14)+1,DAY(A14))</f>
        <v>44835</v>
      </c>
      <c r="B15">
        <f t="shared" si="1"/>
        <v>2</v>
      </c>
      <c r="C15">
        <v>14</v>
      </c>
      <c r="D15" s="4">
        <f t="shared" si="2"/>
        <v>0</v>
      </c>
      <c r="E15" s="4">
        <f>IF(ISNA(VLOOKUP(A15&amp;"nieuw",'Extra aflossing'!A:G,4,0)),0,VLOOKUP(A15&amp;"nieuw",'Extra aflossing'!A:G,4,0))</f>
        <v>0</v>
      </c>
      <c r="F15" s="4">
        <f>I14*Invoer!$B$12/12</f>
        <v>0</v>
      </c>
      <c r="G15" s="4">
        <f t="shared" si="3"/>
        <v>0</v>
      </c>
      <c r="H15" s="4">
        <f t="shared" si="0"/>
        <v>0</v>
      </c>
      <c r="I15" s="4">
        <f t="shared" si="4"/>
        <v>0</v>
      </c>
    </row>
    <row r="16" spans="1:14" x14ac:dyDescent="0.25">
      <c r="A16" s="10">
        <f t="shared" si="5"/>
        <v>44866</v>
      </c>
      <c r="B16">
        <f t="shared" si="1"/>
        <v>2</v>
      </c>
      <c r="C16">
        <v>15</v>
      </c>
      <c r="D16" s="4">
        <f t="shared" si="2"/>
        <v>0</v>
      </c>
      <c r="E16" s="4">
        <f>IF(ISNA(VLOOKUP(A16&amp;"nieuw",'Extra aflossing'!A:G,4,0)),0,VLOOKUP(A16&amp;"nieuw",'Extra aflossing'!A:G,4,0))</f>
        <v>0</v>
      </c>
      <c r="F16" s="4">
        <f>I15*Invoer!$B$12/12</f>
        <v>0</v>
      </c>
      <c r="G16" s="4">
        <f t="shared" si="3"/>
        <v>0</v>
      </c>
      <c r="H16" s="4">
        <f t="shared" si="0"/>
        <v>0</v>
      </c>
      <c r="I16" s="4">
        <f t="shared" si="4"/>
        <v>0</v>
      </c>
    </row>
    <row r="17" spans="1:9" x14ac:dyDescent="0.25">
      <c r="A17" s="10">
        <f t="shared" si="5"/>
        <v>44896</v>
      </c>
      <c r="B17">
        <f t="shared" si="1"/>
        <v>2</v>
      </c>
      <c r="C17">
        <v>16</v>
      </c>
      <c r="D17" s="4">
        <f t="shared" si="2"/>
        <v>0</v>
      </c>
      <c r="E17" s="4">
        <f>IF(ISNA(VLOOKUP(A17&amp;"nieuw",'Extra aflossing'!A:G,4,0)),0,VLOOKUP(A17&amp;"nieuw",'Extra aflossing'!A:G,4,0))</f>
        <v>0</v>
      </c>
      <c r="F17" s="4">
        <f>I16*Invoer!$B$12/12</f>
        <v>0</v>
      </c>
      <c r="G17" s="4">
        <f t="shared" si="3"/>
        <v>0</v>
      </c>
      <c r="H17" s="4">
        <f t="shared" si="0"/>
        <v>0</v>
      </c>
      <c r="I17" s="4">
        <f t="shared" si="4"/>
        <v>0</v>
      </c>
    </row>
    <row r="18" spans="1:9" x14ac:dyDescent="0.25">
      <c r="A18" s="10">
        <f t="shared" si="5"/>
        <v>44927</v>
      </c>
      <c r="B18">
        <f t="shared" si="1"/>
        <v>2</v>
      </c>
      <c r="C18">
        <v>17</v>
      </c>
      <c r="D18" s="4">
        <f t="shared" si="2"/>
        <v>0</v>
      </c>
      <c r="E18" s="4">
        <f>IF(ISNA(VLOOKUP(A18&amp;"nieuw",'Extra aflossing'!A:G,4,0)),0,VLOOKUP(A18&amp;"nieuw",'Extra aflossing'!A:G,4,0))</f>
        <v>0</v>
      </c>
      <c r="F18" s="4">
        <f>I17*Invoer!$B$12/12</f>
        <v>0</v>
      </c>
      <c r="G18" s="4">
        <f t="shared" si="3"/>
        <v>0</v>
      </c>
      <c r="H18" s="4">
        <f t="shared" si="0"/>
        <v>0</v>
      </c>
      <c r="I18" s="4">
        <f t="shared" si="4"/>
        <v>0</v>
      </c>
    </row>
    <row r="19" spans="1:9" x14ac:dyDescent="0.25">
      <c r="A19" s="10">
        <f t="shared" si="5"/>
        <v>44958</v>
      </c>
      <c r="B19">
        <f t="shared" si="1"/>
        <v>2</v>
      </c>
      <c r="C19">
        <v>18</v>
      </c>
      <c r="D19" s="4">
        <f t="shared" si="2"/>
        <v>0</v>
      </c>
      <c r="E19" s="4">
        <f>IF(ISNA(VLOOKUP(A19&amp;"nieuw",'Extra aflossing'!A:G,4,0)),0,VLOOKUP(A19&amp;"nieuw",'Extra aflossing'!A:G,4,0))</f>
        <v>0</v>
      </c>
      <c r="F19" s="4">
        <f>I18*Invoer!$B$12/12</f>
        <v>0</v>
      </c>
      <c r="G19" s="4">
        <f t="shared" si="3"/>
        <v>0</v>
      </c>
      <c r="H19" s="4">
        <f t="shared" si="0"/>
        <v>0</v>
      </c>
      <c r="I19" s="4">
        <f t="shared" si="4"/>
        <v>0</v>
      </c>
    </row>
    <row r="20" spans="1:9" x14ac:dyDescent="0.25">
      <c r="A20" s="10">
        <f t="shared" si="5"/>
        <v>44986</v>
      </c>
      <c r="B20">
        <f t="shared" si="1"/>
        <v>2</v>
      </c>
      <c r="C20">
        <v>19</v>
      </c>
      <c r="D20" s="4">
        <f t="shared" si="2"/>
        <v>0</v>
      </c>
      <c r="E20" s="4">
        <f>IF(ISNA(VLOOKUP(A20&amp;"nieuw",'Extra aflossing'!A:G,4,0)),0,VLOOKUP(A20&amp;"nieuw",'Extra aflossing'!A:G,4,0))</f>
        <v>0</v>
      </c>
      <c r="F20" s="4">
        <f>I19*Invoer!$B$12/12</f>
        <v>0</v>
      </c>
      <c r="G20" s="4">
        <f t="shared" si="3"/>
        <v>0</v>
      </c>
      <c r="H20" s="4">
        <f t="shared" si="0"/>
        <v>0</v>
      </c>
      <c r="I20" s="4">
        <f t="shared" si="4"/>
        <v>0</v>
      </c>
    </row>
    <row r="21" spans="1:9" x14ac:dyDescent="0.25">
      <c r="A21" s="10">
        <f t="shared" si="5"/>
        <v>45017</v>
      </c>
      <c r="B21">
        <f t="shared" si="1"/>
        <v>2</v>
      </c>
      <c r="C21">
        <v>20</v>
      </c>
      <c r="D21" s="4">
        <f t="shared" si="2"/>
        <v>0</v>
      </c>
      <c r="E21" s="4">
        <f>IF(ISNA(VLOOKUP(A21&amp;"nieuw",'Extra aflossing'!A:G,4,0)),0,VLOOKUP(A21&amp;"nieuw",'Extra aflossing'!A:G,4,0))</f>
        <v>0</v>
      </c>
      <c r="F21" s="4">
        <f>I20*Invoer!$B$12/12</f>
        <v>0</v>
      </c>
      <c r="G21" s="4">
        <f t="shared" si="3"/>
        <v>0</v>
      </c>
      <c r="H21" s="4">
        <f t="shared" si="0"/>
        <v>0</v>
      </c>
      <c r="I21" s="4">
        <f t="shared" si="4"/>
        <v>0</v>
      </c>
    </row>
    <row r="22" spans="1:9" x14ac:dyDescent="0.25">
      <c r="A22" s="10">
        <f t="shared" si="5"/>
        <v>45047</v>
      </c>
      <c r="B22">
        <f t="shared" si="1"/>
        <v>2</v>
      </c>
      <c r="C22">
        <v>21</v>
      </c>
      <c r="D22" s="4">
        <f t="shared" si="2"/>
        <v>0</v>
      </c>
      <c r="E22" s="4">
        <f>IF(ISNA(VLOOKUP(A22&amp;"nieuw",'Extra aflossing'!A:G,4,0)),0,VLOOKUP(A22&amp;"nieuw",'Extra aflossing'!A:G,4,0))</f>
        <v>0</v>
      </c>
      <c r="F22" s="4">
        <f>I21*Invoer!$B$12/12</f>
        <v>0</v>
      </c>
      <c r="G22" s="4">
        <f t="shared" si="3"/>
        <v>0</v>
      </c>
      <c r="H22" s="4">
        <f t="shared" si="0"/>
        <v>0</v>
      </c>
      <c r="I22" s="4">
        <f t="shared" si="4"/>
        <v>0</v>
      </c>
    </row>
    <row r="23" spans="1:9" x14ac:dyDescent="0.25">
      <c r="A23" s="10">
        <f t="shared" si="5"/>
        <v>45078</v>
      </c>
      <c r="B23">
        <f t="shared" si="1"/>
        <v>2</v>
      </c>
      <c r="C23">
        <v>22</v>
      </c>
      <c r="D23" s="4">
        <f t="shared" si="2"/>
        <v>0</v>
      </c>
      <c r="E23" s="4">
        <f>IF(ISNA(VLOOKUP(A23&amp;"nieuw",'Extra aflossing'!A:G,4,0)),0,VLOOKUP(A23&amp;"nieuw",'Extra aflossing'!A:G,4,0))</f>
        <v>0</v>
      </c>
      <c r="F23" s="4">
        <f>I22*Invoer!$B$12/12</f>
        <v>0</v>
      </c>
      <c r="G23" s="4">
        <f t="shared" si="3"/>
        <v>0</v>
      </c>
      <c r="H23" s="4">
        <f t="shared" si="0"/>
        <v>0</v>
      </c>
      <c r="I23" s="4">
        <f t="shared" si="4"/>
        <v>0</v>
      </c>
    </row>
    <row r="24" spans="1:9" x14ac:dyDescent="0.25">
      <c r="A24" s="10">
        <f t="shared" si="5"/>
        <v>45108</v>
      </c>
      <c r="B24">
        <f t="shared" si="1"/>
        <v>2</v>
      </c>
      <c r="C24">
        <v>23</v>
      </c>
      <c r="D24" s="4">
        <f t="shared" si="2"/>
        <v>0</v>
      </c>
      <c r="E24" s="4">
        <f>IF(ISNA(VLOOKUP(A24&amp;"nieuw",'Extra aflossing'!A:G,4,0)),0,VLOOKUP(A24&amp;"nieuw",'Extra aflossing'!A:G,4,0))</f>
        <v>0</v>
      </c>
      <c r="F24" s="4">
        <f>I23*Invoer!$B$12/12</f>
        <v>0</v>
      </c>
      <c r="G24" s="4">
        <f t="shared" si="3"/>
        <v>0</v>
      </c>
      <c r="H24" s="4">
        <f t="shared" si="0"/>
        <v>0</v>
      </c>
      <c r="I24" s="4">
        <f t="shared" si="4"/>
        <v>0</v>
      </c>
    </row>
    <row r="25" spans="1:9" x14ac:dyDescent="0.25">
      <c r="A25" s="10">
        <f t="shared" si="5"/>
        <v>45139</v>
      </c>
      <c r="B25">
        <f t="shared" si="1"/>
        <v>2</v>
      </c>
      <c r="C25">
        <v>24</v>
      </c>
      <c r="D25" s="4">
        <f t="shared" si="2"/>
        <v>0</v>
      </c>
      <c r="E25" s="4">
        <f>IF(ISNA(VLOOKUP(A25&amp;"nieuw",'Extra aflossing'!A:G,4,0)),0,VLOOKUP(A25&amp;"nieuw",'Extra aflossing'!A:G,4,0))</f>
        <v>0</v>
      </c>
      <c r="F25" s="4">
        <f>I24*Invoer!$B$12/12</f>
        <v>0</v>
      </c>
      <c r="G25" s="4">
        <f t="shared" si="3"/>
        <v>0</v>
      </c>
      <c r="H25" s="4">
        <f t="shared" si="0"/>
        <v>0</v>
      </c>
      <c r="I25" s="4">
        <f t="shared" si="4"/>
        <v>0</v>
      </c>
    </row>
    <row r="26" spans="1:9" x14ac:dyDescent="0.25">
      <c r="A26" s="10">
        <f t="shared" si="5"/>
        <v>45170</v>
      </c>
      <c r="B26">
        <f t="shared" si="1"/>
        <v>3</v>
      </c>
      <c r="C26">
        <v>25</v>
      </c>
      <c r="D26" s="4">
        <f t="shared" si="2"/>
        <v>0</v>
      </c>
      <c r="E26" s="4">
        <f>IF(ISNA(VLOOKUP(A26&amp;"nieuw",'Extra aflossing'!A:G,4,0)),0,VLOOKUP(A26&amp;"nieuw",'Extra aflossing'!A:G,4,0))</f>
        <v>0</v>
      </c>
      <c r="F26" s="4">
        <f>I25*Invoer!$B$12/12</f>
        <v>0</v>
      </c>
      <c r="G26" s="4">
        <f t="shared" si="3"/>
        <v>0</v>
      </c>
      <c r="H26" s="4">
        <f t="shared" si="0"/>
        <v>0</v>
      </c>
      <c r="I26" s="4">
        <f t="shared" si="4"/>
        <v>0</v>
      </c>
    </row>
    <row r="27" spans="1:9" x14ac:dyDescent="0.25">
      <c r="A27" s="10">
        <f t="shared" si="5"/>
        <v>45200</v>
      </c>
      <c r="B27">
        <f t="shared" si="1"/>
        <v>3</v>
      </c>
      <c r="C27">
        <v>26</v>
      </c>
      <c r="D27" s="4">
        <f t="shared" si="2"/>
        <v>0</v>
      </c>
      <c r="E27" s="4">
        <f>IF(ISNA(VLOOKUP(A27&amp;"nieuw",'Extra aflossing'!A:G,4,0)),0,VLOOKUP(A27&amp;"nieuw",'Extra aflossing'!A:G,4,0))</f>
        <v>0</v>
      </c>
      <c r="F27" s="4">
        <f>I26*Invoer!$B$12/12</f>
        <v>0</v>
      </c>
      <c r="G27" s="4">
        <f t="shared" si="3"/>
        <v>0</v>
      </c>
      <c r="H27" s="4">
        <f t="shared" si="0"/>
        <v>0</v>
      </c>
      <c r="I27" s="4">
        <f t="shared" si="4"/>
        <v>0</v>
      </c>
    </row>
    <row r="28" spans="1:9" x14ac:dyDescent="0.25">
      <c r="A28" s="10">
        <f t="shared" si="5"/>
        <v>45231</v>
      </c>
      <c r="B28">
        <f t="shared" si="1"/>
        <v>3</v>
      </c>
      <c r="C28">
        <v>27</v>
      </c>
      <c r="D28" s="4">
        <f t="shared" si="2"/>
        <v>0</v>
      </c>
      <c r="E28" s="4">
        <f>IF(ISNA(VLOOKUP(A28&amp;"nieuw",'Extra aflossing'!A:G,4,0)),0,VLOOKUP(A28&amp;"nieuw",'Extra aflossing'!A:G,4,0))</f>
        <v>0</v>
      </c>
      <c r="F28" s="4">
        <f>I27*Invoer!$B$12/12</f>
        <v>0</v>
      </c>
      <c r="G28" s="4">
        <f t="shared" si="3"/>
        <v>0</v>
      </c>
      <c r="H28" s="4">
        <f t="shared" si="0"/>
        <v>0</v>
      </c>
      <c r="I28" s="4">
        <f t="shared" si="4"/>
        <v>0</v>
      </c>
    </row>
    <row r="29" spans="1:9" x14ac:dyDescent="0.25">
      <c r="A29" s="10">
        <f t="shared" si="5"/>
        <v>45261</v>
      </c>
      <c r="B29">
        <f t="shared" si="1"/>
        <v>3</v>
      </c>
      <c r="C29">
        <v>28</v>
      </c>
      <c r="D29" s="4">
        <f t="shared" si="2"/>
        <v>0</v>
      </c>
      <c r="E29" s="4">
        <f>IF(ISNA(VLOOKUP(A29&amp;"nieuw",'Extra aflossing'!A:G,4,0)),0,VLOOKUP(A29&amp;"nieuw",'Extra aflossing'!A:G,4,0))</f>
        <v>0</v>
      </c>
      <c r="F29" s="4">
        <f>I28*Invoer!$B$12/12</f>
        <v>0</v>
      </c>
      <c r="G29" s="4">
        <f t="shared" si="3"/>
        <v>0</v>
      </c>
      <c r="H29" s="4">
        <f t="shared" si="0"/>
        <v>0</v>
      </c>
      <c r="I29" s="4">
        <f t="shared" si="4"/>
        <v>0</v>
      </c>
    </row>
    <row r="30" spans="1:9" x14ac:dyDescent="0.25">
      <c r="A30" s="10">
        <f t="shared" si="5"/>
        <v>45292</v>
      </c>
      <c r="B30">
        <f t="shared" si="1"/>
        <v>3</v>
      </c>
      <c r="C30">
        <v>29</v>
      </c>
      <c r="D30" s="4">
        <f t="shared" si="2"/>
        <v>0</v>
      </c>
      <c r="E30" s="4">
        <f>IF(ISNA(VLOOKUP(A30&amp;"nieuw",'Extra aflossing'!A:G,4,0)),0,VLOOKUP(A30&amp;"nieuw",'Extra aflossing'!A:G,4,0))</f>
        <v>0</v>
      </c>
      <c r="F30" s="4">
        <f>I29*Invoer!$B$12/12</f>
        <v>0</v>
      </c>
      <c r="G30" s="4">
        <f t="shared" si="3"/>
        <v>0</v>
      </c>
      <c r="H30" s="4">
        <f t="shared" si="0"/>
        <v>0</v>
      </c>
      <c r="I30" s="4">
        <f t="shared" si="4"/>
        <v>0</v>
      </c>
    </row>
    <row r="31" spans="1:9" x14ac:dyDescent="0.25">
      <c r="A31" s="10">
        <f t="shared" si="5"/>
        <v>45323</v>
      </c>
      <c r="B31">
        <f t="shared" si="1"/>
        <v>3</v>
      </c>
      <c r="C31">
        <v>30</v>
      </c>
      <c r="D31" s="4">
        <f t="shared" si="2"/>
        <v>0</v>
      </c>
      <c r="E31" s="4">
        <f>IF(ISNA(VLOOKUP(A31&amp;"nieuw",'Extra aflossing'!A:G,4,0)),0,VLOOKUP(A31&amp;"nieuw",'Extra aflossing'!A:G,4,0))</f>
        <v>0</v>
      </c>
      <c r="F31" s="4">
        <f>I30*Invoer!$B$12/12</f>
        <v>0</v>
      </c>
      <c r="G31" s="4">
        <f t="shared" si="3"/>
        <v>0</v>
      </c>
      <c r="H31" s="4">
        <f t="shared" si="0"/>
        <v>0</v>
      </c>
      <c r="I31" s="4">
        <f t="shared" si="4"/>
        <v>0</v>
      </c>
    </row>
    <row r="32" spans="1:9" x14ac:dyDescent="0.25">
      <c r="A32" s="10">
        <f t="shared" si="5"/>
        <v>45352</v>
      </c>
      <c r="B32">
        <f t="shared" si="1"/>
        <v>3</v>
      </c>
      <c r="C32">
        <v>31</v>
      </c>
      <c r="D32" s="4">
        <f t="shared" si="2"/>
        <v>0</v>
      </c>
      <c r="E32" s="4">
        <f>IF(ISNA(VLOOKUP(A32&amp;"nieuw",'Extra aflossing'!A:G,4,0)),0,VLOOKUP(A32&amp;"nieuw",'Extra aflossing'!A:G,4,0))</f>
        <v>0</v>
      </c>
      <c r="F32" s="4">
        <f>I31*Invoer!$B$12/12</f>
        <v>0</v>
      </c>
      <c r="G32" s="4">
        <f t="shared" si="3"/>
        <v>0</v>
      </c>
      <c r="H32" s="4">
        <f t="shared" si="0"/>
        <v>0</v>
      </c>
      <c r="I32" s="4">
        <f t="shared" si="4"/>
        <v>0</v>
      </c>
    </row>
    <row r="33" spans="1:9" x14ac:dyDescent="0.25">
      <c r="A33" s="10">
        <f t="shared" si="5"/>
        <v>45383</v>
      </c>
      <c r="B33">
        <f t="shared" si="1"/>
        <v>3</v>
      </c>
      <c r="C33">
        <v>32</v>
      </c>
      <c r="D33" s="4">
        <f t="shared" si="2"/>
        <v>0</v>
      </c>
      <c r="E33" s="4">
        <f>IF(ISNA(VLOOKUP(A33&amp;"nieuw",'Extra aflossing'!A:G,4,0)),0,VLOOKUP(A33&amp;"nieuw",'Extra aflossing'!A:G,4,0))</f>
        <v>0</v>
      </c>
      <c r="F33" s="4">
        <f>I32*Invoer!$B$12/12</f>
        <v>0</v>
      </c>
      <c r="G33" s="4">
        <f t="shared" si="3"/>
        <v>0</v>
      </c>
      <c r="H33" s="4">
        <f t="shared" si="0"/>
        <v>0</v>
      </c>
      <c r="I33" s="4">
        <f t="shared" si="4"/>
        <v>0</v>
      </c>
    </row>
    <row r="34" spans="1:9" x14ac:dyDescent="0.25">
      <c r="A34" s="10">
        <f t="shared" si="5"/>
        <v>45413</v>
      </c>
      <c r="B34">
        <f t="shared" si="1"/>
        <v>3</v>
      </c>
      <c r="C34">
        <v>33</v>
      </c>
      <c r="D34" s="4">
        <f t="shared" si="2"/>
        <v>0</v>
      </c>
      <c r="E34" s="4">
        <f>IF(ISNA(VLOOKUP(A34&amp;"nieuw",'Extra aflossing'!A:G,4,0)),0,VLOOKUP(A34&amp;"nieuw",'Extra aflossing'!A:G,4,0))</f>
        <v>0</v>
      </c>
      <c r="F34" s="4">
        <f>I33*Invoer!$B$12/12</f>
        <v>0</v>
      </c>
      <c r="G34" s="4">
        <f t="shared" si="3"/>
        <v>0</v>
      </c>
      <c r="H34" s="4">
        <f t="shared" si="0"/>
        <v>0</v>
      </c>
      <c r="I34" s="4">
        <f t="shared" si="4"/>
        <v>0</v>
      </c>
    </row>
    <row r="35" spans="1:9" x14ac:dyDescent="0.25">
      <c r="A35" s="10">
        <f t="shared" si="5"/>
        <v>45444</v>
      </c>
      <c r="B35">
        <f t="shared" si="1"/>
        <v>3</v>
      </c>
      <c r="C35">
        <v>34</v>
      </c>
      <c r="D35" s="4">
        <f t="shared" si="2"/>
        <v>0</v>
      </c>
      <c r="E35" s="4">
        <f>IF(ISNA(VLOOKUP(A35&amp;"nieuw",'Extra aflossing'!A:G,4,0)),0,VLOOKUP(A35&amp;"nieuw",'Extra aflossing'!A:G,4,0))</f>
        <v>0</v>
      </c>
      <c r="F35" s="4">
        <f>I34*Invoer!$B$12/12</f>
        <v>0</v>
      </c>
      <c r="G35" s="4">
        <f t="shared" si="3"/>
        <v>0</v>
      </c>
      <c r="H35" s="4">
        <f t="shared" si="0"/>
        <v>0</v>
      </c>
      <c r="I35" s="4">
        <f t="shared" si="4"/>
        <v>0</v>
      </c>
    </row>
    <row r="36" spans="1:9" x14ac:dyDescent="0.25">
      <c r="A36" s="10">
        <f t="shared" si="5"/>
        <v>45474</v>
      </c>
      <c r="B36">
        <f t="shared" si="1"/>
        <v>3</v>
      </c>
      <c r="C36">
        <v>35</v>
      </c>
      <c r="D36" s="4">
        <f t="shared" si="2"/>
        <v>0</v>
      </c>
      <c r="E36" s="4">
        <f>IF(ISNA(VLOOKUP(A36&amp;"nieuw",'Extra aflossing'!A:G,4,0)),0,VLOOKUP(A36&amp;"nieuw",'Extra aflossing'!A:G,4,0))</f>
        <v>0</v>
      </c>
      <c r="F36" s="4">
        <f>I35*Invoer!$B$12/12</f>
        <v>0</v>
      </c>
      <c r="G36" s="4">
        <f t="shared" si="3"/>
        <v>0</v>
      </c>
      <c r="H36" s="4">
        <f t="shared" si="0"/>
        <v>0</v>
      </c>
      <c r="I36" s="4">
        <f t="shared" si="4"/>
        <v>0</v>
      </c>
    </row>
    <row r="37" spans="1:9" x14ac:dyDescent="0.25">
      <c r="A37" s="10">
        <f t="shared" si="5"/>
        <v>45505</v>
      </c>
      <c r="B37">
        <f t="shared" si="1"/>
        <v>3</v>
      </c>
      <c r="C37">
        <v>36</v>
      </c>
      <c r="D37" s="4">
        <f t="shared" si="2"/>
        <v>0</v>
      </c>
      <c r="E37" s="4">
        <f>IF(ISNA(VLOOKUP(A37&amp;"nieuw",'Extra aflossing'!A:G,4,0)),0,VLOOKUP(A37&amp;"nieuw",'Extra aflossing'!A:G,4,0))</f>
        <v>0</v>
      </c>
      <c r="F37" s="4">
        <f>I36*Invoer!$B$12/12</f>
        <v>0</v>
      </c>
      <c r="G37" s="4">
        <f t="shared" si="3"/>
        <v>0</v>
      </c>
      <c r="H37" s="4">
        <f t="shared" si="0"/>
        <v>0</v>
      </c>
      <c r="I37" s="4">
        <f t="shared" si="4"/>
        <v>0</v>
      </c>
    </row>
    <row r="38" spans="1:9" x14ac:dyDescent="0.25">
      <c r="A38" s="10">
        <f t="shared" si="5"/>
        <v>45536</v>
      </c>
      <c r="B38">
        <f t="shared" si="1"/>
        <v>4</v>
      </c>
      <c r="C38">
        <v>37</v>
      </c>
      <c r="D38" s="4">
        <f t="shared" si="2"/>
        <v>0</v>
      </c>
      <c r="E38" s="4">
        <f>IF(ISNA(VLOOKUP(A38&amp;"nieuw",'Extra aflossing'!A:G,4,0)),0,VLOOKUP(A38&amp;"nieuw",'Extra aflossing'!A:G,4,0))</f>
        <v>0</v>
      </c>
      <c r="F38" s="4">
        <f>I37*Invoer!$B$12/12</f>
        <v>0</v>
      </c>
      <c r="G38" s="4">
        <f t="shared" si="3"/>
        <v>0</v>
      </c>
      <c r="H38" s="4">
        <f t="shared" si="0"/>
        <v>0</v>
      </c>
      <c r="I38" s="4">
        <f t="shared" si="4"/>
        <v>0</v>
      </c>
    </row>
    <row r="39" spans="1:9" x14ac:dyDescent="0.25">
      <c r="A39" s="10">
        <f t="shared" si="5"/>
        <v>45566</v>
      </c>
      <c r="B39">
        <f t="shared" si="1"/>
        <v>4</v>
      </c>
      <c r="C39">
        <v>38</v>
      </c>
      <c r="D39" s="4">
        <f t="shared" si="2"/>
        <v>0</v>
      </c>
      <c r="E39" s="4">
        <f>IF(ISNA(VLOOKUP(A39&amp;"nieuw",'Extra aflossing'!A:G,4,0)),0,VLOOKUP(A39&amp;"nieuw",'Extra aflossing'!A:G,4,0))</f>
        <v>0</v>
      </c>
      <c r="F39" s="4">
        <f>I38*Invoer!$B$12/12</f>
        <v>0</v>
      </c>
      <c r="G39" s="4">
        <f t="shared" si="3"/>
        <v>0</v>
      </c>
      <c r="H39" s="4">
        <f t="shared" si="0"/>
        <v>0</v>
      </c>
      <c r="I39" s="4">
        <f t="shared" si="4"/>
        <v>0</v>
      </c>
    </row>
    <row r="40" spans="1:9" x14ac:dyDescent="0.25">
      <c r="A40" s="10">
        <f t="shared" si="5"/>
        <v>45597</v>
      </c>
      <c r="B40">
        <f t="shared" si="1"/>
        <v>4</v>
      </c>
      <c r="C40">
        <v>39</v>
      </c>
      <c r="D40" s="4">
        <f t="shared" si="2"/>
        <v>0</v>
      </c>
      <c r="E40" s="4">
        <f>IF(ISNA(VLOOKUP(A40&amp;"nieuw",'Extra aflossing'!A:G,4,0)),0,VLOOKUP(A40&amp;"nieuw",'Extra aflossing'!A:G,4,0))</f>
        <v>0</v>
      </c>
      <c r="F40" s="4">
        <f>I39*Invoer!$B$12/12</f>
        <v>0</v>
      </c>
      <c r="G40" s="4">
        <f t="shared" si="3"/>
        <v>0</v>
      </c>
      <c r="H40" s="4">
        <f t="shared" si="0"/>
        <v>0</v>
      </c>
      <c r="I40" s="4">
        <f t="shared" si="4"/>
        <v>0</v>
      </c>
    </row>
    <row r="41" spans="1:9" x14ac:dyDescent="0.25">
      <c r="A41" s="10">
        <f t="shared" si="5"/>
        <v>45627</v>
      </c>
      <c r="B41">
        <f t="shared" si="1"/>
        <v>4</v>
      </c>
      <c r="C41">
        <v>40</v>
      </c>
      <c r="D41" s="4">
        <f t="shared" si="2"/>
        <v>0</v>
      </c>
      <c r="E41" s="4">
        <f>IF(ISNA(VLOOKUP(A41&amp;"nieuw",'Extra aflossing'!A:G,4,0)),0,VLOOKUP(A41&amp;"nieuw",'Extra aflossing'!A:G,4,0))</f>
        <v>0</v>
      </c>
      <c r="F41" s="4">
        <f>I40*Invoer!$B$12/12</f>
        <v>0</v>
      </c>
      <c r="G41" s="4">
        <f t="shared" si="3"/>
        <v>0</v>
      </c>
      <c r="H41" s="4">
        <f t="shared" si="0"/>
        <v>0</v>
      </c>
      <c r="I41" s="4">
        <f t="shared" si="4"/>
        <v>0</v>
      </c>
    </row>
    <row r="42" spans="1:9" x14ac:dyDescent="0.25">
      <c r="A42" s="10">
        <f t="shared" si="5"/>
        <v>45658</v>
      </c>
      <c r="B42">
        <f t="shared" si="1"/>
        <v>4</v>
      </c>
      <c r="C42">
        <v>41</v>
      </c>
      <c r="D42" s="4">
        <f t="shared" si="2"/>
        <v>0</v>
      </c>
      <c r="E42" s="4">
        <f>IF(ISNA(VLOOKUP(A42&amp;"nieuw",'Extra aflossing'!A:G,4,0)),0,VLOOKUP(A42&amp;"nieuw",'Extra aflossing'!A:G,4,0))</f>
        <v>0</v>
      </c>
      <c r="F42" s="4">
        <f>I41*Invoer!$B$12/12</f>
        <v>0</v>
      </c>
      <c r="G42" s="4">
        <f t="shared" si="3"/>
        <v>0</v>
      </c>
      <c r="H42" s="4">
        <f t="shared" si="0"/>
        <v>0</v>
      </c>
      <c r="I42" s="4">
        <f t="shared" si="4"/>
        <v>0</v>
      </c>
    </row>
    <row r="43" spans="1:9" x14ac:dyDescent="0.25">
      <c r="A43" s="10">
        <f t="shared" si="5"/>
        <v>45689</v>
      </c>
      <c r="B43">
        <f t="shared" si="1"/>
        <v>4</v>
      </c>
      <c r="C43">
        <v>42</v>
      </c>
      <c r="D43" s="4">
        <f t="shared" si="2"/>
        <v>0</v>
      </c>
      <c r="E43" s="4">
        <f>IF(ISNA(VLOOKUP(A43&amp;"nieuw",'Extra aflossing'!A:G,4,0)),0,VLOOKUP(A43&amp;"nieuw",'Extra aflossing'!A:G,4,0))</f>
        <v>0</v>
      </c>
      <c r="F43" s="4">
        <f>I42*Invoer!$B$12/12</f>
        <v>0</v>
      </c>
      <c r="G43" s="4">
        <f t="shared" si="3"/>
        <v>0</v>
      </c>
      <c r="H43" s="4">
        <f t="shared" si="0"/>
        <v>0</v>
      </c>
      <c r="I43" s="4">
        <f t="shared" si="4"/>
        <v>0</v>
      </c>
    </row>
    <row r="44" spans="1:9" x14ac:dyDescent="0.25">
      <c r="A44" s="10">
        <f t="shared" si="5"/>
        <v>45717</v>
      </c>
      <c r="B44">
        <f t="shared" si="1"/>
        <v>4</v>
      </c>
      <c r="C44">
        <v>43</v>
      </c>
      <c r="D44" s="4">
        <f t="shared" si="2"/>
        <v>0</v>
      </c>
      <c r="E44" s="4">
        <f>IF(ISNA(VLOOKUP(A44&amp;"nieuw",'Extra aflossing'!A:G,4,0)),0,VLOOKUP(A44&amp;"nieuw",'Extra aflossing'!A:G,4,0))</f>
        <v>0</v>
      </c>
      <c r="F44" s="4">
        <f>I43*Invoer!$B$12/12</f>
        <v>0</v>
      </c>
      <c r="G44" s="4">
        <f t="shared" si="3"/>
        <v>0</v>
      </c>
      <c r="H44" s="4">
        <f t="shared" si="0"/>
        <v>0</v>
      </c>
      <c r="I44" s="4">
        <f t="shared" si="4"/>
        <v>0</v>
      </c>
    </row>
    <row r="45" spans="1:9" x14ac:dyDescent="0.25">
      <c r="A45" s="10">
        <f t="shared" si="5"/>
        <v>45748</v>
      </c>
      <c r="B45">
        <f t="shared" si="1"/>
        <v>4</v>
      </c>
      <c r="C45">
        <v>44</v>
      </c>
      <c r="D45" s="4">
        <f t="shared" si="2"/>
        <v>0</v>
      </c>
      <c r="E45" s="4">
        <f>IF(ISNA(VLOOKUP(A45&amp;"nieuw",'Extra aflossing'!A:G,4,0)),0,VLOOKUP(A45&amp;"nieuw",'Extra aflossing'!A:G,4,0))</f>
        <v>0</v>
      </c>
      <c r="F45" s="4">
        <f>I44*Invoer!$B$12/12</f>
        <v>0</v>
      </c>
      <c r="G45" s="4">
        <f t="shared" si="3"/>
        <v>0</v>
      </c>
      <c r="H45" s="4">
        <f t="shared" si="0"/>
        <v>0</v>
      </c>
      <c r="I45" s="4">
        <f t="shared" si="4"/>
        <v>0</v>
      </c>
    </row>
    <row r="46" spans="1:9" x14ac:dyDescent="0.25">
      <c r="A46" s="10">
        <f t="shared" si="5"/>
        <v>45778</v>
      </c>
      <c r="B46">
        <f t="shared" si="1"/>
        <v>4</v>
      </c>
      <c r="C46">
        <v>45</v>
      </c>
      <c r="D46" s="4">
        <f t="shared" si="2"/>
        <v>0</v>
      </c>
      <c r="E46" s="4">
        <f>IF(ISNA(VLOOKUP(A46&amp;"nieuw",'Extra aflossing'!A:G,4,0)),0,VLOOKUP(A46&amp;"nieuw",'Extra aflossing'!A:G,4,0))</f>
        <v>0</v>
      </c>
      <c r="F46" s="4">
        <f>I45*Invoer!$B$12/12</f>
        <v>0</v>
      </c>
      <c r="G46" s="4">
        <f t="shared" si="3"/>
        <v>0</v>
      </c>
      <c r="H46" s="4">
        <f t="shared" si="0"/>
        <v>0</v>
      </c>
      <c r="I46" s="4">
        <f t="shared" si="4"/>
        <v>0</v>
      </c>
    </row>
    <row r="47" spans="1:9" x14ac:dyDescent="0.25">
      <c r="A47" s="10">
        <f t="shared" si="5"/>
        <v>45809</v>
      </c>
      <c r="B47">
        <f t="shared" si="1"/>
        <v>4</v>
      </c>
      <c r="C47">
        <v>46</v>
      </c>
      <c r="D47" s="4">
        <f t="shared" si="2"/>
        <v>0</v>
      </c>
      <c r="E47" s="4">
        <f>IF(ISNA(VLOOKUP(A47&amp;"nieuw",'Extra aflossing'!A:G,4,0)),0,VLOOKUP(A47&amp;"nieuw",'Extra aflossing'!A:G,4,0))</f>
        <v>0</v>
      </c>
      <c r="F47" s="4">
        <f>I46*Invoer!$B$12/12</f>
        <v>0</v>
      </c>
      <c r="G47" s="4">
        <f t="shared" si="3"/>
        <v>0</v>
      </c>
      <c r="H47" s="4">
        <f t="shared" si="0"/>
        <v>0</v>
      </c>
      <c r="I47" s="4">
        <f t="shared" si="4"/>
        <v>0</v>
      </c>
    </row>
    <row r="48" spans="1:9" x14ac:dyDescent="0.25">
      <c r="A48" s="10">
        <f t="shared" si="5"/>
        <v>45839</v>
      </c>
      <c r="B48">
        <f t="shared" si="1"/>
        <v>4</v>
      </c>
      <c r="C48">
        <v>47</v>
      </c>
      <c r="D48" s="4">
        <f t="shared" si="2"/>
        <v>0</v>
      </c>
      <c r="E48" s="4">
        <f>IF(ISNA(VLOOKUP(A48&amp;"nieuw",'Extra aflossing'!A:G,4,0)),0,VLOOKUP(A48&amp;"nieuw",'Extra aflossing'!A:G,4,0))</f>
        <v>0</v>
      </c>
      <c r="F48" s="4">
        <f>I47*Invoer!$B$12/12</f>
        <v>0</v>
      </c>
      <c r="G48" s="4">
        <f t="shared" si="3"/>
        <v>0</v>
      </c>
      <c r="H48" s="4">
        <f t="shared" si="0"/>
        <v>0</v>
      </c>
      <c r="I48" s="4">
        <f t="shared" si="4"/>
        <v>0</v>
      </c>
    </row>
    <row r="49" spans="1:9" x14ac:dyDescent="0.25">
      <c r="A49" s="10">
        <f t="shared" si="5"/>
        <v>45870</v>
      </c>
      <c r="B49">
        <f t="shared" si="1"/>
        <v>4</v>
      </c>
      <c r="C49">
        <v>48</v>
      </c>
      <c r="D49" s="4">
        <f t="shared" si="2"/>
        <v>0</v>
      </c>
      <c r="E49" s="4">
        <f>IF(ISNA(VLOOKUP(A49&amp;"nieuw",'Extra aflossing'!A:G,4,0)),0,VLOOKUP(A49&amp;"nieuw",'Extra aflossing'!A:G,4,0))</f>
        <v>0</v>
      </c>
      <c r="F49" s="4">
        <f>I48*Invoer!$B$12/12</f>
        <v>0</v>
      </c>
      <c r="G49" s="4">
        <f t="shared" si="3"/>
        <v>0</v>
      </c>
      <c r="H49" s="4">
        <f t="shared" si="0"/>
        <v>0</v>
      </c>
      <c r="I49" s="4">
        <f t="shared" si="4"/>
        <v>0</v>
      </c>
    </row>
    <row r="50" spans="1:9" x14ac:dyDescent="0.25">
      <c r="A50" s="10">
        <f t="shared" si="5"/>
        <v>45901</v>
      </c>
      <c r="B50">
        <f t="shared" si="1"/>
        <v>5</v>
      </c>
      <c r="C50">
        <v>49</v>
      </c>
      <c r="D50" s="4">
        <f t="shared" si="2"/>
        <v>0</v>
      </c>
      <c r="E50" s="4">
        <f>IF(ISNA(VLOOKUP(A50&amp;"nieuw",'Extra aflossing'!A:G,4,0)),0,VLOOKUP(A50&amp;"nieuw",'Extra aflossing'!A:G,4,0))</f>
        <v>0</v>
      </c>
      <c r="F50" s="4">
        <f>I49*Invoer!$B$12/12</f>
        <v>0</v>
      </c>
      <c r="G50" s="4">
        <f t="shared" si="3"/>
        <v>0</v>
      </c>
      <c r="H50" s="4">
        <f t="shared" si="0"/>
        <v>0</v>
      </c>
      <c r="I50" s="4">
        <f t="shared" si="4"/>
        <v>0</v>
      </c>
    </row>
    <row r="51" spans="1:9" x14ac:dyDescent="0.25">
      <c r="A51" s="10">
        <f t="shared" si="5"/>
        <v>45931</v>
      </c>
      <c r="B51">
        <f t="shared" si="1"/>
        <v>5</v>
      </c>
      <c r="C51">
        <v>50</v>
      </c>
      <c r="D51" s="4">
        <f t="shared" si="2"/>
        <v>0</v>
      </c>
      <c r="E51" s="4">
        <f>IF(ISNA(VLOOKUP(A51&amp;"nieuw",'Extra aflossing'!A:G,4,0)),0,VLOOKUP(A51&amp;"nieuw",'Extra aflossing'!A:G,4,0))</f>
        <v>0</v>
      </c>
      <c r="F51" s="4">
        <f>I50*Invoer!$B$12/12</f>
        <v>0</v>
      </c>
      <c r="G51" s="4">
        <f t="shared" si="3"/>
        <v>0</v>
      </c>
      <c r="H51" s="4">
        <f t="shared" si="0"/>
        <v>0</v>
      </c>
      <c r="I51" s="4">
        <f t="shared" si="4"/>
        <v>0</v>
      </c>
    </row>
    <row r="52" spans="1:9" x14ac:dyDescent="0.25">
      <c r="A52" s="10">
        <f t="shared" si="5"/>
        <v>45962</v>
      </c>
      <c r="B52">
        <f t="shared" si="1"/>
        <v>5</v>
      </c>
      <c r="C52">
        <v>51</v>
      </c>
      <c r="D52" s="4">
        <f t="shared" si="2"/>
        <v>0</v>
      </c>
      <c r="E52" s="4">
        <f>IF(ISNA(VLOOKUP(A52&amp;"nieuw",'Extra aflossing'!A:G,4,0)),0,VLOOKUP(A52&amp;"nieuw",'Extra aflossing'!A:G,4,0))</f>
        <v>0</v>
      </c>
      <c r="F52" s="4">
        <f>I51*Invoer!$B$12/12</f>
        <v>0</v>
      </c>
      <c r="G52" s="4">
        <f t="shared" si="3"/>
        <v>0</v>
      </c>
      <c r="H52" s="4">
        <f t="shared" si="0"/>
        <v>0</v>
      </c>
      <c r="I52" s="4">
        <f t="shared" si="4"/>
        <v>0</v>
      </c>
    </row>
    <row r="53" spans="1:9" x14ac:dyDescent="0.25">
      <c r="A53" s="10">
        <f t="shared" si="5"/>
        <v>45992</v>
      </c>
      <c r="B53">
        <f t="shared" si="1"/>
        <v>5</v>
      </c>
      <c r="C53">
        <v>52</v>
      </c>
      <c r="D53" s="4">
        <f t="shared" si="2"/>
        <v>0</v>
      </c>
      <c r="E53" s="4">
        <f>IF(ISNA(VLOOKUP(A53&amp;"nieuw",'Extra aflossing'!A:G,4,0)),0,VLOOKUP(A53&amp;"nieuw",'Extra aflossing'!A:G,4,0))</f>
        <v>0</v>
      </c>
      <c r="F53" s="4">
        <f>I52*Invoer!$B$12/12</f>
        <v>0</v>
      </c>
      <c r="G53" s="4">
        <f t="shared" si="3"/>
        <v>0</v>
      </c>
      <c r="H53" s="4">
        <f t="shared" si="0"/>
        <v>0</v>
      </c>
      <c r="I53" s="4">
        <f t="shared" si="4"/>
        <v>0</v>
      </c>
    </row>
    <row r="54" spans="1:9" x14ac:dyDescent="0.25">
      <c r="A54" s="10">
        <f t="shared" si="5"/>
        <v>46023</v>
      </c>
      <c r="B54">
        <f t="shared" si="1"/>
        <v>5</v>
      </c>
      <c r="C54">
        <v>53</v>
      </c>
      <c r="D54" s="4">
        <f t="shared" si="2"/>
        <v>0</v>
      </c>
      <c r="E54" s="4">
        <f>IF(ISNA(VLOOKUP(A54&amp;"nieuw",'Extra aflossing'!A:G,4,0)),0,VLOOKUP(A54&amp;"nieuw",'Extra aflossing'!A:G,4,0))</f>
        <v>0</v>
      </c>
      <c r="F54" s="4">
        <f>I53*Invoer!$B$12/12</f>
        <v>0</v>
      </c>
      <c r="G54" s="4">
        <f t="shared" si="3"/>
        <v>0</v>
      </c>
      <c r="H54" s="4">
        <f t="shared" si="0"/>
        <v>0</v>
      </c>
      <c r="I54" s="4">
        <f t="shared" si="4"/>
        <v>0</v>
      </c>
    </row>
    <row r="55" spans="1:9" x14ac:dyDescent="0.25">
      <c r="A55" s="10">
        <f t="shared" si="5"/>
        <v>46054</v>
      </c>
      <c r="B55">
        <f t="shared" si="1"/>
        <v>5</v>
      </c>
      <c r="C55">
        <v>54</v>
      </c>
      <c r="D55" s="4">
        <f t="shared" si="2"/>
        <v>0</v>
      </c>
      <c r="E55" s="4">
        <f>IF(ISNA(VLOOKUP(A55&amp;"nieuw",'Extra aflossing'!A:G,4,0)),0,VLOOKUP(A55&amp;"nieuw",'Extra aflossing'!A:G,4,0))</f>
        <v>0</v>
      </c>
      <c r="F55" s="4">
        <f>I54*Invoer!$B$12/12</f>
        <v>0</v>
      </c>
      <c r="G55" s="4">
        <f t="shared" si="3"/>
        <v>0</v>
      </c>
      <c r="H55" s="4">
        <f t="shared" si="0"/>
        <v>0</v>
      </c>
      <c r="I55" s="4">
        <f t="shared" si="4"/>
        <v>0</v>
      </c>
    </row>
    <row r="56" spans="1:9" x14ac:dyDescent="0.25">
      <c r="A56" s="10">
        <f t="shared" si="5"/>
        <v>46082</v>
      </c>
      <c r="B56">
        <f t="shared" si="1"/>
        <v>5</v>
      </c>
      <c r="C56">
        <v>55</v>
      </c>
      <c r="D56" s="4">
        <f t="shared" si="2"/>
        <v>0</v>
      </c>
      <c r="E56" s="4">
        <f>IF(ISNA(VLOOKUP(A56&amp;"nieuw",'Extra aflossing'!A:G,4,0)),0,VLOOKUP(A56&amp;"nieuw",'Extra aflossing'!A:G,4,0))</f>
        <v>0</v>
      </c>
      <c r="F56" s="4">
        <f>I55*Invoer!$B$12/12</f>
        <v>0</v>
      </c>
      <c r="G56" s="4">
        <f t="shared" si="3"/>
        <v>0</v>
      </c>
      <c r="H56" s="4">
        <f t="shared" si="0"/>
        <v>0</v>
      </c>
      <c r="I56" s="4">
        <f t="shared" si="4"/>
        <v>0</v>
      </c>
    </row>
    <row r="57" spans="1:9" x14ac:dyDescent="0.25">
      <c r="A57" s="10">
        <f t="shared" si="5"/>
        <v>46113</v>
      </c>
      <c r="B57">
        <f t="shared" si="1"/>
        <v>5</v>
      </c>
      <c r="C57">
        <v>56</v>
      </c>
      <c r="D57" s="4">
        <f t="shared" si="2"/>
        <v>0</v>
      </c>
      <c r="E57" s="4">
        <f>IF(ISNA(VLOOKUP(A57&amp;"nieuw",'Extra aflossing'!A:G,4,0)),0,VLOOKUP(A57&amp;"nieuw",'Extra aflossing'!A:G,4,0))</f>
        <v>0</v>
      </c>
      <c r="F57" s="4">
        <f>I56*Invoer!$B$12/12</f>
        <v>0</v>
      </c>
      <c r="G57" s="4">
        <f t="shared" si="3"/>
        <v>0</v>
      </c>
      <c r="H57" s="4">
        <f t="shared" si="0"/>
        <v>0</v>
      </c>
      <c r="I57" s="4">
        <f t="shared" si="4"/>
        <v>0</v>
      </c>
    </row>
    <row r="58" spans="1:9" x14ac:dyDescent="0.25">
      <c r="A58" s="10">
        <f t="shared" si="5"/>
        <v>46143</v>
      </c>
      <c r="B58">
        <f t="shared" si="1"/>
        <v>5</v>
      </c>
      <c r="C58">
        <v>57</v>
      </c>
      <c r="D58" s="4">
        <f t="shared" si="2"/>
        <v>0</v>
      </c>
      <c r="E58" s="4">
        <f>IF(ISNA(VLOOKUP(A58&amp;"nieuw",'Extra aflossing'!A:G,4,0)),0,VLOOKUP(A58&amp;"nieuw",'Extra aflossing'!A:G,4,0))</f>
        <v>0</v>
      </c>
      <c r="F58" s="4">
        <f>I57*Invoer!$B$12/12</f>
        <v>0</v>
      </c>
      <c r="G58" s="4">
        <f t="shared" si="3"/>
        <v>0</v>
      </c>
      <c r="H58" s="4">
        <f t="shared" si="0"/>
        <v>0</v>
      </c>
      <c r="I58" s="4">
        <f t="shared" si="4"/>
        <v>0</v>
      </c>
    </row>
    <row r="59" spans="1:9" x14ac:dyDescent="0.25">
      <c r="A59" s="10">
        <f t="shared" si="5"/>
        <v>46174</v>
      </c>
      <c r="B59">
        <f t="shared" si="1"/>
        <v>5</v>
      </c>
      <c r="C59">
        <v>58</v>
      </c>
      <c r="D59" s="4">
        <f t="shared" si="2"/>
        <v>0</v>
      </c>
      <c r="E59" s="4">
        <f>IF(ISNA(VLOOKUP(A59&amp;"nieuw",'Extra aflossing'!A:G,4,0)),0,VLOOKUP(A59&amp;"nieuw",'Extra aflossing'!A:G,4,0))</f>
        <v>0</v>
      </c>
      <c r="F59" s="4">
        <f>I58*Invoer!$B$12/12</f>
        <v>0</v>
      </c>
      <c r="G59" s="4">
        <f t="shared" si="3"/>
        <v>0</v>
      </c>
      <c r="H59" s="4">
        <f t="shared" si="0"/>
        <v>0</v>
      </c>
      <c r="I59" s="4">
        <f t="shared" si="4"/>
        <v>0</v>
      </c>
    </row>
    <row r="60" spans="1:9" x14ac:dyDescent="0.25">
      <c r="A60" s="10">
        <f t="shared" si="5"/>
        <v>46204</v>
      </c>
      <c r="B60">
        <f t="shared" si="1"/>
        <v>5</v>
      </c>
      <c r="C60">
        <v>59</v>
      </c>
      <c r="D60" s="4">
        <f t="shared" si="2"/>
        <v>0</v>
      </c>
      <c r="E60" s="4">
        <f>IF(ISNA(VLOOKUP(A60&amp;"nieuw",'Extra aflossing'!A:G,4,0)),0,VLOOKUP(A60&amp;"nieuw",'Extra aflossing'!A:G,4,0))</f>
        <v>0</v>
      </c>
      <c r="F60" s="4">
        <f>I59*Invoer!$B$12/12</f>
        <v>0</v>
      </c>
      <c r="G60" s="4">
        <f t="shared" si="3"/>
        <v>0</v>
      </c>
      <c r="H60" s="4">
        <f t="shared" si="0"/>
        <v>0</v>
      </c>
      <c r="I60" s="4">
        <f t="shared" si="4"/>
        <v>0</v>
      </c>
    </row>
    <row r="61" spans="1:9" x14ac:dyDescent="0.25">
      <c r="A61" s="10">
        <f t="shared" si="5"/>
        <v>46235</v>
      </c>
      <c r="B61">
        <f t="shared" si="1"/>
        <v>5</v>
      </c>
      <c r="C61">
        <v>60</v>
      </c>
      <c r="D61" s="4">
        <f t="shared" si="2"/>
        <v>0</v>
      </c>
      <c r="E61" s="4">
        <f>IF(ISNA(VLOOKUP(A61&amp;"nieuw",'Extra aflossing'!A:G,4,0)),0,VLOOKUP(A61&amp;"nieuw",'Extra aflossing'!A:G,4,0))</f>
        <v>0</v>
      </c>
      <c r="F61" s="4">
        <f>I60*Invoer!$B$12/12</f>
        <v>0</v>
      </c>
      <c r="G61" s="4">
        <f t="shared" si="3"/>
        <v>0</v>
      </c>
      <c r="H61" s="4">
        <f t="shared" si="0"/>
        <v>0</v>
      </c>
      <c r="I61" s="4">
        <f t="shared" si="4"/>
        <v>0</v>
      </c>
    </row>
    <row r="62" spans="1:9" x14ac:dyDescent="0.25">
      <c r="A62" s="10">
        <f t="shared" si="5"/>
        <v>46266</v>
      </c>
      <c r="B62">
        <f t="shared" si="1"/>
        <v>6</v>
      </c>
      <c r="C62">
        <v>61</v>
      </c>
      <c r="D62" s="4">
        <f t="shared" si="2"/>
        <v>0</v>
      </c>
      <c r="E62" s="4">
        <f>IF(ISNA(VLOOKUP(A62&amp;"nieuw",'Extra aflossing'!A:G,4,0)),0,VLOOKUP(A62&amp;"nieuw",'Extra aflossing'!A:G,4,0))</f>
        <v>0</v>
      </c>
      <c r="F62" s="4">
        <f>I61*Invoer!$B$13/12</f>
        <v>0</v>
      </c>
      <c r="G62" s="4">
        <f t="shared" si="3"/>
        <v>0</v>
      </c>
      <c r="H62" s="4">
        <f t="shared" si="0"/>
        <v>0</v>
      </c>
      <c r="I62" s="4">
        <f t="shared" si="4"/>
        <v>0</v>
      </c>
    </row>
    <row r="63" spans="1:9" x14ac:dyDescent="0.25">
      <c r="A63" s="10">
        <f t="shared" si="5"/>
        <v>46296</v>
      </c>
      <c r="B63">
        <f t="shared" si="1"/>
        <v>6</v>
      </c>
      <c r="C63">
        <v>62</v>
      </c>
      <c r="D63" s="4">
        <f t="shared" si="2"/>
        <v>0</v>
      </c>
      <c r="E63" s="4">
        <f>IF(ISNA(VLOOKUP(A63&amp;"nieuw",'Extra aflossing'!A:G,4,0)),0,VLOOKUP(A63&amp;"nieuw",'Extra aflossing'!A:G,4,0))</f>
        <v>0</v>
      </c>
      <c r="F63" s="4">
        <f>I62*Invoer!$B$13/12</f>
        <v>0</v>
      </c>
      <c r="G63" s="4">
        <f t="shared" si="3"/>
        <v>0</v>
      </c>
      <c r="H63" s="4">
        <f t="shared" si="0"/>
        <v>0</v>
      </c>
      <c r="I63" s="4">
        <f t="shared" si="4"/>
        <v>0</v>
      </c>
    </row>
    <row r="64" spans="1:9" x14ac:dyDescent="0.25">
      <c r="A64" s="10">
        <f t="shared" si="5"/>
        <v>46327</v>
      </c>
      <c r="B64">
        <f t="shared" si="1"/>
        <v>6</v>
      </c>
      <c r="C64">
        <v>63</v>
      </c>
      <c r="D64" s="4">
        <f t="shared" si="2"/>
        <v>0</v>
      </c>
      <c r="E64" s="4">
        <f>IF(ISNA(VLOOKUP(A64&amp;"nieuw",'Extra aflossing'!A:G,4,0)),0,VLOOKUP(A64&amp;"nieuw",'Extra aflossing'!A:G,4,0))</f>
        <v>0</v>
      </c>
      <c r="F64" s="4">
        <f>I63*Invoer!$B$13/12</f>
        <v>0</v>
      </c>
      <c r="G64" s="4">
        <f t="shared" si="3"/>
        <v>0</v>
      </c>
      <c r="H64" s="4">
        <f t="shared" si="0"/>
        <v>0</v>
      </c>
      <c r="I64" s="4">
        <f t="shared" si="4"/>
        <v>0</v>
      </c>
    </row>
    <row r="65" spans="1:10" x14ac:dyDescent="0.25">
      <c r="A65" s="10">
        <f t="shared" si="5"/>
        <v>46357</v>
      </c>
      <c r="B65">
        <f t="shared" si="1"/>
        <v>6</v>
      </c>
      <c r="C65">
        <v>64</v>
      </c>
      <c r="D65" s="4">
        <f t="shared" si="2"/>
        <v>0</v>
      </c>
      <c r="E65" s="4">
        <f>IF(ISNA(VLOOKUP(A65&amp;"nieuw",'Extra aflossing'!A:G,4,0)),0,VLOOKUP(A65&amp;"nieuw",'Extra aflossing'!A:G,4,0))</f>
        <v>0</v>
      </c>
      <c r="F65" s="4">
        <f>I64*Invoer!$B$13/12</f>
        <v>0</v>
      </c>
      <c r="G65" s="4">
        <f t="shared" si="3"/>
        <v>0</v>
      </c>
      <c r="H65" s="4">
        <f t="shared" si="0"/>
        <v>0</v>
      </c>
      <c r="I65" s="4">
        <f t="shared" si="4"/>
        <v>0</v>
      </c>
    </row>
    <row r="66" spans="1:10" x14ac:dyDescent="0.25">
      <c r="A66" s="10">
        <f t="shared" si="5"/>
        <v>46388</v>
      </c>
      <c r="B66">
        <f t="shared" si="1"/>
        <v>6</v>
      </c>
      <c r="C66">
        <v>65</v>
      </c>
      <c r="D66" s="4">
        <f t="shared" si="2"/>
        <v>0</v>
      </c>
      <c r="E66" s="4">
        <f>IF(ISNA(VLOOKUP(A66&amp;"nieuw",'Extra aflossing'!A:G,4,0)),0,VLOOKUP(A66&amp;"nieuw",'Extra aflossing'!A:G,4,0))</f>
        <v>0</v>
      </c>
      <c r="F66" s="4">
        <f>I65*Invoer!$B$13/12</f>
        <v>0</v>
      </c>
      <c r="G66" s="4">
        <f t="shared" si="3"/>
        <v>0</v>
      </c>
      <c r="H66" s="4">
        <f t="shared" ref="H66:H129" si="6">SUM(E66,G66)</f>
        <v>0</v>
      </c>
      <c r="I66" s="4">
        <f t="shared" si="4"/>
        <v>0</v>
      </c>
    </row>
    <row r="67" spans="1:10" x14ac:dyDescent="0.25">
      <c r="A67" s="10">
        <f t="shared" si="5"/>
        <v>46419</v>
      </c>
      <c r="B67">
        <f t="shared" ref="B67:B130" si="7">CEILING(C67/12,1)</f>
        <v>6</v>
      </c>
      <c r="C67">
        <v>66</v>
      </c>
      <c r="D67" s="4">
        <f t="shared" ref="D67:D130" si="8">IF(A67&lt;=Aflossingsvrij_maken,I66/(360-C66),0)</f>
        <v>0</v>
      </c>
      <c r="E67" s="4">
        <f>IF(ISNA(VLOOKUP(A67&amp;"nieuw",'Extra aflossing'!A:G,4,0)),0,VLOOKUP(A67&amp;"nieuw",'Extra aflossing'!A:G,4,0))</f>
        <v>0</v>
      </c>
      <c r="F67" s="4">
        <f>I66*Invoer!$B$13/12</f>
        <v>0</v>
      </c>
      <c r="G67" s="4">
        <f t="shared" ref="G67:G130" si="9">SUM(D67,F67)</f>
        <v>0</v>
      </c>
      <c r="H67" s="4">
        <f t="shared" si="6"/>
        <v>0</v>
      </c>
      <c r="I67" s="4">
        <f t="shared" ref="I67:I130" si="10">I66-D67-E67</f>
        <v>0</v>
      </c>
    </row>
    <row r="68" spans="1:10" x14ac:dyDescent="0.25">
      <c r="A68" s="10">
        <f t="shared" ref="A68:A131" si="11">DATE(YEAR(A67),MONTH(A67)+1,DAY(A67))</f>
        <v>46447</v>
      </c>
      <c r="B68">
        <f t="shared" si="7"/>
        <v>6</v>
      </c>
      <c r="C68">
        <v>67</v>
      </c>
      <c r="D68" s="4">
        <f t="shared" si="8"/>
        <v>0</v>
      </c>
      <c r="E68" s="4">
        <f>IF(ISNA(VLOOKUP(A68&amp;"nieuw",'Extra aflossing'!A:G,4,0)),0,VLOOKUP(A68&amp;"nieuw",'Extra aflossing'!A:G,4,0))</f>
        <v>0</v>
      </c>
      <c r="F68" s="4">
        <f>I67*Invoer!$B$13/12</f>
        <v>0</v>
      </c>
      <c r="G68" s="4">
        <f t="shared" si="9"/>
        <v>0</v>
      </c>
      <c r="H68" s="4">
        <f t="shared" si="6"/>
        <v>0</v>
      </c>
      <c r="I68" s="4">
        <f t="shared" si="10"/>
        <v>0</v>
      </c>
    </row>
    <row r="69" spans="1:10" x14ac:dyDescent="0.25">
      <c r="A69" s="10">
        <f t="shared" si="11"/>
        <v>46478</v>
      </c>
      <c r="B69">
        <f t="shared" si="7"/>
        <v>6</v>
      </c>
      <c r="C69">
        <v>68</v>
      </c>
      <c r="D69" s="4">
        <f t="shared" si="8"/>
        <v>0</v>
      </c>
      <c r="E69" s="4">
        <f>IF(ISNA(VLOOKUP(A69&amp;"nieuw",'Extra aflossing'!A:G,4,0)),0,VLOOKUP(A69&amp;"nieuw",'Extra aflossing'!A:G,4,0))</f>
        <v>0</v>
      </c>
      <c r="F69" s="4">
        <f>I68*Invoer!$B$13/12</f>
        <v>0</v>
      </c>
      <c r="G69" s="4">
        <f t="shared" si="9"/>
        <v>0</v>
      </c>
      <c r="H69" s="4">
        <f t="shared" si="6"/>
        <v>0</v>
      </c>
      <c r="I69" s="4">
        <f t="shared" si="10"/>
        <v>0</v>
      </c>
    </row>
    <row r="70" spans="1:10" x14ac:dyDescent="0.25">
      <c r="A70" s="10">
        <f t="shared" si="11"/>
        <v>46508</v>
      </c>
      <c r="B70">
        <f t="shared" si="7"/>
        <v>6</v>
      </c>
      <c r="C70">
        <v>69</v>
      </c>
      <c r="D70" s="4">
        <f t="shared" si="8"/>
        <v>0</v>
      </c>
      <c r="E70" s="4">
        <f>IF(ISNA(VLOOKUP(A70&amp;"nieuw",'Extra aflossing'!A:G,4,0)),0,VLOOKUP(A70&amp;"nieuw",'Extra aflossing'!A:G,4,0))</f>
        <v>0</v>
      </c>
      <c r="F70" s="4">
        <f>I69*Invoer!$B$13/12</f>
        <v>0</v>
      </c>
      <c r="G70" s="4">
        <f t="shared" si="9"/>
        <v>0</v>
      </c>
      <c r="H70" s="4">
        <f t="shared" si="6"/>
        <v>0</v>
      </c>
      <c r="I70" s="4">
        <f t="shared" si="10"/>
        <v>0</v>
      </c>
      <c r="J70" s="4" t="e">
        <f>SUM(#REF!)</f>
        <v>#REF!</v>
      </c>
    </row>
    <row r="71" spans="1:10" x14ac:dyDescent="0.25">
      <c r="A71" s="10">
        <f t="shared" si="11"/>
        <v>46539</v>
      </c>
      <c r="B71">
        <f t="shared" si="7"/>
        <v>6</v>
      </c>
      <c r="C71">
        <v>70</v>
      </c>
      <c r="D71" s="4">
        <f t="shared" si="8"/>
        <v>0</v>
      </c>
      <c r="E71" s="4">
        <f>IF(ISNA(VLOOKUP(A71&amp;"nieuw",'Extra aflossing'!A:G,4,0)),0,VLOOKUP(A71&amp;"nieuw",'Extra aflossing'!A:G,4,0))</f>
        <v>0</v>
      </c>
      <c r="F71" s="4">
        <f>I70*Invoer!$B$13/12</f>
        <v>0</v>
      </c>
      <c r="G71" s="4">
        <f t="shared" si="9"/>
        <v>0</v>
      </c>
      <c r="H71" s="4">
        <f t="shared" si="6"/>
        <v>0</v>
      </c>
      <c r="I71" s="4">
        <f t="shared" si="10"/>
        <v>0</v>
      </c>
    </row>
    <row r="72" spans="1:10" x14ac:dyDescent="0.25">
      <c r="A72" s="10">
        <f t="shared" si="11"/>
        <v>46569</v>
      </c>
      <c r="B72">
        <f t="shared" si="7"/>
        <v>6</v>
      </c>
      <c r="C72">
        <v>71</v>
      </c>
      <c r="D72" s="4">
        <f t="shared" si="8"/>
        <v>0</v>
      </c>
      <c r="E72" s="4">
        <f>IF(ISNA(VLOOKUP(A72&amp;"nieuw",'Extra aflossing'!A:G,4,0)),0,VLOOKUP(A72&amp;"nieuw",'Extra aflossing'!A:G,4,0))</f>
        <v>0</v>
      </c>
      <c r="F72" s="4">
        <f>I71*Invoer!$B$13/12</f>
        <v>0</v>
      </c>
      <c r="G72" s="4">
        <f t="shared" si="9"/>
        <v>0</v>
      </c>
      <c r="H72" s="4">
        <f t="shared" si="6"/>
        <v>0</v>
      </c>
      <c r="I72" s="4">
        <f t="shared" si="10"/>
        <v>0</v>
      </c>
    </row>
    <row r="73" spans="1:10" x14ac:dyDescent="0.25">
      <c r="A73" s="10">
        <f t="shared" si="11"/>
        <v>46600</v>
      </c>
      <c r="B73">
        <f t="shared" si="7"/>
        <v>6</v>
      </c>
      <c r="C73">
        <v>72</v>
      </c>
      <c r="D73" s="4">
        <f t="shared" si="8"/>
        <v>0</v>
      </c>
      <c r="E73" s="4">
        <f>IF(ISNA(VLOOKUP(A73&amp;"nieuw",'Extra aflossing'!A:G,4,0)),0,VLOOKUP(A73&amp;"nieuw",'Extra aflossing'!A:G,4,0))</f>
        <v>0</v>
      </c>
      <c r="F73" s="4">
        <f>I72*Invoer!$B$13/12</f>
        <v>0</v>
      </c>
      <c r="G73" s="4">
        <f t="shared" si="9"/>
        <v>0</v>
      </c>
      <c r="H73" s="4">
        <f t="shared" si="6"/>
        <v>0</v>
      </c>
      <c r="I73" s="4">
        <f t="shared" si="10"/>
        <v>0</v>
      </c>
    </row>
    <row r="74" spans="1:10" x14ac:dyDescent="0.25">
      <c r="A74" s="10">
        <f t="shared" si="11"/>
        <v>46631</v>
      </c>
      <c r="B74">
        <f t="shared" si="7"/>
        <v>7</v>
      </c>
      <c r="C74">
        <v>73</v>
      </c>
      <c r="D74" s="4">
        <f t="shared" si="8"/>
        <v>0</v>
      </c>
      <c r="E74" s="4">
        <f>IF(ISNA(VLOOKUP(A74&amp;"nieuw",'Extra aflossing'!A:G,4,0)),0,VLOOKUP(A74&amp;"nieuw",'Extra aflossing'!A:G,4,0))</f>
        <v>0</v>
      </c>
      <c r="F74" s="4">
        <f>I73*Invoer!$B$13/12</f>
        <v>0</v>
      </c>
      <c r="G74" s="4">
        <f t="shared" si="9"/>
        <v>0</v>
      </c>
      <c r="H74" s="4">
        <f t="shared" si="6"/>
        <v>0</v>
      </c>
      <c r="I74" s="4">
        <f t="shared" si="10"/>
        <v>0</v>
      </c>
    </row>
    <row r="75" spans="1:10" x14ac:dyDescent="0.25">
      <c r="A75" s="10">
        <f t="shared" si="11"/>
        <v>46661</v>
      </c>
      <c r="B75">
        <f t="shared" si="7"/>
        <v>7</v>
      </c>
      <c r="C75">
        <v>74</v>
      </c>
      <c r="D75" s="4">
        <f t="shared" si="8"/>
        <v>0</v>
      </c>
      <c r="E75" s="4">
        <f>IF(ISNA(VLOOKUP(A75&amp;"nieuw",'Extra aflossing'!A:G,4,0)),0,VLOOKUP(A75&amp;"nieuw",'Extra aflossing'!A:G,4,0))</f>
        <v>0</v>
      </c>
      <c r="F75" s="4">
        <f>I74*Invoer!$B$13/12</f>
        <v>0</v>
      </c>
      <c r="G75" s="4">
        <f t="shared" si="9"/>
        <v>0</v>
      </c>
      <c r="H75" s="4">
        <f t="shared" si="6"/>
        <v>0</v>
      </c>
      <c r="I75" s="4">
        <f t="shared" si="10"/>
        <v>0</v>
      </c>
    </row>
    <row r="76" spans="1:10" x14ac:dyDescent="0.25">
      <c r="A76" s="10">
        <f t="shared" si="11"/>
        <v>46692</v>
      </c>
      <c r="B76">
        <f t="shared" si="7"/>
        <v>7</v>
      </c>
      <c r="C76">
        <v>75</v>
      </c>
      <c r="D76" s="4">
        <f t="shared" si="8"/>
        <v>0</v>
      </c>
      <c r="E76" s="4">
        <f>IF(ISNA(VLOOKUP(A76&amp;"nieuw",'Extra aflossing'!A:G,4,0)),0,VLOOKUP(A76&amp;"nieuw",'Extra aflossing'!A:G,4,0))</f>
        <v>0</v>
      </c>
      <c r="F76" s="4">
        <f>I75*Invoer!$B$13/12</f>
        <v>0</v>
      </c>
      <c r="G76" s="4">
        <f t="shared" si="9"/>
        <v>0</v>
      </c>
      <c r="H76" s="4">
        <f t="shared" si="6"/>
        <v>0</v>
      </c>
      <c r="I76" s="4">
        <f t="shared" si="10"/>
        <v>0</v>
      </c>
    </row>
    <row r="77" spans="1:10" x14ac:dyDescent="0.25">
      <c r="A77" s="10">
        <f t="shared" si="11"/>
        <v>46722</v>
      </c>
      <c r="B77">
        <f t="shared" si="7"/>
        <v>7</v>
      </c>
      <c r="C77">
        <v>76</v>
      </c>
      <c r="D77" s="4">
        <f t="shared" si="8"/>
        <v>0</v>
      </c>
      <c r="E77" s="4">
        <f>IF(ISNA(VLOOKUP(A77&amp;"nieuw",'Extra aflossing'!A:G,4,0)),0,VLOOKUP(A77&amp;"nieuw",'Extra aflossing'!A:G,4,0))</f>
        <v>0</v>
      </c>
      <c r="F77" s="4">
        <f>I76*Invoer!$B$13/12</f>
        <v>0</v>
      </c>
      <c r="G77" s="4">
        <f t="shared" si="9"/>
        <v>0</v>
      </c>
      <c r="H77" s="4">
        <f t="shared" si="6"/>
        <v>0</v>
      </c>
      <c r="I77" s="4">
        <f t="shared" si="10"/>
        <v>0</v>
      </c>
    </row>
    <row r="78" spans="1:10" x14ac:dyDescent="0.25">
      <c r="A78" s="10">
        <f t="shared" si="11"/>
        <v>46753</v>
      </c>
      <c r="B78">
        <f t="shared" si="7"/>
        <v>7</v>
      </c>
      <c r="C78">
        <v>77</v>
      </c>
      <c r="D78" s="4">
        <f t="shared" si="8"/>
        <v>0</v>
      </c>
      <c r="E78" s="4">
        <f>IF(ISNA(VLOOKUP(A78&amp;"nieuw",'Extra aflossing'!A:G,4,0)),0,VLOOKUP(A78&amp;"nieuw",'Extra aflossing'!A:G,4,0))</f>
        <v>0</v>
      </c>
      <c r="F78" s="4">
        <f>I77*Invoer!$B$13/12</f>
        <v>0</v>
      </c>
      <c r="G78" s="4">
        <f t="shared" si="9"/>
        <v>0</v>
      </c>
      <c r="H78" s="4">
        <f t="shared" si="6"/>
        <v>0</v>
      </c>
      <c r="I78" s="4">
        <f t="shared" si="10"/>
        <v>0</v>
      </c>
    </row>
    <row r="79" spans="1:10" x14ac:dyDescent="0.25">
      <c r="A79" s="10">
        <f t="shared" si="11"/>
        <v>46784</v>
      </c>
      <c r="B79">
        <f t="shared" si="7"/>
        <v>7</v>
      </c>
      <c r="C79">
        <v>78</v>
      </c>
      <c r="D79" s="4">
        <f t="shared" si="8"/>
        <v>0</v>
      </c>
      <c r="E79" s="4">
        <f>IF(ISNA(VLOOKUP(A79&amp;"nieuw",'Extra aflossing'!A:G,4,0)),0,VLOOKUP(A79&amp;"nieuw",'Extra aflossing'!A:G,4,0))</f>
        <v>0</v>
      </c>
      <c r="F79" s="4">
        <f>I78*Invoer!$B$13/12</f>
        <v>0</v>
      </c>
      <c r="G79" s="4">
        <f t="shared" si="9"/>
        <v>0</v>
      </c>
      <c r="H79" s="4">
        <f t="shared" si="6"/>
        <v>0</v>
      </c>
      <c r="I79" s="4">
        <f t="shared" si="10"/>
        <v>0</v>
      </c>
    </row>
    <row r="80" spans="1:10" x14ac:dyDescent="0.25">
      <c r="A80" s="10">
        <f t="shared" si="11"/>
        <v>46813</v>
      </c>
      <c r="B80">
        <f t="shared" si="7"/>
        <v>7</v>
      </c>
      <c r="C80">
        <v>79</v>
      </c>
      <c r="D80" s="4">
        <f t="shared" si="8"/>
        <v>0</v>
      </c>
      <c r="E80" s="4">
        <f>IF(ISNA(VLOOKUP(A80&amp;"nieuw",'Extra aflossing'!A:G,4,0)),0,VLOOKUP(A80&amp;"nieuw",'Extra aflossing'!A:G,4,0))</f>
        <v>0</v>
      </c>
      <c r="F80" s="4">
        <f>I79*Invoer!$B$13/12</f>
        <v>0</v>
      </c>
      <c r="G80" s="4">
        <f t="shared" si="9"/>
        <v>0</v>
      </c>
      <c r="H80" s="4">
        <f t="shared" si="6"/>
        <v>0</v>
      </c>
      <c r="I80" s="4">
        <f t="shared" si="10"/>
        <v>0</v>
      </c>
    </row>
    <row r="81" spans="1:9" x14ac:dyDescent="0.25">
      <c r="A81" s="10">
        <f t="shared" si="11"/>
        <v>46844</v>
      </c>
      <c r="B81">
        <f t="shared" si="7"/>
        <v>7</v>
      </c>
      <c r="C81">
        <v>80</v>
      </c>
      <c r="D81" s="4">
        <f t="shared" si="8"/>
        <v>0</v>
      </c>
      <c r="E81" s="4">
        <f>IF(ISNA(VLOOKUP(A81&amp;"nieuw",'Extra aflossing'!A:G,4,0)),0,VLOOKUP(A81&amp;"nieuw",'Extra aflossing'!A:G,4,0))</f>
        <v>0</v>
      </c>
      <c r="F81" s="4">
        <f>I80*Invoer!$B$13/12</f>
        <v>0</v>
      </c>
      <c r="G81" s="4">
        <f t="shared" si="9"/>
        <v>0</v>
      </c>
      <c r="H81" s="4">
        <f t="shared" si="6"/>
        <v>0</v>
      </c>
      <c r="I81" s="4">
        <f t="shared" si="10"/>
        <v>0</v>
      </c>
    </row>
    <row r="82" spans="1:9" x14ac:dyDescent="0.25">
      <c r="A82" s="10">
        <f t="shared" si="11"/>
        <v>46874</v>
      </c>
      <c r="B82">
        <f t="shared" si="7"/>
        <v>7</v>
      </c>
      <c r="C82">
        <v>81</v>
      </c>
      <c r="D82" s="4">
        <f t="shared" si="8"/>
        <v>0</v>
      </c>
      <c r="E82" s="4">
        <f>IF(ISNA(VLOOKUP(A82&amp;"nieuw",'Extra aflossing'!A:G,4,0)),0,VLOOKUP(A82&amp;"nieuw",'Extra aflossing'!A:G,4,0))</f>
        <v>0</v>
      </c>
      <c r="F82" s="4">
        <f>I81*Invoer!$B$13/12</f>
        <v>0</v>
      </c>
      <c r="G82" s="4">
        <f t="shared" si="9"/>
        <v>0</v>
      </c>
      <c r="H82" s="4">
        <f t="shared" si="6"/>
        <v>0</v>
      </c>
      <c r="I82" s="4">
        <f t="shared" si="10"/>
        <v>0</v>
      </c>
    </row>
    <row r="83" spans="1:9" x14ac:dyDescent="0.25">
      <c r="A83" s="10">
        <f t="shared" si="11"/>
        <v>46905</v>
      </c>
      <c r="B83">
        <f t="shared" si="7"/>
        <v>7</v>
      </c>
      <c r="C83">
        <v>82</v>
      </c>
      <c r="D83" s="4">
        <f t="shared" si="8"/>
        <v>0</v>
      </c>
      <c r="E83" s="4">
        <f>IF(ISNA(VLOOKUP(A83&amp;"nieuw",'Extra aflossing'!A:G,4,0)),0,VLOOKUP(A83&amp;"nieuw",'Extra aflossing'!A:G,4,0))</f>
        <v>0</v>
      </c>
      <c r="F83" s="4">
        <f>I82*Invoer!$B$13/12</f>
        <v>0</v>
      </c>
      <c r="G83" s="4">
        <f t="shared" si="9"/>
        <v>0</v>
      </c>
      <c r="H83" s="4">
        <f t="shared" si="6"/>
        <v>0</v>
      </c>
      <c r="I83" s="4">
        <f t="shared" si="10"/>
        <v>0</v>
      </c>
    </row>
    <row r="84" spans="1:9" x14ac:dyDescent="0.25">
      <c r="A84" s="10">
        <f t="shared" si="11"/>
        <v>46935</v>
      </c>
      <c r="B84">
        <f t="shared" si="7"/>
        <v>7</v>
      </c>
      <c r="C84">
        <v>83</v>
      </c>
      <c r="D84" s="4">
        <f t="shared" si="8"/>
        <v>0</v>
      </c>
      <c r="E84" s="4">
        <f>IF(ISNA(VLOOKUP(A84&amp;"nieuw",'Extra aflossing'!A:G,4,0)),0,VLOOKUP(A84&amp;"nieuw",'Extra aflossing'!A:G,4,0))</f>
        <v>0</v>
      </c>
      <c r="F84" s="4">
        <f>I83*Invoer!$B$13/12</f>
        <v>0</v>
      </c>
      <c r="G84" s="4">
        <f t="shared" si="9"/>
        <v>0</v>
      </c>
      <c r="H84" s="4">
        <f t="shared" si="6"/>
        <v>0</v>
      </c>
      <c r="I84" s="4">
        <f t="shared" si="10"/>
        <v>0</v>
      </c>
    </row>
    <row r="85" spans="1:9" x14ac:dyDescent="0.25">
      <c r="A85" s="10">
        <f t="shared" si="11"/>
        <v>46966</v>
      </c>
      <c r="B85">
        <f t="shared" si="7"/>
        <v>7</v>
      </c>
      <c r="C85">
        <v>84</v>
      </c>
      <c r="D85" s="4">
        <f t="shared" si="8"/>
        <v>0</v>
      </c>
      <c r="E85" s="4">
        <f>IF(ISNA(VLOOKUP(A85&amp;"nieuw",'Extra aflossing'!A:G,4,0)),0,VLOOKUP(A85&amp;"nieuw",'Extra aflossing'!A:G,4,0))</f>
        <v>0</v>
      </c>
      <c r="F85" s="4">
        <f>I84*Invoer!$B$13/12</f>
        <v>0</v>
      </c>
      <c r="G85" s="4">
        <f t="shared" si="9"/>
        <v>0</v>
      </c>
      <c r="H85" s="4">
        <f t="shared" si="6"/>
        <v>0</v>
      </c>
      <c r="I85" s="4">
        <f t="shared" si="10"/>
        <v>0</v>
      </c>
    </row>
    <row r="86" spans="1:9" x14ac:dyDescent="0.25">
      <c r="A86" s="10">
        <f t="shared" si="11"/>
        <v>46997</v>
      </c>
      <c r="B86">
        <f t="shared" si="7"/>
        <v>8</v>
      </c>
      <c r="C86">
        <v>85</v>
      </c>
      <c r="D86" s="4">
        <f t="shared" si="8"/>
        <v>0</v>
      </c>
      <c r="E86" s="4">
        <f>IF(ISNA(VLOOKUP(A86&amp;"nieuw",'Extra aflossing'!A:G,4,0)),0,VLOOKUP(A86&amp;"nieuw",'Extra aflossing'!A:G,4,0))</f>
        <v>0</v>
      </c>
      <c r="F86" s="4">
        <f>I85*Invoer!$B$13/12</f>
        <v>0</v>
      </c>
      <c r="G86" s="4">
        <f t="shared" si="9"/>
        <v>0</v>
      </c>
      <c r="H86" s="4">
        <f t="shared" si="6"/>
        <v>0</v>
      </c>
      <c r="I86" s="4">
        <f t="shared" si="10"/>
        <v>0</v>
      </c>
    </row>
    <row r="87" spans="1:9" x14ac:dyDescent="0.25">
      <c r="A87" s="10">
        <f t="shared" si="11"/>
        <v>47027</v>
      </c>
      <c r="B87">
        <f t="shared" si="7"/>
        <v>8</v>
      </c>
      <c r="C87">
        <v>86</v>
      </c>
      <c r="D87" s="4">
        <f t="shared" si="8"/>
        <v>0</v>
      </c>
      <c r="E87" s="4">
        <f>IF(ISNA(VLOOKUP(A87&amp;"nieuw",'Extra aflossing'!A:G,4,0)),0,VLOOKUP(A87&amp;"nieuw",'Extra aflossing'!A:G,4,0))</f>
        <v>0</v>
      </c>
      <c r="F87" s="4">
        <f>I86*Invoer!$B$13/12</f>
        <v>0</v>
      </c>
      <c r="G87" s="4">
        <f t="shared" si="9"/>
        <v>0</v>
      </c>
      <c r="H87" s="4">
        <f t="shared" si="6"/>
        <v>0</v>
      </c>
      <c r="I87" s="4">
        <f t="shared" si="10"/>
        <v>0</v>
      </c>
    </row>
    <row r="88" spans="1:9" x14ac:dyDescent="0.25">
      <c r="A88" s="10">
        <f t="shared" si="11"/>
        <v>47058</v>
      </c>
      <c r="B88">
        <f t="shared" si="7"/>
        <v>8</v>
      </c>
      <c r="C88">
        <v>87</v>
      </c>
      <c r="D88" s="4">
        <f t="shared" si="8"/>
        <v>0</v>
      </c>
      <c r="E88" s="4">
        <f>IF(ISNA(VLOOKUP(A88&amp;"nieuw",'Extra aflossing'!A:G,4,0)),0,VLOOKUP(A88&amp;"nieuw",'Extra aflossing'!A:G,4,0))</f>
        <v>0</v>
      </c>
      <c r="F88" s="4">
        <f>I87*Invoer!$B$13/12</f>
        <v>0</v>
      </c>
      <c r="G88" s="4">
        <f t="shared" si="9"/>
        <v>0</v>
      </c>
      <c r="H88" s="4">
        <f t="shared" si="6"/>
        <v>0</v>
      </c>
      <c r="I88" s="4">
        <f t="shared" si="10"/>
        <v>0</v>
      </c>
    </row>
    <row r="89" spans="1:9" x14ac:dyDescent="0.25">
      <c r="A89" s="10">
        <f t="shared" si="11"/>
        <v>47088</v>
      </c>
      <c r="B89">
        <f t="shared" si="7"/>
        <v>8</v>
      </c>
      <c r="C89">
        <v>88</v>
      </c>
      <c r="D89" s="4">
        <f t="shared" si="8"/>
        <v>0</v>
      </c>
      <c r="E89" s="4">
        <f>IF(ISNA(VLOOKUP(A89&amp;"nieuw",'Extra aflossing'!A:G,4,0)),0,VLOOKUP(A89&amp;"nieuw",'Extra aflossing'!A:G,4,0))</f>
        <v>0</v>
      </c>
      <c r="F89" s="4">
        <f>I88*Invoer!$B$13/12</f>
        <v>0</v>
      </c>
      <c r="G89" s="4">
        <f t="shared" si="9"/>
        <v>0</v>
      </c>
      <c r="H89" s="4">
        <f t="shared" si="6"/>
        <v>0</v>
      </c>
      <c r="I89" s="4">
        <f t="shared" si="10"/>
        <v>0</v>
      </c>
    </row>
    <row r="90" spans="1:9" x14ac:dyDescent="0.25">
      <c r="A90" s="10">
        <f t="shared" si="11"/>
        <v>47119</v>
      </c>
      <c r="B90">
        <f t="shared" si="7"/>
        <v>8</v>
      </c>
      <c r="C90">
        <v>89</v>
      </c>
      <c r="D90" s="4">
        <f t="shared" si="8"/>
        <v>0</v>
      </c>
      <c r="E90" s="4">
        <f>IF(ISNA(VLOOKUP(A90&amp;"nieuw",'Extra aflossing'!A:G,4,0)),0,VLOOKUP(A90&amp;"nieuw",'Extra aflossing'!A:G,4,0))</f>
        <v>0</v>
      </c>
      <c r="F90" s="4">
        <f>I89*Invoer!$B$13/12</f>
        <v>0</v>
      </c>
      <c r="G90" s="4">
        <f t="shared" si="9"/>
        <v>0</v>
      </c>
      <c r="H90" s="4">
        <f t="shared" si="6"/>
        <v>0</v>
      </c>
      <c r="I90" s="4">
        <f t="shared" si="10"/>
        <v>0</v>
      </c>
    </row>
    <row r="91" spans="1:9" x14ac:dyDescent="0.25">
      <c r="A91" s="10">
        <f t="shared" si="11"/>
        <v>47150</v>
      </c>
      <c r="B91">
        <f t="shared" si="7"/>
        <v>8</v>
      </c>
      <c r="C91">
        <v>90</v>
      </c>
      <c r="D91" s="4">
        <f t="shared" si="8"/>
        <v>0</v>
      </c>
      <c r="E91" s="4">
        <f>IF(ISNA(VLOOKUP(A91&amp;"nieuw",'Extra aflossing'!A:G,4,0)),0,VLOOKUP(A91&amp;"nieuw",'Extra aflossing'!A:G,4,0))</f>
        <v>0</v>
      </c>
      <c r="F91" s="4">
        <f>I90*Invoer!$B$13/12</f>
        <v>0</v>
      </c>
      <c r="G91" s="4">
        <f t="shared" si="9"/>
        <v>0</v>
      </c>
      <c r="H91" s="4">
        <f t="shared" si="6"/>
        <v>0</v>
      </c>
      <c r="I91" s="4">
        <f t="shared" si="10"/>
        <v>0</v>
      </c>
    </row>
    <row r="92" spans="1:9" x14ac:dyDescent="0.25">
      <c r="A92" s="10">
        <f t="shared" si="11"/>
        <v>47178</v>
      </c>
      <c r="B92">
        <f t="shared" si="7"/>
        <v>8</v>
      </c>
      <c r="C92">
        <v>91</v>
      </c>
      <c r="D92" s="4">
        <f t="shared" si="8"/>
        <v>0</v>
      </c>
      <c r="E92" s="4">
        <f>IF(ISNA(VLOOKUP(A92&amp;"nieuw",'Extra aflossing'!A:G,4,0)),0,VLOOKUP(A92&amp;"nieuw",'Extra aflossing'!A:G,4,0))</f>
        <v>0</v>
      </c>
      <c r="F92" s="4">
        <f>I91*Invoer!$B$13/12</f>
        <v>0</v>
      </c>
      <c r="G92" s="4">
        <f t="shared" si="9"/>
        <v>0</v>
      </c>
      <c r="H92" s="4">
        <f t="shared" si="6"/>
        <v>0</v>
      </c>
      <c r="I92" s="4">
        <f t="shared" si="10"/>
        <v>0</v>
      </c>
    </row>
    <row r="93" spans="1:9" x14ac:dyDescent="0.25">
      <c r="A93" s="10">
        <f t="shared" si="11"/>
        <v>47209</v>
      </c>
      <c r="B93">
        <f t="shared" si="7"/>
        <v>8</v>
      </c>
      <c r="C93">
        <v>92</v>
      </c>
      <c r="D93" s="4">
        <f t="shared" si="8"/>
        <v>0</v>
      </c>
      <c r="E93" s="4">
        <f>IF(ISNA(VLOOKUP(A93&amp;"nieuw",'Extra aflossing'!A:G,4,0)),0,VLOOKUP(A93&amp;"nieuw",'Extra aflossing'!A:G,4,0))</f>
        <v>0</v>
      </c>
      <c r="F93" s="4">
        <f>I92*Invoer!$B$13/12</f>
        <v>0</v>
      </c>
      <c r="G93" s="4">
        <f t="shared" si="9"/>
        <v>0</v>
      </c>
      <c r="H93" s="4">
        <f t="shared" si="6"/>
        <v>0</v>
      </c>
      <c r="I93" s="4">
        <f t="shared" si="10"/>
        <v>0</v>
      </c>
    </row>
    <row r="94" spans="1:9" x14ac:dyDescent="0.25">
      <c r="A94" s="10">
        <f t="shared" si="11"/>
        <v>47239</v>
      </c>
      <c r="B94">
        <f t="shared" si="7"/>
        <v>8</v>
      </c>
      <c r="C94">
        <v>93</v>
      </c>
      <c r="D94" s="4">
        <f t="shared" si="8"/>
        <v>0</v>
      </c>
      <c r="E94" s="4">
        <f>IF(ISNA(VLOOKUP(A94&amp;"nieuw",'Extra aflossing'!A:G,4,0)),0,VLOOKUP(A94&amp;"nieuw",'Extra aflossing'!A:G,4,0))</f>
        <v>0</v>
      </c>
      <c r="F94" s="4">
        <f>I93*Invoer!$B$13/12</f>
        <v>0</v>
      </c>
      <c r="G94" s="4">
        <f t="shared" si="9"/>
        <v>0</v>
      </c>
      <c r="H94" s="4">
        <f t="shared" si="6"/>
        <v>0</v>
      </c>
      <c r="I94" s="4">
        <f t="shared" si="10"/>
        <v>0</v>
      </c>
    </row>
    <row r="95" spans="1:9" x14ac:dyDescent="0.25">
      <c r="A95" s="10">
        <f t="shared" si="11"/>
        <v>47270</v>
      </c>
      <c r="B95">
        <f t="shared" si="7"/>
        <v>8</v>
      </c>
      <c r="C95">
        <v>94</v>
      </c>
      <c r="D95" s="4">
        <f t="shared" si="8"/>
        <v>0</v>
      </c>
      <c r="E95" s="4">
        <f>IF(ISNA(VLOOKUP(A95&amp;"nieuw",'Extra aflossing'!A:G,4,0)),0,VLOOKUP(A95&amp;"nieuw",'Extra aflossing'!A:G,4,0))</f>
        <v>0</v>
      </c>
      <c r="F95" s="4">
        <f>I94*Invoer!$B$13/12</f>
        <v>0</v>
      </c>
      <c r="G95" s="4">
        <f t="shared" si="9"/>
        <v>0</v>
      </c>
      <c r="H95" s="4">
        <f t="shared" si="6"/>
        <v>0</v>
      </c>
      <c r="I95" s="4">
        <f t="shared" si="10"/>
        <v>0</v>
      </c>
    </row>
    <row r="96" spans="1:9" x14ac:dyDescent="0.25">
      <c r="A96" s="10">
        <f t="shared" si="11"/>
        <v>47300</v>
      </c>
      <c r="B96">
        <f t="shared" si="7"/>
        <v>8</v>
      </c>
      <c r="C96">
        <v>95</v>
      </c>
      <c r="D96" s="4">
        <f t="shared" si="8"/>
        <v>0</v>
      </c>
      <c r="E96" s="4">
        <f>IF(ISNA(VLOOKUP(A96&amp;"nieuw",'Extra aflossing'!A:G,4,0)),0,VLOOKUP(A96&amp;"nieuw",'Extra aflossing'!A:G,4,0))</f>
        <v>0</v>
      </c>
      <c r="F96" s="4">
        <f>I95*Invoer!$B$13/12</f>
        <v>0</v>
      </c>
      <c r="G96" s="4">
        <f t="shared" si="9"/>
        <v>0</v>
      </c>
      <c r="H96" s="4">
        <f t="shared" si="6"/>
        <v>0</v>
      </c>
      <c r="I96" s="4">
        <f t="shared" si="10"/>
        <v>0</v>
      </c>
    </row>
    <row r="97" spans="1:9" x14ac:dyDescent="0.25">
      <c r="A97" s="10">
        <f t="shared" si="11"/>
        <v>47331</v>
      </c>
      <c r="B97">
        <f t="shared" si="7"/>
        <v>8</v>
      </c>
      <c r="C97">
        <v>96</v>
      </c>
      <c r="D97" s="4">
        <f t="shared" si="8"/>
        <v>0</v>
      </c>
      <c r="E97" s="4">
        <f>IF(ISNA(VLOOKUP(A97&amp;"nieuw",'Extra aflossing'!A:G,4,0)),0,VLOOKUP(A97&amp;"nieuw",'Extra aflossing'!A:G,4,0))</f>
        <v>0</v>
      </c>
      <c r="F97" s="4">
        <f>I96*Invoer!$B$13/12</f>
        <v>0</v>
      </c>
      <c r="G97" s="4">
        <f t="shared" si="9"/>
        <v>0</v>
      </c>
      <c r="H97" s="4">
        <f t="shared" si="6"/>
        <v>0</v>
      </c>
      <c r="I97" s="4">
        <f t="shared" si="10"/>
        <v>0</v>
      </c>
    </row>
    <row r="98" spans="1:9" x14ac:dyDescent="0.25">
      <c r="A98" s="10">
        <f t="shared" si="11"/>
        <v>47362</v>
      </c>
      <c r="B98">
        <f t="shared" si="7"/>
        <v>9</v>
      </c>
      <c r="C98">
        <v>97</v>
      </c>
      <c r="D98" s="4">
        <f t="shared" si="8"/>
        <v>0</v>
      </c>
      <c r="E98" s="4">
        <f>IF(ISNA(VLOOKUP(A98&amp;"nieuw",'Extra aflossing'!A:G,4,0)),0,VLOOKUP(A98&amp;"nieuw",'Extra aflossing'!A:G,4,0))</f>
        <v>0</v>
      </c>
      <c r="F98" s="4">
        <f>I97*Invoer!$B$13/12</f>
        <v>0</v>
      </c>
      <c r="G98" s="4">
        <f t="shared" si="9"/>
        <v>0</v>
      </c>
      <c r="H98" s="4">
        <f t="shared" si="6"/>
        <v>0</v>
      </c>
      <c r="I98" s="4">
        <f t="shared" si="10"/>
        <v>0</v>
      </c>
    </row>
    <row r="99" spans="1:9" x14ac:dyDescent="0.25">
      <c r="A99" s="10">
        <f t="shared" si="11"/>
        <v>47392</v>
      </c>
      <c r="B99">
        <f t="shared" si="7"/>
        <v>9</v>
      </c>
      <c r="C99">
        <v>98</v>
      </c>
      <c r="D99" s="4">
        <f t="shared" si="8"/>
        <v>0</v>
      </c>
      <c r="E99" s="4">
        <f>IF(ISNA(VLOOKUP(A99&amp;"nieuw",'Extra aflossing'!A:G,4,0)),0,VLOOKUP(A99&amp;"nieuw",'Extra aflossing'!A:G,4,0))</f>
        <v>0</v>
      </c>
      <c r="F99" s="4">
        <f>I98*Invoer!$B$13/12</f>
        <v>0</v>
      </c>
      <c r="G99" s="4">
        <f t="shared" si="9"/>
        <v>0</v>
      </c>
      <c r="H99" s="4">
        <f t="shared" si="6"/>
        <v>0</v>
      </c>
      <c r="I99" s="4">
        <f t="shared" si="10"/>
        <v>0</v>
      </c>
    </row>
    <row r="100" spans="1:9" x14ac:dyDescent="0.25">
      <c r="A100" s="10">
        <f t="shared" si="11"/>
        <v>47423</v>
      </c>
      <c r="B100">
        <f t="shared" si="7"/>
        <v>9</v>
      </c>
      <c r="C100">
        <v>99</v>
      </c>
      <c r="D100" s="4">
        <f t="shared" si="8"/>
        <v>0</v>
      </c>
      <c r="E100" s="4">
        <f>IF(ISNA(VLOOKUP(A100&amp;"nieuw",'Extra aflossing'!A:G,4,0)),0,VLOOKUP(A100&amp;"nieuw",'Extra aflossing'!A:G,4,0))</f>
        <v>0</v>
      </c>
      <c r="F100" s="4">
        <f>I99*Invoer!$B$13/12</f>
        <v>0</v>
      </c>
      <c r="G100" s="4">
        <f t="shared" si="9"/>
        <v>0</v>
      </c>
      <c r="H100" s="4">
        <f t="shared" si="6"/>
        <v>0</v>
      </c>
      <c r="I100" s="4">
        <f t="shared" si="10"/>
        <v>0</v>
      </c>
    </row>
    <row r="101" spans="1:9" x14ac:dyDescent="0.25">
      <c r="A101" s="10">
        <f t="shared" si="11"/>
        <v>47453</v>
      </c>
      <c r="B101">
        <f t="shared" si="7"/>
        <v>9</v>
      </c>
      <c r="C101">
        <v>100</v>
      </c>
      <c r="D101" s="4">
        <f t="shared" si="8"/>
        <v>0</v>
      </c>
      <c r="E101" s="4">
        <f>IF(ISNA(VLOOKUP(A101&amp;"nieuw",'Extra aflossing'!A:G,4,0)),0,VLOOKUP(A101&amp;"nieuw",'Extra aflossing'!A:G,4,0))</f>
        <v>0</v>
      </c>
      <c r="F101" s="4">
        <f>I100*Invoer!$B$13/12</f>
        <v>0</v>
      </c>
      <c r="G101" s="4">
        <f t="shared" si="9"/>
        <v>0</v>
      </c>
      <c r="H101" s="4">
        <f t="shared" si="6"/>
        <v>0</v>
      </c>
      <c r="I101" s="4">
        <f t="shared" si="10"/>
        <v>0</v>
      </c>
    </row>
    <row r="102" spans="1:9" x14ac:dyDescent="0.25">
      <c r="A102" s="10">
        <f t="shared" si="11"/>
        <v>47484</v>
      </c>
      <c r="B102">
        <f t="shared" si="7"/>
        <v>9</v>
      </c>
      <c r="C102">
        <v>101</v>
      </c>
      <c r="D102" s="4">
        <f t="shared" si="8"/>
        <v>0</v>
      </c>
      <c r="E102" s="4">
        <f>IF(ISNA(VLOOKUP(A102&amp;"nieuw",'Extra aflossing'!A:G,4,0)),0,VLOOKUP(A102&amp;"nieuw",'Extra aflossing'!A:G,4,0))</f>
        <v>0</v>
      </c>
      <c r="F102" s="4">
        <f>I101*Invoer!$B$13/12</f>
        <v>0</v>
      </c>
      <c r="G102" s="4">
        <f t="shared" si="9"/>
        <v>0</v>
      </c>
      <c r="H102" s="4">
        <f t="shared" si="6"/>
        <v>0</v>
      </c>
      <c r="I102" s="4">
        <f t="shared" si="10"/>
        <v>0</v>
      </c>
    </row>
    <row r="103" spans="1:9" x14ac:dyDescent="0.25">
      <c r="A103" s="10">
        <f t="shared" si="11"/>
        <v>47515</v>
      </c>
      <c r="B103">
        <f t="shared" si="7"/>
        <v>9</v>
      </c>
      <c r="C103">
        <v>102</v>
      </c>
      <c r="D103" s="4">
        <f t="shared" si="8"/>
        <v>0</v>
      </c>
      <c r="E103" s="4">
        <f>IF(ISNA(VLOOKUP(A103&amp;"nieuw",'Extra aflossing'!A:G,4,0)),0,VLOOKUP(A103&amp;"nieuw",'Extra aflossing'!A:G,4,0))</f>
        <v>0</v>
      </c>
      <c r="F103" s="4">
        <f>I102*Invoer!$B$13/12</f>
        <v>0</v>
      </c>
      <c r="G103" s="4">
        <f t="shared" si="9"/>
        <v>0</v>
      </c>
      <c r="H103" s="4">
        <f t="shared" si="6"/>
        <v>0</v>
      </c>
      <c r="I103" s="4">
        <f t="shared" si="10"/>
        <v>0</v>
      </c>
    </row>
    <row r="104" spans="1:9" x14ac:dyDescent="0.25">
      <c r="A104" s="10">
        <f t="shared" si="11"/>
        <v>47543</v>
      </c>
      <c r="B104">
        <f t="shared" si="7"/>
        <v>9</v>
      </c>
      <c r="C104">
        <v>103</v>
      </c>
      <c r="D104" s="4">
        <f t="shared" si="8"/>
        <v>0</v>
      </c>
      <c r="E104" s="4">
        <f>IF(ISNA(VLOOKUP(A104&amp;"nieuw",'Extra aflossing'!A:G,4,0)),0,VLOOKUP(A104&amp;"nieuw",'Extra aflossing'!A:G,4,0))</f>
        <v>0</v>
      </c>
      <c r="F104" s="4">
        <f>I103*Invoer!$B$13/12</f>
        <v>0</v>
      </c>
      <c r="G104" s="4">
        <f t="shared" si="9"/>
        <v>0</v>
      </c>
      <c r="H104" s="4">
        <f t="shared" si="6"/>
        <v>0</v>
      </c>
      <c r="I104" s="4">
        <f t="shared" si="10"/>
        <v>0</v>
      </c>
    </row>
    <row r="105" spans="1:9" x14ac:dyDescent="0.25">
      <c r="A105" s="10">
        <f t="shared" si="11"/>
        <v>47574</v>
      </c>
      <c r="B105">
        <f t="shared" si="7"/>
        <v>9</v>
      </c>
      <c r="C105">
        <v>104</v>
      </c>
      <c r="D105" s="4">
        <f t="shared" si="8"/>
        <v>0</v>
      </c>
      <c r="E105" s="4">
        <f>IF(ISNA(VLOOKUP(A105&amp;"nieuw",'Extra aflossing'!A:G,4,0)),0,VLOOKUP(A105&amp;"nieuw",'Extra aflossing'!A:G,4,0))</f>
        <v>0</v>
      </c>
      <c r="F105" s="4">
        <f>I104*Invoer!$B$13/12</f>
        <v>0</v>
      </c>
      <c r="G105" s="4">
        <f t="shared" si="9"/>
        <v>0</v>
      </c>
      <c r="H105" s="4">
        <f t="shared" si="6"/>
        <v>0</v>
      </c>
      <c r="I105" s="4">
        <f t="shared" si="10"/>
        <v>0</v>
      </c>
    </row>
    <row r="106" spans="1:9" x14ac:dyDescent="0.25">
      <c r="A106" s="10">
        <f t="shared" si="11"/>
        <v>47604</v>
      </c>
      <c r="B106">
        <f t="shared" si="7"/>
        <v>9</v>
      </c>
      <c r="C106">
        <v>105</v>
      </c>
      <c r="D106" s="4">
        <f t="shared" si="8"/>
        <v>0</v>
      </c>
      <c r="E106" s="4">
        <f>IF(ISNA(VLOOKUP(A106&amp;"nieuw",'Extra aflossing'!A:G,4,0)),0,VLOOKUP(A106&amp;"nieuw",'Extra aflossing'!A:G,4,0))</f>
        <v>0</v>
      </c>
      <c r="F106" s="4">
        <f>I105*Invoer!$B$13/12</f>
        <v>0</v>
      </c>
      <c r="G106" s="4">
        <f t="shared" si="9"/>
        <v>0</v>
      </c>
      <c r="H106" s="4">
        <f t="shared" si="6"/>
        <v>0</v>
      </c>
      <c r="I106" s="4">
        <f t="shared" si="10"/>
        <v>0</v>
      </c>
    </row>
    <row r="107" spans="1:9" x14ac:dyDescent="0.25">
      <c r="A107" s="10">
        <f t="shared" si="11"/>
        <v>47635</v>
      </c>
      <c r="B107">
        <f t="shared" si="7"/>
        <v>9</v>
      </c>
      <c r="C107">
        <v>106</v>
      </c>
      <c r="D107" s="4">
        <f t="shared" si="8"/>
        <v>0</v>
      </c>
      <c r="E107" s="4">
        <f>IF(ISNA(VLOOKUP(A107&amp;"nieuw",'Extra aflossing'!A:G,4,0)),0,VLOOKUP(A107&amp;"nieuw",'Extra aflossing'!A:G,4,0))</f>
        <v>0</v>
      </c>
      <c r="F107" s="4">
        <f>I106*Invoer!$B$13/12</f>
        <v>0</v>
      </c>
      <c r="G107" s="4">
        <f t="shared" si="9"/>
        <v>0</v>
      </c>
      <c r="H107" s="4">
        <f t="shared" si="6"/>
        <v>0</v>
      </c>
      <c r="I107" s="4">
        <f t="shared" si="10"/>
        <v>0</v>
      </c>
    </row>
    <row r="108" spans="1:9" x14ac:dyDescent="0.25">
      <c r="A108" s="10">
        <f t="shared" si="11"/>
        <v>47665</v>
      </c>
      <c r="B108">
        <f t="shared" si="7"/>
        <v>9</v>
      </c>
      <c r="C108">
        <v>107</v>
      </c>
      <c r="D108" s="4">
        <f t="shared" si="8"/>
        <v>0</v>
      </c>
      <c r="E108" s="4">
        <f>IF(ISNA(VLOOKUP(A108&amp;"nieuw",'Extra aflossing'!A:G,4,0)),0,VLOOKUP(A108&amp;"nieuw",'Extra aflossing'!A:G,4,0))</f>
        <v>0</v>
      </c>
      <c r="F108" s="4">
        <f>I107*Invoer!$B$13/12</f>
        <v>0</v>
      </c>
      <c r="G108" s="4">
        <f t="shared" si="9"/>
        <v>0</v>
      </c>
      <c r="H108" s="4">
        <f t="shared" si="6"/>
        <v>0</v>
      </c>
      <c r="I108" s="4">
        <f t="shared" si="10"/>
        <v>0</v>
      </c>
    </row>
    <row r="109" spans="1:9" x14ac:dyDescent="0.25">
      <c r="A109" s="10">
        <f t="shared" si="11"/>
        <v>47696</v>
      </c>
      <c r="B109">
        <f t="shared" si="7"/>
        <v>9</v>
      </c>
      <c r="C109">
        <v>108</v>
      </c>
      <c r="D109" s="4">
        <f t="shared" si="8"/>
        <v>0</v>
      </c>
      <c r="E109" s="4">
        <f>IF(ISNA(VLOOKUP(A109&amp;"nieuw",'Extra aflossing'!A:G,4,0)),0,VLOOKUP(A109&amp;"nieuw",'Extra aflossing'!A:G,4,0))</f>
        <v>0</v>
      </c>
      <c r="F109" s="4">
        <f>I108*Invoer!$B$13/12</f>
        <v>0</v>
      </c>
      <c r="G109" s="4">
        <f t="shared" si="9"/>
        <v>0</v>
      </c>
      <c r="H109" s="4">
        <f t="shared" si="6"/>
        <v>0</v>
      </c>
      <c r="I109" s="4">
        <f t="shared" si="10"/>
        <v>0</v>
      </c>
    </row>
    <row r="110" spans="1:9" x14ac:dyDescent="0.25">
      <c r="A110" s="10">
        <f t="shared" si="11"/>
        <v>47727</v>
      </c>
      <c r="B110">
        <f t="shared" si="7"/>
        <v>10</v>
      </c>
      <c r="C110">
        <v>109</v>
      </c>
      <c r="D110" s="4">
        <f t="shared" si="8"/>
        <v>0</v>
      </c>
      <c r="E110" s="4">
        <f>IF(ISNA(VLOOKUP(A110&amp;"nieuw",'Extra aflossing'!A:G,4,0)),0,VLOOKUP(A110&amp;"nieuw",'Extra aflossing'!A:G,4,0))</f>
        <v>0</v>
      </c>
      <c r="F110" s="4">
        <f>I109*Invoer!$B$13/12</f>
        <v>0</v>
      </c>
      <c r="G110" s="4">
        <f t="shared" si="9"/>
        <v>0</v>
      </c>
      <c r="H110" s="4">
        <f t="shared" si="6"/>
        <v>0</v>
      </c>
      <c r="I110" s="4">
        <f t="shared" si="10"/>
        <v>0</v>
      </c>
    </row>
    <row r="111" spans="1:9" x14ac:dyDescent="0.25">
      <c r="A111" s="10">
        <f t="shared" si="11"/>
        <v>47757</v>
      </c>
      <c r="B111">
        <f t="shared" si="7"/>
        <v>10</v>
      </c>
      <c r="C111">
        <v>110</v>
      </c>
      <c r="D111" s="4">
        <f t="shared" si="8"/>
        <v>0</v>
      </c>
      <c r="E111" s="4">
        <f>IF(ISNA(VLOOKUP(A111&amp;"nieuw",'Extra aflossing'!A:G,4,0)),0,VLOOKUP(A111&amp;"nieuw",'Extra aflossing'!A:G,4,0))</f>
        <v>0</v>
      </c>
      <c r="F111" s="4">
        <f>I110*Invoer!$B$13/12</f>
        <v>0</v>
      </c>
      <c r="G111" s="4">
        <f t="shared" si="9"/>
        <v>0</v>
      </c>
      <c r="H111" s="4">
        <f t="shared" si="6"/>
        <v>0</v>
      </c>
      <c r="I111" s="4">
        <f t="shared" si="10"/>
        <v>0</v>
      </c>
    </row>
    <row r="112" spans="1:9" x14ac:dyDescent="0.25">
      <c r="A112" s="10">
        <f t="shared" si="11"/>
        <v>47788</v>
      </c>
      <c r="B112">
        <f t="shared" si="7"/>
        <v>10</v>
      </c>
      <c r="C112">
        <v>111</v>
      </c>
      <c r="D112" s="4">
        <f t="shared" si="8"/>
        <v>0</v>
      </c>
      <c r="E112" s="4">
        <f>IF(ISNA(VLOOKUP(A112&amp;"nieuw",'Extra aflossing'!A:G,4,0)),0,VLOOKUP(A112&amp;"nieuw",'Extra aflossing'!A:G,4,0))</f>
        <v>0</v>
      </c>
      <c r="F112" s="4">
        <f>I111*Invoer!$B$13/12</f>
        <v>0</v>
      </c>
      <c r="G112" s="4">
        <f t="shared" si="9"/>
        <v>0</v>
      </c>
      <c r="H112" s="4">
        <f t="shared" si="6"/>
        <v>0</v>
      </c>
      <c r="I112" s="4">
        <f t="shared" si="10"/>
        <v>0</v>
      </c>
    </row>
    <row r="113" spans="1:9" x14ac:dyDescent="0.25">
      <c r="A113" s="10">
        <f t="shared" si="11"/>
        <v>47818</v>
      </c>
      <c r="B113">
        <f t="shared" si="7"/>
        <v>10</v>
      </c>
      <c r="C113">
        <v>112</v>
      </c>
      <c r="D113" s="4">
        <f t="shared" si="8"/>
        <v>0</v>
      </c>
      <c r="E113" s="4">
        <f>IF(ISNA(VLOOKUP(A113&amp;"nieuw",'Extra aflossing'!A:G,4,0)),0,VLOOKUP(A113&amp;"nieuw",'Extra aflossing'!A:G,4,0))</f>
        <v>0</v>
      </c>
      <c r="F113" s="4">
        <f>I112*Invoer!$B$13/12</f>
        <v>0</v>
      </c>
      <c r="G113" s="4">
        <f t="shared" si="9"/>
        <v>0</v>
      </c>
      <c r="H113" s="4">
        <f t="shared" si="6"/>
        <v>0</v>
      </c>
      <c r="I113" s="4">
        <f t="shared" si="10"/>
        <v>0</v>
      </c>
    </row>
    <row r="114" spans="1:9" x14ac:dyDescent="0.25">
      <c r="A114" s="10">
        <f t="shared" si="11"/>
        <v>47849</v>
      </c>
      <c r="B114">
        <f t="shared" si="7"/>
        <v>10</v>
      </c>
      <c r="C114">
        <v>113</v>
      </c>
      <c r="D114" s="4">
        <f t="shared" si="8"/>
        <v>0</v>
      </c>
      <c r="E114" s="4">
        <f>IF(ISNA(VLOOKUP(A114&amp;"nieuw",'Extra aflossing'!A:G,4,0)),0,VLOOKUP(A114&amp;"nieuw",'Extra aflossing'!A:G,4,0))</f>
        <v>0</v>
      </c>
      <c r="F114" s="4">
        <f>I113*Invoer!$B$13/12</f>
        <v>0</v>
      </c>
      <c r="G114" s="4">
        <f t="shared" si="9"/>
        <v>0</v>
      </c>
      <c r="H114" s="4">
        <f t="shared" si="6"/>
        <v>0</v>
      </c>
      <c r="I114" s="4">
        <f t="shared" si="10"/>
        <v>0</v>
      </c>
    </row>
    <row r="115" spans="1:9" x14ac:dyDescent="0.25">
      <c r="A115" s="10">
        <f t="shared" si="11"/>
        <v>47880</v>
      </c>
      <c r="B115">
        <f t="shared" si="7"/>
        <v>10</v>
      </c>
      <c r="C115">
        <v>114</v>
      </c>
      <c r="D115" s="4">
        <f t="shared" si="8"/>
        <v>0</v>
      </c>
      <c r="E115" s="4">
        <f>IF(ISNA(VLOOKUP(A115&amp;"nieuw",'Extra aflossing'!A:G,4,0)),0,VLOOKUP(A115&amp;"nieuw",'Extra aflossing'!A:G,4,0))</f>
        <v>0</v>
      </c>
      <c r="F115" s="4">
        <f>I114*Invoer!$B$13/12</f>
        <v>0</v>
      </c>
      <c r="G115" s="4">
        <f t="shared" si="9"/>
        <v>0</v>
      </c>
      <c r="H115" s="4">
        <f t="shared" si="6"/>
        <v>0</v>
      </c>
      <c r="I115" s="4">
        <f t="shared" si="10"/>
        <v>0</v>
      </c>
    </row>
    <row r="116" spans="1:9" x14ac:dyDescent="0.25">
      <c r="A116" s="10">
        <f t="shared" si="11"/>
        <v>47908</v>
      </c>
      <c r="B116">
        <f t="shared" si="7"/>
        <v>10</v>
      </c>
      <c r="C116">
        <v>115</v>
      </c>
      <c r="D116" s="4">
        <f t="shared" si="8"/>
        <v>0</v>
      </c>
      <c r="E116" s="4">
        <f>IF(ISNA(VLOOKUP(A116&amp;"nieuw",'Extra aflossing'!A:G,4,0)),0,VLOOKUP(A116&amp;"nieuw",'Extra aflossing'!A:G,4,0))</f>
        <v>0</v>
      </c>
      <c r="F116" s="4">
        <f>I115*Invoer!$B$13/12</f>
        <v>0</v>
      </c>
      <c r="G116" s="4">
        <f t="shared" si="9"/>
        <v>0</v>
      </c>
      <c r="H116" s="4">
        <f t="shared" si="6"/>
        <v>0</v>
      </c>
      <c r="I116" s="4">
        <f t="shared" si="10"/>
        <v>0</v>
      </c>
    </row>
    <row r="117" spans="1:9" x14ac:dyDescent="0.25">
      <c r="A117" s="10">
        <f t="shared" si="11"/>
        <v>47939</v>
      </c>
      <c r="B117">
        <f t="shared" si="7"/>
        <v>10</v>
      </c>
      <c r="C117">
        <v>116</v>
      </c>
      <c r="D117" s="4">
        <f t="shared" si="8"/>
        <v>0</v>
      </c>
      <c r="E117" s="4">
        <f>IF(ISNA(VLOOKUP(A117&amp;"nieuw",'Extra aflossing'!A:G,4,0)),0,VLOOKUP(A117&amp;"nieuw",'Extra aflossing'!A:G,4,0))</f>
        <v>0</v>
      </c>
      <c r="F117" s="4">
        <f>I116*Invoer!$B$13/12</f>
        <v>0</v>
      </c>
      <c r="G117" s="4">
        <f t="shared" si="9"/>
        <v>0</v>
      </c>
      <c r="H117" s="4">
        <f t="shared" si="6"/>
        <v>0</v>
      </c>
      <c r="I117" s="4">
        <f t="shared" si="10"/>
        <v>0</v>
      </c>
    </row>
    <row r="118" spans="1:9" x14ac:dyDescent="0.25">
      <c r="A118" s="10">
        <f t="shared" si="11"/>
        <v>47969</v>
      </c>
      <c r="B118">
        <f t="shared" si="7"/>
        <v>10</v>
      </c>
      <c r="C118">
        <v>117</v>
      </c>
      <c r="D118" s="4">
        <f t="shared" si="8"/>
        <v>0</v>
      </c>
      <c r="E118" s="4">
        <f>IF(ISNA(VLOOKUP(A118&amp;"nieuw",'Extra aflossing'!A:G,4,0)),0,VLOOKUP(A118&amp;"nieuw",'Extra aflossing'!A:G,4,0))</f>
        <v>0</v>
      </c>
      <c r="F118" s="4">
        <f>I117*Invoer!$B$13/12</f>
        <v>0</v>
      </c>
      <c r="G118" s="4">
        <f t="shared" si="9"/>
        <v>0</v>
      </c>
      <c r="H118" s="4">
        <f t="shared" si="6"/>
        <v>0</v>
      </c>
      <c r="I118" s="4">
        <f t="shared" si="10"/>
        <v>0</v>
      </c>
    </row>
    <row r="119" spans="1:9" x14ac:dyDescent="0.25">
      <c r="A119" s="10">
        <f t="shared" si="11"/>
        <v>48000</v>
      </c>
      <c r="B119">
        <f t="shared" si="7"/>
        <v>10</v>
      </c>
      <c r="C119">
        <v>118</v>
      </c>
      <c r="D119" s="4">
        <f t="shared" si="8"/>
        <v>0</v>
      </c>
      <c r="E119" s="4">
        <f>IF(ISNA(VLOOKUP(A119&amp;"nieuw",'Extra aflossing'!A:G,4,0)),0,VLOOKUP(A119&amp;"nieuw",'Extra aflossing'!A:G,4,0))</f>
        <v>0</v>
      </c>
      <c r="F119" s="4">
        <f>I118*Invoer!$B$13/12</f>
        <v>0</v>
      </c>
      <c r="G119" s="4">
        <f t="shared" si="9"/>
        <v>0</v>
      </c>
      <c r="H119" s="4">
        <f t="shared" si="6"/>
        <v>0</v>
      </c>
      <c r="I119" s="4">
        <f t="shared" si="10"/>
        <v>0</v>
      </c>
    </row>
    <row r="120" spans="1:9" x14ac:dyDescent="0.25">
      <c r="A120" s="10">
        <f t="shared" si="11"/>
        <v>48030</v>
      </c>
      <c r="B120">
        <f t="shared" si="7"/>
        <v>10</v>
      </c>
      <c r="C120">
        <v>119</v>
      </c>
      <c r="D120" s="4">
        <f t="shared" si="8"/>
        <v>0</v>
      </c>
      <c r="E120" s="4">
        <f>IF(ISNA(VLOOKUP(A120&amp;"nieuw",'Extra aflossing'!A:G,4,0)),0,VLOOKUP(A120&amp;"nieuw",'Extra aflossing'!A:G,4,0))</f>
        <v>0</v>
      </c>
      <c r="F120" s="4">
        <f>I119*Invoer!$B$13/12</f>
        <v>0</v>
      </c>
      <c r="G120" s="4">
        <f t="shared" si="9"/>
        <v>0</v>
      </c>
      <c r="H120" s="4">
        <f t="shared" si="6"/>
        <v>0</v>
      </c>
      <c r="I120" s="4">
        <f t="shared" si="10"/>
        <v>0</v>
      </c>
    </row>
    <row r="121" spans="1:9" x14ac:dyDescent="0.25">
      <c r="A121" s="10">
        <f t="shared" si="11"/>
        <v>48061</v>
      </c>
      <c r="B121">
        <f t="shared" si="7"/>
        <v>10</v>
      </c>
      <c r="C121">
        <v>120</v>
      </c>
      <c r="D121" s="4">
        <f t="shared" si="8"/>
        <v>0</v>
      </c>
      <c r="E121" s="4">
        <f>IF(ISNA(VLOOKUP(A121&amp;"nieuw",'Extra aflossing'!A:G,4,0)),0,VLOOKUP(A121&amp;"nieuw",'Extra aflossing'!A:G,4,0))</f>
        <v>0</v>
      </c>
      <c r="F121" s="4">
        <f>I120*Invoer!$B$13/12</f>
        <v>0</v>
      </c>
      <c r="G121" s="4">
        <f t="shared" si="9"/>
        <v>0</v>
      </c>
      <c r="H121" s="4">
        <f t="shared" si="6"/>
        <v>0</v>
      </c>
      <c r="I121" s="4">
        <f t="shared" si="10"/>
        <v>0</v>
      </c>
    </row>
    <row r="122" spans="1:9" x14ac:dyDescent="0.25">
      <c r="A122" s="10">
        <f t="shared" si="11"/>
        <v>48092</v>
      </c>
      <c r="B122">
        <f t="shared" si="7"/>
        <v>11</v>
      </c>
      <c r="C122">
        <v>121</v>
      </c>
      <c r="D122" s="4">
        <f t="shared" si="8"/>
        <v>0</v>
      </c>
      <c r="E122" s="4">
        <f>IF(ISNA(VLOOKUP(A122&amp;"nieuw",'Extra aflossing'!A:G,4,0)),0,VLOOKUP(A122&amp;"nieuw",'Extra aflossing'!A:G,4,0))</f>
        <v>0</v>
      </c>
      <c r="F122" s="4">
        <f>I121*Invoer!$B$14/12</f>
        <v>0</v>
      </c>
      <c r="G122" s="4">
        <f t="shared" si="9"/>
        <v>0</v>
      </c>
      <c r="H122" s="4">
        <f t="shared" si="6"/>
        <v>0</v>
      </c>
      <c r="I122" s="4">
        <f t="shared" si="10"/>
        <v>0</v>
      </c>
    </row>
    <row r="123" spans="1:9" x14ac:dyDescent="0.25">
      <c r="A123" s="10">
        <f t="shared" si="11"/>
        <v>48122</v>
      </c>
      <c r="B123">
        <f t="shared" si="7"/>
        <v>11</v>
      </c>
      <c r="C123">
        <v>122</v>
      </c>
      <c r="D123" s="4">
        <f t="shared" si="8"/>
        <v>0</v>
      </c>
      <c r="E123" s="4">
        <f>IF(ISNA(VLOOKUP(A123&amp;"nieuw",'Extra aflossing'!A:G,4,0)),0,VLOOKUP(A123&amp;"nieuw",'Extra aflossing'!A:G,4,0))</f>
        <v>0</v>
      </c>
      <c r="F123" s="4">
        <f>I122*Invoer!$B$14/12</f>
        <v>0</v>
      </c>
      <c r="G123" s="4">
        <f t="shared" si="9"/>
        <v>0</v>
      </c>
      <c r="H123" s="4">
        <f t="shared" si="6"/>
        <v>0</v>
      </c>
      <c r="I123" s="4">
        <f t="shared" si="10"/>
        <v>0</v>
      </c>
    </row>
    <row r="124" spans="1:9" x14ac:dyDescent="0.25">
      <c r="A124" s="10">
        <f t="shared" si="11"/>
        <v>48153</v>
      </c>
      <c r="B124">
        <f t="shared" si="7"/>
        <v>11</v>
      </c>
      <c r="C124">
        <v>123</v>
      </c>
      <c r="D124" s="4">
        <f t="shared" si="8"/>
        <v>0</v>
      </c>
      <c r="E124" s="4">
        <f>IF(ISNA(VLOOKUP(A124&amp;"nieuw",'Extra aflossing'!A:G,4,0)),0,VLOOKUP(A124&amp;"nieuw",'Extra aflossing'!A:G,4,0))</f>
        <v>0</v>
      </c>
      <c r="F124" s="4">
        <f>I123*Invoer!$B$14/12</f>
        <v>0</v>
      </c>
      <c r="G124" s="4">
        <f t="shared" si="9"/>
        <v>0</v>
      </c>
      <c r="H124" s="4">
        <f t="shared" si="6"/>
        <v>0</v>
      </c>
      <c r="I124" s="4">
        <f t="shared" si="10"/>
        <v>0</v>
      </c>
    </row>
    <row r="125" spans="1:9" x14ac:dyDescent="0.25">
      <c r="A125" s="10">
        <f t="shared" si="11"/>
        <v>48183</v>
      </c>
      <c r="B125">
        <f t="shared" si="7"/>
        <v>11</v>
      </c>
      <c r="C125">
        <v>124</v>
      </c>
      <c r="D125" s="4">
        <f t="shared" si="8"/>
        <v>0</v>
      </c>
      <c r="E125" s="4">
        <f>IF(ISNA(VLOOKUP(A125&amp;"nieuw",'Extra aflossing'!A:G,4,0)),0,VLOOKUP(A125&amp;"nieuw",'Extra aflossing'!A:G,4,0))</f>
        <v>0</v>
      </c>
      <c r="F125" s="4">
        <f>I124*Invoer!$B$14/12</f>
        <v>0</v>
      </c>
      <c r="G125" s="4">
        <f t="shared" si="9"/>
        <v>0</v>
      </c>
      <c r="H125" s="4">
        <f t="shared" si="6"/>
        <v>0</v>
      </c>
      <c r="I125" s="4">
        <f t="shared" si="10"/>
        <v>0</v>
      </c>
    </row>
    <row r="126" spans="1:9" x14ac:dyDescent="0.25">
      <c r="A126" s="10">
        <f t="shared" si="11"/>
        <v>48214</v>
      </c>
      <c r="B126">
        <f t="shared" si="7"/>
        <v>11</v>
      </c>
      <c r="C126">
        <v>125</v>
      </c>
      <c r="D126" s="4">
        <f t="shared" si="8"/>
        <v>0</v>
      </c>
      <c r="E126" s="4">
        <f>IF(ISNA(VLOOKUP(A126&amp;"nieuw",'Extra aflossing'!A:G,4,0)),0,VLOOKUP(A126&amp;"nieuw",'Extra aflossing'!A:G,4,0))</f>
        <v>0</v>
      </c>
      <c r="F126" s="4">
        <f>I125*Invoer!$B$14/12</f>
        <v>0</v>
      </c>
      <c r="G126" s="4">
        <f t="shared" si="9"/>
        <v>0</v>
      </c>
      <c r="H126" s="4">
        <f t="shared" si="6"/>
        <v>0</v>
      </c>
      <c r="I126" s="4">
        <f t="shared" si="10"/>
        <v>0</v>
      </c>
    </row>
    <row r="127" spans="1:9" x14ac:dyDescent="0.25">
      <c r="A127" s="10">
        <f t="shared" si="11"/>
        <v>48245</v>
      </c>
      <c r="B127">
        <f t="shared" si="7"/>
        <v>11</v>
      </c>
      <c r="C127">
        <v>126</v>
      </c>
      <c r="D127" s="4">
        <f t="shared" si="8"/>
        <v>0</v>
      </c>
      <c r="E127" s="4">
        <f>IF(ISNA(VLOOKUP(A127&amp;"nieuw",'Extra aflossing'!A:G,4,0)),0,VLOOKUP(A127&amp;"nieuw",'Extra aflossing'!A:G,4,0))</f>
        <v>0</v>
      </c>
      <c r="F127" s="4">
        <f>I126*Invoer!$B$14/12</f>
        <v>0</v>
      </c>
      <c r="G127" s="4">
        <f t="shared" si="9"/>
        <v>0</v>
      </c>
      <c r="H127" s="4">
        <f t="shared" si="6"/>
        <v>0</v>
      </c>
      <c r="I127" s="4">
        <f t="shared" si="10"/>
        <v>0</v>
      </c>
    </row>
    <row r="128" spans="1:9" x14ac:dyDescent="0.25">
      <c r="A128" s="10">
        <f t="shared" si="11"/>
        <v>48274</v>
      </c>
      <c r="B128">
        <f t="shared" si="7"/>
        <v>11</v>
      </c>
      <c r="C128">
        <v>127</v>
      </c>
      <c r="D128" s="4">
        <f t="shared" si="8"/>
        <v>0</v>
      </c>
      <c r="E128" s="4">
        <f>IF(ISNA(VLOOKUP(A128&amp;"nieuw",'Extra aflossing'!A:G,4,0)),0,VLOOKUP(A128&amp;"nieuw",'Extra aflossing'!A:G,4,0))</f>
        <v>0</v>
      </c>
      <c r="F128" s="4">
        <f>I127*Invoer!$B$14/12</f>
        <v>0</v>
      </c>
      <c r="G128" s="4">
        <f t="shared" si="9"/>
        <v>0</v>
      </c>
      <c r="H128" s="4">
        <f t="shared" si="6"/>
        <v>0</v>
      </c>
      <c r="I128" s="4">
        <f t="shared" si="10"/>
        <v>0</v>
      </c>
    </row>
    <row r="129" spans="1:9" x14ac:dyDescent="0.25">
      <c r="A129" s="10">
        <f t="shared" si="11"/>
        <v>48305</v>
      </c>
      <c r="B129">
        <f t="shared" si="7"/>
        <v>11</v>
      </c>
      <c r="C129">
        <v>128</v>
      </c>
      <c r="D129" s="4">
        <f t="shared" si="8"/>
        <v>0</v>
      </c>
      <c r="E129" s="4">
        <f>IF(ISNA(VLOOKUP(A129&amp;"nieuw",'Extra aflossing'!A:G,4,0)),0,VLOOKUP(A129&amp;"nieuw",'Extra aflossing'!A:G,4,0))</f>
        <v>0</v>
      </c>
      <c r="F129" s="4">
        <f>I128*Invoer!$B$14/12</f>
        <v>0</v>
      </c>
      <c r="G129" s="4">
        <f t="shared" si="9"/>
        <v>0</v>
      </c>
      <c r="H129" s="4">
        <f t="shared" si="6"/>
        <v>0</v>
      </c>
      <c r="I129" s="4">
        <f t="shared" si="10"/>
        <v>0</v>
      </c>
    </row>
    <row r="130" spans="1:9" x14ac:dyDescent="0.25">
      <c r="A130" s="10">
        <f t="shared" si="11"/>
        <v>48335</v>
      </c>
      <c r="B130">
        <f t="shared" si="7"/>
        <v>11</v>
      </c>
      <c r="C130">
        <v>129</v>
      </c>
      <c r="D130" s="4">
        <f t="shared" si="8"/>
        <v>0</v>
      </c>
      <c r="E130" s="4">
        <f>IF(ISNA(VLOOKUP(A130&amp;"nieuw",'Extra aflossing'!A:G,4,0)),0,VLOOKUP(A130&amp;"nieuw",'Extra aflossing'!A:G,4,0))</f>
        <v>0</v>
      </c>
      <c r="F130" s="4">
        <f>I129*Invoer!$B$14/12</f>
        <v>0</v>
      </c>
      <c r="G130" s="4">
        <f t="shared" si="9"/>
        <v>0</v>
      </c>
      <c r="H130" s="4">
        <f t="shared" ref="H130:H193" si="12">SUM(E130,G130)</f>
        <v>0</v>
      </c>
      <c r="I130" s="4">
        <f t="shared" si="10"/>
        <v>0</v>
      </c>
    </row>
    <row r="131" spans="1:9" x14ac:dyDescent="0.25">
      <c r="A131" s="10">
        <f t="shared" si="11"/>
        <v>48366</v>
      </c>
      <c r="B131">
        <f t="shared" ref="B131:B194" si="13">CEILING(C131/12,1)</f>
        <v>11</v>
      </c>
      <c r="C131">
        <v>130</v>
      </c>
      <c r="D131" s="4">
        <f t="shared" ref="D131:D194" si="14">IF(A131&lt;=Aflossingsvrij_maken,I130/(360-C130),0)</f>
        <v>0</v>
      </c>
      <c r="E131" s="4">
        <f>IF(ISNA(VLOOKUP(A131&amp;"nieuw",'Extra aflossing'!A:G,4,0)),0,VLOOKUP(A131&amp;"nieuw",'Extra aflossing'!A:G,4,0))</f>
        <v>0</v>
      </c>
      <c r="F131" s="4">
        <f>I130*Invoer!$B$14/12</f>
        <v>0</v>
      </c>
      <c r="G131" s="4">
        <f t="shared" ref="G131:G194" si="15">SUM(D131,F131)</f>
        <v>0</v>
      </c>
      <c r="H131" s="4">
        <f t="shared" si="12"/>
        <v>0</v>
      </c>
      <c r="I131" s="4">
        <f t="shared" ref="I131:I194" si="16">I130-D131-E131</f>
        <v>0</v>
      </c>
    </row>
    <row r="132" spans="1:9" x14ac:dyDescent="0.25">
      <c r="A132" s="10">
        <f t="shared" ref="A132:A195" si="17">DATE(YEAR(A131),MONTH(A131)+1,DAY(A131))</f>
        <v>48396</v>
      </c>
      <c r="B132">
        <f t="shared" si="13"/>
        <v>11</v>
      </c>
      <c r="C132">
        <v>131</v>
      </c>
      <c r="D132" s="4">
        <f t="shared" si="14"/>
        <v>0</v>
      </c>
      <c r="E132" s="4">
        <f>IF(ISNA(VLOOKUP(A132&amp;"nieuw",'Extra aflossing'!A:G,4,0)),0,VLOOKUP(A132&amp;"nieuw",'Extra aflossing'!A:G,4,0))</f>
        <v>0</v>
      </c>
      <c r="F132" s="4">
        <f>I131*Invoer!$B$14/12</f>
        <v>0</v>
      </c>
      <c r="G132" s="4">
        <f t="shared" si="15"/>
        <v>0</v>
      </c>
      <c r="H132" s="4">
        <f t="shared" si="12"/>
        <v>0</v>
      </c>
      <c r="I132" s="4">
        <f t="shared" si="16"/>
        <v>0</v>
      </c>
    </row>
    <row r="133" spans="1:9" x14ac:dyDescent="0.25">
      <c r="A133" s="10">
        <f t="shared" si="17"/>
        <v>48427</v>
      </c>
      <c r="B133">
        <f t="shared" si="13"/>
        <v>11</v>
      </c>
      <c r="C133">
        <v>132</v>
      </c>
      <c r="D133" s="4">
        <f t="shared" si="14"/>
        <v>0</v>
      </c>
      <c r="E133" s="4">
        <f>IF(ISNA(VLOOKUP(A133&amp;"nieuw",'Extra aflossing'!A:G,4,0)),0,VLOOKUP(A133&amp;"nieuw",'Extra aflossing'!A:G,4,0))</f>
        <v>0</v>
      </c>
      <c r="F133" s="4">
        <f>I132*Invoer!$B$14/12</f>
        <v>0</v>
      </c>
      <c r="G133" s="4">
        <f t="shared" si="15"/>
        <v>0</v>
      </c>
      <c r="H133" s="4">
        <f t="shared" si="12"/>
        <v>0</v>
      </c>
      <c r="I133" s="4">
        <f t="shared" si="16"/>
        <v>0</v>
      </c>
    </row>
    <row r="134" spans="1:9" x14ac:dyDescent="0.25">
      <c r="A134" s="10">
        <f t="shared" si="17"/>
        <v>48458</v>
      </c>
      <c r="B134">
        <f t="shared" si="13"/>
        <v>12</v>
      </c>
      <c r="C134">
        <v>133</v>
      </c>
      <c r="D134" s="4">
        <f t="shared" si="14"/>
        <v>0</v>
      </c>
      <c r="E134" s="4">
        <f>IF(ISNA(VLOOKUP(A134&amp;"nieuw",'Extra aflossing'!A:G,4,0)),0,VLOOKUP(A134&amp;"nieuw",'Extra aflossing'!A:G,4,0))</f>
        <v>0</v>
      </c>
      <c r="F134" s="4">
        <f>I133*Invoer!$B$14/12</f>
        <v>0</v>
      </c>
      <c r="G134" s="4">
        <f t="shared" si="15"/>
        <v>0</v>
      </c>
      <c r="H134" s="4">
        <f t="shared" si="12"/>
        <v>0</v>
      </c>
      <c r="I134" s="4">
        <f t="shared" si="16"/>
        <v>0</v>
      </c>
    </row>
    <row r="135" spans="1:9" x14ac:dyDescent="0.25">
      <c r="A135" s="10">
        <f t="shared" si="17"/>
        <v>48488</v>
      </c>
      <c r="B135">
        <f t="shared" si="13"/>
        <v>12</v>
      </c>
      <c r="C135">
        <v>134</v>
      </c>
      <c r="D135" s="4">
        <f t="shared" si="14"/>
        <v>0</v>
      </c>
      <c r="E135" s="4">
        <f>IF(ISNA(VLOOKUP(A135&amp;"nieuw",'Extra aflossing'!A:G,4,0)),0,VLOOKUP(A135&amp;"nieuw",'Extra aflossing'!A:G,4,0))</f>
        <v>0</v>
      </c>
      <c r="F135" s="4">
        <f>I134*Invoer!$B$14/12</f>
        <v>0</v>
      </c>
      <c r="G135" s="4">
        <f t="shared" si="15"/>
        <v>0</v>
      </c>
      <c r="H135" s="4">
        <f t="shared" si="12"/>
        <v>0</v>
      </c>
      <c r="I135" s="4">
        <f t="shared" si="16"/>
        <v>0</v>
      </c>
    </row>
    <row r="136" spans="1:9" x14ac:dyDescent="0.25">
      <c r="A136" s="10">
        <f t="shared" si="17"/>
        <v>48519</v>
      </c>
      <c r="B136">
        <f t="shared" si="13"/>
        <v>12</v>
      </c>
      <c r="C136">
        <v>135</v>
      </c>
      <c r="D136" s="4">
        <f t="shared" si="14"/>
        <v>0</v>
      </c>
      <c r="E136" s="4">
        <f>IF(ISNA(VLOOKUP(A136&amp;"nieuw",'Extra aflossing'!A:G,4,0)),0,VLOOKUP(A136&amp;"nieuw",'Extra aflossing'!A:G,4,0))</f>
        <v>0</v>
      </c>
      <c r="F136" s="4">
        <f>I135*Invoer!$B$14/12</f>
        <v>0</v>
      </c>
      <c r="G136" s="4">
        <f t="shared" si="15"/>
        <v>0</v>
      </c>
      <c r="H136" s="4">
        <f t="shared" si="12"/>
        <v>0</v>
      </c>
      <c r="I136" s="4">
        <f t="shared" si="16"/>
        <v>0</v>
      </c>
    </row>
    <row r="137" spans="1:9" x14ac:dyDescent="0.25">
      <c r="A137" s="10">
        <f t="shared" si="17"/>
        <v>48549</v>
      </c>
      <c r="B137">
        <f t="shared" si="13"/>
        <v>12</v>
      </c>
      <c r="C137">
        <v>136</v>
      </c>
      <c r="D137" s="4">
        <f t="shared" si="14"/>
        <v>0</v>
      </c>
      <c r="E137" s="4">
        <f>IF(ISNA(VLOOKUP(A137&amp;"nieuw",'Extra aflossing'!A:G,4,0)),0,VLOOKUP(A137&amp;"nieuw",'Extra aflossing'!A:G,4,0))</f>
        <v>0</v>
      </c>
      <c r="F137" s="4">
        <f>I136*Invoer!$B$14/12</f>
        <v>0</v>
      </c>
      <c r="G137" s="4">
        <f t="shared" si="15"/>
        <v>0</v>
      </c>
      <c r="H137" s="4">
        <f t="shared" si="12"/>
        <v>0</v>
      </c>
      <c r="I137" s="4">
        <f t="shared" si="16"/>
        <v>0</v>
      </c>
    </row>
    <row r="138" spans="1:9" x14ac:dyDescent="0.25">
      <c r="A138" s="10">
        <f t="shared" si="17"/>
        <v>48580</v>
      </c>
      <c r="B138">
        <f t="shared" si="13"/>
        <v>12</v>
      </c>
      <c r="C138">
        <v>137</v>
      </c>
      <c r="D138" s="4">
        <f t="shared" si="14"/>
        <v>0</v>
      </c>
      <c r="E138" s="4">
        <f>IF(ISNA(VLOOKUP(A138&amp;"nieuw",'Extra aflossing'!A:G,4,0)),0,VLOOKUP(A138&amp;"nieuw",'Extra aflossing'!A:G,4,0))</f>
        <v>0</v>
      </c>
      <c r="F138" s="4">
        <f>I137*Invoer!$B$14/12</f>
        <v>0</v>
      </c>
      <c r="G138" s="4">
        <f t="shared" si="15"/>
        <v>0</v>
      </c>
      <c r="H138" s="4">
        <f t="shared" si="12"/>
        <v>0</v>
      </c>
      <c r="I138" s="4">
        <f t="shared" si="16"/>
        <v>0</v>
      </c>
    </row>
    <row r="139" spans="1:9" x14ac:dyDescent="0.25">
      <c r="A139" s="10">
        <f t="shared" si="17"/>
        <v>48611</v>
      </c>
      <c r="B139">
        <f t="shared" si="13"/>
        <v>12</v>
      </c>
      <c r="C139">
        <v>138</v>
      </c>
      <c r="D139" s="4">
        <f t="shared" si="14"/>
        <v>0</v>
      </c>
      <c r="E139" s="4">
        <f>IF(ISNA(VLOOKUP(A139&amp;"nieuw",'Extra aflossing'!A:G,4,0)),0,VLOOKUP(A139&amp;"nieuw",'Extra aflossing'!A:G,4,0))</f>
        <v>0</v>
      </c>
      <c r="F139" s="4">
        <f>I138*Invoer!$B$14/12</f>
        <v>0</v>
      </c>
      <c r="G139" s="4">
        <f t="shared" si="15"/>
        <v>0</v>
      </c>
      <c r="H139" s="4">
        <f t="shared" si="12"/>
        <v>0</v>
      </c>
      <c r="I139" s="4">
        <f t="shared" si="16"/>
        <v>0</v>
      </c>
    </row>
    <row r="140" spans="1:9" x14ac:dyDescent="0.25">
      <c r="A140" s="10">
        <f t="shared" si="17"/>
        <v>48639</v>
      </c>
      <c r="B140">
        <f t="shared" si="13"/>
        <v>12</v>
      </c>
      <c r="C140">
        <v>139</v>
      </c>
      <c r="D140" s="4">
        <f t="shared" si="14"/>
        <v>0</v>
      </c>
      <c r="E140" s="4">
        <f>IF(ISNA(VLOOKUP(A140&amp;"nieuw",'Extra aflossing'!A:G,4,0)),0,VLOOKUP(A140&amp;"nieuw",'Extra aflossing'!A:G,4,0))</f>
        <v>0</v>
      </c>
      <c r="F140" s="4">
        <f>I139*Invoer!$B$14/12</f>
        <v>0</v>
      </c>
      <c r="G140" s="4">
        <f t="shared" si="15"/>
        <v>0</v>
      </c>
      <c r="H140" s="4">
        <f t="shared" si="12"/>
        <v>0</v>
      </c>
      <c r="I140" s="4">
        <f t="shared" si="16"/>
        <v>0</v>
      </c>
    </row>
    <row r="141" spans="1:9" x14ac:dyDescent="0.25">
      <c r="A141" s="10">
        <f t="shared" si="17"/>
        <v>48670</v>
      </c>
      <c r="B141">
        <f t="shared" si="13"/>
        <v>12</v>
      </c>
      <c r="C141">
        <v>140</v>
      </c>
      <c r="D141" s="4">
        <f t="shared" si="14"/>
        <v>0</v>
      </c>
      <c r="E141" s="4">
        <f>IF(ISNA(VLOOKUP(A141&amp;"nieuw",'Extra aflossing'!A:G,4,0)),0,VLOOKUP(A141&amp;"nieuw",'Extra aflossing'!A:G,4,0))</f>
        <v>0</v>
      </c>
      <c r="F141" s="4">
        <f>I140*Invoer!$B$14/12</f>
        <v>0</v>
      </c>
      <c r="G141" s="4">
        <f t="shared" si="15"/>
        <v>0</v>
      </c>
      <c r="H141" s="4">
        <f t="shared" si="12"/>
        <v>0</v>
      </c>
      <c r="I141" s="4">
        <f t="shared" si="16"/>
        <v>0</v>
      </c>
    </row>
    <row r="142" spans="1:9" x14ac:dyDescent="0.25">
      <c r="A142" s="10">
        <f t="shared" si="17"/>
        <v>48700</v>
      </c>
      <c r="B142">
        <f t="shared" si="13"/>
        <v>12</v>
      </c>
      <c r="C142">
        <v>141</v>
      </c>
      <c r="D142" s="4">
        <f t="shared" si="14"/>
        <v>0</v>
      </c>
      <c r="E142" s="4">
        <f>IF(ISNA(VLOOKUP(A142&amp;"nieuw",'Extra aflossing'!A:G,4,0)),0,VLOOKUP(A142&amp;"nieuw",'Extra aflossing'!A:G,4,0))</f>
        <v>0</v>
      </c>
      <c r="F142" s="4">
        <f>I141*Invoer!$B$14/12</f>
        <v>0</v>
      </c>
      <c r="G142" s="4">
        <f t="shared" si="15"/>
        <v>0</v>
      </c>
      <c r="H142" s="4">
        <f t="shared" si="12"/>
        <v>0</v>
      </c>
      <c r="I142" s="4">
        <f t="shared" si="16"/>
        <v>0</v>
      </c>
    </row>
    <row r="143" spans="1:9" x14ac:dyDescent="0.25">
      <c r="A143" s="10">
        <f t="shared" si="17"/>
        <v>48731</v>
      </c>
      <c r="B143">
        <f t="shared" si="13"/>
        <v>12</v>
      </c>
      <c r="C143">
        <v>142</v>
      </c>
      <c r="D143" s="4">
        <f t="shared" si="14"/>
        <v>0</v>
      </c>
      <c r="E143" s="4">
        <f>IF(ISNA(VLOOKUP(A143&amp;"nieuw",'Extra aflossing'!A:G,4,0)),0,VLOOKUP(A143&amp;"nieuw",'Extra aflossing'!A:G,4,0))</f>
        <v>0</v>
      </c>
      <c r="F143" s="4">
        <f>I142*Invoer!$B$14/12</f>
        <v>0</v>
      </c>
      <c r="G143" s="4">
        <f t="shared" si="15"/>
        <v>0</v>
      </c>
      <c r="H143" s="4">
        <f t="shared" si="12"/>
        <v>0</v>
      </c>
      <c r="I143" s="4">
        <f t="shared" si="16"/>
        <v>0</v>
      </c>
    </row>
    <row r="144" spans="1:9" x14ac:dyDescent="0.25">
      <c r="A144" s="10">
        <f t="shared" si="17"/>
        <v>48761</v>
      </c>
      <c r="B144">
        <f t="shared" si="13"/>
        <v>12</v>
      </c>
      <c r="C144">
        <v>143</v>
      </c>
      <c r="D144" s="4">
        <f t="shared" si="14"/>
        <v>0</v>
      </c>
      <c r="E144" s="4">
        <f>IF(ISNA(VLOOKUP(A144&amp;"nieuw",'Extra aflossing'!A:G,4,0)),0,VLOOKUP(A144&amp;"nieuw",'Extra aflossing'!A:G,4,0))</f>
        <v>0</v>
      </c>
      <c r="F144" s="4">
        <f>I143*Invoer!$B$14/12</f>
        <v>0</v>
      </c>
      <c r="G144" s="4">
        <f t="shared" si="15"/>
        <v>0</v>
      </c>
      <c r="H144" s="4">
        <f t="shared" si="12"/>
        <v>0</v>
      </c>
      <c r="I144" s="4">
        <f t="shared" si="16"/>
        <v>0</v>
      </c>
    </row>
    <row r="145" spans="1:9" x14ac:dyDescent="0.25">
      <c r="A145" s="10">
        <f t="shared" si="17"/>
        <v>48792</v>
      </c>
      <c r="B145">
        <f t="shared" si="13"/>
        <v>12</v>
      </c>
      <c r="C145">
        <v>144</v>
      </c>
      <c r="D145" s="4">
        <f t="shared" si="14"/>
        <v>0</v>
      </c>
      <c r="E145" s="4">
        <f>IF(ISNA(VLOOKUP(A145&amp;"nieuw",'Extra aflossing'!A:G,4,0)),0,VLOOKUP(A145&amp;"nieuw",'Extra aflossing'!A:G,4,0))</f>
        <v>0</v>
      </c>
      <c r="F145" s="4">
        <f>I144*Invoer!$B$14/12</f>
        <v>0</v>
      </c>
      <c r="G145" s="4">
        <f t="shared" si="15"/>
        <v>0</v>
      </c>
      <c r="H145" s="4">
        <f t="shared" si="12"/>
        <v>0</v>
      </c>
      <c r="I145" s="4">
        <f t="shared" si="16"/>
        <v>0</v>
      </c>
    </row>
    <row r="146" spans="1:9" x14ac:dyDescent="0.25">
      <c r="A146" s="10">
        <f t="shared" si="17"/>
        <v>48823</v>
      </c>
      <c r="B146">
        <f t="shared" si="13"/>
        <v>13</v>
      </c>
      <c r="C146">
        <v>145</v>
      </c>
      <c r="D146" s="4">
        <f t="shared" si="14"/>
        <v>0</v>
      </c>
      <c r="E146" s="4">
        <f>IF(ISNA(VLOOKUP(A146&amp;"nieuw",'Extra aflossing'!A:G,4,0)),0,VLOOKUP(A146&amp;"nieuw",'Extra aflossing'!A:G,4,0))</f>
        <v>0</v>
      </c>
      <c r="F146" s="4">
        <f>I145*Invoer!$B$14/12</f>
        <v>0</v>
      </c>
      <c r="G146" s="4">
        <f t="shared" si="15"/>
        <v>0</v>
      </c>
      <c r="H146" s="4">
        <f t="shared" si="12"/>
        <v>0</v>
      </c>
      <c r="I146" s="4">
        <f t="shared" si="16"/>
        <v>0</v>
      </c>
    </row>
    <row r="147" spans="1:9" x14ac:dyDescent="0.25">
      <c r="A147" s="10">
        <f t="shared" si="17"/>
        <v>48853</v>
      </c>
      <c r="B147">
        <f t="shared" si="13"/>
        <v>13</v>
      </c>
      <c r="C147">
        <v>146</v>
      </c>
      <c r="D147" s="4">
        <f t="shared" si="14"/>
        <v>0</v>
      </c>
      <c r="E147" s="4">
        <f>IF(ISNA(VLOOKUP(A147&amp;"nieuw",'Extra aflossing'!A:G,4,0)),0,VLOOKUP(A147&amp;"nieuw",'Extra aflossing'!A:G,4,0))</f>
        <v>0</v>
      </c>
      <c r="F147" s="4">
        <f>I146*Invoer!$B$14/12</f>
        <v>0</v>
      </c>
      <c r="G147" s="4">
        <f t="shared" si="15"/>
        <v>0</v>
      </c>
      <c r="H147" s="4">
        <f t="shared" si="12"/>
        <v>0</v>
      </c>
      <c r="I147" s="4">
        <f t="shared" si="16"/>
        <v>0</v>
      </c>
    </row>
    <row r="148" spans="1:9" x14ac:dyDescent="0.25">
      <c r="A148" s="10">
        <f t="shared" si="17"/>
        <v>48884</v>
      </c>
      <c r="B148">
        <f t="shared" si="13"/>
        <v>13</v>
      </c>
      <c r="C148">
        <v>147</v>
      </c>
      <c r="D148" s="4">
        <f t="shared" si="14"/>
        <v>0</v>
      </c>
      <c r="E148" s="4">
        <f>IF(ISNA(VLOOKUP(A148&amp;"nieuw",'Extra aflossing'!A:G,4,0)),0,VLOOKUP(A148&amp;"nieuw",'Extra aflossing'!A:G,4,0))</f>
        <v>0</v>
      </c>
      <c r="F148" s="4">
        <f>I147*Invoer!$B$14/12</f>
        <v>0</v>
      </c>
      <c r="G148" s="4">
        <f t="shared" si="15"/>
        <v>0</v>
      </c>
      <c r="H148" s="4">
        <f t="shared" si="12"/>
        <v>0</v>
      </c>
      <c r="I148" s="4">
        <f t="shared" si="16"/>
        <v>0</v>
      </c>
    </row>
    <row r="149" spans="1:9" x14ac:dyDescent="0.25">
      <c r="A149" s="10">
        <f t="shared" si="17"/>
        <v>48914</v>
      </c>
      <c r="B149">
        <f t="shared" si="13"/>
        <v>13</v>
      </c>
      <c r="C149">
        <v>148</v>
      </c>
      <c r="D149" s="4">
        <f t="shared" si="14"/>
        <v>0</v>
      </c>
      <c r="E149" s="4">
        <f>IF(ISNA(VLOOKUP(A149&amp;"nieuw",'Extra aflossing'!A:G,4,0)),0,VLOOKUP(A149&amp;"nieuw",'Extra aflossing'!A:G,4,0))</f>
        <v>0</v>
      </c>
      <c r="F149" s="4">
        <f>I148*Invoer!$B$14/12</f>
        <v>0</v>
      </c>
      <c r="G149" s="4">
        <f t="shared" si="15"/>
        <v>0</v>
      </c>
      <c r="H149" s="4">
        <f t="shared" si="12"/>
        <v>0</v>
      </c>
      <c r="I149" s="4">
        <f t="shared" si="16"/>
        <v>0</v>
      </c>
    </row>
    <row r="150" spans="1:9" x14ac:dyDescent="0.25">
      <c r="A150" s="10">
        <f t="shared" si="17"/>
        <v>48945</v>
      </c>
      <c r="B150">
        <f t="shared" si="13"/>
        <v>13</v>
      </c>
      <c r="C150">
        <v>149</v>
      </c>
      <c r="D150" s="4">
        <f t="shared" si="14"/>
        <v>0</v>
      </c>
      <c r="E150" s="4">
        <f>IF(ISNA(VLOOKUP(A150&amp;"nieuw",'Extra aflossing'!A:G,4,0)),0,VLOOKUP(A150&amp;"nieuw",'Extra aflossing'!A:G,4,0))</f>
        <v>0</v>
      </c>
      <c r="F150" s="4">
        <f>I149*Invoer!$B$14/12</f>
        <v>0</v>
      </c>
      <c r="G150" s="4">
        <f t="shared" si="15"/>
        <v>0</v>
      </c>
      <c r="H150" s="4">
        <f t="shared" si="12"/>
        <v>0</v>
      </c>
      <c r="I150" s="4">
        <f t="shared" si="16"/>
        <v>0</v>
      </c>
    </row>
    <row r="151" spans="1:9" x14ac:dyDescent="0.25">
      <c r="A151" s="10">
        <f t="shared" si="17"/>
        <v>48976</v>
      </c>
      <c r="B151">
        <f t="shared" si="13"/>
        <v>13</v>
      </c>
      <c r="C151">
        <v>150</v>
      </c>
      <c r="D151" s="4">
        <f t="shared" si="14"/>
        <v>0</v>
      </c>
      <c r="E151" s="4">
        <f>IF(ISNA(VLOOKUP(A151&amp;"nieuw",'Extra aflossing'!A:G,4,0)),0,VLOOKUP(A151&amp;"nieuw",'Extra aflossing'!A:G,4,0))</f>
        <v>0</v>
      </c>
      <c r="F151" s="4">
        <f>I150*Invoer!$B$14/12</f>
        <v>0</v>
      </c>
      <c r="G151" s="4">
        <f t="shared" si="15"/>
        <v>0</v>
      </c>
      <c r="H151" s="4">
        <f t="shared" si="12"/>
        <v>0</v>
      </c>
      <c r="I151" s="4">
        <f t="shared" si="16"/>
        <v>0</v>
      </c>
    </row>
    <row r="152" spans="1:9" x14ac:dyDescent="0.25">
      <c r="A152" s="10">
        <f t="shared" si="17"/>
        <v>49004</v>
      </c>
      <c r="B152">
        <f t="shared" si="13"/>
        <v>13</v>
      </c>
      <c r="C152">
        <v>151</v>
      </c>
      <c r="D152" s="4">
        <f t="shared" si="14"/>
        <v>0</v>
      </c>
      <c r="E152" s="4">
        <f>IF(ISNA(VLOOKUP(A152&amp;"nieuw",'Extra aflossing'!A:G,4,0)),0,VLOOKUP(A152&amp;"nieuw",'Extra aflossing'!A:G,4,0))</f>
        <v>0</v>
      </c>
      <c r="F152" s="4">
        <f>I151*Invoer!$B$14/12</f>
        <v>0</v>
      </c>
      <c r="G152" s="4">
        <f t="shared" si="15"/>
        <v>0</v>
      </c>
      <c r="H152" s="4">
        <f t="shared" si="12"/>
        <v>0</v>
      </c>
      <c r="I152" s="4">
        <f t="shared" si="16"/>
        <v>0</v>
      </c>
    </row>
    <row r="153" spans="1:9" x14ac:dyDescent="0.25">
      <c r="A153" s="10">
        <f t="shared" si="17"/>
        <v>49035</v>
      </c>
      <c r="B153">
        <f t="shared" si="13"/>
        <v>13</v>
      </c>
      <c r="C153">
        <v>152</v>
      </c>
      <c r="D153" s="4">
        <f t="shared" si="14"/>
        <v>0</v>
      </c>
      <c r="E153" s="4">
        <f>IF(ISNA(VLOOKUP(A153&amp;"nieuw",'Extra aflossing'!A:G,4,0)),0,VLOOKUP(A153&amp;"nieuw",'Extra aflossing'!A:G,4,0))</f>
        <v>0</v>
      </c>
      <c r="F153" s="4">
        <f>I152*Invoer!$B$14/12</f>
        <v>0</v>
      </c>
      <c r="G153" s="4">
        <f t="shared" si="15"/>
        <v>0</v>
      </c>
      <c r="H153" s="4">
        <f t="shared" si="12"/>
        <v>0</v>
      </c>
      <c r="I153" s="4">
        <f t="shared" si="16"/>
        <v>0</v>
      </c>
    </row>
    <row r="154" spans="1:9" x14ac:dyDescent="0.25">
      <c r="A154" s="10">
        <f t="shared" si="17"/>
        <v>49065</v>
      </c>
      <c r="B154">
        <f t="shared" si="13"/>
        <v>13</v>
      </c>
      <c r="C154">
        <v>153</v>
      </c>
      <c r="D154" s="4">
        <f t="shared" si="14"/>
        <v>0</v>
      </c>
      <c r="E154" s="4">
        <f>IF(ISNA(VLOOKUP(A154&amp;"nieuw",'Extra aflossing'!A:G,4,0)),0,VLOOKUP(A154&amp;"nieuw",'Extra aflossing'!A:G,4,0))</f>
        <v>0</v>
      </c>
      <c r="F154" s="4">
        <f>I153*Invoer!$B$14/12</f>
        <v>0</v>
      </c>
      <c r="G154" s="4">
        <f t="shared" si="15"/>
        <v>0</v>
      </c>
      <c r="H154" s="4">
        <f t="shared" si="12"/>
        <v>0</v>
      </c>
      <c r="I154" s="4">
        <f t="shared" si="16"/>
        <v>0</v>
      </c>
    </row>
    <row r="155" spans="1:9" x14ac:dyDescent="0.25">
      <c r="A155" s="10">
        <f t="shared" si="17"/>
        <v>49096</v>
      </c>
      <c r="B155">
        <f t="shared" si="13"/>
        <v>13</v>
      </c>
      <c r="C155">
        <v>154</v>
      </c>
      <c r="D155" s="4">
        <f t="shared" si="14"/>
        <v>0</v>
      </c>
      <c r="E155" s="4">
        <f>IF(ISNA(VLOOKUP(A155&amp;"nieuw",'Extra aflossing'!A:G,4,0)),0,VLOOKUP(A155&amp;"nieuw",'Extra aflossing'!A:G,4,0))</f>
        <v>0</v>
      </c>
      <c r="F155" s="4">
        <f>I154*Invoer!$B$14/12</f>
        <v>0</v>
      </c>
      <c r="G155" s="4">
        <f t="shared" si="15"/>
        <v>0</v>
      </c>
      <c r="H155" s="4">
        <f t="shared" si="12"/>
        <v>0</v>
      </c>
      <c r="I155" s="4">
        <f t="shared" si="16"/>
        <v>0</v>
      </c>
    </row>
    <row r="156" spans="1:9" x14ac:dyDescent="0.25">
      <c r="A156" s="10">
        <f t="shared" si="17"/>
        <v>49126</v>
      </c>
      <c r="B156">
        <f t="shared" si="13"/>
        <v>13</v>
      </c>
      <c r="C156">
        <v>155</v>
      </c>
      <c r="D156" s="4">
        <f t="shared" si="14"/>
        <v>0</v>
      </c>
      <c r="E156" s="4">
        <f>IF(ISNA(VLOOKUP(A156&amp;"nieuw",'Extra aflossing'!A:G,4,0)),0,VLOOKUP(A156&amp;"nieuw",'Extra aflossing'!A:G,4,0))</f>
        <v>0</v>
      </c>
      <c r="F156" s="4">
        <f>I155*Invoer!$B$14/12</f>
        <v>0</v>
      </c>
      <c r="G156" s="4">
        <f t="shared" si="15"/>
        <v>0</v>
      </c>
      <c r="H156" s="4">
        <f t="shared" si="12"/>
        <v>0</v>
      </c>
      <c r="I156" s="4">
        <f t="shared" si="16"/>
        <v>0</v>
      </c>
    </row>
    <row r="157" spans="1:9" x14ac:dyDescent="0.25">
      <c r="A157" s="10">
        <f t="shared" si="17"/>
        <v>49157</v>
      </c>
      <c r="B157">
        <f t="shared" si="13"/>
        <v>13</v>
      </c>
      <c r="C157">
        <v>156</v>
      </c>
      <c r="D157" s="4">
        <f t="shared" si="14"/>
        <v>0</v>
      </c>
      <c r="E157" s="4">
        <f>IF(ISNA(VLOOKUP(A157&amp;"nieuw",'Extra aflossing'!A:G,4,0)),0,VLOOKUP(A157&amp;"nieuw",'Extra aflossing'!A:G,4,0))</f>
        <v>0</v>
      </c>
      <c r="F157" s="4">
        <f>I156*Invoer!$B$14/12</f>
        <v>0</v>
      </c>
      <c r="G157" s="4">
        <f t="shared" si="15"/>
        <v>0</v>
      </c>
      <c r="H157" s="4">
        <f t="shared" si="12"/>
        <v>0</v>
      </c>
      <c r="I157" s="4">
        <f t="shared" si="16"/>
        <v>0</v>
      </c>
    </row>
    <row r="158" spans="1:9" x14ac:dyDescent="0.25">
      <c r="A158" s="10">
        <f t="shared" si="17"/>
        <v>49188</v>
      </c>
      <c r="B158">
        <f t="shared" si="13"/>
        <v>14</v>
      </c>
      <c r="C158">
        <v>157</v>
      </c>
      <c r="D158" s="4">
        <f t="shared" si="14"/>
        <v>0</v>
      </c>
      <c r="E158" s="4">
        <f>IF(ISNA(VLOOKUP(A158&amp;"nieuw",'Extra aflossing'!A:G,4,0)),0,VLOOKUP(A158&amp;"nieuw",'Extra aflossing'!A:G,4,0))</f>
        <v>0</v>
      </c>
      <c r="F158" s="4">
        <f>I157*Invoer!$B$14/12</f>
        <v>0</v>
      </c>
      <c r="G158" s="4">
        <f t="shared" si="15"/>
        <v>0</v>
      </c>
      <c r="H158" s="4">
        <f t="shared" si="12"/>
        <v>0</v>
      </c>
      <c r="I158" s="4">
        <f t="shared" si="16"/>
        <v>0</v>
      </c>
    </row>
    <row r="159" spans="1:9" x14ac:dyDescent="0.25">
      <c r="A159" s="10">
        <f t="shared" si="17"/>
        <v>49218</v>
      </c>
      <c r="B159">
        <f t="shared" si="13"/>
        <v>14</v>
      </c>
      <c r="C159">
        <v>158</v>
      </c>
      <c r="D159" s="4">
        <f t="shared" si="14"/>
        <v>0</v>
      </c>
      <c r="E159" s="4">
        <f>IF(ISNA(VLOOKUP(A159&amp;"nieuw",'Extra aflossing'!A:G,4,0)),0,VLOOKUP(A159&amp;"nieuw",'Extra aflossing'!A:G,4,0))</f>
        <v>0</v>
      </c>
      <c r="F159" s="4">
        <f>I158*Invoer!$B$14/12</f>
        <v>0</v>
      </c>
      <c r="G159" s="4">
        <f t="shared" si="15"/>
        <v>0</v>
      </c>
      <c r="H159" s="4">
        <f t="shared" si="12"/>
        <v>0</v>
      </c>
      <c r="I159" s="4">
        <f t="shared" si="16"/>
        <v>0</v>
      </c>
    </row>
    <row r="160" spans="1:9" x14ac:dyDescent="0.25">
      <c r="A160" s="10">
        <f t="shared" si="17"/>
        <v>49249</v>
      </c>
      <c r="B160">
        <f t="shared" si="13"/>
        <v>14</v>
      </c>
      <c r="C160">
        <v>159</v>
      </c>
      <c r="D160" s="4">
        <f t="shared" si="14"/>
        <v>0</v>
      </c>
      <c r="E160" s="4">
        <f>IF(ISNA(VLOOKUP(A160&amp;"nieuw",'Extra aflossing'!A:G,4,0)),0,VLOOKUP(A160&amp;"nieuw",'Extra aflossing'!A:G,4,0))</f>
        <v>0</v>
      </c>
      <c r="F160" s="4">
        <f>I159*Invoer!$B$14/12</f>
        <v>0</v>
      </c>
      <c r="G160" s="4">
        <f t="shared" si="15"/>
        <v>0</v>
      </c>
      <c r="H160" s="4">
        <f t="shared" si="12"/>
        <v>0</v>
      </c>
      <c r="I160" s="4">
        <f t="shared" si="16"/>
        <v>0</v>
      </c>
    </row>
    <row r="161" spans="1:9" x14ac:dyDescent="0.25">
      <c r="A161" s="10">
        <f t="shared" si="17"/>
        <v>49279</v>
      </c>
      <c r="B161">
        <f t="shared" si="13"/>
        <v>14</v>
      </c>
      <c r="C161">
        <v>160</v>
      </c>
      <c r="D161" s="4">
        <f t="shared" si="14"/>
        <v>0</v>
      </c>
      <c r="E161" s="4">
        <f>IF(ISNA(VLOOKUP(A161&amp;"nieuw",'Extra aflossing'!A:G,4,0)),0,VLOOKUP(A161&amp;"nieuw",'Extra aflossing'!A:G,4,0))</f>
        <v>0</v>
      </c>
      <c r="F161" s="4">
        <f>I160*Invoer!$B$14/12</f>
        <v>0</v>
      </c>
      <c r="G161" s="4">
        <f t="shared" si="15"/>
        <v>0</v>
      </c>
      <c r="H161" s="4">
        <f t="shared" si="12"/>
        <v>0</v>
      </c>
      <c r="I161" s="4">
        <f t="shared" si="16"/>
        <v>0</v>
      </c>
    </row>
    <row r="162" spans="1:9" x14ac:dyDescent="0.25">
      <c r="A162" s="10">
        <f t="shared" si="17"/>
        <v>49310</v>
      </c>
      <c r="B162">
        <f t="shared" si="13"/>
        <v>14</v>
      </c>
      <c r="C162">
        <v>161</v>
      </c>
      <c r="D162" s="4">
        <f t="shared" si="14"/>
        <v>0</v>
      </c>
      <c r="E162" s="4">
        <f>IF(ISNA(VLOOKUP(A162&amp;"nieuw",'Extra aflossing'!A:G,4,0)),0,VLOOKUP(A162&amp;"nieuw",'Extra aflossing'!A:G,4,0))</f>
        <v>0</v>
      </c>
      <c r="F162" s="4">
        <f>I161*Invoer!$B$14/12</f>
        <v>0</v>
      </c>
      <c r="G162" s="4">
        <f t="shared" si="15"/>
        <v>0</v>
      </c>
      <c r="H162" s="4">
        <f t="shared" si="12"/>
        <v>0</v>
      </c>
      <c r="I162" s="4">
        <f t="shared" si="16"/>
        <v>0</v>
      </c>
    </row>
    <row r="163" spans="1:9" x14ac:dyDescent="0.25">
      <c r="A163" s="10">
        <f t="shared" si="17"/>
        <v>49341</v>
      </c>
      <c r="B163">
        <f t="shared" si="13"/>
        <v>14</v>
      </c>
      <c r="C163">
        <v>162</v>
      </c>
      <c r="D163" s="4">
        <f t="shared" si="14"/>
        <v>0</v>
      </c>
      <c r="E163" s="4">
        <f>IF(ISNA(VLOOKUP(A163&amp;"nieuw",'Extra aflossing'!A:G,4,0)),0,VLOOKUP(A163&amp;"nieuw",'Extra aflossing'!A:G,4,0))</f>
        <v>0</v>
      </c>
      <c r="F163" s="4">
        <f>I162*Invoer!$B$14/12</f>
        <v>0</v>
      </c>
      <c r="G163" s="4">
        <f t="shared" si="15"/>
        <v>0</v>
      </c>
      <c r="H163" s="4">
        <f t="shared" si="12"/>
        <v>0</v>
      </c>
      <c r="I163" s="4">
        <f t="shared" si="16"/>
        <v>0</v>
      </c>
    </row>
    <row r="164" spans="1:9" x14ac:dyDescent="0.25">
      <c r="A164" s="10">
        <f t="shared" si="17"/>
        <v>49369</v>
      </c>
      <c r="B164">
        <f t="shared" si="13"/>
        <v>14</v>
      </c>
      <c r="C164">
        <v>163</v>
      </c>
      <c r="D164" s="4">
        <f t="shared" si="14"/>
        <v>0</v>
      </c>
      <c r="E164" s="4">
        <f>IF(ISNA(VLOOKUP(A164&amp;"nieuw",'Extra aflossing'!A:G,4,0)),0,VLOOKUP(A164&amp;"nieuw",'Extra aflossing'!A:G,4,0))</f>
        <v>0</v>
      </c>
      <c r="F164" s="4">
        <f>I163*Invoer!$B$14/12</f>
        <v>0</v>
      </c>
      <c r="G164" s="4">
        <f t="shared" si="15"/>
        <v>0</v>
      </c>
      <c r="H164" s="4">
        <f t="shared" si="12"/>
        <v>0</v>
      </c>
      <c r="I164" s="4">
        <f t="shared" si="16"/>
        <v>0</v>
      </c>
    </row>
    <row r="165" spans="1:9" x14ac:dyDescent="0.25">
      <c r="A165" s="10">
        <f t="shared" si="17"/>
        <v>49400</v>
      </c>
      <c r="B165">
        <f t="shared" si="13"/>
        <v>14</v>
      </c>
      <c r="C165">
        <v>164</v>
      </c>
      <c r="D165" s="4">
        <f t="shared" si="14"/>
        <v>0</v>
      </c>
      <c r="E165" s="4">
        <f>IF(ISNA(VLOOKUP(A165&amp;"nieuw",'Extra aflossing'!A:G,4,0)),0,VLOOKUP(A165&amp;"nieuw",'Extra aflossing'!A:G,4,0))</f>
        <v>0</v>
      </c>
      <c r="F165" s="4">
        <f>I164*Invoer!$B$14/12</f>
        <v>0</v>
      </c>
      <c r="G165" s="4">
        <f t="shared" si="15"/>
        <v>0</v>
      </c>
      <c r="H165" s="4">
        <f t="shared" si="12"/>
        <v>0</v>
      </c>
      <c r="I165" s="4">
        <f t="shared" si="16"/>
        <v>0</v>
      </c>
    </row>
    <row r="166" spans="1:9" x14ac:dyDescent="0.25">
      <c r="A166" s="10">
        <f t="shared" si="17"/>
        <v>49430</v>
      </c>
      <c r="B166">
        <f t="shared" si="13"/>
        <v>14</v>
      </c>
      <c r="C166">
        <v>165</v>
      </c>
      <c r="D166" s="4">
        <f t="shared" si="14"/>
        <v>0</v>
      </c>
      <c r="E166" s="4">
        <f>IF(ISNA(VLOOKUP(A166&amp;"nieuw",'Extra aflossing'!A:G,4,0)),0,VLOOKUP(A166&amp;"nieuw",'Extra aflossing'!A:G,4,0))</f>
        <v>0</v>
      </c>
      <c r="F166" s="4">
        <f>I165*Invoer!$B$14/12</f>
        <v>0</v>
      </c>
      <c r="G166" s="4">
        <f t="shared" si="15"/>
        <v>0</v>
      </c>
      <c r="H166" s="4">
        <f t="shared" si="12"/>
        <v>0</v>
      </c>
      <c r="I166" s="4">
        <f t="shared" si="16"/>
        <v>0</v>
      </c>
    </row>
    <row r="167" spans="1:9" x14ac:dyDescent="0.25">
      <c r="A167" s="10">
        <f t="shared" si="17"/>
        <v>49461</v>
      </c>
      <c r="B167">
        <f t="shared" si="13"/>
        <v>14</v>
      </c>
      <c r="C167">
        <v>166</v>
      </c>
      <c r="D167" s="4">
        <f t="shared" si="14"/>
        <v>0</v>
      </c>
      <c r="E167" s="4">
        <f>IF(ISNA(VLOOKUP(A167&amp;"nieuw",'Extra aflossing'!A:G,4,0)),0,VLOOKUP(A167&amp;"nieuw",'Extra aflossing'!A:G,4,0))</f>
        <v>0</v>
      </c>
      <c r="F167" s="4">
        <f>I166*Invoer!$B$14/12</f>
        <v>0</v>
      </c>
      <c r="G167" s="4">
        <f t="shared" si="15"/>
        <v>0</v>
      </c>
      <c r="H167" s="4">
        <f t="shared" si="12"/>
        <v>0</v>
      </c>
      <c r="I167" s="4">
        <f t="shared" si="16"/>
        <v>0</v>
      </c>
    </row>
    <row r="168" spans="1:9" x14ac:dyDescent="0.25">
      <c r="A168" s="10">
        <f t="shared" si="17"/>
        <v>49491</v>
      </c>
      <c r="B168">
        <f t="shared" si="13"/>
        <v>14</v>
      </c>
      <c r="C168">
        <v>167</v>
      </c>
      <c r="D168" s="4">
        <f t="shared" si="14"/>
        <v>0</v>
      </c>
      <c r="E168" s="4">
        <f>IF(ISNA(VLOOKUP(A168&amp;"nieuw",'Extra aflossing'!A:G,4,0)),0,VLOOKUP(A168&amp;"nieuw",'Extra aflossing'!A:G,4,0))</f>
        <v>0</v>
      </c>
      <c r="F168" s="4">
        <f>I167*Invoer!$B$14/12</f>
        <v>0</v>
      </c>
      <c r="G168" s="4">
        <f t="shared" si="15"/>
        <v>0</v>
      </c>
      <c r="H168" s="4">
        <f t="shared" si="12"/>
        <v>0</v>
      </c>
      <c r="I168" s="4">
        <f t="shared" si="16"/>
        <v>0</v>
      </c>
    </row>
    <row r="169" spans="1:9" x14ac:dyDescent="0.25">
      <c r="A169" s="10">
        <f t="shared" si="17"/>
        <v>49522</v>
      </c>
      <c r="B169">
        <f t="shared" si="13"/>
        <v>14</v>
      </c>
      <c r="C169">
        <v>168</v>
      </c>
      <c r="D169" s="4">
        <f t="shared" si="14"/>
        <v>0</v>
      </c>
      <c r="E169" s="4">
        <f>IF(ISNA(VLOOKUP(A169&amp;"nieuw",'Extra aflossing'!A:G,4,0)),0,VLOOKUP(A169&amp;"nieuw",'Extra aflossing'!A:G,4,0))</f>
        <v>0</v>
      </c>
      <c r="F169" s="4">
        <f>I168*Invoer!$B$14/12</f>
        <v>0</v>
      </c>
      <c r="G169" s="4">
        <f t="shared" si="15"/>
        <v>0</v>
      </c>
      <c r="H169" s="4">
        <f t="shared" si="12"/>
        <v>0</v>
      </c>
      <c r="I169" s="4">
        <f t="shared" si="16"/>
        <v>0</v>
      </c>
    </row>
    <row r="170" spans="1:9" x14ac:dyDescent="0.25">
      <c r="A170" s="10">
        <f t="shared" si="17"/>
        <v>49553</v>
      </c>
      <c r="B170">
        <f t="shared" si="13"/>
        <v>15</v>
      </c>
      <c r="C170">
        <v>169</v>
      </c>
      <c r="D170" s="4">
        <f t="shared" si="14"/>
        <v>0</v>
      </c>
      <c r="E170" s="4">
        <f>IF(ISNA(VLOOKUP(A170&amp;"nieuw",'Extra aflossing'!A:G,4,0)),0,VLOOKUP(A170&amp;"nieuw",'Extra aflossing'!A:G,4,0))</f>
        <v>0</v>
      </c>
      <c r="F170" s="4">
        <f>I169*Invoer!$B$14/12</f>
        <v>0</v>
      </c>
      <c r="G170" s="4">
        <f t="shared" si="15"/>
        <v>0</v>
      </c>
      <c r="H170" s="4">
        <f t="shared" si="12"/>
        <v>0</v>
      </c>
      <c r="I170" s="4">
        <f t="shared" si="16"/>
        <v>0</v>
      </c>
    </row>
    <row r="171" spans="1:9" x14ac:dyDescent="0.25">
      <c r="A171" s="10">
        <f t="shared" si="17"/>
        <v>49583</v>
      </c>
      <c r="B171">
        <f t="shared" si="13"/>
        <v>15</v>
      </c>
      <c r="C171">
        <v>170</v>
      </c>
      <c r="D171" s="4">
        <f t="shared" si="14"/>
        <v>0</v>
      </c>
      <c r="E171" s="4">
        <f>IF(ISNA(VLOOKUP(A171&amp;"nieuw",'Extra aflossing'!A:G,4,0)),0,VLOOKUP(A171&amp;"nieuw",'Extra aflossing'!A:G,4,0))</f>
        <v>0</v>
      </c>
      <c r="F171" s="4">
        <f>I170*Invoer!$B$14/12</f>
        <v>0</v>
      </c>
      <c r="G171" s="4">
        <f t="shared" si="15"/>
        <v>0</v>
      </c>
      <c r="H171" s="4">
        <f t="shared" si="12"/>
        <v>0</v>
      </c>
      <c r="I171" s="4">
        <f t="shared" si="16"/>
        <v>0</v>
      </c>
    </row>
    <row r="172" spans="1:9" x14ac:dyDescent="0.25">
      <c r="A172" s="10">
        <f t="shared" si="17"/>
        <v>49614</v>
      </c>
      <c r="B172">
        <f t="shared" si="13"/>
        <v>15</v>
      </c>
      <c r="C172">
        <v>171</v>
      </c>
      <c r="D172" s="4">
        <f t="shared" si="14"/>
        <v>0</v>
      </c>
      <c r="E172" s="4">
        <f>IF(ISNA(VLOOKUP(A172&amp;"nieuw",'Extra aflossing'!A:G,4,0)),0,VLOOKUP(A172&amp;"nieuw",'Extra aflossing'!A:G,4,0))</f>
        <v>0</v>
      </c>
      <c r="F172" s="4">
        <f>I171*Invoer!$B$14/12</f>
        <v>0</v>
      </c>
      <c r="G172" s="4">
        <f t="shared" si="15"/>
        <v>0</v>
      </c>
      <c r="H172" s="4">
        <f t="shared" si="12"/>
        <v>0</v>
      </c>
      <c r="I172" s="4">
        <f t="shared" si="16"/>
        <v>0</v>
      </c>
    </row>
    <row r="173" spans="1:9" x14ac:dyDescent="0.25">
      <c r="A173" s="10">
        <f t="shared" si="17"/>
        <v>49644</v>
      </c>
      <c r="B173">
        <f t="shared" si="13"/>
        <v>15</v>
      </c>
      <c r="C173">
        <v>172</v>
      </c>
      <c r="D173" s="4">
        <f t="shared" si="14"/>
        <v>0</v>
      </c>
      <c r="E173" s="4">
        <f>IF(ISNA(VLOOKUP(A173&amp;"nieuw",'Extra aflossing'!A:G,4,0)),0,VLOOKUP(A173&amp;"nieuw",'Extra aflossing'!A:G,4,0))</f>
        <v>0</v>
      </c>
      <c r="F173" s="4">
        <f>I172*Invoer!$B$14/12</f>
        <v>0</v>
      </c>
      <c r="G173" s="4">
        <f t="shared" si="15"/>
        <v>0</v>
      </c>
      <c r="H173" s="4">
        <f t="shared" si="12"/>
        <v>0</v>
      </c>
      <c r="I173" s="4">
        <f t="shared" si="16"/>
        <v>0</v>
      </c>
    </row>
    <row r="174" spans="1:9" x14ac:dyDescent="0.25">
      <c r="A174" s="10">
        <f t="shared" si="17"/>
        <v>49675</v>
      </c>
      <c r="B174">
        <f t="shared" si="13"/>
        <v>15</v>
      </c>
      <c r="C174">
        <v>173</v>
      </c>
      <c r="D174" s="4">
        <f t="shared" si="14"/>
        <v>0</v>
      </c>
      <c r="E174" s="4">
        <f>IF(ISNA(VLOOKUP(A174&amp;"nieuw",'Extra aflossing'!A:G,4,0)),0,VLOOKUP(A174&amp;"nieuw",'Extra aflossing'!A:G,4,0))</f>
        <v>0</v>
      </c>
      <c r="F174" s="4">
        <f>I173*Invoer!$B$14/12</f>
        <v>0</v>
      </c>
      <c r="G174" s="4">
        <f t="shared" si="15"/>
        <v>0</v>
      </c>
      <c r="H174" s="4">
        <f t="shared" si="12"/>
        <v>0</v>
      </c>
      <c r="I174" s="4">
        <f t="shared" si="16"/>
        <v>0</v>
      </c>
    </row>
    <row r="175" spans="1:9" x14ac:dyDescent="0.25">
      <c r="A175" s="10">
        <f t="shared" si="17"/>
        <v>49706</v>
      </c>
      <c r="B175">
        <f t="shared" si="13"/>
        <v>15</v>
      </c>
      <c r="C175">
        <v>174</v>
      </c>
      <c r="D175" s="4">
        <f t="shared" si="14"/>
        <v>0</v>
      </c>
      <c r="E175" s="4">
        <f>IF(ISNA(VLOOKUP(A175&amp;"nieuw",'Extra aflossing'!A:G,4,0)),0,VLOOKUP(A175&amp;"nieuw",'Extra aflossing'!A:G,4,0))</f>
        <v>0</v>
      </c>
      <c r="F175" s="4">
        <f>I174*Invoer!$B$14/12</f>
        <v>0</v>
      </c>
      <c r="G175" s="4">
        <f t="shared" si="15"/>
        <v>0</v>
      </c>
      <c r="H175" s="4">
        <f t="shared" si="12"/>
        <v>0</v>
      </c>
      <c r="I175" s="4">
        <f t="shared" si="16"/>
        <v>0</v>
      </c>
    </row>
    <row r="176" spans="1:9" x14ac:dyDescent="0.25">
      <c r="A176" s="10">
        <f t="shared" si="17"/>
        <v>49735</v>
      </c>
      <c r="B176">
        <f t="shared" si="13"/>
        <v>15</v>
      </c>
      <c r="C176">
        <v>175</v>
      </c>
      <c r="D176" s="4">
        <f t="shared" si="14"/>
        <v>0</v>
      </c>
      <c r="E176" s="4">
        <f>IF(ISNA(VLOOKUP(A176&amp;"nieuw",'Extra aflossing'!A:G,4,0)),0,VLOOKUP(A176&amp;"nieuw",'Extra aflossing'!A:G,4,0))</f>
        <v>0</v>
      </c>
      <c r="F176" s="4">
        <f>I175*Invoer!$B$14/12</f>
        <v>0</v>
      </c>
      <c r="G176" s="4">
        <f t="shared" si="15"/>
        <v>0</v>
      </c>
      <c r="H176" s="4">
        <f t="shared" si="12"/>
        <v>0</v>
      </c>
      <c r="I176" s="4">
        <f t="shared" si="16"/>
        <v>0</v>
      </c>
    </row>
    <row r="177" spans="1:9" x14ac:dyDescent="0.25">
      <c r="A177" s="10">
        <f t="shared" si="17"/>
        <v>49766</v>
      </c>
      <c r="B177">
        <f t="shared" si="13"/>
        <v>15</v>
      </c>
      <c r="C177">
        <v>176</v>
      </c>
      <c r="D177" s="4">
        <f t="shared" si="14"/>
        <v>0</v>
      </c>
      <c r="E177" s="4">
        <f>IF(ISNA(VLOOKUP(A177&amp;"nieuw",'Extra aflossing'!A:G,4,0)),0,VLOOKUP(A177&amp;"nieuw",'Extra aflossing'!A:G,4,0))</f>
        <v>0</v>
      </c>
      <c r="F177" s="4">
        <f>I176*Invoer!$B$14/12</f>
        <v>0</v>
      </c>
      <c r="G177" s="4">
        <f t="shared" si="15"/>
        <v>0</v>
      </c>
      <c r="H177" s="4">
        <f t="shared" si="12"/>
        <v>0</v>
      </c>
      <c r="I177" s="4">
        <f t="shared" si="16"/>
        <v>0</v>
      </c>
    </row>
    <row r="178" spans="1:9" x14ac:dyDescent="0.25">
      <c r="A178" s="10">
        <f t="shared" si="17"/>
        <v>49796</v>
      </c>
      <c r="B178">
        <f t="shared" si="13"/>
        <v>15</v>
      </c>
      <c r="C178">
        <v>177</v>
      </c>
      <c r="D178" s="4">
        <f t="shared" si="14"/>
        <v>0</v>
      </c>
      <c r="E178" s="4">
        <f>IF(ISNA(VLOOKUP(A178&amp;"nieuw",'Extra aflossing'!A:G,4,0)),0,VLOOKUP(A178&amp;"nieuw",'Extra aflossing'!A:G,4,0))</f>
        <v>0</v>
      </c>
      <c r="F178" s="4">
        <f>I177*Invoer!$B$14/12</f>
        <v>0</v>
      </c>
      <c r="G178" s="4">
        <f t="shared" si="15"/>
        <v>0</v>
      </c>
      <c r="H178" s="4">
        <f t="shared" si="12"/>
        <v>0</v>
      </c>
      <c r="I178" s="4">
        <f t="shared" si="16"/>
        <v>0</v>
      </c>
    </row>
    <row r="179" spans="1:9" x14ac:dyDescent="0.25">
      <c r="A179" s="10">
        <f t="shared" si="17"/>
        <v>49827</v>
      </c>
      <c r="B179">
        <f t="shared" si="13"/>
        <v>15</v>
      </c>
      <c r="C179">
        <v>178</v>
      </c>
      <c r="D179" s="4">
        <f t="shared" si="14"/>
        <v>0</v>
      </c>
      <c r="E179" s="4">
        <f>IF(ISNA(VLOOKUP(A179&amp;"nieuw",'Extra aflossing'!A:G,4,0)),0,VLOOKUP(A179&amp;"nieuw",'Extra aflossing'!A:G,4,0))</f>
        <v>0</v>
      </c>
      <c r="F179" s="4">
        <f>I178*Invoer!$B$14/12</f>
        <v>0</v>
      </c>
      <c r="G179" s="4">
        <f t="shared" si="15"/>
        <v>0</v>
      </c>
      <c r="H179" s="4">
        <f t="shared" si="12"/>
        <v>0</v>
      </c>
      <c r="I179" s="4">
        <f t="shared" si="16"/>
        <v>0</v>
      </c>
    </row>
    <row r="180" spans="1:9" x14ac:dyDescent="0.25">
      <c r="A180" s="10">
        <f t="shared" si="17"/>
        <v>49857</v>
      </c>
      <c r="B180">
        <f t="shared" si="13"/>
        <v>15</v>
      </c>
      <c r="C180">
        <v>179</v>
      </c>
      <c r="D180" s="4">
        <f t="shared" si="14"/>
        <v>0</v>
      </c>
      <c r="E180" s="4">
        <f>IF(ISNA(VLOOKUP(A180&amp;"nieuw",'Extra aflossing'!A:G,4,0)),0,VLOOKUP(A180&amp;"nieuw",'Extra aflossing'!A:G,4,0))</f>
        <v>0</v>
      </c>
      <c r="F180" s="4">
        <f>I179*Invoer!$B$14/12</f>
        <v>0</v>
      </c>
      <c r="G180" s="4">
        <f t="shared" si="15"/>
        <v>0</v>
      </c>
      <c r="H180" s="4">
        <f t="shared" si="12"/>
        <v>0</v>
      </c>
      <c r="I180" s="4">
        <f t="shared" si="16"/>
        <v>0</v>
      </c>
    </row>
    <row r="181" spans="1:9" x14ac:dyDescent="0.25">
      <c r="A181" s="10">
        <f t="shared" si="17"/>
        <v>49888</v>
      </c>
      <c r="B181">
        <f t="shared" si="13"/>
        <v>15</v>
      </c>
      <c r="C181">
        <v>180</v>
      </c>
      <c r="D181" s="4">
        <f t="shared" si="14"/>
        <v>0</v>
      </c>
      <c r="E181" s="4">
        <f>IF(ISNA(VLOOKUP(A181&amp;"nieuw",'Extra aflossing'!A:G,4,0)),0,VLOOKUP(A181&amp;"nieuw",'Extra aflossing'!A:G,4,0))</f>
        <v>0</v>
      </c>
      <c r="F181" s="4">
        <f>I180*Invoer!$B$14/12</f>
        <v>0</v>
      </c>
      <c r="G181" s="4">
        <f t="shared" si="15"/>
        <v>0</v>
      </c>
      <c r="H181" s="4">
        <f t="shared" si="12"/>
        <v>0</v>
      </c>
      <c r="I181" s="4">
        <f t="shared" si="16"/>
        <v>0</v>
      </c>
    </row>
    <row r="182" spans="1:9" x14ac:dyDescent="0.25">
      <c r="A182" s="10">
        <f t="shared" si="17"/>
        <v>49919</v>
      </c>
      <c r="B182">
        <f t="shared" si="13"/>
        <v>16</v>
      </c>
      <c r="C182">
        <v>181</v>
      </c>
      <c r="D182" s="4">
        <f t="shared" si="14"/>
        <v>0</v>
      </c>
      <c r="E182" s="4">
        <f>IF(ISNA(VLOOKUP(A182&amp;"nieuw",'Extra aflossing'!A:G,4,0)),0,VLOOKUP(A182&amp;"nieuw",'Extra aflossing'!A:G,4,0))</f>
        <v>0</v>
      </c>
      <c r="F182" s="4">
        <f>I181*Invoer!$B$15/12</f>
        <v>0</v>
      </c>
      <c r="G182" s="4">
        <f t="shared" si="15"/>
        <v>0</v>
      </c>
      <c r="H182" s="4">
        <f t="shared" si="12"/>
        <v>0</v>
      </c>
      <c r="I182" s="4">
        <f t="shared" si="16"/>
        <v>0</v>
      </c>
    </row>
    <row r="183" spans="1:9" x14ac:dyDescent="0.25">
      <c r="A183" s="10">
        <f t="shared" si="17"/>
        <v>49949</v>
      </c>
      <c r="B183">
        <f t="shared" si="13"/>
        <v>16</v>
      </c>
      <c r="C183">
        <v>182</v>
      </c>
      <c r="D183" s="4">
        <f t="shared" si="14"/>
        <v>0</v>
      </c>
      <c r="E183" s="4">
        <f>IF(ISNA(VLOOKUP(A183&amp;"nieuw",'Extra aflossing'!A:G,4,0)),0,VLOOKUP(A183&amp;"nieuw",'Extra aflossing'!A:G,4,0))</f>
        <v>0</v>
      </c>
      <c r="F183" s="4">
        <f>I182*Invoer!$B$15/12</f>
        <v>0</v>
      </c>
      <c r="G183" s="4">
        <f t="shared" si="15"/>
        <v>0</v>
      </c>
      <c r="H183" s="4">
        <f t="shared" si="12"/>
        <v>0</v>
      </c>
      <c r="I183" s="4">
        <f t="shared" si="16"/>
        <v>0</v>
      </c>
    </row>
    <row r="184" spans="1:9" x14ac:dyDescent="0.25">
      <c r="A184" s="10">
        <f t="shared" si="17"/>
        <v>49980</v>
      </c>
      <c r="B184">
        <f t="shared" si="13"/>
        <v>16</v>
      </c>
      <c r="C184">
        <v>183</v>
      </c>
      <c r="D184" s="4">
        <f t="shared" si="14"/>
        <v>0</v>
      </c>
      <c r="E184" s="4">
        <f>IF(ISNA(VLOOKUP(A184&amp;"nieuw",'Extra aflossing'!A:G,4,0)),0,VLOOKUP(A184&amp;"nieuw",'Extra aflossing'!A:G,4,0))</f>
        <v>0</v>
      </c>
      <c r="F184" s="4">
        <f>I183*Invoer!$B$15/12</f>
        <v>0</v>
      </c>
      <c r="G184" s="4">
        <f t="shared" si="15"/>
        <v>0</v>
      </c>
      <c r="H184" s="4">
        <f t="shared" si="12"/>
        <v>0</v>
      </c>
      <c r="I184" s="4">
        <f t="shared" si="16"/>
        <v>0</v>
      </c>
    </row>
    <row r="185" spans="1:9" x14ac:dyDescent="0.25">
      <c r="A185" s="10">
        <f t="shared" si="17"/>
        <v>50010</v>
      </c>
      <c r="B185">
        <f t="shared" si="13"/>
        <v>16</v>
      </c>
      <c r="C185">
        <v>184</v>
      </c>
      <c r="D185" s="4">
        <f t="shared" si="14"/>
        <v>0</v>
      </c>
      <c r="E185" s="4">
        <f>IF(ISNA(VLOOKUP(A185&amp;"nieuw",'Extra aflossing'!A:G,4,0)),0,VLOOKUP(A185&amp;"nieuw",'Extra aflossing'!A:G,4,0))</f>
        <v>0</v>
      </c>
      <c r="F185" s="4">
        <f>I184*Invoer!$B$15/12</f>
        <v>0</v>
      </c>
      <c r="G185" s="4">
        <f t="shared" si="15"/>
        <v>0</v>
      </c>
      <c r="H185" s="4">
        <f t="shared" si="12"/>
        <v>0</v>
      </c>
      <c r="I185" s="4">
        <f t="shared" si="16"/>
        <v>0</v>
      </c>
    </row>
    <row r="186" spans="1:9" x14ac:dyDescent="0.25">
      <c r="A186" s="10">
        <f t="shared" si="17"/>
        <v>50041</v>
      </c>
      <c r="B186">
        <f t="shared" si="13"/>
        <v>16</v>
      </c>
      <c r="C186">
        <v>185</v>
      </c>
      <c r="D186" s="4">
        <f t="shared" si="14"/>
        <v>0</v>
      </c>
      <c r="E186" s="4">
        <f>IF(ISNA(VLOOKUP(A186&amp;"nieuw",'Extra aflossing'!A:G,4,0)),0,VLOOKUP(A186&amp;"nieuw",'Extra aflossing'!A:G,4,0))</f>
        <v>0</v>
      </c>
      <c r="F186" s="4">
        <f>I185*Invoer!$B$15/12</f>
        <v>0</v>
      </c>
      <c r="G186" s="4">
        <f t="shared" si="15"/>
        <v>0</v>
      </c>
      <c r="H186" s="4">
        <f t="shared" si="12"/>
        <v>0</v>
      </c>
      <c r="I186" s="4">
        <f t="shared" si="16"/>
        <v>0</v>
      </c>
    </row>
    <row r="187" spans="1:9" x14ac:dyDescent="0.25">
      <c r="A187" s="10">
        <f t="shared" si="17"/>
        <v>50072</v>
      </c>
      <c r="B187">
        <f t="shared" si="13"/>
        <v>16</v>
      </c>
      <c r="C187">
        <v>186</v>
      </c>
      <c r="D187" s="4">
        <f t="shared" si="14"/>
        <v>0</v>
      </c>
      <c r="E187" s="4">
        <f>IF(ISNA(VLOOKUP(A187&amp;"nieuw",'Extra aflossing'!A:G,4,0)),0,VLOOKUP(A187&amp;"nieuw",'Extra aflossing'!A:G,4,0))</f>
        <v>0</v>
      </c>
      <c r="F187" s="4">
        <f>I186*Invoer!$B$15/12</f>
        <v>0</v>
      </c>
      <c r="G187" s="4">
        <f t="shared" si="15"/>
        <v>0</v>
      </c>
      <c r="H187" s="4">
        <f t="shared" si="12"/>
        <v>0</v>
      </c>
      <c r="I187" s="4">
        <f t="shared" si="16"/>
        <v>0</v>
      </c>
    </row>
    <row r="188" spans="1:9" x14ac:dyDescent="0.25">
      <c r="A188" s="10">
        <f t="shared" si="17"/>
        <v>50100</v>
      </c>
      <c r="B188">
        <f t="shared" si="13"/>
        <v>16</v>
      </c>
      <c r="C188">
        <v>187</v>
      </c>
      <c r="D188" s="4">
        <f t="shared" si="14"/>
        <v>0</v>
      </c>
      <c r="E188" s="4">
        <f>IF(ISNA(VLOOKUP(A188&amp;"nieuw",'Extra aflossing'!A:G,4,0)),0,VLOOKUP(A188&amp;"nieuw",'Extra aflossing'!A:G,4,0))</f>
        <v>0</v>
      </c>
      <c r="F188" s="4">
        <f>I187*Invoer!$B$15/12</f>
        <v>0</v>
      </c>
      <c r="G188" s="4">
        <f t="shared" si="15"/>
        <v>0</v>
      </c>
      <c r="H188" s="4">
        <f t="shared" si="12"/>
        <v>0</v>
      </c>
      <c r="I188" s="4">
        <f t="shared" si="16"/>
        <v>0</v>
      </c>
    </row>
    <row r="189" spans="1:9" x14ac:dyDescent="0.25">
      <c r="A189" s="10">
        <f t="shared" si="17"/>
        <v>50131</v>
      </c>
      <c r="B189">
        <f t="shared" si="13"/>
        <v>16</v>
      </c>
      <c r="C189">
        <v>188</v>
      </c>
      <c r="D189" s="4">
        <f t="shared" si="14"/>
        <v>0</v>
      </c>
      <c r="E189" s="4">
        <f>IF(ISNA(VLOOKUP(A189&amp;"nieuw",'Extra aflossing'!A:G,4,0)),0,VLOOKUP(A189&amp;"nieuw",'Extra aflossing'!A:G,4,0))</f>
        <v>0</v>
      </c>
      <c r="F189" s="4">
        <f>I188*Invoer!$B$15/12</f>
        <v>0</v>
      </c>
      <c r="G189" s="4">
        <f t="shared" si="15"/>
        <v>0</v>
      </c>
      <c r="H189" s="4">
        <f t="shared" si="12"/>
        <v>0</v>
      </c>
      <c r="I189" s="4">
        <f t="shared" si="16"/>
        <v>0</v>
      </c>
    </row>
    <row r="190" spans="1:9" x14ac:dyDescent="0.25">
      <c r="A190" s="10">
        <f t="shared" si="17"/>
        <v>50161</v>
      </c>
      <c r="B190">
        <f t="shared" si="13"/>
        <v>16</v>
      </c>
      <c r="C190">
        <v>189</v>
      </c>
      <c r="D190" s="4">
        <f t="shared" si="14"/>
        <v>0</v>
      </c>
      <c r="E190" s="4">
        <f>IF(ISNA(VLOOKUP(A190&amp;"nieuw",'Extra aflossing'!A:G,4,0)),0,VLOOKUP(A190&amp;"nieuw",'Extra aflossing'!A:G,4,0))</f>
        <v>0</v>
      </c>
      <c r="F190" s="4">
        <f>I189*Invoer!$B$15/12</f>
        <v>0</v>
      </c>
      <c r="G190" s="4">
        <f t="shared" si="15"/>
        <v>0</v>
      </c>
      <c r="H190" s="4">
        <f t="shared" si="12"/>
        <v>0</v>
      </c>
      <c r="I190" s="4">
        <f t="shared" si="16"/>
        <v>0</v>
      </c>
    </row>
    <row r="191" spans="1:9" x14ac:dyDescent="0.25">
      <c r="A191" s="10">
        <f t="shared" si="17"/>
        <v>50192</v>
      </c>
      <c r="B191">
        <f t="shared" si="13"/>
        <v>16</v>
      </c>
      <c r="C191">
        <v>190</v>
      </c>
      <c r="D191" s="4">
        <f t="shared" si="14"/>
        <v>0</v>
      </c>
      <c r="E191" s="4">
        <f>IF(ISNA(VLOOKUP(A191&amp;"nieuw",'Extra aflossing'!A:G,4,0)),0,VLOOKUP(A191&amp;"nieuw",'Extra aflossing'!A:G,4,0))</f>
        <v>0</v>
      </c>
      <c r="F191" s="4">
        <f>I190*Invoer!$B$15/12</f>
        <v>0</v>
      </c>
      <c r="G191" s="4">
        <f t="shared" si="15"/>
        <v>0</v>
      </c>
      <c r="H191" s="4">
        <f t="shared" si="12"/>
        <v>0</v>
      </c>
      <c r="I191" s="4">
        <f t="shared" si="16"/>
        <v>0</v>
      </c>
    </row>
    <row r="192" spans="1:9" x14ac:dyDescent="0.25">
      <c r="A192" s="10">
        <f t="shared" si="17"/>
        <v>50222</v>
      </c>
      <c r="B192">
        <f t="shared" si="13"/>
        <v>16</v>
      </c>
      <c r="C192">
        <v>191</v>
      </c>
      <c r="D192" s="4">
        <f t="shared" si="14"/>
        <v>0</v>
      </c>
      <c r="E192" s="4">
        <f>IF(ISNA(VLOOKUP(A192&amp;"nieuw",'Extra aflossing'!A:G,4,0)),0,VLOOKUP(A192&amp;"nieuw",'Extra aflossing'!A:G,4,0))</f>
        <v>0</v>
      </c>
      <c r="F192" s="4">
        <f>I191*Invoer!$B$15/12</f>
        <v>0</v>
      </c>
      <c r="G192" s="4">
        <f t="shared" si="15"/>
        <v>0</v>
      </c>
      <c r="H192" s="4">
        <f t="shared" si="12"/>
        <v>0</v>
      </c>
      <c r="I192" s="4">
        <f t="shared" si="16"/>
        <v>0</v>
      </c>
    </row>
    <row r="193" spans="1:9" x14ac:dyDescent="0.25">
      <c r="A193" s="10">
        <f t="shared" si="17"/>
        <v>50253</v>
      </c>
      <c r="B193">
        <f t="shared" si="13"/>
        <v>16</v>
      </c>
      <c r="C193">
        <v>192</v>
      </c>
      <c r="D193" s="4">
        <f t="shared" si="14"/>
        <v>0</v>
      </c>
      <c r="E193" s="4">
        <f>IF(ISNA(VLOOKUP(A193&amp;"nieuw",'Extra aflossing'!A:G,4,0)),0,VLOOKUP(A193&amp;"nieuw",'Extra aflossing'!A:G,4,0))</f>
        <v>0</v>
      </c>
      <c r="F193" s="4">
        <f>I192*Invoer!$B$15/12</f>
        <v>0</v>
      </c>
      <c r="G193" s="4">
        <f t="shared" si="15"/>
        <v>0</v>
      </c>
      <c r="H193" s="4">
        <f t="shared" si="12"/>
        <v>0</v>
      </c>
      <c r="I193" s="4">
        <f t="shared" si="16"/>
        <v>0</v>
      </c>
    </row>
    <row r="194" spans="1:9" x14ac:dyDescent="0.25">
      <c r="A194" s="10">
        <f t="shared" si="17"/>
        <v>50284</v>
      </c>
      <c r="B194">
        <f t="shared" si="13"/>
        <v>17</v>
      </c>
      <c r="C194">
        <v>193</v>
      </c>
      <c r="D194" s="4">
        <f t="shared" si="14"/>
        <v>0</v>
      </c>
      <c r="E194" s="4">
        <f>IF(ISNA(VLOOKUP(A194&amp;"nieuw",'Extra aflossing'!A:G,4,0)),0,VLOOKUP(A194&amp;"nieuw",'Extra aflossing'!A:G,4,0))</f>
        <v>0</v>
      </c>
      <c r="F194" s="4">
        <f>I193*Invoer!$B$15/12</f>
        <v>0</v>
      </c>
      <c r="G194" s="4">
        <f t="shared" si="15"/>
        <v>0</v>
      </c>
      <c r="H194" s="4">
        <f t="shared" ref="H194:H257" si="18">SUM(E194,G194)</f>
        <v>0</v>
      </c>
      <c r="I194" s="4">
        <f t="shared" si="16"/>
        <v>0</v>
      </c>
    </row>
    <row r="195" spans="1:9" x14ac:dyDescent="0.25">
      <c r="A195" s="10">
        <f t="shared" si="17"/>
        <v>50314</v>
      </c>
      <c r="B195">
        <f t="shared" ref="B195:B258" si="19">CEILING(C195/12,1)</f>
        <v>17</v>
      </c>
      <c r="C195">
        <v>194</v>
      </c>
      <c r="D195" s="4">
        <f t="shared" ref="D195:D258" si="20">IF(A195&lt;=Aflossingsvrij_maken,I194/(360-C194),0)</f>
        <v>0</v>
      </c>
      <c r="E195" s="4">
        <f>IF(ISNA(VLOOKUP(A195&amp;"nieuw",'Extra aflossing'!A:G,4,0)),0,VLOOKUP(A195&amp;"nieuw",'Extra aflossing'!A:G,4,0))</f>
        <v>0</v>
      </c>
      <c r="F195" s="4">
        <f>I194*Invoer!$B$15/12</f>
        <v>0</v>
      </c>
      <c r="G195" s="4">
        <f t="shared" ref="G195:G258" si="21">SUM(D195,F195)</f>
        <v>0</v>
      </c>
      <c r="H195" s="4">
        <f t="shared" si="18"/>
        <v>0</v>
      </c>
      <c r="I195" s="4">
        <f t="shared" ref="I195:I258" si="22">I194-D195-E195</f>
        <v>0</v>
      </c>
    </row>
    <row r="196" spans="1:9" x14ac:dyDescent="0.25">
      <c r="A196" s="10">
        <f t="shared" ref="A196:A259" si="23">DATE(YEAR(A195),MONTH(A195)+1,DAY(A195))</f>
        <v>50345</v>
      </c>
      <c r="B196">
        <f t="shared" si="19"/>
        <v>17</v>
      </c>
      <c r="C196">
        <v>195</v>
      </c>
      <c r="D196" s="4">
        <f t="shared" si="20"/>
        <v>0</v>
      </c>
      <c r="E196" s="4">
        <f>IF(ISNA(VLOOKUP(A196&amp;"nieuw",'Extra aflossing'!A:G,4,0)),0,VLOOKUP(A196&amp;"nieuw",'Extra aflossing'!A:G,4,0))</f>
        <v>0</v>
      </c>
      <c r="F196" s="4">
        <f>I195*Invoer!$B$15/12</f>
        <v>0</v>
      </c>
      <c r="G196" s="4">
        <f t="shared" si="21"/>
        <v>0</v>
      </c>
      <c r="H196" s="4">
        <f t="shared" si="18"/>
        <v>0</v>
      </c>
      <c r="I196" s="4">
        <f t="shared" si="22"/>
        <v>0</v>
      </c>
    </row>
    <row r="197" spans="1:9" x14ac:dyDescent="0.25">
      <c r="A197" s="10">
        <f t="shared" si="23"/>
        <v>50375</v>
      </c>
      <c r="B197">
        <f t="shared" si="19"/>
        <v>17</v>
      </c>
      <c r="C197">
        <v>196</v>
      </c>
      <c r="D197" s="4">
        <f t="shared" si="20"/>
        <v>0</v>
      </c>
      <c r="E197" s="4">
        <f>IF(ISNA(VLOOKUP(A197&amp;"nieuw",'Extra aflossing'!A:G,4,0)),0,VLOOKUP(A197&amp;"nieuw",'Extra aflossing'!A:G,4,0))</f>
        <v>0</v>
      </c>
      <c r="F197" s="4">
        <f>I196*Invoer!$B$15/12</f>
        <v>0</v>
      </c>
      <c r="G197" s="4">
        <f t="shared" si="21"/>
        <v>0</v>
      </c>
      <c r="H197" s="4">
        <f t="shared" si="18"/>
        <v>0</v>
      </c>
      <c r="I197" s="4">
        <f t="shared" si="22"/>
        <v>0</v>
      </c>
    </row>
    <row r="198" spans="1:9" x14ac:dyDescent="0.25">
      <c r="A198" s="10">
        <f t="shared" si="23"/>
        <v>50406</v>
      </c>
      <c r="B198">
        <f t="shared" si="19"/>
        <v>17</v>
      </c>
      <c r="C198">
        <v>197</v>
      </c>
      <c r="D198" s="4">
        <f t="shared" si="20"/>
        <v>0</v>
      </c>
      <c r="E198" s="4">
        <f>IF(ISNA(VLOOKUP(A198&amp;"nieuw",'Extra aflossing'!A:G,4,0)),0,VLOOKUP(A198&amp;"nieuw",'Extra aflossing'!A:G,4,0))</f>
        <v>0</v>
      </c>
      <c r="F198" s="4">
        <f>I197*Invoer!$B$15/12</f>
        <v>0</v>
      </c>
      <c r="G198" s="4">
        <f t="shared" si="21"/>
        <v>0</v>
      </c>
      <c r="H198" s="4">
        <f t="shared" si="18"/>
        <v>0</v>
      </c>
      <c r="I198" s="4">
        <f t="shared" si="22"/>
        <v>0</v>
      </c>
    </row>
    <row r="199" spans="1:9" x14ac:dyDescent="0.25">
      <c r="A199" s="10">
        <f t="shared" si="23"/>
        <v>50437</v>
      </c>
      <c r="B199">
        <f t="shared" si="19"/>
        <v>17</v>
      </c>
      <c r="C199">
        <v>198</v>
      </c>
      <c r="D199" s="4">
        <f t="shared" si="20"/>
        <v>0</v>
      </c>
      <c r="E199" s="4">
        <f>IF(ISNA(VLOOKUP(A199&amp;"nieuw",'Extra aflossing'!A:G,4,0)),0,VLOOKUP(A199&amp;"nieuw",'Extra aflossing'!A:G,4,0))</f>
        <v>0</v>
      </c>
      <c r="F199" s="4">
        <f>I198*Invoer!$B$15/12</f>
        <v>0</v>
      </c>
      <c r="G199" s="4">
        <f t="shared" si="21"/>
        <v>0</v>
      </c>
      <c r="H199" s="4">
        <f t="shared" si="18"/>
        <v>0</v>
      </c>
      <c r="I199" s="4">
        <f t="shared" si="22"/>
        <v>0</v>
      </c>
    </row>
    <row r="200" spans="1:9" x14ac:dyDescent="0.25">
      <c r="A200" s="10">
        <f t="shared" si="23"/>
        <v>50465</v>
      </c>
      <c r="B200">
        <f t="shared" si="19"/>
        <v>17</v>
      </c>
      <c r="C200">
        <v>199</v>
      </c>
      <c r="D200" s="4">
        <f t="shared" si="20"/>
        <v>0</v>
      </c>
      <c r="E200" s="4">
        <f>IF(ISNA(VLOOKUP(A200&amp;"nieuw",'Extra aflossing'!A:G,4,0)),0,VLOOKUP(A200&amp;"nieuw",'Extra aflossing'!A:G,4,0))</f>
        <v>0</v>
      </c>
      <c r="F200" s="4">
        <f>I199*Invoer!$B$15/12</f>
        <v>0</v>
      </c>
      <c r="G200" s="4">
        <f t="shared" si="21"/>
        <v>0</v>
      </c>
      <c r="H200" s="4">
        <f t="shared" si="18"/>
        <v>0</v>
      </c>
      <c r="I200" s="4">
        <f t="shared" si="22"/>
        <v>0</v>
      </c>
    </row>
    <row r="201" spans="1:9" x14ac:dyDescent="0.25">
      <c r="A201" s="10">
        <f t="shared" si="23"/>
        <v>50496</v>
      </c>
      <c r="B201">
        <f t="shared" si="19"/>
        <v>17</v>
      </c>
      <c r="C201">
        <v>200</v>
      </c>
      <c r="D201" s="4">
        <f t="shared" si="20"/>
        <v>0</v>
      </c>
      <c r="E201" s="4">
        <f>IF(ISNA(VLOOKUP(A201&amp;"nieuw",'Extra aflossing'!A:G,4,0)),0,VLOOKUP(A201&amp;"nieuw",'Extra aflossing'!A:G,4,0))</f>
        <v>0</v>
      </c>
      <c r="F201" s="4">
        <f>I200*Invoer!$B$15/12</f>
        <v>0</v>
      </c>
      <c r="G201" s="4">
        <f t="shared" si="21"/>
        <v>0</v>
      </c>
      <c r="H201" s="4">
        <f t="shared" si="18"/>
        <v>0</v>
      </c>
      <c r="I201" s="4">
        <f t="shared" si="22"/>
        <v>0</v>
      </c>
    </row>
    <row r="202" spans="1:9" x14ac:dyDescent="0.25">
      <c r="A202" s="10">
        <f t="shared" si="23"/>
        <v>50526</v>
      </c>
      <c r="B202">
        <f t="shared" si="19"/>
        <v>17</v>
      </c>
      <c r="C202">
        <v>201</v>
      </c>
      <c r="D202" s="4">
        <f t="shared" si="20"/>
        <v>0</v>
      </c>
      <c r="E202" s="4">
        <f>IF(ISNA(VLOOKUP(A202&amp;"nieuw",'Extra aflossing'!A:G,4,0)),0,VLOOKUP(A202&amp;"nieuw",'Extra aflossing'!A:G,4,0))</f>
        <v>0</v>
      </c>
      <c r="F202" s="4">
        <f>I201*Invoer!$B$15/12</f>
        <v>0</v>
      </c>
      <c r="G202" s="4">
        <f t="shared" si="21"/>
        <v>0</v>
      </c>
      <c r="H202" s="4">
        <f t="shared" si="18"/>
        <v>0</v>
      </c>
      <c r="I202" s="4">
        <f t="shared" si="22"/>
        <v>0</v>
      </c>
    </row>
    <row r="203" spans="1:9" x14ac:dyDescent="0.25">
      <c r="A203" s="10">
        <f t="shared" si="23"/>
        <v>50557</v>
      </c>
      <c r="B203">
        <f t="shared" si="19"/>
        <v>17</v>
      </c>
      <c r="C203">
        <v>202</v>
      </c>
      <c r="D203" s="4">
        <f t="shared" si="20"/>
        <v>0</v>
      </c>
      <c r="E203" s="4">
        <f>IF(ISNA(VLOOKUP(A203&amp;"nieuw",'Extra aflossing'!A:G,4,0)),0,VLOOKUP(A203&amp;"nieuw",'Extra aflossing'!A:G,4,0))</f>
        <v>0</v>
      </c>
      <c r="F203" s="4">
        <f>I202*Invoer!$B$15/12</f>
        <v>0</v>
      </c>
      <c r="G203" s="4">
        <f t="shared" si="21"/>
        <v>0</v>
      </c>
      <c r="H203" s="4">
        <f t="shared" si="18"/>
        <v>0</v>
      </c>
      <c r="I203" s="4">
        <f t="shared" si="22"/>
        <v>0</v>
      </c>
    </row>
    <row r="204" spans="1:9" x14ac:dyDescent="0.25">
      <c r="A204" s="10">
        <f t="shared" si="23"/>
        <v>50587</v>
      </c>
      <c r="B204">
        <f t="shared" si="19"/>
        <v>17</v>
      </c>
      <c r="C204">
        <v>203</v>
      </c>
      <c r="D204" s="4">
        <f t="shared" si="20"/>
        <v>0</v>
      </c>
      <c r="E204" s="4">
        <f>IF(ISNA(VLOOKUP(A204&amp;"nieuw",'Extra aflossing'!A:G,4,0)),0,VLOOKUP(A204&amp;"nieuw",'Extra aflossing'!A:G,4,0))</f>
        <v>0</v>
      </c>
      <c r="F204" s="4">
        <f>I203*Invoer!$B$15/12</f>
        <v>0</v>
      </c>
      <c r="G204" s="4">
        <f t="shared" si="21"/>
        <v>0</v>
      </c>
      <c r="H204" s="4">
        <f t="shared" si="18"/>
        <v>0</v>
      </c>
      <c r="I204" s="4">
        <f t="shared" si="22"/>
        <v>0</v>
      </c>
    </row>
    <row r="205" spans="1:9" x14ac:dyDescent="0.25">
      <c r="A205" s="10">
        <f t="shared" si="23"/>
        <v>50618</v>
      </c>
      <c r="B205">
        <f t="shared" si="19"/>
        <v>17</v>
      </c>
      <c r="C205">
        <v>204</v>
      </c>
      <c r="D205" s="4">
        <f t="shared" si="20"/>
        <v>0</v>
      </c>
      <c r="E205" s="4">
        <f>IF(ISNA(VLOOKUP(A205&amp;"nieuw",'Extra aflossing'!A:G,4,0)),0,VLOOKUP(A205&amp;"nieuw",'Extra aflossing'!A:G,4,0))</f>
        <v>0</v>
      </c>
      <c r="F205" s="4">
        <f>I204*Invoer!$B$15/12</f>
        <v>0</v>
      </c>
      <c r="G205" s="4">
        <f t="shared" si="21"/>
        <v>0</v>
      </c>
      <c r="H205" s="4">
        <f t="shared" si="18"/>
        <v>0</v>
      </c>
      <c r="I205" s="4">
        <f t="shared" si="22"/>
        <v>0</v>
      </c>
    </row>
    <row r="206" spans="1:9" x14ac:dyDescent="0.25">
      <c r="A206" s="10">
        <f t="shared" si="23"/>
        <v>50649</v>
      </c>
      <c r="B206">
        <f t="shared" si="19"/>
        <v>18</v>
      </c>
      <c r="C206">
        <v>205</v>
      </c>
      <c r="D206" s="4">
        <f t="shared" si="20"/>
        <v>0</v>
      </c>
      <c r="E206" s="4">
        <f>IF(ISNA(VLOOKUP(A206&amp;"nieuw",'Extra aflossing'!A:G,4,0)),0,VLOOKUP(A206&amp;"nieuw",'Extra aflossing'!A:G,4,0))</f>
        <v>0</v>
      </c>
      <c r="F206" s="4">
        <f>I205*Invoer!$B$15/12</f>
        <v>0</v>
      </c>
      <c r="G206" s="4">
        <f t="shared" si="21"/>
        <v>0</v>
      </c>
      <c r="H206" s="4">
        <f t="shared" si="18"/>
        <v>0</v>
      </c>
      <c r="I206" s="4">
        <f t="shared" si="22"/>
        <v>0</v>
      </c>
    </row>
    <row r="207" spans="1:9" x14ac:dyDescent="0.25">
      <c r="A207" s="10">
        <f t="shared" si="23"/>
        <v>50679</v>
      </c>
      <c r="B207">
        <f t="shared" si="19"/>
        <v>18</v>
      </c>
      <c r="C207">
        <v>206</v>
      </c>
      <c r="D207" s="4">
        <f t="shared" si="20"/>
        <v>0</v>
      </c>
      <c r="E207" s="4">
        <f>IF(ISNA(VLOOKUP(A207&amp;"nieuw",'Extra aflossing'!A:G,4,0)),0,VLOOKUP(A207&amp;"nieuw",'Extra aflossing'!A:G,4,0))</f>
        <v>0</v>
      </c>
      <c r="F207" s="4">
        <f>I206*Invoer!$B$15/12</f>
        <v>0</v>
      </c>
      <c r="G207" s="4">
        <f t="shared" si="21"/>
        <v>0</v>
      </c>
      <c r="H207" s="4">
        <f t="shared" si="18"/>
        <v>0</v>
      </c>
      <c r="I207" s="4">
        <f t="shared" si="22"/>
        <v>0</v>
      </c>
    </row>
    <row r="208" spans="1:9" x14ac:dyDescent="0.25">
      <c r="A208" s="10">
        <f t="shared" si="23"/>
        <v>50710</v>
      </c>
      <c r="B208">
        <f t="shared" si="19"/>
        <v>18</v>
      </c>
      <c r="C208">
        <v>207</v>
      </c>
      <c r="D208" s="4">
        <f t="shared" si="20"/>
        <v>0</v>
      </c>
      <c r="E208" s="4">
        <f>IF(ISNA(VLOOKUP(A208&amp;"nieuw",'Extra aflossing'!A:G,4,0)),0,VLOOKUP(A208&amp;"nieuw",'Extra aflossing'!A:G,4,0))</f>
        <v>0</v>
      </c>
      <c r="F208" s="4">
        <f>I207*Invoer!$B$15/12</f>
        <v>0</v>
      </c>
      <c r="G208" s="4">
        <f t="shared" si="21"/>
        <v>0</v>
      </c>
      <c r="H208" s="4">
        <f t="shared" si="18"/>
        <v>0</v>
      </c>
      <c r="I208" s="4">
        <f t="shared" si="22"/>
        <v>0</v>
      </c>
    </row>
    <row r="209" spans="1:9" x14ac:dyDescent="0.25">
      <c r="A209" s="10">
        <f t="shared" si="23"/>
        <v>50740</v>
      </c>
      <c r="B209">
        <f t="shared" si="19"/>
        <v>18</v>
      </c>
      <c r="C209">
        <v>208</v>
      </c>
      <c r="D209" s="4">
        <f t="shared" si="20"/>
        <v>0</v>
      </c>
      <c r="E209" s="4">
        <f>IF(ISNA(VLOOKUP(A209&amp;"nieuw",'Extra aflossing'!A:G,4,0)),0,VLOOKUP(A209&amp;"nieuw",'Extra aflossing'!A:G,4,0))</f>
        <v>0</v>
      </c>
      <c r="F209" s="4">
        <f>I208*Invoer!$B$15/12</f>
        <v>0</v>
      </c>
      <c r="G209" s="4">
        <f t="shared" si="21"/>
        <v>0</v>
      </c>
      <c r="H209" s="4">
        <f t="shared" si="18"/>
        <v>0</v>
      </c>
      <c r="I209" s="4">
        <f t="shared" si="22"/>
        <v>0</v>
      </c>
    </row>
    <row r="210" spans="1:9" x14ac:dyDescent="0.25">
      <c r="A210" s="10">
        <f t="shared" si="23"/>
        <v>50771</v>
      </c>
      <c r="B210">
        <f t="shared" si="19"/>
        <v>18</v>
      </c>
      <c r="C210">
        <v>209</v>
      </c>
      <c r="D210" s="4">
        <f t="shared" si="20"/>
        <v>0</v>
      </c>
      <c r="E210" s="4">
        <f>IF(ISNA(VLOOKUP(A210&amp;"nieuw",'Extra aflossing'!A:G,4,0)),0,VLOOKUP(A210&amp;"nieuw",'Extra aflossing'!A:G,4,0))</f>
        <v>0</v>
      </c>
      <c r="F210" s="4">
        <f>I209*Invoer!$B$15/12</f>
        <v>0</v>
      </c>
      <c r="G210" s="4">
        <f t="shared" si="21"/>
        <v>0</v>
      </c>
      <c r="H210" s="4">
        <f t="shared" si="18"/>
        <v>0</v>
      </c>
      <c r="I210" s="4">
        <f t="shared" si="22"/>
        <v>0</v>
      </c>
    </row>
    <row r="211" spans="1:9" x14ac:dyDescent="0.25">
      <c r="A211" s="10">
        <f t="shared" si="23"/>
        <v>50802</v>
      </c>
      <c r="B211">
        <f t="shared" si="19"/>
        <v>18</v>
      </c>
      <c r="C211">
        <v>210</v>
      </c>
      <c r="D211" s="4">
        <f t="shared" si="20"/>
        <v>0</v>
      </c>
      <c r="E211" s="4">
        <f>IF(ISNA(VLOOKUP(A211&amp;"nieuw",'Extra aflossing'!A:G,4,0)),0,VLOOKUP(A211&amp;"nieuw",'Extra aflossing'!A:G,4,0))</f>
        <v>0</v>
      </c>
      <c r="F211" s="4">
        <f>I210*Invoer!$B$15/12</f>
        <v>0</v>
      </c>
      <c r="G211" s="4">
        <f t="shared" si="21"/>
        <v>0</v>
      </c>
      <c r="H211" s="4">
        <f t="shared" si="18"/>
        <v>0</v>
      </c>
      <c r="I211" s="4">
        <f t="shared" si="22"/>
        <v>0</v>
      </c>
    </row>
    <row r="212" spans="1:9" x14ac:dyDescent="0.25">
      <c r="A212" s="10">
        <f t="shared" si="23"/>
        <v>50830</v>
      </c>
      <c r="B212">
        <f t="shared" si="19"/>
        <v>18</v>
      </c>
      <c r="C212">
        <v>211</v>
      </c>
      <c r="D212" s="4">
        <f t="shared" si="20"/>
        <v>0</v>
      </c>
      <c r="E212" s="4">
        <f>IF(ISNA(VLOOKUP(A212&amp;"nieuw",'Extra aflossing'!A:G,4,0)),0,VLOOKUP(A212&amp;"nieuw",'Extra aflossing'!A:G,4,0))</f>
        <v>0</v>
      </c>
      <c r="F212" s="4">
        <f>I211*Invoer!$B$15/12</f>
        <v>0</v>
      </c>
      <c r="G212" s="4">
        <f t="shared" si="21"/>
        <v>0</v>
      </c>
      <c r="H212" s="4">
        <f t="shared" si="18"/>
        <v>0</v>
      </c>
      <c r="I212" s="4">
        <f t="shared" si="22"/>
        <v>0</v>
      </c>
    </row>
    <row r="213" spans="1:9" x14ac:dyDescent="0.25">
      <c r="A213" s="10">
        <f t="shared" si="23"/>
        <v>50861</v>
      </c>
      <c r="B213">
        <f t="shared" si="19"/>
        <v>18</v>
      </c>
      <c r="C213">
        <v>212</v>
      </c>
      <c r="D213" s="4">
        <f t="shared" si="20"/>
        <v>0</v>
      </c>
      <c r="E213" s="4">
        <f>IF(ISNA(VLOOKUP(A213&amp;"nieuw",'Extra aflossing'!A:G,4,0)),0,VLOOKUP(A213&amp;"nieuw",'Extra aflossing'!A:G,4,0))</f>
        <v>0</v>
      </c>
      <c r="F213" s="4">
        <f>I212*Invoer!$B$15/12</f>
        <v>0</v>
      </c>
      <c r="G213" s="4">
        <f t="shared" si="21"/>
        <v>0</v>
      </c>
      <c r="H213" s="4">
        <f t="shared" si="18"/>
        <v>0</v>
      </c>
      <c r="I213" s="4">
        <f t="shared" si="22"/>
        <v>0</v>
      </c>
    </row>
    <row r="214" spans="1:9" x14ac:dyDescent="0.25">
      <c r="A214" s="10">
        <f t="shared" si="23"/>
        <v>50891</v>
      </c>
      <c r="B214">
        <f t="shared" si="19"/>
        <v>18</v>
      </c>
      <c r="C214">
        <v>213</v>
      </c>
      <c r="D214" s="4">
        <f t="shared" si="20"/>
        <v>0</v>
      </c>
      <c r="E214" s="4">
        <f>IF(ISNA(VLOOKUP(A214&amp;"nieuw",'Extra aflossing'!A:G,4,0)),0,VLOOKUP(A214&amp;"nieuw",'Extra aflossing'!A:G,4,0))</f>
        <v>0</v>
      </c>
      <c r="F214" s="4">
        <f>I213*Invoer!$B$15/12</f>
        <v>0</v>
      </c>
      <c r="G214" s="4">
        <f t="shared" si="21"/>
        <v>0</v>
      </c>
      <c r="H214" s="4">
        <f t="shared" si="18"/>
        <v>0</v>
      </c>
      <c r="I214" s="4">
        <f t="shared" si="22"/>
        <v>0</v>
      </c>
    </row>
    <row r="215" spans="1:9" x14ac:dyDescent="0.25">
      <c r="A215" s="10">
        <f t="shared" si="23"/>
        <v>50922</v>
      </c>
      <c r="B215">
        <f t="shared" si="19"/>
        <v>18</v>
      </c>
      <c r="C215">
        <v>214</v>
      </c>
      <c r="D215" s="4">
        <f t="shared" si="20"/>
        <v>0</v>
      </c>
      <c r="E215" s="4">
        <f>IF(ISNA(VLOOKUP(A215&amp;"nieuw",'Extra aflossing'!A:G,4,0)),0,VLOOKUP(A215&amp;"nieuw",'Extra aflossing'!A:G,4,0))</f>
        <v>0</v>
      </c>
      <c r="F215" s="4">
        <f>I214*Invoer!$B$15/12</f>
        <v>0</v>
      </c>
      <c r="G215" s="4">
        <f t="shared" si="21"/>
        <v>0</v>
      </c>
      <c r="H215" s="4">
        <f t="shared" si="18"/>
        <v>0</v>
      </c>
      <c r="I215" s="4">
        <f t="shared" si="22"/>
        <v>0</v>
      </c>
    </row>
    <row r="216" spans="1:9" x14ac:dyDescent="0.25">
      <c r="A216" s="10">
        <f t="shared" si="23"/>
        <v>50952</v>
      </c>
      <c r="B216">
        <f t="shared" si="19"/>
        <v>18</v>
      </c>
      <c r="C216">
        <v>215</v>
      </c>
      <c r="D216" s="4">
        <f t="shared" si="20"/>
        <v>0</v>
      </c>
      <c r="E216" s="4">
        <f>IF(ISNA(VLOOKUP(A216&amp;"nieuw",'Extra aflossing'!A:G,4,0)),0,VLOOKUP(A216&amp;"nieuw",'Extra aflossing'!A:G,4,0))</f>
        <v>0</v>
      </c>
      <c r="F216" s="4">
        <f>I215*Invoer!$B$15/12</f>
        <v>0</v>
      </c>
      <c r="G216" s="4">
        <f t="shared" si="21"/>
        <v>0</v>
      </c>
      <c r="H216" s="4">
        <f t="shared" si="18"/>
        <v>0</v>
      </c>
      <c r="I216" s="4">
        <f t="shared" si="22"/>
        <v>0</v>
      </c>
    </row>
    <row r="217" spans="1:9" x14ac:dyDescent="0.25">
      <c r="A217" s="10">
        <f t="shared" si="23"/>
        <v>50983</v>
      </c>
      <c r="B217">
        <f t="shared" si="19"/>
        <v>18</v>
      </c>
      <c r="C217">
        <v>216</v>
      </c>
      <c r="D217" s="4">
        <f t="shared" si="20"/>
        <v>0</v>
      </c>
      <c r="E217" s="4">
        <f>IF(ISNA(VLOOKUP(A217&amp;"nieuw",'Extra aflossing'!A:G,4,0)),0,VLOOKUP(A217&amp;"nieuw",'Extra aflossing'!A:G,4,0))</f>
        <v>0</v>
      </c>
      <c r="F217" s="4">
        <f>I216*Invoer!$B$15/12</f>
        <v>0</v>
      </c>
      <c r="G217" s="4">
        <f t="shared" si="21"/>
        <v>0</v>
      </c>
      <c r="H217" s="4">
        <f t="shared" si="18"/>
        <v>0</v>
      </c>
      <c r="I217" s="4">
        <f t="shared" si="22"/>
        <v>0</v>
      </c>
    </row>
    <row r="218" spans="1:9" x14ac:dyDescent="0.25">
      <c r="A218" s="10">
        <f t="shared" si="23"/>
        <v>51014</v>
      </c>
      <c r="B218">
        <f t="shared" si="19"/>
        <v>19</v>
      </c>
      <c r="C218">
        <v>217</v>
      </c>
      <c r="D218" s="4">
        <f t="shared" si="20"/>
        <v>0</v>
      </c>
      <c r="E218" s="4">
        <f>IF(ISNA(VLOOKUP(A218&amp;"nieuw",'Extra aflossing'!A:G,4,0)),0,VLOOKUP(A218&amp;"nieuw",'Extra aflossing'!A:G,4,0))</f>
        <v>0</v>
      </c>
      <c r="F218" s="4">
        <f>I217*Invoer!$B$15/12</f>
        <v>0</v>
      </c>
      <c r="G218" s="4">
        <f t="shared" si="21"/>
        <v>0</v>
      </c>
      <c r="H218" s="4">
        <f t="shared" si="18"/>
        <v>0</v>
      </c>
      <c r="I218" s="4">
        <f t="shared" si="22"/>
        <v>0</v>
      </c>
    </row>
    <row r="219" spans="1:9" x14ac:dyDescent="0.25">
      <c r="A219" s="10">
        <f t="shared" si="23"/>
        <v>51044</v>
      </c>
      <c r="B219">
        <f t="shared" si="19"/>
        <v>19</v>
      </c>
      <c r="C219">
        <v>218</v>
      </c>
      <c r="D219" s="4">
        <f t="shared" si="20"/>
        <v>0</v>
      </c>
      <c r="E219" s="4">
        <f>IF(ISNA(VLOOKUP(A219&amp;"nieuw",'Extra aflossing'!A:G,4,0)),0,VLOOKUP(A219&amp;"nieuw",'Extra aflossing'!A:G,4,0))</f>
        <v>0</v>
      </c>
      <c r="F219" s="4">
        <f>I218*Invoer!$B$15/12</f>
        <v>0</v>
      </c>
      <c r="G219" s="4">
        <f t="shared" si="21"/>
        <v>0</v>
      </c>
      <c r="H219" s="4">
        <f t="shared" si="18"/>
        <v>0</v>
      </c>
      <c r="I219" s="4">
        <f t="shared" si="22"/>
        <v>0</v>
      </c>
    </row>
    <row r="220" spans="1:9" x14ac:dyDescent="0.25">
      <c r="A220" s="10">
        <f t="shared" si="23"/>
        <v>51075</v>
      </c>
      <c r="B220">
        <f t="shared" si="19"/>
        <v>19</v>
      </c>
      <c r="C220">
        <v>219</v>
      </c>
      <c r="D220" s="4">
        <f t="shared" si="20"/>
        <v>0</v>
      </c>
      <c r="E220" s="4">
        <f>IF(ISNA(VLOOKUP(A220&amp;"nieuw",'Extra aflossing'!A:G,4,0)),0,VLOOKUP(A220&amp;"nieuw",'Extra aflossing'!A:G,4,0))</f>
        <v>0</v>
      </c>
      <c r="F220" s="4">
        <f>I219*Invoer!$B$15/12</f>
        <v>0</v>
      </c>
      <c r="G220" s="4">
        <f t="shared" si="21"/>
        <v>0</v>
      </c>
      <c r="H220" s="4">
        <f t="shared" si="18"/>
        <v>0</v>
      </c>
      <c r="I220" s="4">
        <f t="shared" si="22"/>
        <v>0</v>
      </c>
    </row>
    <row r="221" spans="1:9" x14ac:dyDescent="0.25">
      <c r="A221" s="10">
        <f t="shared" si="23"/>
        <v>51105</v>
      </c>
      <c r="B221">
        <f t="shared" si="19"/>
        <v>19</v>
      </c>
      <c r="C221">
        <v>220</v>
      </c>
      <c r="D221" s="4">
        <f t="shared" si="20"/>
        <v>0</v>
      </c>
      <c r="E221" s="4">
        <f>IF(ISNA(VLOOKUP(A221&amp;"nieuw",'Extra aflossing'!A:G,4,0)),0,VLOOKUP(A221&amp;"nieuw",'Extra aflossing'!A:G,4,0))</f>
        <v>0</v>
      </c>
      <c r="F221" s="4">
        <f>I220*Invoer!$B$15/12</f>
        <v>0</v>
      </c>
      <c r="G221" s="4">
        <f t="shared" si="21"/>
        <v>0</v>
      </c>
      <c r="H221" s="4">
        <f t="shared" si="18"/>
        <v>0</v>
      </c>
      <c r="I221" s="4">
        <f t="shared" si="22"/>
        <v>0</v>
      </c>
    </row>
    <row r="222" spans="1:9" x14ac:dyDescent="0.25">
      <c r="A222" s="10">
        <f t="shared" si="23"/>
        <v>51136</v>
      </c>
      <c r="B222">
        <f t="shared" si="19"/>
        <v>19</v>
      </c>
      <c r="C222">
        <v>221</v>
      </c>
      <c r="D222" s="4">
        <f t="shared" si="20"/>
        <v>0</v>
      </c>
      <c r="E222" s="4">
        <f>IF(ISNA(VLOOKUP(A222&amp;"nieuw",'Extra aflossing'!A:G,4,0)),0,VLOOKUP(A222&amp;"nieuw",'Extra aflossing'!A:G,4,0))</f>
        <v>0</v>
      </c>
      <c r="F222" s="4">
        <f>I221*Invoer!$B$15/12</f>
        <v>0</v>
      </c>
      <c r="G222" s="4">
        <f t="shared" si="21"/>
        <v>0</v>
      </c>
      <c r="H222" s="4">
        <f t="shared" si="18"/>
        <v>0</v>
      </c>
      <c r="I222" s="4">
        <f t="shared" si="22"/>
        <v>0</v>
      </c>
    </row>
    <row r="223" spans="1:9" x14ac:dyDescent="0.25">
      <c r="A223" s="10">
        <f t="shared" si="23"/>
        <v>51167</v>
      </c>
      <c r="B223">
        <f t="shared" si="19"/>
        <v>19</v>
      </c>
      <c r="C223">
        <v>222</v>
      </c>
      <c r="D223" s="4">
        <f t="shared" si="20"/>
        <v>0</v>
      </c>
      <c r="E223" s="4">
        <f>IF(ISNA(VLOOKUP(A223&amp;"nieuw",'Extra aflossing'!A:G,4,0)),0,VLOOKUP(A223&amp;"nieuw",'Extra aflossing'!A:G,4,0))</f>
        <v>0</v>
      </c>
      <c r="F223" s="4">
        <f>I222*Invoer!$B$15/12</f>
        <v>0</v>
      </c>
      <c r="G223" s="4">
        <f t="shared" si="21"/>
        <v>0</v>
      </c>
      <c r="H223" s="4">
        <f t="shared" si="18"/>
        <v>0</v>
      </c>
      <c r="I223" s="4">
        <f t="shared" si="22"/>
        <v>0</v>
      </c>
    </row>
    <row r="224" spans="1:9" x14ac:dyDescent="0.25">
      <c r="A224" s="10">
        <f t="shared" si="23"/>
        <v>51196</v>
      </c>
      <c r="B224">
        <f t="shared" si="19"/>
        <v>19</v>
      </c>
      <c r="C224">
        <v>223</v>
      </c>
      <c r="D224" s="4">
        <f t="shared" si="20"/>
        <v>0</v>
      </c>
      <c r="E224" s="4">
        <f>IF(ISNA(VLOOKUP(A224&amp;"nieuw",'Extra aflossing'!A:G,4,0)),0,VLOOKUP(A224&amp;"nieuw",'Extra aflossing'!A:G,4,0))</f>
        <v>0</v>
      </c>
      <c r="F224" s="4">
        <f>I223*Invoer!$B$15/12</f>
        <v>0</v>
      </c>
      <c r="G224" s="4">
        <f t="shared" si="21"/>
        <v>0</v>
      </c>
      <c r="H224" s="4">
        <f t="shared" si="18"/>
        <v>0</v>
      </c>
      <c r="I224" s="4">
        <f t="shared" si="22"/>
        <v>0</v>
      </c>
    </row>
    <row r="225" spans="1:9" x14ac:dyDescent="0.25">
      <c r="A225" s="10">
        <f t="shared" si="23"/>
        <v>51227</v>
      </c>
      <c r="B225">
        <f t="shared" si="19"/>
        <v>19</v>
      </c>
      <c r="C225">
        <v>224</v>
      </c>
      <c r="D225" s="4">
        <f t="shared" si="20"/>
        <v>0</v>
      </c>
      <c r="E225" s="4">
        <f>IF(ISNA(VLOOKUP(A225&amp;"nieuw",'Extra aflossing'!A:G,4,0)),0,VLOOKUP(A225&amp;"nieuw",'Extra aflossing'!A:G,4,0))</f>
        <v>0</v>
      </c>
      <c r="F225" s="4">
        <f>I224*Invoer!$B$15/12</f>
        <v>0</v>
      </c>
      <c r="G225" s="4">
        <f t="shared" si="21"/>
        <v>0</v>
      </c>
      <c r="H225" s="4">
        <f t="shared" si="18"/>
        <v>0</v>
      </c>
      <c r="I225" s="4">
        <f t="shared" si="22"/>
        <v>0</v>
      </c>
    </row>
    <row r="226" spans="1:9" x14ac:dyDescent="0.25">
      <c r="A226" s="10">
        <f t="shared" si="23"/>
        <v>51257</v>
      </c>
      <c r="B226">
        <f t="shared" si="19"/>
        <v>19</v>
      </c>
      <c r="C226">
        <v>225</v>
      </c>
      <c r="D226" s="4">
        <f t="shared" si="20"/>
        <v>0</v>
      </c>
      <c r="E226" s="4">
        <f>IF(ISNA(VLOOKUP(A226&amp;"nieuw",'Extra aflossing'!A:G,4,0)),0,VLOOKUP(A226&amp;"nieuw",'Extra aflossing'!A:G,4,0))</f>
        <v>0</v>
      </c>
      <c r="F226" s="4">
        <f>I225*Invoer!$B$15/12</f>
        <v>0</v>
      </c>
      <c r="G226" s="4">
        <f t="shared" si="21"/>
        <v>0</v>
      </c>
      <c r="H226" s="4">
        <f t="shared" si="18"/>
        <v>0</v>
      </c>
      <c r="I226" s="4">
        <f t="shared" si="22"/>
        <v>0</v>
      </c>
    </row>
    <row r="227" spans="1:9" x14ac:dyDescent="0.25">
      <c r="A227" s="10">
        <f t="shared" si="23"/>
        <v>51288</v>
      </c>
      <c r="B227">
        <f t="shared" si="19"/>
        <v>19</v>
      </c>
      <c r="C227">
        <v>226</v>
      </c>
      <c r="D227" s="4">
        <f t="shared" si="20"/>
        <v>0</v>
      </c>
      <c r="E227" s="4">
        <f>IF(ISNA(VLOOKUP(A227&amp;"nieuw",'Extra aflossing'!A:G,4,0)),0,VLOOKUP(A227&amp;"nieuw",'Extra aflossing'!A:G,4,0))</f>
        <v>0</v>
      </c>
      <c r="F227" s="4">
        <f>I226*Invoer!$B$15/12</f>
        <v>0</v>
      </c>
      <c r="G227" s="4">
        <f t="shared" si="21"/>
        <v>0</v>
      </c>
      <c r="H227" s="4">
        <f t="shared" si="18"/>
        <v>0</v>
      </c>
      <c r="I227" s="4">
        <f t="shared" si="22"/>
        <v>0</v>
      </c>
    </row>
    <row r="228" spans="1:9" x14ac:dyDescent="0.25">
      <c r="A228" s="10">
        <f t="shared" si="23"/>
        <v>51318</v>
      </c>
      <c r="B228">
        <f t="shared" si="19"/>
        <v>19</v>
      </c>
      <c r="C228">
        <v>227</v>
      </c>
      <c r="D228" s="4">
        <f t="shared" si="20"/>
        <v>0</v>
      </c>
      <c r="E228" s="4">
        <f>IF(ISNA(VLOOKUP(A228&amp;"nieuw",'Extra aflossing'!A:G,4,0)),0,VLOOKUP(A228&amp;"nieuw",'Extra aflossing'!A:G,4,0))</f>
        <v>0</v>
      </c>
      <c r="F228" s="4">
        <f>I227*Invoer!$B$15/12</f>
        <v>0</v>
      </c>
      <c r="G228" s="4">
        <f t="shared" si="21"/>
        <v>0</v>
      </c>
      <c r="H228" s="4">
        <f t="shared" si="18"/>
        <v>0</v>
      </c>
      <c r="I228" s="4">
        <f t="shared" si="22"/>
        <v>0</v>
      </c>
    </row>
    <row r="229" spans="1:9" x14ac:dyDescent="0.25">
      <c r="A229" s="10">
        <f t="shared" si="23"/>
        <v>51349</v>
      </c>
      <c r="B229">
        <f t="shared" si="19"/>
        <v>19</v>
      </c>
      <c r="C229">
        <v>228</v>
      </c>
      <c r="D229" s="4">
        <f t="shared" si="20"/>
        <v>0</v>
      </c>
      <c r="E229" s="4">
        <f>IF(ISNA(VLOOKUP(A229&amp;"nieuw",'Extra aflossing'!A:G,4,0)),0,VLOOKUP(A229&amp;"nieuw",'Extra aflossing'!A:G,4,0))</f>
        <v>0</v>
      </c>
      <c r="F229" s="4">
        <f>I228*Invoer!$B$15/12</f>
        <v>0</v>
      </c>
      <c r="G229" s="4">
        <f t="shared" si="21"/>
        <v>0</v>
      </c>
      <c r="H229" s="4">
        <f t="shared" si="18"/>
        <v>0</v>
      </c>
      <c r="I229" s="4">
        <f t="shared" si="22"/>
        <v>0</v>
      </c>
    </row>
    <row r="230" spans="1:9" x14ac:dyDescent="0.25">
      <c r="A230" s="10">
        <f t="shared" si="23"/>
        <v>51380</v>
      </c>
      <c r="B230">
        <f t="shared" si="19"/>
        <v>20</v>
      </c>
      <c r="C230">
        <v>229</v>
      </c>
      <c r="D230" s="4">
        <f t="shared" si="20"/>
        <v>0</v>
      </c>
      <c r="E230" s="4">
        <f>IF(ISNA(VLOOKUP(A230&amp;"nieuw",'Extra aflossing'!A:G,4,0)),0,VLOOKUP(A230&amp;"nieuw",'Extra aflossing'!A:G,4,0))</f>
        <v>0</v>
      </c>
      <c r="F230" s="4">
        <f>I229*Invoer!$B$15/12</f>
        <v>0</v>
      </c>
      <c r="G230" s="4">
        <f t="shared" si="21"/>
        <v>0</v>
      </c>
      <c r="H230" s="4">
        <f t="shared" si="18"/>
        <v>0</v>
      </c>
      <c r="I230" s="4">
        <f t="shared" si="22"/>
        <v>0</v>
      </c>
    </row>
    <row r="231" spans="1:9" x14ac:dyDescent="0.25">
      <c r="A231" s="10">
        <f t="shared" si="23"/>
        <v>51410</v>
      </c>
      <c r="B231">
        <f t="shared" si="19"/>
        <v>20</v>
      </c>
      <c r="C231">
        <v>230</v>
      </c>
      <c r="D231" s="4">
        <f t="shared" si="20"/>
        <v>0</v>
      </c>
      <c r="E231" s="4">
        <f>IF(ISNA(VLOOKUP(A231&amp;"nieuw",'Extra aflossing'!A:G,4,0)),0,VLOOKUP(A231&amp;"nieuw",'Extra aflossing'!A:G,4,0))</f>
        <v>0</v>
      </c>
      <c r="F231" s="4">
        <f>I230*Invoer!$B$15/12</f>
        <v>0</v>
      </c>
      <c r="G231" s="4">
        <f t="shared" si="21"/>
        <v>0</v>
      </c>
      <c r="H231" s="4">
        <f t="shared" si="18"/>
        <v>0</v>
      </c>
      <c r="I231" s="4">
        <f t="shared" si="22"/>
        <v>0</v>
      </c>
    </row>
    <row r="232" spans="1:9" x14ac:dyDescent="0.25">
      <c r="A232" s="10">
        <f t="shared" si="23"/>
        <v>51441</v>
      </c>
      <c r="B232">
        <f t="shared" si="19"/>
        <v>20</v>
      </c>
      <c r="C232">
        <v>231</v>
      </c>
      <c r="D232" s="4">
        <f t="shared" si="20"/>
        <v>0</v>
      </c>
      <c r="E232" s="4">
        <f>IF(ISNA(VLOOKUP(A232&amp;"nieuw",'Extra aflossing'!A:G,4,0)),0,VLOOKUP(A232&amp;"nieuw",'Extra aflossing'!A:G,4,0))</f>
        <v>0</v>
      </c>
      <c r="F232" s="4">
        <f>I231*Invoer!$B$15/12</f>
        <v>0</v>
      </c>
      <c r="G232" s="4">
        <f t="shared" si="21"/>
        <v>0</v>
      </c>
      <c r="H232" s="4">
        <f t="shared" si="18"/>
        <v>0</v>
      </c>
      <c r="I232" s="4">
        <f t="shared" si="22"/>
        <v>0</v>
      </c>
    </row>
    <row r="233" spans="1:9" x14ac:dyDescent="0.25">
      <c r="A233" s="10">
        <f t="shared" si="23"/>
        <v>51471</v>
      </c>
      <c r="B233">
        <f t="shared" si="19"/>
        <v>20</v>
      </c>
      <c r="C233">
        <v>232</v>
      </c>
      <c r="D233" s="4">
        <f t="shared" si="20"/>
        <v>0</v>
      </c>
      <c r="E233" s="4">
        <f>IF(ISNA(VLOOKUP(A233&amp;"nieuw",'Extra aflossing'!A:G,4,0)),0,VLOOKUP(A233&amp;"nieuw",'Extra aflossing'!A:G,4,0))</f>
        <v>0</v>
      </c>
      <c r="F233" s="4">
        <f>I232*Invoer!$B$15/12</f>
        <v>0</v>
      </c>
      <c r="G233" s="4">
        <f t="shared" si="21"/>
        <v>0</v>
      </c>
      <c r="H233" s="4">
        <f t="shared" si="18"/>
        <v>0</v>
      </c>
      <c r="I233" s="4">
        <f t="shared" si="22"/>
        <v>0</v>
      </c>
    </row>
    <row r="234" spans="1:9" x14ac:dyDescent="0.25">
      <c r="A234" s="10">
        <f t="shared" si="23"/>
        <v>51502</v>
      </c>
      <c r="B234">
        <f t="shared" si="19"/>
        <v>20</v>
      </c>
      <c r="C234">
        <v>233</v>
      </c>
      <c r="D234" s="4">
        <f t="shared" si="20"/>
        <v>0</v>
      </c>
      <c r="E234" s="4">
        <f>IF(ISNA(VLOOKUP(A234&amp;"nieuw",'Extra aflossing'!A:G,4,0)),0,VLOOKUP(A234&amp;"nieuw",'Extra aflossing'!A:G,4,0))</f>
        <v>0</v>
      </c>
      <c r="F234" s="4">
        <f>I233*Invoer!$B$15/12</f>
        <v>0</v>
      </c>
      <c r="G234" s="4">
        <f t="shared" si="21"/>
        <v>0</v>
      </c>
      <c r="H234" s="4">
        <f t="shared" si="18"/>
        <v>0</v>
      </c>
      <c r="I234" s="4">
        <f t="shared" si="22"/>
        <v>0</v>
      </c>
    </row>
    <row r="235" spans="1:9" x14ac:dyDescent="0.25">
      <c r="A235" s="10">
        <f t="shared" si="23"/>
        <v>51533</v>
      </c>
      <c r="B235">
        <f t="shared" si="19"/>
        <v>20</v>
      </c>
      <c r="C235">
        <v>234</v>
      </c>
      <c r="D235" s="4">
        <f t="shared" si="20"/>
        <v>0</v>
      </c>
      <c r="E235" s="4">
        <f>IF(ISNA(VLOOKUP(A235&amp;"nieuw",'Extra aflossing'!A:G,4,0)),0,VLOOKUP(A235&amp;"nieuw",'Extra aflossing'!A:G,4,0))</f>
        <v>0</v>
      </c>
      <c r="F235" s="4">
        <f>I234*Invoer!$B$15/12</f>
        <v>0</v>
      </c>
      <c r="G235" s="4">
        <f t="shared" si="21"/>
        <v>0</v>
      </c>
      <c r="H235" s="4">
        <f t="shared" si="18"/>
        <v>0</v>
      </c>
      <c r="I235" s="4">
        <f t="shared" si="22"/>
        <v>0</v>
      </c>
    </row>
    <row r="236" spans="1:9" x14ac:dyDescent="0.25">
      <c r="A236" s="10">
        <f t="shared" si="23"/>
        <v>51561</v>
      </c>
      <c r="B236">
        <f t="shared" si="19"/>
        <v>20</v>
      </c>
      <c r="C236">
        <v>235</v>
      </c>
      <c r="D236" s="4">
        <f t="shared" si="20"/>
        <v>0</v>
      </c>
      <c r="E236" s="4">
        <f>IF(ISNA(VLOOKUP(A236&amp;"nieuw",'Extra aflossing'!A:G,4,0)),0,VLOOKUP(A236&amp;"nieuw",'Extra aflossing'!A:G,4,0))</f>
        <v>0</v>
      </c>
      <c r="F236" s="4">
        <f>I235*Invoer!$B$15/12</f>
        <v>0</v>
      </c>
      <c r="G236" s="4">
        <f t="shared" si="21"/>
        <v>0</v>
      </c>
      <c r="H236" s="4">
        <f t="shared" si="18"/>
        <v>0</v>
      </c>
      <c r="I236" s="4">
        <f t="shared" si="22"/>
        <v>0</v>
      </c>
    </row>
    <row r="237" spans="1:9" x14ac:dyDescent="0.25">
      <c r="A237" s="10">
        <f t="shared" si="23"/>
        <v>51592</v>
      </c>
      <c r="B237">
        <f t="shared" si="19"/>
        <v>20</v>
      </c>
      <c r="C237">
        <v>236</v>
      </c>
      <c r="D237" s="4">
        <f t="shared" si="20"/>
        <v>0</v>
      </c>
      <c r="E237" s="4">
        <f>IF(ISNA(VLOOKUP(A237&amp;"nieuw",'Extra aflossing'!A:G,4,0)),0,VLOOKUP(A237&amp;"nieuw",'Extra aflossing'!A:G,4,0))</f>
        <v>0</v>
      </c>
      <c r="F237" s="4">
        <f>I236*Invoer!$B$15/12</f>
        <v>0</v>
      </c>
      <c r="G237" s="4">
        <f t="shared" si="21"/>
        <v>0</v>
      </c>
      <c r="H237" s="4">
        <f t="shared" si="18"/>
        <v>0</v>
      </c>
      <c r="I237" s="4">
        <f t="shared" si="22"/>
        <v>0</v>
      </c>
    </row>
    <row r="238" spans="1:9" x14ac:dyDescent="0.25">
      <c r="A238" s="10">
        <f t="shared" si="23"/>
        <v>51622</v>
      </c>
      <c r="B238">
        <f t="shared" si="19"/>
        <v>20</v>
      </c>
      <c r="C238">
        <v>237</v>
      </c>
      <c r="D238" s="4">
        <f t="shared" si="20"/>
        <v>0</v>
      </c>
      <c r="E238" s="4">
        <f>IF(ISNA(VLOOKUP(A238&amp;"nieuw",'Extra aflossing'!A:G,4,0)),0,VLOOKUP(A238&amp;"nieuw",'Extra aflossing'!A:G,4,0))</f>
        <v>0</v>
      </c>
      <c r="F238" s="4">
        <f>I237*Invoer!$B$15/12</f>
        <v>0</v>
      </c>
      <c r="G238" s="4">
        <f t="shared" si="21"/>
        <v>0</v>
      </c>
      <c r="H238" s="4">
        <f t="shared" si="18"/>
        <v>0</v>
      </c>
      <c r="I238" s="4">
        <f t="shared" si="22"/>
        <v>0</v>
      </c>
    </row>
    <row r="239" spans="1:9" x14ac:dyDescent="0.25">
      <c r="A239" s="10">
        <f t="shared" si="23"/>
        <v>51653</v>
      </c>
      <c r="B239">
        <f t="shared" si="19"/>
        <v>20</v>
      </c>
      <c r="C239">
        <v>238</v>
      </c>
      <c r="D239" s="4">
        <f t="shared" si="20"/>
        <v>0</v>
      </c>
      <c r="E239" s="4">
        <f>IF(ISNA(VLOOKUP(A239&amp;"nieuw",'Extra aflossing'!A:G,4,0)),0,VLOOKUP(A239&amp;"nieuw",'Extra aflossing'!A:G,4,0))</f>
        <v>0</v>
      </c>
      <c r="F239" s="4">
        <f>I238*Invoer!$B$15/12</f>
        <v>0</v>
      </c>
      <c r="G239" s="4">
        <f t="shared" si="21"/>
        <v>0</v>
      </c>
      <c r="H239" s="4">
        <f t="shared" si="18"/>
        <v>0</v>
      </c>
      <c r="I239" s="4">
        <f t="shared" si="22"/>
        <v>0</v>
      </c>
    </row>
    <row r="240" spans="1:9" x14ac:dyDescent="0.25">
      <c r="A240" s="10">
        <f t="shared" si="23"/>
        <v>51683</v>
      </c>
      <c r="B240">
        <f t="shared" si="19"/>
        <v>20</v>
      </c>
      <c r="C240">
        <v>239</v>
      </c>
      <c r="D240" s="4">
        <f t="shared" si="20"/>
        <v>0</v>
      </c>
      <c r="E240" s="4">
        <f>IF(ISNA(VLOOKUP(A240&amp;"nieuw",'Extra aflossing'!A:G,4,0)),0,VLOOKUP(A240&amp;"nieuw",'Extra aflossing'!A:G,4,0))</f>
        <v>0</v>
      </c>
      <c r="F240" s="4">
        <f>I239*Invoer!$B$15/12</f>
        <v>0</v>
      </c>
      <c r="G240" s="4">
        <f t="shared" si="21"/>
        <v>0</v>
      </c>
      <c r="H240" s="4">
        <f t="shared" si="18"/>
        <v>0</v>
      </c>
      <c r="I240" s="4">
        <f t="shared" si="22"/>
        <v>0</v>
      </c>
    </row>
    <row r="241" spans="1:9" x14ac:dyDescent="0.25">
      <c r="A241" s="10">
        <f t="shared" si="23"/>
        <v>51714</v>
      </c>
      <c r="B241">
        <f t="shared" si="19"/>
        <v>20</v>
      </c>
      <c r="C241">
        <v>240</v>
      </c>
      <c r="D241" s="4">
        <f t="shared" si="20"/>
        <v>0</v>
      </c>
      <c r="E241" s="4">
        <f>IF(ISNA(VLOOKUP(A241&amp;"nieuw",'Extra aflossing'!A:G,4,0)),0,VLOOKUP(A241&amp;"nieuw",'Extra aflossing'!A:G,4,0))</f>
        <v>0</v>
      </c>
      <c r="F241" s="4">
        <f>I240*Invoer!$B$15/12</f>
        <v>0</v>
      </c>
      <c r="G241" s="4">
        <f t="shared" si="21"/>
        <v>0</v>
      </c>
      <c r="H241" s="4">
        <f t="shared" si="18"/>
        <v>0</v>
      </c>
      <c r="I241" s="4">
        <f t="shared" si="22"/>
        <v>0</v>
      </c>
    </row>
    <row r="242" spans="1:9" x14ac:dyDescent="0.25">
      <c r="A242" s="10">
        <f t="shared" si="23"/>
        <v>51745</v>
      </c>
      <c r="B242">
        <f t="shared" si="19"/>
        <v>21</v>
      </c>
      <c r="C242">
        <v>241</v>
      </c>
      <c r="D242" s="4">
        <f t="shared" si="20"/>
        <v>0</v>
      </c>
      <c r="E242" s="4">
        <f>IF(ISNA(VLOOKUP(A242&amp;"nieuw",'Extra aflossing'!A:G,4,0)),0,VLOOKUP(A242&amp;"nieuw",'Extra aflossing'!A:G,4,0))</f>
        <v>0</v>
      </c>
      <c r="F242" s="4">
        <f>I241*Invoer!$B$16/12</f>
        <v>0</v>
      </c>
      <c r="G242" s="4">
        <f t="shared" si="21"/>
        <v>0</v>
      </c>
      <c r="H242" s="4">
        <f t="shared" si="18"/>
        <v>0</v>
      </c>
      <c r="I242" s="4">
        <f t="shared" si="22"/>
        <v>0</v>
      </c>
    </row>
    <row r="243" spans="1:9" x14ac:dyDescent="0.25">
      <c r="A243" s="10">
        <f t="shared" si="23"/>
        <v>51775</v>
      </c>
      <c r="B243">
        <f t="shared" si="19"/>
        <v>21</v>
      </c>
      <c r="C243">
        <v>242</v>
      </c>
      <c r="D243" s="4">
        <f t="shared" si="20"/>
        <v>0</v>
      </c>
      <c r="E243" s="4">
        <f>IF(ISNA(VLOOKUP(A243&amp;"nieuw",'Extra aflossing'!A:G,4,0)),0,VLOOKUP(A243&amp;"nieuw",'Extra aflossing'!A:G,4,0))</f>
        <v>0</v>
      </c>
      <c r="F243" s="4">
        <f>I242*Invoer!$B$16/12</f>
        <v>0</v>
      </c>
      <c r="G243" s="4">
        <f t="shared" si="21"/>
        <v>0</v>
      </c>
      <c r="H243" s="4">
        <f t="shared" si="18"/>
        <v>0</v>
      </c>
      <c r="I243" s="4">
        <f t="shared" si="22"/>
        <v>0</v>
      </c>
    </row>
    <row r="244" spans="1:9" x14ac:dyDescent="0.25">
      <c r="A244" s="10">
        <f t="shared" si="23"/>
        <v>51806</v>
      </c>
      <c r="B244">
        <f t="shared" si="19"/>
        <v>21</v>
      </c>
      <c r="C244">
        <v>243</v>
      </c>
      <c r="D244" s="4">
        <f t="shared" si="20"/>
        <v>0</v>
      </c>
      <c r="E244" s="4">
        <f>IF(ISNA(VLOOKUP(A244&amp;"nieuw",'Extra aflossing'!A:G,4,0)),0,VLOOKUP(A244&amp;"nieuw",'Extra aflossing'!A:G,4,0))</f>
        <v>0</v>
      </c>
      <c r="F244" s="4">
        <f>I243*Invoer!$B$16/12</f>
        <v>0</v>
      </c>
      <c r="G244" s="4">
        <f t="shared" si="21"/>
        <v>0</v>
      </c>
      <c r="H244" s="4">
        <f t="shared" si="18"/>
        <v>0</v>
      </c>
      <c r="I244" s="4">
        <f t="shared" si="22"/>
        <v>0</v>
      </c>
    </row>
    <row r="245" spans="1:9" x14ac:dyDescent="0.25">
      <c r="A245" s="10">
        <f t="shared" si="23"/>
        <v>51836</v>
      </c>
      <c r="B245">
        <f t="shared" si="19"/>
        <v>21</v>
      </c>
      <c r="C245">
        <v>244</v>
      </c>
      <c r="D245" s="4">
        <f t="shared" si="20"/>
        <v>0</v>
      </c>
      <c r="E245" s="4">
        <f>IF(ISNA(VLOOKUP(A245&amp;"nieuw",'Extra aflossing'!A:G,4,0)),0,VLOOKUP(A245&amp;"nieuw",'Extra aflossing'!A:G,4,0))</f>
        <v>0</v>
      </c>
      <c r="F245" s="4">
        <f>I244*Invoer!$B$16/12</f>
        <v>0</v>
      </c>
      <c r="G245" s="4">
        <f t="shared" si="21"/>
        <v>0</v>
      </c>
      <c r="H245" s="4">
        <f t="shared" si="18"/>
        <v>0</v>
      </c>
      <c r="I245" s="4">
        <f t="shared" si="22"/>
        <v>0</v>
      </c>
    </row>
    <row r="246" spans="1:9" x14ac:dyDescent="0.25">
      <c r="A246" s="10">
        <f t="shared" si="23"/>
        <v>51867</v>
      </c>
      <c r="B246">
        <f t="shared" si="19"/>
        <v>21</v>
      </c>
      <c r="C246">
        <v>245</v>
      </c>
      <c r="D246" s="4">
        <f t="shared" si="20"/>
        <v>0</v>
      </c>
      <c r="E246" s="4">
        <f>IF(ISNA(VLOOKUP(A246&amp;"nieuw",'Extra aflossing'!A:G,4,0)),0,VLOOKUP(A246&amp;"nieuw",'Extra aflossing'!A:G,4,0))</f>
        <v>0</v>
      </c>
      <c r="F246" s="4">
        <f>I245*Invoer!$B$16/12</f>
        <v>0</v>
      </c>
      <c r="G246" s="4">
        <f t="shared" si="21"/>
        <v>0</v>
      </c>
      <c r="H246" s="4">
        <f t="shared" si="18"/>
        <v>0</v>
      </c>
      <c r="I246" s="4">
        <f t="shared" si="22"/>
        <v>0</v>
      </c>
    </row>
    <row r="247" spans="1:9" x14ac:dyDescent="0.25">
      <c r="A247" s="10">
        <f t="shared" si="23"/>
        <v>51898</v>
      </c>
      <c r="B247">
        <f t="shared" si="19"/>
        <v>21</v>
      </c>
      <c r="C247">
        <v>246</v>
      </c>
      <c r="D247" s="4">
        <f t="shared" si="20"/>
        <v>0</v>
      </c>
      <c r="E247" s="4">
        <f>IF(ISNA(VLOOKUP(A247&amp;"nieuw",'Extra aflossing'!A:G,4,0)),0,VLOOKUP(A247&amp;"nieuw",'Extra aflossing'!A:G,4,0))</f>
        <v>0</v>
      </c>
      <c r="F247" s="4">
        <f>I246*Invoer!$B$16/12</f>
        <v>0</v>
      </c>
      <c r="G247" s="4">
        <f t="shared" si="21"/>
        <v>0</v>
      </c>
      <c r="H247" s="4">
        <f t="shared" si="18"/>
        <v>0</v>
      </c>
      <c r="I247" s="4">
        <f t="shared" si="22"/>
        <v>0</v>
      </c>
    </row>
    <row r="248" spans="1:9" x14ac:dyDescent="0.25">
      <c r="A248" s="10">
        <f t="shared" si="23"/>
        <v>51926</v>
      </c>
      <c r="B248">
        <f t="shared" si="19"/>
        <v>21</v>
      </c>
      <c r="C248">
        <v>247</v>
      </c>
      <c r="D248" s="4">
        <f t="shared" si="20"/>
        <v>0</v>
      </c>
      <c r="E248" s="4">
        <f>IF(ISNA(VLOOKUP(A248&amp;"nieuw",'Extra aflossing'!A:G,4,0)),0,VLOOKUP(A248&amp;"nieuw",'Extra aflossing'!A:G,4,0))</f>
        <v>0</v>
      </c>
      <c r="F248" s="4">
        <f>I247*Invoer!$B$16/12</f>
        <v>0</v>
      </c>
      <c r="G248" s="4">
        <f t="shared" si="21"/>
        <v>0</v>
      </c>
      <c r="H248" s="4">
        <f t="shared" si="18"/>
        <v>0</v>
      </c>
      <c r="I248" s="4">
        <f t="shared" si="22"/>
        <v>0</v>
      </c>
    </row>
    <row r="249" spans="1:9" x14ac:dyDescent="0.25">
      <c r="A249" s="10">
        <f t="shared" si="23"/>
        <v>51957</v>
      </c>
      <c r="B249">
        <f t="shared" si="19"/>
        <v>21</v>
      </c>
      <c r="C249">
        <v>248</v>
      </c>
      <c r="D249" s="4">
        <f t="shared" si="20"/>
        <v>0</v>
      </c>
      <c r="E249" s="4">
        <f>IF(ISNA(VLOOKUP(A249&amp;"nieuw",'Extra aflossing'!A:G,4,0)),0,VLOOKUP(A249&amp;"nieuw",'Extra aflossing'!A:G,4,0))</f>
        <v>0</v>
      </c>
      <c r="F249" s="4">
        <f>I248*Invoer!$B$16/12</f>
        <v>0</v>
      </c>
      <c r="G249" s="4">
        <f t="shared" si="21"/>
        <v>0</v>
      </c>
      <c r="H249" s="4">
        <f t="shared" si="18"/>
        <v>0</v>
      </c>
      <c r="I249" s="4">
        <f t="shared" si="22"/>
        <v>0</v>
      </c>
    </row>
    <row r="250" spans="1:9" x14ac:dyDescent="0.25">
      <c r="A250" s="10">
        <f t="shared" si="23"/>
        <v>51987</v>
      </c>
      <c r="B250">
        <f t="shared" si="19"/>
        <v>21</v>
      </c>
      <c r="C250">
        <v>249</v>
      </c>
      <c r="D250" s="4">
        <f t="shared" si="20"/>
        <v>0</v>
      </c>
      <c r="E250" s="4">
        <f>IF(ISNA(VLOOKUP(A250&amp;"nieuw",'Extra aflossing'!A:G,4,0)),0,VLOOKUP(A250&amp;"nieuw",'Extra aflossing'!A:G,4,0))</f>
        <v>0</v>
      </c>
      <c r="F250" s="4">
        <f>I249*Invoer!$B$16/12</f>
        <v>0</v>
      </c>
      <c r="G250" s="4">
        <f t="shared" si="21"/>
        <v>0</v>
      </c>
      <c r="H250" s="4">
        <f t="shared" si="18"/>
        <v>0</v>
      </c>
      <c r="I250" s="4">
        <f t="shared" si="22"/>
        <v>0</v>
      </c>
    </row>
    <row r="251" spans="1:9" x14ac:dyDescent="0.25">
      <c r="A251" s="10">
        <f t="shared" si="23"/>
        <v>52018</v>
      </c>
      <c r="B251">
        <f t="shared" si="19"/>
        <v>21</v>
      </c>
      <c r="C251">
        <v>250</v>
      </c>
      <c r="D251" s="4">
        <f t="shared" si="20"/>
        <v>0</v>
      </c>
      <c r="E251" s="4">
        <f>IF(ISNA(VLOOKUP(A251&amp;"nieuw",'Extra aflossing'!A:G,4,0)),0,VLOOKUP(A251&amp;"nieuw",'Extra aflossing'!A:G,4,0))</f>
        <v>0</v>
      </c>
      <c r="F251" s="4">
        <f>I250*Invoer!$B$16/12</f>
        <v>0</v>
      </c>
      <c r="G251" s="4">
        <f t="shared" si="21"/>
        <v>0</v>
      </c>
      <c r="H251" s="4">
        <f t="shared" si="18"/>
        <v>0</v>
      </c>
      <c r="I251" s="4">
        <f t="shared" si="22"/>
        <v>0</v>
      </c>
    </row>
    <row r="252" spans="1:9" x14ac:dyDescent="0.25">
      <c r="A252" s="10">
        <f t="shared" si="23"/>
        <v>52048</v>
      </c>
      <c r="B252">
        <f t="shared" si="19"/>
        <v>21</v>
      </c>
      <c r="C252">
        <v>251</v>
      </c>
      <c r="D252" s="4">
        <f t="shared" si="20"/>
        <v>0</v>
      </c>
      <c r="E252" s="4">
        <f>IF(ISNA(VLOOKUP(A252&amp;"nieuw",'Extra aflossing'!A:G,4,0)),0,VLOOKUP(A252&amp;"nieuw",'Extra aflossing'!A:G,4,0))</f>
        <v>0</v>
      </c>
      <c r="F252" s="4">
        <f>I251*Invoer!$B$16/12</f>
        <v>0</v>
      </c>
      <c r="G252" s="4">
        <f t="shared" si="21"/>
        <v>0</v>
      </c>
      <c r="H252" s="4">
        <f t="shared" si="18"/>
        <v>0</v>
      </c>
      <c r="I252" s="4">
        <f t="shared" si="22"/>
        <v>0</v>
      </c>
    </row>
    <row r="253" spans="1:9" x14ac:dyDescent="0.25">
      <c r="A253" s="10">
        <f t="shared" si="23"/>
        <v>52079</v>
      </c>
      <c r="B253">
        <f t="shared" si="19"/>
        <v>21</v>
      </c>
      <c r="C253">
        <v>252</v>
      </c>
      <c r="D253" s="4">
        <f t="shared" si="20"/>
        <v>0</v>
      </c>
      <c r="E253" s="4">
        <f>IF(ISNA(VLOOKUP(A253&amp;"nieuw",'Extra aflossing'!A:G,4,0)),0,VLOOKUP(A253&amp;"nieuw",'Extra aflossing'!A:G,4,0))</f>
        <v>0</v>
      </c>
      <c r="F253" s="4">
        <f>I252*Invoer!$B$16/12</f>
        <v>0</v>
      </c>
      <c r="G253" s="4">
        <f t="shared" si="21"/>
        <v>0</v>
      </c>
      <c r="H253" s="4">
        <f t="shared" si="18"/>
        <v>0</v>
      </c>
      <c r="I253" s="4">
        <f t="shared" si="22"/>
        <v>0</v>
      </c>
    </row>
    <row r="254" spans="1:9" x14ac:dyDescent="0.25">
      <c r="A254" s="10">
        <f t="shared" si="23"/>
        <v>52110</v>
      </c>
      <c r="B254">
        <f t="shared" si="19"/>
        <v>22</v>
      </c>
      <c r="C254">
        <v>253</v>
      </c>
      <c r="D254" s="4">
        <f t="shared" si="20"/>
        <v>0</v>
      </c>
      <c r="E254" s="4">
        <f>IF(ISNA(VLOOKUP(A254&amp;"nieuw",'Extra aflossing'!A:G,4,0)),0,VLOOKUP(A254&amp;"nieuw",'Extra aflossing'!A:G,4,0))</f>
        <v>0</v>
      </c>
      <c r="F254" s="4">
        <f>I253*Invoer!$B$16/12</f>
        <v>0</v>
      </c>
      <c r="G254" s="4">
        <f t="shared" si="21"/>
        <v>0</v>
      </c>
      <c r="H254" s="4">
        <f t="shared" si="18"/>
        <v>0</v>
      </c>
      <c r="I254" s="4">
        <f t="shared" si="22"/>
        <v>0</v>
      </c>
    </row>
    <row r="255" spans="1:9" x14ac:dyDescent="0.25">
      <c r="A255" s="10">
        <f t="shared" si="23"/>
        <v>52140</v>
      </c>
      <c r="B255">
        <f t="shared" si="19"/>
        <v>22</v>
      </c>
      <c r="C255">
        <v>254</v>
      </c>
      <c r="D255" s="4">
        <f t="shared" si="20"/>
        <v>0</v>
      </c>
      <c r="E255" s="4">
        <f>IF(ISNA(VLOOKUP(A255&amp;"nieuw",'Extra aflossing'!A:G,4,0)),0,VLOOKUP(A255&amp;"nieuw",'Extra aflossing'!A:G,4,0))</f>
        <v>0</v>
      </c>
      <c r="F255" s="4">
        <f>I254*Invoer!$B$16/12</f>
        <v>0</v>
      </c>
      <c r="G255" s="4">
        <f t="shared" si="21"/>
        <v>0</v>
      </c>
      <c r="H255" s="4">
        <f t="shared" si="18"/>
        <v>0</v>
      </c>
      <c r="I255" s="4">
        <f t="shared" si="22"/>
        <v>0</v>
      </c>
    </row>
    <row r="256" spans="1:9" x14ac:dyDescent="0.25">
      <c r="A256" s="10">
        <f t="shared" si="23"/>
        <v>52171</v>
      </c>
      <c r="B256">
        <f t="shared" si="19"/>
        <v>22</v>
      </c>
      <c r="C256">
        <v>255</v>
      </c>
      <c r="D256" s="4">
        <f t="shared" si="20"/>
        <v>0</v>
      </c>
      <c r="E256" s="4">
        <f>IF(ISNA(VLOOKUP(A256&amp;"nieuw",'Extra aflossing'!A:G,4,0)),0,VLOOKUP(A256&amp;"nieuw",'Extra aflossing'!A:G,4,0))</f>
        <v>0</v>
      </c>
      <c r="F256" s="4">
        <f>I255*Invoer!$B$16/12</f>
        <v>0</v>
      </c>
      <c r="G256" s="4">
        <f t="shared" si="21"/>
        <v>0</v>
      </c>
      <c r="H256" s="4">
        <f t="shared" si="18"/>
        <v>0</v>
      </c>
      <c r="I256" s="4">
        <f t="shared" si="22"/>
        <v>0</v>
      </c>
    </row>
    <row r="257" spans="1:9" x14ac:dyDescent="0.25">
      <c r="A257" s="10">
        <f t="shared" si="23"/>
        <v>52201</v>
      </c>
      <c r="B257">
        <f t="shared" si="19"/>
        <v>22</v>
      </c>
      <c r="C257">
        <v>256</v>
      </c>
      <c r="D257" s="4">
        <f t="shared" si="20"/>
        <v>0</v>
      </c>
      <c r="E257" s="4">
        <f>IF(ISNA(VLOOKUP(A257&amp;"nieuw",'Extra aflossing'!A:G,4,0)),0,VLOOKUP(A257&amp;"nieuw",'Extra aflossing'!A:G,4,0))</f>
        <v>0</v>
      </c>
      <c r="F257" s="4">
        <f>I256*Invoer!$B$16/12</f>
        <v>0</v>
      </c>
      <c r="G257" s="4">
        <f t="shared" si="21"/>
        <v>0</v>
      </c>
      <c r="H257" s="4">
        <f t="shared" si="18"/>
        <v>0</v>
      </c>
      <c r="I257" s="4">
        <f t="shared" si="22"/>
        <v>0</v>
      </c>
    </row>
    <row r="258" spans="1:9" x14ac:dyDescent="0.25">
      <c r="A258" s="10">
        <f t="shared" si="23"/>
        <v>52232</v>
      </c>
      <c r="B258">
        <f t="shared" si="19"/>
        <v>22</v>
      </c>
      <c r="C258">
        <v>257</v>
      </c>
      <c r="D258" s="4">
        <f t="shared" si="20"/>
        <v>0</v>
      </c>
      <c r="E258" s="4">
        <f>IF(ISNA(VLOOKUP(A258&amp;"nieuw",'Extra aflossing'!A:G,4,0)),0,VLOOKUP(A258&amp;"nieuw",'Extra aflossing'!A:G,4,0))</f>
        <v>0</v>
      </c>
      <c r="F258" s="4">
        <f>I257*Invoer!$B$16/12</f>
        <v>0</v>
      </c>
      <c r="G258" s="4">
        <f t="shared" si="21"/>
        <v>0</v>
      </c>
      <c r="H258" s="4">
        <f t="shared" ref="H258:H321" si="24">SUM(E258,G258)</f>
        <v>0</v>
      </c>
      <c r="I258" s="4">
        <f t="shared" si="22"/>
        <v>0</v>
      </c>
    </row>
    <row r="259" spans="1:9" x14ac:dyDescent="0.25">
      <c r="A259" s="10">
        <f t="shared" si="23"/>
        <v>52263</v>
      </c>
      <c r="B259">
        <f t="shared" ref="B259:B322" si="25">CEILING(C259/12,1)</f>
        <v>22</v>
      </c>
      <c r="C259">
        <v>258</v>
      </c>
      <c r="D259" s="4">
        <f t="shared" ref="D259:D322" si="26">IF(A259&lt;=Aflossingsvrij_maken,I258/(360-C258),0)</f>
        <v>0</v>
      </c>
      <c r="E259" s="4">
        <f>IF(ISNA(VLOOKUP(A259&amp;"nieuw",'Extra aflossing'!A:G,4,0)),0,VLOOKUP(A259&amp;"nieuw",'Extra aflossing'!A:G,4,0))</f>
        <v>0</v>
      </c>
      <c r="F259" s="4">
        <f>I258*Invoer!$B$16/12</f>
        <v>0</v>
      </c>
      <c r="G259" s="4">
        <f t="shared" ref="G259:G322" si="27">SUM(D259,F259)</f>
        <v>0</v>
      </c>
      <c r="H259" s="4">
        <f t="shared" si="24"/>
        <v>0</v>
      </c>
      <c r="I259" s="4">
        <f t="shared" ref="I259:I322" si="28">I258-D259-E259</f>
        <v>0</v>
      </c>
    </row>
    <row r="260" spans="1:9" x14ac:dyDescent="0.25">
      <c r="A260" s="10">
        <f t="shared" ref="A260:A323" si="29">DATE(YEAR(A259),MONTH(A259)+1,DAY(A259))</f>
        <v>52291</v>
      </c>
      <c r="B260">
        <f t="shared" si="25"/>
        <v>22</v>
      </c>
      <c r="C260">
        <v>259</v>
      </c>
      <c r="D260" s="4">
        <f t="shared" si="26"/>
        <v>0</v>
      </c>
      <c r="E260" s="4">
        <f>IF(ISNA(VLOOKUP(A260&amp;"nieuw",'Extra aflossing'!A:G,4,0)),0,VLOOKUP(A260&amp;"nieuw",'Extra aflossing'!A:G,4,0))</f>
        <v>0</v>
      </c>
      <c r="F260" s="4">
        <f>I259*Invoer!$B$16/12</f>
        <v>0</v>
      </c>
      <c r="G260" s="4">
        <f t="shared" si="27"/>
        <v>0</v>
      </c>
      <c r="H260" s="4">
        <f t="shared" si="24"/>
        <v>0</v>
      </c>
      <c r="I260" s="4">
        <f t="shared" si="28"/>
        <v>0</v>
      </c>
    </row>
    <row r="261" spans="1:9" x14ac:dyDescent="0.25">
      <c r="A261" s="10">
        <f t="shared" si="29"/>
        <v>52322</v>
      </c>
      <c r="B261">
        <f t="shared" si="25"/>
        <v>22</v>
      </c>
      <c r="C261">
        <v>260</v>
      </c>
      <c r="D261" s="4">
        <f t="shared" si="26"/>
        <v>0</v>
      </c>
      <c r="E261" s="4">
        <f>IF(ISNA(VLOOKUP(A261&amp;"nieuw",'Extra aflossing'!A:G,4,0)),0,VLOOKUP(A261&amp;"nieuw",'Extra aflossing'!A:G,4,0))</f>
        <v>0</v>
      </c>
      <c r="F261" s="4">
        <f>I260*Invoer!$B$16/12</f>
        <v>0</v>
      </c>
      <c r="G261" s="4">
        <f t="shared" si="27"/>
        <v>0</v>
      </c>
      <c r="H261" s="4">
        <f t="shared" si="24"/>
        <v>0</v>
      </c>
      <c r="I261" s="4">
        <f t="shared" si="28"/>
        <v>0</v>
      </c>
    </row>
    <row r="262" spans="1:9" x14ac:dyDescent="0.25">
      <c r="A262" s="10">
        <f t="shared" si="29"/>
        <v>52352</v>
      </c>
      <c r="B262">
        <f t="shared" si="25"/>
        <v>22</v>
      </c>
      <c r="C262">
        <v>261</v>
      </c>
      <c r="D262" s="4">
        <f t="shared" si="26"/>
        <v>0</v>
      </c>
      <c r="E262" s="4">
        <f>IF(ISNA(VLOOKUP(A262&amp;"nieuw",'Extra aflossing'!A:G,4,0)),0,VLOOKUP(A262&amp;"nieuw",'Extra aflossing'!A:G,4,0))</f>
        <v>0</v>
      </c>
      <c r="F262" s="4">
        <f>I261*Invoer!$B$16/12</f>
        <v>0</v>
      </c>
      <c r="G262" s="4">
        <f t="shared" si="27"/>
        <v>0</v>
      </c>
      <c r="H262" s="4">
        <f t="shared" si="24"/>
        <v>0</v>
      </c>
      <c r="I262" s="4">
        <f t="shared" si="28"/>
        <v>0</v>
      </c>
    </row>
    <row r="263" spans="1:9" x14ac:dyDescent="0.25">
      <c r="A263" s="10">
        <f t="shared" si="29"/>
        <v>52383</v>
      </c>
      <c r="B263">
        <f t="shared" si="25"/>
        <v>22</v>
      </c>
      <c r="C263">
        <v>262</v>
      </c>
      <c r="D263" s="4">
        <f t="shared" si="26"/>
        <v>0</v>
      </c>
      <c r="E263" s="4">
        <f>IF(ISNA(VLOOKUP(A263&amp;"nieuw",'Extra aflossing'!A:G,4,0)),0,VLOOKUP(A263&amp;"nieuw",'Extra aflossing'!A:G,4,0))</f>
        <v>0</v>
      </c>
      <c r="F263" s="4">
        <f>I262*Invoer!$B$16/12</f>
        <v>0</v>
      </c>
      <c r="G263" s="4">
        <f t="shared" si="27"/>
        <v>0</v>
      </c>
      <c r="H263" s="4">
        <f t="shared" si="24"/>
        <v>0</v>
      </c>
      <c r="I263" s="4">
        <f t="shared" si="28"/>
        <v>0</v>
      </c>
    </row>
    <row r="264" spans="1:9" x14ac:dyDescent="0.25">
      <c r="A264" s="10">
        <f t="shared" si="29"/>
        <v>52413</v>
      </c>
      <c r="B264">
        <f t="shared" si="25"/>
        <v>22</v>
      </c>
      <c r="C264">
        <v>263</v>
      </c>
      <c r="D264" s="4">
        <f t="shared" si="26"/>
        <v>0</v>
      </c>
      <c r="E264" s="4">
        <f>IF(ISNA(VLOOKUP(A264&amp;"nieuw",'Extra aflossing'!A:G,4,0)),0,VLOOKUP(A264&amp;"nieuw",'Extra aflossing'!A:G,4,0))</f>
        <v>0</v>
      </c>
      <c r="F264" s="4">
        <f>I263*Invoer!$B$16/12</f>
        <v>0</v>
      </c>
      <c r="G264" s="4">
        <f t="shared" si="27"/>
        <v>0</v>
      </c>
      <c r="H264" s="4">
        <f t="shared" si="24"/>
        <v>0</v>
      </c>
      <c r="I264" s="4">
        <f t="shared" si="28"/>
        <v>0</v>
      </c>
    </row>
    <row r="265" spans="1:9" x14ac:dyDescent="0.25">
      <c r="A265" s="10">
        <f t="shared" si="29"/>
        <v>52444</v>
      </c>
      <c r="B265">
        <f t="shared" si="25"/>
        <v>22</v>
      </c>
      <c r="C265">
        <v>264</v>
      </c>
      <c r="D265" s="4">
        <f t="shared" si="26"/>
        <v>0</v>
      </c>
      <c r="E265" s="4">
        <f>IF(ISNA(VLOOKUP(A265&amp;"nieuw",'Extra aflossing'!A:G,4,0)),0,VLOOKUP(A265&amp;"nieuw",'Extra aflossing'!A:G,4,0))</f>
        <v>0</v>
      </c>
      <c r="F265" s="4">
        <f>I264*Invoer!$B$16/12</f>
        <v>0</v>
      </c>
      <c r="G265" s="4">
        <f t="shared" si="27"/>
        <v>0</v>
      </c>
      <c r="H265" s="4">
        <f t="shared" si="24"/>
        <v>0</v>
      </c>
      <c r="I265" s="4">
        <f t="shared" si="28"/>
        <v>0</v>
      </c>
    </row>
    <row r="266" spans="1:9" x14ac:dyDescent="0.25">
      <c r="A266" s="10">
        <f t="shared" si="29"/>
        <v>52475</v>
      </c>
      <c r="B266">
        <f t="shared" si="25"/>
        <v>23</v>
      </c>
      <c r="C266">
        <v>265</v>
      </c>
      <c r="D266" s="4">
        <f t="shared" si="26"/>
        <v>0</v>
      </c>
      <c r="E266" s="4">
        <f>IF(ISNA(VLOOKUP(A266&amp;"nieuw",'Extra aflossing'!A:G,4,0)),0,VLOOKUP(A266&amp;"nieuw",'Extra aflossing'!A:G,4,0))</f>
        <v>0</v>
      </c>
      <c r="F266" s="4">
        <f>I265*Invoer!$B$16/12</f>
        <v>0</v>
      </c>
      <c r="G266" s="4">
        <f t="shared" si="27"/>
        <v>0</v>
      </c>
      <c r="H266" s="4">
        <f t="shared" si="24"/>
        <v>0</v>
      </c>
      <c r="I266" s="4">
        <f t="shared" si="28"/>
        <v>0</v>
      </c>
    </row>
    <row r="267" spans="1:9" x14ac:dyDescent="0.25">
      <c r="A267" s="10">
        <f t="shared" si="29"/>
        <v>52505</v>
      </c>
      <c r="B267">
        <f t="shared" si="25"/>
        <v>23</v>
      </c>
      <c r="C267">
        <v>266</v>
      </c>
      <c r="D267" s="4">
        <f t="shared" si="26"/>
        <v>0</v>
      </c>
      <c r="E267" s="4">
        <f>IF(ISNA(VLOOKUP(A267&amp;"nieuw",'Extra aflossing'!A:G,4,0)),0,VLOOKUP(A267&amp;"nieuw",'Extra aflossing'!A:G,4,0))</f>
        <v>0</v>
      </c>
      <c r="F267" s="4">
        <f>I266*Invoer!$B$16/12</f>
        <v>0</v>
      </c>
      <c r="G267" s="4">
        <f t="shared" si="27"/>
        <v>0</v>
      </c>
      <c r="H267" s="4">
        <f t="shared" si="24"/>
        <v>0</v>
      </c>
      <c r="I267" s="4">
        <f t="shared" si="28"/>
        <v>0</v>
      </c>
    </row>
    <row r="268" spans="1:9" x14ac:dyDescent="0.25">
      <c r="A268" s="10">
        <f t="shared" si="29"/>
        <v>52536</v>
      </c>
      <c r="B268">
        <f t="shared" si="25"/>
        <v>23</v>
      </c>
      <c r="C268">
        <v>267</v>
      </c>
      <c r="D268" s="4">
        <f t="shared" si="26"/>
        <v>0</v>
      </c>
      <c r="E268" s="4">
        <f>IF(ISNA(VLOOKUP(A268&amp;"nieuw",'Extra aflossing'!A:G,4,0)),0,VLOOKUP(A268&amp;"nieuw",'Extra aflossing'!A:G,4,0))</f>
        <v>0</v>
      </c>
      <c r="F268" s="4">
        <f>I267*Invoer!$B$16/12</f>
        <v>0</v>
      </c>
      <c r="G268" s="4">
        <f t="shared" si="27"/>
        <v>0</v>
      </c>
      <c r="H268" s="4">
        <f t="shared" si="24"/>
        <v>0</v>
      </c>
      <c r="I268" s="4">
        <f t="shared" si="28"/>
        <v>0</v>
      </c>
    </row>
    <row r="269" spans="1:9" x14ac:dyDescent="0.25">
      <c r="A269" s="10">
        <f t="shared" si="29"/>
        <v>52566</v>
      </c>
      <c r="B269">
        <f t="shared" si="25"/>
        <v>23</v>
      </c>
      <c r="C269">
        <v>268</v>
      </c>
      <c r="D269" s="4">
        <f t="shared" si="26"/>
        <v>0</v>
      </c>
      <c r="E269" s="4">
        <f>IF(ISNA(VLOOKUP(A269&amp;"nieuw",'Extra aflossing'!A:G,4,0)),0,VLOOKUP(A269&amp;"nieuw",'Extra aflossing'!A:G,4,0))</f>
        <v>0</v>
      </c>
      <c r="F269" s="4">
        <f>I268*Invoer!$B$16/12</f>
        <v>0</v>
      </c>
      <c r="G269" s="4">
        <f t="shared" si="27"/>
        <v>0</v>
      </c>
      <c r="H269" s="4">
        <f t="shared" si="24"/>
        <v>0</v>
      </c>
      <c r="I269" s="4">
        <f t="shared" si="28"/>
        <v>0</v>
      </c>
    </row>
    <row r="270" spans="1:9" x14ac:dyDescent="0.25">
      <c r="A270" s="10">
        <f t="shared" si="29"/>
        <v>52597</v>
      </c>
      <c r="B270">
        <f t="shared" si="25"/>
        <v>23</v>
      </c>
      <c r="C270">
        <v>269</v>
      </c>
      <c r="D270" s="4">
        <f t="shared" si="26"/>
        <v>0</v>
      </c>
      <c r="E270" s="4">
        <f>IF(ISNA(VLOOKUP(A270&amp;"nieuw",'Extra aflossing'!A:G,4,0)),0,VLOOKUP(A270&amp;"nieuw",'Extra aflossing'!A:G,4,0))</f>
        <v>0</v>
      </c>
      <c r="F270" s="4">
        <f>I269*Invoer!$B$16/12</f>
        <v>0</v>
      </c>
      <c r="G270" s="4">
        <f t="shared" si="27"/>
        <v>0</v>
      </c>
      <c r="H270" s="4">
        <f t="shared" si="24"/>
        <v>0</v>
      </c>
      <c r="I270" s="4">
        <f t="shared" si="28"/>
        <v>0</v>
      </c>
    </row>
    <row r="271" spans="1:9" x14ac:dyDescent="0.25">
      <c r="A271" s="10">
        <f t="shared" si="29"/>
        <v>52628</v>
      </c>
      <c r="B271">
        <f t="shared" si="25"/>
        <v>23</v>
      </c>
      <c r="C271">
        <v>270</v>
      </c>
      <c r="D271" s="4">
        <f t="shared" si="26"/>
        <v>0</v>
      </c>
      <c r="E271" s="4">
        <f>IF(ISNA(VLOOKUP(A271&amp;"nieuw",'Extra aflossing'!A:G,4,0)),0,VLOOKUP(A271&amp;"nieuw",'Extra aflossing'!A:G,4,0))</f>
        <v>0</v>
      </c>
      <c r="F271" s="4">
        <f>I270*Invoer!$B$16/12</f>
        <v>0</v>
      </c>
      <c r="G271" s="4">
        <f t="shared" si="27"/>
        <v>0</v>
      </c>
      <c r="H271" s="4">
        <f t="shared" si="24"/>
        <v>0</v>
      </c>
      <c r="I271" s="4">
        <f t="shared" si="28"/>
        <v>0</v>
      </c>
    </row>
    <row r="272" spans="1:9" x14ac:dyDescent="0.25">
      <c r="A272" s="10">
        <f t="shared" si="29"/>
        <v>52657</v>
      </c>
      <c r="B272">
        <f t="shared" si="25"/>
        <v>23</v>
      </c>
      <c r="C272">
        <v>271</v>
      </c>
      <c r="D272" s="4">
        <f t="shared" si="26"/>
        <v>0</v>
      </c>
      <c r="E272" s="4">
        <f>IF(ISNA(VLOOKUP(A272&amp;"nieuw",'Extra aflossing'!A:G,4,0)),0,VLOOKUP(A272&amp;"nieuw",'Extra aflossing'!A:G,4,0))</f>
        <v>0</v>
      </c>
      <c r="F272" s="4">
        <f>I271*Invoer!$B$16/12</f>
        <v>0</v>
      </c>
      <c r="G272" s="4">
        <f t="shared" si="27"/>
        <v>0</v>
      </c>
      <c r="H272" s="4">
        <f t="shared" si="24"/>
        <v>0</v>
      </c>
      <c r="I272" s="4">
        <f t="shared" si="28"/>
        <v>0</v>
      </c>
    </row>
    <row r="273" spans="1:9" x14ac:dyDescent="0.25">
      <c r="A273" s="10">
        <f t="shared" si="29"/>
        <v>52688</v>
      </c>
      <c r="B273">
        <f t="shared" si="25"/>
        <v>23</v>
      </c>
      <c r="C273">
        <v>272</v>
      </c>
      <c r="D273" s="4">
        <f t="shared" si="26"/>
        <v>0</v>
      </c>
      <c r="E273" s="4">
        <f>IF(ISNA(VLOOKUP(A273&amp;"nieuw",'Extra aflossing'!A:G,4,0)),0,VLOOKUP(A273&amp;"nieuw",'Extra aflossing'!A:G,4,0))</f>
        <v>0</v>
      </c>
      <c r="F273" s="4">
        <f>I272*Invoer!$B$16/12</f>
        <v>0</v>
      </c>
      <c r="G273" s="4">
        <f t="shared" si="27"/>
        <v>0</v>
      </c>
      <c r="H273" s="4">
        <f t="shared" si="24"/>
        <v>0</v>
      </c>
      <c r="I273" s="4">
        <f t="shared" si="28"/>
        <v>0</v>
      </c>
    </row>
    <row r="274" spans="1:9" x14ac:dyDescent="0.25">
      <c r="A274" s="10">
        <f t="shared" si="29"/>
        <v>52718</v>
      </c>
      <c r="B274">
        <f t="shared" si="25"/>
        <v>23</v>
      </c>
      <c r="C274">
        <v>273</v>
      </c>
      <c r="D274" s="4">
        <f t="shared" si="26"/>
        <v>0</v>
      </c>
      <c r="E274" s="4">
        <f>IF(ISNA(VLOOKUP(A274&amp;"nieuw",'Extra aflossing'!A:G,4,0)),0,VLOOKUP(A274&amp;"nieuw",'Extra aflossing'!A:G,4,0))</f>
        <v>0</v>
      </c>
      <c r="F274" s="4">
        <f>I273*Invoer!$B$16/12</f>
        <v>0</v>
      </c>
      <c r="G274" s="4">
        <f t="shared" si="27"/>
        <v>0</v>
      </c>
      <c r="H274" s="4">
        <f t="shared" si="24"/>
        <v>0</v>
      </c>
      <c r="I274" s="4">
        <f t="shared" si="28"/>
        <v>0</v>
      </c>
    </row>
    <row r="275" spans="1:9" x14ac:dyDescent="0.25">
      <c r="A275" s="10">
        <f t="shared" si="29"/>
        <v>52749</v>
      </c>
      <c r="B275">
        <f t="shared" si="25"/>
        <v>23</v>
      </c>
      <c r="C275">
        <v>274</v>
      </c>
      <c r="D275" s="4">
        <f t="shared" si="26"/>
        <v>0</v>
      </c>
      <c r="E275" s="4">
        <f>IF(ISNA(VLOOKUP(A275&amp;"nieuw",'Extra aflossing'!A:G,4,0)),0,VLOOKUP(A275&amp;"nieuw",'Extra aflossing'!A:G,4,0))</f>
        <v>0</v>
      </c>
      <c r="F275" s="4">
        <f>I274*Invoer!$B$16/12</f>
        <v>0</v>
      </c>
      <c r="G275" s="4">
        <f t="shared" si="27"/>
        <v>0</v>
      </c>
      <c r="H275" s="4">
        <f t="shared" si="24"/>
        <v>0</v>
      </c>
      <c r="I275" s="4">
        <f t="shared" si="28"/>
        <v>0</v>
      </c>
    </row>
    <row r="276" spans="1:9" x14ac:dyDescent="0.25">
      <c r="A276" s="10">
        <f t="shared" si="29"/>
        <v>52779</v>
      </c>
      <c r="B276">
        <f t="shared" si="25"/>
        <v>23</v>
      </c>
      <c r="C276">
        <v>275</v>
      </c>
      <c r="D276" s="4">
        <f t="shared" si="26"/>
        <v>0</v>
      </c>
      <c r="E276" s="4">
        <f>IF(ISNA(VLOOKUP(A276&amp;"nieuw",'Extra aflossing'!A:G,4,0)),0,VLOOKUP(A276&amp;"nieuw",'Extra aflossing'!A:G,4,0))</f>
        <v>0</v>
      </c>
      <c r="F276" s="4">
        <f>I275*Invoer!$B$16/12</f>
        <v>0</v>
      </c>
      <c r="G276" s="4">
        <f t="shared" si="27"/>
        <v>0</v>
      </c>
      <c r="H276" s="4">
        <f t="shared" si="24"/>
        <v>0</v>
      </c>
      <c r="I276" s="4">
        <f t="shared" si="28"/>
        <v>0</v>
      </c>
    </row>
    <row r="277" spans="1:9" x14ac:dyDescent="0.25">
      <c r="A277" s="10">
        <f t="shared" si="29"/>
        <v>52810</v>
      </c>
      <c r="B277">
        <f t="shared" si="25"/>
        <v>23</v>
      </c>
      <c r="C277">
        <v>276</v>
      </c>
      <c r="D277" s="4">
        <f t="shared" si="26"/>
        <v>0</v>
      </c>
      <c r="E277" s="4">
        <f>IF(ISNA(VLOOKUP(A277&amp;"nieuw",'Extra aflossing'!A:G,4,0)),0,VLOOKUP(A277&amp;"nieuw",'Extra aflossing'!A:G,4,0))</f>
        <v>0</v>
      </c>
      <c r="F277" s="4">
        <f>I276*Invoer!$B$16/12</f>
        <v>0</v>
      </c>
      <c r="G277" s="4">
        <f t="shared" si="27"/>
        <v>0</v>
      </c>
      <c r="H277" s="4">
        <f t="shared" si="24"/>
        <v>0</v>
      </c>
      <c r="I277" s="4">
        <f t="shared" si="28"/>
        <v>0</v>
      </c>
    </row>
    <row r="278" spans="1:9" x14ac:dyDescent="0.25">
      <c r="A278" s="10">
        <f t="shared" si="29"/>
        <v>52841</v>
      </c>
      <c r="B278">
        <f t="shared" si="25"/>
        <v>24</v>
      </c>
      <c r="C278">
        <v>277</v>
      </c>
      <c r="D278" s="4">
        <f t="shared" si="26"/>
        <v>0</v>
      </c>
      <c r="E278" s="4">
        <f>IF(ISNA(VLOOKUP(A278&amp;"nieuw",'Extra aflossing'!A:G,4,0)),0,VLOOKUP(A278&amp;"nieuw",'Extra aflossing'!A:G,4,0))</f>
        <v>0</v>
      </c>
      <c r="F278" s="4">
        <f>I277*Invoer!$B$16/12</f>
        <v>0</v>
      </c>
      <c r="G278" s="4">
        <f t="shared" si="27"/>
        <v>0</v>
      </c>
      <c r="H278" s="4">
        <f t="shared" si="24"/>
        <v>0</v>
      </c>
      <c r="I278" s="4">
        <f t="shared" si="28"/>
        <v>0</v>
      </c>
    </row>
    <row r="279" spans="1:9" x14ac:dyDescent="0.25">
      <c r="A279" s="10">
        <f t="shared" si="29"/>
        <v>52871</v>
      </c>
      <c r="B279">
        <f t="shared" si="25"/>
        <v>24</v>
      </c>
      <c r="C279">
        <v>278</v>
      </c>
      <c r="D279" s="4">
        <f t="shared" si="26"/>
        <v>0</v>
      </c>
      <c r="E279" s="4">
        <f>IF(ISNA(VLOOKUP(A279&amp;"nieuw",'Extra aflossing'!A:G,4,0)),0,VLOOKUP(A279&amp;"nieuw",'Extra aflossing'!A:G,4,0))</f>
        <v>0</v>
      </c>
      <c r="F279" s="4">
        <f>I278*Invoer!$B$16/12</f>
        <v>0</v>
      </c>
      <c r="G279" s="4">
        <f t="shared" si="27"/>
        <v>0</v>
      </c>
      <c r="H279" s="4">
        <f t="shared" si="24"/>
        <v>0</v>
      </c>
      <c r="I279" s="4">
        <f t="shared" si="28"/>
        <v>0</v>
      </c>
    </row>
    <row r="280" spans="1:9" x14ac:dyDescent="0.25">
      <c r="A280" s="10">
        <f t="shared" si="29"/>
        <v>52902</v>
      </c>
      <c r="B280">
        <f t="shared" si="25"/>
        <v>24</v>
      </c>
      <c r="C280">
        <v>279</v>
      </c>
      <c r="D280" s="4">
        <f t="shared" si="26"/>
        <v>0</v>
      </c>
      <c r="E280" s="4">
        <f>IF(ISNA(VLOOKUP(A280&amp;"nieuw",'Extra aflossing'!A:G,4,0)),0,VLOOKUP(A280&amp;"nieuw",'Extra aflossing'!A:G,4,0))</f>
        <v>0</v>
      </c>
      <c r="F280" s="4">
        <f>I279*Invoer!$B$16/12</f>
        <v>0</v>
      </c>
      <c r="G280" s="4">
        <f t="shared" si="27"/>
        <v>0</v>
      </c>
      <c r="H280" s="4">
        <f t="shared" si="24"/>
        <v>0</v>
      </c>
      <c r="I280" s="4">
        <f t="shared" si="28"/>
        <v>0</v>
      </c>
    </row>
    <row r="281" spans="1:9" x14ac:dyDescent="0.25">
      <c r="A281" s="10">
        <f t="shared" si="29"/>
        <v>52932</v>
      </c>
      <c r="B281">
        <f t="shared" si="25"/>
        <v>24</v>
      </c>
      <c r="C281">
        <v>280</v>
      </c>
      <c r="D281" s="4">
        <f t="shared" si="26"/>
        <v>0</v>
      </c>
      <c r="E281" s="4">
        <f>IF(ISNA(VLOOKUP(A281&amp;"nieuw",'Extra aflossing'!A:G,4,0)),0,VLOOKUP(A281&amp;"nieuw",'Extra aflossing'!A:G,4,0))</f>
        <v>0</v>
      </c>
      <c r="F281" s="4">
        <f>I280*Invoer!$B$16/12</f>
        <v>0</v>
      </c>
      <c r="G281" s="4">
        <f t="shared" si="27"/>
        <v>0</v>
      </c>
      <c r="H281" s="4">
        <f t="shared" si="24"/>
        <v>0</v>
      </c>
      <c r="I281" s="4">
        <f t="shared" si="28"/>
        <v>0</v>
      </c>
    </row>
    <row r="282" spans="1:9" x14ac:dyDescent="0.25">
      <c r="A282" s="10">
        <f t="shared" si="29"/>
        <v>52963</v>
      </c>
      <c r="B282">
        <f t="shared" si="25"/>
        <v>24</v>
      </c>
      <c r="C282">
        <v>281</v>
      </c>
      <c r="D282" s="4">
        <f t="shared" si="26"/>
        <v>0</v>
      </c>
      <c r="E282" s="4">
        <f>IF(ISNA(VLOOKUP(A282&amp;"nieuw",'Extra aflossing'!A:G,4,0)),0,VLOOKUP(A282&amp;"nieuw",'Extra aflossing'!A:G,4,0))</f>
        <v>0</v>
      </c>
      <c r="F282" s="4">
        <f>I281*Invoer!$B$16/12</f>
        <v>0</v>
      </c>
      <c r="G282" s="4">
        <f t="shared" si="27"/>
        <v>0</v>
      </c>
      <c r="H282" s="4">
        <f t="shared" si="24"/>
        <v>0</v>
      </c>
      <c r="I282" s="4">
        <f t="shared" si="28"/>
        <v>0</v>
      </c>
    </row>
    <row r="283" spans="1:9" x14ac:dyDescent="0.25">
      <c r="A283" s="10">
        <f t="shared" si="29"/>
        <v>52994</v>
      </c>
      <c r="B283">
        <f t="shared" si="25"/>
        <v>24</v>
      </c>
      <c r="C283">
        <v>282</v>
      </c>
      <c r="D283" s="4">
        <f t="shared" si="26"/>
        <v>0</v>
      </c>
      <c r="E283" s="4">
        <f>IF(ISNA(VLOOKUP(A283&amp;"nieuw",'Extra aflossing'!A:G,4,0)),0,VLOOKUP(A283&amp;"nieuw",'Extra aflossing'!A:G,4,0))</f>
        <v>0</v>
      </c>
      <c r="F283" s="4">
        <f>I282*Invoer!$B$16/12</f>
        <v>0</v>
      </c>
      <c r="G283" s="4">
        <f t="shared" si="27"/>
        <v>0</v>
      </c>
      <c r="H283" s="4">
        <f t="shared" si="24"/>
        <v>0</v>
      </c>
      <c r="I283" s="4">
        <f t="shared" si="28"/>
        <v>0</v>
      </c>
    </row>
    <row r="284" spans="1:9" x14ac:dyDescent="0.25">
      <c r="A284" s="10">
        <f t="shared" si="29"/>
        <v>53022</v>
      </c>
      <c r="B284">
        <f t="shared" si="25"/>
        <v>24</v>
      </c>
      <c r="C284">
        <v>283</v>
      </c>
      <c r="D284" s="4">
        <f t="shared" si="26"/>
        <v>0</v>
      </c>
      <c r="E284" s="4">
        <f>IF(ISNA(VLOOKUP(A284&amp;"nieuw",'Extra aflossing'!A:G,4,0)),0,VLOOKUP(A284&amp;"nieuw",'Extra aflossing'!A:G,4,0))</f>
        <v>0</v>
      </c>
      <c r="F284" s="4">
        <f>I283*Invoer!$B$16/12</f>
        <v>0</v>
      </c>
      <c r="G284" s="4">
        <f t="shared" si="27"/>
        <v>0</v>
      </c>
      <c r="H284" s="4">
        <f t="shared" si="24"/>
        <v>0</v>
      </c>
      <c r="I284" s="4">
        <f t="shared" si="28"/>
        <v>0</v>
      </c>
    </row>
    <row r="285" spans="1:9" x14ac:dyDescent="0.25">
      <c r="A285" s="10">
        <f t="shared" si="29"/>
        <v>53053</v>
      </c>
      <c r="B285">
        <f t="shared" si="25"/>
        <v>24</v>
      </c>
      <c r="C285">
        <v>284</v>
      </c>
      <c r="D285" s="4">
        <f t="shared" si="26"/>
        <v>0</v>
      </c>
      <c r="E285" s="4">
        <f>IF(ISNA(VLOOKUP(A285&amp;"nieuw",'Extra aflossing'!A:G,4,0)),0,VLOOKUP(A285&amp;"nieuw",'Extra aflossing'!A:G,4,0))</f>
        <v>0</v>
      </c>
      <c r="F285" s="4">
        <f>I284*Invoer!$B$16/12</f>
        <v>0</v>
      </c>
      <c r="G285" s="4">
        <f t="shared" si="27"/>
        <v>0</v>
      </c>
      <c r="H285" s="4">
        <f t="shared" si="24"/>
        <v>0</v>
      </c>
      <c r="I285" s="4">
        <f t="shared" si="28"/>
        <v>0</v>
      </c>
    </row>
    <row r="286" spans="1:9" x14ac:dyDescent="0.25">
      <c r="A286" s="10">
        <f t="shared" si="29"/>
        <v>53083</v>
      </c>
      <c r="B286">
        <f t="shared" si="25"/>
        <v>24</v>
      </c>
      <c r="C286">
        <v>285</v>
      </c>
      <c r="D286" s="4">
        <f t="shared" si="26"/>
        <v>0</v>
      </c>
      <c r="E286" s="4">
        <f>IF(ISNA(VLOOKUP(A286&amp;"nieuw",'Extra aflossing'!A:G,4,0)),0,VLOOKUP(A286&amp;"nieuw",'Extra aflossing'!A:G,4,0))</f>
        <v>0</v>
      </c>
      <c r="F286" s="4">
        <f>I285*Invoer!$B$16/12</f>
        <v>0</v>
      </c>
      <c r="G286" s="4">
        <f t="shared" si="27"/>
        <v>0</v>
      </c>
      <c r="H286" s="4">
        <f t="shared" si="24"/>
        <v>0</v>
      </c>
      <c r="I286" s="4">
        <f t="shared" si="28"/>
        <v>0</v>
      </c>
    </row>
    <row r="287" spans="1:9" x14ac:dyDescent="0.25">
      <c r="A287" s="10">
        <f t="shared" si="29"/>
        <v>53114</v>
      </c>
      <c r="B287">
        <f t="shared" si="25"/>
        <v>24</v>
      </c>
      <c r="C287">
        <v>286</v>
      </c>
      <c r="D287" s="4">
        <f t="shared" si="26"/>
        <v>0</v>
      </c>
      <c r="E287" s="4">
        <f>IF(ISNA(VLOOKUP(A287&amp;"nieuw",'Extra aflossing'!A:G,4,0)),0,VLOOKUP(A287&amp;"nieuw",'Extra aflossing'!A:G,4,0))</f>
        <v>0</v>
      </c>
      <c r="F287" s="4">
        <f>I286*Invoer!$B$16/12</f>
        <v>0</v>
      </c>
      <c r="G287" s="4">
        <f t="shared" si="27"/>
        <v>0</v>
      </c>
      <c r="H287" s="4">
        <f t="shared" si="24"/>
        <v>0</v>
      </c>
      <c r="I287" s="4">
        <f t="shared" si="28"/>
        <v>0</v>
      </c>
    </row>
    <row r="288" spans="1:9" x14ac:dyDescent="0.25">
      <c r="A288" s="10">
        <f t="shared" si="29"/>
        <v>53144</v>
      </c>
      <c r="B288">
        <f t="shared" si="25"/>
        <v>24</v>
      </c>
      <c r="C288">
        <v>287</v>
      </c>
      <c r="D288" s="4">
        <f t="shared" si="26"/>
        <v>0</v>
      </c>
      <c r="E288" s="4">
        <f>IF(ISNA(VLOOKUP(A288&amp;"nieuw",'Extra aflossing'!A:G,4,0)),0,VLOOKUP(A288&amp;"nieuw",'Extra aflossing'!A:G,4,0))</f>
        <v>0</v>
      </c>
      <c r="F288" s="4">
        <f>I287*Invoer!$B$16/12</f>
        <v>0</v>
      </c>
      <c r="G288" s="4">
        <f t="shared" si="27"/>
        <v>0</v>
      </c>
      <c r="H288" s="4">
        <f t="shared" si="24"/>
        <v>0</v>
      </c>
      <c r="I288" s="4">
        <f t="shared" si="28"/>
        <v>0</v>
      </c>
    </row>
    <row r="289" spans="1:9" x14ac:dyDescent="0.25">
      <c r="A289" s="10">
        <f t="shared" si="29"/>
        <v>53175</v>
      </c>
      <c r="B289">
        <f t="shared" si="25"/>
        <v>24</v>
      </c>
      <c r="C289">
        <v>288</v>
      </c>
      <c r="D289" s="4">
        <f t="shared" si="26"/>
        <v>0</v>
      </c>
      <c r="E289" s="4">
        <f>IF(ISNA(VLOOKUP(A289&amp;"nieuw",'Extra aflossing'!A:G,4,0)),0,VLOOKUP(A289&amp;"nieuw",'Extra aflossing'!A:G,4,0))</f>
        <v>0</v>
      </c>
      <c r="F289" s="4">
        <f>I288*Invoer!$B$16/12</f>
        <v>0</v>
      </c>
      <c r="G289" s="4">
        <f t="shared" si="27"/>
        <v>0</v>
      </c>
      <c r="H289" s="4">
        <f t="shared" si="24"/>
        <v>0</v>
      </c>
      <c r="I289" s="4">
        <f t="shared" si="28"/>
        <v>0</v>
      </c>
    </row>
    <row r="290" spans="1:9" x14ac:dyDescent="0.25">
      <c r="A290" s="10">
        <f t="shared" si="29"/>
        <v>53206</v>
      </c>
      <c r="B290">
        <f t="shared" si="25"/>
        <v>25</v>
      </c>
      <c r="C290">
        <v>289</v>
      </c>
      <c r="D290" s="4">
        <f t="shared" si="26"/>
        <v>0</v>
      </c>
      <c r="E290" s="4">
        <f>IF(ISNA(VLOOKUP(A290&amp;"nieuw",'Extra aflossing'!A:G,4,0)),0,VLOOKUP(A290&amp;"nieuw",'Extra aflossing'!A:G,4,0))</f>
        <v>0</v>
      </c>
      <c r="F290" s="4">
        <f>I289*Invoer!$B$16/12</f>
        <v>0</v>
      </c>
      <c r="G290" s="4">
        <f t="shared" si="27"/>
        <v>0</v>
      </c>
      <c r="H290" s="4">
        <f t="shared" si="24"/>
        <v>0</v>
      </c>
      <c r="I290" s="4">
        <f t="shared" si="28"/>
        <v>0</v>
      </c>
    </row>
    <row r="291" spans="1:9" x14ac:dyDescent="0.25">
      <c r="A291" s="10">
        <f t="shared" si="29"/>
        <v>53236</v>
      </c>
      <c r="B291">
        <f t="shared" si="25"/>
        <v>25</v>
      </c>
      <c r="C291">
        <v>290</v>
      </c>
      <c r="D291" s="4">
        <f t="shared" si="26"/>
        <v>0</v>
      </c>
      <c r="E291" s="4">
        <f>IF(ISNA(VLOOKUP(A291&amp;"nieuw",'Extra aflossing'!A:G,4,0)),0,VLOOKUP(A291&amp;"nieuw",'Extra aflossing'!A:G,4,0))</f>
        <v>0</v>
      </c>
      <c r="F291" s="4">
        <f>I290*Invoer!$B$16/12</f>
        <v>0</v>
      </c>
      <c r="G291" s="4">
        <f t="shared" si="27"/>
        <v>0</v>
      </c>
      <c r="H291" s="4">
        <f t="shared" si="24"/>
        <v>0</v>
      </c>
      <c r="I291" s="4">
        <f t="shared" si="28"/>
        <v>0</v>
      </c>
    </row>
    <row r="292" spans="1:9" x14ac:dyDescent="0.25">
      <c r="A292" s="10">
        <f t="shared" si="29"/>
        <v>53267</v>
      </c>
      <c r="B292">
        <f t="shared" si="25"/>
        <v>25</v>
      </c>
      <c r="C292">
        <v>291</v>
      </c>
      <c r="D292" s="4">
        <f t="shared" si="26"/>
        <v>0</v>
      </c>
      <c r="E292" s="4">
        <f>IF(ISNA(VLOOKUP(A292&amp;"nieuw",'Extra aflossing'!A:G,4,0)),0,VLOOKUP(A292&amp;"nieuw",'Extra aflossing'!A:G,4,0))</f>
        <v>0</v>
      </c>
      <c r="F292" s="4">
        <f>I291*Invoer!$B$16/12</f>
        <v>0</v>
      </c>
      <c r="G292" s="4">
        <f t="shared" si="27"/>
        <v>0</v>
      </c>
      <c r="H292" s="4">
        <f t="shared" si="24"/>
        <v>0</v>
      </c>
      <c r="I292" s="4">
        <f t="shared" si="28"/>
        <v>0</v>
      </c>
    </row>
    <row r="293" spans="1:9" x14ac:dyDescent="0.25">
      <c r="A293" s="10">
        <f t="shared" si="29"/>
        <v>53297</v>
      </c>
      <c r="B293">
        <f t="shared" si="25"/>
        <v>25</v>
      </c>
      <c r="C293">
        <v>292</v>
      </c>
      <c r="D293" s="4">
        <f t="shared" si="26"/>
        <v>0</v>
      </c>
      <c r="E293" s="4">
        <f>IF(ISNA(VLOOKUP(A293&amp;"nieuw",'Extra aflossing'!A:G,4,0)),0,VLOOKUP(A293&amp;"nieuw",'Extra aflossing'!A:G,4,0))</f>
        <v>0</v>
      </c>
      <c r="F293" s="4">
        <f>I292*Invoer!$B$16/12</f>
        <v>0</v>
      </c>
      <c r="G293" s="4">
        <f t="shared" si="27"/>
        <v>0</v>
      </c>
      <c r="H293" s="4">
        <f t="shared" si="24"/>
        <v>0</v>
      </c>
      <c r="I293" s="4">
        <f t="shared" si="28"/>
        <v>0</v>
      </c>
    </row>
    <row r="294" spans="1:9" x14ac:dyDescent="0.25">
      <c r="A294" s="10">
        <f t="shared" si="29"/>
        <v>53328</v>
      </c>
      <c r="B294">
        <f t="shared" si="25"/>
        <v>25</v>
      </c>
      <c r="C294">
        <v>293</v>
      </c>
      <c r="D294" s="4">
        <f t="shared" si="26"/>
        <v>0</v>
      </c>
      <c r="E294" s="4">
        <f>IF(ISNA(VLOOKUP(A294&amp;"nieuw",'Extra aflossing'!A:G,4,0)),0,VLOOKUP(A294&amp;"nieuw",'Extra aflossing'!A:G,4,0))</f>
        <v>0</v>
      </c>
      <c r="F294" s="4">
        <f>I293*Invoer!$B$16/12</f>
        <v>0</v>
      </c>
      <c r="G294" s="4">
        <f t="shared" si="27"/>
        <v>0</v>
      </c>
      <c r="H294" s="4">
        <f t="shared" si="24"/>
        <v>0</v>
      </c>
      <c r="I294" s="4">
        <f t="shared" si="28"/>
        <v>0</v>
      </c>
    </row>
    <row r="295" spans="1:9" x14ac:dyDescent="0.25">
      <c r="A295" s="10">
        <f t="shared" si="29"/>
        <v>53359</v>
      </c>
      <c r="B295">
        <f t="shared" si="25"/>
        <v>25</v>
      </c>
      <c r="C295">
        <v>294</v>
      </c>
      <c r="D295" s="4">
        <f t="shared" si="26"/>
        <v>0</v>
      </c>
      <c r="E295" s="4">
        <f>IF(ISNA(VLOOKUP(A295&amp;"nieuw",'Extra aflossing'!A:G,4,0)),0,VLOOKUP(A295&amp;"nieuw",'Extra aflossing'!A:G,4,0))</f>
        <v>0</v>
      </c>
      <c r="F295" s="4">
        <f>I294*Invoer!$B$16/12</f>
        <v>0</v>
      </c>
      <c r="G295" s="4">
        <f t="shared" si="27"/>
        <v>0</v>
      </c>
      <c r="H295" s="4">
        <f t="shared" si="24"/>
        <v>0</v>
      </c>
      <c r="I295" s="4">
        <f t="shared" si="28"/>
        <v>0</v>
      </c>
    </row>
    <row r="296" spans="1:9" x14ac:dyDescent="0.25">
      <c r="A296" s="10">
        <f t="shared" si="29"/>
        <v>53387</v>
      </c>
      <c r="B296">
        <f t="shared" si="25"/>
        <v>25</v>
      </c>
      <c r="C296">
        <v>295</v>
      </c>
      <c r="D296" s="4">
        <f t="shared" si="26"/>
        <v>0</v>
      </c>
      <c r="E296" s="4">
        <f>IF(ISNA(VLOOKUP(A296&amp;"nieuw",'Extra aflossing'!A:G,4,0)),0,VLOOKUP(A296&amp;"nieuw",'Extra aflossing'!A:G,4,0))</f>
        <v>0</v>
      </c>
      <c r="F296" s="4">
        <f>I295*Invoer!$B$16/12</f>
        <v>0</v>
      </c>
      <c r="G296" s="4">
        <f t="shared" si="27"/>
        <v>0</v>
      </c>
      <c r="H296" s="4">
        <f t="shared" si="24"/>
        <v>0</v>
      </c>
      <c r="I296" s="4">
        <f t="shared" si="28"/>
        <v>0</v>
      </c>
    </row>
    <row r="297" spans="1:9" x14ac:dyDescent="0.25">
      <c r="A297" s="10">
        <f t="shared" si="29"/>
        <v>53418</v>
      </c>
      <c r="B297">
        <f t="shared" si="25"/>
        <v>25</v>
      </c>
      <c r="C297">
        <v>296</v>
      </c>
      <c r="D297" s="4">
        <f t="shared" si="26"/>
        <v>0</v>
      </c>
      <c r="E297" s="4">
        <f>IF(ISNA(VLOOKUP(A297&amp;"nieuw",'Extra aflossing'!A:G,4,0)),0,VLOOKUP(A297&amp;"nieuw",'Extra aflossing'!A:G,4,0))</f>
        <v>0</v>
      </c>
      <c r="F297" s="4">
        <f>I296*Invoer!$B$16/12</f>
        <v>0</v>
      </c>
      <c r="G297" s="4">
        <f t="shared" si="27"/>
        <v>0</v>
      </c>
      <c r="H297" s="4">
        <f t="shared" si="24"/>
        <v>0</v>
      </c>
      <c r="I297" s="4">
        <f t="shared" si="28"/>
        <v>0</v>
      </c>
    </row>
    <row r="298" spans="1:9" x14ac:dyDescent="0.25">
      <c r="A298" s="10">
        <f t="shared" si="29"/>
        <v>53448</v>
      </c>
      <c r="B298">
        <f t="shared" si="25"/>
        <v>25</v>
      </c>
      <c r="C298">
        <v>297</v>
      </c>
      <c r="D298" s="4">
        <f t="shared" si="26"/>
        <v>0</v>
      </c>
      <c r="E298" s="4">
        <f>IF(ISNA(VLOOKUP(A298&amp;"nieuw",'Extra aflossing'!A:G,4,0)),0,VLOOKUP(A298&amp;"nieuw",'Extra aflossing'!A:G,4,0))</f>
        <v>0</v>
      </c>
      <c r="F298" s="4">
        <f>I297*Invoer!$B$16/12</f>
        <v>0</v>
      </c>
      <c r="G298" s="4">
        <f t="shared" si="27"/>
        <v>0</v>
      </c>
      <c r="H298" s="4">
        <f t="shared" si="24"/>
        <v>0</v>
      </c>
      <c r="I298" s="4">
        <f t="shared" si="28"/>
        <v>0</v>
      </c>
    </row>
    <row r="299" spans="1:9" x14ac:dyDescent="0.25">
      <c r="A299" s="10">
        <f t="shared" si="29"/>
        <v>53479</v>
      </c>
      <c r="B299">
        <f t="shared" si="25"/>
        <v>25</v>
      </c>
      <c r="C299">
        <v>298</v>
      </c>
      <c r="D299" s="4">
        <f t="shared" si="26"/>
        <v>0</v>
      </c>
      <c r="E299" s="4">
        <f>IF(ISNA(VLOOKUP(A299&amp;"nieuw",'Extra aflossing'!A:G,4,0)),0,VLOOKUP(A299&amp;"nieuw",'Extra aflossing'!A:G,4,0))</f>
        <v>0</v>
      </c>
      <c r="F299" s="4">
        <f>I298*Invoer!$B$16/12</f>
        <v>0</v>
      </c>
      <c r="G299" s="4">
        <f t="shared" si="27"/>
        <v>0</v>
      </c>
      <c r="H299" s="4">
        <f t="shared" si="24"/>
        <v>0</v>
      </c>
      <c r="I299" s="4">
        <f t="shared" si="28"/>
        <v>0</v>
      </c>
    </row>
    <row r="300" spans="1:9" x14ac:dyDescent="0.25">
      <c r="A300" s="10">
        <f t="shared" si="29"/>
        <v>53509</v>
      </c>
      <c r="B300">
        <f t="shared" si="25"/>
        <v>25</v>
      </c>
      <c r="C300">
        <v>299</v>
      </c>
      <c r="D300" s="4">
        <f t="shared" si="26"/>
        <v>0</v>
      </c>
      <c r="E300" s="4">
        <f>IF(ISNA(VLOOKUP(A300&amp;"nieuw",'Extra aflossing'!A:G,4,0)),0,VLOOKUP(A300&amp;"nieuw",'Extra aflossing'!A:G,4,0))</f>
        <v>0</v>
      </c>
      <c r="F300" s="4">
        <f>I299*Invoer!$B$16/12</f>
        <v>0</v>
      </c>
      <c r="G300" s="4">
        <f t="shared" si="27"/>
        <v>0</v>
      </c>
      <c r="H300" s="4">
        <f t="shared" si="24"/>
        <v>0</v>
      </c>
      <c r="I300" s="4">
        <f t="shared" si="28"/>
        <v>0</v>
      </c>
    </row>
    <row r="301" spans="1:9" x14ac:dyDescent="0.25">
      <c r="A301" s="10">
        <f t="shared" si="29"/>
        <v>53540</v>
      </c>
      <c r="B301">
        <f t="shared" si="25"/>
        <v>25</v>
      </c>
      <c r="C301">
        <v>300</v>
      </c>
      <c r="D301" s="4">
        <f t="shared" si="26"/>
        <v>0</v>
      </c>
      <c r="E301" s="4">
        <f>IF(ISNA(VLOOKUP(A301&amp;"nieuw",'Extra aflossing'!A:G,4,0)),0,VLOOKUP(A301&amp;"nieuw",'Extra aflossing'!A:G,4,0))</f>
        <v>0</v>
      </c>
      <c r="F301" s="4">
        <f>I300*Invoer!$B$16/12</f>
        <v>0</v>
      </c>
      <c r="G301" s="4">
        <f t="shared" si="27"/>
        <v>0</v>
      </c>
      <c r="H301" s="4">
        <f t="shared" si="24"/>
        <v>0</v>
      </c>
      <c r="I301" s="4">
        <f t="shared" si="28"/>
        <v>0</v>
      </c>
    </row>
    <row r="302" spans="1:9" x14ac:dyDescent="0.25">
      <c r="A302" s="10">
        <f t="shared" si="29"/>
        <v>53571</v>
      </c>
      <c r="B302">
        <f t="shared" si="25"/>
        <v>26</v>
      </c>
      <c r="C302">
        <v>301</v>
      </c>
      <c r="D302" s="4">
        <f t="shared" si="26"/>
        <v>0</v>
      </c>
      <c r="E302" s="4">
        <f>IF(ISNA(VLOOKUP(A302&amp;"nieuw",'Extra aflossing'!A:G,4,0)),0,VLOOKUP(A302&amp;"nieuw",'Extra aflossing'!A:G,4,0))</f>
        <v>0</v>
      </c>
      <c r="F302" s="4">
        <f>I301*Invoer!$B$17/12</f>
        <v>0</v>
      </c>
      <c r="G302" s="4">
        <f t="shared" si="27"/>
        <v>0</v>
      </c>
      <c r="H302" s="4">
        <f t="shared" si="24"/>
        <v>0</v>
      </c>
      <c r="I302" s="4">
        <f t="shared" si="28"/>
        <v>0</v>
      </c>
    </row>
    <row r="303" spans="1:9" x14ac:dyDescent="0.25">
      <c r="A303" s="10">
        <f t="shared" si="29"/>
        <v>53601</v>
      </c>
      <c r="B303">
        <f t="shared" si="25"/>
        <v>26</v>
      </c>
      <c r="C303">
        <v>302</v>
      </c>
      <c r="D303" s="4">
        <f t="shared" si="26"/>
        <v>0</v>
      </c>
      <c r="E303" s="4">
        <f>IF(ISNA(VLOOKUP(A303&amp;"nieuw",'Extra aflossing'!A:G,4,0)),0,VLOOKUP(A303&amp;"nieuw",'Extra aflossing'!A:G,4,0))</f>
        <v>0</v>
      </c>
      <c r="F303" s="4">
        <f>I302*Invoer!$B$17/12</f>
        <v>0</v>
      </c>
      <c r="G303" s="4">
        <f t="shared" si="27"/>
        <v>0</v>
      </c>
      <c r="H303" s="4">
        <f t="shared" si="24"/>
        <v>0</v>
      </c>
      <c r="I303" s="4">
        <f t="shared" si="28"/>
        <v>0</v>
      </c>
    </row>
    <row r="304" spans="1:9" x14ac:dyDescent="0.25">
      <c r="A304" s="10">
        <f t="shared" si="29"/>
        <v>53632</v>
      </c>
      <c r="B304">
        <f t="shared" si="25"/>
        <v>26</v>
      </c>
      <c r="C304">
        <v>303</v>
      </c>
      <c r="D304" s="4">
        <f t="shared" si="26"/>
        <v>0</v>
      </c>
      <c r="E304" s="4">
        <f>IF(ISNA(VLOOKUP(A304&amp;"nieuw",'Extra aflossing'!A:G,4,0)),0,VLOOKUP(A304&amp;"nieuw",'Extra aflossing'!A:G,4,0))</f>
        <v>0</v>
      </c>
      <c r="F304" s="4">
        <f>I303*Invoer!$B$17/12</f>
        <v>0</v>
      </c>
      <c r="G304" s="4">
        <f t="shared" si="27"/>
        <v>0</v>
      </c>
      <c r="H304" s="4">
        <f t="shared" si="24"/>
        <v>0</v>
      </c>
      <c r="I304" s="4">
        <f t="shared" si="28"/>
        <v>0</v>
      </c>
    </row>
    <row r="305" spans="1:9" x14ac:dyDescent="0.25">
      <c r="A305" s="10">
        <f t="shared" si="29"/>
        <v>53662</v>
      </c>
      <c r="B305">
        <f t="shared" si="25"/>
        <v>26</v>
      </c>
      <c r="C305">
        <v>304</v>
      </c>
      <c r="D305" s="4">
        <f t="shared" si="26"/>
        <v>0</v>
      </c>
      <c r="E305" s="4">
        <f>IF(ISNA(VLOOKUP(A305&amp;"nieuw",'Extra aflossing'!A:G,4,0)),0,VLOOKUP(A305&amp;"nieuw",'Extra aflossing'!A:G,4,0))</f>
        <v>0</v>
      </c>
      <c r="F305" s="4">
        <f>I304*Invoer!$B$17/12</f>
        <v>0</v>
      </c>
      <c r="G305" s="4">
        <f t="shared" si="27"/>
        <v>0</v>
      </c>
      <c r="H305" s="4">
        <f t="shared" si="24"/>
        <v>0</v>
      </c>
      <c r="I305" s="4">
        <f t="shared" si="28"/>
        <v>0</v>
      </c>
    </row>
    <row r="306" spans="1:9" x14ac:dyDescent="0.25">
      <c r="A306" s="10">
        <f t="shared" si="29"/>
        <v>53693</v>
      </c>
      <c r="B306">
        <f t="shared" si="25"/>
        <v>26</v>
      </c>
      <c r="C306">
        <v>305</v>
      </c>
      <c r="D306" s="4">
        <f t="shared" si="26"/>
        <v>0</v>
      </c>
      <c r="E306" s="4">
        <f>IF(ISNA(VLOOKUP(A306&amp;"nieuw",'Extra aflossing'!A:G,4,0)),0,VLOOKUP(A306&amp;"nieuw",'Extra aflossing'!A:G,4,0))</f>
        <v>0</v>
      </c>
      <c r="F306" s="4">
        <f>I305*Invoer!$B$17/12</f>
        <v>0</v>
      </c>
      <c r="G306" s="4">
        <f t="shared" si="27"/>
        <v>0</v>
      </c>
      <c r="H306" s="4">
        <f t="shared" si="24"/>
        <v>0</v>
      </c>
      <c r="I306" s="4">
        <f t="shared" si="28"/>
        <v>0</v>
      </c>
    </row>
    <row r="307" spans="1:9" x14ac:dyDescent="0.25">
      <c r="A307" s="10">
        <f t="shared" si="29"/>
        <v>53724</v>
      </c>
      <c r="B307">
        <f t="shared" si="25"/>
        <v>26</v>
      </c>
      <c r="C307">
        <v>306</v>
      </c>
      <c r="D307" s="4">
        <f t="shared" si="26"/>
        <v>0</v>
      </c>
      <c r="E307" s="4">
        <f>IF(ISNA(VLOOKUP(A307&amp;"nieuw",'Extra aflossing'!A:G,4,0)),0,VLOOKUP(A307&amp;"nieuw",'Extra aflossing'!A:G,4,0))</f>
        <v>0</v>
      </c>
      <c r="F307" s="4">
        <f>I306*Invoer!$B$17/12</f>
        <v>0</v>
      </c>
      <c r="G307" s="4">
        <f t="shared" si="27"/>
        <v>0</v>
      </c>
      <c r="H307" s="4">
        <f t="shared" si="24"/>
        <v>0</v>
      </c>
      <c r="I307" s="4">
        <f t="shared" si="28"/>
        <v>0</v>
      </c>
    </row>
    <row r="308" spans="1:9" x14ac:dyDescent="0.25">
      <c r="A308" s="10">
        <f t="shared" si="29"/>
        <v>53752</v>
      </c>
      <c r="B308">
        <f t="shared" si="25"/>
        <v>26</v>
      </c>
      <c r="C308">
        <v>307</v>
      </c>
      <c r="D308" s="4">
        <f t="shared" si="26"/>
        <v>0</v>
      </c>
      <c r="E308" s="4">
        <f>IF(ISNA(VLOOKUP(A308&amp;"nieuw",'Extra aflossing'!A:G,4,0)),0,VLOOKUP(A308&amp;"nieuw",'Extra aflossing'!A:G,4,0))</f>
        <v>0</v>
      </c>
      <c r="F308" s="4">
        <f>I307*Invoer!$B$17/12</f>
        <v>0</v>
      </c>
      <c r="G308" s="4">
        <f t="shared" si="27"/>
        <v>0</v>
      </c>
      <c r="H308" s="4">
        <f t="shared" si="24"/>
        <v>0</v>
      </c>
      <c r="I308" s="4">
        <f t="shared" si="28"/>
        <v>0</v>
      </c>
    </row>
    <row r="309" spans="1:9" x14ac:dyDescent="0.25">
      <c r="A309" s="10">
        <f t="shared" si="29"/>
        <v>53783</v>
      </c>
      <c r="B309">
        <f t="shared" si="25"/>
        <v>26</v>
      </c>
      <c r="C309">
        <v>308</v>
      </c>
      <c r="D309" s="4">
        <f t="shared" si="26"/>
        <v>0</v>
      </c>
      <c r="E309" s="4">
        <f>IF(ISNA(VLOOKUP(A309&amp;"nieuw",'Extra aflossing'!A:G,4,0)),0,VLOOKUP(A309&amp;"nieuw",'Extra aflossing'!A:G,4,0))</f>
        <v>0</v>
      </c>
      <c r="F309" s="4">
        <f>I308*Invoer!$B$17/12</f>
        <v>0</v>
      </c>
      <c r="G309" s="4">
        <f t="shared" si="27"/>
        <v>0</v>
      </c>
      <c r="H309" s="4">
        <f t="shared" si="24"/>
        <v>0</v>
      </c>
      <c r="I309" s="4">
        <f t="shared" si="28"/>
        <v>0</v>
      </c>
    </row>
    <row r="310" spans="1:9" x14ac:dyDescent="0.25">
      <c r="A310" s="10">
        <f t="shared" si="29"/>
        <v>53813</v>
      </c>
      <c r="B310">
        <f t="shared" si="25"/>
        <v>26</v>
      </c>
      <c r="C310">
        <v>309</v>
      </c>
      <c r="D310" s="4">
        <f t="shared" si="26"/>
        <v>0</v>
      </c>
      <c r="E310" s="4">
        <f>IF(ISNA(VLOOKUP(A310&amp;"nieuw",'Extra aflossing'!A:G,4,0)),0,VLOOKUP(A310&amp;"nieuw",'Extra aflossing'!A:G,4,0))</f>
        <v>0</v>
      </c>
      <c r="F310" s="4">
        <f>I309*Invoer!$B$17/12</f>
        <v>0</v>
      </c>
      <c r="G310" s="4">
        <f t="shared" si="27"/>
        <v>0</v>
      </c>
      <c r="H310" s="4">
        <f t="shared" si="24"/>
        <v>0</v>
      </c>
      <c r="I310" s="4">
        <f t="shared" si="28"/>
        <v>0</v>
      </c>
    </row>
    <row r="311" spans="1:9" x14ac:dyDescent="0.25">
      <c r="A311" s="10">
        <f t="shared" si="29"/>
        <v>53844</v>
      </c>
      <c r="B311">
        <f t="shared" si="25"/>
        <v>26</v>
      </c>
      <c r="C311">
        <v>310</v>
      </c>
      <c r="D311" s="4">
        <f t="shared" si="26"/>
        <v>0</v>
      </c>
      <c r="E311" s="4">
        <f>IF(ISNA(VLOOKUP(A311&amp;"nieuw",'Extra aflossing'!A:G,4,0)),0,VLOOKUP(A311&amp;"nieuw",'Extra aflossing'!A:G,4,0))</f>
        <v>0</v>
      </c>
      <c r="F311" s="4">
        <f>I310*Invoer!$B$17/12</f>
        <v>0</v>
      </c>
      <c r="G311" s="4">
        <f t="shared" si="27"/>
        <v>0</v>
      </c>
      <c r="H311" s="4">
        <f t="shared" si="24"/>
        <v>0</v>
      </c>
      <c r="I311" s="4">
        <f t="shared" si="28"/>
        <v>0</v>
      </c>
    </row>
    <row r="312" spans="1:9" x14ac:dyDescent="0.25">
      <c r="A312" s="10">
        <f t="shared" si="29"/>
        <v>53874</v>
      </c>
      <c r="B312">
        <f t="shared" si="25"/>
        <v>26</v>
      </c>
      <c r="C312">
        <v>311</v>
      </c>
      <c r="D312" s="4">
        <f t="shared" si="26"/>
        <v>0</v>
      </c>
      <c r="E312" s="4">
        <f>IF(ISNA(VLOOKUP(A312&amp;"nieuw",'Extra aflossing'!A:G,4,0)),0,VLOOKUP(A312&amp;"nieuw",'Extra aflossing'!A:G,4,0))</f>
        <v>0</v>
      </c>
      <c r="F312" s="4">
        <f>I311*Invoer!$B$17/12</f>
        <v>0</v>
      </c>
      <c r="G312" s="4">
        <f t="shared" si="27"/>
        <v>0</v>
      </c>
      <c r="H312" s="4">
        <f t="shared" si="24"/>
        <v>0</v>
      </c>
      <c r="I312" s="4">
        <f t="shared" si="28"/>
        <v>0</v>
      </c>
    </row>
    <row r="313" spans="1:9" x14ac:dyDescent="0.25">
      <c r="A313" s="10">
        <f t="shared" si="29"/>
        <v>53905</v>
      </c>
      <c r="B313">
        <f t="shared" si="25"/>
        <v>26</v>
      </c>
      <c r="C313">
        <v>312</v>
      </c>
      <c r="D313" s="4">
        <f t="shared" si="26"/>
        <v>0</v>
      </c>
      <c r="E313" s="4">
        <f>IF(ISNA(VLOOKUP(A313&amp;"nieuw",'Extra aflossing'!A:G,4,0)),0,VLOOKUP(A313&amp;"nieuw",'Extra aflossing'!A:G,4,0))</f>
        <v>0</v>
      </c>
      <c r="F313" s="4">
        <f>I312*Invoer!$B$17/12</f>
        <v>0</v>
      </c>
      <c r="G313" s="4">
        <f t="shared" si="27"/>
        <v>0</v>
      </c>
      <c r="H313" s="4">
        <f t="shared" si="24"/>
        <v>0</v>
      </c>
      <c r="I313" s="4">
        <f t="shared" si="28"/>
        <v>0</v>
      </c>
    </row>
    <row r="314" spans="1:9" x14ac:dyDescent="0.25">
      <c r="A314" s="10">
        <f t="shared" si="29"/>
        <v>53936</v>
      </c>
      <c r="B314">
        <f t="shared" si="25"/>
        <v>27</v>
      </c>
      <c r="C314">
        <v>313</v>
      </c>
      <c r="D314" s="4">
        <f t="shared" si="26"/>
        <v>0</v>
      </c>
      <c r="E314" s="4">
        <f>IF(ISNA(VLOOKUP(A314&amp;"nieuw",'Extra aflossing'!A:G,4,0)),0,VLOOKUP(A314&amp;"nieuw",'Extra aflossing'!A:G,4,0))</f>
        <v>0</v>
      </c>
      <c r="F314" s="4">
        <f>I313*Invoer!$B$17/12</f>
        <v>0</v>
      </c>
      <c r="G314" s="4">
        <f t="shared" si="27"/>
        <v>0</v>
      </c>
      <c r="H314" s="4">
        <f t="shared" si="24"/>
        <v>0</v>
      </c>
      <c r="I314" s="4">
        <f t="shared" si="28"/>
        <v>0</v>
      </c>
    </row>
    <row r="315" spans="1:9" x14ac:dyDescent="0.25">
      <c r="A315" s="10">
        <f t="shared" si="29"/>
        <v>53966</v>
      </c>
      <c r="B315">
        <f t="shared" si="25"/>
        <v>27</v>
      </c>
      <c r="C315">
        <v>314</v>
      </c>
      <c r="D315" s="4">
        <f t="shared" si="26"/>
        <v>0</v>
      </c>
      <c r="E315" s="4">
        <f>IF(ISNA(VLOOKUP(A315&amp;"nieuw",'Extra aflossing'!A:G,4,0)),0,VLOOKUP(A315&amp;"nieuw",'Extra aflossing'!A:G,4,0))</f>
        <v>0</v>
      </c>
      <c r="F315" s="4">
        <f>I314*Invoer!$B$17/12</f>
        <v>0</v>
      </c>
      <c r="G315" s="4">
        <f t="shared" si="27"/>
        <v>0</v>
      </c>
      <c r="H315" s="4">
        <f t="shared" si="24"/>
        <v>0</v>
      </c>
      <c r="I315" s="4">
        <f t="shared" si="28"/>
        <v>0</v>
      </c>
    </row>
    <row r="316" spans="1:9" x14ac:dyDescent="0.25">
      <c r="A316" s="10">
        <f t="shared" si="29"/>
        <v>53997</v>
      </c>
      <c r="B316">
        <f t="shared" si="25"/>
        <v>27</v>
      </c>
      <c r="C316">
        <v>315</v>
      </c>
      <c r="D316" s="4">
        <f t="shared" si="26"/>
        <v>0</v>
      </c>
      <c r="E316" s="4">
        <f>IF(ISNA(VLOOKUP(A316&amp;"nieuw",'Extra aflossing'!A:G,4,0)),0,VLOOKUP(A316&amp;"nieuw",'Extra aflossing'!A:G,4,0))</f>
        <v>0</v>
      </c>
      <c r="F316" s="4">
        <f>I315*Invoer!$B$17/12</f>
        <v>0</v>
      </c>
      <c r="G316" s="4">
        <f t="shared" si="27"/>
        <v>0</v>
      </c>
      <c r="H316" s="4">
        <f t="shared" si="24"/>
        <v>0</v>
      </c>
      <c r="I316" s="4">
        <f t="shared" si="28"/>
        <v>0</v>
      </c>
    </row>
    <row r="317" spans="1:9" x14ac:dyDescent="0.25">
      <c r="A317" s="10">
        <f t="shared" si="29"/>
        <v>54027</v>
      </c>
      <c r="B317">
        <f t="shared" si="25"/>
        <v>27</v>
      </c>
      <c r="C317">
        <v>316</v>
      </c>
      <c r="D317" s="4">
        <f t="shared" si="26"/>
        <v>0</v>
      </c>
      <c r="E317" s="4">
        <f>IF(ISNA(VLOOKUP(A317&amp;"nieuw",'Extra aflossing'!A:G,4,0)),0,VLOOKUP(A317&amp;"nieuw",'Extra aflossing'!A:G,4,0))</f>
        <v>0</v>
      </c>
      <c r="F317" s="4">
        <f>I316*Invoer!$B$17/12</f>
        <v>0</v>
      </c>
      <c r="G317" s="4">
        <f t="shared" si="27"/>
        <v>0</v>
      </c>
      <c r="H317" s="4">
        <f t="shared" si="24"/>
        <v>0</v>
      </c>
      <c r="I317" s="4">
        <f t="shared" si="28"/>
        <v>0</v>
      </c>
    </row>
    <row r="318" spans="1:9" x14ac:dyDescent="0.25">
      <c r="A318" s="10">
        <f t="shared" si="29"/>
        <v>54058</v>
      </c>
      <c r="B318">
        <f t="shared" si="25"/>
        <v>27</v>
      </c>
      <c r="C318">
        <v>317</v>
      </c>
      <c r="D318" s="4">
        <f t="shared" si="26"/>
        <v>0</v>
      </c>
      <c r="E318" s="4">
        <f>IF(ISNA(VLOOKUP(A318&amp;"nieuw",'Extra aflossing'!A:G,4,0)),0,VLOOKUP(A318&amp;"nieuw",'Extra aflossing'!A:G,4,0))</f>
        <v>0</v>
      </c>
      <c r="F318" s="4">
        <f>I317*Invoer!$B$17/12</f>
        <v>0</v>
      </c>
      <c r="G318" s="4">
        <f t="shared" si="27"/>
        <v>0</v>
      </c>
      <c r="H318" s="4">
        <f t="shared" si="24"/>
        <v>0</v>
      </c>
      <c r="I318" s="4">
        <f t="shared" si="28"/>
        <v>0</v>
      </c>
    </row>
    <row r="319" spans="1:9" x14ac:dyDescent="0.25">
      <c r="A319" s="10">
        <f t="shared" si="29"/>
        <v>54089</v>
      </c>
      <c r="B319">
        <f t="shared" si="25"/>
        <v>27</v>
      </c>
      <c r="C319">
        <v>318</v>
      </c>
      <c r="D319" s="4">
        <f t="shared" si="26"/>
        <v>0</v>
      </c>
      <c r="E319" s="4">
        <f>IF(ISNA(VLOOKUP(A319&amp;"nieuw",'Extra aflossing'!A:G,4,0)),0,VLOOKUP(A319&amp;"nieuw",'Extra aflossing'!A:G,4,0))</f>
        <v>0</v>
      </c>
      <c r="F319" s="4">
        <f>I318*Invoer!$B$17/12</f>
        <v>0</v>
      </c>
      <c r="G319" s="4">
        <f t="shared" si="27"/>
        <v>0</v>
      </c>
      <c r="H319" s="4">
        <f t="shared" si="24"/>
        <v>0</v>
      </c>
      <c r="I319" s="4">
        <f t="shared" si="28"/>
        <v>0</v>
      </c>
    </row>
    <row r="320" spans="1:9" x14ac:dyDescent="0.25">
      <c r="A320" s="10">
        <f t="shared" si="29"/>
        <v>54118</v>
      </c>
      <c r="B320">
        <f t="shared" si="25"/>
        <v>27</v>
      </c>
      <c r="C320">
        <v>319</v>
      </c>
      <c r="D320" s="4">
        <f t="shared" si="26"/>
        <v>0</v>
      </c>
      <c r="E320" s="4">
        <f>IF(ISNA(VLOOKUP(A320&amp;"nieuw",'Extra aflossing'!A:G,4,0)),0,VLOOKUP(A320&amp;"nieuw",'Extra aflossing'!A:G,4,0))</f>
        <v>0</v>
      </c>
      <c r="F320" s="4">
        <f>I319*Invoer!$B$17/12</f>
        <v>0</v>
      </c>
      <c r="G320" s="4">
        <f t="shared" si="27"/>
        <v>0</v>
      </c>
      <c r="H320" s="4">
        <f t="shared" si="24"/>
        <v>0</v>
      </c>
      <c r="I320" s="4">
        <f t="shared" si="28"/>
        <v>0</v>
      </c>
    </row>
    <row r="321" spans="1:9" x14ac:dyDescent="0.25">
      <c r="A321" s="10">
        <f t="shared" si="29"/>
        <v>54149</v>
      </c>
      <c r="B321">
        <f t="shared" si="25"/>
        <v>27</v>
      </c>
      <c r="C321">
        <v>320</v>
      </c>
      <c r="D321" s="4">
        <f t="shared" si="26"/>
        <v>0</v>
      </c>
      <c r="E321" s="4">
        <f>IF(ISNA(VLOOKUP(A321&amp;"nieuw",'Extra aflossing'!A:G,4,0)),0,VLOOKUP(A321&amp;"nieuw",'Extra aflossing'!A:G,4,0))</f>
        <v>0</v>
      </c>
      <c r="F321" s="4">
        <f>I320*Invoer!$B$17/12</f>
        <v>0</v>
      </c>
      <c r="G321" s="4">
        <f t="shared" si="27"/>
        <v>0</v>
      </c>
      <c r="H321" s="4">
        <f t="shared" si="24"/>
        <v>0</v>
      </c>
      <c r="I321" s="4">
        <f t="shared" si="28"/>
        <v>0</v>
      </c>
    </row>
    <row r="322" spans="1:9" x14ac:dyDescent="0.25">
      <c r="A322" s="10">
        <f t="shared" si="29"/>
        <v>54179</v>
      </c>
      <c r="B322">
        <f t="shared" si="25"/>
        <v>27</v>
      </c>
      <c r="C322">
        <v>321</v>
      </c>
      <c r="D322" s="4">
        <f t="shared" si="26"/>
        <v>0</v>
      </c>
      <c r="E322" s="4">
        <f>IF(ISNA(VLOOKUP(A322&amp;"nieuw",'Extra aflossing'!A:G,4,0)),0,VLOOKUP(A322&amp;"nieuw",'Extra aflossing'!A:G,4,0))</f>
        <v>0</v>
      </c>
      <c r="F322" s="4">
        <f>I321*Invoer!$B$17/12</f>
        <v>0</v>
      </c>
      <c r="G322" s="4">
        <f t="shared" si="27"/>
        <v>0</v>
      </c>
      <c r="H322" s="4">
        <f t="shared" ref="H322:H361" si="30">SUM(E322,G322)</f>
        <v>0</v>
      </c>
      <c r="I322" s="4">
        <f t="shared" si="28"/>
        <v>0</v>
      </c>
    </row>
    <row r="323" spans="1:9" x14ac:dyDescent="0.25">
      <c r="A323" s="10">
        <f t="shared" si="29"/>
        <v>54210</v>
      </c>
      <c r="B323">
        <f t="shared" ref="B323:B361" si="31">CEILING(C323/12,1)</f>
        <v>27</v>
      </c>
      <c r="C323">
        <v>322</v>
      </c>
      <c r="D323" s="4">
        <f t="shared" ref="D323:D361" si="32">IF(A323&lt;=Aflossingsvrij_maken,I322/(360-C322),0)</f>
        <v>0</v>
      </c>
      <c r="E323" s="4">
        <f>IF(ISNA(VLOOKUP(A323&amp;"nieuw",'Extra aflossing'!A:G,4,0)),0,VLOOKUP(A323&amp;"nieuw",'Extra aflossing'!A:G,4,0))</f>
        <v>0</v>
      </c>
      <c r="F323" s="4">
        <f>I322*Invoer!$B$17/12</f>
        <v>0</v>
      </c>
      <c r="G323" s="4">
        <f t="shared" ref="G323:G361" si="33">SUM(D323,F323)</f>
        <v>0</v>
      </c>
      <c r="H323" s="4">
        <f t="shared" si="30"/>
        <v>0</v>
      </c>
      <c r="I323" s="4">
        <f t="shared" ref="I323:I361" si="34">I322-D323-E323</f>
        <v>0</v>
      </c>
    </row>
    <row r="324" spans="1:9" x14ac:dyDescent="0.25">
      <c r="A324" s="10">
        <f t="shared" ref="A324:A361" si="35">DATE(YEAR(A323),MONTH(A323)+1,DAY(A323))</f>
        <v>54240</v>
      </c>
      <c r="B324">
        <f t="shared" si="31"/>
        <v>27</v>
      </c>
      <c r="C324">
        <v>323</v>
      </c>
      <c r="D324" s="4">
        <f t="shared" si="32"/>
        <v>0</v>
      </c>
      <c r="E324" s="4">
        <f>IF(ISNA(VLOOKUP(A324&amp;"nieuw",'Extra aflossing'!A:G,4,0)),0,VLOOKUP(A324&amp;"nieuw",'Extra aflossing'!A:G,4,0))</f>
        <v>0</v>
      </c>
      <c r="F324" s="4">
        <f>I323*Invoer!$B$17/12</f>
        <v>0</v>
      </c>
      <c r="G324" s="4">
        <f t="shared" si="33"/>
        <v>0</v>
      </c>
      <c r="H324" s="4">
        <f t="shared" si="30"/>
        <v>0</v>
      </c>
      <c r="I324" s="4">
        <f t="shared" si="34"/>
        <v>0</v>
      </c>
    </row>
    <row r="325" spans="1:9" x14ac:dyDescent="0.25">
      <c r="A325" s="10">
        <f t="shared" si="35"/>
        <v>54271</v>
      </c>
      <c r="B325">
        <f t="shared" si="31"/>
        <v>27</v>
      </c>
      <c r="C325">
        <v>324</v>
      </c>
      <c r="D325" s="4">
        <f t="shared" si="32"/>
        <v>0</v>
      </c>
      <c r="E325" s="4">
        <f>IF(ISNA(VLOOKUP(A325&amp;"nieuw",'Extra aflossing'!A:G,4,0)),0,VLOOKUP(A325&amp;"nieuw",'Extra aflossing'!A:G,4,0))</f>
        <v>0</v>
      </c>
      <c r="F325" s="4">
        <f>I324*Invoer!$B$17/12</f>
        <v>0</v>
      </c>
      <c r="G325" s="4">
        <f t="shared" si="33"/>
        <v>0</v>
      </c>
      <c r="H325" s="4">
        <f t="shared" si="30"/>
        <v>0</v>
      </c>
      <c r="I325" s="4">
        <f t="shared" si="34"/>
        <v>0</v>
      </c>
    </row>
    <row r="326" spans="1:9" x14ac:dyDescent="0.25">
      <c r="A326" s="10">
        <f t="shared" si="35"/>
        <v>54302</v>
      </c>
      <c r="B326">
        <f t="shared" si="31"/>
        <v>28</v>
      </c>
      <c r="C326">
        <v>325</v>
      </c>
      <c r="D326" s="4">
        <f t="shared" si="32"/>
        <v>0</v>
      </c>
      <c r="E326" s="4">
        <f>IF(ISNA(VLOOKUP(A326&amp;"nieuw",'Extra aflossing'!A:G,4,0)),0,VLOOKUP(A326&amp;"nieuw",'Extra aflossing'!A:G,4,0))</f>
        <v>0</v>
      </c>
      <c r="F326" s="4">
        <f>I325*Invoer!$B$17/12</f>
        <v>0</v>
      </c>
      <c r="G326" s="4">
        <f t="shared" si="33"/>
        <v>0</v>
      </c>
      <c r="H326" s="4">
        <f t="shared" si="30"/>
        <v>0</v>
      </c>
      <c r="I326" s="4">
        <f t="shared" si="34"/>
        <v>0</v>
      </c>
    </row>
    <row r="327" spans="1:9" x14ac:dyDescent="0.25">
      <c r="A327" s="10">
        <f t="shared" si="35"/>
        <v>54332</v>
      </c>
      <c r="B327">
        <f t="shared" si="31"/>
        <v>28</v>
      </c>
      <c r="C327">
        <v>326</v>
      </c>
      <c r="D327" s="4">
        <f t="shared" si="32"/>
        <v>0</v>
      </c>
      <c r="E327" s="4">
        <f>IF(ISNA(VLOOKUP(A327&amp;"nieuw",'Extra aflossing'!A:G,4,0)),0,VLOOKUP(A327&amp;"nieuw",'Extra aflossing'!A:G,4,0))</f>
        <v>0</v>
      </c>
      <c r="F327" s="4">
        <f>I326*Invoer!$B$17/12</f>
        <v>0</v>
      </c>
      <c r="G327" s="4">
        <f t="shared" si="33"/>
        <v>0</v>
      </c>
      <c r="H327" s="4">
        <f t="shared" si="30"/>
        <v>0</v>
      </c>
      <c r="I327" s="4">
        <f t="shared" si="34"/>
        <v>0</v>
      </c>
    </row>
    <row r="328" spans="1:9" x14ac:dyDescent="0.25">
      <c r="A328" s="10">
        <f t="shared" si="35"/>
        <v>54363</v>
      </c>
      <c r="B328">
        <f t="shared" si="31"/>
        <v>28</v>
      </c>
      <c r="C328">
        <v>327</v>
      </c>
      <c r="D328" s="4">
        <f t="shared" si="32"/>
        <v>0</v>
      </c>
      <c r="E328" s="4">
        <f>IF(ISNA(VLOOKUP(A328&amp;"nieuw",'Extra aflossing'!A:G,4,0)),0,VLOOKUP(A328&amp;"nieuw",'Extra aflossing'!A:G,4,0))</f>
        <v>0</v>
      </c>
      <c r="F328" s="4">
        <f>I327*Invoer!$B$17/12</f>
        <v>0</v>
      </c>
      <c r="G328" s="4">
        <f t="shared" si="33"/>
        <v>0</v>
      </c>
      <c r="H328" s="4">
        <f t="shared" si="30"/>
        <v>0</v>
      </c>
      <c r="I328" s="4">
        <f t="shared" si="34"/>
        <v>0</v>
      </c>
    </row>
    <row r="329" spans="1:9" x14ac:dyDescent="0.25">
      <c r="A329" s="10">
        <f t="shared" si="35"/>
        <v>54393</v>
      </c>
      <c r="B329">
        <f t="shared" si="31"/>
        <v>28</v>
      </c>
      <c r="C329">
        <v>328</v>
      </c>
      <c r="D329" s="4">
        <f t="shared" si="32"/>
        <v>0</v>
      </c>
      <c r="E329" s="4">
        <f>IF(ISNA(VLOOKUP(A329&amp;"nieuw",'Extra aflossing'!A:G,4,0)),0,VLOOKUP(A329&amp;"nieuw",'Extra aflossing'!A:G,4,0))</f>
        <v>0</v>
      </c>
      <c r="F329" s="4">
        <f>I328*Invoer!$B$17/12</f>
        <v>0</v>
      </c>
      <c r="G329" s="4">
        <f t="shared" si="33"/>
        <v>0</v>
      </c>
      <c r="H329" s="4">
        <f t="shared" si="30"/>
        <v>0</v>
      </c>
      <c r="I329" s="4">
        <f t="shared" si="34"/>
        <v>0</v>
      </c>
    </row>
    <row r="330" spans="1:9" x14ac:dyDescent="0.25">
      <c r="A330" s="10">
        <f t="shared" si="35"/>
        <v>54424</v>
      </c>
      <c r="B330">
        <f t="shared" si="31"/>
        <v>28</v>
      </c>
      <c r="C330">
        <v>329</v>
      </c>
      <c r="D330" s="4">
        <f t="shared" si="32"/>
        <v>0</v>
      </c>
      <c r="E330" s="4">
        <f>IF(ISNA(VLOOKUP(A330&amp;"nieuw",'Extra aflossing'!A:G,4,0)),0,VLOOKUP(A330&amp;"nieuw",'Extra aflossing'!A:G,4,0))</f>
        <v>0</v>
      </c>
      <c r="F330" s="4">
        <f>I329*Invoer!$B$17/12</f>
        <v>0</v>
      </c>
      <c r="G330" s="4">
        <f t="shared" si="33"/>
        <v>0</v>
      </c>
      <c r="H330" s="4">
        <f t="shared" si="30"/>
        <v>0</v>
      </c>
      <c r="I330" s="4">
        <f t="shared" si="34"/>
        <v>0</v>
      </c>
    </row>
    <row r="331" spans="1:9" x14ac:dyDescent="0.25">
      <c r="A331" s="10">
        <f t="shared" si="35"/>
        <v>54455</v>
      </c>
      <c r="B331">
        <f t="shared" si="31"/>
        <v>28</v>
      </c>
      <c r="C331">
        <v>330</v>
      </c>
      <c r="D331" s="4">
        <f t="shared" si="32"/>
        <v>0</v>
      </c>
      <c r="E331" s="4">
        <f>IF(ISNA(VLOOKUP(A331&amp;"nieuw",'Extra aflossing'!A:G,4,0)),0,VLOOKUP(A331&amp;"nieuw",'Extra aflossing'!A:G,4,0))</f>
        <v>0</v>
      </c>
      <c r="F331" s="4">
        <f>I330*Invoer!$B$17/12</f>
        <v>0</v>
      </c>
      <c r="G331" s="4">
        <f t="shared" si="33"/>
        <v>0</v>
      </c>
      <c r="H331" s="4">
        <f t="shared" si="30"/>
        <v>0</v>
      </c>
      <c r="I331" s="4">
        <f t="shared" si="34"/>
        <v>0</v>
      </c>
    </row>
    <row r="332" spans="1:9" x14ac:dyDescent="0.25">
      <c r="A332" s="10">
        <f t="shared" si="35"/>
        <v>54483</v>
      </c>
      <c r="B332">
        <f t="shared" si="31"/>
        <v>28</v>
      </c>
      <c r="C332">
        <v>331</v>
      </c>
      <c r="D332" s="4">
        <f t="shared" si="32"/>
        <v>0</v>
      </c>
      <c r="E332" s="4">
        <f>IF(ISNA(VLOOKUP(A332&amp;"nieuw",'Extra aflossing'!A:G,4,0)),0,VLOOKUP(A332&amp;"nieuw",'Extra aflossing'!A:G,4,0))</f>
        <v>0</v>
      </c>
      <c r="F332" s="4">
        <f>I331*Invoer!$B$17/12</f>
        <v>0</v>
      </c>
      <c r="G332" s="4">
        <f t="shared" si="33"/>
        <v>0</v>
      </c>
      <c r="H332" s="4">
        <f t="shared" si="30"/>
        <v>0</v>
      </c>
      <c r="I332" s="4">
        <f t="shared" si="34"/>
        <v>0</v>
      </c>
    </row>
    <row r="333" spans="1:9" x14ac:dyDescent="0.25">
      <c r="A333" s="10">
        <f t="shared" si="35"/>
        <v>54514</v>
      </c>
      <c r="B333">
        <f t="shared" si="31"/>
        <v>28</v>
      </c>
      <c r="C333">
        <v>332</v>
      </c>
      <c r="D333" s="4">
        <f t="shared" si="32"/>
        <v>0</v>
      </c>
      <c r="E333" s="4">
        <f>IF(ISNA(VLOOKUP(A333&amp;"nieuw",'Extra aflossing'!A:G,4,0)),0,VLOOKUP(A333&amp;"nieuw",'Extra aflossing'!A:G,4,0))</f>
        <v>0</v>
      </c>
      <c r="F333" s="4">
        <f>I332*Invoer!$B$17/12</f>
        <v>0</v>
      </c>
      <c r="G333" s="4">
        <f t="shared" si="33"/>
        <v>0</v>
      </c>
      <c r="H333" s="4">
        <f t="shared" si="30"/>
        <v>0</v>
      </c>
      <c r="I333" s="4">
        <f t="shared" si="34"/>
        <v>0</v>
      </c>
    </row>
    <row r="334" spans="1:9" x14ac:dyDescent="0.25">
      <c r="A334" s="10">
        <f t="shared" si="35"/>
        <v>54544</v>
      </c>
      <c r="B334">
        <f t="shared" si="31"/>
        <v>28</v>
      </c>
      <c r="C334">
        <v>333</v>
      </c>
      <c r="D334" s="4">
        <f t="shared" si="32"/>
        <v>0</v>
      </c>
      <c r="E334" s="4">
        <f>IF(ISNA(VLOOKUP(A334&amp;"nieuw",'Extra aflossing'!A:G,4,0)),0,VLOOKUP(A334&amp;"nieuw",'Extra aflossing'!A:G,4,0))</f>
        <v>0</v>
      </c>
      <c r="F334" s="4">
        <f>I333*Invoer!$B$17/12</f>
        <v>0</v>
      </c>
      <c r="G334" s="4">
        <f t="shared" si="33"/>
        <v>0</v>
      </c>
      <c r="H334" s="4">
        <f t="shared" si="30"/>
        <v>0</v>
      </c>
      <c r="I334" s="4">
        <f t="shared" si="34"/>
        <v>0</v>
      </c>
    </row>
    <row r="335" spans="1:9" x14ac:dyDescent="0.25">
      <c r="A335" s="10">
        <f t="shared" si="35"/>
        <v>54575</v>
      </c>
      <c r="B335">
        <f t="shared" si="31"/>
        <v>28</v>
      </c>
      <c r="C335">
        <v>334</v>
      </c>
      <c r="D335" s="4">
        <f t="shared" si="32"/>
        <v>0</v>
      </c>
      <c r="E335" s="4">
        <f>IF(ISNA(VLOOKUP(A335&amp;"nieuw",'Extra aflossing'!A:G,4,0)),0,VLOOKUP(A335&amp;"nieuw",'Extra aflossing'!A:G,4,0))</f>
        <v>0</v>
      </c>
      <c r="F335" s="4">
        <f>I334*Invoer!$B$17/12</f>
        <v>0</v>
      </c>
      <c r="G335" s="4">
        <f t="shared" si="33"/>
        <v>0</v>
      </c>
      <c r="H335" s="4">
        <f t="shared" si="30"/>
        <v>0</v>
      </c>
      <c r="I335" s="4">
        <f t="shared" si="34"/>
        <v>0</v>
      </c>
    </row>
    <row r="336" spans="1:9" x14ac:dyDescent="0.25">
      <c r="A336" s="10">
        <f t="shared" si="35"/>
        <v>54605</v>
      </c>
      <c r="B336">
        <f t="shared" si="31"/>
        <v>28</v>
      </c>
      <c r="C336">
        <v>335</v>
      </c>
      <c r="D336" s="4">
        <f t="shared" si="32"/>
        <v>0</v>
      </c>
      <c r="E336" s="4">
        <f>IF(ISNA(VLOOKUP(A336&amp;"nieuw",'Extra aflossing'!A:G,4,0)),0,VLOOKUP(A336&amp;"nieuw",'Extra aflossing'!A:G,4,0))</f>
        <v>0</v>
      </c>
      <c r="F336" s="4">
        <f>I335*Invoer!$B$17/12</f>
        <v>0</v>
      </c>
      <c r="G336" s="4">
        <f t="shared" si="33"/>
        <v>0</v>
      </c>
      <c r="H336" s="4">
        <f t="shared" si="30"/>
        <v>0</v>
      </c>
      <c r="I336" s="4">
        <f t="shared" si="34"/>
        <v>0</v>
      </c>
    </row>
    <row r="337" spans="1:9" x14ac:dyDescent="0.25">
      <c r="A337" s="10">
        <f t="shared" si="35"/>
        <v>54636</v>
      </c>
      <c r="B337">
        <f t="shared" si="31"/>
        <v>28</v>
      </c>
      <c r="C337">
        <v>336</v>
      </c>
      <c r="D337" s="4">
        <f t="shared" si="32"/>
        <v>0</v>
      </c>
      <c r="E337" s="4">
        <f>IF(ISNA(VLOOKUP(A337&amp;"nieuw",'Extra aflossing'!A:G,4,0)),0,VLOOKUP(A337&amp;"nieuw",'Extra aflossing'!A:G,4,0))</f>
        <v>0</v>
      </c>
      <c r="F337" s="4">
        <f>I336*Invoer!$B$17/12</f>
        <v>0</v>
      </c>
      <c r="G337" s="4">
        <f t="shared" si="33"/>
        <v>0</v>
      </c>
      <c r="H337" s="4">
        <f t="shared" si="30"/>
        <v>0</v>
      </c>
      <c r="I337" s="4">
        <f t="shared" si="34"/>
        <v>0</v>
      </c>
    </row>
    <row r="338" spans="1:9" x14ac:dyDescent="0.25">
      <c r="A338" s="10">
        <f t="shared" si="35"/>
        <v>54667</v>
      </c>
      <c r="B338">
        <f t="shared" si="31"/>
        <v>29</v>
      </c>
      <c r="C338">
        <v>337</v>
      </c>
      <c r="D338" s="4">
        <f t="shared" si="32"/>
        <v>0</v>
      </c>
      <c r="E338" s="4">
        <f>IF(ISNA(VLOOKUP(A338&amp;"nieuw",'Extra aflossing'!A:G,4,0)),0,VLOOKUP(A338&amp;"nieuw",'Extra aflossing'!A:G,4,0))</f>
        <v>0</v>
      </c>
      <c r="F338" s="4">
        <f>I337*Invoer!$B$17/12</f>
        <v>0</v>
      </c>
      <c r="G338" s="4">
        <f t="shared" si="33"/>
        <v>0</v>
      </c>
      <c r="H338" s="4">
        <f t="shared" si="30"/>
        <v>0</v>
      </c>
      <c r="I338" s="4">
        <f t="shared" si="34"/>
        <v>0</v>
      </c>
    </row>
    <row r="339" spans="1:9" x14ac:dyDescent="0.25">
      <c r="A339" s="10">
        <f t="shared" si="35"/>
        <v>54697</v>
      </c>
      <c r="B339">
        <f t="shared" si="31"/>
        <v>29</v>
      </c>
      <c r="C339">
        <v>338</v>
      </c>
      <c r="D339" s="4">
        <f t="shared" si="32"/>
        <v>0</v>
      </c>
      <c r="E339" s="4">
        <f>IF(ISNA(VLOOKUP(A339&amp;"nieuw",'Extra aflossing'!A:G,4,0)),0,VLOOKUP(A339&amp;"nieuw",'Extra aflossing'!A:G,4,0))</f>
        <v>0</v>
      </c>
      <c r="F339" s="4">
        <f>I338*Invoer!$B$17/12</f>
        <v>0</v>
      </c>
      <c r="G339" s="4">
        <f t="shared" si="33"/>
        <v>0</v>
      </c>
      <c r="H339" s="4">
        <f t="shared" si="30"/>
        <v>0</v>
      </c>
      <c r="I339" s="4">
        <f t="shared" si="34"/>
        <v>0</v>
      </c>
    </row>
    <row r="340" spans="1:9" x14ac:dyDescent="0.25">
      <c r="A340" s="10">
        <f t="shared" si="35"/>
        <v>54728</v>
      </c>
      <c r="B340">
        <f t="shared" si="31"/>
        <v>29</v>
      </c>
      <c r="C340">
        <v>339</v>
      </c>
      <c r="D340" s="4">
        <f t="shared" si="32"/>
        <v>0</v>
      </c>
      <c r="E340" s="4">
        <f>IF(ISNA(VLOOKUP(A340&amp;"nieuw",'Extra aflossing'!A:G,4,0)),0,VLOOKUP(A340&amp;"nieuw",'Extra aflossing'!A:G,4,0))</f>
        <v>0</v>
      </c>
      <c r="F340" s="4">
        <f>I339*Invoer!$B$17/12</f>
        <v>0</v>
      </c>
      <c r="G340" s="4">
        <f t="shared" si="33"/>
        <v>0</v>
      </c>
      <c r="H340" s="4">
        <f t="shared" si="30"/>
        <v>0</v>
      </c>
      <c r="I340" s="4">
        <f t="shared" si="34"/>
        <v>0</v>
      </c>
    </row>
    <row r="341" spans="1:9" x14ac:dyDescent="0.25">
      <c r="A341" s="10">
        <f t="shared" si="35"/>
        <v>54758</v>
      </c>
      <c r="B341">
        <f t="shared" si="31"/>
        <v>29</v>
      </c>
      <c r="C341">
        <v>340</v>
      </c>
      <c r="D341" s="4">
        <f t="shared" si="32"/>
        <v>0</v>
      </c>
      <c r="E341" s="4">
        <f>IF(ISNA(VLOOKUP(A341&amp;"nieuw",'Extra aflossing'!A:G,4,0)),0,VLOOKUP(A341&amp;"nieuw",'Extra aflossing'!A:G,4,0))</f>
        <v>0</v>
      </c>
      <c r="F341" s="4">
        <f>I340*Invoer!$B$17/12</f>
        <v>0</v>
      </c>
      <c r="G341" s="4">
        <f t="shared" si="33"/>
        <v>0</v>
      </c>
      <c r="H341" s="4">
        <f t="shared" si="30"/>
        <v>0</v>
      </c>
      <c r="I341" s="4">
        <f t="shared" si="34"/>
        <v>0</v>
      </c>
    </row>
    <row r="342" spans="1:9" x14ac:dyDescent="0.25">
      <c r="A342" s="10">
        <f t="shared" si="35"/>
        <v>54789</v>
      </c>
      <c r="B342">
        <f t="shared" si="31"/>
        <v>29</v>
      </c>
      <c r="C342">
        <v>341</v>
      </c>
      <c r="D342" s="4">
        <f t="shared" si="32"/>
        <v>0</v>
      </c>
      <c r="E342" s="4">
        <f>IF(ISNA(VLOOKUP(A342&amp;"nieuw",'Extra aflossing'!A:G,4,0)),0,VLOOKUP(A342&amp;"nieuw",'Extra aflossing'!A:G,4,0))</f>
        <v>0</v>
      </c>
      <c r="F342" s="4">
        <f>I341*Invoer!$B$17/12</f>
        <v>0</v>
      </c>
      <c r="G342" s="4">
        <f t="shared" si="33"/>
        <v>0</v>
      </c>
      <c r="H342" s="4">
        <f t="shared" si="30"/>
        <v>0</v>
      </c>
      <c r="I342" s="4">
        <f t="shared" si="34"/>
        <v>0</v>
      </c>
    </row>
    <row r="343" spans="1:9" x14ac:dyDescent="0.25">
      <c r="A343" s="10">
        <f t="shared" si="35"/>
        <v>54820</v>
      </c>
      <c r="B343">
        <f t="shared" si="31"/>
        <v>29</v>
      </c>
      <c r="C343">
        <v>342</v>
      </c>
      <c r="D343" s="4">
        <f t="shared" si="32"/>
        <v>0</v>
      </c>
      <c r="E343" s="4">
        <f>IF(ISNA(VLOOKUP(A343&amp;"nieuw",'Extra aflossing'!A:G,4,0)),0,VLOOKUP(A343&amp;"nieuw",'Extra aflossing'!A:G,4,0))</f>
        <v>0</v>
      </c>
      <c r="F343" s="4">
        <f>I342*Invoer!$B$17/12</f>
        <v>0</v>
      </c>
      <c r="G343" s="4">
        <f t="shared" si="33"/>
        <v>0</v>
      </c>
      <c r="H343" s="4">
        <f t="shared" si="30"/>
        <v>0</v>
      </c>
      <c r="I343" s="4">
        <f t="shared" si="34"/>
        <v>0</v>
      </c>
    </row>
    <row r="344" spans="1:9" x14ac:dyDescent="0.25">
      <c r="A344" s="10">
        <f t="shared" si="35"/>
        <v>54848</v>
      </c>
      <c r="B344">
        <f t="shared" si="31"/>
        <v>29</v>
      </c>
      <c r="C344">
        <v>343</v>
      </c>
      <c r="D344" s="4">
        <f t="shared" si="32"/>
        <v>0</v>
      </c>
      <c r="E344" s="4">
        <f>IF(ISNA(VLOOKUP(A344&amp;"nieuw",'Extra aflossing'!A:G,4,0)),0,VLOOKUP(A344&amp;"nieuw",'Extra aflossing'!A:G,4,0))</f>
        <v>0</v>
      </c>
      <c r="F344" s="4">
        <f>I343*Invoer!$B$17/12</f>
        <v>0</v>
      </c>
      <c r="G344" s="4">
        <f t="shared" si="33"/>
        <v>0</v>
      </c>
      <c r="H344" s="4">
        <f t="shared" si="30"/>
        <v>0</v>
      </c>
      <c r="I344" s="4">
        <f t="shared" si="34"/>
        <v>0</v>
      </c>
    </row>
    <row r="345" spans="1:9" x14ac:dyDescent="0.25">
      <c r="A345" s="10">
        <f t="shared" si="35"/>
        <v>54879</v>
      </c>
      <c r="B345">
        <f t="shared" si="31"/>
        <v>29</v>
      </c>
      <c r="C345">
        <v>344</v>
      </c>
      <c r="D345" s="4">
        <f t="shared" si="32"/>
        <v>0</v>
      </c>
      <c r="E345" s="4">
        <f>IF(ISNA(VLOOKUP(A345&amp;"nieuw",'Extra aflossing'!A:G,4,0)),0,VLOOKUP(A345&amp;"nieuw",'Extra aflossing'!A:G,4,0))</f>
        <v>0</v>
      </c>
      <c r="F345" s="4">
        <f>I344*Invoer!$B$17/12</f>
        <v>0</v>
      </c>
      <c r="G345" s="4">
        <f t="shared" si="33"/>
        <v>0</v>
      </c>
      <c r="H345" s="4">
        <f t="shared" si="30"/>
        <v>0</v>
      </c>
      <c r="I345" s="4">
        <f t="shared" si="34"/>
        <v>0</v>
      </c>
    </row>
    <row r="346" spans="1:9" x14ac:dyDescent="0.25">
      <c r="A346" s="10">
        <f t="shared" si="35"/>
        <v>54909</v>
      </c>
      <c r="B346">
        <f t="shared" si="31"/>
        <v>29</v>
      </c>
      <c r="C346">
        <v>345</v>
      </c>
      <c r="D346" s="4">
        <f t="shared" si="32"/>
        <v>0</v>
      </c>
      <c r="E346" s="4">
        <f>IF(ISNA(VLOOKUP(A346&amp;"nieuw",'Extra aflossing'!A:G,4,0)),0,VLOOKUP(A346&amp;"nieuw",'Extra aflossing'!A:G,4,0))</f>
        <v>0</v>
      </c>
      <c r="F346" s="4">
        <f>I345*Invoer!$B$17/12</f>
        <v>0</v>
      </c>
      <c r="G346" s="4">
        <f t="shared" si="33"/>
        <v>0</v>
      </c>
      <c r="H346" s="4">
        <f t="shared" si="30"/>
        <v>0</v>
      </c>
      <c r="I346" s="4">
        <f t="shared" si="34"/>
        <v>0</v>
      </c>
    </row>
    <row r="347" spans="1:9" x14ac:dyDescent="0.25">
      <c r="A347" s="10">
        <f t="shared" si="35"/>
        <v>54940</v>
      </c>
      <c r="B347">
        <f t="shared" si="31"/>
        <v>29</v>
      </c>
      <c r="C347">
        <v>346</v>
      </c>
      <c r="D347" s="4">
        <f t="shared" si="32"/>
        <v>0</v>
      </c>
      <c r="E347" s="4">
        <f>IF(ISNA(VLOOKUP(A347&amp;"nieuw",'Extra aflossing'!A:G,4,0)),0,VLOOKUP(A347&amp;"nieuw",'Extra aflossing'!A:G,4,0))</f>
        <v>0</v>
      </c>
      <c r="F347" s="4">
        <f>I346*Invoer!$B$17/12</f>
        <v>0</v>
      </c>
      <c r="G347" s="4">
        <f t="shared" si="33"/>
        <v>0</v>
      </c>
      <c r="H347" s="4">
        <f t="shared" si="30"/>
        <v>0</v>
      </c>
      <c r="I347" s="4">
        <f t="shared" si="34"/>
        <v>0</v>
      </c>
    </row>
    <row r="348" spans="1:9" x14ac:dyDescent="0.25">
      <c r="A348" s="10">
        <f t="shared" si="35"/>
        <v>54970</v>
      </c>
      <c r="B348">
        <f t="shared" si="31"/>
        <v>29</v>
      </c>
      <c r="C348">
        <v>347</v>
      </c>
      <c r="D348" s="4">
        <f t="shared" si="32"/>
        <v>0</v>
      </c>
      <c r="E348" s="4">
        <f>IF(ISNA(VLOOKUP(A348&amp;"nieuw",'Extra aflossing'!A:G,4,0)),0,VLOOKUP(A348&amp;"nieuw",'Extra aflossing'!A:G,4,0))</f>
        <v>0</v>
      </c>
      <c r="F348" s="4">
        <f>I347*Invoer!$B$17/12</f>
        <v>0</v>
      </c>
      <c r="G348" s="4">
        <f t="shared" si="33"/>
        <v>0</v>
      </c>
      <c r="H348" s="4">
        <f t="shared" si="30"/>
        <v>0</v>
      </c>
      <c r="I348" s="4">
        <f t="shared" si="34"/>
        <v>0</v>
      </c>
    </row>
    <row r="349" spans="1:9" x14ac:dyDescent="0.25">
      <c r="A349" s="10">
        <f t="shared" si="35"/>
        <v>55001</v>
      </c>
      <c r="B349">
        <f t="shared" si="31"/>
        <v>29</v>
      </c>
      <c r="C349">
        <v>348</v>
      </c>
      <c r="D349" s="4">
        <f t="shared" si="32"/>
        <v>0</v>
      </c>
      <c r="E349" s="4">
        <f>IF(ISNA(VLOOKUP(A349&amp;"nieuw",'Extra aflossing'!A:G,4,0)),0,VLOOKUP(A349&amp;"nieuw",'Extra aflossing'!A:G,4,0))</f>
        <v>0</v>
      </c>
      <c r="F349" s="4">
        <f>I348*Invoer!$B$17/12</f>
        <v>0</v>
      </c>
      <c r="G349" s="4">
        <f t="shared" si="33"/>
        <v>0</v>
      </c>
      <c r="H349" s="4">
        <f t="shared" si="30"/>
        <v>0</v>
      </c>
      <c r="I349" s="4">
        <f t="shared" si="34"/>
        <v>0</v>
      </c>
    </row>
    <row r="350" spans="1:9" x14ac:dyDescent="0.25">
      <c r="A350" s="10">
        <f t="shared" si="35"/>
        <v>55032</v>
      </c>
      <c r="B350">
        <f t="shared" si="31"/>
        <v>30</v>
      </c>
      <c r="C350">
        <v>349</v>
      </c>
      <c r="D350" s="4">
        <f t="shared" si="32"/>
        <v>0</v>
      </c>
      <c r="E350" s="4">
        <f>IF(ISNA(VLOOKUP(A350&amp;"nieuw",'Extra aflossing'!A:G,4,0)),0,VLOOKUP(A350&amp;"nieuw",'Extra aflossing'!A:G,4,0))</f>
        <v>0</v>
      </c>
      <c r="F350" s="4">
        <f>I349*Invoer!$B$17/12</f>
        <v>0</v>
      </c>
      <c r="G350" s="4">
        <f t="shared" si="33"/>
        <v>0</v>
      </c>
      <c r="H350" s="4">
        <f t="shared" si="30"/>
        <v>0</v>
      </c>
      <c r="I350" s="4">
        <f t="shared" si="34"/>
        <v>0</v>
      </c>
    </row>
    <row r="351" spans="1:9" x14ac:dyDescent="0.25">
      <c r="A351" s="10">
        <f t="shared" si="35"/>
        <v>55062</v>
      </c>
      <c r="B351">
        <f t="shared" si="31"/>
        <v>30</v>
      </c>
      <c r="C351">
        <v>350</v>
      </c>
      <c r="D351" s="4">
        <f t="shared" si="32"/>
        <v>0</v>
      </c>
      <c r="E351" s="4">
        <f>IF(ISNA(VLOOKUP(A351&amp;"nieuw",'Extra aflossing'!A:G,4,0)),0,VLOOKUP(A351&amp;"nieuw",'Extra aflossing'!A:G,4,0))</f>
        <v>0</v>
      </c>
      <c r="F351" s="4">
        <f>I350*Invoer!$B$17/12</f>
        <v>0</v>
      </c>
      <c r="G351" s="4">
        <f t="shared" si="33"/>
        <v>0</v>
      </c>
      <c r="H351" s="4">
        <f t="shared" si="30"/>
        <v>0</v>
      </c>
      <c r="I351" s="4">
        <f t="shared" si="34"/>
        <v>0</v>
      </c>
    </row>
    <row r="352" spans="1:9" x14ac:dyDescent="0.25">
      <c r="A352" s="10">
        <f t="shared" si="35"/>
        <v>55093</v>
      </c>
      <c r="B352">
        <f t="shared" si="31"/>
        <v>30</v>
      </c>
      <c r="C352">
        <v>351</v>
      </c>
      <c r="D352" s="4">
        <f t="shared" si="32"/>
        <v>0</v>
      </c>
      <c r="E352" s="4">
        <f>IF(ISNA(VLOOKUP(A352&amp;"nieuw",'Extra aflossing'!A:G,4,0)),0,VLOOKUP(A352&amp;"nieuw",'Extra aflossing'!A:G,4,0))</f>
        <v>0</v>
      </c>
      <c r="F352" s="4">
        <f>I351*Invoer!$B$17/12</f>
        <v>0</v>
      </c>
      <c r="G352" s="4">
        <f t="shared" si="33"/>
        <v>0</v>
      </c>
      <c r="H352" s="4">
        <f t="shared" si="30"/>
        <v>0</v>
      </c>
      <c r="I352" s="4">
        <f t="shared" si="34"/>
        <v>0</v>
      </c>
    </row>
    <row r="353" spans="1:9" x14ac:dyDescent="0.25">
      <c r="A353" s="10">
        <f t="shared" si="35"/>
        <v>55123</v>
      </c>
      <c r="B353">
        <f t="shared" si="31"/>
        <v>30</v>
      </c>
      <c r="C353">
        <v>352</v>
      </c>
      <c r="D353" s="4">
        <f t="shared" si="32"/>
        <v>0</v>
      </c>
      <c r="E353" s="4">
        <f>IF(ISNA(VLOOKUP(A353&amp;"nieuw",'Extra aflossing'!A:G,4,0)),0,VLOOKUP(A353&amp;"nieuw",'Extra aflossing'!A:G,4,0))</f>
        <v>0</v>
      </c>
      <c r="F353" s="4">
        <f>I352*Invoer!$B$17/12</f>
        <v>0</v>
      </c>
      <c r="G353" s="4">
        <f t="shared" si="33"/>
        <v>0</v>
      </c>
      <c r="H353" s="4">
        <f t="shared" si="30"/>
        <v>0</v>
      </c>
      <c r="I353" s="4">
        <f t="shared" si="34"/>
        <v>0</v>
      </c>
    </row>
    <row r="354" spans="1:9" x14ac:dyDescent="0.25">
      <c r="A354" s="10">
        <f t="shared" si="35"/>
        <v>55154</v>
      </c>
      <c r="B354">
        <f t="shared" si="31"/>
        <v>30</v>
      </c>
      <c r="C354">
        <v>353</v>
      </c>
      <c r="D354" s="4">
        <f t="shared" si="32"/>
        <v>0</v>
      </c>
      <c r="E354" s="4">
        <f>IF(ISNA(VLOOKUP(A354&amp;"nieuw",'Extra aflossing'!A:G,4,0)),0,VLOOKUP(A354&amp;"nieuw",'Extra aflossing'!A:G,4,0))</f>
        <v>0</v>
      </c>
      <c r="F354" s="4">
        <f>I353*Invoer!$B$17/12</f>
        <v>0</v>
      </c>
      <c r="G354" s="4">
        <f t="shared" si="33"/>
        <v>0</v>
      </c>
      <c r="H354" s="4">
        <f t="shared" si="30"/>
        <v>0</v>
      </c>
      <c r="I354" s="4">
        <f t="shared" si="34"/>
        <v>0</v>
      </c>
    </row>
    <row r="355" spans="1:9" x14ac:dyDescent="0.25">
      <c r="A355" s="10">
        <f t="shared" si="35"/>
        <v>55185</v>
      </c>
      <c r="B355">
        <f t="shared" si="31"/>
        <v>30</v>
      </c>
      <c r="C355">
        <v>354</v>
      </c>
      <c r="D355" s="4">
        <f t="shared" si="32"/>
        <v>0</v>
      </c>
      <c r="E355" s="4">
        <f>IF(ISNA(VLOOKUP(A355&amp;"nieuw",'Extra aflossing'!A:G,4,0)),0,VLOOKUP(A355&amp;"nieuw",'Extra aflossing'!A:G,4,0))</f>
        <v>0</v>
      </c>
      <c r="F355" s="4">
        <f>I354*Invoer!$B$17/12</f>
        <v>0</v>
      </c>
      <c r="G355" s="4">
        <f t="shared" si="33"/>
        <v>0</v>
      </c>
      <c r="H355" s="4">
        <f t="shared" si="30"/>
        <v>0</v>
      </c>
      <c r="I355" s="4">
        <f t="shared" si="34"/>
        <v>0</v>
      </c>
    </row>
    <row r="356" spans="1:9" x14ac:dyDescent="0.25">
      <c r="A356" s="10">
        <f t="shared" si="35"/>
        <v>55213</v>
      </c>
      <c r="B356">
        <f t="shared" si="31"/>
        <v>30</v>
      </c>
      <c r="C356">
        <v>355</v>
      </c>
      <c r="D356" s="4">
        <f t="shared" si="32"/>
        <v>0</v>
      </c>
      <c r="E356" s="4">
        <f>IF(ISNA(VLOOKUP(A356&amp;"nieuw",'Extra aflossing'!A:G,4,0)),0,VLOOKUP(A356&amp;"nieuw",'Extra aflossing'!A:G,4,0))</f>
        <v>0</v>
      </c>
      <c r="F356" s="4">
        <f>I355*Invoer!$B$17/12</f>
        <v>0</v>
      </c>
      <c r="G356" s="4">
        <f t="shared" si="33"/>
        <v>0</v>
      </c>
      <c r="H356" s="4">
        <f t="shared" si="30"/>
        <v>0</v>
      </c>
      <c r="I356" s="4">
        <f t="shared" si="34"/>
        <v>0</v>
      </c>
    </row>
    <row r="357" spans="1:9" x14ac:dyDescent="0.25">
      <c r="A357" s="10">
        <f t="shared" si="35"/>
        <v>55244</v>
      </c>
      <c r="B357">
        <f t="shared" si="31"/>
        <v>30</v>
      </c>
      <c r="C357">
        <v>356</v>
      </c>
      <c r="D357" s="4">
        <f t="shared" si="32"/>
        <v>0</v>
      </c>
      <c r="E357" s="4">
        <f>IF(ISNA(VLOOKUP(A357&amp;"nieuw",'Extra aflossing'!A:G,4,0)),0,VLOOKUP(A357&amp;"nieuw",'Extra aflossing'!A:G,4,0))</f>
        <v>0</v>
      </c>
      <c r="F357" s="4">
        <f>I356*Invoer!$B$17/12</f>
        <v>0</v>
      </c>
      <c r="G357" s="4">
        <f t="shared" si="33"/>
        <v>0</v>
      </c>
      <c r="H357" s="4">
        <f t="shared" si="30"/>
        <v>0</v>
      </c>
      <c r="I357" s="4">
        <f t="shared" si="34"/>
        <v>0</v>
      </c>
    </row>
    <row r="358" spans="1:9" x14ac:dyDescent="0.25">
      <c r="A358" s="10">
        <f t="shared" si="35"/>
        <v>55274</v>
      </c>
      <c r="B358">
        <f t="shared" si="31"/>
        <v>30</v>
      </c>
      <c r="C358">
        <v>357</v>
      </c>
      <c r="D358" s="4">
        <f t="shared" si="32"/>
        <v>0</v>
      </c>
      <c r="E358" s="4">
        <f>IF(ISNA(VLOOKUP(A358&amp;"nieuw",'Extra aflossing'!A:G,4,0)),0,VLOOKUP(A358&amp;"nieuw",'Extra aflossing'!A:G,4,0))</f>
        <v>0</v>
      </c>
      <c r="F358" s="4">
        <f>I357*Invoer!$B$17/12</f>
        <v>0</v>
      </c>
      <c r="G358" s="4">
        <f t="shared" si="33"/>
        <v>0</v>
      </c>
      <c r="H358" s="4">
        <f t="shared" si="30"/>
        <v>0</v>
      </c>
      <c r="I358" s="4">
        <f t="shared" si="34"/>
        <v>0</v>
      </c>
    </row>
    <row r="359" spans="1:9" x14ac:dyDescent="0.25">
      <c r="A359" s="10">
        <f t="shared" si="35"/>
        <v>55305</v>
      </c>
      <c r="B359">
        <f t="shared" si="31"/>
        <v>30</v>
      </c>
      <c r="C359">
        <v>358</v>
      </c>
      <c r="D359" s="4">
        <f t="shared" si="32"/>
        <v>0</v>
      </c>
      <c r="E359" s="4">
        <f>IF(ISNA(VLOOKUP(A359&amp;"nieuw",'Extra aflossing'!A:G,4,0)),0,VLOOKUP(A359&amp;"nieuw",'Extra aflossing'!A:G,4,0))</f>
        <v>0</v>
      </c>
      <c r="F359" s="4">
        <f>I358*Invoer!$B$17/12</f>
        <v>0</v>
      </c>
      <c r="G359" s="4">
        <f t="shared" si="33"/>
        <v>0</v>
      </c>
      <c r="H359" s="4">
        <f t="shared" si="30"/>
        <v>0</v>
      </c>
      <c r="I359" s="4">
        <f t="shared" si="34"/>
        <v>0</v>
      </c>
    </row>
    <row r="360" spans="1:9" x14ac:dyDescent="0.25">
      <c r="A360" s="10">
        <f t="shared" si="35"/>
        <v>55335</v>
      </c>
      <c r="B360">
        <f t="shared" si="31"/>
        <v>30</v>
      </c>
      <c r="C360">
        <v>359</v>
      </c>
      <c r="D360" s="4">
        <f t="shared" si="32"/>
        <v>0</v>
      </c>
      <c r="E360" s="4">
        <f>IF(ISNA(VLOOKUP(A360&amp;"nieuw",'Extra aflossing'!A:G,4,0)),0,VLOOKUP(A360&amp;"nieuw",'Extra aflossing'!A:G,4,0))</f>
        <v>0</v>
      </c>
      <c r="F360" s="4">
        <f>I359*Invoer!$B$17/12</f>
        <v>0</v>
      </c>
      <c r="G360" s="4">
        <f t="shared" si="33"/>
        <v>0</v>
      </c>
      <c r="H360" s="4">
        <f t="shared" si="30"/>
        <v>0</v>
      </c>
      <c r="I360" s="4">
        <f t="shared" si="34"/>
        <v>0</v>
      </c>
    </row>
    <row r="361" spans="1:9" x14ac:dyDescent="0.25">
      <c r="A361" s="10">
        <f t="shared" si="35"/>
        <v>55366</v>
      </c>
      <c r="B361">
        <f t="shared" si="31"/>
        <v>30</v>
      </c>
      <c r="C361">
        <v>360</v>
      </c>
      <c r="D361" s="4">
        <f t="shared" si="32"/>
        <v>0</v>
      </c>
      <c r="E361" s="4">
        <f>IF(ISNA(VLOOKUP(A361&amp;"nieuw",'Extra aflossing'!A:G,4,0)),0,VLOOKUP(A361&amp;"nieuw",'Extra aflossing'!A:G,4,0))</f>
        <v>0</v>
      </c>
      <c r="F361" s="4">
        <f>I360*Invoer!$B$17/12</f>
        <v>0</v>
      </c>
      <c r="G361" s="4">
        <f t="shared" si="33"/>
        <v>0</v>
      </c>
      <c r="H361" s="4">
        <f t="shared" si="30"/>
        <v>0</v>
      </c>
      <c r="I361" s="4">
        <f t="shared" si="34"/>
        <v>0</v>
      </c>
    </row>
    <row r="362" spans="1:9" x14ac:dyDescent="0.25">
      <c r="A362" s="10"/>
    </row>
    <row r="363" spans="1:9" x14ac:dyDescent="0.25">
      <c r="A363" s="10"/>
    </row>
    <row r="364" spans="1:9" x14ac:dyDescent="0.25">
      <c r="A364" s="10"/>
    </row>
    <row r="365" spans="1:9" x14ac:dyDescent="0.25">
      <c r="A365" s="10"/>
    </row>
    <row r="366" spans="1:9" x14ac:dyDescent="0.25">
      <c r="A366" s="10"/>
    </row>
    <row r="367" spans="1:9" x14ac:dyDescent="0.25">
      <c r="A367" s="10"/>
    </row>
    <row r="368" spans="1:9" x14ac:dyDescent="0.25">
      <c r="A368" s="10"/>
    </row>
    <row r="369" spans="1:1" x14ac:dyDescent="0.25">
      <c r="A369" s="10"/>
    </row>
    <row r="370" spans="1:1" x14ac:dyDescent="0.25">
      <c r="A370" s="10"/>
    </row>
    <row r="371" spans="1:1" x14ac:dyDescent="0.25">
      <c r="A371" s="10"/>
    </row>
    <row r="372" spans="1:1" x14ac:dyDescent="0.25">
      <c r="A372" s="10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79F4-7850-4906-A0DE-BB7750615A7B}">
  <sheetPr>
    <tabColor theme="9" tint="-0.249977111117893"/>
  </sheetPr>
  <dimension ref="A1:V361"/>
  <sheetViews>
    <sheetView workbookViewId="0">
      <selection activeCell="M250" sqref="M250"/>
    </sheetView>
  </sheetViews>
  <sheetFormatPr defaultRowHeight="15" x14ac:dyDescent="0.25"/>
  <cols>
    <col min="1" max="1" width="9.42578125" bestFit="1" customWidth="1"/>
    <col min="4" max="4" width="13.42578125" customWidth="1"/>
    <col min="5" max="5" width="17.5703125" customWidth="1"/>
    <col min="6" max="9" width="10.42578125" bestFit="1" customWidth="1"/>
    <col min="10" max="10" width="12.140625" bestFit="1" customWidth="1"/>
    <col min="11" max="11" width="14" bestFit="1" customWidth="1"/>
    <col min="12" max="12" width="12.42578125" bestFit="1" customWidth="1"/>
    <col min="13" max="13" width="16.85546875" style="10" bestFit="1" customWidth="1"/>
    <col min="14" max="14" width="21.140625" bestFit="1" customWidth="1"/>
    <col min="15" max="15" width="13.5703125" bestFit="1" customWidth="1"/>
    <col min="16" max="16" width="13.140625" bestFit="1" customWidth="1"/>
    <col min="17" max="17" width="13.85546875" bestFit="1" customWidth="1"/>
    <col min="18" max="18" width="13.42578125" bestFit="1" customWidth="1"/>
    <col min="19" max="19" width="18.7109375" bestFit="1" customWidth="1"/>
    <col min="20" max="20" width="20.42578125" bestFit="1" customWidth="1"/>
    <col min="21" max="21" width="18" bestFit="1" customWidth="1"/>
  </cols>
  <sheetData>
    <row r="1" spans="1:22" x14ac:dyDescent="0.25">
      <c r="A1" t="s">
        <v>29</v>
      </c>
      <c r="B1" t="s">
        <v>9</v>
      </c>
      <c r="C1" t="s">
        <v>4</v>
      </c>
      <c r="D1" s="4" t="s">
        <v>1</v>
      </c>
      <c r="E1" s="4" t="s">
        <v>36</v>
      </c>
      <c r="F1" s="4" t="s">
        <v>2</v>
      </c>
      <c r="G1" s="4" t="s">
        <v>7</v>
      </c>
      <c r="H1" s="4" t="s">
        <v>5</v>
      </c>
      <c r="I1" s="4" t="s">
        <v>6</v>
      </c>
      <c r="J1" s="4" t="s">
        <v>38</v>
      </c>
      <c r="K1" s="4" t="s">
        <v>40</v>
      </c>
      <c r="L1" s="4" t="s">
        <v>3</v>
      </c>
      <c r="M1" s="10" t="s">
        <v>77</v>
      </c>
      <c r="N1" s="4"/>
      <c r="O1" s="4"/>
      <c r="P1" s="4"/>
      <c r="Q1" s="4"/>
      <c r="R1" s="4"/>
      <c r="S1" s="4"/>
      <c r="T1" s="4"/>
      <c r="U1" s="4"/>
      <c r="V1" s="21"/>
    </row>
    <row r="2" spans="1:22" x14ac:dyDescent="0.25">
      <c r="A2" s="10">
        <f>Invoer!B3</f>
        <v>44440</v>
      </c>
      <c r="B2">
        <f>CEILING(C2/12,1)</f>
        <v>1</v>
      </c>
      <c r="C2">
        <v>1</v>
      </c>
      <c r="D2" s="4">
        <f>SUM('Annuitair extra oud'!D2,'Annuitair extra nieuw'!D2)</f>
        <v>0</v>
      </c>
      <c r="E2" s="4">
        <f ca="1">SUM('Annuitair extra oud'!E2,'Annuitair extra nieuw'!E2,'Annuitair extra oud'!F2,'Annuitair extra nieuw'!F2)</f>
        <v>0</v>
      </c>
      <c r="F2" s="4">
        <f>SUM('Annuitair extra oud'!G2,'Annuitair extra nieuw'!G2)</f>
        <v>0</v>
      </c>
      <c r="G2" s="4">
        <f>SUM('Annuitair extra oud'!H2,'Annuitair extra nieuw'!H2)</f>
        <v>0</v>
      </c>
      <c r="H2" s="4">
        <f t="shared" ref="H2" si="0">IF(F2-(Eigenwoningforfait/12)&lt;=0,0,(F2-(Eigenwoningforfait/12))*Belastingpercentage)</f>
        <v>0</v>
      </c>
      <c r="I2" s="4">
        <f>G2-H2</f>
        <v>0</v>
      </c>
      <c r="J2" s="4">
        <f ca="1">SUM('Annuitair extra oud'!I2,'Annuitair extra nieuw'!I2)</f>
        <v>0</v>
      </c>
      <c r="K2" s="4">
        <f ca="1">J2-H2</f>
        <v>0</v>
      </c>
      <c r="L2" s="4">
        <f ca="1">SUM('Annuitair extra oud'!J2,'Annuitair extra nieuw'!J2)</f>
        <v>0</v>
      </c>
      <c r="M2" s="10">
        <f ca="1">IF(L2&gt;=0.01,"",A2)</f>
        <v>44440</v>
      </c>
      <c r="N2" s="4"/>
      <c r="O2" s="4"/>
      <c r="P2" s="4"/>
      <c r="Q2" s="4"/>
      <c r="R2" s="4"/>
      <c r="S2" s="4"/>
      <c r="T2" s="4"/>
      <c r="U2" s="4"/>
      <c r="V2" s="1"/>
    </row>
    <row r="3" spans="1:22" x14ac:dyDescent="0.25">
      <c r="A3" s="10">
        <f>DATE(YEAR(A2),MONTH(A2)+1,DAY(A2))</f>
        <v>44470</v>
      </c>
      <c r="B3">
        <f t="shared" ref="B3:B66" si="1">CEILING(C3/12,1)</f>
        <v>1</v>
      </c>
      <c r="C3">
        <v>2</v>
      </c>
      <c r="D3" s="4">
        <f ca="1">SUM('Annuitair extra oud'!D3,'Annuitair extra nieuw'!D3)</f>
        <v>0</v>
      </c>
      <c r="E3" s="4">
        <f ca="1">SUM('Annuitair extra oud'!E3,'Annuitair extra nieuw'!E3,'Annuitair extra oud'!F3,'Annuitair extra nieuw'!F3)</f>
        <v>0</v>
      </c>
      <c r="F3" s="4">
        <f ca="1">SUM('Annuitair extra oud'!G3,'Annuitair extra nieuw'!G3)</f>
        <v>0</v>
      </c>
      <c r="G3" s="4">
        <f ca="1">SUM('Annuitair extra oud'!H3,'Annuitair extra nieuw'!H3)</f>
        <v>0</v>
      </c>
      <c r="H3" s="4">
        <f t="shared" ref="H3:H66" ca="1" si="2">IF(F3-(Eigenwoningforfait/12)&lt;=0,0,(F3-(Eigenwoningforfait/12))*Belastingpercentage)</f>
        <v>0</v>
      </c>
      <c r="I3" s="4">
        <f t="shared" ref="I3:I66" ca="1" si="3">G3-H3</f>
        <v>0</v>
      </c>
      <c r="J3" s="4">
        <f ca="1">SUM('Annuitair extra oud'!I3,'Annuitair extra nieuw'!I3)</f>
        <v>0</v>
      </c>
      <c r="K3" s="4">
        <f t="shared" ref="K3:K66" ca="1" si="4">J3-H3</f>
        <v>0</v>
      </c>
      <c r="L3" s="4">
        <f ca="1">SUM('Annuitair extra oud'!J3,'Annuitair extra nieuw'!J3)</f>
        <v>0</v>
      </c>
      <c r="M3" s="10">
        <f t="shared" ref="M3:M66" ca="1" si="5">IF(L3&gt;=0.01,"",A3)</f>
        <v>44470</v>
      </c>
      <c r="N3" s="4"/>
      <c r="O3" s="4"/>
      <c r="P3" s="4"/>
      <c r="Q3" s="4"/>
      <c r="R3" s="4"/>
      <c r="S3" s="4"/>
      <c r="T3" s="4"/>
      <c r="U3" s="4"/>
      <c r="V3" s="21"/>
    </row>
    <row r="4" spans="1:22" x14ac:dyDescent="0.25">
      <c r="A4" s="10">
        <f t="shared" ref="A4:A67" si="6">DATE(YEAR(A3),MONTH(A3)+1,DAY(A3))</f>
        <v>44501</v>
      </c>
      <c r="B4">
        <f t="shared" si="1"/>
        <v>1</v>
      </c>
      <c r="C4">
        <v>3</v>
      </c>
      <c r="D4" s="4">
        <f ca="1">SUM('Annuitair extra oud'!D4,'Annuitair extra nieuw'!D4)</f>
        <v>0</v>
      </c>
      <c r="E4" s="4">
        <f ca="1">SUM('Annuitair extra oud'!E4,'Annuitair extra nieuw'!E4,'Annuitair extra oud'!F4,'Annuitair extra nieuw'!F4)</f>
        <v>0</v>
      </c>
      <c r="F4" s="4">
        <f ca="1">SUM('Annuitair extra oud'!G4,'Annuitair extra nieuw'!G4)</f>
        <v>0</v>
      </c>
      <c r="G4" s="4">
        <f ca="1">SUM('Annuitair extra oud'!H4,'Annuitair extra nieuw'!H4)</f>
        <v>0</v>
      </c>
      <c r="H4" s="4">
        <f t="shared" ca="1" si="2"/>
        <v>0</v>
      </c>
      <c r="I4" s="4">
        <f t="shared" ca="1" si="3"/>
        <v>0</v>
      </c>
      <c r="J4" s="4">
        <f ca="1">SUM('Annuitair extra oud'!I4,'Annuitair extra nieuw'!I4)</f>
        <v>0</v>
      </c>
      <c r="K4" s="4">
        <f t="shared" ca="1" si="4"/>
        <v>0</v>
      </c>
      <c r="L4" s="4">
        <f ca="1">SUM('Annuitair extra oud'!J4,'Annuitair extra nieuw'!J4)</f>
        <v>0</v>
      </c>
      <c r="M4" s="10">
        <f t="shared" ca="1" si="5"/>
        <v>44501</v>
      </c>
      <c r="N4" s="4"/>
      <c r="O4" s="4"/>
      <c r="P4" s="4"/>
      <c r="Q4" s="4"/>
      <c r="R4" s="4"/>
      <c r="S4" s="4"/>
      <c r="T4" s="4"/>
      <c r="U4" s="4"/>
      <c r="V4" s="21"/>
    </row>
    <row r="5" spans="1:22" x14ac:dyDescent="0.25">
      <c r="A5" s="10">
        <f t="shared" si="6"/>
        <v>44531</v>
      </c>
      <c r="B5">
        <f t="shared" si="1"/>
        <v>1</v>
      </c>
      <c r="C5">
        <v>4</v>
      </c>
      <c r="D5" s="4">
        <f ca="1">SUM('Annuitair extra oud'!D5,'Annuitair extra nieuw'!D5)</f>
        <v>0</v>
      </c>
      <c r="E5" s="4">
        <f ca="1">SUM('Annuitair extra oud'!E5,'Annuitair extra nieuw'!E5,'Annuitair extra oud'!F5,'Annuitair extra nieuw'!F5)</f>
        <v>0</v>
      </c>
      <c r="F5" s="4">
        <f ca="1">SUM('Annuitair extra oud'!G5,'Annuitair extra nieuw'!G5)</f>
        <v>0</v>
      </c>
      <c r="G5" s="4">
        <f ca="1">SUM('Annuitair extra oud'!H5,'Annuitair extra nieuw'!H5)</f>
        <v>0</v>
      </c>
      <c r="H5" s="4">
        <f t="shared" ca="1" si="2"/>
        <v>0</v>
      </c>
      <c r="I5" s="4">
        <f t="shared" ca="1" si="3"/>
        <v>0</v>
      </c>
      <c r="J5" s="4">
        <f ca="1">SUM('Annuitair extra oud'!I5,'Annuitair extra nieuw'!I5)</f>
        <v>0</v>
      </c>
      <c r="K5" s="4">
        <f t="shared" ca="1" si="4"/>
        <v>0</v>
      </c>
      <c r="L5" s="4">
        <f ca="1">SUM('Annuitair extra oud'!J5,'Annuitair extra nieuw'!J5)</f>
        <v>0</v>
      </c>
      <c r="M5" s="10">
        <f t="shared" ca="1" si="5"/>
        <v>44531</v>
      </c>
      <c r="N5" s="4"/>
      <c r="O5" s="4"/>
      <c r="P5" s="4"/>
      <c r="Q5" s="4"/>
      <c r="R5" s="4"/>
      <c r="S5" s="4"/>
      <c r="T5" s="4"/>
      <c r="U5" s="4"/>
      <c r="V5" s="21"/>
    </row>
    <row r="6" spans="1:22" x14ac:dyDescent="0.25">
      <c r="A6" s="10">
        <f t="shared" si="6"/>
        <v>44562</v>
      </c>
      <c r="B6">
        <f t="shared" si="1"/>
        <v>1</v>
      </c>
      <c r="C6">
        <v>5</v>
      </c>
      <c r="D6" s="4">
        <f ca="1">SUM('Annuitair extra oud'!D6,'Annuitair extra nieuw'!D6)</f>
        <v>0</v>
      </c>
      <c r="E6" s="4">
        <f ca="1">SUM('Annuitair extra oud'!E6,'Annuitair extra nieuw'!E6,'Annuitair extra oud'!F6,'Annuitair extra nieuw'!F6)</f>
        <v>0</v>
      </c>
      <c r="F6" s="4">
        <f ca="1">SUM('Annuitair extra oud'!G6,'Annuitair extra nieuw'!G6)</f>
        <v>0</v>
      </c>
      <c r="G6" s="4">
        <f ca="1">SUM('Annuitair extra oud'!H6,'Annuitair extra nieuw'!H6)</f>
        <v>0</v>
      </c>
      <c r="H6" s="4">
        <f t="shared" ca="1" si="2"/>
        <v>0</v>
      </c>
      <c r="I6" s="4">
        <f t="shared" ca="1" si="3"/>
        <v>0</v>
      </c>
      <c r="J6" s="4">
        <f ca="1">SUM('Annuitair extra oud'!I6,'Annuitair extra nieuw'!I6)</f>
        <v>0</v>
      </c>
      <c r="K6" s="4">
        <f t="shared" ca="1" si="4"/>
        <v>0</v>
      </c>
      <c r="L6" s="4">
        <f ca="1">SUM('Annuitair extra oud'!J6,'Annuitair extra nieuw'!J6)</f>
        <v>0</v>
      </c>
      <c r="M6" s="10">
        <f t="shared" ca="1" si="5"/>
        <v>44562</v>
      </c>
      <c r="N6" s="4"/>
      <c r="O6" s="4"/>
      <c r="P6" s="4"/>
      <c r="Q6" s="4"/>
      <c r="R6" s="4"/>
      <c r="S6" s="4"/>
      <c r="T6" s="4"/>
      <c r="U6" s="4"/>
      <c r="V6" s="21"/>
    </row>
    <row r="7" spans="1:22" x14ac:dyDescent="0.25">
      <c r="A7" s="10">
        <f t="shared" si="6"/>
        <v>44593</v>
      </c>
      <c r="B7">
        <f t="shared" si="1"/>
        <v>1</v>
      </c>
      <c r="C7">
        <v>6</v>
      </c>
      <c r="D7" s="4">
        <f ca="1">SUM('Annuitair extra oud'!D7,'Annuitair extra nieuw'!D7)</f>
        <v>0</v>
      </c>
      <c r="E7" s="4">
        <f ca="1">SUM('Annuitair extra oud'!E7,'Annuitair extra nieuw'!E7,'Annuitair extra oud'!F7,'Annuitair extra nieuw'!F7)</f>
        <v>0</v>
      </c>
      <c r="F7" s="4">
        <f ca="1">SUM('Annuitair extra oud'!G7,'Annuitair extra nieuw'!G7)</f>
        <v>0</v>
      </c>
      <c r="G7" s="4">
        <f ca="1">SUM('Annuitair extra oud'!H7,'Annuitair extra nieuw'!H7)</f>
        <v>0</v>
      </c>
      <c r="H7" s="4">
        <f t="shared" ca="1" si="2"/>
        <v>0</v>
      </c>
      <c r="I7" s="4">
        <f t="shared" ca="1" si="3"/>
        <v>0</v>
      </c>
      <c r="J7" s="4">
        <f ca="1">SUM('Annuitair extra oud'!I7,'Annuitair extra nieuw'!I7)</f>
        <v>0</v>
      </c>
      <c r="K7" s="4">
        <f t="shared" ca="1" si="4"/>
        <v>0</v>
      </c>
      <c r="L7" s="4">
        <f ca="1">SUM('Annuitair extra oud'!J7,'Annuitair extra nieuw'!J7)</f>
        <v>0</v>
      </c>
      <c r="M7" s="10">
        <f t="shared" ca="1" si="5"/>
        <v>44593</v>
      </c>
      <c r="N7" s="4"/>
      <c r="O7" s="4"/>
      <c r="P7" s="4"/>
      <c r="Q7" s="4"/>
      <c r="R7" s="4"/>
      <c r="S7" s="4"/>
      <c r="T7" s="4"/>
      <c r="U7" s="4"/>
      <c r="V7" s="21"/>
    </row>
    <row r="8" spans="1:22" x14ac:dyDescent="0.25">
      <c r="A8" s="10">
        <f t="shared" si="6"/>
        <v>44621</v>
      </c>
      <c r="B8">
        <f t="shared" si="1"/>
        <v>1</v>
      </c>
      <c r="C8">
        <v>7</v>
      </c>
      <c r="D8" s="4">
        <f ca="1">SUM('Annuitair extra oud'!D8,'Annuitair extra nieuw'!D8)</f>
        <v>0</v>
      </c>
      <c r="E8" s="4">
        <f ca="1">SUM('Annuitair extra oud'!E8,'Annuitair extra nieuw'!E8,'Annuitair extra oud'!F8,'Annuitair extra nieuw'!F8)</f>
        <v>0</v>
      </c>
      <c r="F8" s="4">
        <f ca="1">SUM('Annuitair extra oud'!G8,'Annuitair extra nieuw'!G8)</f>
        <v>0</v>
      </c>
      <c r="G8" s="4">
        <f ca="1">SUM('Annuitair extra oud'!H8,'Annuitair extra nieuw'!H8)</f>
        <v>0</v>
      </c>
      <c r="H8" s="4">
        <f t="shared" ca="1" si="2"/>
        <v>0</v>
      </c>
      <c r="I8" s="4">
        <f t="shared" ca="1" si="3"/>
        <v>0</v>
      </c>
      <c r="J8" s="4">
        <f ca="1">SUM('Annuitair extra oud'!I8,'Annuitair extra nieuw'!I8)</f>
        <v>0</v>
      </c>
      <c r="K8" s="4">
        <f t="shared" ca="1" si="4"/>
        <v>0</v>
      </c>
      <c r="L8" s="4">
        <f ca="1">SUM('Annuitair extra oud'!J8,'Annuitair extra nieuw'!J8)</f>
        <v>0</v>
      </c>
      <c r="M8" s="10">
        <f t="shared" ca="1" si="5"/>
        <v>44621</v>
      </c>
      <c r="N8" s="4"/>
      <c r="O8" s="4"/>
      <c r="P8" s="4"/>
      <c r="Q8" s="4"/>
      <c r="R8" s="4"/>
      <c r="S8" s="4"/>
      <c r="T8" s="4"/>
      <c r="U8" s="4"/>
      <c r="V8" s="21"/>
    </row>
    <row r="9" spans="1:22" x14ac:dyDescent="0.25">
      <c r="A9" s="10">
        <f t="shared" si="6"/>
        <v>44652</v>
      </c>
      <c r="B9">
        <f t="shared" si="1"/>
        <v>1</v>
      </c>
      <c r="C9">
        <v>8</v>
      </c>
      <c r="D9" s="4">
        <f ca="1">SUM('Annuitair extra oud'!D9,'Annuitair extra nieuw'!D9)</f>
        <v>0</v>
      </c>
      <c r="E9" s="4">
        <f ca="1">SUM('Annuitair extra oud'!E9,'Annuitair extra nieuw'!E9,'Annuitair extra oud'!F9,'Annuitair extra nieuw'!F9)</f>
        <v>0</v>
      </c>
      <c r="F9" s="4">
        <f ca="1">SUM('Annuitair extra oud'!G9,'Annuitair extra nieuw'!G9)</f>
        <v>0</v>
      </c>
      <c r="G9" s="4">
        <f ca="1">SUM('Annuitair extra oud'!H9,'Annuitair extra nieuw'!H9)</f>
        <v>0</v>
      </c>
      <c r="H9" s="4">
        <f t="shared" ca="1" si="2"/>
        <v>0</v>
      </c>
      <c r="I9" s="4">
        <f t="shared" ca="1" si="3"/>
        <v>0</v>
      </c>
      <c r="J9" s="4">
        <f ca="1">SUM('Annuitair extra oud'!I9,'Annuitair extra nieuw'!I9)</f>
        <v>0</v>
      </c>
      <c r="K9" s="4">
        <f t="shared" ca="1" si="4"/>
        <v>0</v>
      </c>
      <c r="L9" s="4">
        <f ca="1">SUM('Annuitair extra oud'!J9,'Annuitair extra nieuw'!J9)</f>
        <v>0</v>
      </c>
      <c r="M9" s="10">
        <f t="shared" ca="1" si="5"/>
        <v>44652</v>
      </c>
      <c r="N9" s="4"/>
      <c r="O9" s="4"/>
      <c r="P9" s="4"/>
      <c r="Q9" s="4"/>
      <c r="R9" s="4"/>
      <c r="S9" s="4"/>
      <c r="T9" s="4"/>
      <c r="U9" s="4"/>
      <c r="V9" s="21"/>
    </row>
    <row r="10" spans="1:22" x14ac:dyDescent="0.25">
      <c r="A10" s="10">
        <f t="shared" si="6"/>
        <v>44682</v>
      </c>
      <c r="B10">
        <f t="shared" si="1"/>
        <v>1</v>
      </c>
      <c r="C10">
        <v>9</v>
      </c>
      <c r="D10" s="4">
        <f ca="1">SUM('Annuitair extra oud'!D10,'Annuitair extra nieuw'!D10)</f>
        <v>0</v>
      </c>
      <c r="E10" s="4">
        <f ca="1">SUM('Annuitair extra oud'!E10,'Annuitair extra nieuw'!E10,'Annuitair extra oud'!F10,'Annuitair extra nieuw'!F10)</f>
        <v>0</v>
      </c>
      <c r="F10" s="4">
        <f ca="1">SUM('Annuitair extra oud'!G10,'Annuitair extra nieuw'!G10)</f>
        <v>0</v>
      </c>
      <c r="G10" s="4">
        <f ca="1">SUM('Annuitair extra oud'!H10,'Annuitair extra nieuw'!H10)</f>
        <v>0</v>
      </c>
      <c r="H10" s="4">
        <f t="shared" ca="1" si="2"/>
        <v>0</v>
      </c>
      <c r="I10" s="4">
        <f t="shared" ca="1" si="3"/>
        <v>0</v>
      </c>
      <c r="J10" s="4">
        <f ca="1">SUM('Annuitair extra oud'!I10,'Annuitair extra nieuw'!I10)</f>
        <v>0</v>
      </c>
      <c r="K10" s="4">
        <f t="shared" ca="1" si="4"/>
        <v>0</v>
      </c>
      <c r="L10" s="4">
        <f ca="1">SUM('Annuitair extra oud'!J10,'Annuitair extra nieuw'!J10)</f>
        <v>0</v>
      </c>
      <c r="M10" s="10">
        <f t="shared" ca="1" si="5"/>
        <v>44682</v>
      </c>
      <c r="N10" s="4"/>
      <c r="O10" s="4"/>
      <c r="P10" s="4"/>
      <c r="Q10" s="4"/>
      <c r="R10" s="4"/>
      <c r="S10" s="4"/>
      <c r="T10" s="4"/>
      <c r="U10" s="4"/>
      <c r="V10" s="21"/>
    </row>
    <row r="11" spans="1:22" x14ac:dyDescent="0.25">
      <c r="A11" s="10">
        <f t="shared" si="6"/>
        <v>44713</v>
      </c>
      <c r="B11">
        <f t="shared" si="1"/>
        <v>1</v>
      </c>
      <c r="C11">
        <v>10</v>
      </c>
      <c r="D11" s="4">
        <f ca="1">SUM('Annuitair extra oud'!D11,'Annuitair extra nieuw'!D11)</f>
        <v>0</v>
      </c>
      <c r="E11" s="4">
        <f ca="1">SUM('Annuitair extra oud'!E11,'Annuitair extra nieuw'!E11,'Annuitair extra oud'!F11,'Annuitair extra nieuw'!F11)</f>
        <v>0</v>
      </c>
      <c r="F11" s="4">
        <f ca="1">SUM('Annuitair extra oud'!G11,'Annuitair extra nieuw'!G11)</f>
        <v>0</v>
      </c>
      <c r="G11" s="4">
        <f ca="1">SUM('Annuitair extra oud'!H11,'Annuitair extra nieuw'!H11)</f>
        <v>0</v>
      </c>
      <c r="H11" s="4">
        <f t="shared" ca="1" si="2"/>
        <v>0</v>
      </c>
      <c r="I11" s="4">
        <f t="shared" ca="1" si="3"/>
        <v>0</v>
      </c>
      <c r="J11" s="4">
        <f ca="1">SUM('Annuitair extra oud'!I11,'Annuitair extra nieuw'!I11)</f>
        <v>0</v>
      </c>
      <c r="K11" s="4">
        <f t="shared" ca="1" si="4"/>
        <v>0</v>
      </c>
      <c r="L11" s="4">
        <f ca="1">SUM('Annuitair extra oud'!J11,'Annuitair extra nieuw'!J11)</f>
        <v>0</v>
      </c>
      <c r="M11" s="10">
        <f t="shared" ca="1" si="5"/>
        <v>44713</v>
      </c>
      <c r="N11" s="4"/>
      <c r="O11" s="4"/>
      <c r="P11" s="4"/>
      <c r="Q11" s="4"/>
      <c r="R11" s="4"/>
      <c r="S11" s="4"/>
      <c r="T11" s="4"/>
      <c r="U11" s="4"/>
      <c r="V11" s="21"/>
    </row>
    <row r="12" spans="1:22" x14ac:dyDescent="0.25">
      <c r="A12" s="10">
        <f t="shared" si="6"/>
        <v>44743</v>
      </c>
      <c r="B12">
        <f t="shared" si="1"/>
        <v>1</v>
      </c>
      <c r="C12">
        <v>11</v>
      </c>
      <c r="D12" s="4">
        <f ca="1">SUM('Annuitair extra oud'!D12,'Annuitair extra nieuw'!D12)</f>
        <v>0</v>
      </c>
      <c r="E12" s="4">
        <f ca="1">SUM('Annuitair extra oud'!E12,'Annuitair extra nieuw'!E12,'Annuitair extra oud'!F12,'Annuitair extra nieuw'!F12)</f>
        <v>0</v>
      </c>
      <c r="F12" s="4">
        <f ca="1">SUM('Annuitair extra oud'!G12,'Annuitair extra nieuw'!G12)</f>
        <v>0</v>
      </c>
      <c r="G12" s="4">
        <f ca="1">SUM('Annuitair extra oud'!H12,'Annuitair extra nieuw'!H12)</f>
        <v>0</v>
      </c>
      <c r="H12" s="4">
        <f t="shared" ca="1" si="2"/>
        <v>0</v>
      </c>
      <c r="I12" s="4">
        <f t="shared" ca="1" si="3"/>
        <v>0</v>
      </c>
      <c r="J12" s="4">
        <f ca="1">SUM('Annuitair extra oud'!I12,'Annuitair extra nieuw'!I12)</f>
        <v>0</v>
      </c>
      <c r="K12" s="4">
        <f t="shared" ca="1" si="4"/>
        <v>0</v>
      </c>
      <c r="L12" s="4">
        <f ca="1">SUM('Annuitair extra oud'!J12,'Annuitair extra nieuw'!J12)</f>
        <v>0</v>
      </c>
      <c r="M12" s="10">
        <f t="shared" ca="1" si="5"/>
        <v>44743</v>
      </c>
      <c r="N12" s="4"/>
      <c r="O12" s="4"/>
      <c r="P12" s="4"/>
      <c r="Q12" s="4"/>
      <c r="R12" s="4"/>
      <c r="S12" s="4"/>
      <c r="T12" s="4"/>
      <c r="U12" s="4"/>
      <c r="V12" s="21"/>
    </row>
    <row r="13" spans="1:22" x14ac:dyDescent="0.25">
      <c r="A13" s="10">
        <f t="shared" si="6"/>
        <v>44774</v>
      </c>
      <c r="B13">
        <f t="shared" si="1"/>
        <v>1</v>
      </c>
      <c r="C13">
        <v>12</v>
      </c>
      <c r="D13" s="4">
        <f ca="1">SUM('Annuitair extra oud'!D13,'Annuitair extra nieuw'!D13)</f>
        <v>0</v>
      </c>
      <c r="E13" s="4">
        <f ca="1">SUM('Annuitair extra oud'!E13,'Annuitair extra nieuw'!E13,'Annuitair extra oud'!F13,'Annuitair extra nieuw'!F13)</f>
        <v>0</v>
      </c>
      <c r="F13" s="4">
        <f ca="1">SUM('Annuitair extra oud'!G13,'Annuitair extra nieuw'!G13)</f>
        <v>0</v>
      </c>
      <c r="G13" s="4">
        <f ca="1">SUM('Annuitair extra oud'!H13,'Annuitair extra nieuw'!H13)</f>
        <v>0</v>
      </c>
      <c r="H13" s="4">
        <f t="shared" ca="1" si="2"/>
        <v>0</v>
      </c>
      <c r="I13" s="4">
        <f t="shared" ca="1" si="3"/>
        <v>0</v>
      </c>
      <c r="J13" s="4">
        <f ca="1">SUM('Annuitair extra oud'!I13,'Annuitair extra nieuw'!I13)</f>
        <v>0</v>
      </c>
      <c r="K13" s="4">
        <f t="shared" ca="1" si="4"/>
        <v>0</v>
      </c>
      <c r="L13" s="4">
        <f ca="1">SUM('Annuitair extra oud'!J13,'Annuitair extra nieuw'!J13)</f>
        <v>0</v>
      </c>
      <c r="M13" s="10">
        <f t="shared" ca="1" si="5"/>
        <v>44774</v>
      </c>
      <c r="N13" s="4"/>
      <c r="O13" s="4"/>
      <c r="P13" s="4"/>
      <c r="Q13" s="4"/>
      <c r="R13" s="4"/>
      <c r="S13" s="4"/>
      <c r="T13" s="4"/>
      <c r="U13" s="4"/>
      <c r="V13" s="21"/>
    </row>
    <row r="14" spans="1:22" x14ac:dyDescent="0.25">
      <c r="A14" s="10">
        <f t="shared" si="6"/>
        <v>44805</v>
      </c>
      <c r="B14">
        <f t="shared" si="1"/>
        <v>2</v>
      </c>
      <c r="C14">
        <v>13</v>
      </c>
      <c r="D14" s="4">
        <f ca="1">SUM('Annuitair extra oud'!D14,'Annuitair extra nieuw'!D14)</f>
        <v>0</v>
      </c>
      <c r="E14" s="4">
        <f ca="1">SUM('Annuitair extra oud'!E14,'Annuitair extra nieuw'!E14,'Annuitair extra oud'!F14,'Annuitair extra nieuw'!F14)</f>
        <v>0</v>
      </c>
      <c r="F14" s="4">
        <f ca="1">SUM('Annuitair extra oud'!G14,'Annuitair extra nieuw'!G14)</f>
        <v>0</v>
      </c>
      <c r="G14" s="4">
        <f ca="1">SUM('Annuitair extra oud'!H14,'Annuitair extra nieuw'!H14)</f>
        <v>0</v>
      </c>
      <c r="H14" s="4">
        <f t="shared" ca="1" si="2"/>
        <v>0</v>
      </c>
      <c r="I14" s="4">
        <f t="shared" ca="1" si="3"/>
        <v>0</v>
      </c>
      <c r="J14" s="4">
        <f ca="1">SUM('Annuitair extra oud'!I14,'Annuitair extra nieuw'!I14)</f>
        <v>0</v>
      </c>
      <c r="K14" s="4">
        <f t="shared" ca="1" si="4"/>
        <v>0</v>
      </c>
      <c r="L14" s="4">
        <f ca="1">SUM('Annuitair extra oud'!J14,'Annuitair extra nieuw'!J14)</f>
        <v>0</v>
      </c>
      <c r="M14" s="10">
        <f t="shared" ca="1" si="5"/>
        <v>44805</v>
      </c>
      <c r="N14" s="4"/>
      <c r="O14" s="4"/>
      <c r="P14" s="4"/>
      <c r="Q14" s="4"/>
      <c r="R14" s="4"/>
      <c r="S14" s="4"/>
      <c r="T14" s="4"/>
      <c r="U14" s="4"/>
      <c r="V14" s="21"/>
    </row>
    <row r="15" spans="1:22" x14ac:dyDescent="0.25">
      <c r="A15" s="10">
        <f>DATE(YEAR(A14),MONTH(A14)+1,DAY(A14))</f>
        <v>44835</v>
      </c>
      <c r="B15">
        <f t="shared" si="1"/>
        <v>2</v>
      </c>
      <c r="C15">
        <v>14</v>
      </c>
      <c r="D15" s="4">
        <f ca="1">SUM('Annuitair extra oud'!D15,'Annuitair extra nieuw'!D15)</f>
        <v>0</v>
      </c>
      <c r="E15" s="4">
        <f ca="1">SUM('Annuitair extra oud'!E15,'Annuitair extra nieuw'!E15,'Annuitair extra oud'!F15,'Annuitair extra nieuw'!F15)</f>
        <v>0</v>
      </c>
      <c r="F15" s="4">
        <f ca="1">SUM('Annuitair extra oud'!G15,'Annuitair extra nieuw'!G15)</f>
        <v>0</v>
      </c>
      <c r="G15" s="4">
        <f ca="1">SUM('Annuitair extra oud'!H15,'Annuitair extra nieuw'!H15)</f>
        <v>0</v>
      </c>
      <c r="H15" s="4">
        <f t="shared" ca="1" si="2"/>
        <v>0</v>
      </c>
      <c r="I15" s="4">
        <f t="shared" ca="1" si="3"/>
        <v>0</v>
      </c>
      <c r="J15" s="4">
        <f ca="1">SUM('Annuitair extra oud'!I15,'Annuitair extra nieuw'!I15)</f>
        <v>0</v>
      </c>
      <c r="K15" s="4">
        <f t="shared" ca="1" si="4"/>
        <v>0</v>
      </c>
      <c r="L15" s="4">
        <f ca="1">SUM('Annuitair extra oud'!J15,'Annuitair extra nieuw'!J15)</f>
        <v>0</v>
      </c>
      <c r="M15" s="10">
        <f t="shared" ca="1" si="5"/>
        <v>44835</v>
      </c>
      <c r="N15" s="4"/>
      <c r="O15" s="4"/>
      <c r="P15" s="4"/>
      <c r="Q15" s="4"/>
      <c r="R15" s="4"/>
      <c r="S15" s="4"/>
      <c r="T15" s="4"/>
      <c r="U15" s="4"/>
      <c r="V15" s="21"/>
    </row>
    <row r="16" spans="1:22" x14ac:dyDescent="0.25">
      <c r="A16" s="10">
        <f t="shared" si="6"/>
        <v>44866</v>
      </c>
      <c r="B16">
        <f t="shared" si="1"/>
        <v>2</v>
      </c>
      <c r="C16">
        <v>15</v>
      </c>
      <c r="D16" s="4">
        <f ca="1">SUM('Annuitair extra oud'!D16,'Annuitair extra nieuw'!D16)</f>
        <v>0</v>
      </c>
      <c r="E16" s="4">
        <f ca="1">SUM('Annuitair extra oud'!E16,'Annuitair extra nieuw'!E16,'Annuitair extra oud'!F16,'Annuitair extra nieuw'!F16)</f>
        <v>0</v>
      </c>
      <c r="F16" s="4">
        <f ca="1">SUM('Annuitair extra oud'!G16,'Annuitair extra nieuw'!G16)</f>
        <v>0</v>
      </c>
      <c r="G16" s="4">
        <f ca="1">SUM('Annuitair extra oud'!H16,'Annuitair extra nieuw'!H16)</f>
        <v>0</v>
      </c>
      <c r="H16" s="4">
        <f t="shared" ca="1" si="2"/>
        <v>0</v>
      </c>
      <c r="I16" s="4">
        <f t="shared" ca="1" si="3"/>
        <v>0</v>
      </c>
      <c r="J16" s="4">
        <f ca="1">SUM('Annuitair extra oud'!I16,'Annuitair extra nieuw'!I16)</f>
        <v>0</v>
      </c>
      <c r="K16" s="4">
        <f t="shared" ca="1" si="4"/>
        <v>0</v>
      </c>
      <c r="L16" s="4">
        <f ca="1">SUM('Annuitair extra oud'!J16,'Annuitair extra nieuw'!J16)</f>
        <v>0</v>
      </c>
      <c r="M16" s="10">
        <f t="shared" ca="1" si="5"/>
        <v>44866</v>
      </c>
      <c r="N16" s="4"/>
      <c r="O16" s="4"/>
      <c r="P16" s="4"/>
      <c r="Q16" s="4"/>
      <c r="R16" s="4"/>
      <c r="S16" s="4"/>
      <c r="T16" s="4"/>
      <c r="U16" s="4"/>
      <c r="V16" s="21"/>
    </row>
    <row r="17" spans="1:22" x14ac:dyDescent="0.25">
      <c r="A17" s="10">
        <f t="shared" si="6"/>
        <v>44896</v>
      </c>
      <c r="B17">
        <f t="shared" si="1"/>
        <v>2</v>
      </c>
      <c r="C17">
        <v>16</v>
      </c>
      <c r="D17" s="4">
        <f ca="1">SUM('Annuitair extra oud'!D17,'Annuitair extra nieuw'!D17)</f>
        <v>0</v>
      </c>
      <c r="E17" s="4">
        <f ca="1">SUM('Annuitair extra oud'!E17,'Annuitair extra nieuw'!E17,'Annuitair extra oud'!F17,'Annuitair extra nieuw'!F17)</f>
        <v>0</v>
      </c>
      <c r="F17" s="4">
        <f ca="1">SUM('Annuitair extra oud'!G17,'Annuitair extra nieuw'!G17)</f>
        <v>0</v>
      </c>
      <c r="G17" s="4">
        <f ca="1">SUM('Annuitair extra oud'!H17,'Annuitair extra nieuw'!H17)</f>
        <v>0</v>
      </c>
      <c r="H17" s="4">
        <f t="shared" ca="1" si="2"/>
        <v>0</v>
      </c>
      <c r="I17" s="4">
        <f t="shared" ca="1" si="3"/>
        <v>0</v>
      </c>
      <c r="J17" s="4">
        <f ca="1">SUM('Annuitair extra oud'!I17,'Annuitair extra nieuw'!I17)</f>
        <v>0</v>
      </c>
      <c r="K17" s="4">
        <f t="shared" ca="1" si="4"/>
        <v>0</v>
      </c>
      <c r="L17" s="4">
        <f ca="1">SUM('Annuitair extra oud'!J17,'Annuitair extra nieuw'!J17)</f>
        <v>0</v>
      </c>
      <c r="M17" s="10">
        <f t="shared" ca="1" si="5"/>
        <v>44896</v>
      </c>
      <c r="N17" s="4"/>
      <c r="O17" s="4"/>
      <c r="P17" s="4"/>
      <c r="Q17" s="4"/>
      <c r="R17" s="4"/>
      <c r="S17" s="4"/>
      <c r="T17" s="4"/>
      <c r="U17" s="4"/>
      <c r="V17" s="21"/>
    </row>
    <row r="18" spans="1:22" x14ac:dyDescent="0.25">
      <c r="A18" s="10">
        <f t="shared" si="6"/>
        <v>44927</v>
      </c>
      <c r="B18">
        <f t="shared" si="1"/>
        <v>2</v>
      </c>
      <c r="C18">
        <v>17</v>
      </c>
      <c r="D18" s="4">
        <f ca="1">SUM('Annuitair extra oud'!D18,'Annuitair extra nieuw'!D18)</f>
        <v>0</v>
      </c>
      <c r="E18" s="4">
        <f ca="1">SUM('Annuitair extra oud'!E18,'Annuitair extra nieuw'!E18,'Annuitair extra oud'!F18,'Annuitair extra nieuw'!F18)</f>
        <v>0</v>
      </c>
      <c r="F18" s="4">
        <f ca="1">SUM('Annuitair extra oud'!G18,'Annuitair extra nieuw'!G18)</f>
        <v>0</v>
      </c>
      <c r="G18" s="4">
        <f ca="1">SUM('Annuitair extra oud'!H18,'Annuitair extra nieuw'!H18)</f>
        <v>0</v>
      </c>
      <c r="H18" s="4">
        <f t="shared" ca="1" si="2"/>
        <v>0</v>
      </c>
      <c r="I18" s="4">
        <f t="shared" ca="1" si="3"/>
        <v>0</v>
      </c>
      <c r="J18" s="4">
        <f ca="1">SUM('Annuitair extra oud'!I18,'Annuitair extra nieuw'!I18)</f>
        <v>0</v>
      </c>
      <c r="K18" s="4">
        <f t="shared" ca="1" si="4"/>
        <v>0</v>
      </c>
      <c r="L18" s="4">
        <f ca="1">SUM('Annuitair extra oud'!J18,'Annuitair extra nieuw'!J18)</f>
        <v>0</v>
      </c>
      <c r="M18" s="10">
        <f t="shared" ca="1" si="5"/>
        <v>44927</v>
      </c>
      <c r="N18" s="4"/>
      <c r="O18" s="4"/>
      <c r="P18" s="4"/>
      <c r="Q18" s="4"/>
      <c r="R18" s="4"/>
      <c r="S18" s="4"/>
      <c r="T18" s="4"/>
      <c r="U18" s="4"/>
      <c r="V18" s="21"/>
    </row>
    <row r="19" spans="1:22" x14ac:dyDescent="0.25">
      <c r="A19" s="10">
        <f t="shared" si="6"/>
        <v>44958</v>
      </c>
      <c r="B19">
        <f t="shared" si="1"/>
        <v>2</v>
      </c>
      <c r="C19">
        <v>18</v>
      </c>
      <c r="D19" s="4">
        <f ca="1">SUM('Annuitair extra oud'!D19,'Annuitair extra nieuw'!D19)</f>
        <v>0</v>
      </c>
      <c r="E19" s="4">
        <f ca="1">SUM('Annuitair extra oud'!E19,'Annuitair extra nieuw'!E19,'Annuitair extra oud'!F19,'Annuitair extra nieuw'!F19)</f>
        <v>0</v>
      </c>
      <c r="F19" s="4">
        <f ca="1">SUM('Annuitair extra oud'!G19,'Annuitair extra nieuw'!G19)</f>
        <v>0</v>
      </c>
      <c r="G19" s="4">
        <f ca="1">SUM('Annuitair extra oud'!H19,'Annuitair extra nieuw'!H19)</f>
        <v>0</v>
      </c>
      <c r="H19" s="4">
        <f t="shared" ca="1" si="2"/>
        <v>0</v>
      </c>
      <c r="I19" s="4">
        <f t="shared" ca="1" si="3"/>
        <v>0</v>
      </c>
      <c r="J19" s="4">
        <f ca="1">SUM('Annuitair extra oud'!I19,'Annuitair extra nieuw'!I19)</f>
        <v>0</v>
      </c>
      <c r="K19" s="4">
        <f t="shared" ca="1" si="4"/>
        <v>0</v>
      </c>
      <c r="L19" s="4">
        <f ca="1">SUM('Annuitair extra oud'!J19,'Annuitair extra nieuw'!J19)</f>
        <v>0</v>
      </c>
      <c r="M19" s="10">
        <f t="shared" ca="1" si="5"/>
        <v>44958</v>
      </c>
      <c r="N19" s="4"/>
      <c r="O19" s="4"/>
      <c r="P19" s="4"/>
      <c r="Q19" s="4"/>
      <c r="R19" s="4"/>
      <c r="S19" s="4"/>
      <c r="T19" s="4"/>
      <c r="U19" s="4"/>
      <c r="V19" s="21"/>
    </row>
    <row r="20" spans="1:22" x14ac:dyDescent="0.25">
      <c r="A20" s="10">
        <f t="shared" si="6"/>
        <v>44986</v>
      </c>
      <c r="B20">
        <f t="shared" si="1"/>
        <v>2</v>
      </c>
      <c r="C20">
        <v>19</v>
      </c>
      <c r="D20" s="4">
        <f ca="1">SUM('Annuitair extra oud'!D20,'Annuitair extra nieuw'!D20)</f>
        <v>0</v>
      </c>
      <c r="E20" s="4">
        <f ca="1">SUM('Annuitair extra oud'!E20,'Annuitair extra nieuw'!E20,'Annuitair extra oud'!F20,'Annuitair extra nieuw'!F20)</f>
        <v>0</v>
      </c>
      <c r="F20" s="4">
        <f ca="1">SUM('Annuitair extra oud'!G20,'Annuitair extra nieuw'!G20)</f>
        <v>0</v>
      </c>
      <c r="G20" s="4">
        <f ca="1">SUM('Annuitair extra oud'!H20,'Annuitair extra nieuw'!H20)</f>
        <v>0</v>
      </c>
      <c r="H20" s="4">
        <f t="shared" ca="1" si="2"/>
        <v>0</v>
      </c>
      <c r="I20" s="4">
        <f t="shared" ca="1" si="3"/>
        <v>0</v>
      </c>
      <c r="J20" s="4">
        <f ca="1">SUM('Annuitair extra oud'!I20,'Annuitair extra nieuw'!I20)</f>
        <v>0</v>
      </c>
      <c r="K20" s="4">
        <f t="shared" ca="1" si="4"/>
        <v>0</v>
      </c>
      <c r="L20" s="4">
        <f ca="1">SUM('Annuitair extra oud'!J20,'Annuitair extra nieuw'!J20)</f>
        <v>0</v>
      </c>
      <c r="M20" s="10">
        <f t="shared" ca="1" si="5"/>
        <v>44986</v>
      </c>
      <c r="N20" s="4"/>
      <c r="O20" s="4"/>
      <c r="P20" s="4"/>
      <c r="Q20" s="4"/>
      <c r="R20" s="4"/>
      <c r="S20" s="4"/>
      <c r="T20" s="4"/>
      <c r="U20" s="4"/>
      <c r="V20" s="21"/>
    </row>
    <row r="21" spans="1:22" x14ac:dyDescent="0.25">
      <c r="A21" s="10">
        <f t="shared" si="6"/>
        <v>45017</v>
      </c>
      <c r="B21">
        <f t="shared" si="1"/>
        <v>2</v>
      </c>
      <c r="C21">
        <v>20</v>
      </c>
      <c r="D21" s="4">
        <f ca="1">SUM('Annuitair extra oud'!D21,'Annuitair extra nieuw'!D21)</f>
        <v>0</v>
      </c>
      <c r="E21" s="4">
        <f ca="1">SUM('Annuitair extra oud'!E21,'Annuitair extra nieuw'!E21,'Annuitair extra oud'!F21,'Annuitair extra nieuw'!F21)</f>
        <v>0</v>
      </c>
      <c r="F21" s="4">
        <f ca="1">SUM('Annuitair extra oud'!G21,'Annuitair extra nieuw'!G21)</f>
        <v>0</v>
      </c>
      <c r="G21" s="4">
        <f ca="1">SUM('Annuitair extra oud'!H21,'Annuitair extra nieuw'!H21)</f>
        <v>0</v>
      </c>
      <c r="H21" s="4">
        <f t="shared" ca="1" si="2"/>
        <v>0</v>
      </c>
      <c r="I21" s="4">
        <f t="shared" ca="1" si="3"/>
        <v>0</v>
      </c>
      <c r="J21" s="4">
        <f ca="1">SUM('Annuitair extra oud'!I21,'Annuitair extra nieuw'!I21)</f>
        <v>0</v>
      </c>
      <c r="K21" s="4">
        <f t="shared" ca="1" si="4"/>
        <v>0</v>
      </c>
      <c r="L21" s="4">
        <f ca="1">SUM('Annuitair extra oud'!J21,'Annuitair extra nieuw'!J21)</f>
        <v>0</v>
      </c>
      <c r="M21" s="10">
        <f t="shared" ca="1" si="5"/>
        <v>45017</v>
      </c>
      <c r="N21" s="4"/>
      <c r="O21" s="4"/>
      <c r="P21" s="4"/>
      <c r="Q21" s="4"/>
      <c r="R21" s="4"/>
      <c r="S21" s="4"/>
      <c r="T21" s="4"/>
      <c r="U21" s="4"/>
      <c r="V21" s="21"/>
    </row>
    <row r="22" spans="1:22" x14ac:dyDescent="0.25">
      <c r="A22" s="10">
        <f t="shared" si="6"/>
        <v>45047</v>
      </c>
      <c r="B22">
        <f t="shared" si="1"/>
        <v>2</v>
      </c>
      <c r="C22">
        <v>21</v>
      </c>
      <c r="D22" s="4">
        <f ca="1">SUM('Annuitair extra oud'!D22,'Annuitair extra nieuw'!D22)</f>
        <v>0</v>
      </c>
      <c r="E22" s="4">
        <f ca="1">SUM('Annuitair extra oud'!E22,'Annuitair extra nieuw'!E22,'Annuitair extra oud'!F22,'Annuitair extra nieuw'!F22)</f>
        <v>0</v>
      </c>
      <c r="F22" s="4">
        <f ca="1">SUM('Annuitair extra oud'!G22,'Annuitair extra nieuw'!G22)</f>
        <v>0</v>
      </c>
      <c r="G22" s="4">
        <f ca="1">SUM('Annuitair extra oud'!H22,'Annuitair extra nieuw'!H22)</f>
        <v>0</v>
      </c>
      <c r="H22" s="4">
        <f t="shared" ca="1" si="2"/>
        <v>0</v>
      </c>
      <c r="I22" s="4">
        <f t="shared" ca="1" si="3"/>
        <v>0</v>
      </c>
      <c r="J22" s="4">
        <f ca="1">SUM('Annuitair extra oud'!I22,'Annuitair extra nieuw'!I22)</f>
        <v>0</v>
      </c>
      <c r="K22" s="4">
        <f t="shared" ca="1" si="4"/>
        <v>0</v>
      </c>
      <c r="L22" s="4">
        <f ca="1">SUM('Annuitair extra oud'!J22,'Annuitair extra nieuw'!J22)</f>
        <v>0</v>
      </c>
      <c r="M22" s="10">
        <f t="shared" ca="1" si="5"/>
        <v>45047</v>
      </c>
      <c r="N22" s="4"/>
      <c r="O22" s="4"/>
      <c r="P22" s="4"/>
      <c r="Q22" s="4"/>
      <c r="R22" s="4"/>
      <c r="S22" s="4"/>
      <c r="T22" s="4"/>
      <c r="U22" s="4"/>
      <c r="V22" s="21"/>
    </row>
    <row r="23" spans="1:22" x14ac:dyDescent="0.25">
      <c r="A23" s="10">
        <f t="shared" si="6"/>
        <v>45078</v>
      </c>
      <c r="B23">
        <f t="shared" si="1"/>
        <v>2</v>
      </c>
      <c r="C23">
        <v>22</v>
      </c>
      <c r="D23" s="4">
        <f ca="1">SUM('Annuitair extra oud'!D23,'Annuitair extra nieuw'!D23)</f>
        <v>0</v>
      </c>
      <c r="E23" s="4">
        <f ca="1">SUM('Annuitair extra oud'!E23,'Annuitair extra nieuw'!E23,'Annuitair extra oud'!F23,'Annuitair extra nieuw'!F23)</f>
        <v>0</v>
      </c>
      <c r="F23" s="4">
        <f ca="1">SUM('Annuitair extra oud'!G23,'Annuitair extra nieuw'!G23)</f>
        <v>0</v>
      </c>
      <c r="G23" s="4">
        <f ca="1">SUM('Annuitair extra oud'!H23,'Annuitair extra nieuw'!H23)</f>
        <v>0</v>
      </c>
      <c r="H23" s="4">
        <f t="shared" ca="1" si="2"/>
        <v>0</v>
      </c>
      <c r="I23" s="4">
        <f t="shared" ca="1" si="3"/>
        <v>0</v>
      </c>
      <c r="J23" s="4">
        <f ca="1">SUM('Annuitair extra oud'!I23,'Annuitair extra nieuw'!I23)</f>
        <v>0</v>
      </c>
      <c r="K23" s="4">
        <f t="shared" ca="1" si="4"/>
        <v>0</v>
      </c>
      <c r="L23" s="4">
        <f ca="1">SUM('Annuitair extra oud'!J23,'Annuitair extra nieuw'!J23)</f>
        <v>0</v>
      </c>
      <c r="M23" s="10">
        <f t="shared" ca="1" si="5"/>
        <v>45078</v>
      </c>
      <c r="N23" s="4"/>
      <c r="O23" s="4"/>
      <c r="P23" s="4"/>
      <c r="Q23" s="4"/>
      <c r="R23" s="4"/>
      <c r="S23" s="4"/>
      <c r="T23" s="4"/>
      <c r="U23" s="4"/>
      <c r="V23" s="21"/>
    </row>
    <row r="24" spans="1:22" x14ac:dyDescent="0.25">
      <c r="A24" s="10">
        <f t="shared" si="6"/>
        <v>45108</v>
      </c>
      <c r="B24">
        <f t="shared" si="1"/>
        <v>2</v>
      </c>
      <c r="C24">
        <v>23</v>
      </c>
      <c r="D24" s="4">
        <f ca="1">SUM('Annuitair extra oud'!D24,'Annuitair extra nieuw'!D24)</f>
        <v>0</v>
      </c>
      <c r="E24" s="4">
        <f ca="1">SUM('Annuitair extra oud'!E24,'Annuitair extra nieuw'!E24,'Annuitair extra oud'!F24,'Annuitair extra nieuw'!F24)</f>
        <v>0</v>
      </c>
      <c r="F24" s="4">
        <f ca="1">SUM('Annuitair extra oud'!G24,'Annuitair extra nieuw'!G24)</f>
        <v>0</v>
      </c>
      <c r="G24" s="4">
        <f ca="1">SUM('Annuitair extra oud'!H24,'Annuitair extra nieuw'!H24)</f>
        <v>0</v>
      </c>
      <c r="H24" s="4">
        <f t="shared" ca="1" si="2"/>
        <v>0</v>
      </c>
      <c r="I24" s="4">
        <f t="shared" ca="1" si="3"/>
        <v>0</v>
      </c>
      <c r="J24" s="4">
        <f ca="1">SUM('Annuitair extra oud'!I24,'Annuitair extra nieuw'!I24)</f>
        <v>0</v>
      </c>
      <c r="K24" s="4">
        <f t="shared" ca="1" si="4"/>
        <v>0</v>
      </c>
      <c r="L24" s="4">
        <f ca="1">SUM('Annuitair extra oud'!J24,'Annuitair extra nieuw'!J24)</f>
        <v>0</v>
      </c>
      <c r="M24" s="10">
        <f t="shared" ca="1" si="5"/>
        <v>45108</v>
      </c>
      <c r="N24" s="4"/>
      <c r="O24" s="4"/>
      <c r="P24" s="4"/>
      <c r="Q24" s="4"/>
      <c r="R24" s="4"/>
      <c r="S24" s="4"/>
      <c r="T24" s="4"/>
      <c r="U24" s="4"/>
      <c r="V24" s="21"/>
    </row>
    <row r="25" spans="1:22" x14ac:dyDescent="0.25">
      <c r="A25" s="10">
        <f t="shared" si="6"/>
        <v>45139</v>
      </c>
      <c r="B25">
        <f t="shared" si="1"/>
        <v>2</v>
      </c>
      <c r="C25">
        <v>24</v>
      </c>
      <c r="D25" s="4">
        <f ca="1">SUM('Annuitair extra oud'!D25,'Annuitair extra nieuw'!D25)</f>
        <v>0</v>
      </c>
      <c r="E25" s="4">
        <f ca="1">SUM('Annuitair extra oud'!E25,'Annuitair extra nieuw'!E25,'Annuitair extra oud'!F25,'Annuitair extra nieuw'!F25)</f>
        <v>0</v>
      </c>
      <c r="F25" s="4">
        <f ca="1">SUM('Annuitair extra oud'!G25,'Annuitair extra nieuw'!G25)</f>
        <v>0</v>
      </c>
      <c r="G25" s="4">
        <f ca="1">SUM('Annuitair extra oud'!H25,'Annuitair extra nieuw'!H25)</f>
        <v>0</v>
      </c>
      <c r="H25" s="4">
        <f t="shared" ca="1" si="2"/>
        <v>0</v>
      </c>
      <c r="I25" s="4">
        <f t="shared" ca="1" si="3"/>
        <v>0</v>
      </c>
      <c r="J25" s="4">
        <f ca="1">SUM('Annuitair extra oud'!I25,'Annuitair extra nieuw'!I25)</f>
        <v>0</v>
      </c>
      <c r="K25" s="4">
        <f t="shared" ca="1" si="4"/>
        <v>0</v>
      </c>
      <c r="L25" s="4">
        <f ca="1">SUM('Annuitair extra oud'!J25,'Annuitair extra nieuw'!J25)</f>
        <v>0</v>
      </c>
      <c r="M25" s="10">
        <f t="shared" ca="1" si="5"/>
        <v>45139</v>
      </c>
      <c r="N25" s="4"/>
      <c r="O25" s="4"/>
      <c r="P25" s="4"/>
      <c r="Q25" s="4"/>
      <c r="R25" s="4"/>
      <c r="S25" s="4"/>
      <c r="T25" s="4"/>
      <c r="U25" s="4"/>
      <c r="V25" s="21"/>
    </row>
    <row r="26" spans="1:22" x14ac:dyDescent="0.25">
      <c r="A26" s="10">
        <f t="shared" si="6"/>
        <v>45170</v>
      </c>
      <c r="B26">
        <f t="shared" si="1"/>
        <v>3</v>
      </c>
      <c r="C26">
        <v>25</v>
      </c>
      <c r="D26" s="4">
        <f ca="1">SUM('Annuitair extra oud'!D26,'Annuitair extra nieuw'!D26)</f>
        <v>0</v>
      </c>
      <c r="E26" s="4">
        <f ca="1">SUM('Annuitair extra oud'!E26,'Annuitair extra nieuw'!E26,'Annuitair extra oud'!F26,'Annuitair extra nieuw'!F26)</f>
        <v>0</v>
      </c>
      <c r="F26" s="4">
        <f ca="1">SUM('Annuitair extra oud'!G26,'Annuitair extra nieuw'!G26)</f>
        <v>0</v>
      </c>
      <c r="G26" s="4">
        <f ca="1">SUM('Annuitair extra oud'!H26,'Annuitair extra nieuw'!H26)</f>
        <v>0</v>
      </c>
      <c r="H26" s="4">
        <f t="shared" ca="1" si="2"/>
        <v>0</v>
      </c>
      <c r="I26" s="4">
        <f t="shared" ca="1" si="3"/>
        <v>0</v>
      </c>
      <c r="J26" s="4">
        <f ca="1">SUM('Annuitair extra oud'!I26,'Annuitair extra nieuw'!I26)</f>
        <v>0</v>
      </c>
      <c r="K26" s="4">
        <f t="shared" ca="1" si="4"/>
        <v>0</v>
      </c>
      <c r="L26" s="4">
        <f ca="1">SUM('Annuitair extra oud'!J26,'Annuitair extra nieuw'!J26)</f>
        <v>0</v>
      </c>
      <c r="M26" s="10">
        <f t="shared" ca="1" si="5"/>
        <v>45170</v>
      </c>
      <c r="N26" s="4"/>
      <c r="O26" s="4"/>
      <c r="P26" s="4"/>
      <c r="Q26" s="4"/>
      <c r="R26" s="4"/>
      <c r="S26" s="4"/>
      <c r="T26" s="4"/>
      <c r="U26" s="4"/>
      <c r="V26" s="21"/>
    </row>
    <row r="27" spans="1:22" x14ac:dyDescent="0.25">
      <c r="A27" s="10">
        <f t="shared" si="6"/>
        <v>45200</v>
      </c>
      <c r="B27">
        <f t="shared" si="1"/>
        <v>3</v>
      </c>
      <c r="C27">
        <v>26</v>
      </c>
      <c r="D27" s="4">
        <f ca="1">SUM('Annuitair extra oud'!D27,'Annuitair extra nieuw'!D27)</f>
        <v>0</v>
      </c>
      <c r="E27" s="4">
        <f ca="1">SUM('Annuitair extra oud'!E27,'Annuitair extra nieuw'!E27,'Annuitair extra oud'!F27,'Annuitair extra nieuw'!F27)</f>
        <v>0</v>
      </c>
      <c r="F27" s="4">
        <f ca="1">SUM('Annuitair extra oud'!G27,'Annuitair extra nieuw'!G27)</f>
        <v>0</v>
      </c>
      <c r="G27" s="4">
        <f ca="1">SUM('Annuitair extra oud'!H27,'Annuitair extra nieuw'!H27)</f>
        <v>0</v>
      </c>
      <c r="H27" s="4">
        <f t="shared" ca="1" si="2"/>
        <v>0</v>
      </c>
      <c r="I27" s="4">
        <f t="shared" ca="1" si="3"/>
        <v>0</v>
      </c>
      <c r="J27" s="4">
        <f ca="1">SUM('Annuitair extra oud'!I27,'Annuitair extra nieuw'!I27)</f>
        <v>0</v>
      </c>
      <c r="K27" s="4">
        <f t="shared" ca="1" si="4"/>
        <v>0</v>
      </c>
      <c r="L27" s="4">
        <f ca="1">SUM('Annuitair extra oud'!J27,'Annuitair extra nieuw'!J27)</f>
        <v>0</v>
      </c>
      <c r="M27" s="10">
        <f t="shared" ca="1" si="5"/>
        <v>45200</v>
      </c>
      <c r="N27" s="4"/>
      <c r="O27" s="4"/>
      <c r="P27" s="4"/>
      <c r="Q27" s="4"/>
      <c r="R27" s="4"/>
      <c r="S27" s="4"/>
      <c r="T27" s="4"/>
      <c r="U27" s="4"/>
      <c r="V27" s="21"/>
    </row>
    <row r="28" spans="1:22" x14ac:dyDescent="0.25">
      <c r="A28" s="10">
        <f t="shared" si="6"/>
        <v>45231</v>
      </c>
      <c r="B28">
        <f t="shared" si="1"/>
        <v>3</v>
      </c>
      <c r="C28">
        <v>27</v>
      </c>
      <c r="D28" s="4">
        <f ca="1">SUM('Annuitair extra oud'!D28,'Annuitair extra nieuw'!D28)</f>
        <v>0</v>
      </c>
      <c r="E28" s="4">
        <f ca="1">SUM('Annuitair extra oud'!E28,'Annuitair extra nieuw'!E28,'Annuitair extra oud'!F28,'Annuitair extra nieuw'!F28)</f>
        <v>0</v>
      </c>
      <c r="F28" s="4">
        <f ca="1">SUM('Annuitair extra oud'!G28,'Annuitair extra nieuw'!G28)</f>
        <v>0</v>
      </c>
      <c r="G28" s="4">
        <f ca="1">SUM('Annuitair extra oud'!H28,'Annuitair extra nieuw'!H28)</f>
        <v>0</v>
      </c>
      <c r="H28" s="4">
        <f t="shared" ca="1" si="2"/>
        <v>0</v>
      </c>
      <c r="I28" s="4">
        <f t="shared" ca="1" si="3"/>
        <v>0</v>
      </c>
      <c r="J28" s="4">
        <f ca="1">SUM('Annuitair extra oud'!I28,'Annuitair extra nieuw'!I28)</f>
        <v>0</v>
      </c>
      <c r="K28" s="4">
        <f t="shared" ca="1" si="4"/>
        <v>0</v>
      </c>
      <c r="L28" s="4">
        <f ca="1">SUM('Annuitair extra oud'!J28,'Annuitair extra nieuw'!J28)</f>
        <v>0</v>
      </c>
      <c r="M28" s="10">
        <f t="shared" ca="1" si="5"/>
        <v>45231</v>
      </c>
      <c r="N28" s="4"/>
      <c r="O28" s="4"/>
      <c r="P28" s="4"/>
      <c r="Q28" s="4"/>
      <c r="R28" s="4"/>
      <c r="S28" s="4"/>
      <c r="T28" s="4"/>
      <c r="U28" s="4"/>
      <c r="V28" s="21"/>
    </row>
    <row r="29" spans="1:22" x14ac:dyDescent="0.25">
      <c r="A29" s="10">
        <f t="shared" si="6"/>
        <v>45261</v>
      </c>
      <c r="B29">
        <f t="shared" si="1"/>
        <v>3</v>
      </c>
      <c r="C29">
        <v>28</v>
      </c>
      <c r="D29" s="4">
        <f ca="1">SUM('Annuitair extra oud'!D29,'Annuitair extra nieuw'!D29)</f>
        <v>0</v>
      </c>
      <c r="E29" s="4">
        <f ca="1">SUM('Annuitair extra oud'!E29,'Annuitair extra nieuw'!E29,'Annuitair extra oud'!F29,'Annuitair extra nieuw'!F29)</f>
        <v>0</v>
      </c>
      <c r="F29" s="4">
        <f ca="1">SUM('Annuitair extra oud'!G29,'Annuitair extra nieuw'!G29)</f>
        <v>0</v>
      </c>
      <c r="G29" s="4">
        <f ca="1">SUM('Annuitair extra oud'!H29,'Annuitair extra nieuw'!H29)</f>
        <v>0</v>
      </c>
      <c r="H29" s="4">
        <f t="shared" ca="1" si="2"/>
        <v>0</v>
      </c>
      <c r="I29" s="4">
        <f t="shared" ca="1" si="3"/>
        <v>0</v>
      </c>
      <c r="J29" s="4">
        <f ca="1">SUM('Annuitair extra oud'!I29,'Annuitair extra nieuw'!I29)</f>
        <v>0</v>
      </c>
      <c r="K29" s="4">
        <f t="shared" ca="1" si="4"/>
        <v>0</v>
      </c>
      <c r="L29" s="4">
        <f ca="1">SUM('Annuitair extra oud'!J29,'Annuitair extra nieuw'!J29)</f>
        <v>0</v>
      </c>
      <c r="M29" s="10">
        <f t="shared" ca="1" si="5"/>
        <v>45261</v>
      </c>
      <c r="N29" s="4"/>
      <c r="O29" s="4"/>
      <c r="P29" s="4"/>
      <c r="Q29" s="4"/>
      <c r="R29" s="4"/>
      <c r="S29" s="4"/>
      <c r="T29" s="4"/>
      <c r="U29" s="4"/>
      <c r="V29" s="21"/>
    </row>
    <row r="30" spans="1:22" x14ac:dyDescent="0.25">
      <c r="A30" s="10">
        <f t="shared" si="6"/>
        <v>45292</v>
      </c>
      <c r="B30">
        <f t="shared" si="1"/>
        <v>3</v>
      </c>
      <c r="C30">
        <v>29</v>
      </c>
      <c r="D30" s="4">
        <f ca="1">SUM('Annuitair extra oud'!D30,'Annuitair extra nieuw'!D30)</f>
        <v>0</v>
      </c>
      <c r="E30" s="4">
        <f ca="1">SUM('Annuitair extra oud'!E30,'Annuitair extra nieuw'!E30,'Annuitair extra oud'!F30,'Annuitair extra nieuw'!F30)</f>
        <v>0</v>
      </c>
      <c r="F30" s="4">
        <f ca="1">SUM('Annuitair extra oud'!G30,'Annuitair extra nieuw'!G30)</f>
        <v>0</v>
      </c>
      <c r="G30" s="4">
        <f ca="1">SUM('Annuitair extra oud'!H30,'Annuitair extra nieuw'!H30)</f>
        <v>0</v>
      </c>
      <c r="H30" s="4">
        <f t="shared" ca="1" si="2"/>
        <v>0</v>
      </c>
      <c r="I30" s="4">
        <f t="shared" ca="1" si="3"/>
        <v>0</v>
      </c>
      <c r="J30" s="4">
        <f ca="1">SUM('Annuitair extra oud'!I30,'Annuitair extra nieuw'!I30)</f>
        <v>0</v>
      </c>
      <c r="K30" s="4">
        <f t="shared" ca="1" si="4"/>
        <v>0</v>
      </c>
      <c r="L30" s="4">
        <f ca="1">SUM('Annuitair extra oud'!J30,'Annuitair extra nieuw'!J30)</f>
        <v>0</v>
      </c>
      <c r="M30" s="10">
        <f t="shared" ca="1" si="5"/>
        <v>45292</v>
      </c>
      <c r="N30" s="4"/>
      <c r="O30" s="4"/>
      <c r="P30" s="4"/>
      <c r="Q30" s="4"/>
      <c r="R30" s="4"/>
      <c r="S30" s="4"/>
      <c r="T30" s="4"/>
      <c r="U30" s="4"/>
      <c r="V30" s="21"/>
    </row>
    <row r="31" spans="1:22" x14ac:dyDescent="0.25">
      <c r="A31" s="10">
        <f t="shared" si="6"/>
        <v>45323</v>
      </c>
      <c r="B31">
        <f t="shared" si="1"/>
        <v>3</v>
      </c>
      <c r="C31">
        <v>30</v>
      </c>
      <c r="D31" s="4">
        <f ca="1">SUM('Annuitair extra oud'!D31,'Annuitair extra nieuw'!D31)</f>
        <v>0</v>
      </c>
      <c r="E31" s="4">
        <f ca="1">SUM('Annuitair extra oud'!E31,'Annuitair extra nieuw'!E31,'Annuitair extra oud'!F31,'Annuitair extra nieuw'!F31)</f>
        <v>0</v>
      </c>
      <c r="F31" s="4">
        <f ca="1">SUM('Annuitair extra oud'!G31,'Annuitair extra nieuw'!G31)</f>
        <v>0</v>
      </c>
      <c r="G31" s="4">
        <f ca="1">SUM('Annuitair extra oud'!H31,'Annuitair extra nieuw'!H31)</f>
        <v>0</v>
      </c>
      <c r="H31" s="4">
        <f t="shared" ca="1" si="2"/>
        <v>0</v>
      </c>
      <c r="I31" s="4">
        <f t="shared" ca="1" si="3"/>
        <v>0</v>
      </c>
      <c r="J31" s="4">
        <f ca="1">SUM('Annuitair extra oud'!I31,'Annuitair extra nieuw'!I31)</f>
        <v>0</v>
      </c>
      <c r="K31" s="4">
        <f t="shared" ca="1" si="4"/>
        <v>0</v>
      </c>
      <c r="L31" s="4">
        <f ca="1">SUM('Annuitair extra oud'!J31,'Annuitair extra nieuw'!J31)</f>
        <v>0</v>
      </c>
      <c r="M31" s="10">
        <f t="shared" ca="1" si="5"/>
        <v>45323</v>
      </c>
      <c r="N31" s="4"/>
      <c r="O31" s="4"/>
      <c r="P31" s="4"/>
      <c r="Q31" s="4"/>
      <c r="R31" s="4"/>
      <c r="S31" s="4"/>
      <c r="T31" s="4"/>
      <c r="U31" s="4"/>
      <c r="V31" s="21"/>
    </row>
    <row r="32" spans="1:22" x14ac:dyDescent="0.25">
      <c r="A32" s="10">
        <f t="shared" si="6"/>
        <v>45352</v>
      </c>
      <c r="B32">
        <f t="shared" si="1"/>
        <v>3</v>
      </c>
      <c r="C32">
        <v>31</v>
      </c>
      <c r="D32" s="4">
        <f ca="1">SUM('Annuitair extra oud'!D32,'Annuitair extra nieuw'!D32)</f>
        <v>0</v>
      </c>
      <c r="E32" s="4">
        <f ca="1">SUM('Annuitair extra oud'!E32,'Annuitair extra nieuw'!E32,'Annuitair extra oud'!F32,'Annuitair extra nieuw'!F32)</f>
        <v>0</v>
      </c>
      <c r="F32" s="4">
        <f ca="1">SUM('Annuitair extra oud'!G32,'Annuitair extra nieuw'!G32)</f>
        <v>0</v>
      </c>
      <c r="G32" s="4">
        <f ca="1">SUM('Annuitair extra oud'!H32,'Annuitair extra nieuw'!H32)</f>
        <v>0</v>
      </c>
      <c r="H32" s="4">
        <f t="shared" ca="1" si="2"/>
        <v>0</v>
      </c>
      <c r="I32" s="4">
        <f t="shared" ca="1" si="3"/>
        <v>0</v>
      </c>
      <c r="J32" s="4">
        <f ca="1">SUM('Annuitair extra oud'!I32,'Annuitair extra nieuw'!I32)</f>
        <v>0</v>
      </c>
      <c r="K32" s="4">
        <f t="shared" ca="1" si="4"/>
        <v>0</v>
      </c>
      <c r="L32" s="4">
        <f ca="1">SUM('Annuitair extra oud'!J32,'Annuitair extra nieuw'!J32)</f>
        <v>0</v>
      </c>
      <c r="M32" s="10">
        <f t="shared" ca="1" si="5"/>
        <v>45352</v>
      </c>
      <c r="N32" s="4"/>
      <c r="O32" s="4"/>
      <c r="P32" s="4"/>
      <c r="Q32" s="4"/>
      <c r="R32" s="4"/>
      <c r="S32" s="4"/>
      <c r="T32" s="4"/>
      <c r="U32" s="4"/>
      <c r="V32" s="21"/>
    </row>
    <row r="33" spans="1:22" x14ac:dyDescent="0.25">
      <c r="A33" s="10">
        <f t="shared" si="6"/>
        <v>45383</v>
      </c>
      <c r="B33">
        <f t="shared" si="1"/>
        <v>3</v>
      </c>
      <c r="C33">
        <v>32</v>
      </c>
      <c r="D33" s="4">
        <f ca="1">SUM('Annuitair extra oud'!D33,'Annuitair extra nieuw'!D33)</f>
        <v>0</v>
      </c>
      <c r="E33" s="4">
        <f ca="1">SUM('Annuitair extra oud'!E33,'Annuitair extra nieuw'!E33,'Annuitair extra oud'!F33,'Annuitair extra nieuw'!F33)</f>
        <v>0</v>
      </c>
      <c r="F33" s="4">
        <f ca="1">SUM('Annuitair extra oud'!G33,'Annuitair extra nieuw'!G33)</f>
        <v>0</v>
      </c>
      <c r="G33" s="4">
        <f ca="1">SUM('Annuitair extra oud'!H33,'Annuitair extra nieuw'!H33)</f>
        <v>0</v>
      </c>
      <c r="H33" s="4">
        <f t="shared" ca="1" si="2"/>
        <v>0</v>
      </c>
      <c r="I33" s="4">
        <f t="shared" ca="1" si="3"/>
        <v>0</v>
      </c>
      <c r="J33" s="4">
        <f ca="1">SUM('Annuitair extra oud'!I33,'Annuitair extra nieuw'!I33)</f>
        <v>0</v>
      </c>
      <c r="K33" s="4">
        <f t="shared" ca="1" si="4"/>
        <v>0</v>
      </c>
      <c r="L33" s="4">
        <f ca="1">SUM('Annuitair extra oud'!J33,'Annuitair extra nieuw'!J33)</f>
        <v>0</v>
      </c>
      <c r="M33" s="10">
        <f t="shared" ca="1" si="5"/>
        <v>45383</v>
      </c>
      <c r="N33" s="4"/>
      <c r="O33" s="4"/>
      <c r="P33" s="4"/>
      <c r="Q33" s="4"/>
      <c r="R33" s="4"/>
      <c r="S33" s="4"/>
      <c r="T33" s="4"/>
      <c r="U33" s="4"/>
      <c r="V33" s="21"/>
    </row>
    <row r="34" spans="1:22" x14ac:dyDescent="0.25">
      <c r="A34" s="10">
        <f t="shared" si="6"/>
        <v>45413</v>
      </c>
      <c r="B34">
        <f t="shared" si="1"/>
        <v>3</v>
      </c>
      <c r="C34">
        <v>33</v>
      </c>
      <c r="D34" s="4">
        <f ca="1">SUM('Annuitair extra oud'!D34,'Annuitair extra nieuw'!D34)</f>
        <v>0</v>
      </c>
      <c r="E34" s="4">
        <f ca="1">SUM('Annuitair extra oud'!E34,'Annuitair extra nieuw'!E34,'Annuitair extra oud'!F34,'Annuitair extra nieuw'!F34)</f>
        <v>0</v>
      </c>
      <c r="F34" s="4">
        <f ca="1">SUM('Annuitair extra oud'!G34,'Annuitair extra nieuw'!G34)</f>
        <v>0</v>
      </c>
      <c r="G34" s="4">
        <f ca="1">SUM('Annuitair extra oud'!H34,'Annuitair extra nieuw'!H34)</f>
        <v>0</v>
      </c>
      <c r="H34" s="4">
        <f t="shared" ca="1" si="2"/>
        <v>0</v>
      </c>
      <c r="I34" s="4">
        <f t="shared" ca="1" si="3"/>
        <v>0</v>
      </c>
      <c r="J34" s="4">
        <f ca="1">SUM('Annuitair extra oud'!I34,'Annuitair extra nieuw'!I34)</f>
        <v>0</v>
      </c>
      <c r="K34" s="4">
        <f t="shared" ca="1" si="4"/>
        <v>0</v>
      </c>
      <c r="L34" s="4">
        <f ca="1">SUM('Annuitair extra oud'!J34,'Annuitair extra nieuw'!J34)</f>
        <v>0</v>
      </c>
      <c r="M34" s="10">
        <f t="shared" ca="1" si="5"/>
        <v>45413</v>
      </c>
      <c r="N34" s="4"/>
      <c r="O34" s="4"/>
      <c r="P34" s="4"/>
      <c r="Q34" s="4"/>
      <c r="R34" s="4"/>
      <c r="S34" s="4"/>
      <c r="T34" s="4"/>
      <c r="U34" s="4"/>
      <c r="V34" s="21"/>
    </row>
    <row r="35" spans="1:22" x14ac:dyDescent="0.25">
      <c r="A35" s="10">
        <f t="shared" si="6"/>
        <v>45444</v>
      </c>
      <c r="B35">
        <f t="shared" si="1"/>
        <v>3</v>
      </c>
      <c r="C35">
        <v>34</v>
      </c>
      <c r="D35" s="4">
        <f ca="1">SUM('Annuitair extra oud'!D35,'Annuitair extra nieuw'!D35)</f>
        <v>0</v>
      </c>
      <c r="E35" s="4">
        <f ca="1">SUM('Annuitair extra oud'!E35,'Annuitair extra nieuw'!E35,'Annuitair extra oud'!F35,'Annuitair extra nieuw'!F35)</f>
        <v>0</v>
      </c>
      <c r="F35" s="4">
        <f ca="1">SUM('Annuitair extra oud'!G35,'Annuitair extra nieuw'!G35)</f>
        <v>0</v>
      </c>
      <c r="G35" s="4">
        <f ca="1">SUM('Annuitair extra oud'!H35,'Annuitair extra nieuw'!H35)</f>
        <v>0</v>
      </c>
      <c r="H35" s="4">
        <f t="shared" ca="1" si="2"/>
        <v>0</v>
      </c>
      <c r="I35" s="4">
        <f t="shared" ca="1" si="3"/>
        <v>0</v>
      </c>
      <c r="J35" s="4">
        <f ca="1">SUM('Annuitair extra oud'!I35,'Annuitair extra nieuw'!I35)</f>
        <v>0</v>
      </c>
      <c r="K35" s="4">
        <f t="shared" ca="1" si="4"/>
        <v>0</v>
      </c>
      <c r="L35" s="4">
        <f ca="1">SUM('Annuitair extra oud'!J35,'Annuitair extra nieuw'!J35)</f>
        <v>0</v>
      </c>
      <c r="M35" s="10">
        <f t="shared" ca="1" si="5"/>
        <v>45444</v>
      </c>
      <c r="N35" s="4"/>
      <c r="O35" s="4"/>
      <c r="P35" s="4"/>
      <c r="Q35" s="4"/>
      <c r="R35" s="4"/>
      <c r="S35" s="4"/>
      <c r="T35" s="4"/>
      <c r="U35" s="4"/>
      <c r="V35" s="21"/>
    </row>
    <row r="36" spans="1:22" x14ac:dyDescent="0.25">
      <c r="A36" s="10">
        <f t="shared" si="6"/>
        <v>45474</v>
      </c>
      <c r="B36">
        <f t="shared" si="1"/>
        <v>3</v>
      </c>
      <c r="C36">
        <v>35</v>
      </c>
      <c r="D36" s="4">
        <f ca="1">SUM('Annuitair extra oud'!D36,'Annuitair extra nieuw'!D36)</f>
        <v>0</v>
      </c>
      <c r="E36" s="4">
        <f ca="1">SUM('Annuitair extra oud'!E36,'Annuitair extra nieuw'!E36,'Annuitair extra oud'!F36,'Annuitair extra nieuw'!F36)</f>
        <v>0</v>
      </c>
      <c r="F36" s="4">
        <f ca="1">SUM('Annuitair extra oud'!G36,'Annuitair extra nieuw'!G36)</f>
        <v>0</v>
      </c>
      <c r="G36" s="4">
        <f ca="1">SUM('Annuitair extra oud'!H36,'Annuitair extra nieuw'!H36)</f>
        <v>0</v>
      </c>
      <c r="H36" s="4">
        <f t="shared" ca="1" si="2"/>
        <v>0</v>
      </c>
      <c r="I36" s="4">
        <f t="shared" ca="1" si="3"/>
        <v>0</v>
      </c>
      <c r="J36" s="4">
        <f ca="1">SUM('Annuitair extra oud'!I36,'Annuitair extra nieuw'!I36)</f>
        <v>0</v>
      </c>
      <c r="K36" s="4">
        <f t="shared" ca="1" si="4"/>
        <v>0</v>
      </c>
      <c r="L36" s="4">
        <f ca="1">SUM('Annuitair extra oud'!J36,'Annuitair extra nieuw'!J36)</f>
        <v>0</v>
      </c>
      <c r="M36" s="10">
        <f t="shared" ca="1" si="5"/>
        <v>45474</v>
      </c>
      <c r="N36" s="4"/>
      <c r="O36" s="4"/>
      <c r="P36" s="4"/>
      <c r="Q36" s="4"/>
      <c r="R36" s="4"/>
      <c r="S36" s="4"/>
      <c r="T36" s="4"/>
      <c r="U36" s="4"/>
      <c r="V36" s="21"/>
    </row>
    <row r="37" spans="1:22" x14ac:dyDescent="0.25">
      <c r="A37" s="10">
        <f t="shared" si="6"/>
        <v>45505</v>
      </c>
      <c r="B37">
        <f t="shared" si="1"/>
        <v>3</v>
      </c>
      <c r="C37">
        <v>36</v>
      </c>
      <c r="D37" s="4">
        <f ca="1">SUM('Annuitair extra oud'!D37,'Annuitair extra nieuw'!D37)</f>
        <v>0</v>
      </c>
      <c r="E37" s="4">
        <f ca="1">SUM('Annuitair extra oud'!E37,'Annuitair extra nieuw'!E37,'Annuitair extra oud'!F37,'Annuitair extra nieuw'!F37)</f>
        <v>0</v>
      </c>
      <c r="F37" s="4">
        <f ca="1">SUM('Annuitair extra oud'!G37,'Annuitair extra nieuw'!G37)</f>
        <v>0</v>
      </c>
      <c r="G37" s="4">
        <f ca="1">SUM('Annuitair extra oud'!H37,'Annuitair extra nieuw'!H37)</f>
        <v>0</v>
      </c>
      <c r="H37" s="4">
        <f t="shared" ca="1" si="2"/>
        <v>0</v>
      </c>
      <c r="I37" s="4">
        <f t="shared" ca="1" si="3"/>
        <v>0</v>
      </c>
      <c r="J37" s="4">
        <f ca="1">SUM('Annuitair extra oud'!I37,'Annuitair extra nieuw'!I37)</f>
        <v>0</v>
      </c>
      <c r="K37" s="4">
        <f t="shared" ca="1" si="4"/>
        <v>0</v>
      </c>
      <c r="L37" s="4">
        <f ca="1">SUM('Annuitair extra oud'!J37,'Annuitair extra nieuw'!J37)</f>
        <v>0</v>
      </c>
      <c r="M37" s="10">
        <f t="shared" ca="1" si="5"/>
        <v>45505</v>
      </c>
      <c r="N37" s="4"/>
      <c r="O37" s="4"/>
      <c r="P37" s="4"/>
      <c r="Q37" s="4"/>
      <c r="R37" s="4"/>
      <c r="S37" s="4"/>
      <c r="T37" s="4"/>
      <c r="U37" s="4"/>
      <c r="V37" s="21"/>
    </row>
    <row r="38" spans="1:22" x14ac:dyDescent="0.25">
      <c r="A38" s="10">
        <f t="shared" si="6"/>
        <v>45536</v>
      </c>
      <c r="B38">
        <f t="shared" si="1"/>
        <v>4</v>
      </c>
      <c r="C38">
        <v>37</v>
      </c>
      <c r="D38" s="4">
        <f ca="1">SUM('Annuitair extra oud'!D38,'Annuitair extra nieuw'!D38)</f>
        <v>0</v>
      </c>
      <c r="E38" s="4">
        <f ca="1">SUM('Annuitair extra oud'!E38,'Annuitair extra nieuw'!E38,'Annuitair extra oud'!F38,'Annuitair extra nieuw'!F38)</f>
        <v>0</v>
      </c>
      <c r="F38" s="4">
        <f ca="1">SUM('Annuitair extra oud'!G38,'Annuitair extra nieuw'!G38)</f>
        <v>0</v>
      </c>
      <c r="G38" s="4">
        <f ca="1">SUM('Annuitair extra oud'!H38,'Annuitair extra nieuw'!H38)</f>
        <v>0</v>
      </c>
      <c r="H38" s="4">
        <f t="shared" ca="1" si="2"/>
        <v>0</v>
      </c>
      <c r="I38" s="4">
        <f t="shared" ca="1" si="3"/>
        <v>0</v>
      </c>
      <c r="J38" s="4">
        <f ca="1">SUM('Annuitair extra oud'!I38,'Annuitair extra nieuw'!I38)</f>
        <v>0</v>
      </c>
      <c r="K38" s="4">
        <f t="shared" ca="1" si="4"/>
        <v>0</v>
      </c>
      <c r="L38" s="4">
        <f ca="1">SUM('Annuitair extra oud'!J38,'Annuitair extra nieuw'!J38)</f>
        <v>0</v>
      </c>
      <c r="M38" s="10">
        <f t="shared" ca="1" si="5"/>
        <v>45536</v>
      </c>
      <c r="N38" s="4"/>
      <c r="O38" s="4"/>
      <c r="P38" s="4"/>
      <c r="Q38" s="4"/>
      <c r="R38" s="4"/>
      <c r="S38" s="4"/>
      <c r="T38" s="4"/>
      <c r="U38" s="4"/>
      <c r="V38" s="21"/>
    </row>
    <row r="39" spans="1:22" x14ac:dyDescent="0.25">
      <c r="A39" s="10">
        <f t="shared" si="6"/>
        <v>45566</v>
      </c>
      <c r="B39">
        <f t="shared" si="1"/>
        <v>4</v>
      </c>
      <c r="C39">
        <v>38</v>
      </c>
      <c r="D39" s="4">
        <f ca="1">SUM('Annuitair extra oud'!D39,'Annuitair extra nieuw'!D39)</f>
        <v>0</v>
      </c>
      <c r="E39" s="4">
        <f ca="1">SUM('Annuitair extra oud'!E39,'Annuitair extra nieuw'!E39,'Annuitair extra oud'!F39,'Annuitair extra nieuw'!F39)</f>
        <v>0</v>
      </c>
      <c r="F39" s="4">
        <f ca="1">SUM('Annuitair extra oud'!G39,'Annuitair extra nieuw'!G39)</f>
        <v>0</v>
      </c>
      <c r="G39" s="4">
        <f ca="1">SUM('Annuitair extra oud'!H39,'Annuitair extra nieuw'!H39)</f>
        <v>0</v>
      </c>
      <c r="H39" s="4">
        <f t="shared" ca="1" si="2"/>
        <v>0</v>
      </c>
      <c r="I39" s="4">
        <f t="shared" ca="1" si="3"/>
        <v>0</v>
      </c>
      <c r="J39" s="4">
        <f ca="1">SUM('Annuitair extra oud'!I39,'Annuitair extra nieuw'!I39)</f>
        <v>0</v>
      </c>
      <c r="K39" s="4">
        <f t="shared" ca="1" si="4"/>
        <v>0</v>
      </c>
      <c r="L39" s="4">
        <f ca="1">SUM('Annuitair extra oud'!J39,'Annuitair extra nieuw'!J39)</f>
        <v>0</v>
      </c>
      <c r="M39" s="10">
        <f t="shared" ca="1" si="5"/>
        <v>45566</v>
      </c>
      <c r="N39" s="4"/>
      <c r="O39" s="4"/>
      <c r="P39" s="4"/>
      <c r="Q39" s="4"/>
      <c r="R39" s="4"/>
      <c r="S39" s="4"/>
      <c r="T39" s="4"/>
      <c r="U39" s="4"/>
      <c r="V39" s="21"/>
    </row>
    <row r="40" spans="1:22" x14ac:dyDescent="0.25">
      <c r="A40" s="10">
        <f t="shared" si="6"/>
        <v>45597</v>
      </c>
      <c r="B40">
        <f t="shared" si="1"/>
        <v>4</v>
      </c>
      <c r="C40">
        <v>39</v>
      </c>
      <c r="D40" s="4">
        <f ca="1">SUM('Annuitair extra oud'!D40,'Annuitair extra nieuw'!D40)</f>
        <v>0</v>
      </c>
      <c r="E40" s="4">
        <f ca="1">SUM('Annuitair extra oud'!E40,'Annuitair extra nieuw'!E40,'Annuitair extra oud'!F40,'Annuitair extra nieuw'!F40)</f>
        <v>0</v>
      </c>
      <c r="F40" s="4">
        <f ca="1">SUM('Annuitair extra oud'!G40,'Annuitair extra nieuw'!G40)</f>
        <v>0</v>
      </c>
      <c r="G40" s="4">
        <f ca="1">SUM('Annuitair extra oud'!H40,'Annuitair extra nieuw'!H40)</f>
        <v>0</v>
      </c>
      <c r="H40" s="4">
        <f t="shared" ca="1" si="2"/>
        <v>0</v>
      </c>
      <c r="I40" s="4">
        <f t="shared" ca="1" si="3"/>
        <v>0</v>
      </c>
      <c r="J40" s="4">
        <f ca="1">SUM('Annuitair extra oud'!I40,'Annuitair extra nieuw'!I40)</f>
        <v>0</v>
      </c>
      <c r="K40" s="4">
        <f t="shared" ca="1" si="4"/>
        <v>0</v>
      </c>
      <c r="L40" s="4">
        <f ca="1">SUM('Annuitair extra oud'!J40,'Annuitair extra nieuw'!J40)</f>
        <v>0</v>
      </c>
      <c r="M40" s="10">
        <f t="shared" ca="1" si="5"/>
        <v>45597</v>
      </c>
      <c r="N40" s="4"/>
      <c r="O40" s="4"/>
      <c r="P40" s="4"/>
      <c r="Q40" s="4"/>
      <c r="R40" s="4"/>
      <c r="S40" s="4"/>
      <c r="T40" s="4"/>
      <c r="U40" s="4"/>
      <c r="V40" s="21"/>
    </row>
    <row r="41" spans="1:22" x14ac:dyDescent="0.25">
      <c r="A41" s="10">
        <f t="shared" si="6"/>
        <v>45627</v>
      </c>
      <c r="B41">
        <f t="shared" si="1"/>
        <v>4</v>
      </c>
      <c r="C41">
        <v>40</v>
      </c>
      <c r="D41" s="4">
        <f ca="1">SUM('Annuitair extra oud'!D41,'Annuitair extra nieuw'!D41)</f>
        <v>0</v>
      </c>
      <c r="E41" s="4">
        <f ca="1">SUM('Annuitair extra oud'!E41,'Annuitair extra nieuw'!E41,'Annuitair extra oud'!F41,'Annuitair extra nieuw'!F41)</f>
        <v>0</v>
      </c>
      <c r="F41" s="4">
        <f ca="1">SUM('Annuitair extra oud'!G41,'Annuitair extra nieuw'!G41)</f>
        <v>0</v>
      </c>
      <c r="G41" s="4">
        <f ca="1">SUM('Annuitair extra oud'!H41,'Annuitair extra nieuw'!H41)</f>
        <v>0</v>
      </c>
      <c r="H41" s="4">
        <f t="shared" ca="1" si="2"/>
        <v>0</v>
      </c>
      <c r="I41" s="4">
        <f t="shared" ca="1" si="3"/>
        <v>0</v>
      </c>
      <c r="J41" s="4">
        <f ca="1">SUM('Annuitair extra oud'!I41,'Annuitair extra nieuw'!I41)</f>
        <v>0</v>
      </c>
      <c r="K41" s="4">
        <f t="shared" ca="1" si="4"/>
        <v>0</v>
      </c>
      <c r="L41" s="4">
        <f ca="1">SUM('Annuitair extra oud'!J41,'Annuitair extra nieuw'!J41)</f>
        <v>0</v>
      </c>
      <c r="M41" s="10">
        <f t="shared" ca="1" si="5"/>
        <v>45627</v>
      </c>
      <c r="N41" s="4"/>
      <c r="O41" s="4"/>
      <c r="P41" s="4"/>
      <c r="Q41" s="4"/>
      <c r="R41" s="4"/>
      <c r="S41" s="4"/>
      <c r="T41" s="4"/>
      <c r="U41" s="4"/>
      <c r="V41" s="21"/>
    </row>
    <row r="42" spans="1:22" x14ac:dyDescent="0.25">
      <c r="A42" s="10">
        <f t="shared" si="6"/>
        <v>45658</v>
      </c>
      <c r="B42">
        <f t="shared" si="1"/>
        <v>4</v>
      </c>
      <c r="C42">
        <v>41</v>
      </c>
      <c r="D42" s="4">
        <f ca="1">SUM('Annuitair extra oud'!D42,'Annuitair extra nieuw'!D42)</f>
        <v>0</v>
      </c>
      <c r="E42" s="4">
        <f ca="1">SUM('Annuitair extra oud'!E42,'Annuitair extra nieuw'!E42,'Annuitair extra oud'!F42,'Annuitair extra nieuw'!F42)</f>
        <v>0</v>
      </c>
      <c r="F42" s="4">
        <f ca="1">SUM('Annuitair extra oud'!G42,'Annuitair extra nieuw'!G42)</f>
        <v>0</v>
      </c>
      <c r="G42" s="4">
        <f ca="1">SUM('Annuitair extra oud'!H42,'Annuitair extra nieuw'!H42)</f>
        <v>0</v>
      </c>
      <c r="H42" s="4">
        <f t="shared" ca="1" si="2"/>
        <v>0</v>
      </c>
      <c r="I42" s="4">
        <f t="shared" ca="1" si="3"/>
        <v>0</v>
      </c>
      <c r="J42" s="4">
        <f ca="1">SUM('Annuitair extra oud'!I42,'Annuitair extra nieuw'!I42)</f>
        <v>0</v>
      </c>
      <c r="K42" s="4">
        <f t="shared" ca="1" si="4"/>
        <v>0</v>
      </c>
      <c r="L42" s="4">
        <f ca="1">SUM('Annuitair extra oud'!J42,'Annuitair extra nieuw'!J42)</f>
        <v>0</v>
      </c>
      <c r="M42" s="10">
        <f t="shared" ca="1" si="5"/>
        <v>45658</v>
      </c>
      <c r="N42" s="4"/>
      <c r="O42" s="4"/>
      <c r="P42" s="4"/>
      <c r="Q42" s="4"/>
      <c r="R42" s="4"/>
      <c r="S42" s="4"/>
      <c r="T42" s="4"/>
      <c r="U42" s="4"/>
      <c r="V42" s="21"/>
    </row>
    <row r="43" spans="1:22" x14ac:dyDescent="0.25">
      <c r="A43" s="10">
        <f t="shared" si="6"/>
        <v>45689</v>
      </c>
      <c r="B43">
        <f t="shared" si="1"/>
        <v>4</v>
      </c>
      <c r="C43">
        <v>42</v>
      </c>
      <c r="D43" s="4">
        <f ca="1">SUM('Annuitair extra oud'!D43,'Annuitair extra nieuw'!D43)</f>
        <v>0</v>
      </c>
      <c r="E43" s="4">
        <f ca="1">SUM('Annuitair extra oud'!E43,'Annuitair extra nieuw'!E43,'Annuitair extra oud'!F43,'Annuitair extra nieuw'!F43)</f>
        <v>0</v>
      </c>
      <c r="F43" s="4">
        <f ca="1">SUM('Annuitair extra oud'!G43,'Annuitair extra nieuw'!G43)</f>
        <v>0</v>
      </c>
      <c r="G43" s="4">
        <f ca="1">SUM('Annuitair extra oud'!H43,'Annuitair extra nieuw'!H43)</f>
        <v>0</v>
      </c>
      <c r="H43" s="4">
        <f t="shared" ca="1" si="2"/>
        <v>0</v>
      </c>
      <c r="I43" s="4">
        <f t="shared" ca="1" si="3"/>
        <v>0</v>
      </c>
      <c r="J43" s="4">
        <f ca="1">SUM('Annuitair extra oud'!I43,'Annuitair extra nieuw'!I43)</f>
        <v>0</v>
      </c>
      <c r="K43" s="4">
        <f t="shared" ca="1" si="4"/>
        <v>0</v>
      </c>
      <c r="L43" s="4">
        <f ca="1">SUM('Annuitair extra oud'!J43,'Annuitair extra nieuw'!J43)</f>
        <v>0</v>
      </c>
      <c r="M43" s="10">
        <f t="shared" ca="1" si="5"/>
        <v>45689</v>
      </c>
      <c r="N43" s="4"/>
      <c r="O43" s="4"/>
      <c r="P43" s="4"/>
      <c r="Q43" s="4"/>
      <c r="R43" s="4"/>
      <c r="S43" s="4"/>
      <c r="T43" s="4"/>
      <c r="U43" s="4"/>
      <c r="V43" s="21"/>
    </row>
    <row r="44" spans="1:22" x14ac:dyDescent="0.25">
      <c r="A44" s="10">
        <f t="shared" si="6"/>
        <v>45717</v>
      </c>
      <c r="B44">
        <f t="shared" si="1"/>
        <v>4</v>
      </c>
      <c r="C44">
        <v>43</v>
      </c>
      <c r="D44" s="4">
        <f ca="1">SUM('Annuitair extra oud'!D44,'Annuitair extra nieuw'!D44)</f>
        <v>0</v>
      </c>
      <c r="E44" s="4">
        <f ca="1">SUM('Annuitair extra oud'!E44,'Annuitair extra nieuw'!E44,'Annuitair extra oud'!F44,'Annuitair extra nieuw'!F44)</f>
        <v>0</v>
      </c>
      <c r="F44" s="4">
        <f ca="1">SUM('Annuitair extra oud'!G44,'Annuitair extra nieuw'!G44)</f>
        <v>0</v>
      </c>
      <c r="G44" s="4">
        <f ca="1">SUM('Annuitair extra oud'!H44,'Annuitair extra nieuw'!H44)</f>
        <v>0</v>
      </c>
      <c r="H44" s="4">
        <f t="shared" ca="1" si="2"/>
        <v>0</v>
      </c>
      <c r="I44" s="4">
        <f t="shared" ca="1" si="3"/>
        <v>0</v>
      </c>
      <c r="J44" s="4">
        <f ca="1">SUM('Annuitair extra oud'!I44,'Annuitair extra nieuw'!I44)</f>
        <v>0</v>
      </c>
      <c r="K44" s="4">
        <f t="shared" ca="1" si="4"/>
        <v>0</v>
      </c>
      <c r="L44" s="4">
        <f ca="1">SUM('Annuitair extra oud'!J44,'Annuitair extra nieuw'!J44)</f>
        <v>0</v>
      </c>
      <c r="M44" s="10">
        <f t="shared" ca="1" si="5"/>
        <v>45717</v>
      </c>
      <c r="N44" s="4"/>
      <c r="O44" s="4"/>
      <c r="P44" s="4"/>
      <c r="Q44" s="4"/>
      <c r="R44" s="4"/>
      <c r="S44" s="4"/>
      <c r="T44" s="4"/>
      <c r="U44" s="4"/>
      <c r="V44" s="21"/>
    </row>
    <row r="45" spans="1:22" x14ac:dyDescent="0.25">
      <c r="A45" s="10">
        <f t="shared" si="6"/>
        <v>45748</v>
      </c>
      <c r="B45">
        <f t="shared" si="1"/>
        <v>4</v>
      </c>
      <c r="C45">
        <v>44</v>
      </c>
      <c r="D45" s="4">
        <f ca="1">SUM('Annuitair extra oud'!D45,'Annuitair extra nieuw'!D45)</f>
        <v>0</v>
      </c>
      <c r="E45" s="4">
        <f ca="1">SUM('Annuitair extra oud'!E45,'Annuitair extra nieuw'!E45,'Annuitair extra oud'!F45,'Annuitair extra nieuw'!F45)</f>
        <v>0</v>
      </c>
      <c r="F45" s="4">
        <f ca="1">SUM('Annuitair extra oud'!G45,'Annuitair extra nieuw'!G45)</f>
        <v>0</v>
      </c>
      <c r="G45" s="4">
        <f ca="1">SUM('Annuitair extra oud'!H45,'Annuitair extra nieuw'!H45)</f>
        <v>0</v>
      </c>
      <c r="H45" s="4">
        <f t="shared" ca="1" si="2"/>
        <v>0</v>
      </c>
      <c r="I45" s="4">
        <f t="shared" ca="1" si="3"/>
        <v>0</v>
      </c>
      <c r="J45" s="4">
        <f ca="1">SUM('Annuitair extra oud'!I45,'Annuitair extra nieuw'!I45)</f>
        <v>0</v>
      </c>
      <c r="K45" s="4">
        <f t="shared" ca="1" si="4"/>
        <v>0</v>
      </c>
      <c r="L45" s="4">
        <f ca="1">SUM('Annuitair extra oud'!J45,'Annuitair extra nieuw'!J45)</f>
        <v>0</v>
      </c>
      <c r="M45" s="10">
        <f t="shared" ca="1" si="5"/>
        <v>45748</v>
      </c>
      <c r="N45" s="4"/>
      <c r="O45" s="4"/>
      <c r="P45" s="4"/>
      <c r="Q45" s="4"/>
      <c r="R45" s="4"/>
      <c r="S45" s="4"/>
      <c r="T45" s="4"/>
      <c r="U45" s="4"/>
      <c r="V45" s="21"/>
    </row>
    <row r="46" spans="1:22" x14ac:dyDescent="0.25">
      <c r="A46" s="10">
        <f t="shared" si="6"/>
        <v>45778</v>
      </c>
      <c r="B46">
        <f t="shared" si="1"/>
        <v>4</v>
      </c>
      <c r="C46">
        <v>45</v>
      </c>
      <c r="D46" s="4">
        <f ca="1">SUM('Annuitair extra oud'!D46,'Annuitair extra nieuw'!D46)</f>
        <v>0</v>
      </c>
      <c r="E46" s="4">
        <f ca="1">SUM('Annuitair extra oud'!E46,'Annuitair extra nieuw'!E46,'Annuitair extra oud'!F46,'Annuitair extra nieuw'!F46)</f>
        <v>0</v>
      </c>
      <c r="F46" s="4">
        <f ca="1">SUM('Annuitair extra oud'!G46,'Annuitair extra nieuw'!G46)</f>
        <v>0</v>
      </c>
      <c r="G46" s="4">
        <f ca="1">SUM('Annuitair extra oud'!H46,'Annuitair extra nieuw'!H46)</f>
        <v>0</v>
      </c>
      <c r="H46" s="4">
        <f t="shared" ca="1" si="2"/>
        <v>0</v>
      </c>
      <c r="I46" s="4">
        <f t="shared" ca="1" si="3"/>
        <v>0</v>
      </c>
      <c r="J46" s="4">
        <f ca="1">SUM('Annuitair extra oud'!I46,'Annuitair extra nieuw'!I46)</f>
        <v>0</v>
      </c>
      <c r="K46" s="4">
        <f t="shared" ca="1" si="4"/>
        <v>0</v>
      </c>
      <c r="L46" s="4">
        <f ca="1">SUM('Annuitair extra oud'!J46,'Annuitair extra nieuw'!J46)</f>
        <v>0</v>
      </c>
      <c r="M46" s="10">
        <f t="shared" ca="1" si="5"/>
        <v>45778</v>
      </c>
      <c r="N46" s="4"/>
      <c r="O46" s="4"/>
      <c r="P46" s="4"/>
      <c r="Q46" s="4"/>
      <c r="R46" s="4"/>
      <c r="S46" s="4"/>
      <c r="T46" s="4"/>
      <c r="U46" s="4"/>
      <c r="V46" s="21"/>
    </row>
    <row r="47" spans="1:22" x14ac:dyDescent="0.25">
      <c r="A47" s="10">
        <f t="shared" si="6"/>
        <v>45809</v>
      </c>
      <c r="B47">
        <f t="shared" si="1"/>
        <v>4</v>
      </c>
      <c r="C47">
        <v>46</v>
      </c>
      <c r="D47" s="4">
        <f ca="1">SUM('Annuitair extra oud'!D47,'Annuitair extra nieuw'!D47)</f>
        <v>0</v>
      </c>
      <c r="E47" s="4">
        <f ca="1">SUM('Annuitair extra oud'!E47,'Annuitair extra nieuw'!E47,'Annuitair extra oud'!F47,'Annuitair extra nieuw'!F47)</f>
        <v>0</v>
      </c>
      <c r="F47" s="4">
        <f ca="1">SUM('Annuitair extra oud'!G47,'Annuitair extra nieuw'!G47)</f>
        <v>0</v>
      </c>
      <c r="G47" s="4">
        <f ca="1">SUM('Annuitair extra oud'!H47,'Annuitair extra nieuw'!H47)</f>
        <v>0</v>
      </c>
      <c r="H47" s="4">
        <f t="shared" ca="1" si="2"/>
        <v>0</v>
      </c>
      <c r="I47" s="4">
        <f t="shared" ca="1" si="3"/>
        <v>0</v>
      </c>
      <c r="J47" s="4">
        <f ca="1">SUM('Annuitair extra oud'!I47,'Annuitair extra nieuw'!I47)</f>
        <v>0</v>
      </c>
      <c r="K47" s="4">
        <f t="shared" ca="1" si="4"/>
        <v>0</v>
      </c>
      <c r="L47" s="4">
        <f ca="1">SUM('Annuitair extra oud'!J47,'Annuitair extra nieuw'!J47)</f>
        <v>0</v>
      </c>
      <c r="M47" s="10">
        <f t="shared" ca="1" si="5"/>
        <v>45809</v>
      </c>
      <c r="N47" s="4"/>
      <c r="O47" s="4"/>
      <c r="P47" s="4"/>
      <c r="Q47" s="4"/>
      <c r="R47" s="4"/>
      <c r="S47" s="4"/>
      <c r="T47" s="4"/>
      <c r="U47" s="4"/>
      <c r="V47" s="21"/>
    </row>
    <row r="48" spans="1:22" x14ac:dyDescent="0.25">
      <c r="A48" s="10">
        <f t="shared" si="6"/>
        <v>45839</v>
      </c>
      <c r="B48">
        <f t="shared" si="1"/>
        <v>4</v>
      </c>
      <c r="C48">
        <v>47</v>
      </c>
      <c r="D48" s="4">
        <f ca="1">SUM('Annuitair extra oud'!D48,'Annuitair extra nieuw'!D48)</f>
        <v>0</v>
      </c>
      <c r="E48" s="4">
        <f ca="1">SUM('Annuitair extra oud'!E48,'Annuitair extra nieuw'!E48,'Annuitair extra oud'!F48,'Annuitair extra nieuw'!F48)</f>
        <v>0</v>
      </c>
      <c r="F48" s="4">
        <f ca="1">SUM('Annuitair extra oud'!G48,'Annuitair extra nieuw'!G48)</f>
        <v>0</v>
      </c>
      <c r="G48" s="4">
        <f ca="1">SUM('Annuitair extra oud'!H48,'Annuitair extra nieuw'!H48)</f>
        <v>0</v>
      </c>
      <c r="H48" s="4">
        <f t="shared" ca="1" si="2"/>
        <v>0</v>
      </c>
      <c r="I48" s="4">
        <f t="shared" ca="1" si="3"/>
        <v>0</v>
      </c>
      <c r="J48" s="4">
        <f ca="1">SUM('Annuitair extra oud'!I48,'Annuitair extra nieuw'!I48)</f>
        <v>0</v>
      </c>
      <c r="K48" s="4">
        <f t="shared" ca="1" si="4"/>
        <v>0</v>
      </c>
      <c r="L48" s="4">
        <f ca="1">SUM('Annuitair extra oud'!J48,'Annuitair extra nieuw'!J48)</f>
        <v>0</v>
      </c>
      <c r="M48" s="10">
        <f t="shared" ca="1" si="5"/>
        <v>45839</v>
      </c>
      <c r="N48" s="4"/>
      <c r="O48" s="4"/>
      <c r="P48" s="4"/>
      <c r="Q48" s="4"/>
      <c r="R48" s="4"/>
      <c r="S48" s="4"/>
      <c r="T48" s="4"/>
      <c r="U48" s="4"/>
      <c r="V48" s="21"/>
    </row>
    <row r="49" spans="1:22" x14ac:dyDescent="0.25">
      <c r="A49" s="10">
        <f t="shared" si="6"/>
        <v>45870</v>
      </c>
      <c r="B49">
        <f t="shared" si="1"/>
        <v>4</v>
      </c>
      <c r="C49">
        <v>48</v>
      </c>
      <c r="D49" s="4">
        <f ca="1">SUM('Annuitair extra oud'!D49,'Annuitair extra nieuw'!D49)</f>
        <v>0</v>
      </c>
      <c r="E49" s="4">
        <f ca="1">SUM('Annuitair extra oud'!E49,'Annuitair extra nieuw'!E49,'Annuitair extra oud'!F49,'Annuitair extra nieuw'!F49)</f>
        <v>0</v>
      </c>
      <c r="F49" s="4">
        <f ca="1">SUM('Annuitair extra oud'!G49,'Annuitair extra nieuw'!G49)</f>
        <v>0</v>
      </c>
      <c r="G49" s="4">
        <f ca="1">SUM('Annuitair extra oud'!H49,'Annuitair extra nieuw'!H49)</f>
        <v>0</v>
      </c>
      <c r="H49" s="4">
        <f t="shared" ca="1" si="2"/>
        <v>0</v>
      </c>
      <c r="I49" s="4">
        <f t="shared" ca="1" si="3"/>
        <v>0</v>
      </c>
      <c r="J49" s="4">
        <f ca="1">SUM('Annuitair extra oud'!I49,'Annuitair extra nieuw'!I49)</f>
        <v>0</v>
      </c>
      <c r="K49" s="4">
        <f t="shared" ca="1" si="4"/>
        <v>0</v>
      </c>
      <c r="L49" s="4">
        <f ca="1">SUM('Annuitair extra oud'!J49,'Annuitair extra nieuw'!J49)</f>
        <v>0</v>
      </c>
      <c r="M49" s="10">
        <f t="shared" ca="1" si="5"/>
        <v>45870</v>
      </c>
      <c r="N49" s="4"/>
      <c r="O49" s="4"/>
      <c r="P49" s="4"/>
      <c r="Q49" s="4"/>
      <c r="R49" s="4"/>
      <c r="S49" s="4"/>
      <c r="T49" s="4"/>
      <c r="U49" s="4"/>
      <c r="V49" s="21"/>
    </row>
    <row r="50" spans="1:22" x14ac:dyDescent="0.25">
      <c r="A50" s="10">
        <f t="shared" si="6"/>
        <v>45901</v>
      </c>
      <c r="B50">
        <f t="shared" si="1"/>
        <v>5</v>
      </c>
      <c r="C50">
        <v>49</v>
      </c>
      <c r="D50" s="4">
        <f ca="1">SUM('Annuitair extra oud'!D50,'Annuitair extra nieuw'!D50)</f>
        <v>0</v>
      </c>
      <c r="E50" s="4">
        <f ca="1">SUM('Annuitair extra oud'!E50,'Annuitair extra nieuw'!E50,'Annuitair extra oud'!F50,'Annuitair extra nieuw'!F50)</f>
        <v>0</v>
      </c>
      <c r="F50" s="4">
        <f ca="1">SUM('Annuitair extra oud'!G50,'Annuitair extra nieuw'!G50)</f>
        <v>0</v>
      </c>
      <c r="G50" s="4">
        <f ca="1">SUM('Annuitair extra oud'!H50,'Annuitair extra nieuw'!H50)</f>
        <v>0</v>
      </c>
      <c r="H50" s="4">
        <f t="shared" ca="1" si="2"/>
        <v>0</v>
      </c>
      <c r="I50" s="4">
        <f t="shared" ca="1" si="3"/>
        <v>0</v>
      </c>
      <c r="J50" s="4">
        <f ca="1">SUM('Annuitair extra oud'!I50,'Annuitair extra nieuw'!I50)</f>
        <v>0</v>
      </c>
      <c r="K50" s="4">
        <f t="shared" ca="1" si="4"/>
        <v>0</v>
      </c>
      <c r="L50" s="4">
        <f ca="1">SUM('Annuitair extra oud'!J50,'Annuitair extra nieuw'!J50)</f>
        <v>0</v>
      </c>
      <c r="M50" s="10">
        <f t="shared" ca="1" si="5"/>
        <v>45901</v>
      </c>
      <c r="N50" s="4"/>
      <c r="O50" s="4"/>
      <c r="P50" s="4"/>
      <c r="Q50" s="4"/>
      <c r="R50" s="4"/>
      <c r="S50" s="4"/>
      <c r="T50" s="4"/>
      <c r="U50" s="4"/>
      <c r="V50" s="21"/>
    </row>
    <row r="51" spans="1:22" x14ac:dyDescent="0.25">
      <c r="A51" s="10">
        <f t="shared" si="6"/>
        <v>45931</v>
      </c>
      <c r="B51">
        <f t="shared" si="1"/>
        <v>5</v>
      </c>
      <c r="C51">
        <v>50</v>
      </c>
      <c r="D51" s="4">
        <f ca="1">SUM('Annuitair extra oud'!D51,'Annuitair extra nieuw'!D51)</f>
        <v>0</v>
      </c>
      <c r="E51" s="4">
        <f ca="1">SUM('Annuitair extra oud'!E51,'Annuitair extra nieuw'!E51,'Annuitair extra oud'!F51,'Annuitair extra nieuw'!F51)</f>
        <v>0</v>
      </c>
      <c r="F51" s="4">
        <f ca="1">SUM('Annuitair extra oud'!G51,'Annuitair extra nieuw'!G51)</f>
        <v>0</v>
      </c>
      <c r="G51" s="4">
        <f ca="1">SUM('Annuitair extra oud'!H51,'Annuitair extra nieuw'!H51)</f>
        <v>0</v>
      </c>
      <c r="H51" s="4">
        <f t="shared" ca="1" si="2"/>
        <v>0</v>
      </c>
      <c r="I51" s="4">
        <f t="shared" ca="1" si="3"/>
        <v>0</v>
      </c>
      <c r="J51" s="4">
        <f ca="1">SUM('Annuitair extra oud'!I51,'Annuitair extra nieuw'!I51)</f>
        <v>0</v>
      </c>
      <c r="K51" s="4">
        <f t="shared" ca="1" si="4"/>
        <v>0</v>
      </c>
      <c r="L51" s="4">
        <f ca="1">SUM('Annuitair extra oud'!J51,'Annuitair extra nieuw'!J51)</f>
        <v>0</v>
      </c>
      <c r="M51" s="10">
        <f t="shared" ca="1" si="5"/>
        <v>45931</v>
      </c>
      <c r="N51" s="4"/>
      <c r="O51" s="4"/>
      <c r="P51" s="4"/>
      <c r="Q51" s="4"/>
      <c r="R51" s="4"/>
      <c r="S51" s="4"/>
      <c r="T51" s="4"/>
      <c r="U51" s="4"/>
      <c r="V51" s="21"/>
    </row>
    <row r="52" spans="1:22" x14ac:dyDescent="0.25">
      <c r="A52" s="10">
        <f t="shared" si="6"/>
        <v>45962</v>
      </c>
      <c r="B52">
        <f t="shared" si="1"/>
        <v>5</v>
      </c>
      <c r="C52">
        <v>51</v>
      </c>
      <c r="D52" s="4">
        <f ca="1">SUM('Annuitair extra oud'!D52,'Annuitair extra nieuw'!D52)</f>
        <v>0</v>
      </c>
      <c r="E52" s="4">
        <f ca="1">SUM('Annuitair extra oud'!E52,'Annuitair extra nieuw'!E52,'Annuitair extra oud'!F52,'Annuitair extra nieuw'!F52)</f>
        <v>0</v>
      </c>
      <c r="F52" s="4">
        <f ca="1">SUM('Annuitair extra oud'!G52,'Annuitair extra nieuw'!G52)</f>
        <v>0</v>
      </c>
      <c r="G52" s="4">
        <f ca="1">SUM('Annuitair extra oud'!H52,'Annuitair extra nieuw'!H52)</f>
        <v>0</v>
      </c>
      <c r="H52" s="4">
        <f t="shared" ca="1" si="2"/>
        <v>0</v>
      </c>
      <c r="I52" s="4">
        <f t="shared" ca="1" si="3"/>
        <v>0</v>
      </c>
      <c r="J52" s="4">
        <f ca="1">SUM('Annuitair extra oud'!I52,'Annuitair extra nieuw'!I52)</f>
        <v>0</v>
      </c>
      <c r="K52" s="4">
        <f t="shared" ca="1" si="4"/>
        <v>0</v>
      </c>
      <c r="L52" s="4">
        <f ca="1">SUM('Annuitair extra oud'!J52,'Annuitair extra nieuw'!J52)</f>
        <v>0</v>
      </c>
      <c r="M52" s="10">
        <f t="shared" ca="1" si="5"/>
        <v>45962</v>
      </c>
      <c r="N52" s="4"/>
      <c r="O52" s="4"/>
      <c r="P52" s="4"/>
      <c r="Q52" s="4"/>
      <c r="R52" s="4"/>
      <c r="S52" s="4"/>
      <c r="T52" s="4"/>
      <c r="U52" s="4"/>
      <c r="V52" s="21"/>
    </row>
    <row r="53" spans="1:22" x14ac:dyDescent="0.25">
      <c r="A53" s="10">
        <f t="shared" si="6"/>
        <v>45992</v>
      </c>
      <c r="B53">
        <f t="shared" si="1"/>
        <v>5</v>
      </c>
      <c r="C53">
        <v>52</v>
      </c>
      <c r="D53" s="4">
        <f ca="1">SUM('Annuitair extra oud'!D53,'Annuitair extra nieuw'!D53)</f>
        <v>0</v>
      </c>
      <c r="E53" s="4">
        <f ca="1">SUM('Annuitair extra oud'!E53,'Annuitair extra nieuw'!E53,'Annuitair extra oud'!F53,'Annuitair extra nieuw'!F53)</f>
        <v>0</v>
      </c>
      <c r="F53" s="4">
        <f ca="1">SUM('Annuitair extra oud'!G53,'Annuitair extra nieuw'!G53)</f>
        <v>0</v>
      </c>
      <c r="G53" s="4">
        <f ca="1">SUM('Annuitair extra oud'!H53,'Annuitair extra nieuw'!H53)</f>
        <v>0</v>
      </c>
      <c r="H53" s="4">
        <f t="shared" ca="1" si="2"/>
        <v>0</v>
      </c>
      <c r="I53" s="4">
        <f t="shared" ca="1" si="3"/>
        <v>0</v>
      </c>
      <c r="J53" s="4">
        <f ca="1">SUM('Annuitair extra oud'!I53,'Annuitair extra nieuw'!I53)</f>
        <v>0</v>
      </c>
      <c r="K53" s="4">
        <f t="shared" ca="1" si="4"/>
        <v>0</v>
      </c>
      <c r="L53" s="4">
        <f ca="1">SUM('Annuitair extra oud'!J53,'Annuitair extra nieuw'!J53)</f>
        <v>0</v>
      </c>
      <c r="M53" s="10">
        <f t="shared" ca="1" si="5"/>
        <v>45992</v>
      </c>
      <c r="N53" s="4"/>
      <c r="O53" s="4"/>
      <c r="P53" s="4"/>
      <c r="Q53" s="4"/>
      <c r="R53" s="4"/>
      <c r="S53" s="4"/>
      <c r="T53" s="4"/>
      <c r="U53" s="4"/>
      <c r="V53" s="21"/>
    </row>
    <row r="54" spans="1:22" x14ac:dyDescent="0.25">
      <c r="A54" s="10">
        <f t="shared" si="6"/>
        <v>46023</v>
      </c>
      <c r="B54">
        <f t="shared" si="1"/>
        <v>5</v>
      </c>
      <c r="C54">
        <v>53</v>
      </c>
      <c r="D54" s="4">
        <f ca="1">SUM('Annuitair extra oud'!D54,'Annuitair extra nieuw'!D54)</f>
        <v>0</v>
      </c>
      <c r="E54" s="4">
        <f ca="1">SUM('Annuitair extra oud'!E54,'Annuitair extra nieuw'!E54,'Annuitair extra oud'!F54,'Annuitair extra nieuw'!F54)</f>
        <v>0</v>
      </c>
      <c r="F54" s="4">
        <f ca="1">SUM('Annuitair extra oud'!G54,'Annuitair extra nieuw'!G54)</f>
        <v>0</v>
      </c>
      <c r="G54" s="4">
        <f ca="1">SUM('Annuitair extra oud'!H54,'Annuitair extra nieuw'!H54)</f>
        <v>0</v>
      </c>
      <c r="H54" s="4">
        <f t="shared" ca="1" si="2"/>
        <v>0</v>
      </c>
      <c r="I54" s="4">
        <f t="shared" ca="1" si="3"/>
        <v>0</v>
      </c>
      <c r="J54" s="4">
        <f ca="1">SUM('Annuitair extra oud'!I54,'Annuitair extra nieuw'!I54)</f>
        <v>0</v>
      </c>
      <c r="K54" s="4">
        <f t="shared" ca="1" si="4"/>
        <v>0</v>
      </c>
      <c r="L54" s="4">
        <f ca="1">SUM('Annuitair extra oud'!J54,'Annuitair extra nieuw'!J54)</f>
        <v>0</v>
      </c>
      <c r="M54" s="10">
        <f t="shared" ca="1" si="5"/>
        <v>46023</v>
      </c>
      <c r="N54" s="4"/>
      <c r="O54" s="4"/>
      <c r="P54" s="4"/>
      <c r="Q54" s="4"/>
      <c r="R54" s="4"/>
      <c r="S54" s="4"/>
      <c r="T54" s="4"/>
      <c r="U54" s="4"/>
      <c r="V54" s="21"/>
    </row>
    <row r="55" spans="1:22" x14ac:dyDescent="0.25">
      <c r="A55" s="10">
        <f t="shared" si="6"/>
        <v>46054</v>
      </c>
      <c r="B55">
        <f t="shared" si="1"/>
        <v>5</v>
      </c>
      <c r="C55">
        <v>54</v>
      </c>
      <c r="D55" s="4">
        <f ca="1">SUM('Annuitair extra oud'!D55,'Annuitair extra nieuw'!D55)</f>
        <v>0</v>
      </c>
      <c r="E55" s="4">
        <f ca="1">SUM('Annuitair extra oud'!E55,'Annuitair extra nieuw'!E55,'Annuitair extra oud'!F55,'Annuitair extra nieuw'!F55)</f>
        <v>0</v>
      </c>
      <c r="F55" s="4">
        <f ca="1">SUM('Annuitair extra oud'!G55,'Annuitair extra nieuw'!G55)</f>
        <v>0</v>
      </c>
      <c r="G55" s="4">
        <f ca="1">SUM('Annuitair extra oud'!H55,'Annuitair extra nieuw'!H55)</f>
        <v>0</v>
      </c>
      <c r="H55" s="4">
        <f t="shared" ca="1" si="2"/>
        <v>0</v>
      </c>
      <c r="I55" s="4">
        <f t="shared" ca="1" si="3"/>
        <v>0</v>
      </c>
      <c r="J55" s="4">
        <f ca="1">SUM('Annuitair extra oud'!I55,'Annuitair extra nieuw'!I55)</f>
        <v>0</v>
      </c>
      <c r="K55" s="4">
        <f t="shared" ca="1" si="4"/>
        <v>0</v>
      </c>
      <c r="L55" s="4">
        <f ca="1">SUM('Annuitair extra oud'!J55,'Annuitair extra nieuw'!J55)</f>
        <v>0</v>
      </c>
      <c r="M55" s="10">
        <f t="shared" ca="1" si="5"/>
        <v>46054</v>
      </c>
      <c r="N55" s="4"/>
      <c r="O55" s="4"/>
      <c r="P55" s="4"/>
      <c r="Q55" s="4"/>
      <c r="R55" s="4"/>
      <c r="S55" s="4"/>
      <c r="T55" s="4"/>
      <c r="U55" s="4"/>
      <c r="V55" s="21"/>
    </row>
    <row r="56" spans="1:22" x14ac:dyDescent="0.25">
      <c r="A56" s="10">
        <f t="shared" si="6"/>
        <v>46082</v>
      </c>
      <c r="B56">
        <f t="shared" si="1"/>
        <v>5</v>
      </c>
      <c r="C56">
        <v>55</v>
      </c>
      <c r="D56" s="4">
        <f ca="1">SUM('Annuitair extra oud'!D56,'Annuitair extra nieuw'!D56)</f>
        <v>0</v>
      </c>
      <c r="E56" s="4">
        <f ca="1">SUM('Annuitair extra oud'!E56,'Annuitair extra nieuw'!E56,'Annuitair extra oud'!F56,'Annuitair extra nieuw'!F56)</f>
        <v>0</v>
      </c>
      <c r="F56" s="4">
        <f ca="1">SUM('Annuitair extra oud'!G56,'Annuitair extra nieuw'!G56)</f>
        <v>0</v>
      </c>
      <c r="G56" s="4">
        <f ca="1">SUM('Annuitair extra oud'!H56,'Annuitair extra nieuw'!H56)</f>
        <v>0</v>
      </c>
      <c r="H56" s="4">
        <f t="shared" ca="1" si="2"/>
        <v>0</v>
      </c>
      <c r="I56" s="4">
        <f t="shared" ca="1" si="3"/>
        <v>0</v>
      </c>
      <c r="J56" s="4">
        <f ca="1">SUM('Annuitair extra oud'!I56,'Annuitair extra nieuw'!I56)</f>
        <v>0</v>
      </c>
      <c r="K56" s="4">
        <f t="shared" ca="1" si="4"/>
        <v>0</v>
      </c>
      <c r="L56" s="4">
        <f ca="1">SUM('Annuitair extra oud'!J56,'Annuitair extra nieuw'!J56)</f>
        <v>0</v>
      </c>
      <c r="M56" s="10">
        <f t="shared" ca="1" si="5"/>
        <v>46082</v>
      </c>
      <c r="N56" s="4"/>
      <c r="O56" s="4"/>
      <c r="P56" s="4"/>
      <c r="Q56" s="4"/>
      <c r="R56" s="4"/>
      <c r="S56" s="4"/>
      <c r="T56" s="4"/>
      <c r="U56" s="4"/>
      <c r="V56" s="21"/>
    </row>
    <row r="57" spans="1:22" x14ac:dyDescent="0.25">
      <c r="A57" s="10">
        <f t="shared" si="6"/>
        <v>46113</v>
      </c>
      <c r="B57">
        <f t="shared" si="1"/>
        <v>5</v>
      </c>
      <c r="C57">
        <v>56</v>
      </c>
      <c r="D57" s="4">
        <f ca="1">SUM('Annuitair extra oud'!D57,'Annuitair extra nieuw'!D57)</f>
        <v>0</v>
      </c>
      <c r="E57" s="4">
        <f ca="1">SUM('Annuitair extra oud'!E57,'Annuitair extra nieuw'!E57,'Annuitair extra oud'!F57,'Annuitair extra nieuw'!F57)</f>
        <v>0</v>
      </c>
      <c r="F57" s="4">
        <f ca="1">SUM('Annuitair extra oud'!G57,'Annuitair extra nieuw'!G57)</f>
        <v>0</v>
      </c>
      <c r="G57" s="4">
        <f ca="1">SUM('Annuitair extra oud'!H57,'Annuitair extra nieuw'!H57)</f>
        <v>0</v>
      </c>
      <c r="H57" s="4">
        <f t="shared" ca="1" si="2"/>
        <v>0</v>
      </c>
      <c r="I57" s="4">
        <f t="shared" ca="1" si="3"/>
        <v>0</v>
      </c>
      <c r="J57" s="4">
        <f ca="1">SUM('Annuitair extra oud'!I57,'Annuitair extra nieuw'!I57)</f>
        <v>0</v>
      </c>
      <c r="K57" s="4">
        <f t="shared" ca="1" si="4"/>
        <v>0</v>
      </c>
      <c r="L57" s="4">
        <f ca="1">SUM('Annuitair extra oud'!J57,'Annuitair extra nieuw'!J57)</f>
        <v>0</v>
      </c>
      <c r="M57" s="10">
        <f t="shared" ca="1" si="5"/>
        <v>46113</v>
      </c>
      <c r="N57" s="4"/>
      <c r="O57" s="4"/>
      <c r="P57" s="4"/>
      <c r="Q57" s="4"/>
      <c r="R57" s="4"/>
      <c r="S57" s="4"/>
      <c r="T57" s="4"/>
      <c r="U57" s="4"/>
      <c r="V57" s="21"/>
    </row>
    <row r="58" spans="1:22" x14ac:dyDescent="0.25">
      <c r="A58" s="10">
        <f t="shared" si="6"/>
        <v>46143</v>
      </c>
      <c r="B58">
        <f t="shared" si="1"/>
        <v>5</v>
      </c>
      <c r="C58">
        <v>57</v>
      </c>
      <c r="D58" s="4">
        <f ca="1">SUM('Annuitair extra oud'!D58,'Annuitair extra nieuw'!D58)</f>
        <v>0</v>
      </c>
      <c r="E58" s="4">
        <f ca="1">SUM('Annuitair extra oud'!E58,'Annuitair extra nieuw'!E58,'Annuitair extra oud'!F58,'Annuitair extra nieuw'!F58)</f>
        <v>0</v>
      </c>
      <c r="F58" s="4">
        <f ca="1">SUM('Annuitair extra oud'!G58,'Annuitair extra nieuw'!G58)</f>
        <v>0</v>
      </c>
      <c r="G58" s="4">
        <f ca="1">SUM('Annuitair extra oud'!H58,'Annuitair extra nieuw'!H58)</f>
        <v>0</v>
      </c>
      <c r="H58" s="4">
        <f t="shared" ca="1" si="2"/>
        <v>0</v>
      </c>
      <c r="I58" s="4">
        <f t="shared" ca="1" si="3"/>
        <v>0</v>
      </c>
      <c r="J58" s="4">
        <f ca="1">SUM('Annuitair extra oud'!I58,'Annuitair extra nieuw'!I58)</f>
        <v>0</v>
      </c>
      <c r="K58" s="4">
        <f t="shared" ca="1" si="4"/>
        <v>0</v>
      </c>
      <c r="L58" s="4">
        <f ca="1">SUM('Annuitair extra oud'!J58,'Annuitair extra nieuw'!J58)</f>
        <v>0</v>
      </c>
      <c r="M58" s="10">
        <f t="shared" ca="1" si="5"/>
        <v>46143</v>
      </c>
      <c r="N58" s="4"/>
      <c r="O58" s="4"/>
      <c r="P58" s="4"/>
      <c r="Q58" s="4"/>
      <c r="R58" s="4"/>
      <c r="S58" s="4"/>
      <c r="T58" s="4"/>
      <c r="U58" s="4"/>
      <c r="V58" s="21"/>
    </row>
    <row r="59" spans="1:22" x14ac:dyDescent="0.25">
      <c r="A59" s="10">
        <f t="shared" si="6"/>
        <v>46174</v>
      </c>
      <c r="B59">
        <f t="shared" si="1"/>
        <v>5</v>
      </c>
      <c r="C59">
        <v>58</v>
      </c>
      <c r="D59" s="4">
        <f ca="1">SUM('Annuitair extra oud'!D59,'Annuitair extra nieuw'!D59)</f>
        <v>0</v>
      </c>
      <c r="E59" s="4">
        <f ca="1">SUM('Annuitair extra oud'!E59,'Annuitair extra nieuw'!E59,'Annuitair extra oud'!F59,'Annuitair extra nieuw'!F59)</f>
        <v>0</v>
      </c>
      <c r="F59" s="4">
        <f ca="1">SUM('Annuitair extra oud'!G59,'Annuitair extra nieuw'!G59)</f>
        <v>0</v>
      </c>
      <c r="G59" s="4">
        <f ca="1">SUM('Annuitair extra oud'!H59,'Annuitair extra nieuw'!H59)</f>
        <v>0</v>
      </c>
      <c r="H59" s="4">
        <f t="shared" ca="1" si="2"/>
        <v>0</v>
      </c>
      <c r="I59" s="4">
        <f t="shared" ca="1" si="3"/>
        <v>0</v>
      </c>
      <c r="J59" s="4">
        <f ca="1">SUM('Annuitair extra oud'!I59,'Annuitair extra nieuw'!I59)</f>
        <v>0</v>
      </c>
      <c r="K59" s="4">
        <f t="shared" ca="1" si="4"/>
        <v>0</v>
      </c>
      <c r="L59" s="4">
        <f ca="1">SUM('Annuitair extra oud'!J59,'Annuitair extra nieuw'!J59)</f>
        <v>0</v>
      </c>
      <c r="M59" s="10">
        <f t="shared" ca="1" si="5"/>
        <v>46174</v>
      </c>
      <c r="N59" s="4"/>
      <c r="O59" s="4"/>
      <c r="P59" s="4"/>
      <c r="Q59" s="4"/>
      <c r="R59" s="4"/>
      <c r="S59" s="4"/>
      <c r="T59" s="4"/>
      <c r="U59" s="4"/>
      <c r="V59" s="21"/>
    </row>
    <row r="60" spans="1:22" x14ac:dyDescent="0.25">
      <c r="A60" s="10">
        <f t="shared" si="6"/>
        <v>46204</v>
      </c>
      <c r="B60">
        <f t="shared" si="1"/>
        <v>5</v>
      </c>
      <c r="C60">
        <v>59</v>
      </c>
      <c r="D60" s="4">
        <f ca="1">SUM('Annuitair extra oud'!D60,'Annuitair extra nieuw'!D60)</f>
        <v>0</v>
      </c>
      <c r="E60" s="4">
        <f ca="1">SUM('Annuitair extra oud'!E60,'Annuitair extra nieuw'!E60,'Annuitair extra oud'!F60,'Annuitair extra nieuw'!F60)</f>
        <v>0</v>
      </c>
      <c r="F60" s="4">
        <f ca="1">SUM('Annuitair extra oud'!G60,'Annuitair extra nieuw'!G60)</f>
        <v>0</v>
      </c>
      <c r="G60" s="4">
        <f ca="1">SUM('Annuitair extra oud'!H60,'Annuitair extra nieuw'!H60)</f>
        <v>0</v>
      </c>
      <c r="H60" s="4">
        <f t="shared" ca="1" si="2"/>
        <v>0</v>
      </c>
      <c r="I60" s="4">
        <f t="shared" ca="1" si="3"/>
        <v>0</v>
      </c>
      <c r="J60" s="4">
        <f ca="1">SUM('Annuitair extra oud'!I60,'Annuitair extra nieuw'!I60)</f>
        <v>0</v>
      </c>
      <c r="K60" s="4">
        <f t="shared" ca="1" si="4"/>
        <v>0</v>
      </c>
      <c r="L60" s="4">
        <f ca="1">SUM('Annuitair extra oud'!J60,'Annuitair extra nieuw'!J60)</f>
        <v>0</v>
      </c>
      <c r="M60" s="10">
        <f t="shared" ca="1" si="5"/>
        <v>46204</v>
      </c>
      <c r="N60" s="4"/>
      <c r="O60" s="4"/>
      <c r="P60" s="4"/>
      <c r="Q60" s="4"/>
      <c r="R60" s="4"/>
      <c r="S60" s="4"/>
      <c r="T60" s="4"/>
      <c r="U60" s="4"/>
      <c r="V60" s="21"/>
    </row>
    <row r="61" spans="1:22" x14ac:dyDescent="0.25">
      <c r="A61" s="10">
        <f t="shared" si="6"/>
        <v>46235</v>
      </c>
      <c r="B61">
        <f t="shared" si="1"/>
        <v>5</v>
      </c>
      <c r="C61">
        <v>60</v>
      </c>
      <c r="D61" s="4">
        <f ca="1">SUM('Annuitair extra oud'!D61,'Annuitair extra nieuw'!D61)</f>
        <v>0</v>
      </c>
      <c r="E61" s="4">
        <f ca="1">SUM('Annuitair extra oud'!E61,'Annuitair extra nieuw'!E61,'Annuitair extra oud'!F61,'Annuitair extra nieuw'!F61)</f>
        <v>0</v>
      </c>
      <c r="F61" s="4">
        <f ca="1">SUM('Annuitair extra oud'!G61,'Annuitair extra nieuw'!G61)</f>
        <v>0</v>
      </c>
      <c r="G61" s="4">
        <f ca="1">SUM('Annuitair extra oud'!H61,'Annuitair extra nieuw'!H61)</f>
        <v>0</v>
      </c>
      <c r="H61" s="4">
        <f t="shared" ca="1" si="2"/>
        <v>0</v>
      </c>
      <c r="I61" s="4">
        <f t="shared" ca="1" si="3"/>
        <v>0</v>
      </c>
      <c r="J61" s="4">
        <f ca="1">SUM('Annuitair extra oud'!I61,'Annuitair extra nieuw'!I61)</f>
        <v>0</v>
      </c>
      <c r="K61" s="4">
        <f t="shared" ca="1" si="4"/>
        <v>0</v>
      </c>
      <c r="L61" s="4">
        <f ca="1">SUM('Annuitair extra oud'!J61,'Annuitair extra nieuw'!J61)</f>
        <v>0</v>
      </c>
      <c r="M61" s="10">
        <f t="shared" ca="1" si="5"/>
        <v>46235</v>
      </c>
      <c r="N61" s="4"/>
      <c r="O61" s="4"/>
      <c r="P61" s="4"/>
      <c r="Q61" s="4"/>
      <c r="R61" s="4"/>
      <c r="S61" s="4"/>
      <c r="T61" s="4"/>
      <c r="U61" s="4"/>
      <c r="V61" s="21"/>
    </row>
    <row r="62" spans="1:22" x14ac:dyDescent="0.25">
      <c r="A62" s="10">
        <f t="shared" si="6"/>
        <v>46266</v>
      </c>
      <c r="B62">
        <f t="shared" si="1"/>
        <v>6</v>
      </c>
      <c r="C62">
        <v>61</v>
      </c>
      <c r="D62" s="4">
        <f ca="1">SUM('Annuitair extra oud'!D62,'Annuitair extra nieuw'!D62)</f>
        <v>0</v>
      </c>
      <c r="E62" s="4">
        <f ca="1">SUM('Annuitair extra oud'!E62,'Annuitair extra nieuw'!E62,'Annuitair extra oud'!F62,'Annuitair extra nieuw'!F62)</f>
        <v>0</v>
      </c>
      <c r="F62" s="4">
        <f ca="1">SUM('Annuitair extra oud'!G62,'Annuitair extra nieuw'!G62)</f>
        <v>0</v>
      </c>
      <c r="G62" s="4">
        <f ca="1">SUM('Annuitair extra oud'!H62,'Annuitair extra nieuw'!H62)</f>
        <v>0</v>
      </c>
      <c r="H62" s="4">
        <f t="shared" ca="1" si="2"/>
        <v>0</v>
      </c>
      <c r="I62" s="4">
        <f t="shared" ca="1" si="3"/>
        <v>0</v>
      </c>
      <c r="J62" s="4">
        <f ca="1">SUM('Annuitair extra oud'!I62,'Annuitair extra nieuw'!I62)</f>
        <v>0</v>
      </c>
      <c r="K62" s="4">
        <f t="shared" ca="1" si="4"/>
        <v>0</v>
      </c>
      <c r="L62" s="4">
        <f ca="1">SUM('Annuitair extra oud'!J62,'Annuitair extra nieuw'!J62)</f>
        <v>0</v>
      </c>
      <c r="M62" s="10">
        <f t="shared" ca="1" si="5"/>
        <v>46266</v>
      </c>
      <c r="N62" s="4"/>
      <c r="O62" s="4"/>
      <c r="P62" s="4"/>
      <c r="Q62" s="4"/>
      <c r="R62" s="4"/>
      <c r="S62" s="4"/>
      <c r="T62" s="4"/>
      <c r="U62" s="4"/>
      <c r="V62" s="21"/>
    </row>
    <row r="63" spans="1:22" x14ac:dyDescent="0.25">
      <c r="A63" s="10">
        <f t="shared" si="6"/>
        <v>46296</v>
      </c>
      <c r="B63">
        <f t="shared" si="1"/>
        <v>6</v>
      </c>
      <c r="C63">
        <v>62</v>
      </c>
      <c r="D63" s="4">
        <f ca="1">SUM('Annuitair extra oud'!D63,'Annuitair extra nieuw'!D63)</f>
        <v>0</v>
      </c>
      <c r="E63" s="4">
        <f ca="1">SUM('Annuitair extra oud'!E63,'Annuitair extra nieuw'!E63,'Annuitair extra oud'!F63,'Annuitair extra nieuw'!F63)</f>
        <v>0</v>
      </c>
      <c r="F63" s="4">
        <f ca="1">SUM('Annuitair extra oud'!G63,'Annuitair extra nieuw'!G63)</f>
        <v>0</v>
      </c>
      <c r="G63" s="4">
        <f ca="1">SUM('Annuitair extra oud'!H63,'Annuitair extra nieuw'!H63)</f>
        <v>0</v>
      </c>
      <c r="H63" s="4">
        <f t="shared" ca="1" si="2"/>
        <v>0</v>
      </c>
      <c r="I63" s="4">
        <f t="shared" ca="1" si="3"/>
        <v>0</v>
      </c>
      <c r="J63" s="4">
        <f ca="1">SUM('Annuitair extra oud'!I63,'Annuitair extra nieuw'!I63)</f>
        <v>0</v>
      </c>
      <c r="K63" s="4">
        <f t="shared" ca="1" si="4"/>
        <v>0</v>
      </c>
      <c r="L63" s="4">
        <f ca="1">SUM('Annuitair extra oud'!J63,'Annuitair extra nieuw'!J63)</f>
        <v>0</v>
      </c>
      <c r="M63" s="10">
        <f t="shared" ca="1" si="5"/>
        <v>46296</v>
      </c>
      <c r="N63" s="4"/>
      <c r="O63" s="4"/>
      <c r="P63" s="4"/>
      <c r="Q63" s="4"/>
      <c r="R63" s="4"/>
      <c r="S63" s="4"/>
      <c r="T63" s="4"/>
      <c r="U63" s="4"/>
      <c r="V63" s="21"/>
    </row>
    <row r="64" spans="1:22" x14ac:dyDescent="0.25">
      <c r="A64" s="10">
        <f t="shared" si="6"/>
        <v>46327</v>
      </c>
      <c r="B64">
        <f t="shared" si="1"/>
        <v>6</v>
      </c>
      <c r="C64">
        <v>63</v>
      </c>
      <c r="D64" s="4">
        <f ca="1">SUM('Annuitair extra oud'!D64,'Annuitair extra nieuw'!D64)</f>
        <v>0</v>
      </c>
      <c r="E64" s="4">
        <f ca="1">SUM('Annuitair extra oud'!E64,'Annuitair extra nieuw'!E64,'Annuitair extra oud'!F64,'Annuitair extra nieuw'!F64)</f>
        <v>0</v>
      </c>
      <c r="F64" s="4">
        <f ca="1">SUM('Annuitair extra oud'!G64,'Annuitair extra nieuw'!G64)</f>
        <v>0</v>
      </c>
      <c r="G64" s="4">
        <f ca="1">SUM('Annuitair extra oud'!H64,'Annuitair extra nieuw'!H64)</f>
        <v>0</v>
      </c>
      <c r="H64" s="4">
        <f t="shared" ca="1" si="2"/>
        <v>0</v>
      </c>
      <c r="I64" s="4">
        <f t="shared" ca="1" si="3"/>
        <v>0</v>
      </c>
      <c r="J64" s="4">
        <f ca="1">SUM('Annuitair extra oud'!I64,'Annuitair extra nieuw'!I64)</f>
        <v>0</v>
      </c>
      <c r="K64" s="4">
        <f t="shared" ca="1" si="4"/>
        <v>0</v>
      </c>
      <c r="L64" s="4">
        <f ca="1">SUM('Annuitair extra oud'!J64,'Annuitair extra nieuw'!J64)</f>
        <v>0</v>
      </c>
      <c r="M64" s="10">
        <f t="shared" ca="1" si="5"/>
        <v>46327</v>
      </c>
      <c r="N64" s="4"/>
      <c r="O64" s="4"/>
      <c r="P64" s="4"/>
      <c r="Q64" s="4"/>
      <c r="R64" s="4"/>
      <c r="S64" s="4"/>
      <c r="T64" s="4"/>
      <c r="U64" s="4"/>
      <c r="V64" s="21"/>
    </row>
    <row r="65" spans="1:22" x14ac:dyDescent="0.25">
      <c r="A65" s="10">
        <f t="shared" si="6"/>
        <v>46357</v>
      </c>
      <c r="B65">
        <f t="shared" si="1"/>
        <v>6</v>
      </c>
      <c r="C65">
        <v>64</v>
      </c>
      <c r="D65" s="4">
        <f ca="1">SUM('Annuitair extra oud'!D65,'Annuitair extra nieuw'!D65)</f>
        <v>0</v>
      </c>
      <c r="E65" s="4">
        <f ca="1">SUM('Annuitair extra oud'!E65,'Annuitair extra nieuw'!E65,'Annuitair extra oud'!F65,'Annuitair extra nieuw'!F65)</f>
        <v>0</v>
      </c>
      <c r="F65" s="4">
        <f ca="1">SUM('Annuitair extra oud'!G65,'Annuitair extra nieuw'!G65)</f>
        <v>0</v>
      </c>
      <c r="G65" s="4">
        <f ca="1">SUM('Annuitair extra oud'!H65,'Annuitair extra nieuw'!H65)</f>
        <v>0</v>
      </c>
      <c r="H65" s="4">
        <f t="shared" ca="1" si="2"/>
        <v>0</v>
      </c>
      <c r="I65" s="4">
        <f t="shared" ca="1" si="3"/>
        <v>0</v>
      </c>
      <c r="J65" s="4">
        <f ca="1">SUM('Annuitair extra oud'!I65,'Annuitair extra nieuw'!I65)</f>
        <v>0</v>
      </c>
      <c r="K65" s="4">
        <f t="shared" ca="1" si="4"/>
        <v>0</v>
      </c>
      <c r="L65" s="4">
        <f ca="1">SUM('Annuitair extra oud'!J65,'Annuitair extra nieuw'!J65)</f>
        <v>0</v>
      </c>
      <c r="M65" s="10">
        <f t="shared" ca="1" si="5"/>
        <v>46357</v>
      </c>
      <c r="N65" s="4"/>
      <c r="O65" s="4"/>
      <c r="P65" s="4"/>
      <c r="Q65" s="4"/>
      <c r="R65" s="4"/>
      <c r="S65" s="4"/>
      <c r="T65" s="4"/>
      <c r="U65" s="4"/>
      <c r="V65" s="21"/>
    </row>
    <row r="66" spans="1:22" x14ac:dyDescent="0.25">
      <c r="A66" s="10">
        <f t="shared" si="6"/>
        <v>46388</v>
      </c>
      <c r="B66">
        <f t="shared" si="1"/>
        <v>6</v>
      </c>
      <c r="C66">
        <v>65</v>
      </c>
      <c r="D66" s="4">
        <f ca="1">SUM('Annuitair extra oud'!D66,'Annuitair extra nieuw'!D66)</f>
        <v>0</v>
      </c>
      <c r="E66" s="4">
        <f ca="1">SUM('Annuitair extra oud'!E66,'Annuitair extra nieuw'!E66,'Annuitair extra oud'!F66,'Annuitair extra nieuw'!F66)</f>
        <v>0</v>
      </c>
      <c r="F66" s="4">
        <f ca="1">SUM('Annuitair extra oud'!G66,'Annuitair extra nieuw'!G66)</f>
        <v>0</v>
      </c>
      <c r="G66" s="4">
        <f ca="1">SUM('Annuitair extra oud'!H66,'Annuitair extra nieuw'!H66)</f>
        <v>0</v>
      </c>
      <c r="H66" s="4">
        <f t="shared" ca="1" si="2"/>
        <v>0</v>
      </c>
      <c r="I66" s="4">
        <f t="shared" ca="1" si="3"/>
        <v>0</v>
      </c>
      <c r="J66" s="4">
        <f ca="1">SUM('Annuitair extra oud'!I66,'Annuitair extra nieuw'!I66)</f>
        <v>0</v>
      </c>
      <c r="K66" s="4">
        <f t="shared" ca="1" si="4"/>
        <v>0</v>
      </c>
      <c r="L66" s="4">
        <f ca="1">SUM('Annuitair extra oud'!J66,'Annuitair extra nieuw'!J66)</f>
        <v>0</v>
      </c>
      <c r="M66" s="10">
        <f t="shared" ca="1" si="5"/>
        <v>46388</v>
      </c>
      <c r="N66" s="4"/>
      <c r="O66" s="4"/>
      <c r="P66" s="4"/>
      <c r="Q66" s="4"/>
      <c r="R66" s="4"/>
      <c r="S66" s="4"/>
      <c r="T66" s="4"/>
      <c r="U66" s="4"/>
      <c r="V66" s="21"/>
    </row>
    <row r="67" spans="1:22" x14ac:dyDescent="0.25">
      <c r="A67" s="10">
        <f t="shared" si="6"/>
        <v>46419</v>
      </c>
      <c r="B67">
        <f t="shared" ref="B67:B130" si="7">CEILING(C67/12,1)</f>
        <v>6</v>
      </c>
      <c r="C67">
        <v>66</v>
      </c>
      <c r="D67" s="4">
        <f ca="1">SUM('Annuitair extra oud'!D67,'Annuitair extra nieuw'!D67)</f>
        <v>0</v>
      </c>
      <c r="E67" s="4">
        <f ca="1">SUM('Annuitair extra oud'!E67,'Annuitair extra nieuw'!E67,'Annuitair extra oud'!F67,'Annuitair extra nieuw'!F67)</f>
        <v>0</v>
      </c>
      <c r="F67" s="4">
        <f ca="1">SUM('Annuitair extra oud'!G67,'Annuitair extra nieuw'!G67)</f>
        <v>0</v>
      </c>
      <c r="G67" s="4">
        <f ca="1">SUM('Annuitair extra oud'!H67,'Annuitair extra nieuw'!H67)</f>
        <v>0</v>
      </c>
      <c r="H67" s="4">
        <f t="shared" ref="H67:H130" ca="1" si="8">IF(F67-(Eigenwoningforfait/12)&lt;=0,0,(F67-(Eigenwoningforfait/12))*Belastingpercentage)</f>
        <v>0</v>
      </c>
      <c r="I67" s="4">
        <f t="shared" ref="I67:I130" ca="1" si="9">G67-H67</f>
        <v>0</v>
      </c>
      <c r="J67" s="4">
        <f ca="1">SUM('Annuitair extra oud'!I67,'Annuitair extra nieuw'!I67)</f>
        <v>0</v>
      </c>
      <c r="K67" s="4">
        <f t="shared" ref="K67:K130" ca="1" si="10">J67-H67</f>
        <v>0</v>
      </c>
      <c r="L67" s="4">
        <f ca="1">SUM('Annuitair extra oud'!J67,'Annuitair extra nieuw'!J67)</f>
        <v>0</v>
      </c>
      <c r="M67" s="10">
        <f t="shared" ref="M67:M130" ca="1" si="11">IF(L67&gt;=0.01,"",A67)</f>
        <v>46419</v>
      </c>
      <c r="N67" s="4"/>
      <c r="O67" s="4"/>
      <c r="P67" s="4"/>
      <c r="Q67" s="4"/>
      <c r="R67" s="4"/>
      <c r="S67" s="4"/>
      <c r="T67" s="4"/>
      <c r="U67" s="4"/>
      <c r="V67" s="21"/>
    </row>
    <row r="68" spans="1:22" x14ac:dyDescent="0.25">
      <c r="A68" s="10">
        <f t="shared" ref="A68:A131" si="12">DATE(YEAR(A67),MONTH(A67)+1,DAY(A67))</f>
        <v>46447</v>
      </c>
      <c r="B68">
        <f t="shared" si="7"/>
        <v>6</v>
      </c>
      <c r="C68">
        <v>67</v>
      </c>
      <c r="D68" s="4">
        <f ca="1">SUM('Annuitair extra oud'!D68,'Annuitair extra nieuw'!D68)</f>
        <v>0</v>
      </c>
      <c r="E68" s="4">
        <f ca="1">SUM('Annuitair extra oud'!E68,'Annuitair extra nieuw'!E68,'Annuitair extra oud'!F68,'Annuitair extra nieuw'!F68)</f>
        <v>0</v>
      </c>
      <c r="F68" s="4">
        <f ca="1">SUM('Annuitair extra oud'!G68,'Annuitair extra nieuw'!G68)</f>
        <v>0</v>
      </c>
      <c r="G68" s="4">
        <f ca="1">SUM('Annuitair extra oud'!H68,'Annuitair extra nieuw'!H68)</f>
        <v>0</v>
      </c>
      <c r="H68" s="4">
        <f t="shared" ca="1" si="8"/>
        <v>0</v>
      </c>
      <c r="I68" s="4">
        <f t="shared" ca="1" si="9"/>
        <v>0</v>
      </c>
      <c r="J68" s="4">
        <f ca="1">SUM('Annuitair extra oud'!I68,'Annuitair extra nieuw'!I68)</f>
        <v>0</v>
      </c>
      <c r="K68" s="4">
        <f t="shared" ca="1" si="10"/>
        <v>0</v>
      </c>
      <c r="L68" s="4">
        <f ca="1">SUM('Annuitair extra oud'!J68,'Annuitair extra nieuw'!J68)</f>
        <v>0</v>
      </c>
      <c r="M68" s="10">
        <f t="shared" ca="1" si="11"/>
        <v>46447</v>
      </c>
      <c r="N68" s="4"/>
      <c r="O68" s="4"/>
      <c r="P68" s="4"/>
      <c r="Q68" s="4"/>
      <c r="R68" s="4"/>
      <c r="S68" s="4"/>
      <c r="T68" s="4"/>
      <c r="U68" s="4"/>
      <c r="V68" s="21"/>
    </row>
    <row r="69" spans="1:22" x14ac:dyDescent="0.25">
      <c r="A69" s="10">
        <f t="shared" si="12"/>
        <v>46478</v>
      </c>
      <c r="B69">
        <f t="shared" si="7"/>
        <v>6</v>
      </c>
      <c r="C69">
        <v>68</v>
      </c>
      <c r="D69" s="4">
        <f ca="1">SUM('Annuitair extra oud'!D69,'Annuitair extra nieuw'!D69)</f>
        <v>0</v>
      </c>
      <c r="E69" s="4">
        <f ca="1">SUM('Annuitair extra oud'!E69,'Annuitair extra nieuw'!E69,'Annuitair extra oud'!F69,'Annuitair extra nieuw'!F69)</f>
        <v>0</v>
      </c>
      <c r="F69" s="4">
        <f ca="1">SUM('Annuitair extra oud'!G69,'Annuitair extra nieuw'!G69)</f>
        <v>0</v>
      </c>
      <c r="G69" s="4">
        <f ca="1">SUM('Annuitair extra oud'!H69,'Annuitair extra nieuw'!H69)</f>
        <v>0</v>
      </c>
      <c r="H69" s="4">
        <f t="shared" ca="1" si="8"/>
        <v>0</v>
      </c>
      <c r="I69" s="4">
        <f t="shared" ca="1" si="9"/>
        <v>0</v>
      </c>
      <c r="J69" s="4">
        <f ca="1">SUM('Annuitair extra oud'!I69,'Annuitair extra nieuw'!I69)</f>
        <v>0</v>
      </c>
      <c r="K69" s="4">
        <f t="shared" ca="1" si="10"/>
        <v>0</v>
      </c>
      <c r="L69" s="4">
        <f ca="1">SUM('Annuitair extra oud'!J69,'Annuitair extra nieuw'!J69)</f>
        <v>0</v>
      </c>
      <c r="M69" s="10">
        <f t="shared" ca="1" si="11"/>
        <v>46478</v>
      </c>
      <c r="N69" s="4"/>
      <c r="O69" s="4"/>
      <c r="P69" s="4"/>
      <c r="Q69" s="4"/>
      <c r="R69" s="4"/>
      <c r="S69" s="4"/>
      <c r="T69" s="4"/>
      <c r="U69" s="4"/>
      <c r="V69" s="21"/>
    </row>
    <row r="70" spans="1:22" x14ac:dyDescent="0.25">
      <c r="A70" s="10">
        <f t="shared" si="12"/>
        <v>46508</v>
      </c>
      <c r="B70">
        <f t="shared" si="7"/>
        <v>6</v>
      </c>
      <c r="C70">
        <v>69</v>
      </c>
      <c r="D70" s="4">
        <f ca="1">SUM('Annuitair extra oud'!D70,'Annuitair extra nieuw'!D70)</f>
        <v>0</v>
      </c>
      <c r="E70" s="4">
        <f ca="1">SUM('Annuitair extra oud'!E70,'Annuitair extra nieuw'!E70,'Annuitair extra oud'!F70,'Annuitair extra nieuw'!F70)</f>
        <v>0</v>
      </c>
      <c r="F70" s="4">
        <f ca="1">SUM('Annuitair extra oud'!G70,'Annuitair extra nieuw'!G70)</f>
        <v>0</v>
      </c>
      <c r="G70" s="4">
        <f ca="1">SUM('Annuitair extra oud'!H70,'Annuitair extra nieuw'!H70)</f>
        <v>0</v>
      </c>
      <c r="H70" s="4">
        <f t="shared" ca="1" si="8"/>
        <v>0</v>
      </c>
      <c r="I70" s="4">
        <f t="shared" ca="1" si="9"/>
        <v>0</v>
      </c>
      <c r="J70" s="4">
        <f ca="1">SUM('Annuitair extra oud'!I70,'Annuitair extra nieuw'!I70)</f>
        <v>0</v>
      </c>
      <c r="K70" s="4">
        <f t="shared" ca="1" si="10"/>
        <v>0</v>
      </c>
      <c r="L70" s="4">
        <f ca="1">SUM('Annuitair extra oud'!J70,'Annuitair extra nieuw'!J70)</f>
        <v>0</v>
      </c>
      <c r="M70" s="10">
        <f t="shared" ca="1" si="11"/>
        <v>46508</v>
      </c>
      <c r="N70" s="4"/>
      <c r="O70" s="4"/>
      <c r="P70" s="4"/>
      <c r="Q70" s="4"/>
      <c r="R70" s="4"/>
      <c r="S70" s="4"/>
      <c r="T70" s="4"/>
      <c r="U70" s="4"/>
      <c r="V70" s="4">
        <f>SUM(Q59:Q70)</f>
        <v>0</v>
      </c>
    </row>
    <row r="71" spans="1:22" x14ac:dyDescent="0.25">
      <c r="A71" s="10">
        <f t="shared" si="12"/>
        <v>46539</v>
      </c>
      <c r="B71">
        <f t="shared" si="7"/>
        <v>6</v>
      </c>
      <c r="C71">
        <v>70</v>
      </c>
      <c r="D71" s="4">
        <f ca="1">SUM('Annuitair extra oud'!D71,'Annuitair extra nieuw'!D71)</f>
        <v>0</v>
      </c>
      <c r="E71" s="4">
        <f ca="1">SUM('Annuitair extra oud'!E71,'Annuitair extra nieuw'!E71,'Annuitair extra oud'!F71,'Annuitair extra nieuw'!F71)</f>
        <v>0</v>
      </c>
      <c r="F71" s="4">
        <f ca="1">SUM('Annuitair extra oud'!G71,'Annuitair extra nieuw'!G71)</f>
        <v>0</v>
      </c>
      <c r="G71" s="4">
        <f ca="1">SUM('Annuitair extra oud'!H71,'Annuitair extra nieuw'!H71)</f>
        <v>0</v>
      </c>
      <c r="H71" s="4">
        <f t="shared" ca="1" si="8"/>
        <v>0</v>
      </c>
      <c r="I71" s="4">
        <f t="shared" ca="1" si="9"/>
        <v>0</v>
      </c>
      <c r="J71" s="4">
        <f ca="1">SUM('Annuitair extra oud'!I71,'Annuitair extra nieuw'!I71)</f>
        <v>0</v>
      </c>
      <c r="K71" s="4">
        <f t="shared" ca="1" si="10"/>
        <v>0</v>
      </c>
      <c r="L71" s="4">
        <f ca="1">SUM('Annuitair extra oud'!J71,'Annuitair extra nieuw'!J71)</f>
        <v>0</v>
      </c>
      <c r="M71" s="10">
        <f t="shared" ca="1" si="11"/>
        <v>46539</v>
      </c>
      <c r="N71" s="4"/>
      <c r="O71" s="4"/>
      <c r="P71" s="4"/>
      <c r="Q71" s="4"/>
      <c r="R71" s="4"/>
      <c r="S71" s="4"/>
      <c r="T71" s="4"/>
      <c r="U71" s="4"/>
      <c r="V71" s="21"/>
    </row>
    <row r="72" spans="1:22" x14ac:dyDescent="0.25">
      <c r="A72" s="10">
        <f t="shared" si="12"/>
        <v>46569</v>
      </c>
      <c r="B72">
        <f t="shared" si="7"/>
        <v>6</v>
      </c>
      <c r="C72">
        <v>71</v>
      </c>
      <c r="D72" s="4">
        <f ca="1">SUM('Annuitair extra oud'!D72,'Annuitair extra nieuw'!D72)</f>
        <v>0</v>
      </c>
      <c r="E72" s="4">
        <f ca="1">SUM('Annuitair extra oud'!E72,'Annuitair extra nieuw'!E72,'Annuitair extra oud'!F72,'Annuitair extra nieuw'!F72)</f>
        <v>0</v>
      </c>
      <c r="F72" s="4">
        <f ca="1">SUM('Annuitair extra oud'!G72,'Annuitair extra nieuw'!G72)</f>
        <v>0</v>
      </c>
      <c r="G72" s="4">
        <f ca="1">SUM('Annuitair extra oud'!H72,'Annuitair extra nieuw'!H72)</f>
        <v>0</v>
      </c>
      <c r="H72" s="4">
        <f t="shared" ca="1" si="8"/>
        <v>0</v>
      </c>
      <c r="I72" s="4">
        <f t="shared" ca="1" si="9"/>
        <v>0</v>
      </c>
      <c r="J72" s="4">
        <f ca="1">SUM('Annuitair extra oud'!I72,'Annuitair extra nieuw'!I72)</f>
        <v>0</v>
      </c>
      <c r="K72" s="4">
        <f t="shared" ca="1" si="10"/>
        <v>0</v>
      </c>
      <c r="L72" s="4">
        <f ca="1">SUM('Annuitair extra oud'!J72,'Annuitair extra nieuw'!J72)</f>
        <v>0</v>
      </c>
      <c r="M72" s="10">
        <f t="shared" ca="1" si="11"/>
        <v>46569</v>
      </c>
      <c r="N72" s="4"/>
      <c r="O72" s="4"/>
      <c r="P72" s="4"/>
      <c r="Q72" s="4"/>
      <c r="R72" s="4"/>
      <c r="S72" s="4"/>
      <c r="T72" s="4"/>
      <c r="U72" s="4"/>
      <c r="V72" s="21"/>
    </row>
    <row r="73" spans="1:22" x14ac:dyDescent="0.25">
      <c r="A73" s="10">
        <f t="shared" si="12"/>
        <v>46600</v>
      </c>
      <c r="B73">
        <f t="shared" si="7"/>
        <v>6</v>
      </c>
      <c r="C73">
        <v>72</v>
      </c>
      <c r="D73" s="4">
        <f ca="1">SUM('Annuitair extra oud'!D73,'Annuitair extra nieuw'!D73)</f>
        <v>0</v>
      </c>
      <c r="E73" s="4">
        <f ca="1">SUM('Annuitair extra oud'!E73,'Annuitair extra nieuw'!E73,'Annuitair extra oud'!F73,'Annuitair extra nieuw'!F73)</f>
        <v>0</v>
      </c>
      <c r="F73" s="4">
        <f ca="1">SUM('Annuitair extra oud'!G73,'Annuitair extra nieuw'!G73)</f>
        <v>0</v>
      </c>
      <c r="G73" s="4">
        <f ca="1">SUM('Annuitair extra oud'!H73,'Annuitair extra nieuw'!H73)</f>
        <v>0</v>
      </c>
      <c r="H73" s="4">
        <f t="shared" ca="1" si="8"/>
        <v>0</v>
      </c>
      <c r="I73" s="4">
        <f t="shared" ca="1" si="9"/>
        <v>0</v>
      </c>
      <c r="J73" s="4">
        <f ca="1">SUM('Annuitair extra oud'!I73,'Annuitair extra nieuw'!I73)</f>
        <v>0</v>
      </c>
      <c r="K73" s="4">
        <f t="shared" ca="1" si="10"/>
        <v>0</v>
      </c>
      <c r="L73" s="4">
        <f ca="1">SUM('Annuitair extra oud'!J73,'Annuitair extra nieuw'!J73)</f>
        <v>0</v>
      </c>
      <c r="M73" s="10">
        <f t="shared" ca="1" si="11"/>
        <v>46600</v>
      </c>
      <c r="N73" s="4"/>
      <c r="O73" s="4"/>
      <c r="P73" s="4"/>
      <c r="Q73" s="4"/>
      <c r="R73" s="4"/>
      <c r="S73" s="4"/>
      <c r="T73" s="4"/>
      <c r="U73" s="4"/>
      <c r="V73" s="21"/>
    </row>
    <row r="74" spans="1:22" x14ac:dyDescent="0.25">
      <c r="A74" s="10">
        <f t="shared" si="12"/>
        <v>46631</v>
      </c>
      <c r="B74">
        <f t="shared" si="7"/>
        <v>7</v>
      </c>
      <c r="C74">
        <v>73</v>
      </c>
      <c r="D74" s="4">
        <f ca="1">SUM('Annuitair extra oud'!D74,'Annuitair extra nieuw'!D74)</f>
        <v>0</v>
      </c>
      <c r="E74" s="4">
        <f ca="1">SUM('Annuitair extra oud'!E74,'Annuitair extra nieuw'!E74,'Annuitair extra oud'!F74,'Annuitair extra nieuw'!F74)</f>
        <v>0</v>
      </c>
      <c r="F74" s="4">
        <f ca="1">SUM('Annuitair extra oud'!G74,'Annuitair extra nieuw'!G74)</f>
        <v>0</v>
      </c>
      <c r="G74" s="4">
        <f ca="1">SUM('Annuitair extra oud'!H74,'Annuitair extra nieuw'!H74)</f>
        <v>0</v>
      </c>
      <c r="H74" s="4">
        <f t="shared" ca="1" si="8"/>
        <v>0</v>
      </c>
      <c r="I74" s="4">
        <f t="shared" ca="1" si="9"/>
        <v>0</v>
      </c>
      <c r="J74" s="4">
        <f ca="1">SUM('Annuitair extra oud'!I74,'Annuitair extra nieuw'!I74)</f>
        <v>0</v>
      </c>
      <c r="K74" s="4">
        <f t="shared" ca="1" si="10"/>
        <v>0</v>
      </c>
      <c r="L74" s="4">
        <f ca="1">SUM('Annuitair extra oud'!J74,'Annuitair extra nieuw'!J74)</f>
        <v>0</v>
      </c>
      <c r="M74" s="10">
        <f t="shared" ca="1" si="11"/>
        <v>46631</v>
      </c>
      <c r="N74" s="4"/>
      <c r="O74" s="4"/>
      <c r="P74" s="4"/>
      <c r="Q74" s="4"/>
      <c r="R74" s="4"/>
      <c r="S74" s="4"/>
      <c r="T74" s="4"/>
      <c r="U74" s="4"/>
      <c r="V74" s="21"/>
    </row>
    <row r="75" spans="1:22" x14ac:dyDescent="0.25">
      <c r="A75" s="10">
        <f t="shared" si="12"/>
        <v>46661</v>
      </c>
      <c r="B75">
        <f t="shared" si="7"/>
        <v>7</v>
      </c>
      <c r="C75">
        <v>74</v>
      </c>
      <c r="D75" s="4">
        <f ca="1">SUM('Annuitair extra oud'!D75,'Annuitair extra nieuw'!D75)</f>
        <v>0</v>
      </c>
      <c r="E75" s="4">
        <f ca="1">SUM('Annuitair extra oud'!E75,'Annuitair extra nieuw'!E75,'Annuitair extra oud'!F75,'Annuitair extra nieuw'!F75)</f>
        <v>0</v>
      </c>
      <c r="F75" s="4">
        <f ca="1">SUM('Annuitair extra oud'!G75,'Annuitair extra nieuw'!G75)</f>
        <v>0</v>
      </c>
      <c r="G75" s="4">
        <f ca="1">SUM('Annuitair extra oud'!H75,'Annuitair extra nieuw'!H75)</f>
        <v>0</v>
      </c>
      <c r="H75" s="4">
        <f t="shared" ca="1" si="8"/>
        <v>0</v>
      </c>
      <c r="I75" s="4">
        <f t="shared" ca="1" si="9"/>
        <v>0</v>
      </c>
      <c r="J75" s="4">
        <f ca="1">SUM('Annuitair extra oud'!I75,'Annuitair extra nieuw'!I75)</f>
        <v>0</v>
      </c>
      <c r="K75" s="4">
        <f t="shared" ca="1" si="10"/>
        <v>0</v>
      </c>
      <c r="L75" s="4">
        <f ca="1">SUM('Annuitair extra oud'!J75,'Annuitair extra nieuw'!J75)</f>
        <v>0</v>
      </c>
      <c r="M75" s="10">
        <f t="shared" ca="1" si="11"/>
        <v>46661</v>
      </c>
      <c r="N75" s="4"/>
      <c r="O75" s="4"/>
      <c r="P75" s="4"/>
      <c r="Q75" s="4"/>
      <c r="R75" s="4"/>
      <c r="S75" s="4"/>
      <c r="T75" s="4"/>
      <c r="U75" s="4"/>
      <c r="V75" s="21"/>
    </row>
    <row r="76" spans="1:22" x14ac:dyDescent="0.25">
      <c r="A76" s="10">
        <f t="shared" si="12"/>
        <v>46692</v>
      </c>
      <c r="B76">
        <f t="shared" si="7"/>
        <v>7</v>
      </c>
      <c r="C76">
        <v>75</v>
      </c>
      <c r="D76" s="4">
        <f ca="1">SUM('Annuitair extra oud'!D76,'Annuitair extra nieuw'!D76)</f>
        <v>0</v>
      </c>
      <c r="E76" s="4">
        <f ca="1">SUM('Annuitair extra oud'!E76,'Annuitair extra nieuw'!E76,'Annuitair extra oud'!F76,'Annuitair extra nieuw'!F76)</f>
        <v>0</v>
      </c>
      <c r="F76" s="4">
        <f ca="1">SUM('Annuitair extra oud'!G76,'Annuitair extra nieuw'!G76)</f>
        <v>0</v>
      </c>
      <c r="G76" s="4">
        <f ca="1">SUM('Annuitair extra oud'!H76,'Annuitair extra nieuw'!H76)</f>
        <v>0</v>
      </c>
      <c r="H76" s="4">
        <f t="shared" ca="1" si="8"/>
        <v>0</v>
      </c>
      <c r="I76" s="4">
        <f t="shared" ca="1" si="9"/>
        <v>0</v>
      </c>
      <c r="J76" s="4">
        <f ca="1">SUM('Annuitair extra oud'!I76,'Annuitair extra nieuw'!I76)</f>
        <v>0</v>
      </c>
      <c r="K76" s="4">
        <f t="shared" ca="1" si="10"/>
        <v>0</v>
      </c>
      <c r="L76" s="4">
        <f ca="1">SUM('Annuitair extra oud'!J76,'Annuitair extra nieuw'!J76)</f>
        <v>0</v>
      </c>
      <c r="M76" s="10">
        <f t="shared" ca="1" si="11"/>
        <v>46692</v>
      </c>
      <c r="N76" s="4"/>
      <c r="O76" s="4"/>
      <c r="P76" s="4"/>
      <c r="Q76" s="4"/>
      <c r="R76" s="4"/>
      <c r="S76" s="4"/>
      <c r="T76" s="4"/>
      <c r="U76" s="4"/>
      <c r="V76" s="21"/>
    </row>
    <row r="77" spans="1:22" x14ac:dyDescent="0.25">
      <c r="A77" s="10">
        <f t="shared" si="12"/>
        <v>46722</v>
      </c>
      <c r="B77">
        <f t="shared" si="7"/>
        <v>7</v>
      </c>
      <c r="C77">
        <v>76</v>
      </c>
      <c r="D77" s="4">
        <f ca="1">SUM('Annuitair extra oud'!D77,'Annuitair extra nieuw'!D77)</f>
        <v>0</v>
      </c>
      <c r="E77" s="4">
        <f ca="1">SUM('Annuitair extra oud'!E77,'Annuitair extra nieuw'!E77,'Annuitair extra oud'!F77,'Annuitair extra nieuw'!F77)</f>
        <v>0</v>
      </c>
      <c r="F77" s="4">
        <f ca="1">SUM('Annuitair extra oud'!G77,'Annuitair extra nieuw'!G77)</f>
        <v>0</v>
      </c>
      <c r="G77" s="4">
        <f ca="1">SUM('Annuitair extra oud'!H77,'Annuitair extra nieuw'!H77)</f>
        <v>0</v>
      </c>
      <c r="H77" s="4">
        <f t="shared" ca="1" si="8"/>
        <v>0</v>
      </c>
      <c r="I77" s="4">
        <f t="shared" ca="1" si="9"/>
        <v>0</v>
      </c>
      <c r="J77" s="4">
        <f ca="1">SUM('Annuitair extra oud'!I77,'Annuitair extra nieuw'!I77)</f>
        <v>0</v>
      </c>
      <c r="K77" s="4">
        <f t="shared" ca="1" si="10"/>
        <v>0</v>
      </c>
      <c r="L77" s="4">
        <f ca="1">SUM('Annuitair extra oud'!J77,'Annuitair extra nieuw'!J77)</f>
        <v>0</v>
      </c>
      <c r="M77" s="10">
        <f t="shared" ca="1" si="11"/>
        <v>46722</v>
      </c>
      <c r="N77" s="4"/>
      <c r="O77" s="4"/>
      <c r="P77" s="4"/>
      <c r="Q77" s="4"/>
      <c r="R77" s="4"/>
      <c r="S77" s="4"/>
      <c r="T77" s="4"/>
      <c r="U77" s="4"/>
      <c r="V77" s="21"/>
    </row>
    <row r="78" spans="1:22" x14ac:dyDescent="0.25">
      <c r="A78" s="10">
        <f t="shared" si="12"/>
        <v>46753</v>
      </c>
      <c r="B78">
        <f t="shared" si="7"/>
        <v>7</v>
      </c>
      <c r="C78">
        <v>77</v>
      </c>
      <c r="D78" s="4">
        <f ca="1">SUM('Annuitair extra oud'!D78,'Annuitair extra nieuw'!D78)</f>
        <v>0</v>
      </c>
      <c r="E78" s="4">
        <f ca="1">SUM('Annuitair extra oud'!E78,'Annuitair extra nieuw'!E78,'Annuitair extra oud'!F78,'Annuitair extra nieuw'!F78)</f>
        <v>0</v>
      </c>
      <c r="F78" s="4">
        <f ca="1">SUM('Annuitair extra oud'!G78,'Annuitair extra nieuw'!G78)</f>
        <v>0</v>
      </c>
      <c r="G78" s="4">
        <f ca="1">SUM('Annuitair extra oud'!H78,'Annuitair extra nieuw'!H78)</f>
        <v>0</v>
      </c>
      <c r="H78" s="4">
        <f t="shared" ca="1" si="8"/>
        <v>0</v>
      </c>
      <c r="I78" s="4">
        <f t="shared" ca="1" si="9"/>
        <v>0</v>
      </c>
      <c r="J78" s="4">
        <f ca="1">SUM('Annuitair extra oud'!I78,'Annuitair extra nieuw'!I78)</f>
        <v>0</v>
      </c>
      <c r="K78" s="4">
        <f t="shared" ca="1" si="10"/>
        <v>0</v>
      </c>
      <c r="L78" s="4">
        <f ca="1">SUM('Annuitair extra oud'!J78,'Annuitair extra nieuw'!J78)</f>
        <v>0</v>
      </c>
      <c r="M78" s="10">
        <f t="shared" ca="1" si="11"/>
        <v>46753</v>
      </c>
      <c r="N78" s="4"/>
      <c r="O78" s="4"/>
      <c r="P78" s="4"/>
      <c r="Q78" s="4"/>
      <c r="R78" s="4"/>
      <c r="S78" s="4"/>
      <c r="T78" s="4"/>
      <c r="U78" s="4"/>
      <c r="V78" s="21"/>
    </row>
    <row r="79" spans="1:22" x14ac:dyDescent="0.25">
      <c r="A79" s="10">
        <f t="shared" si="12"/>
        <v>46784</v>
      </c>
      <c r="B79">
        <f t="shared" si="7"/>
        <v>7</v>
      </c>
      <c r="C79">
        <v>78</v>
      </c>
      <c r="D79" s="4">
        <f ca="1">SUM('Annuitair extra oud'!D79,'Annuitair extra nieuw'!D79)</f>
        <v>0</v>
      </c>
      <c r="E79" s="4">
        <f ca="1">SUM('Annuitair extra oud'!E79,'Annuitair extra nieuw'!E79,'Annuitair extra oud'!F79,'Annuitair extra nieuw'!F79)</f>
        <v>0</v>
      </c>
      <c r="F79" s="4">
        <f ca="1">SUM('Annuitair extra oud'!G79,'Annuitair extra nieuw'!G79)</f>
        <v>0</v>
      </c>
      <c r="G79" s="4">
        <f ca="1">SUM('Annuitair extra oud'!H79,'Annuitair extra nieuw'!H79)</f>
        <v>0</v>
      </c>
      <c r="H79" s="4">
        <f t="shared" ca="1" si="8"/>
        <v>0</v>
      </c>
      <c r="I79" s="4">
        <f t="shared" ca="1" si="9"/>
        <v>0</v>
      </c>
      <c r="J79" s="4">
        <f ca="1">SUM('Annuitair extra oud'!I79,'Annuitair extra nieuw'!I79)</f>
        <v>0</v>
      </c>
      <c r="K79" s="4">
        <f t="shared" ca="1" si="10"/>
        <v>0</v>
      </c>
      <c r="L79" s="4">
        <f ca="1">SUM('Annuitair extra oud'!J79,'Annuitair extra nieuw'!J79)</f>
        <v>0</v>
      </c>
      <c r="M79" s="10">
        <f t="shared" ca="1" si="11"/>
        <v>46784</v>
      </c>
      <c r="N79" s="4"/>
      <c r="O79" s="4"/>
      <c r="P79" s="4"/>
      <c r="Q79" s="4"/>
      <c r="R79" s="4"/>
      <c r="S79" s="4"/>
      <c r="T79" s="4"/>
      <c r="U79" s="4"/>
      <c r="V79" s="21"/>
    </row>
    <row r="80" spans="1:22" x14ac:dyDescent="0.25">
      <c r="A80" s="10">
        <f t="shared" si="12"/>
        <v>46813</v>
      </c>
      <c r="B80">
        <f t="shared" si="7"/>
        <v>7</v>
      </c>
      <c r="C80">
        <v>79</v>
      </c>
      <c r="D80" s="4">
        <f ca="1">SUM('Annuitair extra oud'!D80,'Annuitair extra nieuw'!D80)</f>
        <v>0</v>
      </c>
      <c r="E80" s="4">
        <f ca="1">SUM('Annuitair extra oud'!E80,'Annuitair extra nieuw'!E80,'Annuitair extra oud'!F80,'Annuitair extra nieuw'!F80)</f>
        <v>0</v>
      </c>
      <c r="F80" s="4">
        <f ca="1">SUM('Annuitair extra oud'!G80,'Annuitair extra nieuw'!G80)</f>
        <v>0</v>
      </c>
      <c r="G80" s="4">
        <f ca="1">SUM('Annuitair extra oud'!H80,'Annuitair extra nieuw'!H80)</f>
        <v>0</v>
      </c>
      <c r="H80" s="4">
        <f t="shared" ca="1" si="8"/>
        <v>0</v>
      </c>
      <c r="I80" s="4">
        <f t="shared" ca="1" si="9"/>
        <v>0</v>
      </c>
      <c r="J80" s="4">
        <f ca="1">SUM('Annuitair extra oud'!I80,'Annuitair extra nieuw'!I80)</f>
        <v>0</v>
      </c>
      <c r="K80" s="4">
        <f t="shared" ca="1" si="10"/>
        <v>0</v>
      </c>
      <c r="L80" s="4">
        <f ca="1">SUM('Annuitair extra oud'!J80,'Annuitair extra nieuw'!J80)</f>
        <v>0</v>
      </c>
      <c r="M80" s="10">
        <f t="shared" ca="1" si="11"/>
        <v>46813</v>
      </c>
      <c r="N80" s="4"/>
      <c r="O80" s="4"/>
      <c r="P80" s="4"/>
      <c r="Q80" s="4"/>
      <c r="R80" s="4"/>
      <c r="S80" s="4"/>
      <c r="T80" s="4"/>
      <c r="U80" s="4"/>
      <c r="V80" s="21"/>
    </row>
    <row r="81" spans="1:22" x14ac:dyDescent="0.25">
      <c r="A81" s="10">
        <f t="shared" si="12"/>
        <v>46844</v>
      </c>
      <c r="B81">
        <f t="shared" si="7"/>
        <v>7</v>
      </c>
      <c r="C81">
        <v>80</v>
      </c>
      <c r="D81" s="4">
        <f ca="1">SUM('Annuitair extra oud'!D81,'Annuitair extra nieuw'!D81)</f>
        <v>0</v>
      </c>
      <c r="E81" s="4">
        <f ca="1">SUM('Annuitair extra oud'!E81,'Annuitair extra nieuw'!E81,'Annuitair extra oud'!F81,'Annuitair extra nieuw'!F81)</f>
        <v>0</v>
      </c>
      <c r="F81" s="4">
        <f ca="1">SUM('Annuitair extra oud'!G81,'Annuitair extra nieuw'!G81)</f>
        <v>0</v>
      </c>
      <c r="G81" s="4">
        <f ca="1">SUM('Annuitair extra oud'!H81,'Annuitair extra nieuw'!H81)</f>
        <v>0</v>
      </c>
      <c r="H81" s="4">
        <f t="shared" ca="1" si="8"/>
        <v>0</v>
      </c>
      <c r="I81" s="4">
        <f t="shared" ca="1" si="9"/>
        <v>0</v>
      </c>
      <c r="J81" s="4">
        <f ca="1">SUM('Annuitair extra oud'!I81,'Annuitair extra nieuw'!I81)</f>
        <v>0</v>
      </c>
      <c r="K81" s="4">
        <f t="shared" ca="1" si="10"/>
        <v>0</v>
      </c>
      <c r="L81" s="4">
        <f ca="1">SUM('Annuitair extra oud'!J81,'Annuitair extra nieuw'!J81)</f>
        <v>0</v>
      </c>
      <c r="M81" s="10">
        <f t="shared" ca="1" si="11"/>
        <v>46844</v>
      </c>
      <c r="N81" s="4"/>
      <c r="O81" s="4"/>
      <c r="P81" s="4"/>
      <c r="Q81" s="4"/>
      <c r="R81" s="4"/>
      <c r="S81" s="4"/>
      <c r="T81" s="4"/>
      <c r="U81" s="4"/>
      <c r="V81" s="21"/>
    </row>
    <row r="82" spans="1:22" x14ac:dyDescent="0.25">
      <c r="A82" s="10">
        <f t="shared" si="12"/>
        <v>46874</v>
      </c>
      <c r="B82">
        <f t="shared" si="7"/>
        <v>7</v>
      </c>
      <c r="C82">
        <v>81</v>
      </c>
      <c r="D82" s="4">
        <f ca="1">SUM('Annuitair extra oud'!D82,'Annuitair extra nieuw'!D82)</f>
        <v>0</v>
      </c>
      <c r="E82" s="4">
        <f ca="1">SUM('Annuitair extra oud'!E82,'Annuitair extra nieuw'!E82,'Annuitair extra oud'!F82,'Annuitair extra nieuw'!F82)</f>
        <v>0</v>
      </c>
      <c r="F82" s="4">
        <f ca="1">SUM('Annuitair extra oud'!G82,'Annuitair extra nieuw'!G82)</f>
        <v>0</v>
      </c>
      <c r="G82" s="4">
        <f ca="1">SUM('Annuitair extra oud'!H82,'Annuitair extra nieuw'!H82)</f>
        <v>0</v>
      </c>
      <c r="H82" s="4">
        <f t="shared" ca="1" si="8"/>
        <v>0</v>
      </c>
      <c r="I82" s="4">
        <f t="shared" ca="1" si="9"/>
        <v>0</v>
      </c>
      <c r="J82" s="4">
        <f ca="1">SUM('Annuitair extra oud'!I82,'Annuitair extra nieuw'!I82)</f>
        <v>0</v>
      </c>
      <c r="K82" s="4">
        <f t="shared" ca="1" si="10"/>
        <v>0</v>
      </c>
      <c r="L82" s="4">
        <f ca="1">SUM('Annuitair extra oud'!J82,'Annuitair extra nieuw'!J82)</f>
        <v>0</v>
      </c>
      <c r="M82" s="10">
        <f t="shared" ca="1" si="11"/>
        <v>46874</v>
      </c>
      <c r="N82" s="4"/>
      <c r="O82" s="4"/>
      <c r="P82" s="4"/>
      <c r="Q82" s="4"/>
      <c r="R82" s="4"/>
      <c r="S82" s="4"/>
      <c r="T82" s="4"/>
      <c r="U82" s="4"/>
      <c r="V82" s="21"/>
    </row>
    <row r="83" spans="1:22" x14ac:dyDescent="0.25">
      <c r="A83" s="10">
        <f t="shared" si="12"/>
        <v>46905</v>
      </c>
      <c r="B83">
        <f t="shared" si="7"/>
        <v>7</v>
      </c>
      <c r="C83">
        <v>82</v>
      </c>
      <c r="D83" s="4">
        <f ca="1">SUM('Annuitair extra oud'!D83,'Annuitair extra nieuw'!D83)</f>
        <v>0</v>
      </c>
      <c r="E83" s="4">
        <f ca="1">SUM('Annuitair extra oud'!E83,'Annuitair extra nieuw'!E83,'Annuitair extra oud'!F83,'Annuitair extra nieuw'!F83)</f>
        <v>0</v>
      </c>
      <c r="F83" s="4">
        <f ca="1">SUM('Annuitair extra oud'!G83,'Annuitair extra nieuw'!G83)</f>
        <v>0</v>
      </c>
      <c r="G83" s="4">
        <f ca="1">SUM('Annuitair extra oud'!H83,'Annuitair extra nieuw'!H83)</f>
        <v>0</v>
      </c>
      <c r="H83" s="4">
        <f t="shared" ca="1" si="8"/>
        <v>0</v>
      </c>
      <c r="I83" s="4">
        <f t="shared" ca="1" si="9"/>
        <v>0</v>
      </c>
      <c r="J83" s="4">
        <f ca="1">SUM('Annuitair extra oud'!I83,'Annuitair extra nieuw'!I83)</f>
        <v>0</v>
      </c>
      <c r="K83" s="4">
        <f t="shared" ca="1" si="10"/>
        <v>0</v>
      </c>
      <c r="L83" s="4">
        <f ca="1">SUM('Annuitair extra oud'!J83,'Annuitair extra nieuw'!J83)</f>
        <v>0</v>
      </c>
      <c r="M83" s="10">
        <f t="shared" ca="1" si="11"/>
        <v>46905</v>
      </c>
      <c r="N83" s="4"/>
      <c r="O83" s="4"/>
      <c r="P83" s="4"/>
      <c r="Q83" s="4"/>
      <c r="R83" s="4"/>
      <c r="S83" s="4"/>
      <c r="T83" s="4"/>
      <c r="U83" s="4"/>
      <c r="V83" s="21"/>
    </row>
    <row r="84" spans="1:22" x14ac:dyDescent="0.25">
      <c r="A84" s="10">
        <f t="shared" si="12"/>
        <v>46935</v>
      </c>
      <c r="B84">
        <f t="shared" si="7"/>
        <v>7</v>
      </c>
      <c r="C84">
        <v>83</v>
      </c>
      <c r="D84" s="4">
        <f ca="1">SUM('Annuitair extra oud'!D84,'Annuitair extra nieuw'!D84)</f>
        <v>0</v>
      </c>
      <c r="E84" s="4">
        <f ca="1">SUM('Annuitair extra oud'!E84,'Annuitair extra nieuw'!E84,'Annuitair extra oud'!F84,'Annuitair extra nieuw'!F84)</f>
        <v>0</v>
      </c>
      <c r="F84" s="4">
        <f ca="1">SUM('Annuitair extra oud'!G84,'Annuitair extra nieuw'!G84)</f>
        <v>0</v>
      </c>
      <c r="G84" s="4">
        <f ca="1">SUM('Annuitair extra oud'!H84,'Annuitair extra nieuw'!H84)</f>
        <v>0</v>
      </c>
      <c r="H84" s="4">
        <f t="shared" ca="1" si="8"/>
        <v>0</v>
      </c>
      <c r="I84" s="4">
        <f t="shared" ca="1" si="9"/>
        <v>0</v>
      </c>
      <c r="J84" s="4">
        <f ca="1">SUM('Annuitair extra oud'!I84,'Annuitair extra nieuw'!I84)</f>
        <v>0</v>
      </c>
      <c r="K84" s="4">
        <f t="shared" ca="1" si="10"/>
        <v>0</v>
      </c>
      <c r="L84" s="4">
        <f ca="1">SUM('Annuitair extra oud'!J84,'Annuitair extra nieuw'!J84)</f>
        <v>0</v>
      </c>
      <c r="M84" s="10">
        <f t="shared" ca="1" si="11"/>
        <v>46935</v>
      </c>
      <c r="N84" s="4"/>
      <c r="O84" s="4"/>
      <c r="P84" s="4"/>
      <c r="Q84" s="4"/>
      <c r="R84" s="4"/>
      <c r="S84" s="4"/>
      <c r="T84" s="4"/>
      <c r="U84" s="4"/>
      <c r="V84" s="21"/>
    </row>
    <row r="85" spans="1:22" x14ac:dyDescent="0.25">
      <c r="A85" s="10">
        <f t="shared" si="12"/>
        <v>46966</v>
      </c>
      <c r="B85">
        <f t="shared" si="7"/>
        <v>7</v>
      </c>
      <c r="C85">
        <v>84</v>
      </c>
      <c r="D85" s="4">
        <f ca="1">SUM('Annuitair extra oud'!D85,'Annuitair extra nieuw'!D85)</f>
        <v>0</v>
      </c>
      <c r="E85" s="4">
        <f ca="1">SUM('Annuitair extra oud'!E85,'Annuitair extra nieuw'!E85,'Annuitair extra oud'!F85,'Annuitair extra nieuw'!F85)</f>
        <v>0</v>
      </c>
      <c r="F85" s="4">
        <f ca="1">SUM('Annuitair extra oud'!G85,'Annuitair extra nieuw'!G85)</f>
        <v>0</v>
      </c>
      <c r="G85" s="4">
        <f ca="1">SUM('Annuitair extra oud'!H85,'Annuitair extra nieuw'!H85)</f>
        <v>0</v>
      </c>
      <c r="H85" s="4">
        <f t="shared" ca="1" si="8"/>
        <v>0</v>
      </c>
      <c r="I85" s="4">
        <f t="shared" ca="1" si="9"/>
        <v>0</v>
      </c>
      <c r="J85" s="4">
        <f ca="1">SUM('Annuitair extra oud'!I85,'Annuitair extra nieuw'!I85)</f>
        <v>0</v>
      </c>
      <c r="K85" s="4">
        <f t="shared" ca="1" si="10"/>
        <v>0</v>
      </c>
      <c r="L85" s="4">
        <f ca="1">SUM('Annuitair extra oud'!J85,'Annuitair extra nieuw'!J85)</f>
        <v>0</v>
      </c>
      <c r="M85" s="10">
        <f t="shared" ca="1" si="11"/>
        <v>46966</v>
      </c>
      <c r="N85" s="4"/>
      <c r="O85" s="4"/>
      <c r="P85" s="4"/>
      <c r="Q85" s="4"/>
      <c r="R85" s="4"/>
      <c r="S85" s="4"/>
      <c r="T85" s="4"/>
      <c r="U85" s="4"/>
      <c r="V85" s="21"/>
    </row>
    <row r="86" spans="1:22" x14ac:dyDescent="0.25">
      <c r="A86" s="10">
        <f t="shared" si="12"/>
        <v>46997</v>
      </c>
      <c r="B86">
        <f t="shared" si="7"/>
        <v>8</v>
      </c>
      <c r="C86">
        <v>85</v>
      </c>
      <c r="D86" s="4">
        <f ca="1">SUM('Annuitair extra oud'!D86,'Annuitair extra nieuw'!D86)</f>
        <v>0</v>
      </c>
      <c r="E86" s="4">
        <f ca="1">SUM('Annuitair extra oud'!E86,'Annuitair extra nieuw'!E86,'Annuitair extra oud'!F86,'Annuitair extra nieuw'!F86)</f>
        <v>0</v>
      </c>
      <c r="F86" s="4">
        <f ca="1">SUM('Annuitair extra oud'!G86,'Annuitair extra nieuw'!G86)</f>
        <v>0</v>
      </c>
      <c r="G86" s="4">
        <f ca="1">SUM('Annuitair extra oud'!H86,'Annuitair extra nieuw'!H86)</f>
        <v>0</v>
      </c>
      <c r="H86" s="4">
        <f t="shared" ca="1" si="8"/>
        <v>0</v>
      </c>
      <c r="I86" s="4">
        <f t="shared" ca="1" si="9"/>
        <v>0</v>
      </c>
      <c r="J86" s="4">
        <f ca="1">SUM('Annuitair extra oud'!I86,'Annuitair extra nieuw'!I86)</f>
        <v>0</v>
      </c>
      <c r="K86" s="4">
        <f t="shared" ca="1" si="10"/>
        <v>0</v>
      </c>
      <c r="L86" s="4">
        <f ca="1">SUM('Annuitair extra oud'!J86,'Annuitair extra nieuw'!J86)</f>
        <v>0</v>
      </c>
      <c r="M86" s="10">
        <f t="shared" ca="1" si="11"/>
        <v>46997</v>
      </c>
      <c r="N86" s="4"/>
      <c r="O86" s="4"/>
      <c r="P86" s="4"/>
      <c r="Q86" s="4"/>
      <c r="R86" s="4"/>
      <c r="S86" s="4"/>
      <c r="T86" s="4"/>
      <c r="U86" s="4"/>
      <c r="V86" s="21"/>
    </row>
    <row r="87" spans="1:22" x14ac:dyDescent="0.25">
      <c r="A87" s="10">
        <f t="shared" si="12"/>
        <v>47027</v>
      </c>
      <c r="B87">
        <f t="shared" si="7"/>
        <v>8</v>
      </c>
      <c r="C87">
        <v>86</v>
      </c>
      <c r="D87" s="4">
        <f ca="1">SUM('Annuitair extra oud'!D87,'Annuitair extra nieuw'!D87)</f>
        <v>0</v>
      </c>
      <c r="E87" s="4">
        <f ca="1">SUM('Annuitair extra oud'!E87,'Annuitair extra nieuw'!E87,'Annuitair extra oud'!F87,'Annuitair extra nieuw'!F87)</f>
        <v>0</v>
      </c>
      <c r="F87" s="4">
        <f ca="1">SUM('Annuitair extra oud'!G87,'Annuitair extra nieuw'!G87)</f>
        <v>0</v>
      </c>
      <c r="G87" s="4">
        <f ca="1">SUM('Annuitair extra oud'!H87,'Annuitair extra nieuw'!H87)</f>
        <v>0</v>
      </c>
      <c r="H87" s="4">
        <f t="shared" ca="1" si="8"/>
        <v>0</v>
      </c>
      <c r="I87" s="4">
        <f t="shared" ca="1" si="9"/>
        <v>0</v>
      </c>
      <c r="J87" s="4">
        <f ca="1">SUM('Annuitair extra oud'!I87,'Annuitair extra nieuw'!I87)</f>
        <v>0</v>
      </c>
      <c r="K87" s="4">
        <f t="shared" ca="1" si="10"/>
        <v>0</v>
      </c>
      <c r="L87" s="4">
        <f ca="1">SUM('Annuitair extra oud'!J87,'Annuitair extra nieuw'!J87)</f>
        <v>0</v>
      </c>
      <c r="M87" s="10">
        <f t="shared" ca="1" si="11"/>
        <v>47027</v>
      </c>
      <c r="N87" s="4"/>
      <c r="O87" s="4"/>
      <c r="P87" s="4"/>
      <c r="Q87" s="4"/>
      <c r="R87" s="4"/>
      <c r="S87" s="4"/>
      <c r="T87" s="4"/>
      <c r="U87" s="4"/>
      <c r="V87" s="21"/>
    </row>
    <row r="88" spans="1:22" x14ac:dyDescent="0.25">
      <c r="A88" s="10">
        <f t="shared" si="12"/>
        <v>47058</v>
      </c>
      <c r="B88">
        <f t="shared" si="7"/>
        <v>8</v>
      </c>
      <c r="C88">
        <v>87</v>
      </c>
      <c r="D88" s="4">
        <f ca="1">SUM('Annuitair extra oud'!D88,'Annuitair extra nieuw'!D88)</f>
        <v>0</v>
      </c>
      <c r="E88" s="4">
        <f ca="1">SUM('Annuitair extra oud'!E88,'Annuitair extra nieuw'!E88,'Annuitair extra oud'!F88,'Annuitair extra nieuw'!F88)</f>
        <v>0</v>
      </c>
      <c r="F88" s="4">
        <f ca="1">SUM('Annuitair extra oud'!G88,'Annuitair extra nieuw'!G88)</f>
        <v>0</v>
      </c>
      <c r="G88" s="4">
        <f ca="1">SUM('Annuitair extra oud'!H88,'Annuitair extra nieuw'!H88)</f>
        <v>0</v>
      </c>
      <c r="H88" s="4">
        <f t="shared" ca="1" si="8"/>
        <v>0</v>
      </c>
      <c r="I88" s="4">
        <f t="shared" ca="1" si="9"/>
        <v>0</v>
      </c>
      <c r="J88" s="4">
        <f ca="1">SUM('Annuitair extra oud'!I88,'Annuitair extra nieuw'!I88)</f>
        <v>0</v>
      </c>
      <c r="K88" s="4">
        <f t="shared" ca="1" si="10"/>
        <v>0</v>
      </c>
      <c r="L88" s="4">
        <f ca="1">SUM('Annuitair extra oud'!J88,'Annuitair extra nieuw'!J88)</f>
        <v>0</v>
      </c>
      <c r="M88" s="10">
        <f t="shared" ca="1" si="11"/>
        <v>47058</v>
      </c>
      <c r="N88" s="4"/>
      <c r="O88" s="4"/>
      <c r="P88" s="4"/>
      <c r="Q88" s="4"/>
      <c r="R88" s="4"/>
      <c r="S88" s="4"/>
      <c r="T88" s="4"/>
      <c r="U88" s="4"/>
      <c r="V88" s="21"/>
    </row>
    <row r="89" spans="1:22" x14ac:dyDescent="0.25">
      <c r="A89" s="10">
        <f t="shared" si="12"/>
        <v>47088</v>
      </c>
      <c r="B89">
        <f t="shared" si="7"/>
        <v>8</v>
      </c>
      <c r="C89">
        <v>88</v>
      </c>
      <c r="D89" s="4">
        <f ca="1">SUM('Annuitair extra oud'!D89,'Annuitair extra nieuw'!D89)</f>
        <v>0</v>
      </c>
      <c r="E89" s="4">
        <f ca="1">SUM('Annuitair extra oud'!E89,'Annuitair extra nieuw'!E89,'Annuitair extra oud'!F89,'Annuitair extra nieuw'!F89)</f>
        <v>0</v>
      </c>
      <c r="F89" s="4">
        <f ca="1">SUM('Annuitair extra oud'!G89,'Annuitair extra nieuw'!G89)</f>
        <v>0</v>
      </c>
      <c r="G89" s="4">
        <f ca="1">SUM('Annuitair extra oud'!H89,'Annuitair extra nieuw'!H89)</f>
        <v>0</v>
      </c>
      <c r="H89" s="4">
        <f t="shared" ca="1" si="8"/>
        <v>0</v>
      </c>
      <c r="I89" s="4">
        <f t="shared" ca="1" si="9"/>
        <v>0</v>
      </c>
      <c r="J89" s="4">
        <f ca="1">SUM('Annuitair extra oud'!I89,'Annuitair extra nieuw'!I89)</f>
        <v>0</v>
      </c>
      <c r="K89" s="4">
        <f t="shared" ca="1" si="10"/>
        <v>0</v>
      </c>
      <c r="L89" s="4">
        <f ca="1">SUM('Annuitair extra oud'!J89,'Annuitair extra nieuw'!J89)</f>
        <v>0</v>
      </c>
      <c r="M89" s="10">
        <f t="shared" ca="1" si="11"/>
        <v>47088</v>
      </c>
      <c r="N89" s="4"/>
      <c r="O89" s="4"/>
      <c r="P89" s="4"/>
      <c r="Q89" s="4"/>
      <c r="R89" s="4"/>
      <c r="S89" s="4"/>
      <c r="T89" s="4"/>
      <c r="U89" s="4"/>
      <c r="V89" s="21"/>
    </row>
    <row r="90" spans="1:22" x14ac:dyDescent="0.25">
      <c r="A90" s="10">
        <f t="shared" si="12"/>
        <v>47119</v>
      </c>
      <c r="B90">
        <f t="shared" si="7"/>
        <v>8</v>
      </c>
      <c r="C90">
        <v>89</v>
      </c>
      <c r="D90" s="4">
        <f ca="1">SUM('Annuitair extra oud'!D90,'Annuitair extra nieuw'!D90)</f>
        <v>0</v>
      </c>
      <c r="E90" s="4">
        <f ca="1">SUM('Annuitair extra oud'!E90,'Annuitair extra nieuw'!E90,'Annuitair extra oud'!F90,'Annuitair extra nieuw'!F90)</f>
        <v>0</v>
      </c>
      <c r="F90" s="4">
        <f ca="1">SUM('Annuitair extra oud'!G90,'Annuitair extra nieuw'!G90)</f>
        <v>0</v>
      </c>
      <c r="G90" s="4">
        <f ca="1">SUM('Annuitair extra oud'!H90,'Annuitair extra nieuw'!H90)</f>
        <v>0</v>
      </c>
      <c r="H90" s="4">
        <f t="shared" ca="1" si="8"/>
        <v>0</v>
      </c>
      <c r="I90" s="4">
        <f t="shared" ca="1" si="9"/>
        <v>0</v>
      </c>
      <c r="J90" s="4">
        <f ca="1">SUM('Annuitair extra oud'!I90,'Annuitair extra nieuw'!I90)</f>
        <v>0</v>
      </c>
      <c r="K90" s="4">
        <f t="shared" ca="1" si="10"/>
        <v>0</v>
      </c>
      <c r="L90" s="4">
        <f ca="1">SUM('Annuitair extra oud'!J90,'Annuitair extra nieuw'!J90)</f>
        <v>0</v>
      </c>
      <c r="M90" s="10">
        <f t="shared" ca="1" si="11"/>
        <v>47119</v>
      </c>
      <c r="N90" s="4"/>
      <c r="O90" s="4"/>
      <c r="P90" s="4"/>
      <c r="Q90" s="4"/>
      <c r="R90" s="4"/>
      <c r="S90" s="4"/>
      <c r="T90" s="4"/>
      <c r="U90" s="4"/>
      <c r="V90" s="21"/>
    </row>
    <row r="91" spans="1:22" x14ac:dyDescent="0.25">
      <c r="A91" s="10">
        <f t="shared" si="12"/>
        <v>47150</v>
      </c>
      <c r="B91">
        <f t="shared" si="7"/>
        <v>8</v>
      </c>
      <c r="C91">
        <v>90</v>
      </c>
      <c r="D91" s="4">
        <f ca="1">SUM('Annuitair extra oud'!D91,'Annuitair extra nieuw'!D91)</f>
        <v>0</v>
      </c>
      <c r="E91" s="4">
        <f ca="1">SUM('Annuitair extra oud'!E91,'Annuitair extra nieuw'!E91,'Annuitair extra oud'!F91,'Annuitair extra nieuw'!F91)</f>
        <v>0</v>
      </c>
      <c r="F91" s="4">
        <f ca="1">SUM('Annuitair extra oud'!G91,'Annuitair extra nieuw'!G91)</f>
        <v>0</v>
      </c>
      <c r="G91" s="4">
        <f ca="1">SUM('Annuitair extra oud'!H91,'Annuitair extra nieuw'!H91)</f>
        <v>0</v>
      </c>
      <c r="H91" s="4">
        <f t="shared" ca="1" si="8"/>
        <v>0</v>
      </c>
      <c r="I91" s="4">
        <f t="shared" ca="1" si="9"/>
        <v>0</v>
      </c>
      <c r="J91" s="4">
        <f ca="1">SUM('Annuitair extra oud'!I91,'Annuitair extra nieuw'!I91)</f>
        <v>0</v>
      </c>
      <c r="K91" s="4">
        <f t="shared" ca="1" si="10"/>
        <v>0</v>
      </c>
      <c r="L91" s="4">
        <f ca="1">SUM('Annuitair extra oud'!J91,'Annuitair extra nieuw'!J91)</f>
        <v>0</v>
      </c>
      <c r="M91" s="10">
        <f t="shared" ca="1" si="11"/>
        <v>47150</v>
      </c>
      <c r="N91" s="4"/>
      <c r="O91" s="4"/>
      <c r="P91" s="4"/>
      <c r="Q91" s="4"/>
      <c r="R91" s="4"/>
      <c r="S91" s="4"/>
      <c r="T91" s="4"/>
      <c r="U91" s="4"/>
      <c r="V91" s="21"/>
    </row>
    <row r="92" spans="1:22" x14ac:dyDescent="0.25">
      <c r="A92" s="10">
        <f t="shared" si="12"/>
        <v>47178</v>
      </c>
      <c r="B92">
        <f t="shared" si="7"/>
        <v>8</v>
      </c>
      <c r="C92">
        <v>91</v>
      </c>
      <c r="D92" s="4">
        <f ca="1">SUM('Annuitair extra oud'!D92,'Annuitair extra nieuw'!D92)</f>
        <v>0</v>
      </c>
      <c r="E92" s="4">
        <f ca="1">SUM('Annuitair extra oud'!E92,'Annuitair extra nieuw'!E92,'Annuitair extra oud'!F92,'Annuitair extra nieuw'!F92)</f>
        <v>0</v>
      </c>
      <c r="F92" s="4">
        <f ca="1">SUM('Annuitair extra oud'!G92,'Annuitair extra nieuw'!G92)</f>
        <v>0</v>
      </c>
      <c r="G92" s="4">
        <f ca="1">SUM('Annuitair extra oud'!H92,'Annuitair extra nieuw'!H92)</f>
        <v>0</v>
      </c>
      <c r="H92" s="4">
        <f t="shared" ca="1" si="8"/>
        <v>0</v>
      </c>
      <c r="I92" s="4">
        <f t="shared" ca="1" si="9"/>
        <v>0</v>
      </c>
      <c r="J92" s="4">
        <f ca="1">SUM('Annuitair extra oud'!I92,'Annuitair extra nieuw'!I92)</f>
        <v>0</v>
      </c>
      <c r="K92" s="4">
        <f t="shared" ca="1" si="10"/>
        <v>0</v>
      </c>
      <c r="L92" s="4">
        <f ca="1">SUM('Annuitair extra oud'!J92,'Annuitair extra nieuw'!J92)</f>
        <v>0</v>
      </c>
      <c r="M92" s="10">
        <f t="shared" ca="1" si="11"/>
        <v>47178</v>
      </c>
      <c r="N92" s="4"/>
      <c r="O92" s="4"/>
      <c r="P92" s="4"/>
      <c r="Q92" s="4"/>
      <c r="R92" s="4"/>
      <c r="S92" s="4"/>
      <c r="T92" s="4"/>
      <c r="U92" s="4"/>
      <c r="V92" s="21"/>
    </row>
    <row r="93" spans="1:22" x14ac:dyDescent="0.25">
      <c r="A93" s="10">
        <f t="shared" si="12"/>
        <v>47209</v>
      </c>
      <c r="B93">
        <f t="shared" si="7"/>
        <v>8</v>
      </c>
      <c r="C93">
        <v>92</v>
      </c>
      <c r="D93" s="4">
        <f ca="1">SUM('Annuitair extra oud'!D93,'Annuitair extra nieuw'!D93)</f>
        <v>0</v>
      </c>
      <c r="E93" s="4">
        <f ca="1">SUM('Annuitair extra oud'!E93,'Annuitair extra nieuw'!E93,'Annuitair extra oud'!F93,'Annuitair extra nieuw'!F93)</f>
        <v>0</v>
      </c>
      <c r="F93" s="4">
        <f ca="1">SUM('Annuitair extra oud'!G93,'Annuitair extra nieuw'!G93)</f>
        <v>0</v>
      </c>
      <c r="G93" s="4">
        <f ca="1">SUM('Annuitair extra oud'!H93,'Annuitair extra nieuw'!H93)</f>
        <v>0</v>
      </c>
      <c r="H93" s="4">
        <f t="shared" ca="1" si="8"/>
        <v>0</v>
      </c>
      <c r="I93" s="4">
        <f t="shared" ca="1" si="9"/>
        <v>0</v>
      </c>
      <c r="J93" s="4">
        <f ca="1">SUM('Annuitair extra oud'!I93,'Annuitair extra nieuw'!I93)</f>
        <v>0</v>
      </c>
      <c r="K93" s="4">
        <f t="shared" ca="1" si="10"/>
        <v>0</v>
      </c>
      <c r="L93" s="4">
        <f ca="1">SUM('Annuitair extra oud'!J93,'Annuitair extra nieuw'!J93)</f>
        <v>0</v>
      </c>
      <c r="M93" s="10">
        <f t="shared" ca="1" si="11"/>
        <v>47209</v>
      </c>
      <c r="N93" s="4"/>
      <c r="O93" s="4"/>
      <c r="P93" s="4"/>
      <c r="Q93" s="4"/>
      <c r="R93" s="4"/>
      <c r="S93" s="4"/>
      <c r="T93" s="4"/>
      <c r="U93" s="4"/>
      <c r="V93" s="21"/>
    </row>
    <row r="94" spans="1:22" x14ac:dyDescent="0.25">
      <c r="A94" s="10">
        <f t="shared" si="12"/>
        <v>47239</v>
      </c>
      <c r="B94">
        <f t="shared" si="7"/>
        <v>8</v>
      </c>
      <c r="C94">
        <v>93</v>
      </c>
      <c r="D94" s="4">
        <f ca="1">SUM('Annuitair extra oud'!D94,'Annuitair extra nieuw'!D94)</f>
        <v>0</v>
      </c>
      <c r="E94" s="4">
        <f ca="1">SUM('Annuitair extra oud'!E94,'Annuitair extra nieuw'!E94,'Annuitair extra oud'!F94,'Annuitair extra nieuw'!F94)</f>
        <v>0</v>
      </c>
      <c r="F94" s="4">
        <f ca="1">SUM('Annuitair extra oud'!G94,'Annuitair extra nieuw'!G94)</f>
        <v>0</v>
      </c>
      <c r="G94" s="4">
        <f ca="1">SUM('Annuitair extra oud'!H94,'Annuitair extra nieuw'!H94)</f>
        <v>0</v>
      </c>
      <c r="H94" s="4">
        <f t="shared" ca="1" si="8"/>
        <v>0</v>
      </c>
      <c r="I94" s="4">
        <f t="shared" ca="1" si="9"/>
        <v>0</v>
      </c>
      <c r="J94" s="4">
        <f ca="1">SUM('Annuitair extra oud'!I94,'Annuitair extra nieuw'!I94)</f>
        <v>0</v>
      </c>
      <c r="K94" s="4">
        <f t="shared" ca="1" si="10"/>
        <v>0</v>
      </c>
      <c r="L94" s="4">
        <f ca="1">SUM('Annuitair extra oud'!J94,'Annuitair extra nieuw'!J94)</f>
        <v>0</v>
      </c>
      <c r="M94" s="10">
        <f t="shared" ca="1" si="11"/>
        <v>47239</v>
      </c>
      <c r="N94" s="4"/>
      <c r="O94" s="4"/>
      <c r="P94" s="4"/>
      <c r="Q94" s="4"/>
      <c r="R94" s="4"/>
      <c r="S94" s="4"/>
      <c r="T94" s="4"/>
      <c r="U94" s="4"/>
      <c r="V94" s="21"/>
    </row>
    <row r="95" spans="1:22" x14ac:dyDescent="0.25">
      <c r="A95" s="10">
        <f t="shared" si="12"/>
        <v>47270</v>
      </c>
      <c r="B95">
        <f t="shared" si="7"/>
        <v>8</v>
      </c>
      <c r="C95">
        <v>94</v>
      </c>
      <c r="D95" s="4">
        <f ca="1">SUM('Annuitair extra oud'!D95,'Annuitair extra nieuw'!D95)</f>
        <v>0</v>
      </c>
      <c r="E95" s="4">
        <f ca="1">SUM('Annuitair extra oud'!E95,'Annuitair extra nieuw'!E95,'Annuitair extra oud'!F95,'Annuitair extra nieuw'!F95)</f>
        <v>0</v>
      </c>
      <c r="F95" s="4">
        <f ca="1">SUM('Annuitair extra oud'!G95,'Annuitair extra nieuw'!G95)</f>
        <v>0</v>
      </c>
      <c r="G95" s="4">
        <f ca="1">SUM('Annuitair extra oud'!H95,'Annuitair extra nieuw'!H95)</f>
        <v>0</v>
      </c>
      <c r="H95" s="4">
        <f t="shared" ca="1" si="8"/>
        <v>0</v>
      </c>
      <c r="I95" s="4">
        <f t="shared" ca="1" si="9"/>
        <v>0</v>
      </c>
      <c r="J95" s="4">
        <f ca="1">SUM('Annuitair extra oud'!I95,'Annuitair extra nieuw'!I95)</f>
        <v>0</v>
      </c>
      <c r="K95" s="4">
        <f t="shared" ca="1" si="10"/>
        <v>0</v>
      </c>
      <c r="L95" s="4">
        <f ca="1">SUM('Annuitair extra oud'!J95,'Annuitair extra nieuw'!J95)</f>
        <v>0</v>
      </c>
      <c r="M95" s="10">
        <f t="shared" ca="1" si="11"/>
        <v>47270</v>
      </c>
      <c r="N95" s="4"/>
      <c r="O95" s="4"/>
      <c r="P95" s="4"/>
      <c r="Q95" s="4"/>
      <c r="R95" s="4"/>
      <c r="S95" s="4"/>
      <c r="T95" s="4"/>
      <c r="U95" s="4"/>
      <c r="V95" s="21"/>
    </row>
    <row r="96" spans="1:22" x14ac:dyDescent="0.25">
      <c r="A96" s="10">
        <f t="shared" si="12"/>
        <v>47300</v>
      </c>
      <c r="B96">
        <f t="shared" si="7"/>
        <v>8</v>
      </c>
      <c r="C96">
        <v>95</v>
      </c>
      <c r="D96" s="4">
        <f ca="1">SUM('Annuitair extra oud'!D96,'Annuitair extra nieuw'!D96)</f>
        <v>0</v>
      </c>
      <c r="E96" s="4">
        <f ca="1">SUM('Annuitair extra oud'!E96,'Annuitair extra nieuw'!E96,'Annuitair extra oud'!F96,'Annuitair extra nieuw'!F96)</f>
        <v>0</v>
      </c>
      <c r="F96" s="4">
        <f ca="1">SUM('Annuitair extra oud'!G96,'Annuitair extra nieuw'!G96)</f>
        <v>0</v>
      </c>
      <c r="G96" s="4">
        <f ca="1">SUM('Annuitair extra oud'!H96,'Annuitair extra nieuw'!H96)</f>
        <v>0</v>
      </c>
      <c r="H96" s="4">
        <f t="shared" ca="1" si="8"/>
        <v>0</v>
      </c>
      <c r="I96" s="4">
        <f t="shared" ca="1" si="9"/>
        <v>0</v>
      </c>
      <c r="J96" s="4">
        <f ca="1">SUM('Annuitair extra oud'!I96,'Annuitair extra nieuw'!I96)</f>
        <v>0</v>
      </c>
      <c r="K96" s="4">
        <f t="shared" ca="1" si="10"/>
        <v>0</v>
      </c>
      <c r="L96" s="4">
        <f ca="1">SUM('Annuitair extra oud'!J96,'Annuitair extra nieuw'!J96)</f>
        <v>0</v>
      </c>
      <c r="M96" s="10">
        <f t="shared" ca="1" si="11"/>
        <v>47300</v>
      </c>
      <c r="N96" s="4"/>
      <c r="O96" s="4"/>
      <c r="P96" s="4"/>
      <c r="Q96" s="4"/>
      <c r="R96" s="4"/>
      <c r="S96" s="4"/>
      <c r="T96" s="4"/>
      <c r="U96" s="4"/>
      <c r="V96" s="21"/>
    </row>
    <row r="97" spans="1:22" x14ac:dyDescent="0.25">
      <c r="A97" s="10">
        <f t="shared" si="12"/>
        <v>47331</v>
      </c>
      <c r="B97">
        <f t="shared" si="7"/>
        <v>8</v>
      </c>
      <c r="C97">
        <v>96</v>
      </c>
      <c r="D97" s="4">
        <f ca="1">SUM('Annuitair extra oud'!D97,'Annuitair extra nieuw'!D97)</f>
        <v>0</v>
      </c>
      <c r="E97" s="4">
        <f ca="1">SUM('Annuitair extra oud'!E97,'Annuitair extra nieuw'!E97,'Annuitair extra oud'!F97,'Annuitair extra nieuw'!F97)</f>
        <v>0</v>
      </c>
      <c r="F97" s="4">
        <f ca="1">SUM('Annuitair extra oud'!G97,'Annuitair extra nieuw'!G97)</f>
        <v>0</v>
      </c>
      <c r="G97" s="4">
        <f ca="1">SUM('Annuitair extra oud'!H97,'Annuitair extra nieuw'!H97)</f>
        <v>0</v>
      </c>
      <c r="H97" s="4">
        <f t="shared" ca="1" si="8"/>
        <v>0</v>
      </c>
      <c r="I97" s="4">
        <f t="shared" ca="1" si="9"/>
        <v>0</v>
      </c>
      <c r="J97" s="4">
        <f ca="1">SUM('Annuitair extra oud'!I97,'Annuitair extra nieuw'!I97)</f>
        <v>0</v>
      </c>
      <c r="K97" s="4">
        <f t="shared" ca="1" si="10"/>
        <v>0</v>
      </c>
      <c r="L97" s="4">
        <f ca="1">SUM('Annuitair extra oud'!J97,'Annuitair extra nieuw'!J97)</f>
        <v>0</v>
      </c>
      <c r="M97" s="10">
        <f t="shared" ca="1" si="11"/>
        <v>47331</v>
      </c>
      <c r="N97" s="4"/>
      <c r="O97" s="4"/>
      <c r="P97" s="4"/>
      <c r="Q97" s="4"/>
      <c r="R97" s="4"/>
      <c r="S97" s="4"/>
      <c r="T97" s="4"/>
      <c r="U97" s="4"/>
      <c r="V97" s="21"/>
    </row>
    <row r="98" spans="1:22" x14ac:dyDescent="0.25">
      <c r="A98" s="10">
        <f t="shared" si="12"/>
        <v>47362</v>
      </c>
      <c r="B98">
        <f t="shared" si="7"/>
        <v>9</v>
      </c>
      <c r="C98">
        <v>97</v>
      </c>
      <c r="D98" s="4">
        <f ca="1">SUM('Annuitair extra oud'!D98,'Annuitair extra nieuw'!D98)</f>
        <v>0</v>
      </c>
      <c r="E98" s="4">
        <f ca="1">SUM('Annuitair extra oud'!E98,'Annuitair extra nieuw'!E98,'Annuitair extra oud'!F98,'Annuitair extra nieuw'!F98)</f>
        <v>0</v>
      </c>
      <c r="F98" s="4">
        <f ca="1">SUM('Annuitair extra oud'!G98,'Annuitair extra nieuw'!G98)</f>
        <v>0</v>
      </c>
      <c r="G98" s="4">
        <f ca="1">SUM('Annuitair extra oud'!H98,'Annuitair extra nieuw'!H98)</f>
        <v>0</v>
      </c>
      <c r="H98" s="4">
        <f t="shared" ca="1" si="8"/>
        <v>0</v>
      </c>
      <c r="I98" s="4">
        <f t="shared" ca="1" si="9"/>
        <v>0</v>
      </c>
      <c r="J98" s="4">
        <f ca="1">SUM('Annuitair extra oud'!I98,'Annuitair extra nieuw'!I98)</f>
        <v>0</v>
      </c>
      <c r="K98" s="4">
        <f t="shared" ca="1" si="10"/>
        <v>0</v>
      </c>
      <c r="L98" s="4">
        <f ca="1">SUM('Annuitair extra oud'!J98,'Annuitair extra nieuw'!J98)</f>
        <v>0</v>
      </c>
      <c r="M98" s="10">
        <f t="shared" ca="1" si="11"/>
        <v>47362</v>
      </c>
      <c r="N98" s="4"/>
      <c r="O98" s="4"/>
      <c r="P98" s="4"/>
      <c r="Q98" s="4"/>
      <c r="R98" s="4"/>
      <c r="S98" s="4"/>
      <c r="T98" s="4"/>
      <c r="U98" s="4"/>
      <c r="V98" s="21"/>
    </row>
    <row r="99" spans="1:22" x14ac:dyDescent="0.25">
      <c r="A99" s="10">
        <f t="shared" si="12"/>
        <v>47392</v>
      </c>
      <c r="B99">
        <f t="shared" si="7"/>
        <v>9</v>
      </c>
      <c r="C99">
        <v>98</v>
      </c>
      <c r="D99" s="4">
        <f ca="1">SUM('Annuitair extra oud'!D99,'Annuitair extra nieuw'!D99)</f>
        <v>0</v>
      </c>
      <c r="E99" s="4">
        <f ca="1">SUM('Annuitair extra oud'!E99,'Annuitair extra nieuw'!E99,'Annuitair extra oud'!F99,'Annuitair extra nieuw'!F99)</f>
        <v>0</v>
      </c>
      <c r="F99" s="4">
        <f ca="1">SUM('Annuitair extra oud'!G99,'Annuitair extra nieuw'!G99)</f>
        <v>0</v>
      </c>
      <c r="G99" s="4">
        <f ca="1">SUM('Annuitair extra oud'!H99,'Annuitair extra nieuw'!H99)</f>
        <v>0</v>
      </c>
      <c r="H99" s="4">
        <f t="shared" ca="1" si="8"/>
        <v>0</v>
      </c>
      <c r="I99" s="4">
        <f t="shared" ca="1" si="9"/>
        <v>0</v>
      </c>
      <c r="J99" s="4">
        <f ca="1">SUM('Annuitair extra oud'!I99,'Annuitair extra nieuw'!I99)</f>
        <v>0</v>
      </c>
      <c r="K99" s="4">
        <f t="shared" ca="1" si="10"/>
        <v>0</v>
      </c>
      <c r="L99" s="4">
        <f ca="1">SUM('Annuitair extra oud'!J99,'Annuitair extra nieuw'!J99)</f>
        <v>0</v>
      </c>
      <c r="M99" s="10">
        <f t="shared" ca="1" si="11"/>
        <v>47392</v>
      </c>
      <c r="N99" s="4"/>
      <c r="O99" s="4"/>
      <c r="P99" s="4"/>
      <c r="Q99" s="4"/>
      <c r="R99" s="4"/>
      <c r="S99" s="4"/>
      <c r="T99" s="4"/>
      <c r="U99" s="4"/>
      <c r="V99" s="21"/>
    </row>
    <row r="100" spans="1:22" x14ac:dyDescent="0.25">
      <c r="A100" s="10">
        <f t="shared" si="12"/>
        <v>47423</v>
      </c>
      <c r="B100">
        <f t="shared" si="7"/>
        <v>9</v>
      </c>
      <c r="C100">
        <v>99</v>
      </c>
      <c r="D100" s="4">
        <f ca="1">SUM('Annuitair extra oud'!D100,'Annuitair extra nieuw'!D100)</f>
        <v>0</v>
      </c>
      <c r="E100" s="4">
        <f ca="1">SUM('Annuitair extra oud'!E100,'Annuitair extra nieuw'!E100,'Annuitair extra oud'!F100,'Annuitair extra nieuw'!F100)</f>
        <v>0</v>
      </c>
      <c r="F100" s="4">
        <f ca="1">SUM('Annuitair extra oud'!G100,'Annuitair extra nieuw'!G100)</f>
        <v>0</v>
      </c>
      <c r="G100" s="4">
        <f ca="1">SUM('Annuitair extra oud'!H100,'Annuitair extra nieuw'!H100)</f>
        <v>0</v>
      </c>
      <c r="H100" s="4">
        <f t="shared" ca="1" si="8"/>
        <v>0</v>
      </c>
      <c r="I100" s="4">
        <f t="shared" ca="1" si="9"/>
        <v>0</v>
      </c>
      <c r="J100" s="4">
        <f ca="1">SUM('Annuitair extra oud'!I100,'Annuitair extra nieuw'!I100)</f>
        <v>0</v>
      </c>
      <c r="K100" s="4">
        <f t="shared" ca="1" si="10"/>
        <v>0</v>
      </c>
      <c r="L100" s="4">
        <f ca="1">SUM('Annuitair extra oud'!J100,'Annuitair extra nieuw'!J100)</f>
        <v>0</v>
      </c>
      <c r="M100" s="10">
        <f t="shared" ca="1" si="11"/>
        <v>47423</v>
      </c>
      <c r="N100" s="4"/>
      <c r="O100" s="4"/>
      <c r="P100" s="4"/>
      <c r="Q100" s="4"/>
      <c r="R100" s="4"/>
      <c r="S100" s="4"/>
      <c r="T100" s="4"/>
      <c r="U100" s="4"/>
      <c r="V100" s="21"/>
    </row>
    <row r="101" spans="1:22" x14ac:dyDescent="0.25">
      <c r="A101" s="10">
        <f t="shared" si="12"/>
        <v>47453</v>
      </c>
      <c r="B101">
        <f t="shared" si="7"/>
        <v>9</v>
      </c>
      <c r="C101">
        <v>100</v>
      </c>
      <c r="D101" s="4">
        <f ca="1">SUM('Annuitair extra oud'!D101,'Annuitair extra nieuw'!D101)</f>
        <v>0</v>
      </c>
      <c r="E101" s="4">
        <f ca="1">SUM('Annuitair extra oud'!E101,'Annuitair extra nieuw'!E101,'Annuitair extra oud'!F101,'Annuitair extra nieuw'!F101)</f>
        <v>0</v>
      </c>
      <c r="F101" s="4">
        <f ca="1">SUM('Annuitair extra oud'!G101,'Annuitair extra nieuw'!G101)</f>
        <v>0</v>
      </c>
      <c r="G101" s="4">
        <f ca="1">SUM('Annuitair extra oud'!H101,'Annuitair extra nieuw'!H101)</f>
        <v>0</v>
      </c>
      <c r="H101" s="4">
        <f t="shared" ca="1" si="8"/>
        <v>0</v>
      </c>
      <c r="I101" s="4">
        <f t="shared" ca="1" si="9"/>
        <v>0</v>
      </c>
      <c r="J101" s="4">
        <f ca="1">SUM('Annuitair extra oud'!I101,'Annuitair extra nieuw'!I101)</f>
        <v>0</v>
      </c>
      <c r="K101" s="4">
        <f t="shared" ca="1" si="10"/>
        <v>0</v>
      </c>
      <c r="L101" s="4">
        <f ca="1">SUM('Annuitair extra oud'!J101,'Annuitair extra nieuw'!J101)</f>
        <v>0</v>
      </c>
      <c r="M101" s="10">
        <f t="shared" ca="1" si="11"/>
        <v>47453</v>
      </c>
      <c r="N101" s="4"/>
      <c r="O101" s="4"/>
      <c r="P101" s="4"/>
      <c r="Q101" s="4"/>
      <c r="R101" s="4"/>
      <c r="S101" s="4"/>
      <c r="T101" s="4"/>
      <c r="U101" s="4"/>
      <c r="V101" s="21"/>
    </row>
    <row r="102" spans="1:22" x14ac:dyDescent="0.25">
      <c r="A102" s="10">
        <f t="shared" si="12"/>
        <v>47484</v>
      </c>
      <c r="B102">
        <f t="shared" si="7"/>
        <v>9</v>
      </c>
      <c r="C102">
        <v>101</v>
      </c>
      <c r="D102" s="4">
        <f ca="1">SUM('Annuitair extra oud'!D102,'Annuitair extra nieuw'!D102)</f>
        <v>0</v>
      </c>
      <c r="E102" s="4">
        <f ca="1">SUM('Annuitair extra oud'!E102,'Annuitair extra nieuw'!E102,'Annuitair extra oud'!F102,'Annuitair extra nieuw'!F102)</f>
        <v>0</v>
      </c>
      <c r="F102" s="4">
        <f ca="1">SUM('Annuitair extra oud'!G102,'Annuitair extra nieuw'!G102)</f>
        <v>0</v>
      </c>
      <c r="G102" s="4">
        <f ca="1">SUM('Annuitair extra oud'!H102,'Annuitair extra nieuw'!H102)</f>
        <v>0</v>
      </c>
      <c r="H102" s="4">
        <f t="shared" ca="1" si="8"/>
        <v>0</v>
      </c>
      <c r="I102" s="4">
        <f t="shared" ca="1" si="9"/>
        <v>0</v>
      </c>
      <c r="J102" s="4">
        <f ca="1">SUM('Annuitair extra oud'!I102,'Annuitair extra nieuw'!I102)</f>
        <v>0</v>
      </c>
      <c r="K102" s="4">
        <f t="shared" ca="1" si="10"/>
        <v>0</v>
      </c>
      <c r="L102" s="4">
        <f ca="1">SUM('Annuitair extra oud'!J102,'Annuitair extra nieuw'!J102)</f>
        <v>0</v>
      </c>
      <c r="M102" s="10">
        <f t="shared" ca="1" si="11"/>
        <v>47484</v>
      </c>
      <c r="N102" s="4"/>
      <c r="O102" s="4"/>
      <c r="P102" s="4"/>
      <c r="Q102" s="4"/>
      <c r="R102" s="4"/>
      <c r="S102" s="4"/>
      <c r="T102" s="4"/>
      <c r="U102" s="4"/>
      <c r="V102" s="21"/>
    </row>
    <row r="103" spans="1:22" x14ac:dyDescent="0.25">
      <c r="A103" s="10">
        <f t="shared" si="12"/>
        <v>47515</v>
      </c>
      <c r="B103">
        <f t="shared" si="7"/>
        <v>9</v>
      </c>
      <c r="C103">
        <v>102</v>
      </c>
      <c r="D103" s="4">
        <f ca="1">SUM('Annuitair extra oud'!D103,'Annuitair extra nieuw'!D103)</f>
        <v>0</v>
      </c>
      <c r="E103" s="4">
        <f ca="1">SUM('Annuitair extra oud'!E103,'Annuitair extra nieuw'!E103,'Annuitair extra oud'!F103,'Annuitair extra nieuw'!F103)</f>
        <v>0</v>
      </c>
      <c r="F103" s="4">
        <f ca="1">SUM('Annuitair extra oud'!G103,'Annuitair extra nieuw'!G103)</f>
        <v>0</v>
      </c>
      <c r="G103" s="4">
        <f ca="1">SUM('Annuitair extra oud'!H103,'Annuitair extra nieuw'!H103)</f>
        <v>0</v>
      </c>
      <c r="H103" s="4">
        <f t="shared" ca="1" si="8"/>
        <v>0</v>
      </c>
      <c r="I103" s="4">
        <f t="shared" ca="1" si="9"/>
        <v>0</v>
      </c>
      <c r="J103" s="4">
        <f ca="1">SUM('Annuitair extra oud'!I103,'Annuitair extra nieuw'!I103)</f>
        <v>0</v>
      </c>
      <c r="K103" s="4">
        <f t="shared" ca="1" si="10"/>
        <v>0</v>
      </c>
      <c r="L103" s="4">
        <f ca="1">SUM('Annuitair extra oud'!J103,'Annuitair extra nieuw'!J103)</f>
        <v>0</v>
      </c>
      <c r="M103" s="10">
        <f t="shared" ca="1" si="11"/>
        <v>47515</v>
      </c>
      <c r="N103" s="4"/>
      <c r="O103" s="4"/>
      <c r="P103" s="4"/>
      <c r="Q103" s="4"/>
      <c r="R103" s="4"/>
      <c r="S103" s="4"/>
      <c r="T103" s="4"/>
      <c r="U103" s="4"/>
      <c r="V103" s="21"/>
    </row>
    <row r="104" spans="1:22" x14ac:dyDescent="0.25">
      <c r="A104" s="10">
        <f t="shared" si="12"/>
        <v>47543</v>
      </c>
      <c r="B104">
        <f t="shared" si="7"/>
        <v>9</v>
      </c>
      <c r="C104">
        <v>103</v>
      </c>
      <c r="D104" s="4">
        <f ca="1">SUM('Annuitair extra oud'!D104,'Annuitair extra nieuw'!D104)</f>
        <v>0</v>
      </c>
      <c r="E104" s="4">
        <f ca="1">SUM('Annuitair extra oud'!E104,'Annuitair extra nieuw'!E104,'Annuitair extra oud'!F104,'Annuitair extra nieuw'!F104)</f>
        <v>0</v>
      </c>
      <c r="F104" s="4">
        <f ca="1">SUM('Annuitair extra oud'!G104,'Annuitair extra nieuw'!G104)</f>
        <v>0</v>
      </c>
      <c r="G104" s="4">
        <f ca="1">SUM('Annuitair extra oud'!H104,'Annuitair extra nieuw'!H104)</f>
        <v>0</v>
      </c>
      <c r="H104" s="4">
        <f t="shared" ca="1" si="8"/>
        <v>0</v>
      </c>
      <c r="I104" s="4">
        <f t="shared" ca="1" si="9"/>
        <v>0</v>
      </c>
      <c r="J104" s="4">
        <f ca="1">SUM('Annuitair extra oud'!I104,'Annuitair extra nieuw'!I104)</f>
        <v>0</v>
      </c>
      <c r="K104" s="4">
        <f t="shared" ca="1" si="10"/>
        <v>0</v>
      </c>
      <c r="L104" s="4">
        <f ca="1">SUM('Annuitair extra oud'!J104,'Annuitair extra nieuw'!J104)</f>
        <v>0</v>
      </c>
      <c r="M104" s="10">
        <f t="shared" ca="1" si="11"/>
        <v>47543</v>
      </c>
      <c r="N104" s="4"/>
      <c r="O104" s="4"/>
      <c r="P104" s="4"/>
      <c r="Q104" s="4"/>
      <c r="R104" s="4"/>
      <c r="S104" s="4"/>
      <c r="T104" s="4"/>
      <c r="U104" s="4"/>
      <c r="V104" s="21"/>
    </row>
    <row r="105" spans="1:22" x14ac:dyDescent="0.25">
      <c r="A105" s="10">
        <f t="shared" si="12"/>
        <v>47574</v>
      </c>
      <c r="B105">
        <f t="shared" si="7"/>
        <v>9</v>
      </c>
      <c r="C105">
        <v>104</v>
      </c>
      <c r="D105" s="4">
        <f ca="1">SUM('Annuitair extra oud'!D105,'Annuitair extra nieuw'!D105)</f>
        <v>0</v>
      </c>
      <c r="E105" s="4">
        <f ca="1">SUM('Annuitair extra oud'!E105,'Annuitair extra nieuw'!E105,'Annuitair extra oud'!F105,'Annuitair extra nieuw'!F105)</f>
        <v>0</v>
      </c>
      <c r="F105" s="4">
        <f ca="1">SUM('Annuitair extra oud'!G105,'Annuitair extra nieuw'!G105)</f>
        <v>0</v>
      </c>
      <c r="G105" s="4">
        <f ca="1">SUM('Annuitair extra oud'!H105,'Annuitair extra nieuw'!H105)</f>
        <v>0</v>
      </c>
      <c r="H105" s="4">
        <f t="shared" ca="1" si="8"/>
        <v>0</v>
      </c>
      <c r="I105" s="4">
        <f t="shared" ca="1" si="9"/>
        <v>0</v>
      </c>
      <c r="J105" s="4">
        <f ca="1">SUM('Annuitair extra oud'!I105,'Annuitair extra nieuw'!I105)</f>
        <v>0</v>
      </c>
      <c r="K105" s="4">
        <f t="shared" ca="1" si="10"/>
        <v>0</v>
      </c>
      <c r="L105" s="4">
        <f ca="1">SUM('Annuitair extra oud'!J105,'Annuitair extra nieuw'!J105)</f>
        <v>0</v>
      </c>
      <c r="M105" s="10">
        <f t="shared" ca="1" si="11"/>
        <v>47574</v>
      </c>
      <c r="N105" s="4"/>
      <c r="O105" s="4"/>
      <c r="P105" s="4"/>
      <c r="Q105" s="4"/>
      <c r="R105" s="4"/>
      <c r="S105" s="4"/>
      <c r="T105" s="4"/>
      <c r="U105" s="4"/>
      <c r="V105" s="21"/>
    </row>
    <row r="106" spans="1:22" x14ac:dyDescent="0.25">
      <c r="A106" s="10">
        <f t="shared" si="12"/>
        <v>47604</v>
      </c>
      <c r="B106">
        <f t="shared" si="7"/>
        <v>9</v>
      </c>
      <c r="C106">
        <v>105</v>
      </c>
      <c r="D106" s="4">
        <f ca="1">SUM('Annuitair extra oud'!D106,'Annuitair extra nieuw'!D106)</f>
        <v>0</v>
      </c>
      <c r="E106" s="4">
        <f ca="1">SUM('Annuitair extra oud'!E106,'Annuitair extra nieuw'!E106,'Annuitair extra oud'!F106,'Annuitair extra nieuw'!F106)</f>
        <v>0</v>
      </c>
      <c r="F106" s="4">
        <f ca="1">SUM('Annuitair extra oud'!G106,'Annuitair extra nieuw'!G106)</f>
        <v>0</v>
      </c>
      <c r="G106" s="4">
        <f ca="1">SUM('Annuitair extra oud'!H106,'Annuitair extra nieuw'!H106)</f>
        <v>0</v>
      </c>
      <c r="H106" s="4">
        <f t="shared" ca="1" si="8"/>
        <v>0</v>
      </c>
      <c r="I106" s="4">
        <f t="shared" ca="1" si="9"/>
        <v>0</v>
      </c>
      <c r="J106" s="4">
        <f ca="1">SUM('Annuitair extra oud'!I106,'Annuitair extra nieuw'!I106)</f>
        <v>0</v>
      </c>
      <c r="K106" s="4">
        <f t="shared" ca="1" si="10"/>
        <v>0</v>
      </c>
      <c r="L106" s="4">
        <f ca="1">SUM('Annuitair extra oud'!J106,'Annuitair extra nieuw'!J106)</f>
        <v>0</v>
      </c>
      <c r="M106" s="10">
        <f t="shared" ca="1" si="11"/>
        <v>47604</v>
      </c>
      <c r="N106" s="4"/>
      <c r="O106" s="4"/>
      <c r="P106" s="4"/>
      <c r="Q106" s="4"/>
      <c r="R106" s="4"/>
      <c r="S106" s="4"/>
      <c r="T106" s="4"/>
      <c r="U106" s="4"/>
      <c r="V106" s="21"/>
    </row>
    <row r="107" spans="1:22" x14ac:dyDescent="0.25">
      <c r="A107" s="10">
        <f t="shared" si="12"/>
        <v>47635</v>
      </c>
      <c r="B107">
        <f t="shared" si="7"/>
        <v>9</v>
      </c>
      <c r="C107">
        <v>106</v>
      </c>
      <c r="D107" s="4">
        <f ca="1">SUM('Annuitair extra oud'!D107,'Annuitair extra nieuw'!D107)</f>
        <v>0</v>
      </c>
      <c r="E107" s="4">
        <f ca="1">SUM('Annuitair extra oud'!E107,'Annuitair extra nieuw'!E107,'Annuitair extra oud'!F107,'Annuitair extra nieuw'!F107)</f>
        <v>0</v>
      </c>
      <c r="F107" s="4">
        <f ca="1">SUM('Annuitair extra oud'!G107,'Annuitair extra nieuw'!G107)</f>
        <v>0</v>
      </c>
      <c r="G107" s="4">
        <f ca="1">SUM('Annuitair extra oud'!H107,'Annuitair extra nieuw'!H107)</f>
        <v>0</v>
      </c>
      <c r="H107" s="4">
        <f t="shared" ca="1" si="8"/>
        <v>0</v>
      </c>
      <c r="I107" s="4">
        <f t="shared" ca="1" si="9"/>
        <v>0</v>
      </c>
      <c r="J107" s="4">
        <f ca="1">SUM('Annuitair extra oud'!I107,'Annuitair extra nieuw'!I107)</f>
        <v>0</v>
      </c>
      <c r="K107" s="4">
        <f t="shared" ca="1" si="10"/>
        <v>0</v>
      </c>
      <c r="L107" s="4">
        <f ca="1">SUM('Annuitair extra oud'!J107,'Annuitair extra nieuw'!J107)</f>
        <v>0</v>
      </c>
      <c r="M107" s="10">
        <f t="shared" ca="1" si="11"/>
        <v>47635</v>
      </c>
      <c r="N107" s="4"/>
      <c r="O107" s="4"/>
      <c r="P107" s="4"/>
      <c r="Q107" s="4"/>
      <c r="R107" s="4"/>
      <c r="S107" s="4"/>
      <c r="T107" s="4"/>
      <c r="U107" s="4"/>
      <c r="V107" s="21"/>
    </row>
    <row r="108" spans="1:22" x14ac:dyDescent="0.25">
      <c r="A108" s="10">
        <f t="shared" si="12"/>
        <v>47665</v>
      </c>
      <c r="B108">
        <f t="shared" si="7"/>
        <v>9</v>
      </c>
      <c r="C108">
        <v>107</v>
      </c>
      <c r="D108" s="4">
        <f ca="1">SUM('Annuitair extra oud'!D108,'Annuitair extra nieuw'!D108)</f>
        <v>0</v>
      </c>
      <c r="E108" s="4">
        <f ca="1">SUM('Annuitair extra oud'!E108,'Annuitair extra nieuw'!E108,'Annuitair extra oud'!F108,'Annuitair extra nieuw'!F108)</f>
        <v>0</v>
      </c>
      <c r="F108" s="4">
        <f ca="1">SUM('Annuitair extra oud'!G108,'Annuitair extra nieuw'!G108)</f>
        <v>0</v>
      </c>
      <c r="G108" s="4">
        <f ca="1">SUM('Annuitair extra oud'!H108,'Annuitair extra nieuw'!H108)</f>
        <v>0</v>
      </c>
      <c r="H108" s="4">
        <f t="shared" ca="1" si="8"/>
        <v>0</v>
      </c>
      <c r="I108" s="4">
        <f t="shared" ca="1" si="9"/>
        <v>0</v>
      </c>
      <c r="J108" s="4">
        <f ca="1">SUM('Annuitair extra oud'!I108,'Annuitair extra nieuw'!I108)</f>
        <v>0</v>
      </c>
      <c r="K108" s="4">
        <f t="shared" ca="1" si="10"/>
        <v>0</v>
      </c>
      <c r="L108" s="4">
        <f ca="1">SUM('Annuitair extra oud'!J108,'Annuitair extra nieuw'!J108)</f>
        <v>0</v>
      </c>
      <c r="M108" s="10">
        <f t="shared" ca="1" si="11"/>
        <v>47665</v>
      </c>
      <c r="N108" s="4"/>
      <c r="O108" s="4"/>
      <c r="P108" s="4"/>
      <c r="Q108" s="4"/>
      <c r="R108" s="4"/>
      <c r="S108" s="4"/>
      <c r="T108" s="4"/>
      <c r="U108" s="4"/>
      <c r="V108" s="21"/>
    </row>
    <row r="109" spans="1:22" x14ac:dyDescent="0.25">
      <c r="A109" s="10">
        <f t="shared" si="12"/>
        <v>47696</v>
      </c>
      <c r="B109">
        <f t="shared" si="7"/>
        <v>9</v>
      </c>
      <c r="C109">
        <v>108</v>
      </c>
      <c r="D109" s="4">
        <f ca="1">SUM('Annuitair extra oud'!D109,'Annuitair extra nieuw'!D109)</f>
        <v>0</v>
      </c>
      <c r="E109" s="4">
        <f ca="1">SUM('Annuitair extra oud'!E109,'Annuitair extra nieuw'!E109,'Annuitair extra oud'!F109,'Annuitair extra nieuw'!F109)</f>
        <v>0</v>
      </c>
      <c r="F109" s="4">
        <f ca="1">SUM('Annuitair extra oud'!G109,'Annuitair extra nieuw'!G109)</f>
        <v>0</v>
      </c>
      <c r="G109" s="4">
        <f ca="1">SUM('Annuitair extra oud'!H109,'Annuitair extra nieuw'!H109)</f>
        <v>0</v>
      </c>
      <c r="H109" s="4">
        <f t="shared" ca="1" si="8"/>
        <v>0</v>
      </c>
      <c r="I109" s="4">
        <f t="shared" ca="1" si="9"/>
        <v>0</v>
      </c>
      <c r="J109" s="4">
        <f ca="1">SUM('Annuitair extra oud'!I109,'Annuitair extra nieuw'!I109)</f>
        <v>0</v>
      </c>
      <c r="K109" s="4">
        <f t="shared" ca="1" si="10"/>
        <v>0</v>
      </c>
      <c r="L109" s="4">
        <f ca="1">SUM('Annuitair extra oud'!J109,'Annuitair extra nieuw'!J109)</f>
        <v>0</v>
      </c>
      <c r="M109" s="10">
        <f t="shared" ca="1" si="11"/>
        <v>47696</v>
      </c>
      <c r="N109" s="4"/>
      <c r="O109" s="4"/>
      <c r="P109" s="4"/>
      <c r="Q109" s="4"/>
      <c r="R109" s="4"/>
      <c r="S109" s="4"/>
      <c r="T109" s="4"/>
      <c r="U109" s="4"/>
      <c r="V109" s="21"/>
    </row>
    <row r="110" spans="1:22" x14ac:dyDescent="0.25">
      <c r="A110" s="10">
        <f t="shared" si="12"/>
        <v>47727</v>
      </c>
      <c r="B110">
        <f t="shared" si="7"/>
        <v>10</v>
      </c>
      <c r="C110">
        <v>109</v>
      </c>
      <c r="D110" s="4">
        <f ca="1">SUM('Annuitair extra oud'!D110,'Annuitair extra nieuw'!D110)</f>
        <v>0</v>
      </c>
      <c r="E110" s="4">
        <f ca="1">SUM('Annuitair extra oud'!E110,'Annuitair extra nieuw'!E110,'Annuitair extra oud'!F110,'Annuitair extra nieuw'!F110)</f>
        <v>0</v>
      </c>
      <c r="F110" s="4">
        <f ca="1">SUM('Annuitair extra oud'!G110,'Annuitair extra nieuw'!G110)</f>
        <v>0</v>
      </c>
      <c r="G110" s="4">
        <f ca="1">SUM('Annuitair extra oud'!H110,'Annuitair extra nieuw'!H110)</f>
        <v>0</v>
      </c>
      <c r="H110" s="4">
        <f t="shared" ca="1" si="8"/>
        <v>0</v>
      </c>
      <c r="I110" s="4">
        <f t="shared" ca="1" si="9"/>
        <v>0</v>
      </c>
      <c r="J110" s="4">
        <f ca="1">SUM('Annuitair extra oud'!I110,'Annuitair extra nieuw'!I110)</f>
        <v>0</v>
      </c>
      <c r="K110" s="4">
        <f t="shared" ca="1" si="10"/>
        <v>0</v>
      </c>
      <c r="L110" s="4">
        <f ca="1">SUM('Annuitair extra oud'!J110,'Annuitair extra nieuw'!J110)</f>
        <v>0</v>
      </c>
      <c r="M110" s="10">
        <f t="shared" ca="1" si="11"/>
        <v>47727</v>
      </c>
      <c r="N110" s="4"/>
      <c r="O110" s="4"/>
      <c r="P110" s="4"/>
      <c r="Q110" s="4"/>
      <c r="R110" s="4"/>
      <c r="S110" s="4"/>
      <c r="T110" s="4"/>
      <c r="U110" s="4"/>
      <c r="V110" s="21"/>
    </row>
    <row r="111" spans="1:22" x14ac:dyDescent="0.25">
      <c r="A111" s="10">
        <f t="shared" si="12"/>
        <v>47757</v>
      </c>
      <c r="B111">
        <f t="shared" si="7"/>
        <v>10</v>
      </c>
      <c r="C111">
        <v>110</v>
      </c>
      <c r="D111" s="4">
        <f ca="1">SUM('Annuitair extra oud'!D111,'Annuitair extra nieuw'!D111)</f>
        <v>0</v>
      </c>
      <c r="E111" s="4">
        <f ca="1">SUM('Annuitair extra oud'!E111,'Annuitair extra nieuw'!E111,'Annuitair extra oud'!F111,'Annuitair extra nieuw'!F111)</f>
        <v>0</v>
      </c>
      <c r="F111" s="4">
        <f ca="1">SUM('Annuitair extra oud'!G111,'Annuitair extra nieuw'!G111)</f>
        <v>0</v>
      </c>
      <c r="G111" s="4">
        <f ca="1">SUM('Annuitair extra oud'!H111,'Annuitair extra nieuw'!H111)</f>
        <v>0</v>
      </c>
      <c r="H111" s="4">
        <f t="shared" ca="1" si="8"/>
        <v>0</v>
      </c>
      <c r="I111" s="4">
        <f t="shared" ca="1" si="9"/>
        <v>0</v>
      </c>
      <c r="J111" s="4">
        <f ca="1">SUM('Annuitair extra oud'!I111,'Annuitair extra nieuw'!I111)</f>
        <v>0</v>
      </c>
      <c r="K111" s="4">
        <f t="shared" ca="1" si="10"/>
        <v>0</v>
      </c>
      <c r="L111" s="4">
        <f ca="1">SUM('Annuitair extra oud'!J111,'Annuitair extra nieuw'!J111)</f>
        <v>0</v>
      </c>
      <c r="M111" s="10">
        <f t="shared" ca="1" si="11"/>
        <v>47757</v>
      </c>
      <c r="N111" s="4"/>
      <c r="O111" s="4"/>
      <c r="P111" s="4"/>
      <c r="Q111" s="4"/>
      <c r="R111" s="4"/>
      <c r="S111" s="4"/>
      <c r="T111" s="4"/>
      <c r="U111" s="4"/>
      <c r="V111" s="21"/>
    </row>
    <row r="112" spans="1:22" x14ac:dyDescent="0.25">
      <c r="A112" s="10">
        <f t="shared" si="12"/>
        <v>47788</v>
      </c>
      <c r="B112">
        <f t="shared" si="7"/>
        <v>10</v>
      </c>
      <c r="C112">
        <v>111</v>
      </c>
      <c r="D112" s="4">
        <f ca="1">SUM('Annuitair extra oud'!D112,'Annuitair extra nieuw'!D112)</f>
        <v>0</v>
      </c>
      <c r="E112" s="4">
        <f ca="1">SUM('Annuitair extra oud'!E112,'Annuitair extra nieuw'!E112,'Annuitair extra oud'!F112,'Annuitair extra nieuw'!F112)</f>
        <v>0</v>
      </c>
      <c r="F112" s="4">
        <f ca="1">SUM('Annuitair extra oud'!G112,'Annuitair extra nieuw'!G112)</f>
        <v>0</v>
      </c>
      <c r="G112" s="4">
        <f ca="1">SUM('Annuitair extra oud'!H112,'Annuitair extra nieuw'!H112)</f>
        <v>0</v>
      </c>
      <c r="H112" s="4">
        <f t="shared" ca="1" si="8"/>
        <v>0</v>
      </c>
      <c r="I112" s="4">
        <f t="shared" ca="1" si="9"/>
        <v>0</v>
      </c>
      <c r="J112" s="4">
        <f ca="1">SUM('Annuitair extra oud'!I112,'Annuitair extra nieuw'!I112)</f>
        <v>0</v>
      </c>
      <c r="K112" s="4">
        <f t="shared" ca="1" si="10"/>
        <v>0</v>
      </c>
      <c r="L112" s="4">
        <f ca="1">SUM('Annuitair extra oud'!J112,'Annuitair extra nieuw'!J112)</f>
        <v>0</v>
      </c>
      <c r="M112" s="10">
        <f t="shared" ca="1" si="11"/>
        <v>47788</v>
      </c>
      <c r="N112" s="4"/>
      <c r="O112" s="4"/>
      <c r="P112" s="4"/>
      <c r="Q112" s="4"/>
      <c r="R112" s="4"/>
      <c r="S112" s="4"/>
      <c r="T112" s="4"/>
      <c r="U112" s="4"/>
      <c r="V112" s="21"/>
    </row>
    <row r="113" spans="1:22" x14ac:dyDescent="0.25">
      <c r="A113" s="10">
        <f t="shared" si="12"/>
        <v>47818</v>
      </c>
      <c r="B113">
        <f t="shared" si="7"/>
        <v>10</v>
      </c>
      <c r="C113">
        <v>112</v>
      </c>
      <c r="D113" s="4">
        <f ca="1">SUM('Annuitair extra oud'!D113,'Annuitair extra nieuw'!D113)</f>
        <v>0</v>
      </c>
      <c r="E113" s="4">
        <f ca="1">SUM('Annuitair extra oud'!E113,'Annuitair extra nieuw'!E113,'Annuitair extra oud'!F113,'Annuitair extra nieuw'!F113)</f>
        <v>0</v>
      </c>
      <c r="F113" s="4">
        <f ca="1">SUM('Annuitair extra oud'!G113,'Annuitair extra nieuw'!G113)</f>
        <v>0</v>
      </c>
      <c r="G113" s="4">
        <f ca="1">SUM('Annuitair extra oud'!H113,'Annuitair extra nieuw'!H113)</f>
        <v>0</v>
      </c>
      <c r="H113" s="4">
        <f t="shared" ca="1" si="8"/>
        <v>0</v>
      </c>
      <c r="I113" s="4">
        <f t="shared" ca="1" si="9"/>
        <v>0</v>
      </c>
      <c r="J113" s="4">
        <f ca="1">SUM('Annuitair extra oud'!I113,'Annuitair extra nieuw'!I113)</f>
        <v>0</v>
      </c>
      <c r="K113" s="4">
        <f t="shared" ca="1" si="10"/>
        <v>0</v>
      </c>
      <c r="L113" s="4">
        <f ca="1">SUM('Annuitair extra oud'!J113,'Annuitair extra nieuw'!J113)</f>
        <v>0</v>
      </c>
      <c r="M113" s="10">
        <f t="shared" ca="1" si="11"/>
        <v>47818</v>
      </c>
      <c r="N113" s="4"/>
      <c r="O113" s="4"/>
      <c r="P113" s="4"/>
      <c r="Q113" s="4"/>
      <c r="R113" s="4"/>
      <c r="S113" s="4"/>
      <c r="T113" s="4"/>
      <c r="U113" s="4"/>
      <c r="V113" s="21"/>
    </row>
    <row r="114" spans="1:22" x14ac:dyDescent="0.25">
      <c r="A114" s="10">
        <f t="shared" si="12"/>
        <v>47849</v>
      </c>
      <c r="B114">
        <f t="shared" si="7"/>
        <v>10</v>
      </c>
      <c r="C114">
        <v>113</v>
      </c>
      <c r="D114" s="4">
        <f ca="1">SUM('Annuitair extra oud'!D114,'Annuitair extra nieuw'!D114)</f>
        <v>0</v>
      </c>
      <c r="E114" s="4">
        <f ca="1">SUM('Annuitair extra oud'!E114,'Annuitair extra nieuw'!E114,'Annuitair extra oud'!F114,'Annuitair extra nieuw'!F114)</f>
        <v>0</v>
      </c>
      <c r="F114" s="4">
        <f ca="1">SUM('Annuitair extra oud'!G114,'Annuitair extra nieuw'!G114)</f>
        <v>0</v>
      </c>
      <c r="G114" s="4">
        <f ca="1">SUM('Annuitair extra oud'!H114,'Annuitair extra nieuw'!H114)</f>
        <v>0</v>
      </c>
      <c r="H114" s="4">
        <f t="shared" ca="1" si="8"/>
        <v>0</v>
      </c>
      <c r="I114" s="4">
        <f t="shared" ca="1" si="9"/>
        <v>0</v>
      </c>
      <c r="J114" s="4">
        <f ca="1">SUM('Annuitair extra oud'!I114,'Annuitair extra nieuw'!I114)</f>
        <v>0</v>
      </c>
      <c r="K114" s="4">
        <f t="shared" ca="1" si="10"/>
        <v>0</v>
      </c>
      <c r="L114" s="4">
        <f ca="1">SUM('Annuitair extra oud'!J114,'Annuitair extra nieuw'!J114)</f>
        <v>0</v>
      </c>
      <c r="M114" s="10">
        <f t="shared" ca="1" si="11"/>
        <v>47849</v>
      </c>
      <c r="N114" s="4"/>
      <c r="O114" s="4"/>
      <c r="P114" s="4"/>
      <c r="Q114" s="4"/>
      <c r="R114" s="4"/>
      <c r="S114" s="4"/>
      <c r="T114" s="4"/>
      <c r="U114" s="4"/>
      <c r="V114" s="21"/>
    </row>
    <row r="115" spans="1:22" x14ac:dyDescent="0.25">
      <c r="A115" s="10">
        <f t="shared" si="12"/>
        <v>47880</v>
      </c>
      <c r="B115">
        <f t="shared" si="7"/>
        <v>10</v>
      </c>
      <c r="C115">
        <v>114</v>
      </c>
      <c r="D115" s="4">
        <f ca="1">SUM('Annuitair extra oud'!D115,'Annuitair extra nieuw'!D115)</f>
        <v>0</v>
      </c>
      <c r="E115" s="4">
        <f ca="1">SUM('Annuitair extra oud'!E115,'Annuitair extra nieuw'!E115,'Annuitair extra oud'!F115,'Annuitair extra nieuw'!F115)</f>
        <v>0</v>
      </c>
      <c r="F115" s="4">
        <f ca="1">SUM('Annuitair extra oud'!G115,'Annuitair extra nieuw'!G115)</f>
        <v>0</v>
      </c>
      <c r="G115" s="4">
        <f ca="1">SUM('Annuitair extra oud'!H115,'Annuitair extra nieuw'!H115)</f>
        <v>0</v>
      </c>
      <c r="H115" s="4">
        <f t="shared" ca="1" si="8"/>
        <v>0</v>
      </c>
      <c r="I115" s="4">
        <f t="shared" ca="1" si="9"/>
        <v>0</v>
      </c>
      <c r="J115" s="4">
        <f ca="1">SUM('Annuitair extra oud'!I115,'Annuitair extra nieuw'!I115)</f>
        <v>0</v>
      </c>
      <c r="K115" s="4">
        <f t="shared" ca="1" si="10"/>
        <v>0</v>
      </c>
      <c r="L115" s="4">
        <f ca="1">SUM('Annuitair extra oud'!J115,'Annuitair extra nieuw'!J115)</f>
        <v>0</v>
      </c>
      <c r="M115" s="10">
        <f t="shared" ca="1" si="11"/>
        <v>47880</v>
      </c>
      <c r="N115" s="4"/>
      <c r="O115" s="4"/>
      <c r="P115" s="4"/>
      <c r="Q115" s="4"/>
      <c r="R115" s="4"/>
      <c r="S115" s="4"/>
      <c r="T115" s="4"/>
      <c r="U115" s="4"/>
      <c r="V115" s="21"/>
    </row>
    <row r="116" spans="1:22" x14ac:dyDescent="0.25">
      <c r="A116" s="10">
        <f t="shared" si="12"/>
        <v>47908</v>
      </c>
      <c r="B116">
        <f t="shared" si="7"/>
        <v>10</v>
      </c>
      <c r="C116">
        <v>115</v>
      </c>
      <c r="D116" s="4">
        <f ca="1">SUM('Annuitair extra oud'!D116,'Annuitair extra nieuw'!D116)</f>
        <v>0</v>
      </c>
      <c r="E116" s="4">
        <f ca="1">SUM('Annuitair extra oud'!E116,'Annuitair extra nieuw'!E116,'Annuitair extra oud'!F116,'Annuitair extra nieuw'!F116)</f>
        <v>0</v>
      </c>
      <c r="F116" s="4">
        <f ca="1">SUM('Annuitair extra oud'!G116,'Annuitair extra nieuw'!G116)</f>
        <v>0</v>
      </c>
      <c r="G116" s="4">
        <f ca="1">SUM('Annuitair extra oud'!H116,'Annuitair extra nieuw'!H116)</f>
        <v>0</v>
      </c>
      <c r="H116" s="4">
        <f t="shared" ca="1" si="8"/>
        <v>0</v>
      </c>
      <c r="I116" s="4">
        <f t="shared" ca="1" si="9"/>
        <v>0</v>
      </c>
      <c r="J116" s="4">
        <f ca="1">SUM('Annuitair extra oud'!I116,'Annuitair extra nieuw'!I116)</f>
        <v>0</v>
      </c>
      <c r="K116" s="4">
        <f t="shared" ca="1" si="10"/>
        <v>0</v>
      </c>
      <c r="L116" s="4">
        <f ca="1">SUM('Annuitair extra oud'!J116,'Annuitair extra nieuw'!J116)</f>
        <v>0</v>
      </c>
      <c r="M116" s="10">
        <f t="shared" ca="1" si="11"/>
        <v>47908</v>
      </c>
      <c r="N116" s="4"/>
      <c r="O116" s="4"/>
      <c r="P116" s="4"/>
      <c r="Q116" s="4"/>
      <c r="R116" s="4"/>
      <c r="S116" s="4"/>
      <c r="T116" s="4"/>
      <c r="U116" s="4"/>
      <c r="V116" s="21"/>
    </row>
    <row r="117" spans="1:22" x14ac:dyDescent="0.25">
      <c r="A117" s="10">
        <f t="shared" si="12"/>
        <v>47939</v>
      </c>
      <c r="B117">
        <f t="shared" si="7"/>
        <v>10</v>
      </c>
      <c r="C117">
        <v>116</v>
      </c>
      <c r="D117" s="4">
        <f ca="1">SUM('Annuitair extra oud'!D117,'Annuitair extra nieuw'!D117)</f>
        <v>0</v>
      </c>
      <c r="E117" s="4">
        <f ca="1">SUM('Annuitair extra oud'!E117,'Annuitair extra nieuw'!E117,'Annuitair extra oud'!F117,'Annuitair extra nieuw'!F117)</f>
        <v>0</v>
      </c>
      <c r="F117" s="4">
        <f ca="1">SUM('Annuitair extra oud'!G117,'Annuitair extra nieuw'!G117)</f>
        <v>0</v>
      </c>
      <c r="G117" s="4">
        <f ca="1">SUM('Annuitair extra oud'!H117,'Annuitair extra nieuw'!H117)</f>
        <v>0</v>
      </c>
      <c r="H117" s="4">
        <f t="shared" ca="1" si="8"/>
        <v>0</v>
      </c>
      <c r="I117" s="4">
        <f t="shared" ca="1" si="9"/>
        <v>0</v>
      </c>
      <c r="J117" s="4">
        <f ca="1">SUM('Annuitair extra oud'!I117,'Annuitair extra nieuw'!I117)</f>
        <v>0</v>
      </c>
      <c r="K117" s="4">
        <f t="shared" ca="1" si="10"/>
        <v>0</v>
      </c>
      <c r="L117" s="4">
        <f ca="1">SUM('Annuitair extra oud'!J117,'Annuitair extra nieuw'!J117)</f>
        <v>0</v>
      </c>
      <c r="M117" s="10">
        <f t="shared" ca="1" si="11"/>
        <v>47939</v>
      </c>
      <c r="N117" s="4"/>
      <c r="O117" s="4"/>
      <c r="P117" s="4"/>
      <c r="Q117" s="4"/>
      <c r="R117" s="4"/>
      <c r="S117" s="4"/>
      <c r="T117" s="4"/>
      <c r="U117" s="4"/>
      <c r="V117" s="21"/>
    </row>
    <row r="118" spans="1:22" x14ac:dyDescent="0.25">
      <c r="A118" s="10">
        <f t="shared" si="12"/>
        <v>47969</v>
      </c>
      <c r="B118">
        <f t="shared" si="7"/>
        <v>10</v>
      </c>
      <c r="C118">
        <v>117</v>
      </c>
      <c r="D118" s="4">
        <f ca="1">SUM('Annuitair extra oud'!D118,'Annuitair extra nieuw'!D118)</f>
        <v>0</v>
      </c>
      <c r="E118" s="4">
        <f ca="1">SUM('Annuitair extra oud'!E118,'Annuitair extra nieuw'!E118,'Annuitair extra oud'!F118,'Annuitair extra nieuw'!F118)</f>
        <v>0</v>
      </c>
      <c r="F118" s="4">
        <f ca="1">SUM('Annuitair extra oud'!G118,'Annuitair extra nieuw'!G118)</f>
        <v>0</v>
      </c>
      <c r="G118" s="4">
        <f ca="1">SUM('Annuitair extra oud'!H118,'Annuitair extra nieuw'!H118)</f>
        <v>0</v>
      </c>
      <c r="H118" s="4">
        <f t="shared" ca="1" si="8"/>
        <v>0</v>
      </c>
      <c r="I118" s="4">
        <f t="shared" ca="1" si="9"/>
        <v>0</v>
      </c>
      <c r="J118" s="4">
        <f ca="1">SUM('Annuitair extra oud'!I118,'Annuitair extra nieuw'!I118)</f>
        <v>0</v>
      </c>
      <c r="K118" s="4">
        <f t="shared" ca="1" si="10"/>
        <v>0</v>
      </c>
      <c r="L118" s="4">
        <f ca="1">SUM('Annuitair extra oud'!J118,'Annuitair extra nieuw'!J118)</f>
        <v>0</v>
      </c>
      <c r="M118" s="10">
        <f t="shared" ca="1" si="11"/>
        <v>47969</v>
      </c>
      <c r="N118" s="4"/>
      <c r="O118" s="4"/>
      <c r="P118" s="4"/>
      <c r="Q118" s="4"/>
      <c r="R118" s="4"/>
      <c r="S118" s="4"/>
      <c r="T118" s="4"/>
      <c r="U118" s="4"/>
      <c r="V118" s="21"/>
    </row>
    <row r="119" spans="1:22" x14ac:dyDescent="0.25">
      <c r="A119" s="10">
        <f t="shared" si="12"/>
        <v>48000</v>
      </c>
      <c r="B119">
        <f t="shared" si="7"/>
        <v>10</v>
      </c>
      <c r="C119">
        <v>118</v>
      </c>
      <c r="D119" s="4">
        <f ca="1">SUM('Annuitair extra oud'!D119,'Annuitair extra nieuw'!D119)</f>
        <v>0</v>
      </c>
      <c r="E119" s="4">
        <f ca="1">SUM('Annuitair extra oud'!E119,'Annuitair extra nieuw'!E119,'Annuitair extra oud'!F119,'Annuitair extra nieuw'!F119)</f>
        <v>0</v>
      </c>
      <c r="F119" s="4">
        <f ca="1">SUM('Annuitair extra oud'!G119,'Annuitair extra nieuw'!G119)</f>
        <v>0</v>
      </c>
      <c r="G119" s="4">
        <f ca="1">SUM('Annuitair extra oud'!H119,'Annuitair extra nieuw'!H119)</f>
        <v>0</v>
      </c>
      <c r="H119" s="4">
        <f t="shared" ca="1" si="8"/>
        <v>0</v>
      </c>
      <c r="I119" s="4">
        <f t="shared" ca="1" si="9"/>
        <v>0</v>
      </c>
      <c r="J119" s="4">
        <f ca="1">SUM('Annuitair extra oud'!I119,'Annuitair extra nieuw'!I119)</f>
        <v>0</v>
      </c>
      <c r="K119" s="4">
        <f t="shared" ca="1" si="10"/>
        <v>0</v>
      </c>
      <c r="L119" s="4">
        <f ca="1">SUM('Annuitair extra oud'!J119,'Annuitair extra nieuw'!J119)</f>
        <v>0</v>
      </c>
      <c r="M119" s="10">
        <f t="shared" ca="1" si="11"/>
        <v>48000</v>
      </c>
      <c r="N119" s="4"/>
      <c r="O119" s="4"/>
      <c r="P119" s="4"/>
      <c r="Q119" s="4"/>
      <c r="R119" s="4"/>
      <c r="S119" s="4"/>
      <c r="T119" s="4"/>
      <c r="U119" s="4"/>
      <c r="V119" s="21"/>
    </row>
    <row r="120" spans="1:22" x14ac:dyDescent="0.25">
      <c r="A120" s="10">
        <f t="shared" si="12"/>
        <v>48030</v>
      </c>
      <c r="B120">
        <f t="shared" si="7"/>
        <v>10</v>
      </c>
      <c r="C120">
        <v>119</v>
      </c>
      <c r="D120" s="4">
        <f ca="1">SUM('Annuitair extra oud'!D120,'Annuitair extra nieuw'!D120)</f>
        <v>0</v>
      </c>
      <c r="E120" s="4">
        <f ca="1">SUM('Annuitair extra oud'!E120,'Annuitair extra nieuw'!E120,'Annuitair extra oud'!F120,'Annuitair extra nieuw'!F120)</f>
        <v>0</v>
      </c>
      <c r="F120" s="4">
        <f ca="1">SUM('Annuitair extra oud'!G120,'Annuitair extra nieuw'!G120)</f>
        <v>0</v>
      </c>
      <c r="G120" s="4">
        <f ca="1">SUM('Annuitair extra oud'!H120,'Annuitair extra nieuw'!H120)</f>
        <v>0</v>
      </c>
      <c r="H120" s="4">
        <f t="shared" ca="1" si="8"/>
        <v>0</v>
      </c>
      <c r="I120" s="4">
        <f t="shared" ca="1" si="9"/>
        <v>0</v>
      </c>
      <c r="J120" s="4">
        <f ca="1">SUM('Annuitair extra oud'!I120,'Annuitair extra nieuw'!I120)</f>
        <v>0</v>
      </c>
      <c r="K120" s="4">
        <f t="shared" ca="1" si="10"/>
        <v>0</v>
      </c>
      <c r="L120" s="4">
        <f ca="1">SUM('Annuitair extra oud'!J120,'Annuitair extra nieuw'!J120)</f>
        <v>0</v>
      </c>
      <c r="M120" s="10">
        <f t="shared" ca="1" si="11"/>
        <v>48030</v>
      </c>
      <c r="N120" s="4"/>
      <c r="O120" s="4"/>
      <c r="P120" s="4"/>
      <c r="Q120" s="4"/>
      <c r="R120" s="4"/>
      <c r="S120" s="4"/>
      <c r="T120" s="4"/>
      <c r="U120" s="4"/>
      <c r="V120" s="21"/>
    </row>
    <row r="121" spans="1:22" x14ac:dyDescent="0.25">
      <c r="A121" s="10">
        <f t="shared" si="12"/>
        <v>48061</v>
      </c>
      <c r="B121">
        <f t="shared" si="7"/>
        <v>10</v>
      </c>
      <c r="C121">
        <v>120</v>
      </c>
      <c r="D121" s="4">
        <f ca="1">SUM('Annuitair extra oud'!D121,'Annuitair extra nieuw'!D121)</f>
        <v>0</v>
      </c>
      <c r="E121" s="4">
        <f ca="1">SUM('Annuitair extra oud'!E121,'Annuitair extra nieuw'!E121,'Annuitair extra oud'!F121,'Annuitair extra nieuw'!F121)</f>
        <v>0</v>
      </c>
      <c r="F121" s="4">
        <f ca="1">SUM('Annuitair extra oud'!G121,'Annuitair extra nieuw'!G121)</f>
        <v>0</v>
      </c>
      <c r="G121" s="4">
        <f ca="1">SUM('Annuitair extra oud'!H121,'Annuitair extra nieuw'!H121)</f>
        <v>0</v>
      </c>
      <c r="H121" s="4">
        <f t="shared" ca="1" si="8"/>
        <v>0</v>
      </c>
      <c r="I121" s="4">
        <f t="shared" ca="1" si="9"/>
        <v>0</v>
      </c>
      <c r="J121" s="4">
        <f ca="1">SUM('Annuitair extra oud'!I121,'Annuitair extra nieuw'!I121)</f>
        <v>0</v>
      </c>
      <c r="K121" s="4">
        <f t="shared" ca="1" si="10"/>
        <v>0</v>
      </c>
      <c r="L121" s="4">
        <f ca="1">SUM('Annuitair extra oud'!J121,'Annuitair extra nieuw'!J121)</f>
        <v>0</v>
      </c>
      <c r="M121" s="10">
        <f t="shared" ca="1" si="11"/>
        <v>48061</v>
      </c>
      <c r="N121" s="4"/>
      <c r="O121" s="4"/>
      <c r="P121" s="4"/>
      <c r="Q121" s="4"/>
      <c r="R121" s="4"/>
      <c r="S121" s="4"/>
      <c r="T121" s="4"/>
      <c r="U121" s="4"/>
      <c r="V121" s="21"/>
    </row>
    <row r="122" spans="1:22" x14ac:dyDescent="0.25">
      <c r="A122" s="10">
        <f t="shared" si="12"/>
        <v>48092</v>
      </c>
      <c r="B122">
        <f t="shared" si="7"/>
        <v>11</v>
      </c>
      <c r="C122">
        <v>121</v>
      </c>
      <c r="D122" s="4">
        <f ca="1">SUM('Annuitair extra oud'!D122,'Annuitair extra nieuw'!D122)</f>
        <v>0</v>
      </c>
      <c r="E122" s="4">
        <f ca="1">SUM('Annuitair extra oud'!E122,'Annuitair extra nieuw'!E122,'Annuitair extra oud'!F122,'Annuitair extra nieuw'!F122)</f>
        <v>0</v>
      </c>
      <c r="F122" s="4">
        <f ca="1">SUM('Annuitair extra oud'!G122,'Annuitair extra nieuw'!G122)</f>
        <v>0</v>
      </c>
      <c r="G122" s="4">
        <f ca="1">SUM('Annuitair extra oud'!H122,'Annuitair extra nieuw'!H122)</f>
        <v>0</v>
      </c>
      <c r="H122" s="4">
        <f t="shared" ca="1" si="8"/>
        <v>0</v>
      </c>
      <c r="I122" s="4">
        <f t="shared" ca="1" si="9"/>
        <v>0</v>
      </c>
      <c r="J122" s="4">
        <f ca="1">SUM('Annuitair extra oud'!I122,'Annuitair extra nieuw'!I122)</f>
        <v>0</v>
      </c>
      <c r="K122" s="4">
        <f t="shared" ca="1" si="10"/>
        <v>0</v>
      </c>
      <c r="L122" s="4">
        <f ca="1">SUM('Annuitair extra oud'!J122,'Annuitair extra nieuw'!J122)</f>
        <v>0</v>
      </c>
      <c r="M122" s="10">
        <f t="shared" ca="1" si="11"/>
        <v>48092</v>
      </c>
      <c r="N122" s="4"/>
      <c r="O122" s="4"/>
      <c r="P122" s="4"/>
      <c r="Q122" s="4"/>
      <c r="R122" s="4"/>
      <c r="S122" s="4"/>
      <c r="T122" s="4"/>
      <c r="U122" s="4"/>
      <c r="V122" s="21"/>
    </row>
    <row r="123" spans="1:22" x14ac:dyDescent="0.25">
      <c r="A123" s="10">
        <f t="shared" si="12"/>
        <v>48122</v>
      </c>
      <c r="B123">
        <f t="shared" si="7"/>
        <v>11</v>
      </c>
      <c r="C123">
        <v>122</v>
      </c>
      <c r="D123" s="4">
        <f ca="1">SUM('Annuitair extra oud'!D123,'Annuitair extra nieuw'!D123)</f>
        <v>0</v>
      </c>
      <c r="E123" s="4">
        <f ca="1">SUM('Annuitair extra oud'!E123,'Annuitair extra nieuw'!E123,'Annuitair extra oud'!F123,'Annuitair extra nieuw'!F123)</f>
        <v>0</v>
      </c>
      <c r="F123" s="4">
        <f ca="1">SUM('Annuitair extra oud'!G123,'Annuitair extra nieuw'!G123)</f>
        <v>0</v>
      </c>
      <c r="G123" s="4">
        <f ca="1">SUM('Annuitair extra oud'!H123,'Annuitair extra nieuw'!H123)</f>
        <v>0</v>
      </c>
      <c r="H123" s="4">
        <f t="shared" ca="1" si="8"/>
        <v>0</v>
      </c>
      <c r="I123" s="4">
        <f t="shared" ca="1" si="9"/>
        <v>0</v>
      </c>
      <c r="J123" s="4">
        <f ca="1">SUM('Annuitair extra oud'!I123,'Annuitair extra nieuw'!I123)</f>
        <v>0</v>
      </c>
      <c r="K123" s="4">
        <f t="shared" ca="1" si="10"/>
        <v>0</v>
      </c>
      <c r="L123" s="4">
        <f ca="1">SUM('Annuitair extra oud'!J123,'Annuitair extra nieuw'!J123)</f>
        <v>0</v>
      </c>
      <c r="M123" s="10">
        <f t="shared" ca="1" si="11"/>
        <v>48122</v>
      </c>
      <c r="N123" s="4"/>
      <c r="O123" s="4"/>
      <c r="P123" s="4"/>
      <c r="Q123" s="4"/>
      <c r="R123" s="4"/>
      <c r="S123" s="4"/>
      <c r="T123" s="4"/>
      <c r="U123" s="4"/>
      <c r="V123" s="21"/>
    </row>
    <row r="124" spans="1:22" x14ac:dyDescent="0.25">
      <c r="A124" s="10">
        <f t="shared" si="12"/>
        <v>48153</v>
      </c>
      <c r="B124">
        <f t="shared" si="7"/>
        <v>11</v>
      </c>
      <c r="C124">
        <v>123</v>
      </c>
      <c r="D124" s="4">
        <f ca="1">SUM('Annuitair extra oud'!D124,'Annuitair extra nieuw'!D124)</f>
        <v>0</v>
      </c>
      <c r="E124" s="4">
        <f ca="1">SUM('Annuitair extra oud'!E124,'Annuitair extra nieuw'!E124,'Annuitair extra oud'!F124,'Annuitair extra nieuw'!F124)</f>
        <v>0</v>
      </c>
      <c r="F124" s="4">
        <f ca="1">SUM('Annuitair extra oud'!G124,'Annuitair extra nieuw'!G124)</f>
        <v>0</v>
      </c>
      <c r="G124" s="4">
        <f ca="1">SUM('Annuitair extra oud'!H124,'Annuitair extra nieuw'!H124)</f>
        <v>0</v>
      </c>
      <c r="H124" s="4">
        <f t="shared" ca="1" si="8"/>
        <v>0</v>
      </c>
      <c r="I124" s="4">
        <f t="shared" ca="1" si="9"/>
        <v>0</v>
      </c>
      <c r="J124" s="4">
        <f ca="1">SUM('Annuitair extra oud'!I124,'Annuitair extra nieuw'!I124)</f>
        <v>0</v>
      </c>
      <c r="K124" s="4">
        <f t="shared" ca="1" si="10"/>
        <v>0</v>
      </c>
      <c r="L124" s="4">
        <f ca="1">SUM('Annuitair extra oud'!J124,'Annuitair extra nieuw'!J124)</f>
        <v>0</v>
      </c>
      <c r="M124" s="10">
        <f t="shared" ca="1" si="11"/>
        <v>48153</v>
      </c>
      <c r="N124" s="4"/>
      <c r="O124" s="4"/>
      <c r="P124" s="4"/>
      <c r="Q124" s="4"/>
      <c r="R124" s="4"/>
      <c r="S124" s="4"/>
      <c r="T124" s="4"/>
      <c r="U124" s="4"/>
      <c r="V124" s="21"/>
    </row>
    <row r="125" spans="1:22" x14ac:dyDescent="0.25">
      <c r="A125" s="10">
        <f t="shared" si="12"/>
        <v>48183</v>
      </c>
      <c r="B125">
        <f t="shared" si="7"/>
        <v>11</v>
      </c>
      <c r="C125">
        <v>124</v>
      </c>
      <c r="D125" s="4">
        <f ca="1">SUM('Annuitair extra oud'!D125,'Annuitair extra nieuw'!D125)</f>
        <v>0</v>
      </c>
      <c r="E125" s="4">
        <f ca="1">SUM('Annuitair extra oud'!E125,'Annuitair extra nieuw'!E125,'Annuitair extra oud'!F125,'Annuitair extra nieuw'!F125)</f>
        <v>0</v>
      </c>
      <c r="F125" s="4">
        <f ca="1">SUM('Annuitair extra oud'!G125,'Annuitair extra nieuw'!G125)</f>
        <v>0</v>
      </c>
      <c r="G125" s="4">
        <f ca="1">SUM('Annuitair extra oud'!H125,'Annuitair extra nieuw'!H125)</f>
        <v>0</v>
      </c>
      <c r="H125" s="4">
        <f t="shared" ca="1" si="8"/>
        <v>0</v>
      </c>
      <c r="I125" s="4">
        <f t="shared" ca="1" si="9"/>
        <v>0</v>
      </c>
      <c r="J125" s="4">
        <f ca="1">SUM('Annuitair extra oud'!I125,'Annuitair extra nieuw'!I125)</f>
        <v>0</v>
      </c>
      <c r="K125" s="4">
        <f t="shared" ca="1" si="10"/>
        <v>0</v>
      </c>
      <c r="L125" s="4">
        <f ca="1">SUM('Annuitair extra oud'!J125,'Annuitair extra nieuw'!J125)</f>
        <v>0</v>
      </c>
      <c r="M125" s="10">
        <f t="shared" ca="1" si="11"/>
        <v>48183</v>
      </c>
      <c r="N125" s="4"/>
      <c r="O125" s="4"/>
      <c r="P125" s="4"/>
      <c r="Q125" s="4"/>
      <c r="R125" s="4"/>
      <c r="S125" s="4"/>
      <c r="T125" s="4"/>
      <c r="U125" s="4"/>
      <c r="V125" s="21"/>
    </row>
    <row r="126" spans="1:22" x14ac:dyDescent="0.25">
      <c r="A126" s="10">
        <f t="shared" si="12"/>
        <v>48214</v>
      </c>
      <c r="B126">
        <f t="shared" si="7"/>
        <v>11</v>
      </c>
      <c r="C126">
        <v>125</v>
      </c>
      <c r="D126" s="4">
        <f ca="1">SUM('Annuitair extra oud'!D126,'Annuitair extra nieuw'!D126)</f>
        <v>0</v>
      </c>
      <c r="E126" s="4">
        <f ca="1">SUM('Annuitair extra oud'!E126,'Annuitair extra nieuw'!E126,'Annuitair extra oud'!F126,'Annuitair extra nieuw'!F126)</f>
        <v>0</v>
      </c>
      <c r="F126" s="4">
        <f ca="1">SUM('Annuitair extra oud'!G126,'Annuitair extra nieuw'!G126)</f>
        <v>0</v>
      </c>
      <c r="G126" s="4">
        <f ca="1">SUM('Annuitair extra oud'!H126,'Annuitair extra nieuw'!H126)</f>
        <v>0</v>
      </c>
      <c r="H126" s="4">
        <f t="shared" ca="1" si="8"/>
        <v>0</v>
      </c>
      <c r="I126" s="4">
        <f t="shared" ca="1" si="9"/>
        <v>0</v>
      </c>
      <c r="J126" s="4">
        <f ca="1">SUM('Annuitair extra oud'!I126,'Annuitair extra nieuw'!I126)</f>
        <v>0</v>
      </c>
      <c r="K126" s="4">
        <f t="shared" ca="1" si="10"/>
        <v>0</v>
      </c>
      <c r="L126" s="4">
        <f ca="1">SUM('Annuitair extra oud'!J126,'Annuitair extra nieuw'!J126)</f>
        <v>0</v>
      </c>
      <c r="M126" s="10">
        <f t="shared" ca="1" si="11"/>
        <v>48214</v>
      </c>
      <c r="N126" s="4"/>
      <c r="O126" s="4"/>
      <c r="P126" s="4"/>
      <c r="Q126" s="4"/>
      <c r="R126" s="4"/>
      <c r="S126" s="4"/>
      <c r="T126" s="4"/>
      <c r="U126" s="4"/>
      <c r="V126" s="21"/>
    </row>
    <row r="127" spans="1:22" x14ac:dyDescent="0.25">
      <c r="A127" s="10">
        <f t="shared" si="12"/>
        <v>48245</v>
      </c>
      <c r="B127">
        <f t="shared" si="7"/>
        <v>11</v>
      </c>
      <c r="C127">
        <v>126</v>
      </c>
      <c r="D127" s="4">
        <f ca="1">SUM('Annuitair extra oud'!D127,'Annuitair extra nieuw'!D127)</f>
        <v>0</v>
      </c>
      <c r="E127" s="4">
        <f ca="1">SUM('Annuitair extra oud'!E127,'Annuitair extra nieuw'!E127,'Annuitair extra oud'!F127,'Annuitair extra nieuw'!F127)</f>
        <v>0</v>
      </c>
      <c r="F127" s="4">
        <f ca="1">SUM('Annuitair extra oud'!G127,'Annuitair extra nieuw'!G127)</f>
        <v>0</v>
      </c>
      <c r="G127" s="4">
        <f ca="1">SUM('Annuitair extra oud'!H127,'Annuitair extra nieuw'!H127)</f>
        <v>0</v>
      </c>
      <c r="H127" s="4">
        <f t="shared" ca="1" si="8"/>
        <v>0</v>
      </c>
      <c r="I127" s="4">
        <f t="shared" ca="1" si="9"/>
        <v>0</v>
      </c>
      <c r="J127" s="4">
        <f ca="1">SUM('Annuitair extra oud'!I127,'Annuitair extra nieuw'!I127)</f>
        <v>0</v>
      </c>
      <c r="K127" s="4">
        <f t="shared" ca="1" si="10"/>
        <v>0</v>
      </c>
      <c r="L127" s="4">
        <f ca="1">SUM('Annuitair extra oud'!J127,'Annuitair extra nieuw'!J127)</f>
        <v>0</v>
      </c>
      <c r="M127" s="10">
        <f t="shared" ca="1" si="11"/>
        <v>48245</v>
      </c>
      <c r="N127" s="4"/>
      <c r="O127" s="4"/>
      <c r="P127" s="4"/>
      <c r="Q127" s="4"/>
      <c r="R127" s="4"/>
      <c r="S127" s="4"/>
      <c r="T127" s="4"/>
      <c r="U127" s="4"/>
      <c r="V127" s="21"/>
    </row>
    <row r="128" spans="1:22" x14ac:dyDescent="0.25">
      <c r="A128" s="10">
        <f t="shared" si="12"/>
        <v>48274</v>
      </c>
      <c r="B128">
        <f t="shared" si="7"/>
        <v>11</v>
      </c>
      <c r="C128">
        <v>127</v>
      </c>
      <c r="D128" s="4">
        <f ca="1">SUM('Annuitair extra oud'!D128,'Annuitair extra nieuw'!D128)</f>
        <v>0</v>
      </c>
      <c r="E128" s="4">
        <f ca="1">SUM('Annuitair extra oud'!E128,'Annuitair extra nieuw'!E128,'Annuitair extra oud'!F128,'Annuitair extra nieuw'!F128)</f>
        <v>0</v>
      </c>
      <c r="F128" s="4">
        <f ca="1">SUM('Annuitair extra oud'!G128,'Annuitair extra nieuw'!G128)</f>
        <v>0</v>
      </c>
      <c r="G128" s="4">
        <f ca="1">SUM('Annuitair extra oud'!H128,'Annuitair extra nieuw'!H128)</f>
        <v>0</v>
      </c>
      <c r="H128" s="4">
        <f t="shared" ca="1" si="8"/>
        <v>0</v>
      </c>
      <c r="I128" s="4">
        <f t="shared" ca="1" si="9"/>
        <v>0</v>
      </c>
      <c r="J128" s="4">
        <f ca="1">SUM('Annuitair extra oud'!I128,'Annuitair extra nieuw'!I128)</f>
        <v>0</v>
      </c>
      <c r="K128" s="4">
        <f t="shared" ca="1" si="10"/>
        <v>0</v>
      </c>
      <c r="L128" s="4">
        <f ca="1">SUM('Annuitair extra oud'!J128,'Annuitair extra nieuw'!J128)</f>
        <v>0</v>
      </c>
      <c r="M128" s="10">
        <f t="shared" ca="1" si="11"/>
        <v>48274</v>
      </c>
      <c r="N128" s="4"/>
      <c r="O128" s="4"/>
      <c r="P128" s="4"/>
      <c r="Q128" s="4"/>
      <c r="R128" s="4"/>
      <c r="S128" s="4"/>
      <c r="T128" s="4"/>
      <c r="U128" s="4"/>
      <c r="V128" s="21"/>
    </row>
    <row r="129" spans="1:22" x14ac:dyDescent="0.25">
      <c r="A129" s="10">
        <f t="shared" si="12"/>
        <v>48305</v>
      </c>
      <c r="B129">
        <f t="shared" si="7"/>
        <v>11</v>
      </c>
      <c r="C129">
        <v>128</v>
      </c>
      <c r="D129" s="4">
        <f ca="1">SUM('Annuitair extra oud'!D129,'Annuitair extra nieuw'!D129)</f>
        <v>0</v>
      </c>
      <c r="E129" s="4">
        <f ca="1">SUM('Annuitair extra oud'!E129,'Annuitair extra nieuw'!E129,'Annuitair extra oud'!F129,'Annuitair extra nieuw'!F129)</f>
        <v>0</v>
      </c>
      <c r="F129" s="4">
        <f ca="1">SUM('Annuitair extra oud'!G129,'Annuitair extra nieuw'!G129)</f>
        <v>0</v>
      </c>
      <c r="G129" s="4">
        <f ca="1">SUM('Annuitair extra oud'!H129,'Annuitair extra nieuw'!H129)</f>
        <v>0</v>
      </c>
      <c r="H129" s="4">
        <f t="shared" ca="1" si="8"/>
        <v>0</v>
      </c>
      <c r="I129" s="4">
        <f t="shared" ca="1" si="9"/>
        <v>0</v>
      </c>
      <c r="J129" s="4">
        <f ca="1">SUM('Annuitair extra oud'!I129,'Annuitair extra nieuw'!I129)</f>
        <v>0</v>
      </c>
      <c r="K129" s="4">
        <f t="shared" ca="1" si="10"/>
        <v>0</v>
      </c>
      <c r="L129" s="4">
        <f ca="1">SUM('Annuitair extra oud'!J129,'Annuitair extra nieuw'!J129)</f>
        <v>0</v>
      </c>
      <c r="M129" s="10">
        <f t="shared" ca="1" si="11"/>
        <v>48305</v>
      </c>
      <c r="N129" s="4"/>
      <c r="O129" s="4"/>
      <c r="P129" s="4"/>
      <c r="Q129" s="4"/>
      <c r="R129" s="4"/>
      <c r="S129" s="4"/>
      <c r="T129" s="4"/>
      <c r="U129" s="4"/>
      <c r="V129" s="21"/>
    </row>
    <row r="130" spans="1:22" x14ac:dyDescent="0.25">
      <c r="A130" s="10">
        <f t="shared" si="12"/>
        <v>48335</v>
      </c>
      <c r="B130">
        <f t="shared" si="7"/>
        <v>11</v>
      </c>
      <c r="C130">
        <v>129</v>
      </c>
      <c r="D130" s="4">
        <f ca="1">SUM('Annuitair extra oud'!D130,'Annuitair extra nieuw'!D130)</f>
        <v>0</v>
      </c>
      <c r="E130" s="4">
        <f ca="1">SUM('Annuitair extra oud'!E130,'Annuitair extra nieuw'!E130,'Annuitair extra oud'!F130,'Annuitair extra nieuw'!F130)</f>
        <v>0</v>
      </c>
      <c r="F130" s="4">
        <f ca="1">SUM('Annuitair extra oud'!G130,'Annuitair extra nieuw'!G130)</f>
        <v>0</v>
      </c>
      <c r="G130" s="4">
        <f ca="1">SUM('Annuitair extra oud'!H130,'Annuitair extra nieuw'!H130)</f>
        <v>0</v>
      </c>
      <c r="H130" s="4">
        <f t="shared" ca="1" si="8"/>
        <v>0</v>
      </c>
      <c r="I130" s="4">
        <f t="shared" ca="1" si="9"/>
        <v>0</v>
      </c>
      <c r="J130" s="4">
        <f ca="1">SUM('Annuitair extra oud'!I130,'Annuitair extra nieuw'!I130)</f>
        <v>0</v>
      </c>
      <c r="K130" s="4">
        <f t="shared" ca="1" si="10"/>
        <v>0</v>
      </c>
      <c r="L130" s="4">
        <f ca="1">SUM('Annuitair extra oud'!J130,'Annuitair extra nieuw'!J130)</f>
        <v>0</v>
      </c>
      <c r="M130" s="10">
        <f t="shared" ca="1" si="11"/>
        <v>48335</v>
      </c>
      <c r="N130" s="4"/>
      <c r="O130" s="4"/>
      <c r="P130" s="4"/>
      <c r="Q130" s="4"/>
      <c r="R130" s="4"/>
      <c r="S130" s="4"/>
      <c r="T130" s="4"/>
      <c r="U130" s="4"/>
      <c r="V130" s="21"/>
    </row>
    <row r="131" spans="1:22" x14ac:dyDescent="0.25">
      <c r="A131" s="10">
        <f t="shared" si="12"/>
        <v>48366</v>
      </c>
      <c r="B131">
        <f t="shared" ref="B131:B194" si="13">CEILING(C131/12,1)</f>
        <v>11</v>
      </c>
      <c r="C131">
        <v>130</v>
      </c>
      <c r="D131" s="4">
        <f ca="1">SUM('Annuitair extra oud'!D131,'Annuitair extra nieuw'!D131)</f>
        <v>0</v>
      </c>
      <c r="E131" s="4">
        <f ca="1">SUM('Annuitair extra oud'!E131,'Annuitair extra nieuw'!E131,'Annuitair extra oud'!F131,'Annuitair extra nieuw'!F131)</f>
        <v>0</v>
      </c>
      <c r="F131" s="4">
        <f ca="1">SUM('Annuitair extra oud'!G131,'Annuitair extra nieuw'!G131)</f>
        <v>0</v>
      </c>
      <c r="G131" s="4">
        <f ca="1">SUM('Annuitair extra oud'!H131,'Annuitair extra nieuw'!H131)</f>
        <v>0</v>
      </c>
      <c r="H131" s="4">
        <f t="shared" ref="H131:H194" ca="1" si="14">IF(F131-(Eigenwoningforfait/12)&lt;=0,0,(F131-(Eigenwoningforfait/12))*Belastingpercentage)</f>
        <v>0</v>
      </c>
      <c r="I131" s="4">
        <f t="shared" ref="I131:I194" ca="1" si="15">G131-H131</f>
        <v>0</v>
      </c>
      <c r="J131" s="4">
        <f ca="1">SUM('Annuitair extra oud'!I131,'Annuitair extra nieuw'!I131)</f>
        <v>0</v>
      </c>
      <c r="K131" s="4">
        <f t="shared" ref="K131:K194" ca="1" si="16">J131-H131</f>
        <v>0</v>
      </c>
      <c r="L131" s="4">
        <f ca="1">SUM('Annuitair extra oud'!J131,'Annuitair extra nieuw'!J131)</f>
        <v>0</v>
      </c>
      <c r="M131" s="10">
        <f t="shared" ref="M131:M194" ca="1" si="17">IF(L131&gt;=0.01,"",A131)</f>
        <v>48366</v>
      </c>
      <c r="N131" s="4"/>
      <c r="O131" s="4"/>
      <c r="P131" s="4"/>
      <c r="Q131" s="4"/>
      <c r="R131" s="4"/>
      <c r="S131" s="4"/>
      <c r="T131" s="4"/>
      <c r="U131" s="4"/>
      <c r="V131" s="21"/>
    </row>
    <row r="132" spans="1:22" x14ac:dyDescent="0.25">
      <c r="A132" s="10">
        <f t="shared" ref="A132:A195" si="18">DATE(YEAR(A131),MONTH(A131)+1,DAY(A131))</f>
        <v>48396</v>
      </c>
      <c r="B132">
        <f t="shared" si="13"/>
        <v>11</v>
      </c>
      <c r="C132">
        <v>131</v>
      </c>
      <c r="D132" s="4">
        <f ca="1">SUM('Annuitair extra oud'!D132,'Annuitair extra nieuw'!D132)</f>
        <v>0</v>
      </c>
      <c r="E132" s="4">
        <f ca="1">SUM('Annuitair extra oud'!E132,'Annuitair extra nieuw'!E132,'Annuitair extra oud'!F132,'Annuitair extra nieuw'!F132)</f>
        <v>0</v>
      </c>
      <c r="F132" s="4">
        <f ca="1">SUM('Annuitair extra oud'!G132,'Annuitair extra nieuw'!G132)</f>
        <v>0</v>
      </c>
      <c r="G132" s="4">
        <f ca="1">SUM('Annuitair extra oud'!H132,'Annuitair extra nieuw'!H132)</f>
        <v>0</v>
      </c>
      <c r="H132" s="4">
        <f t="shared" ca="1" si="14"/>
        <v>0</v>
      </c>
      <c r="I132" s="4">
        <f t="shared" ca="1" si="15"/>
        <v>0</v>
      </c>
      <c r="J132" s="4">
        <f ca="1">SUM('Annuitair extra oud'!I132,'Annuitair extra nieuw'!I132)</f>
        <v>0</v>
      </c>
      <c r="K132" s="4">
        <f t="shared" ca="1" si="16"/>
        <v>0</v>
      </c>
      <c r="L132" s="4">
        <f ca="1">SUM('Annuitair extra oud'!J132,'Annuitair extra nieuw'!J132)</f>
        <v>0</v>
      </c>
      <c r="M132" s="10">
        <f t="shared" ca="1" si="17"/>
        <v>48396</v>
      </c>
      <c r="N132" s="4"/>
      <c r="O132" s="4"/>
      <c r="P132" s="4"/>
      <c r="Q132" s="4"/>
      <c r="R132" s="4"/>
      <c r="S132" s="4"/>
      <c r="T132" s="4"/>
      <c r="U132" s="4"/>
      <c r="V132" s="21"/>
    </row>
    <row r="133" spans="1:22" x14ac:dyDescent="0.25">
      <c r="A133" s="10">
        <f t="shared" si="18"/>
        <v>48427</v>
      </c>
      <c r="B133">
        <f t="shared" si="13"/>
        <v>11</v>
      </c>
      <c r="C133">
        <v>132</v>
      </c>
      <c r="D133" s="4">
        <f ca="1">SUM('Annuitair extra oud'!D133,'Annuitair extra nieuw'!D133)</f>
        <v>0</v>
      </c>
      <c r="E133" s="4">
        <f ca="1">SUM('Annuitair extra oud'!E133,'Annuitair extra nieuw'!E133,'Annuitair extra oud'!F133,'Annuitair extra nieuw'!F133)</f>
        <v>0</v>
      </c>
      <c r="F133" s="4">
        <f ca="1">SUM('Annuitair extra oud'!G133,'Annuitair extra nieuw'!G133)</f>
        <v>0</v>
      </c>
      <c r="G133" s="4">
        <f ca="1">SUM('Annuitair extra oud'!H133,'Annuitair extra nieuw'!H133)</f>
        <v>0</v>
      </c>
      <c r="H133" s="4">
        <f t="shared" ca="1" si="14"/>
        <v>0</v>
      </c>
      <c r="I133" s="4">
        <f t="shared" ca="1" si="15"/>
        <v>0</v>
      </c>
      <c r="J133" s="4">
        <f ca="1">SUM('Annuitair extra oud'!I133,'Annuitair extra nieuw'!I133)</f>
        <v>0</v>
      </c>
      <c r="K133" s="4">
        <f t="shared" ca="1" si="16"/>
        <v>0</v>
      </c>
      <c r="L133" s="4">
        <f ca="1">SUM('Annuitair extra oud'!J133,'Annuitair extra nieuw'!J133)</f>
        <v>0</v>
      </c>
      <c r="M133" s="10">
        <f t="shared" ca="1" si="17"/>
        <v>48427</v>
      </c>
      <c r="N133" s="4"/>
      <c r="O133" s="4"/>
      <c r="P133" s="4"/>
      <c r="Q133" s="4"/>
      <c r="R133" s="4"/>
      <c r="S133" s="4"/>
      <c r="T133" s="4"/>
      <c r="U133" s="4"/>
      <c r="V133" s="21"/>
    </row>
    <row r="134" spans="1:22" x14ac:dyDescent="0.25">
      <c r="A134" s="10">
        <f t="shared" si="18"/>
        <v>48458</v>
      </c>
      <c r="B134">
        <f t="shared" si="13"/>
        <v>12</v>
      </c>
      <c r="C134">
        <v>133</v>
      </c>
      <c r="D134" s="4">
        <f ca="1">SUM('Annuitair extra oud'!D134,'Annuitair extra nieuw'!D134)</f>
        <v>0</v>
      </c>
      <c r="E134" s="4">
        <f ca="1">SUM('Annuitair extra oud'!E134,'Annuitair extra nieuw'!E134,'Annuitair extra oud'!F134,'Annuitair extra nieuw'!F134)</f>
        <v>0</v>
      </c>
      <c r="F134" s="4">
        <f ca="1">SUM('Annuitair extra oud'!G134,'Annuitair extra nieuw'!G134)</f>
        <v>0</v>
      </c>
      <c r="G134" s="4">
        <f ca="1">SUM('Annuitair extra oud'!H134,'Annuitair extra nieuw'!H134)</f>
        <v>0</v>
      </c>
      <c r="H134" s="4">
        <f t="shared" ca="1" si="14"/>
        <v>0</v>
      </c>
      <c r="I134" s="4">
        <f t="shared" ca="1" si="15"/>
        <v>0</v>
      </c>
      <c r="J134" s="4">
        <f ca="1">SUM('Annuitair extra oud'!I134,'Annuitair extra nieuw'!I134)</f>
        <v>0</v>
      </c>
      <c r="K134" s="4">
        <f t="shared" ca="1" si="16"/>
        <v>0</v>
      </c>
      <c r="L134" s="4">
        <f ca="1">SUM('Annuitair extra oud'!J134,'Annuitair extra nieuw'!J134)</f>
        <v>0</v>
      </c>
      <c r="M134" s="10">
        <f t="shared" ca="1" si="17"/>
        <v>48458</v>
      </c>
      <c r="N134" s="4"/>
      <c r="O134" s="4"/>
      <c r="P134" s="4"/>
      <c r="Q134" s="4"/>
      <c r="R134" s="4"/>
      <c r="S134" s="4"/>
      <c r="T134" s="4"/>
      <c r="U134" s="4"/>
      <c r="V134" s="21"/>
    </row>
    <row r="135" spans="1:22" x14ac:dyDescent="0.25">
      <c r="A135" s="10">
        <f t="shared" si="18"/>
        <v>48488</v>
      </c>
      <c r="B135">
        <f t="shared" si="13"/>
        <v>12</v>
      </c>
      <c r="C135">
        <v>134</v>
      </c>
      <c r="D135" s="4">
        <f ca="1">SUM('Annuitair extra oud'!D135,'Annuitair extra nieuw'!D135)</f>
        <v>0</v>
      </c>
      <c r="E135" s="4">
        <f ca="1">SUM('Annuitair extra oud'!E135,'Annuitair extra nieuw'!E135,'Annuitair extra oud'!F135,'Annuitair extra nieuw'!F135)</f>
        <v>0</v>
      </c>
      <c r="F135" s="4">
        <f ca="1">SUM('Annuitair extra oud'!G135,'Annuitair extra nieuw'!G135)</f>
        <v>0</v>
      </c>
      <c r="G135" s="4">
        <f ca="1">SUM('Annuitair extra oud'!H135,'Annuitair extra nieuw'!H135)</f>
        <v>0</v>
      </c>
      <c r="H135" s="4">
        <f t="shared" ca="1" si="14"/>
        <v>0</v>
      </c>
      <c r="I135" s="4">
        <f t="shared" ca="1" si="15"/>
        <v>0</v>
      </c>
      <c r="J135" s="4">
        <f ca="1">SUM('Annuitair extra oud'!I135,'Annuitair extra nieuw'!I135)</f>
        <v>0</v>
      </c>
      <c r="K135" s="4">
        <f t="shared" ca="1" si="16"/>
        <v>0</v>
      </c>
      <c r="L135" s="4">
        <f ca="1">SUM('Annuitair extra oud'!J135,'Annuitair extra nieuw'!J135)</f>
        <v>0</v>
      </c>
      <c r="M135" s="10">
        <f t="shared" ca="1" si="17"/>
        <v>48488</v>
      </c>
      <c r="N135" s="4"/>
      <c r="O135" s="4"/>
      <c r="P135" s="4"/>
      <c r="Q135" s="4"/>
      <c r="R135" s="4"/>
      <c r="S135" s="4"/>
      <c r="T135" s="4"/>
      <c r="U135" s="4"/>
      <c r="V135" s="21"/>
    </row>
    <row r="136" spans="1:22" x14ac:dyDescent="0.25">
      <c r="A136" s="10">
        <f t="shared" si="18"/>
        <v>48519</v>
      </c>
      <c r="B136">
        <f t="shared" si="13"/>
        <v>12</v>
      </c>
      <c r="C136">
        <v>135</v>
      </c>
      <c r="D136" s="4">
        <f ca="1">SUM('Annuitair extra oud'!D136,'Annuitair extra nieuw'!D136)</f>
        <v>0</v>
      </c>
      <c r="E136" s="4">
        <f ca="1">SUM('Annuitair extra oud'!E136,'Annuitair extra nieuw'!E136,'Annuitair extra oud'!F136,'Annuitair extra nieuw'!F136)</f>
        <v>0</v>
      </c>
      <c r="F136" s="4">
        <f ca="1">SUM('Annuitair extra oud'!G136,'Annuitair extra nieuw'!G136)</f>
        <v>0</v>
      </c>
      <c r="G136" s="4">
        <f ca="1">SUM('Annuitair extra oud'!H136,'Annuitair extra nieuw'!H136)</f>
        <v>0</v>
      </c>
      <c r="H136" s="4">
        <f t="shared" ca="1" si="14"/>
        <v>0</v>
      </c>
      <c r="I136" s="4">
        <f t="shared" ca="1" si="15"/>
        <v>0</v>
      </c>
      <c r="J136" s="4">
        <f ca="1">SUM('Annuitair extra oud'!I136,'Annuitair extra nieuw'!I136)</f>
        <v>0</v>
      </c>
      <c r="K136" s="4">
        <f t="shared" ca="1" si="16"/>
        <v>0</v>
      </c>
      <c r="L136" s="4">
        <f ca="1">SUM('Annuitair extra oud'!J136,'Annuitair extra nieuw'!J136)</f>
        <v>0</v>
      </c>
      <c r="M136" s="10">
        <f t="shared" ca="1" si="17"/>
        <v>48519</v>
      </c>
      <c r="N136" s="4"/>
      <c r="O136" s="4"/>
      <c r="P136" s="4"/>
      <c r="Q136" s="4"/>
      <c r="R136" s="4"/>
      <c r="S136" s="4"/>
      <c r="T136" s="4"/>
      <c r="U136" s="4"/>
      <c r="V136" s="21"/>
    </row>
    <row r="137" spans="1:22" x14ac:dyDescent="0.25">
      <c r="A137" s="10">
        <f t="shared" si="18"/>
        <v>48549</v>
      </c>
      <c r="B137">
        <f t="shared" si="13"/>
        <v>12</v>
      </c>
      <c r="C137">
        <v>136</v>
      </c>
      <c r="D137" s="4">
        <f ca="1">SUM('Annuitair extra oud'!D137,'Annuitair extra nieuw'!D137)</f>
        <v>0</v>
      </c>
      <c r="E137" s="4">
        <f ca="1">SUM('Annuitair extra oud'!E137,'Annuitair extra nieuw'!E137,'Annuitair extra oud'!F137,'Annuitair extra nieuw'!F137)</f>
        <v>0</v>
      </c>
      <c r="F137" s="4">
        <f ca="1">SUM('Annuitair extra oud'!G137,'Annuitair extra nieuw'!G137)</f>
        <v>0</v>
      </c>
      <c r="G137" s="4">
        <f ca="1">SUM('Annuitair extra oud'!H137,'Annuitair extra nieuw'!H137)</f>
        <v>0</v>
      </c>
      <c r="H137" s="4">
        <f t="shared" ca="1" si="14"/>
        <v>0</v>
      </c>
      <c r="I137" s="4">
        <f t="shared" ca="1" si="15"/>
        <v>0</v>
      </c>
      <c r="J137" s="4">
        <f ca="1">SUM('Annuitair extra oud'!I137,'Annuitair extra nieuw'!I137)</f>
        <v>0</v>
      </c>
      <c r="K137" s="4">
        <f t="shared" ca="1" si="16"/>
        <v>0</v>
      </c>
      <c r="L137" s="4">
        <f ca="1">SUM('Annuitair extra oud'!J137,'Annuitair extra nieuw'!J137)</f>
        <v>0</v>
      </c>
      <c r="M137" s="10">
        <f t="shared" ca="1" si="17"/>
        <v>48549</v>
      </c>
      <c r="N137" s="4"/>
      <c r="O137" s="4"/>
      <c r="P137" s="4"/>
      <c r="Q137" s="4"/>
      <c r="R137" s="4"/>
      <c r="S137" s="4"/>
      <c r="T137" s="4"/>
      <c r="U137" s="4"/>
      <c r="V137" s="21"/>
    </row>
    <row r="138" spans="1:22" x14ac:dyDescent="0.25">
      <c r="A138" s="10">
        <f t="shared" si="18"/>
        <v>48580</v>
      </c>
      <c r="B138">
        <f t="shared" si="13"/>
        <v>12</v>
      </c>
      <c r="C138">
        <v>137</v>
      </c>
      <c r="D138" s="4">
        <f ca="1">SUM('Annuitair extra oud'!D138,'Annuitair extra nieuw'!D138)</f>
        <v>0</v>
      </c>
      <c r="E138" s="4">
        <f ca="1">SUM('Annuitair extra oud'!E138,'Annuitair extra nieuw'!E138,'Annuitair extra oud'!F138,'Annuitair extra nieuw'!F138)</f>
        <v>0</v>
      </c>
      <c r="F138" s="4">
        <f ca="1">SUM('Annuitair extra oud'!G138,'Annuitair extra nieuw'!G138)</f>
        <v>0</v>
      </c>
      <c r="G138" s="4">
        <f ca="1">SUM('Annuitair extra oud'!H138,'Annuitair extra nieuw'!H138)</f>
        <v>0</v>
      </c>
      <c r="H138" s="4">
        <f t="shared" ca="1" si="14"/>
        <v>0</v>
      </c>
      <c r="I138" s="4">
        <f t="shared" ca="1" si="15"/>
        <v>0</v>
      </c>
      <c r="J138" s="4">
        <f ca="1">SUM('Annuitair extra oud'!I138,'Annuitair extra nieuw'!I138)</f>
        <v>0</v>
      </c>
      <c r="K138" s="4">
        <f t="shared" ca="1" si="16"/>
        <v>0</v>
      </c>
      <c r="L138" s="4">
        <f ca="1">SUM('Annuitair extra oud'!J138,'Annuitair extra nieuw'!J138)</f>
        <v>0</v>
      </c>
      <c r="M138" s="10">
        <f t="shared" ca="1" si="17"/>
        <v>48580</v>
      </c>
      <c r="N138" s="4"/>
      <c r="O138" s="4"/>
      <c r="P138" s="4"/>
      <c r="Q138" s="4"/>
      <c r="R138" s="4"/>
      <c r="S138" s="4"/>
      <c r="T138" s="4"/>
      <c r="U138" s="4"/>
      <c r="V138" s="21"/>
    </row>
    <row r="139" spans="1:22" x14ac:dyDescent="0.25">
      <c r="A139" s="10">
        <f t="shared" si="18"/>
        <v>48611</v>
      </c>
      <c r="B139">
        <f t="shared" si="13"/>
        <v>12</v>
      </c>
      <c r="C139">
        <v>138</v>
      </c>
      <c r="D139" s="4">
        <f ca="1">SUM('Annuitair extra oud'!D139,'Annuitair extra nieuw'!D139)</f>
        <v>0</v>
      </c>
      <c r="E139" s="4">
        <f ca="1">SUM('Annuitair extra oud'!E139,'Annuitair extra nieuw'!E139,'Annuitair extra oud'!F139,'Annuitair extra nieuw'!F139)</f>
        <v>0</v>
      </c>
      <c r="F139" s="4">
        <f ca="1">SUM('Annuitair extra oud'!G139,'Annuitair extra nieuw'!G139)</f>
        <v>0</v>
      </c>
      <c r="G139" s="4">
        <f ca="1">SUM('Annuitair extra oud'!H139,'Annuitair extra nieuw'!H139)</f>
        <v>0</v>
      </c>
      <c r="H139" s="4">
        <f t="shared" ca="1" si="14"/>
        <v>0</v>
      </c>
      <c r="I139" s="4">
        <f t="shared" ca="1" si="15"/>
        <v>0</v>
      </c>
      <c r="J139" s="4">
        <f ca="1">SUM('Annuitair extra oud'!I139,'Annuitair extra nieuw'!I139)</f>
        <v>0</v>
      </c>
      <c r="K139" s="4">
        <f t="shared" ca="1" si="16"/>
        <v>0</v>
      </c>
      <c r="L139" s="4">
        <f ca="1">SUM('Annuitair extra oud'!J139,'Annuitair extra nieuw'!J139)</f>
        <v>0</v>
      </c>
      <c r="M139" s="10">
        <f t="shared" ca="1" si="17"/>
        <v>48611</v>
      </c>
      <c r="N139" s="4"/>
      <c r="O139" s="4"/>
      <c r="P139" s="4"/>
      <c r="Q139" s="4"/>
      <c r="R139" s="4"/>
      <c r="S139" s="4"/>
      <c r="T139" s="4"/>
      <c r="U139" s="4"/>
      <c r="V139" s="21"/>
    </row>
    <row r="140" spans="1:22" x14ac:dyDescent="0.25">
      <c r="A140" s="10">
        <f t="shared" si="18"/>
        <v>48639</v>
      </c>
      <c r="B140">
        <f t="shared" si="13"/>
        <v>12</v>
      </c>
      <c r="C140">
        <v>139</v>
      </c>
      <c r="D140" s="4">
        <f ca="1">SUM('Annuitair extra oud'!D140,'Annuitair extra nieuw'!D140)</f>
        <v>0</v>
      </c>
      <c r="E140" s="4">
        <f ca="1">SUM('Annuitair extra oud'!E140,'Annuitair extra nieuw'!E140,'Annuitair extra oud'!F140,'Annuitair extra nieuw'!F140)</f>
        <v>0</v>
      </c>
      <c r="F140" s="4">
        <f ca="1">SUM('Annuitair extra oud'!G140,'Annuitair extra nieuw'!G140)</f>
        <v>0</v>
      </c>
      <c r="G140" s="4">
        <f ca="1">SUM('Annuitair extra oud'!H140,'Annuitair extra nieuw'!H140)</f>
        <v>0</v>
      </c>
      <c r="H140" s="4">
        <f t="shared" ca="1" si="14"/>
        <v>0</v>
      </c>
      <c r="I140" s="4">
        <f t="shared" ca="1" si="15"/>
        <v>0</v>
      </c>
      <c r="J140" s="4">
        <f ca="1">SUM('Annuitair extra oud'!I140,'Annuitair extra nieuw'!I140)</f>
        <v>0</v>
      </c>
      <c r="K140" s="4">
        <f t="shared" ca="1" si="16"/>
        <v>0</v>
      </c>
      <c r="L140" s="4">
        <f ca="1">SUM('Annuitair extra oud'!J140,'Annuitair extra nieuw'!J140)</f>
        <v>0</v>
      </c>
      <c r="M140" s="10">
        <f t="shared" ca="1" si="17"/>
        <v>48639</v>
      </c>
      <c r="N140" s="4"/>
      <c r="O140" s="4"/>
      <c r="P140" s="4"/>
      <c r="Q140" s="4"/>
      <c r="R140" s="4"/>
      <c r="S140" s="4"/>
      <c r="T140" s="4"/>
      <c r="U140" s="4"/>
      <c r="V140" s="21"/>
    </row>
    <row r="141" spans="1:22" x14ac:dyDescent="0.25">
      <c r="A141" s="10">
        <f t="shared" si="18"/>
        <v>48670</v>
      </c>
      <c r="B141">
        <f t="shared" si="13"/>
        <v>12</v>
      </c>
      <c r="C141">
        <v>140</v>
      </c>
      <c r="D141" s="4">
        <f ca="1">SUM('Annuitair extra oud'!D141,'Annuitair extra nieuw'!D141)</f>
        <v>0</v>
      </c>
      <c r="E141" s="4">
        <f ca="1">SUM('Annuitair extra oud'!E141,'Annuitair extra nieuw'!E141,'Annuitair extra oud'!F141,'Annuitair extra nieuw'!F141)</f>
        <v>0</v>
      </c>
      <c r="F141" s="4">
        <f ca="1">SUM('Annuitair extra oud'!G141,'Annuitair extra nieuw'!G141)</f>
        <v>0</v>
      </c>
      <c r="G141" s="4">
        <f ca="1">SUM('Annuitair extra oud'!H141,'Annuitair extra nieuw'!H141)</f>
        <v>0</v>
      </c>
      <c r="H141" s="4">
        <f t="shared" ca="1" si="14"/>
        <v>0</v>
      </c>
      <c r="I141" s="4">
        <f t="shared" ca="1" si="15"/>
        <v>0</v>
      </c>
      <c r="J141" s="4">
        <f ca="1">SUM('Annuitair extra oud'!I141,'Annuitair extra nieuw'!I141)</f>
        <v>0</v>
      </c>
      <c r="K141" s="4">
        <f t="shared" ca="1" si="16"/>
        <v>0</v>
      </c>
      <c r="L141" s="4">
        <f ca="1">SUM('Annuitair extra oud'!J141,'Annuitair extra nieuw'!J141)</f>
        <v>0</v>
      </c>
      <c r="M141" s="10">
        <f t="shared" ca="1" si="17"/>
        <v>48670</v>
      </c>
      <c r="N141" s="4"/>
      <c r="O141" s="4"/>
      <c r="P141" s="4"/>
      <c r="Q141" s="4"/>
      <c r="R141" s="4"/>
      <c r="S141" s="4"/>
      <c r="T141" s="4"/>
      <c r="U141" s="4"/>
      <c r="V141" s="21"/>
    </row>
    <row r="142" spans="1:22" x14ac:dyDescent="0.25">
      <c r="A142" s="10">
        <f t="shared" si="18"/>
        <v>48700</v>
      </c>
      <c r="B142">
        <f t="shared" si="13"/>
        <v>12</v>
      </c>
      <c r="C142">
        <v>141</v>
      </c>
      <c r="D142" s="4">
        <f ca="1">SUM('Annuitair extra oud'!D142,'Annuitair extra nieuw'!D142)</f>
        <v>0</v>
      </c>
      <c r="E142" s="4">
        <f ca="1">SUM('Annuitair extra oud'!E142,'Annuitair extra nieuw'!E142,'Annuitair extra oud'!F142,'Annuitair extra nieuw'!F142)</f>
        <v>0</v>
      </c>
      <c r="F142" s="4">
        <f ca="1">SUM('Annuitair extra oud'!G142,'Annuitair extra nieuw'!G142)</f>
        <v>0</v>
      </c>
      <c r="G142" s="4">
        <f ca="1">SUM('Annuitair extra oud'!H142,'Annuitair extra nieuw'!H142)</f>
        <v>0</v>
      </c>
      <c r="H142" s="4">
        <f t="shared" ca="1" si="14"/>
        <v>0</v>
      </c>
      <c r="I142" s="4">
        <f t="shared" ca="1" si="15"/>
        <v>0</v>
      </c>
      <c r="J142" s="4">
        <f ca="1">SUM('Annuitair extra oud'!I142,'Annuitair extra nieuw'!I142)</f>
        <v>0</v>
      </c>
      <c r="K142" s="4">
        <f t="shared" ca="1" si="16"/>
        <v>0</v>
      </c>
      <c r="L142" s="4">
        <f ca="1">SUM('Annuitair extra oud'!J142,'Annuitair extra nieuw'!J142)</f>
        <v>0</v>
      </c>
      <c r="M142" s="10">
        <f t="shared" ca="1" si="17"/>
        <v>48700</v>
      </c>
      <c r="N142" s="4"/>
      <c r="O142" s="4"/>
      <c r="P142" s="4"/>
      <c r="Q142" s="4"/>
      <c r="R142" s="4"/>
      <c r="S142" s="4"/>
      <c r="T142" s="4"/>
      <c r="U142" s="4"/>
      <c r="V142" s="21"/>
    </row>
    <row r="143" spans="1:22" x14ac:dyDescent="0.25">
      <c r="A143" s="10">
        <f t="shared" si="18"/>
        <v>48731</v>
      </c>
      <c r="B143">
        <f t="shared" si="13"/>
        <v>12</v>
      </c>
      <c r="C143">
        <v>142</v>
      </c>
      <c r="D143" s="4">
        <f ca="1">SUM('Annuitair extra oud'!D143,'Annuitair extra nieuw'!D143)</f>
        <v>0</v>
      </c>
      <c r="E143" s="4">
        <f ca="1">SUM('Annuitair extra oud'!E143,'Annuitair extra nieuw'!E143,'Annuitair extra oud'!F143,'Annuitair extra nieuw'!F143)</f>
        <v>0</v>
      </c>
      <c r="F143" s="4">
        <f ca="1">SUM('Annuitair extra oud'!G143,'Annuitair extra nieuw'!G143)</f>
        <v>0</v>
      </c>
      <c r="G143" s="4">
        <f ca="1">SUM('Annuitair extra oud'!H143,'Annuitair extra nieuw'!H143)</f>
        <v>0</v>
      </c>
      <c r="H143" s="4">
        <f t="shared" ca="1" si="14"/>
        <v>0</v>
      </c>
      <c r="I143" s="4">
        <f t="shared" ca="1" si="15"/>
        <v>0</v>
      </c>
      <c r="J143" s="4">
        <f ca="1">SUM('Annuitair extra oud'!I143,'Annuitair extra nieuw'!I143)</f>
        <v>0</v>
      </c>
      <c r="K143" s="4">
        <f t="shared" ca="1" si="16"/>
        <v>0</v>
      </c>
      <c r="L143" s="4">
        <f ca="1">SUM('Annuitair extra oud'!J143,'Annuitair extra nieuw'!J143)</f>
        <v>0</v>
      </c>
      <c r="M143" s="10">
        <f t="shared" ca="1" si="17"/>
        <v>48731</v>
      </c>
      <c r="N143" s="4"/>
      <c r="O143" s="4"/>
      <c r="P143" s="4"/>
      <c r="Q143" s="4"/>
      <c r="R143" s="4"/>
      <c r="S143" s="4"/>
      <c r="T143" s="4"/>
      <c r="U143" s="4"/>
      <c r="V143" s="21"/>
    </row>
    <row r="144" spans="1:22" x14ac:dyDescent="0.25">
      <c r="A144" s="10">
        <f t="shared" si="18"/>
        <v>48761</v>
      </c>
      <c r="B144">
        <f t="shared" si="13"/>
        <v>12</v>
      </c>
      <c r="C144">
        <v>143</v>
      </c>
      <c r="D144" s="4">
        <f ca="1">SUM('Annuitair extra oud'!D144,'Annuitair extra nieuw'!D144)</f>
        <v>0</v>
      </c>
      <c r="E144" s="4">
        <f ca="1">SUM('Annuitair extra oud'!E144,'Annuitair extra nieuw'!E144,'Annuitair extra oud'!F144,'Annuitair extra nieuw'!F144)</f>
        <v>0</v>
      </c>
      <c r="F144" s="4">
        <f ca="1">SUM('Annuitair extra oud'!G144,'Annuitair extra nieuw'!G144)</f>
        <v>0</v>
      </c>
      <c r="G144" s="4">
        <f ca="1">SUM('Annuitair extra oud'!H144,'Annuitair extra nieuw'!H144)</f>
        <v>0</v>
      </c>
      <c r="H144" s="4">
        <f t="shared" ca="1" si="14"/>
        <v>0</v>
      </c>
      <c r="I144" s="4">
        <f t="shared" ca="1" si="15"/>
        <v>0</v>
      </c>
      <c r="J144" s="4">
        <f ca="1">SUM('Annuitair extra oud'!I144,'Annuitair extra nieuw'!I144)</f>
        <v>0</v>
      </c>
      <c r="K144" s="4">
        <f t="shared" ca="1" si="16"/>
        <v>0</v>
      </c>
      <c r="L144" s="4">
        <f ca="1">SUM('Annuitair extra oud'!J144,'Annuitair extra nieuw'!J144)</f>
        <v>0</v>
      </c>
      <c r="M144" s="10">
        <f t="shared" ca="1" si="17"/>
        <v>48761</v>
      </c>
      <c r="N144" s="4"/>
      <c r="O144" s="4"/>
      <c r="P144" s="4"/>
      <c r="Q144" s="4"/>
      <c r="R144" s="4"/>
      <c r="S144" s="4"/>
      <c r="T144" s="4"/>
      <c r="U144" s="4"/>
      <c r="V144" s="21"/>
    </row>
    <row r="145" spans="1:22" x14ac:dyDescent="0.25">
      <c r="A145" s="10">
        <f t="shared" si="18"/>
        <v>48792</v>
      </c>
      <c r="B145">
        <f t="shared" si="13"/>
        <v>12</v>
      </c>
      <c r="C145">
        <v>144</v>
      </c>
      <c r="D145" s="4">
        <f ca="1">SUM('Annuitair extra oud'!D145,'Annuitair extra nieuw'!D145)</f>
        <v>0</v>
      </c>
      <c r="E145" s="4">
        <f ca="1">SUM('Annuitair extra oud'!E145,'Annuitair extra nieuw'!E145,'Annuitair extra oud'!F145,'Annuitair extra nieuw'!F145)</f>
        <v>0</v>
      </c>
      <c r="F145" s="4">
        <f ca="1">SUM('Annuitair extra oud'!G145,'Annuitair extra nieuw'!G145)</f>
        <v>0</v>
      </c>
      <c r="G145" s="4">
        <f ca="1">SUM('Annuitair extra oud'!H145,'Annuitair extra nieuw'!H145)</f>
        <v>0</v>
      </c>
      <c r="H145" s="4">
        <f t="shared" ca="1" si="14"/>
        <v>0</v>
      </c>
      <c r="I145" s="4">
        <f t="shared" ca="1" si="15"/>
        <v>0</v>
      </c>
      <c r="J145" s="4">
        <f ca="1">SUM('Annuitair extra oud'!I145,'Annuitair extra nieuw'!I145)</f>
        <v>0</v>
      </c>
      <c r="K145" s="4">
        <f t="shared" ca="1" si="16"/>
        <v>0</v>
      </c>
      <c r="L145" s="4">
        <f ca="1">SUM('Annuitair extra oud'!J145,'Annuitair extra nieuw'!J145)</f>
        <v>0</v>
      </c>
      <c r="M145" s="10">
        <f t="shared" ca="1" si="17"/>
        <v>48792</v>
      </c>
      <c r="N145" s="4"/>
      <c r="O145" s="4"/>
      <c r="P145" s="4"/>
      <c r="Q145" s="4"/>
      <c r="R145" s="4"/>
      <c r="S145" s="4"/>
      <c r="T145" s="4"/>
      <c r="U145" s="4"/>
      <c r="V145" s="21"/>
    </row>
    <row r="146" spans="1:22" x14ac:dyDescent="0.25">
      <c r="A146" s="10">
        <f t="shared" si="18"/>
        <v>48823</v>
      </c>
      <c r="B146">
        <f t="shared" si="13"/>
        <v>13</v>
      </c>
      <c r="C146">
        <v>145</v>
      </c>
      <c r="D146" s="4">
        <f ca="1">SUM('Annuitair extra oud'!D146,'Annuitair extra nieuw'!D146)</f>
        <v>0</v>
      </c>
      <c r="E146" s="4">
        <f ca="1">SUM('Annuitair extra oud'!E146,'Annuitair extra nieuw'!E146,'Annuitair extra oud'!F146,'Annuitair extra nieuw'!F146)</f>
        <v>0</v>
      </c>
      <c r="F146" s="4">
        <f ca="1">SUM('Annuitair extra oud'!G146,'Annuitair extra nieuw'!G146)</f>
        <v>0</v>
      </c>
      <c r="G146" s="4">
        <f ca="1">SUM('Annuitair extra oud'!H146,'Annuitair extra nieuw'!H146)</f>
        <v>0</v>
      </c>
      <c r="H146" s="4">
        <f t="shared" ca="1" si="14"/>
        <v>0</v>
      </c>
      <c r="I146" s="4">
        <f t="shared" ca="1" si="15"/>
        <v>0</v>
      </c>
      <c r="J146" s="4">
        <f ca="1">SUM('Annuitair extra oud'!I146,'Annuitair extra nieuw'!I146)</f>
        <v>0</v>
      </c>
      <c r="K146" s="4">
        <f t="shared" ca="1" si="16"/>
        <v>0</v>
      </c>
      <c r="L146" s="4">
        <f ca="1">SUM('Annuitair extra oud'!J146,'Annuitair extra nieuw'!J146)</f>
        <v>0</v>
      </c>
      <c r="M146" s="10">
        <f t="shared" ca="1" si="17"/>
        <v>48823</v>
      </c>
      <c r="N146" s="4"/>
      <c r="O146" s="4"/>
      <c r="P146" s="4"/>
      <c r="Q146" s="4"/>
      <c r="R146" s="4"/>
      <c r="S146" s="4"/>
      <c r="T146" s="4"/>
      <c r="U146" s="4"/>
      <c r="V146" s="21"/>
    </row>
    <row r="147" spans="1:22" x14ac:dyDescent="0.25">
      <c r="A147" s="10">
        <f t="shared" si="18"/>
        <v>48853</v>
      </c>
      <c r="B147">
        <f t="shared" si="13"/>
        <v>13</v>
      </c>
      <c r="C147">
        <v>146</v>
      </c>
      <c r="D147" s="4">
        <f ca="1">SUM('Annuitair extra oud'!D147,'Annuitair extra nieuw'!D147)</f>
        <v>0</v>
      </c>
      <c r="E147" s="4">
        <f ca="1">SUM('Annuitair extra oud'!E147,'Annuitair extra nieuw'!E147,'Annuitair extra oud'!F147,'Annuitair extra nieuw'!F147)</f>
        <v>0</v>
      </c>
      <c r="F147" s="4">
        <f ca="1">SUM('Annuitair extra oud'!G147,'Annuitair extra nieuw'!G147)</f>
        <v>0</v>
      </c>
      <c r="G147" s="4">
        <f ca="1">SUM('Annuitair extra oud'!H147,'Annuitair extra nieuw'!H147)</f>
        <v>0</v>
      </c>
      <c r="H147" s="4">
        <f t="shared" ca="1" si="14"/>
        <v>0</v>
      </c>
      <c r="I147" s="4">
        <f t="shared" ca="1" si="15"/>
        <v>0</v>
      </c>
      <c r="J147" s="4">
        <f ca="1">SUM('Annuitair extra oud'!I147,'Annuitair extra nieuw'!I147)</f>
        <v>0</v>
      </c>
      <c r="K147" s="4">
        <f t="shared" ca="1" si="16"/>
        <v>0</v>
      </c>
      <c r="L147" s="4">
        <f ca="1">SUM('Annuitair extra oud'!J147,'Annuitair extra nieuw'!J147)</f>
        <v>0</v>
      </c>
      <c r="M147" s="10">
        <f t="shared" ca="1" si="17"/>
        <v>48853</v>
      </c>
      <c r="N147" s="4"/>
      <c r="O147" s="4"/>
      <c r="P147" s="4"/>
      <c r="Q147" s="4"/>
      <c r="R147" s="4"/>
      <c r="S147" s="4"/>
      <c r="T147" s="4"/>
      <c r="U147" s="4"/>
      <c r="V147" s="21"/>
    </row>
    <row r="148" spans="1:22" x14ac:dyDescent="0.25">
      <c r="A148" s="10">
        <f t="shared" si="18"/>
        <v>48884</v>
      </c>
      <c r="B148">
        <f t="shared" si="13"/>
        <v>13</v>
      </c>
      <c r="C148">
        <v>147</v>
      </c>
      <c r="D148" s="4">
        <f ca="1">SUM('Annuitair extra oud'!D148,'Annuitair extra nieuw'!D148)</f>
        <v>0</v>
      </c>
      <c r="E148" s="4">
        <f ca="1">SUM('Annuitair extra oud'!E148,'Annuitair extra nieuw'!E148,'Annuitair extra oud'!F148,'Annuitair extra nieuw'!F148)</f>
        <v>0</v>
      </c>
      <c r="F148" s="4">
        <f ca="1">SUM('Annuitair extra oud'!G148,'Annuitair extra nieuw'!G148)</f>
        <v>0</v>
      </c>
      <c r="G148" s="4">
        <f ca="1">SUM('Annuitair extra oud'!H148,'Annuitair extra nieuw'!H148)</f>
        <v>0</v>
      </c>
      <c r="H148" s="4">
        <f t="shared" ca="1" si="14"/>
        <v>0</v>
      </c>
      <c r="I148" s="4">
        <f t="shared" ca="1" si="15"/>
        <v>0</v>
      </c>
      <c r="J148" s="4">
        <f ca="1">SUM('Annuitair extra oud'!I148,'Annuitair extra nieuw'!I148)</f>
        <v>0</v>
      </c>
      <c r="K148" s="4">
        <f t="shared" ca="1" si="16"/>
        <v>0</v>
      </c>
      <c r="L148" s="4">
        <f ca="1">SUM('Annuitair extra oud'!J148,'Annuitair extra nieuw'!J148)</f>
        <v>0</v>
      </c>
      <c r="M148" s="10">
        <f t="shared" ca="1" si="17"/>
        <v>48884</v>
      </c>
      <c r="N148" s="4"/>
      <c r="O148" s="4"/>
      <c r="P148" s="4"/>
      <c r="Q148" s="4"/>
      <c r="R148" s="4"/>
      <c r="S148" s="4"/>
      <c r="T148" s="4"/>
      <c r="U148" s="4"/>
      <c r="V148" s="21"/>
    </row>
    <row r="149" spans="1:22" x14ac:dyDescent="0.25">
      <c r="A149" s="10">
        <f t="shared" si="18"/>
        <v>48914</v>
      </c>
      <c r="B149">
        <f t="shared" si="13"/>
        <v>13</v>
      </c>
      <c r="C149">
        <v>148</v>
      </c>
      <c r="D149" s="4">
        <f ca="1">SUM('Annuitair extra oud'!D149,'Annuitair extra nieuw'!D149)</f>
        <v>0</v>
      </c>
      <c r="E149" s="4">
        <f ca="1">SUM('Annuitair extra oud'!E149,'Annuitair extra nieuw'!E149,'Annuitair extra oud'!F149,'Annuitair extra nieuw'!F149)</f>
        <v>0</v>
      </c>
      <c r="F149" s="4">
        <f ca="1">SUM('Annuitair extra oud'!G149,'Annuitair extra nieuw'!G149)</f>
        <v>0</v>
      </c>
      <c r="G149" s="4">
        <f ca="1">SUM('Annuitair extra oud'!H149,'Annuitair extra nieuw'!H149)</f>
        <v>0</v>
      </c>
      <c r="H149" s="4">
        <f t="shared" ca="1" si="14"/>
        <v>0</v>
      </c>
      <c r="I149" s="4">
        <f t="shared" ca="1" si="15"/>
        <v>0</v>
      </c>
      <c r="J149" s="4">
        <f ca="1">SUM('Annuitair extra oud'!I149,'Annuitair extra nieuw'!I149)</f>
        <v>0</v>
      </c>
      <c r="K149" s="4">
        <f t="shared" ca="1" si="16"/>
        <v>0</v>
      </c>
      <c r="L149" s="4">
        <f ca="1">SUM('Annuitair extra oud'!J149,'Annuitair extra nieuw'!J149)</f>
        <v>0</v>
      </c>
      <c r="M149" s="10">
        <f t="shared" ca="1" si="17"/>
        <v>48914</v>
      </c>
      <c r="N149" s="4"/>
      <c r="O149" s="4"/>
      <c r="P149" s="4"/>
      <c r="Q149" s="4"/>
      <c r="R149" s="4"/>
      <c r="S149" s="4"/>
      <c r="T149" s="4"/>
      <c r="U149" s="4"/>
      <c r="V149" s="21"/>
    </row>
    <row r="150" spans="1:22" x14ac:dyDescent="0.25">
      <c r="A150" s="10">
        <f t="shared" si="18"/>
        <v>48945</v>
      </c>
      <c r="B150">
        <f t="shared" si="13"/>
        <v>13</v>
      </c>
      <c r="C150">
        <v>149</v>
      </c>
      <c r="D150" s="4">
        <f ca="1">SUM('Annuitair extra oud'!D150,'Annuitair extra nieuw'!D150)</f>
        <v>0</v>
      </c>
      <c r="E150" s="4">
        <f ca="1">SUM('Annuitair extra oud'!E150,'Annuitair extra nieuw'!E150,'Annuitair extra oud'!F150,'Annuitair extra nieuw'!F150)</f>
        <v>0</v>
      </c>
      <c r="F150" s="4">
        <f ca="1">SUM('Annuitair extra oud'!G150,'Annuitair extra nieuw'!G150)</f>
        <v>0</v>
      </c>
      <c r="G150" s="4">
        <f ca="1">SUM('Annuitair extra oud'!H150,'Annuitair extra nieuw'!H150)</f>
        <v>0</v>
      </c>
      <c r="H150" s="4">
        <f t="shared" ca="1" si="14"/>
        <v>0</v>
      </c>
      <c r="I150" s="4">
        <f t="shared" ca="1" si="15"/>
        <v>0</v>
      </c>
      <c r="J150" s="4">
        <f ca="1">SUM('Annuitair extra oud'!I150,'Annuitair extra nieuw'!I150)</f>
        <v>0</v>
      </c>
      <c r="K150" s="4">
        <f t="shared" ca="1" si="16"/>
        <v>0</v>
      </c>
      <c r="L150" s="4">
        <f ca="1">SUM('Annuitair extra oud'!J150,'Annuitair extra nieuw'!J150)</f>
        <v>0</v>
      </c>
      <c r="M150" s="10">
        <f t="shared" ca="1" si="17"/>
        <v>48945</v>
      </c>
      <c r="N150" s="4"/>
      <c r="O150" s="4"/>
      <c r="P150" s="4"/>
      <c r="Q150" s="4"/>
      <c r="R150" s="4"/>
      <c r="S150" s="4"/>
      <c r="T150" s="4"/>
      <c r="U150" s="4"/>
      <c r="V150" s="21"/>
    </row>
    <row r="151" spans="1:22" x14ac:dyDescent="0.25">
      <c r="A151" s="10">
        <f t="shared" si="18"/>
        <v>48976</v>
      </c>
      <c r="B151">
        <f t="shared" si="13"/>
        <v>13</v>
      </c>
      <c r="C151">
        <v>150</v>
      </c>
      <c r="D151" s="4">
        <f ca="1">SUM('Annuitair extra oud'!D151,'Annuitair extra nieuw'!D151)</f>
        <v>0</v>
      </c>
      <c r="E151" s="4">
        <f ca="1">SUM('Annuitair extra oud'!E151,'Annuitair extra nieuw'!E151,'Annuitair extra oud'!F151,'Annuitair extra nieuw'!F151)</f>
        <v>0</v>
      </c>
      <c r="F151" s="4">
        <f ca="1">SUM('Annuitair extra oud'!G151,'Annuitair extra nieuw'!G151)</f>
        <v>0</v>
      </c>
      <c r="G151" s="4">
        <f ca="1">SUM('Annuitair extra oud'!H151,'Annuitair extra nieuw'!H151)</f>
        <v>0</v>
      </c>
      <c r="H151" s="4">
        <f t="shared" ca="1" si="14"/>
        <v>0</v>
      </c>
      <c r="I151" s="4">
        <f t="shared" ca="1" si="15"/>
        <v>0</v>
      </c>
      <c r="J151" s="4">
        <f ca="1">SUM('Annuitair extra oud'!I151,'Annuitair extra nieuw'!I151)</f>
        <v>0</v>
      </c>
      <c r="K151" s="4">
        <f t="shared" ca="1" si="16"/>
        <v>0</v>
      </c>
      <c r="L151" s="4">
        <f ca="1">SUM('Annuitair extra oud'!J151,'Annuitair extra nieuw'!J151)</f>
        <v>0</v>
      </c>
      <c r="M151" s="10">
        <f t="shared" ca="1" si="17"/>
        <v>48976</v>
      </c>
      <c r="N151" s="4"/>
      <c r="O151" s="4"/>
      <c r="P151" s="4"/>
      <c r="Q151" s="4"/>
      <c r="R151" s="4"/>
      <c r="S151" s="4"/>
      <c r="T151" s="4"/>
      <c r="U151" s="4"/>
      <c r="V151" s="21"/>
    </row>
    <row r="152" spans="1:22" x14ac:dyDescent="0.25">
      <c r="A152" s="10">
        <f t="shared" si="18"/>
        <v>49004</v>
      </c>
      <c r="B152">
        <f t="shared" si="13"/>
        <v>13</v>
      </c>
      <c r="C152">
        <v>151</v>
      </c>
      <c r="D152" s="4">
        <f ca="1">SUM('Annuitair extra oud'!D152,'Annuitair extra nieuw'!D152)</f>
        <v>0</v>
      </c>
      <c r="E152" s="4">
        <f ca="1">SUM('Annuitair extra oud'!E152,'Annuitair extra nieuw'!E152,'Annuitair extra oud'!F152,'Annuitair extra nieuw'!F152)</f>
        <v>0</v>
      </c>
      <c r="F152" s="4">
        <f ca="1">SUM('Annuitair extra oud'!G152,'Annuitair extra nieuw'!G152)</f>
        <v>0</v>
      </c>
      <c r="G152" s="4">
        <f ca="1">SUM('Annuitair extra oud'!H152,'Annuitair extra nieuw'!H152)</f>
        <v>0</v>
      </c>
      <c r="H152" s="4">
        <f t="shared" ca="1" si="14"/>
        <v>0</v>
      </c>
      <c r="I152" s="4">
        <f t="shared" ca="1" si="15"/>
        <v>0</v>
      </c>
      <c r="J152" s="4">
        <f ca="1">SUM('Annuitair extra oud'!I152,'Annuitair extra nieuw'!I152)</f>
        <v>0</v>
      </c>
      <c r="K152" s="4">
        <f t="shared" ca="1" si="16"/>
        <v>0</v>
      </c>
      <c r="L152" s="4">
        <f ca="1">SUM('Annuitair extra oud'!J152,'Annuitair extra nieuw'!J152)</f>
        <v>0</v>
      </c>
      <c r="M152" s="10">
        <f t="shared" ca="1" si="17"/>
        <v>49004</v>
      </c>
      <c r="N152" s="4"/>
      <c r="O152" s="4"/>
      <c r="P152" s="4"/>
      <c r="Q152" s="4"/>
      <c r="R152" s="4"/>
      <c r="S152" s="4"/>
      <c r="T152" s="4"/>
      <c r="U152" s="4"/>
      <c r="V152" s="21"/>
    </row>
    <row r="153" spans="1:22" x14ac:dyDescent="0.25">
      <c r="A153" s="10">
        <f t="shared" si="18"/>
        <v>49035</v>
      </c>
      <c r="B153">
        <f t="shared" si="13"/>
        <v>13</v>
      </c>
      <c r="C153">
        <v>152</v>
      </c>
      <c r="D153" s="4">
        <f ca="1">SUM('Annuitair extra oud'!D153,'Annuitair extra nieuw'!D153)</f>
        <v>0</v>
      </c>
      <c r="E153" s="4">
        <f ca="1">SUM('Annuitair extra oud'!E153,'Annuitair extra nieuw'!E153,'Annuitair extra oud'!F153,'Annuitair extra nieuw'!F153)</f>
        <v>0</v>
      </c>
      <c r="F153" s="4">
        <f ca="1">SUM('Annuitair extra oud'!G153,'Annuitair extra nieuw'!G153)</f>
        <v>0</v>
      </c>
      <c r="G153" s="4">
        <f ca="1">SUM('Annuitair extra oud'!H153,'Annuitair extra nieuw'!H153)</f>
        <v>0</v>
      </c>
      <c r="H153" s="4">
        <f t="shared" ca="1" si="14"/>
        <v>0</v>
      </c>
      <c r="I153" s="4">
        <f t="shared" ca="1" si="15"/>
        <v>0</v>
      </c>
      <c r="J153" s="4">
        <f ca="1">SUM('Annuitair extra oud'!I153,'Annuitair extra nieuw'!I153)</f>
        <v>0</v>
      </c>
      <c r="K153" s="4">
        <f t="shared" ca="1" si="16"/>
        <v>0</v>
      </c>
      <c r="L153" s="4">
        <f ca="1">SUM('Annuitair extra oud'!J153,'Annuitair extra nieuw'!J153)</f>
        <v>0</v>
      </c>
      <c r="M153" s="10">
        <f t="shared" ca="1" si="17"/>
        <v>49035</v>
      </c>
      <c r="N153" s="4"/>
      <c r="O153" s="4"/>
      <c r="P153" s="4"/>
      <c r="Q153" s="4"/>
      <c r="R153" s="4"/>
      <c r="S153" s="4"/>
      <c r="T153" s="4"/>
      <c r="U153" s="4"/>
      <c r="V153" s="21"/>
    </row>
    <row r="154" spans="1:22" x14ac:dyDescent="0.25">
      <c r="A154" s="10">
        <f t="shared" si="18"/>
        <v>49065</v>
      </c>
      <c r="B154">
        <f t="shared" si="13"/>
        <v>13</v>
      </c>
      <c r="C154">
        <v>153</v>
      </c>
      <c r="D154" s="4">
        <f ca="1">SUM('Annuitair extra oud'!D154,'Annuitair extra nieuw'!D154)</f>
        <v>0</v>
      </c>
      <c r="E154" s="4">
        <f ca="1">SUM('Annuitair extra oud'!E154,'Annuitair extra nieuw'!E154,'Annuitair extra oud'!F154,'Annuitair extra nieuw'!F154)</f>
        <v>0</v>
      </c>
      <c r="F154" s="4">
        <f ca="1">SUM('Annuitair extra oud'!G154,'Annuitair extra nieuw'!G154)</f>
        <v>0</v>
      </c>
      <c r="G154" s="4">
        <f ca="1">SUM('Annuitair extra oud'!H154,'Annuitair extra nieuw'!H154)</f>
        <v>0</v>
      </c>
      <c r="H154" s="4">
        <f t="shared" ca="1" si="14"/>
        <v>0</v>
      </c>
      <c r="I154" s="4">
        <f t="shared" ca="1" si="15"/>
        <v>0</v>
      </c>
      <c r="J154" s="4">
        <f ca="1">SUM('Annuitair extra oud'!I154,'Annuitair extra nieuw'!I154)</f>
        <v>0</v>
      </c>
      <c r="K154" s="4">
        <f t="shared" ca="1" si="16"/>
        <v>0</v>
      </c>
      <c r="L154" s="4">
        <f ca="1">SUM('Annuitair extra oud'!J154,'Annuitair extra nieuw'!J154)</f>
        <v>0</v>
      </c>
      <c r="M154" s="10">
        <f t="shared" ca="1" si="17"/>
        <v>49065</v>
      </c>
      <c r="N154" s="4"/>
      <c r="O154" s="4"/>
      <c r="P154" s="4"/>
      <c r="Q154" s="4"/>
      <c r="R154" s="4"/>
      <c r="S154" s="4"/>
      <c r="T154" s="4"/>
      <c r="U154" s="4"/>
      <c r="V154" s="21"/>
    </row>
    <row r="155" spans="1:22" x14ac:dyDescent="0.25">
      <c r="A155" s="10">
        <f t="shared" si="18"/>
        <v>49096</v>
      </c>
      <c r="B155">
        <f t="shared" si="13"/>
        <v>13</v>
      </c>
      <c r="C155">
        <v>154</v>
      </c>
      <c r="D155" s="4">
        <f ca="1">SUM('Annuitair extra oud'!D155,'Annuitair extra nieuw'!D155)</f>
        <v>0</v>
      </c>
      <c r="E155" s="4">
        <f ca="1">SUM('Annuitair extra oud'!E155,'Annuitair extra nieuw'!E155,'Annuitair extra oud'!F155,'Annuitair extra nieuw'!F155)</f>
        <v>0</v>
      </c>
      <c r="F155" s="4">
        <f ca="1">SUM('Annuitair extra oud'!G155,'Annuitair extra nieuw'!G155)</f>
        <v>0</v>
      </c>
      <c r="G155" s="4">
        <f ca="1">SUM('Annuitair extra oud'!H155,'Annuitair extra nieuw'!H155)</f>
        <v>0</v>
      </c>
      <c r="H155" s="4">
        <f t="shared" ca="1" si="14"/>
        <v>0</v>
      </c>
      <c r="I155" s="4">
        <f t="shared" ca="1" si="15"/>
        <v>0</v>
      </c>
      <c r="J155" s="4">
        <f ca="1">SUM('Annuitair extra oud'!I155,'Annuitair extra nieuw'!I155)</f>
        <v>0</v>
      </c>
      <c r="K155" s="4">
        <f t="shared" ca="1" si="16"/>
        <v>0</v>
      </c>
      <c r="L155" s="4">
        <f ca="1">SUM('Annuitair extra oud'!J155,'Annuitair extra nieuw'!J155)</f>
        <v>0</v>
      </c>
      <c r="M155" s="10">
        <f t="shared" ca="1" si="17"/>
        <v>49096</v>
      </c>
      <c r="N155" s="4"/>
      <c r="O155" s="4"/>
      <c r="P155" s="4"/>
      <c r="Q155" s="4"/>
      <c r="R155" s="4"/>
      <c r="S155" s="4"/>
      <c r="T155" s="4"/>
      <c r="U155" s="4"/>
      <c r="V155" s="21"/>
    </row>
    <row r="156" spans="1:22" x14ac:dyDescent="0.25">
      <c r="A156" s="10">
        <f t="shared" si="18"/>
        <v>49126</v>
      </c>
      <c r="B156">
        <f t="shared" si="13"/>
        <v>13</v>
      </c>
      <c r="C156">
        <v>155</v>
      </c>
      <c r="D156" s="4">
        <f ca="1">SUM('Annuitair extra oud'!D156,'Annuitair extra nieuw'!D156)</f>
        <v>0</v>
      </c>
      <c r="E156" s="4">
        <f ca="1">SUM('Annuitair extra oud'!E156,'Annuitair extra nieuw'!E156,'Annuitair extra oud'!F156,'Annuitair extra nieuw'!F156)</f>
        <v>0</v>
      </c>
      <c r="F156" s="4">
        <f ca="1">SUM('Annuitair extra oud'!G156,'Annuitair extra nieuw'!G156)</f>
        <v>0</v>
      </c>
      <c r="G156" s="4">
        <f ca="1">SUM('Annuitair extra oud'!H156,'Annuitair extra nieuw'!H156)</f>
        <v>0</v>
      </c>
      <c r="H156" s="4">
        <f t="shared" ca="1" si="14"/>
        <v>0</v>
      </c>
      <c r="I156" s="4">
        <f t="shared" ca="1" si="15"/>
        <v>0</v>
      </c>
      <c r="J156" s="4">
        <f ca="1">SUM('Annuitair extra oud'!I156,'Annuitair extra nieuw'!I156)</f>
        <v>0</v>
      </c>
      <c r="K156" s="4">
        <f t="shared" ca="1" si="16"/>
        <v>0</v>
      </c>
      <c r="L156" s="4">
        <f ca="1">SUM('Annuitair extra oud'!J156,'Annuitair extra nieuw'!J156)</f>
        <v>0</v>
      </c>
      <c r="M156" s="10">
        <f t="shared" ca="1" si="17"/>
        <v>49126</v>
      </c>
      <c r="N156" s="4"/>
      <c r="O156" s="4"/>
      <c r="P156" s="4"/>
      <c r="Q156" s="4"/>
      <c r="R156" s="4"/>
      <c r="S156" s="4"/>
      <c r="T156" s="4"/>
      <c r="U156" s="4"/>
      <c r="V156" s="21"/>
    </row>
    <row r="157" spans="1:22" x14ac:dyDescent="0.25">
      <c r="A157" s="10">
        <f t="shared" si="18"/>
        <v>49157</v>
      </c>
      <c r="B157">
        <f t="shared" si="13"/>
        <v>13</v>
      </c>
      <c r="C157">
        <v>156</v>
      </c>
      <c r="D157" s="4">
        <f ca="1">SUM('Annuitair extra oud'!D157,'Annuitair extra nieuw'!D157)</f>
        <v>0</v>
      </c>
      <c r="E157" s="4">
        <f ca="1">SUM('Annuitair extra oud'!E157,'Annuitair extra nieuw'!E157,'Annuitair extra oud'!F157,'Annuitair extra nieuw'!F157)</f>
        <v>0</v>
      </c>
      <c r="F157" s="4">
        <f ca="1">SUM('Annuitair extra oud'!G157,'Annuitair extra nieuw'!G157)</f>
        <v>0</v>
      </c>
      <c r="G157" s="4">
        <f ca="1">SUM('Annuitair extra oud'!H157,'Annuitair extra nieuw'!H157)</f>
        <v>0</v>
      </c>
      <c r="H157" s="4">
        <f t="shared" ca="1" si="14"/>
        <v>0</v>
      </c>
      <c r="I157" s="4">
        <f t="shared" ca="1" si="15"/>
        <v>0</v>
      </c>
      <c r="J157" s="4">
        <f ca="1">SUM('Annuitair extra oud'!I157,'Annuitair extra nieuw'!I157)</f>
        <v>0</v>
      </c>
      <c r="K157" s="4">
        <f t="shared" ca="1" si="16"/>
        <v>0</v>
      </c>
      <c r="L157" s="4">
        <f ca="1">SUM('Annuitair extra oud'!J157,'Annuitair extra nieuw'!J157)</f>
        <v>0</v>
      </c>
      <c r="M157" s="10">
        <f t="shared" ca="1" si="17"/>
        <v>49157</v>
      </c>
      <c r="N157" s="4"/>
      <c r="O157" s="4"/>
      <c r="P157" s="4"/>
      <c r="Q157" s="4"/>
      <c r="R157" s="4"/>
      <c r="S157" s="4"/>
      <c r="T157" s="4"/>
      <c r="U157" s="4"/>
      <c r="V157" s="21"/>
    </row>
    <row r="158" spans="1:22" x14ac:dyDescent="0.25">
      <c r="A158" s="10">
        <f t="shared" si="18"/>
        <v>49188</v>
      </c>
      <c r="B158">
        <f t="shared" si="13"/>
        <v>14</v>
      </c>
      <c r="C158">
        <v>157</v>
      </c>
      <c r="D158" s="4">
        <f ca="1">SUM('Annuitair extra oud'!D158,'Annuitair extra nieuw'!D158)</f>
        <v>0</v>
      </c>
      <c r="E158" s="4">
        <f ca="1">SUM('Annuitair extra oud'!E158,'Annuitair extra nieuw'!E158,'Annuitair extra oud'!F158,'Annuitair extra nieuw'!F158)</f>
        <v>0</v>
      </c>
      <c r="F158" s="4">
        <f ca="1">SUM('Annuitair extra oud'!G158,'Annuitair extra nieuw'!G158)</f>
        <v>0</v>
      </c>
      <c r="G158" s="4">
        <f ca="1">SUM('Annuitair extra oud'!H158,'Annuitair extra nieuw'!H158)</f>
        <v>0</v>
      </c>
      <c r="H158" s="4">
        <f t="shared" ca="1" si="14"/>
        <v>0</v>
      </c>
      <c r="I158" s="4">
        <f t="shared" ca="1" si="15"/>
        <v>0</v>
      </c>
      <c r="J158" s="4">
        <f ca="1">SUM('Annuitair extra oud'!I158,'Annuitair extra nieuw'!I158)</f>
        <v>0</v>
      </c>
      <c r="K158" s="4">
        <f t="shared" ca="1" si="16"/>
        <v>0</v>
      </c>
      <c r="L158" s="4">
        <f ca="1">SUM('Annuitair extra oud'!J158,'Annuitair extra nieuw'!J158)</f>
        <v>0</v>
      </c>
      <c r="M158" s="10">
        <f t="shared" ca="1" si="17"/>
        <v>49188</v>
      </c>
      <c r="N158" s="4"/>
      <c r="O158" s="4"/>
      <c r="P158" s="4"/>
      <c r="Q158" s="4"/>
      <c r="R158" s="4"/>
      <c r="S158" s="4"/>
      <c r="T158" s="4"/>
      <c r="U158" s="4"/>
      <c r="V158" s="21"/>
    </row>
    <row r="159" spans="1:22" x14ac:dyDescent="0.25">
      <c r="A159" s="10">
        <f t="shared" si="18"/>
        <v>49218</v>
      </c>
      <c r="B159">
        <f t="shared" si="13"/>
        <v>14</v>
      </c>
      <c r="C159">
        <v>158</v>
      </c>
      <c r="D159" s="4">
        <f ca="1">SUM('Annuitair extra oud'!D159,'Annuitair extra nieuw'!D159)</f>
        <v>0</v>
      </c>
      <c r="E159" s="4">
        <f ca="1">SUM('Annuitair extra oud'!E159,'Annuitair extra nieuw'!E159,'Annuitair extra oud'!F159,'Annuitair extra nieuw'!F159)</f>
        <v>0</v>
      </c>
      <c r="F159" s="4">
        <f ca="1">SUM('Annuitair extra oud'!G159,'Annuitair extra nieuw'!G159)</f>
        <v>0</v>
      </c>
      <c r="G159" s="4">
        <f ca="1">SUM('Annuitair extra oud'!H159,'Annuitair extra nieuw'!H159)</f>
        <v>0</v>
      </c>
      <c r="H159" s="4">
        <f t="shared" ca="1" si="14"/>
        <v>0</v>
      </c>
      <c r="I159" s="4">
        <f t="shared" ca="1" si="15"/>
        <v>0</v>
      </c>
      <c r="J159" s="4">
        <f ca="1">SUM('Annuitair extra oud'!I159,'Annuitair extra nieuw'!I159)</f>
        <v>0</v>
      </c>
      <c r="K159" s="4">
        <f t="shared" ca="1" si="16"/>
        <v>0</v>
      </c>
      <c r="L159" s="4">
        <f ca="1">SUM('Annuitair extra oud'!J159,'Annuitair extra nieuw'!J159)</f>
        <v>0</v>
      </c>
      <c r="M159" s="10">
        <f t="shared" ca="1" si="17"/>
        <v>49218</v>
      </c>
      <c r="N159" s="4"/>
      <c r="O159" s="4"/>
      <c r="P159" s="4"/>
      <c r="Q159" s="4"/>
      <c r="R159" s="4"/>
      <c r="S159" s="4"/>
      <c r="T159" s="4"/>
      <c r="U159" s="4"/>
      <c r="V159" s="21"/>
    </row>
    <row r="160" spans="1:22" x14ac:dyDescent="0.25">
      <c r="A160" s="10">
        <f t="shared" si="18"/>
        <v>49249</v>
      </c>
      <c r="B160">
        <f t="shared" si="13"/>
        <v>14</v>
      </c>
      <c r="C160">
        <v>159</v>
      </c>
      <c r="D160" s="4">
        <f ca="1">SUM('Annuitair extra oud'!D160,'Annuitair extra nieuw'!D160)</f>
        <v>0</v>
      </c>
      <c r="E160" s="4">
        <f ca="1">SUM('Annuitair extra oud'!E160,'Annuitair extra nieuw'!E160,'Annuitair extra oud'!F160,'Annuitair extra nieuw'!F160)</f>
        <v>0</v>
      </c>
      <c r="F160" s="4">
        <f ca="1">SUM('Annuitair extra oud'!G160,'Annuitair extra nieuw'!G160)</f>
        <v>0</v>
      </c>
      <c r="G160" s="4">
        <f ca="1">SUM('Annuitair extra oud'!H160,'Annuitair extra nieuw'!H160)</f>
        <v>0</v>
      </c>
      <c r="H160" s="4">
        <f t="shared" ca="1" si="14"/>
        <v>0</v>
      </c>
      <c r="I160" s="4">
        <f t="shared" ca="1" si="15"/>
        <v>0</v>
      </c>
      <c r="J160" s="4">
        <f ca="1">SUM('Annuitair extra oud'!I160,'Annuitair extra nieuw'!I160)</f>
        <v>0</v>
      </c>
      <c r="K160" s="4">
        <f t="shared" ca="1" si="16"/>
        <v>0</v>
      </c>
      <c r="L160" s="4">
        <f ca="1">SUM('Annuitair extra oud'!J160,'Annuitair extra nieuw'!J160)</f>
        <v>0</v>
      </c>
      <c r="M160" s="10">
        <f t="shared" ca="1" si="17"/>
        <v>49249</v>
      </c>
      <c r="N160" s="4"/>
      <c r="O160" s="4"/>
      <c r="P160" s="4"/>
      <c r="Q160" s="4"/>
      <c r="R160" s="4"/>
      <c r="S160" s="4"/>
      <c r="T160" s="4"/>
      <c r="U160" s="4"/>
      <c r="V160" s="21"/>
    </row>
    <row r="161" spans="1:22" x14ac:dyDescent="0.25">
      <c r="A161" s="10">
        <f t="shared" si="18"/>
        <v>49279</v>
      </c>
      <c r="B161">
        <f t="shared" si="13"/>
        <v>14</v>
      </c>
      <c r="C161">
        <v>160</v>
      </c>
      <c r="D161" s="4">
        <f ca="1">SUM('Annuitair extra oud'!D161,'Annuitair extra nieuw'!D161)</f>
        <v>0</v>
      </c>
      <c r="E161" s="4">
        <f ca="1">SUM('Annuitair extra oud'!E161,'Annuitair extra nieuw'!E161,'Annuitair extra oud'!F161,'Annuitair extra nieuw'!F161)</f>
        <v>0</v>
      </c>
      <c r="F161" s="4">
        <f ca="1">SUM('Annuitair extra oud'!G161,'Annuitair extra nieuw'!G161)</f>
        <v>0</v>
      </c>
      <c r="G161" s="4">
        <f ca="1">SUM('Annuitair extra oud'!H161,'Annuitair extra nieuw'!H161)</f>
        <v>0</v>
      </c>
      <c r="H161" s="4">
        <f t="shared" ca="1" si="14"/>
        <v>0</v>
      </c>
      <c r="I161" s="4">
        <f t="shared" ca="1" si="15"/>
        <v>0</v>
      </c>
      <c r="J161" s="4">
        <f ca="1">SUM('Annuitair extra oud'!I161,'Annuitair extra nieuw'!I161)</f>
        <v>0</v>
      </c>
      <c r="K161" s="4">
        <f t="shared" ca="1" si="16"/>
        <v>0</v>
      </c>
      <c r="L161" s="4">
        <f ca="1">SUM('Annuitair extra oud'!J161,'Annuitair extra nieuw'!J161)</f>
        <v>0</v>
      </c>
      <c r="M161" s="10">
        <f t="shared" ca="1" si="17"/>
        <v>49279</v>
      </c>
      <c r="N161" s="4"/>
      <c r="O161" s="4"/>
      <c r="P161" s="4"/>
      <c r="Q161" s="4"/>
      <c r="R161" s="4"/>
      <c r="S161" s="4"/>
      <c r="T161" s="4"/>
      <c r="U161" s="4"/>
      <c r="V161" s="21"/>
    </row>
    <row r="162" spans="1:22" x14ac:dyDescent="0.25">
      <c r="A162" s="10">
        <f t="shared" si="18"/>
        <v>49310</v>
      </c>
      <c r="B162">
        <f t="shared" si="13"/>
        <v>14</v>
      </c>
      <c r="C162">
        <v>161</v>
      </c>
      <c r="D162" s="4">
        <f ca="1">SUM('Annuitair extra oud'!D162,'Annuitair extra nieuw'!D162)</f>
        <v>0</v>
      </c>
      <c r="E162" s="4">
        <f ca="1">SUM('Annuitair extra oud'!E162,'Annuitair extra nieuw'!E162,'Annuitair extra oud'!F162,'Annuitair extra nieuw'!F162)</f>
        <v>0</v>
      </c>
      <c r="F162" s="4">
        <f ca="1">SUM('Annuitair extra oud'!G162,'Annuitair extra nieuw'!G162)</f>
        <v>0</v>
      </c>
      <c r="G162" s="4">
        <f ca="1">SUM('Annuitair extra oud'!H162,'Annuitair extra nieuw'!H162)</f>
        <v>0</v>
      </c>
      <c r="H162" s="4">
        <f t="shared" ca="1" si="14"/>
        <v>0</v>
      </c>
      <c r="I162" s="4">
        <f t="shared" ca="1" si="15"/>
        <v>0</v>
      </c>
      <c r="J162" s="4">
        <f ca="1">SUM('Annuitair extra oud'!I162,'Annuitair extra nieuw'!I162)</f>
        <v>0</v>
      </c>
      <c r="K162" s="4">
        <f t="shared" ca="1" si="16"/>
        <v>0</v>
      </c>
      <c r="L162" s="4">
        <f ca="1">SUM('Annuitair extra oud'!J162,'Annuitair extra nieuw'!J162)</f>
        <v>0</v>
      </c>
      <c r="M162" s="10">
        <f t="shared" ca="1" si="17"/>
        <v>49310</v>
      </c>
      <c r="N162" s="4"/>
      <c r="O162" s="4"/>
      <c r="P162" s="4"/>
      <c r="Q162" s="4"/>
      <c r="R162" s="4"/>
      <c r="S162" s="4"/>
      <c r="T162" s="4"/>
      <c r="U162" s="4"/>
      <c r="V162" s="21"/>
    </row>
    <row r="163" spans="1:22" x14ac:dyDescent="0.25">
      <c r="A163" s="10">
        <f t="shared" si="18"/>
        <v>49341</v>
      </c>
      <c r="B163">
        <f t="shared" si="13"/>
        <v>14</v>
      </c>
      <c r="C163">
        <v>162</v>
      </c>
      <c r="D163" s="4">
        <f ca="1">SUM('Annuitair extra oud'!D163,'Annuitair extra nieuw'!D163)</f>
        <v>0</v>
      </c>
      <c r="E163" s="4">
        <f ca="1">SUM('Annuitair extra oud'!E163,'Annuitair extra nieuw'!E163,'Annuitair extra oud'!F163,'Annuitair extra nieuw'!F163)</f>
        <v>0</v>
      </c>
      <c r="F163" s="4">
        <f ca="1">SUM('Annuitair extra oud'!G163,'Annuitair extra nieuw'!G163)</f>
        <v>0</v>
      </c>
      <c r="G163" s="4">
        <f ca="1">SUM('Annuitair extra oud'!H163,'Annuitair extra nieuw'!H163)</f>
        <v>0</v>
      </c>
      <c r="H163" s="4">
        <f t="shared" ca="1" si="14"/>
        <v>0</v>
      </c>
      <c r="I163" s="4">
        <f t="shared" ca="1" si="15"/>
        <v>0</v>
      </c>
      <c r="J163" s="4">
        <f ca="1">SUM('Annuitair extra oud'!I163,'Annuitair extra nieuw'!I163)</f>
        <v>0</v>
      </c>
      <c r="K163" s="4">
        <f t="shared" ca="1" si="16"/>
        <v>0</v>
      </c>
      <c r="L163" s="4">
        <f ca="1">SUM('Annuitair extra oud'!J163,'Annuitair extra nieuw'!J163)</f>
        <v>0</v>
      </c>
      <c r="M163" s="10">
        <f t="shared" ca="1" si="17"/>
        <v>49341</v>
      </c>
      <c r="N163" s="4"/>
      <c r="O163" s="4"/>
      <c r="P163" s="4"/>
      <c r="Q163" s="4"/>
      <c r="R163" s="4"/>
      <c r="S163" s="4"/>
      <c r="T163" s="4"/>
      <c r="U163" s="4"/>
      <c r="V163" s="21"/>
    </row>
    <row r="164" spans="1:22" x14ac:dyDescent="0.25">
      <c r="A164" s="10">
        <f t="shared" si="18"/>
        <v>49369</v>
      </c>
      <c r="B164">
        <f t="shared" si="13"/>
        <v>14</v>
      </c>
      <c r="C164">
        <v>163</v>
      </c>
      <c r="D164" s="4">
        <f ca="1">SUM('Annuitair extra oud'!D164,'Annuitair extra nieuw'!D164)</f>
        <v>0</v>
      </c>
      <c r="E164" s="4">
        <f ca="1">SUM('Annuitair extra oud'!E164,'Annuitair extra nieuw'!E164,'Annuitair extra oud'!F164,'Annuitair extra nieuw'!F164)</f>
        <v>0</v>
      </c>
      <c r="F164" s="4">
        <f ca="1">SUM('Annuitair extra oud'!G164,'Annuitair extra nieuw'!G164)</f>
        <v>0</v>
      </c>
      <c r="G164" s="4">
        <f ca="1">SUM('Annuitair extra oud'!H164,'Annuitair extra nieuw'!H164)</f>
        <v>0</v>
      </c>
      <c r="H164" s="4">
        <f t="shared" ca="1" si="14"/>
        <v>0</v>
      </c>
      <c r="I164" s="4">
        <f t="shared" ca="1" si="15"/>
        <v>0</v>
      </c>
      <c r="J164" s="4">
        <f ca="1">SUM('Annuitair extra oud'!I164,'Annuitair extra nieuw'!I164)</f>
        <v>0</v>
      </c>
      <c r="K164" s="4">
        <f t="shared" ca="1" si="16"/>
        <v>0</v>
      </c>
      <c r="L164" s="4">
        <f ca="1">SUM('Annuitair extra oud'!J164,'Annuitair extra nieuw'!J164)</f>
        <v>0</v>
      </c>
      <c r="M164" s="10">
        <f t="shared" ca="1" si="17"/>
        <v>49369</v>
      </c>
      <c r="N164" s="4"/>
      <c r="O164" s="4"/>
      <c r="P164" s="4"/>
      <c r="Q164" s="4"/>
      <c r="R164" s="4"/>
      <c r="S164" s="4"/>
      <c r="T164" s="4"/>
      <c r="U164" s="4"/>
      <c r="V164" s="21"/>
    </row>
    <row r="165" spans="1:22" x14ac:dyDescent="0.25">
      <c r="A165" s="10">
        <f t="shared" si="18"/>
        <v>49400</v>
      </c>
      <c r="B165">
        <f t="shared" si="13"/>
        <v>14</v>
      </c>
      <c r="C165">
        <v>164</v>
      </c>
      <c r="D165" s="4">
        <f ca="1">SUM('Annuitair extra oud'!D165,'Annuitair extra nieuw'!D165)</f>
        <v>0</v>
      </c>
      <c r="E165" s="4">
        <f ca="1">SUM('Annuitair extra oud'!E165,'Annuitair extra nieuw'!E165,'Annuitair extra oud'!F165,'Annuitair extra nieuw'!F165)</f>
        <v>0</v>
      </c>
      <c r="F165" s="4">
        <f ca="1">SUM('Annuitair extra oud'!G165,'Annuitair extra nieuw'!G165)</f>
        <v>0</v>
      </c>
      <c r="G165" s="4">
        <f ca="1">SUM('Annuitair extra oud'!H165,'Annuitair extra nieuw'!H165)</f>
        <v>0</v>
      </c>
      <c r="H165" s="4">
        <f t="shared" ca="1" si="14"/>
        <v>0</v>
      </c>
      <c r="I165" s="4">
        <f t="shared" ca="1" si="15"/>
        <v>0</v>
      </c>
      <c r="J165" s="4">
        <f ca="1">SUM('Annuitair extra oud'!I165,'Annuitair extra nieuw'!I165)</f>
        <v>0</v>
      </c>
      <c r="K165" s="4">
        <f t="shared" ca="1" si="16"/>
        <v>0</v>
      </c>
      <c r="L165" s="4">
        <f ca="1">SUM('Annuitair extra oud'!J165,'Annuitair extra nieuw'!J165)</f>
        <v>0</v>
      </c>
      <c r="M165" s="10">
        <f t="shared" ca="1" si="17"/>
        <v>49400</v>
      </c>
      <c r="N165" s="4"/>
      <c r="O165" s="4"/>
      <c r="P165" s="4"/>
      <c r="Q165" s="4"/>
      <c r="R165" s="4"/>
      <c r="S165" s="4"/>
      <c r="T165" s="4"/>
      <c r="U165" s="4"/>
      <c r="V165" s="21"/>
    </row>
    <row r="166" spans="1:22" x14ac:dyDescent="0.25">
      <c r="A166" s="10">
        <f t="shared" si="18"/>
        <v>49430</v>
      </c>
      <c r="B166">
        <f t="shared" si="13"/>
        <v>14</v>
      </c>
      <c r="C166">
        <v>165</v>
      </c>
      <c r="D166" s="4">
        <f ca="1">SUM('Annuitair extra oud'!D166,'Annuitair extra nieuw'!D166)</f>
        <v>0</v>
      </c>
      <c r="E166" s="4">
        <f ca="1">SUM('Annuitair extra oud'!E166,'Annuitair extra nieuw'!E166,'Annuitair extra oud'!F166,'Annuitair extra nieuw'!F166)</f>
        <v>0</v>
      </c>
      <c r="F166" s="4">
        <f ca="1">SUM('Annuitair extra oud'!G166,'Annuitair extra nieuw'!G166)</f>
        <v>0</v>
      </c>
      <c r="G166" s="4">
        <f ca="1">SUM('Annuitair extra oud'!H166,'Annuitair extra nieuw'!H166)</f>
        <v>0</v>
      </c>
      <c r="H166" s="4">
        <f t="shared" ca="1" si="14"/>
        <v>0</v>
      </c>
      <c r="I166" s="4">
        <f t="shared" ca="1" si="15"/>
        <v>0</v>
      </c>
      <c r="J166" s="4">
        <f ca="1">SUM('Annuitair extra oud'!I166,'Annuitair extra nieuw'!I166)</f>
        <v>0</v>
      </c>
      <c r="K166" s="4">
        <f t="shared" ca="1" si="16"/>
        <v>0</v>
      </c>
      <c r="L166" s="4">
        <f ca="1">SUM('Annuitair extra oud'!J166,'Annuitair extra nieuw'!J166)</f>
        <v>0</v>
      </c>
      <c r="M166" s="10">
        <f t="shared" ca="1" si="17"/>
        <v>49430</v>
      </c>
      <c r="N166" s="4"/>
      <c r="O166" s="4"/>
      <c r="P166" s="4"/>
      <c r="Q166" s="4"/>
      <c r="R166" s="4"/>
      <c r="S166" s="4"/>
      <c r="T166" s="4"/>
      <c r="U166" s="4"/>
      <c r="V166" s="21"/>
    </row>
    <row r="167" spans="1:22" x14ac:dyDescent="0.25">
      <c r="A167" s="10">
        <f t="shared" si="18"/>
        <v>49461</v>
      </c>
      <c r="B167">
        <f t="shared" si="13"/>
        <v>14</v>
      </c>
      <c r="C167">
        <v>166</v>
      </c>
      <c r="D167" s="4">
        <f ca="1">SUM('Annuitair extra oud'!D167,'Annuitair extra nieuw'!D167)</f>
        <v>0</v>
      </c>
      <c r="E167" s="4">
        <f ca="1">SUM('Annuitair extra oud'!E167,'Annuitair extra nieuw'!E167,'Annuitair extra oud'!F167,'Annuitair extra nieuw'!F167)</f>
        <v>0</v>
      </c>
      <c r="F167" s="4">
        <f ca="1">SUM('Annuitair extra oud'!G167,'Annuitair extra nieuw'!G167)</f>
        <v>0</v>
      </c>
      <c r="G167" s="4">
        <f ca="1">SUM('Annuitair extra oud'!H167,'Annuitair extra nieuw'!H167)</f>
        <v>0</v>
      </c>
      <c r="H167" s="4">
        <f t="shared" ca="1" si="14"/>
        <v>0</v>
      </c>
      <c r="I167" s="4">
        <f t="shared" ca="1" si="15"/>
        <v>0</v>
      </c>
      <c r="J167" s="4">
        <f ca="1">SUM('Annuitair extra oud'!I167,'Annuitair extra nieuw'!I167)</f>
        <v>0</v>
      </c>
      <c r="K167" s="4">
        <f t="shared" ca="1" si="16"/>
        <v>0</v>
      </c>
      <c r="L167" s="4">
        <f ca="1">SUM('Annuitair extra oud'!J167,'Annuitair extra nieuw'!J167)</f>
        <v>0</v>
      </c>
      <c r="M167" s="10">
        <f t="shared" ca="1" si="17"/>
        <v>49461</v>
      </c>
      <c r="N167" s="4"/>
      <c r="O167" s="4"/>
      <c r="P167" s="4"/>
      <c r="Q167" s="4"/>
      <c r="R167" s="4"/>
      <c r="S167" s="4"/>
      <c r="T167" s="4"/>
      <c r="U167" s="4"/>
      <c r="V167" s="21"/>
    </row>
    <row r="168" spans="1:22" x14ac:dyDescent="0.25">
      <c r="A168" s="10">
        <f t="shared" si="18"/>
        <v>49491</v>
      </c>
      <c r="B168">
        <f t="shared" si="13"/>
        <v>14</v>
      </c>
      <c r="C168">
        <v>167</v>
      </c>
      <c r="D168" s="4">
        <f ca="1">SUM('Annuitair extra oud'!D168,'Annuitair extra nieuw'!D168)</f>
        <v>0</v>
      </c>
      <c r="E168" s="4">
        <f ca="1">SUM('Annuitair extra oud'!E168,'Annuitair extra nieuw'!E168,'Annuitair extra oud'!F168,'Annuitair extra nieuw'!F168)</f>
        <v>0</v>
      </c>
      <c r="F168" s="4">
        <f ca="1">SUM('Annuitair extra oud'!G168,'Annuitair extra nieuw'!G168)</f>
        <v>0</v>
      </c>
      <c r="G168" s="4">
        <f ca="1">SUM('Annuitair extra oud'!H168,'Annuitair extra nieuw'!H168)</f>
        <v>0</v>
      </c>
      <c r="H168" s="4">
        <f t="shared" ca="1" si="14"/>
        <v>0</v>
      </c>
      <c r="I168" s="4">
        <f t="shared" ca="1" si="15"/>
        <v>0</v>
      </c>
      <c r="J168" s="4">
        <f ca="1">SUM('Annuitair extra oud'!I168,'Annuitair extra nieuw'!I168)</f>
        <v>0</v>
      </c>
      <c r="K168" s="4">
        <f t="shared" ca="1" si="16"/>
        <v>0</v>
      </c>
      <c r="L168" s="4">
        <f ca="1">SUM('Annuitair extra oud'!J168,'Annuitair extra nieuw'!J168)</f>
        <v>0</v>
      </c>
      <c r="M168" s="10">
        <f t="shared" ca="1" si="17"/>
        <v>49491</v>
      </c>
      <c r="N168" s="4"/>
      <c r="O168" s="4"/>
      <c r="P168" s="4"/>
      <c r="Q168" s="4"/>
      <c r="R168" s="4"/>
      <c r="S168" s="4"/>
      <c r="T168" s="4"/>
      <c r="U168" s="4"/>
      <c r="V168" s="21"/>
    </row>
    <row r="169" spans="1:22" x14ac:dyDescent="0.25">
      <c r="A169" s="10">
        <f t="shared" si="18"/>
        <v>49522</v>
      </c>
      <c r="B169">
        <f t="shared" si="13"/>
        <v>14</v>
      </c>
      <c r="C169">
        <v>168</v>
      </c>
      <c r="D169" s="4">
        <f ca="1">SUM('Annuitair extra oud'!D169,'Annuitair extra nieuw'!D169)</f>
        <v>0</v>
      </c>
      <c r="E169" s="4">
        <f ca="1">SUM('Annuitair extra oud'!E169,'Annuitair extra nieuw'!E169,'Annuitair extra oud'!F169,'Annuitair extra nieuw'!F169)</f>
        <v>0</v>
      </c>
      <c r="F169" s="4">
        <f ca="1">SUM('Annuitair extra oud'!G169,'Annuitair extra nieuw'!G169)</f>
        <v>0</v>
      </c>
      <c r="G169" s="4">
        <f ca="1">SUM('Annuitair extra oud'!H169,'Annuitair extra nieuw'!H169)</f>
        <v>0</v>
      </c>
      <c r="H169" s="4">
        <f t="shared" ca="1" si="14"/>
        <v>0</v>
      </c>
      <c r="I169" s="4">
        <f t="shared" ca="1" si="15"/>
        <v>0</v>
      </c>
      <c r="J169" s="4">
        <f ca="1">SUM('Annuitair extra oud'!I169,'Annuitair extra nieuw'!I169)</f>
        <v>0</v>
      </c>
      <c r="K169" s="4">
        <f t="shared" ca="1" si="16"/>
        <v>0</v>
      </c>
      <c r="L169" s="4">
        <f ca="1">SUM('Annuitair extra oud'!J169,'Annuitair extra nieuw'!J169)</f>
        <v>0</v>
      </c>
      <c r="M169" s="10">
        <f t="shared" ca="1" si="17"/>
        <v>49522</v>
      </c>
      <c r="N169" s="4"/>
      <c r="O169" s="4"/>
      <c r="P169" s="4"/>
      <c r="Q169" s="4"/>
      <c r="R169" s="4"/>
      <c r="S169" s="4"/>
      <c r="T169" s="4"/>
      <c r="U169" s="4"/>
      <c r="V169" s="21"/>
    </row>
    <row r="170" spans="1:22" x14ac:dyDescent="0.25">
      <c r="A170" s="10">
        <f t="shared" si="18"/>
        <v>49553</v>
      </c>
      <c r="B170">
        <f t="shared" si="13"/>
        <v>15</v>
      </c>
      <c r="C170">
        <v>169</v>
      </c>
      <c r="D170" s="4">
        <f ca="1">SUM('Annuitair extra oud'!D170,'Annuitair extra nieuw'!D170)</f>
        <v>0</v>
      </c>
      <c r="E170" s="4">
        <f ca="1">SUM('Annuitair extra oud'!E170,'Annuitair extra nieuw'!E170,'Annuitair extra oud'!F170,'Annuitair extra nieuw'!F170)</f>
        <v>0</v>
      </c>
      <c r="F170" s="4">
        <f ca="1">SUM('Annuitair extra oud'!G170,'Annuitair extra nieuw'!G170)</f>
        <v>0</v>
      </c>
      <c r="G170" s="4">
        <f ca="1">SUM('Annuitair extra oud'!H170,'Annuitair extra nieuw'!H170)</f>
        <v>0</v>
      </c>
      <c r="H170" s="4">
        <f t="shared" ca="1" si="14"/>
        <v>0</v>
      </c>
      <c r="I170" s="4">
        <f t="shared" ca="1" si="15"/>
        <v>0</v>
      </c>
      <c r="J170" s="4">
        <f ca="1">SUM('Annuitair extra oud'!I170,'Annuitair extra nieuw'!I170)</f>
        <v>0</v>
      </c>
      <c r="K170" s="4">
        <f t="shared" ca="1" si="16"/>
        <v>0</v>
      </c>
      <c r="L170" s="4">
        <f ca="1">SUM('Annuitair extra oud'!J170,'Annuitair extra nieuw'!J170)</f>
        <v>0</v>
      </c>
      <c r="M170" s="10">
        <f t="shared" ca="1" si="17"/>
        <v>49553</v>
      </c>
      <c r="N170" s="4"/>
      <c r="O170" s="4"/>
      <c r="P170" s="4"/>
      <c r="Q170" s="4"/>
      <c r="R170" s="4"/>
      <c r="S170" s="4"/>
      <c r="T170" s="4"/>
      <c r="U170" s="4"/>
      <c r="V170" s="21"/>
    </row>
    <row r="171" spans="1:22" x14ac:dyDescent="0.25">
      <c r="A171" s="10">
        <f t="shared" si="18"/>
        <v>49583</v>
      </c>
      <c r="B171">
        <f t="shared" si="13"/>
        <v>15</v>
      </c>
      <c r="C171">
        <v>170</v>
      </c>
      <c r="D171" s="4">
        <f ca="1">SUM('Annuitair extra oud'!D171,'Annuitair extra nieuw'!D171)</f>
        <v>0</v>
      </c>
      <c r="E171" s="4">
        <f ca="1">SUM('Annuitair extra oud'!E171,'Annuitair extra nieuw'!E171,'Annuitair extra oud'!F171,'Annuitair extra nieuw'!F171)</f>
        <v>0</v>
      </c>
      <c r="F171" s="4">
        <f ca="1">SUM('Annuitair extra oud'!G171,'Annuitair extra nieuw'!G171)</f>
        <v>0</v>
      </c>
      <c r="G171" s="4">
        <f ca="1">SUM('Annuitair extra oud'!H171,'Annuitair extra nieuw'!H171)</f>
        <v>0</v>
      </c>
      <c r="H171" s="4">
        <f t="shared" ca="1" si="14"/>
        <v>0</v>
      </c>
      <c r="I171" s="4">
        <f t="shared" ca="1" si="15"/>
        <v>0</v>
      </c>
      <c r="J171" s="4">
        <f ca="1">SUM('Annuitair extra oud'!I171,'Annuitair extra nieuw'!I171)</f>
        <v>0</v>
      </c>
      <c r="K171" s="4">
        <f t="shared" ca="1" si="16"/>
        <v>0</v>
      </c>
      <c r="L171" s="4">
        <f ca="1">SUM('Annuitair extra oud'!J171,'Annuitair extra nieuw'!J171)</f>
        <v>0</v>
      </c>
      <c r="M171" s="10">
        <f t="shared" ca="1" si="17"/>
        <v>49583</v>
      </c>
      <c r="N171" s="4"/>
      <c r="O171" s="4"/>
      <c r="P171" s="4"/>
      <c r="Q171" s="4"/>
      <c r="R171" s="4"/>
      <c r="S171" s="4"/>
      <c r="T171" s="4"/>
      <c r="U171" s="4"/>
      <c r="V171" s="21"/>
    </row>
    <row r="172" spans="1:22" x14ac:dyDescent="0.25">
      <c r="A172" s="10">
        <f t="shared" si="18"/>
        <v>49614</v>
      </c>
      <c r="B172">
        <f t="shared" si="13"/>
        <v>15</v>
      </c>
      <c r="C172">
        <v>171</v>
      </c>
      <c r="D172" s="4">
        <f ca="1">SUM('Annuitair extra oud'!D172,'Annuitair extra nieuw'!D172)</f>
        <v>0</v>
      </c>
      <c r="E172" s="4">
        <f ca="1">SUM('Annuitair extra oud'!E172,'Annuitair extra nieuw'!E172,'Annuitair extra oud'!F172,'Annuitair extra nieuw'!F172)</f>
        <v>0</v>
      </c>
      <c r="F172" s="4">
        <f ca="1">SUM('Annuitair extra oud'!G172,'Annuitair extra nieuw'!G172)</f>
        <v>0</v>
      </c>
      <c r="G172" s="4">
        <f ca="1">SUM('Annuitair extra oud'!H172,'Annuitair extra nieuw'!H172)</f>
        <v>0</v>
      </c>
      <c r="H172" s="4">
        <f t="shared" ca="1" si="14"/>
        <v>0</v>
      </c>
      <c r="I172" s="4">
        <f t="shared" ca="1" si="15"/>
        <v>0</v>
      </c>
      <c r="J172" s="4">
        <f ca="1">SUM('Annuitair extra oud'!I172,'Annuitair extra nieuw'!I172)</f>
        <v>0</v>
      </c>
      <c r="K172" s="4">
        <f t="shared" ca="1" si="16"/>
        <v>0</v>
      </c>
      <c r="L172" s="4">
        <f ca="1">SUM('Annuitair extra oud'!J172,'Annuitair extra nieuw'!J172)</f>
        <v>0</v>
      </c>
      <c r="M172" s="10">
        <f t="shared" ca="1" si="17"/>
        <v>49614</v>
      </c>
      <c r="N172" s="4"/>
      <c r="O172" s="4"/>
      <c r="P172" s="4"/>
      <c r="Q172" s="4"/>
      <c r="R172" s="4"/>
      <c r="S172" s="4"/>
      <c r="T172" s="4"/>
      <c r="U172" s="4"/>
      <c r="V172" s="21"/>
    </row>
    <row r="173" spans="1:22" x14ac:dyDescent="0.25">
      <c r="A173" s="10">
        <f t="shared" si="18"/>
        <v>49644</v>
      </c>
      <c r="B173">
        <f t="shared" si="13"/>
        <v>15</v>
      </c>
      <c r="C173">
        <v>172</v>
      </c>
      <c r="D173" s="4">
        <f ca="1">SUM('Annuitair extra oud'!D173,'Annuitair extra nieuw'!D173)</f>
        <v>0</v>
      </c>
      <c r="E173" s="4">
        <f ca="1">SUM('Annuitair extra oud'!E173,'Annuitair extra nieuw'!E173,'Annuitair extra oud'!F173,'Annuitair extra nieuw'!F173)</f>
        <v>0</v>
      </c>
      <c r="F173" s="4">
        <f ca="1">SUM('Annuitair extra oud'!G173,'Annuitair extra nieuw'!G173)</f>
        <v>0</v>
      </c>
      <c r="G173" s="4">
        <f ca="1">SUM('Annuitair extra oud'!H173,'Annuitair extra nieuw'!H173)</f>
        <v>0</v>
      </c>
      <c r="H173" s="4">
        <f t="shared" ca="1" si="14"/>
        <v>0</v>
      </c>
      <c r="I173" s="4">
        <f t="shared" ca="1" si="15"/>
        <v>0</v>
      </c>
      <c r="J173" s="4">
        <f ca="1">SUM('Annuitair extra oud'!I173,'Annuitair extra nieuw'!I173)</f>
        <v>0</v>
      </c>
      <c r="K173" s="4">
        <f t="shared" ca="1" si="16"/>
        <v>0</v>
      </c>
      <c r="L173" s="4">
        <f ca="1">SUM('Annuitair extra oud'!J173,'Annuitair extra nieuw'!J173)</f>
        <v>0</v>
      </c>
      <c r="M173" s="10">
        <f t="shared" ca="1" si="17"/>
        <v>49644</v>
      </c>
      <c r="N173" s="4"/>
      <c r="O173" s="4"/>
      <c r="P173" s="4"/>
      <c r="Q173" s="4"/>
      <c r="R173" s="4"/>
      <c r="S173" s="4"/>
      <c r="T173" s="4"/>
      <c r="U173" s="4"/>
      <c r="V173" s="21"/>
    </row>
    <row r="174" spans="1:22" x14ac:dyDescent="0.25">
      <c r="A174" s="10">
        <f t="shared" si="18"/>
        <v>49675</v>
      </c>
      <c r="B174">
        <f t="shared" si="13"/>
        <v>15</v>
      </c>
      <c r="C174">
        <v>173</v>
      </c>
      <c r="D174" s="4">
        <f ca="1">SUM('Annuitair extra oud'!D174,'Annuitair extra nieuw'!D174)</f>
        <v>0</v>
      </c>
      <c r="E174" s="4">
        <f ca="1">SUM('Annuitair extra oud'!E174,'Annuitair extra nieuw'!E174,'Annuitair extra oud'!F174,'Annuitair extra nieuw'!F174)</f>
        <v>0</v>
      </c>
      <c r="F174" s="4">
        <f ca="1">SUM('Annuitair extra oud'!G174,'Annuitair extra nieuw'!G174)</f>
        <v>0</v>
      </c>
      <c r="G174" s="4">
        <f ca="1">SUM('Annuitair extra oud'!H174,'Annuitair extra nieuw'!H174)</f>
        <v>0</v>
      </c>
      <c r="H174" s="4">
        <f t="shared" ca="1" si="14"/>
        <v>0</v>
      </c>
      <c r="I174" s="4">
        <f t="shared" ca="1" si="15"/>
        <v>0</v>
      </c>
      <c r="J174" s="4">
        <f ca="1">SUM('Annuitair extra oud'!I174,'Annuitair extra nieuw'!I174)</f>
        <v>0</v>
      </c>
      <c r="K174" s="4">
        <f t="shared" ca="1" si="16"/>
        <v>0</v>
      </c>
      <c r="L174" s="4">
        <f ca="1">SUM('Annuitair extra oud'!J174,'Annuitair extra nieuw'!J174)</f>
        <v>0</v>
      </c>
      <c r="M174" s="10">
        <f t="shared" ca="1" si="17"/>
        <v>49675</v>
      </c>
      <c r="N174" s="4"/>
      <c r="O174" s="4"/>
      <c r="P174" s="4"/>
      <c r="Q174" s="4"/>
      <c r="R174" s="4"/>
      <c r="S174" s="4"/>
      <c r="T174" s="4"/>
      <c r="U174" s="4"/>
      <c r="V174" s="21"/>
    </row>
    <row r="175" spans="1:22" x14ac:dyDescent="0.25">
      <c r="A175" s="10">
        <f t="shared" si="18"/>
        <v>49706</v>
      </c>
      <c r="B175">
        <f t="shared" si="13"/>
        <v>15</v>
      </c>
      <c r="C175">
        <v>174</v>
      </c>
      <c r="D175" s="4">
        <f ca="1">SUM('Annuitair extra oud'!D175,'Annuitair extra nieuw'!D175)</f>
        <v>0</v>
      </c>
      <c r="E175" s="4">
        <f ca="1">SUM('Annuitair extra oud'!E175,'Annuitair extra nieuw'!E175,'Annuitair extra oud'!F175,'Annuitair extra nieuw'!F175)</f>
        <v>0</v>
      </c>
      <c r="F175" s="4">
        <f ca="1">SUM('Annuitair extra oud'!G175,'Annuitair extra nieuw'!G175)</f>
        <v>0</v>
      </c>
      <c r="G175" s="4">
        <f ca="1">SUM('Annuitair extra oud'!H175,'Annuitair extra nieuw'!H175)</f>
        <v>0</v>
      </c>
      <c r="H175" s="4">
        <f t="shared" ca="1" si="14"/>
        <v>0</v>
      </c>
      <c r="I175" s="4">
        <f t="shared" ca="1" si="15"/>
        <v>0</v>
      </c>
      <c r="J175" s="4">
        <f ca="1">SUM('Annuitair extra oud'!I175,'Annuitair extra nieuw'!I175)</f>
        <v>0</v>
      </c>
      <c r="K175" s="4">
        <f t="shared" ca="1" si="16"/>
        <v>0</v>
      </c>
      <c r="L175" s="4">
        <f ca="1">SUM('Annuitair extra oud'!J175,'Annuitair extra nieuw'!J175)</f>
        <v>0</v>
      </c>
      <c r="M175" s="10">
        <f t="shared" ca="1" si="17"/>
        <v>49706</v>
      </c>
      <c r="N175" s="4"/>
      <c r="O175" s="4"/>
      <c r="P175" s="4"/>
      <c r="Q175" s="4"/>
      <c r="R175" s="4"/>
      <c r="S175" s="4"/>
      <c r="T175" s="4"/>
      <c r="U175" s="4"/>
      <c r="V175" s="21"/>
    </row>
    <row r="176" spans="1:22" x14ac:dyDescent="0.25">
      <c r="A176" s="10">
        <f t="shared" si="18"/>
        <v>49735</v>
      </c>
      <c r="B176">
        <f t="shared" si="13"/>
        <v>15</v>
      </c>
      <c r="C176">
        <v>175</v>
      </c>
      <c r="D176" s="4">
        <f ca="1">SUM('Annuitair extra oud'!D176,'Annuitair extra nieuw'!D176)</f>
        <v>0</v>
      </c>
      <c r="E176" s="4">
        <f ca="1">SUM('Annuitair extra oud'!E176,'Annuitair extra nieuw'!E176,'Annuitair extra oud'!F176,'Annuitair extra nieuw'!F176)</f>
        <v>0</v>
      </c>
      <c r="F176" s="4">
        <f ca="1">SUM('Annuitair extra oud'!G176,'Annuitair extra nieuw'!G176)</f>
        <v>0</v>
      </c>
      <c r="G176" s="4">
        <f ca="1">SUM('Annuitair extra oud'!H176,'Annuitair extra nieuw'!H176)</f>
        <v>0</v>
      </c>
      <c r="H176" s="4">
        <f t="shared" ca="1" si="14"/>
        <v>0</v>
      </c>
      <c r="I176" s="4">
        <f t="shared" ca="1" si="15"/>
        <v>0</v>
      </c>
      <c r="J176" s="4">
        <f ca="1">SUM('Annuitair extra oud'!I176,'Annuitair extra nieuw'!I176)</f>
        <v>0</v>
      </c>
      <c r="K176" s="4">
        <f t="shared" ca="1" si="16"/>
        <v>0</v>
      </c>
      <c r="L176" s="4">
        <f ca="1">SUM('Annuitair extra oud'!J176,'Annuitair extra nieuw'!J176)</f>
        <v>0</v>
      </c>
      <c r="M176" s="10">
        <f t="shared" ca="1" si="17"/>
        <v>49735</v>
      </c>
      <c r="N176" s="4"/>
      <c r="O176" s="4"/>
      <c r="P176" s="4"/>
      <c r="Q176" s="4"/>
      <c r="R176" s="4"/>
      <c r="S176" s="4"/>
      <c r="T176" s="4"/>
      <c r="U176" s="4"/>
      <c r="V176" s="21"/>
    </row>
    <row r="177" spans="1:22" x14ac:dyDescent="0.25">
      <c r="A177" s="10">
        <f t="shared" si="18"/>
        <v>49766</v>
      </c>
      <c r="B177">
        <f t="shared" si="13"/>
        <v>15</v>
      </c>
      <c r="C177">
        <v>176</v>
      </c>
      <c r="D177" s="4">
        <f ca="1">SUM('Annuitair extra oud'!D177,'Annuitair extra nieuw'!D177)</f>
        <v>0</v>
      </c>
      <c r="E177" s="4">
        <f ca="1">SUM('Annuitair extra oud'!E177,'Annuitair extra nieuw'!E177,'Annuitair extra oud'!F177,'Annuitair extra nieuw'!F177)</f>
        <v>0</v>
      </c>
      <c r="F177" s="4">
        <f ca="1">SUM('Annuitair extra oud'!G177,'Annuitair extra nieuw'!G177)</f>
        <v>0</v>
      </c>
      <c r="G177" s="4">
        <f ca="1">SUM('Annuitair extra oud'!H177,'Annuitair extra nieuw'!H177)</f>
        <v>0</v>
      </c>
      <c r="H177" s="4">
        <f t="shared" ca="1" si="14"/>
        <v>0</v>
      </c>
      <c r="I177" s="4">
        <f t="shared" ca="1" si="15"/>
        <v>0</v>
      </c>
      <c r="J177" s="4">
        <f ca="1">SUM('Annuitair extra oud'!I177,'Annuitair extra nieuw'!I177)</f>
        <v>0</v>
      </c>
      <c r="K177" s="4">
        <f t="shared" ca="1" si="16"/>
        <v>0</v>
      </c>
      <c r="L177" s="4">
        <f ca="1">SUM('Annuitair extra oud'!J177,'Annuitair extra nieuw'!J177)</f>
        <v>0</v>
      </c>
      <c r="M177" s="10">
        <f t="shared" ca="1" si="17"/>
        <v>49766</v>
      </c>
      <c r="N177" s="4"/>
      <c r="O177" s="4"/>
      <c r="P177" s="4"/>
      <c r="Q177" s="4"/>
      <c r="R177" s="4"/>
      <c r="S177" s="4"/>
      <c r="T177" s="4"/>
      <c r="U177" s="4"/>
      <c r="V177" s="21"/>
    </row>
    <row r="178" spans="1:22" x14ac:dyDescent="0.25">
      <c r="A178" s="10">
        <f t="shared" si="18"/>
        <v>49796</v>
      </c>
      <c r="B178">
        <f t="shared" si="13"/>
        <v>15</v>
      </c>
      <c r="C178">
        <v>177</v>
      </c>
      <c r="D178" s="4">
        <f ca="1">SUM('Annuitair extra oud'!D178,'Annuitair extra nieuw'!D178)</f>
        <v>0</v>
      </c>
      <c r="E178" s="4">
        <f ca="1">SUM('Annuitair extra oud'!E178,'Annuitair extra nieuw'!E178,'Annuitair extra oud'!F178,'Annuitair extra nieuw'!F178)</f>
        <v>0</v>
      </c>
      <c r="F178" s="4">
        <f ca="1">SUM('Annuitair extra oud'!G178,'Annuitair extra nieuw'!G178)</f>
        <v>0</v>
      </c>
      <c r="G178" s="4">
        <f ca="1">SUM('Annuitair extra oud'!H178,'Annuitair extra nieuw'!H178)</f>
        <v>0</v>
      </c>
      <c r="H178" s="4">
        <f t="shared" ca="1" si="14"/>
        <v>0</v>
      </c>
      <c r="I178" s="4">
        <f t="shared" ca="1" si="15"/>
        <v>0</v>
      </c>
      <c r="J178" s="4">
        <f ca="1">SUM('Annuitair extra oud'!I178,'Annuitair extra nieuw'!I178)</f>
        <v>0</v>
      </c>
      <c r="K178" s="4">
        <f t="shared" ca="1" si="16"/>
        <v>0</v>
      </c>
      <c r="L178" s="4">
        <f ca="1">SUM('Annuitair extra oud'!J178,'Annuitair extra nieuw'!J178)</f>
        <v>0</v>
      </c>
      <c r="M178" s="10">
        <f t="shared" ca="1" si="17"/>
        <v>49796</v>
      </c>
      <c r="N178" s="4"/>
      <c r="O178" s="4"/>
      <c r="P178" s="4"/>
      <c r="Q178" s="4"/>
      <c r="R178" s="4"/>
      <c r="S178" s="4"/>
      <c r="T178" s="4"/>
      <c r="U178" s="4"/>
      <c r="V178" s="21"/>
    </row>
    <row r="179" spans="1:22" x14ac:dyDescent="0.25">
      <c r="A179" s="10">
        <f t="shared" si="18"/>
        <v>49827</v>
      </c>
      <c r="B179">
        <f t="shared" si="13"/>
        <v>15</v>
      </c>
      <c r="C179">
        <v>178</v>
      </c>
      <c r="D179" s="4">
        <f ca="1">SUM('Annuitair extra oud'!D179,'Annuitair extra nieuw'!D179)</f>
        <v>0</v>
      </c>
      <c r="E179" s="4">
        <f ca="1">SUM('Annuitair extra oud'!E179,'Annuitair extra nieuw'!E179,'Annuitair extra oud'!F179,'Annuitair extra nieuw'!F179)</f>
        <v>0</v>
      </c>
      <c r="F179" s="4">
        <f ca="1">SUM('Annuitair extra oud'!G179,'Annuitair extra nieuw'!G179)</f>
        <v>0</v>
      </c>
      <c r="G179" s="4">
        <f ca="1">SUM('Annuitair extra oud'!H179,'Annuitair extra nieuw'!H179)</f>
        <v>0</v>
      </c>
      <c r="H179" s="4">
        <f t="shared" ca="1" si="14"/>
        <v>0</v>
      </c>
      <c r="I179" s="4">
        <f t="shared" ca="1" si="15"/>
        <v>0</v>
      </c>
      <c r="J179" s="4">
        <f ca="1">SUM('Annuitair extra oud'!I179,'Annuitair extra nieuw'!I179)</f>
        <v>0</v>
      </c>
      <c r="K179" s="4">
        <f t="shared" ca="1" si="16"/>
        <v>0</v>
      </c>
      <c r="L179" s="4">
        <f ca="1">SUM('Annuitair extra oud'!J179,'Annuitair extra nieuw'!J179)</f>
        <v>0</v>
      </c>
      <c r="M179" s="10">
        <f t="shared" ca="1" si="17"/>
        <v>49827</v>
      </c>
      <c r="N179" s="4"/>
      <c r="O179" s="4"/>
      <c r="P179" s="4"/>
      <c r="Q179" s="4"/>
      <c r="R179" s="4"/>
      <c r="S179" s="4"/>
      <c r="T179" s="4"/>
      <c r="U179" s="4"/>
      <c r="V179" s="21"/>
    </row>
    <row r="180" spans="1:22" x14ac:dyDescent="0.25">
      <c r="A180" s="10">
        <f t="shared" si="18"/>
        <v>49857</v>
      </c>
      <c r="B180">
        <f t="shared" si="13"/>
        <v>15</v>
      </c>
      <c r="C180">
        <v>179</v>
      </c>
      <c r="D180" s="4">
        <f ca="1">SUM('Annuitair extra oud'!D180,'Annuitair extra nieuw'!D180)</f>
        <v>0</v>
      </c>
      <c r="E180" s="4">
        <f ca="1">SUM('Annuitair extra oud'!E180,'Annuitair extra nieuw'!E180,'Annuitair extra oud'!F180,'Annuitair extra nieuw'!F180)</f>
        <v>0</v>
      </c>
      <c r="F180" s="4">
        <f ca="1">SUM('Annuitair extra oud'!G180,'Annuitair extra nieuw'!G180)</f>
        <v>0</v>
      </c>
      <c r="G180" s="4">
        <f ca="1">SUM('Annuitair extra oud'!H180,'Annuitair extra nieuw'!H180)</f>
        <v>0</v>
      </c>
      <c r="H180" s="4">
        <f t="shared" ca="1" si="14"/>
        <v>0</v>
      </c>
      <c r="I180" s="4">
        <f t="shared" ca="1" si="15"/>
        <v>0</v>
      </c>
      <c r="J180" s="4">
        <f ca="1">SUM('Annuitair extra oud'!I180,'Annuitair extra nieuw'!I180)</f>
        <v>0</v>
      </c>
      <c r="K180" s="4">
        <f t="shared" ca="1" si="16"/>
        <v>0</v>
      </c>
      <c r="L180" s="4">
        <f ca="1">SUM('Annuitair extra oud'!J180,'Annuitair extra nieuw'!J180)</f>
        <v>0</v>
      </c>
      <c r="M180" s="10">
        <f t="shared" ca="1" si="17"/>
        <v>49857</v>
      </c>
      <c r="N180" s="4"/>
      <c r="O180" s="4"/>
      <c r="P180" s="4"/>
      <c r="Q180" s="4"/>
      <c r="R180" s="4"/>
      <c r="S180" s="4"/>
      <c r="T180" s="4"/>
      <c r="U180" s="4"/>
      <c r="V180" s="21"/>
    </row>
    <row r="181" spans="1:22" x14ac:dyDescent="0.25">
      <c r="A181" s="10">
        <f t="shared" si="18"/>
        <v>49888</v>
      </c>
      <c r="B181">
        <f t="shared" si="13"/>
        <v>15</v>
      </c>
      <c r="C181">
        <v>180</v>
      </c>
      <c r="D181" s="4">
        <f ca="1">SUM('Annuitair extra oud'!D181,'Annuitair extra nieuw'!D181)</f>
        <v>0</v>
      </c>
      <c r="E181" s="4">
        <f ca="1">SUM('Annuitair extra oud'!E181,'Annuitair extra nieuw'!E181,'Annuitair extra oud'!F181,'Annuitair extra nieuw'!F181)</f>
        <v>0</v>
      </c>
      <c r="F181" s="4">
        <f ca="1">SUM('Annuitair extra oud'!G181,'Annuitair extra nieuw'!G181)</f>
        <v>0</v>
      </c>
      <c r="G181" s="4">
        <f ca="1">SUM('Annuitair extra oud'!H181,'Annuitair extra nieuw'!H181)</f>
        <v>0</v>
      </c>
      <c r="H181" s="4">
        <f t="shared" ca="1" si="14"/>
        <v>0</v>
      </c>
      <c r="I181" s="4">
        <f t="shared" ca="1" si="15"/>
        <v>0</v>
      </c>
      <c r="J181" s="4">
        <f ca="1">SUM('Annuitair extra oud'!I181,'Annuitair extra nieuw'!I181)</f>
        <v>0</v>
      </c>
      <c r="K181" s="4">
        <f t="shared" ca="1" si="16"/>
        <v>0</v>
      </c>
      <c r="L181" s="4">
        <f ca="1">SUM('Annuitair extra oud'!J181,'Annuitair extra nieuw'!J181)</f>
        <v>0</v>
      </c>
      <c r="M181" s="10">
        <f t="shared" ca="1" si="17"/>
        <v>49888</v>
      </c>
      <c r="N181" s="4"/>
      <c r="O181" s="4"/>
      <c r="P181" s="4"/>
      <c r="Q181" s="4"/>
      <c r="R181" s="4"/>
      <c r="S181" s="4"/>
      <c r="T181" s="4"/>
      <c r="U181" s="4"/>
      <c r="V181" s="21"/>
    </row>
    <row r="182" spans="1:22" x14ac:dyDescent="0.25">
      <c r="A182" s="10">
        <f t="shared" si="18"/>
        <v>49919</v>
      </c>
      <c r="B182">
        <f t="shared" si="13"/>
        <v>16</v>
      </c>
      <c r="C182">
        <v>181</v>
      </c>
      <c r="D182" s="4">
        <f ca="1">SUM('Annuitair extra oud'!D182,'Annuitair extra nieuw'!D182)</f>
        <v>0</v>
      </c>
      <c r="E182" s="4">
        <f ca="1">SUM('Annuitair extra oud'!E182,'Annuitair extra nieuw'!E182,'Annuitair extra oud'!F182,'Annuitair extra nieuw'!F182)</f>
        <v>0</v>
      </c>
      <c r="F182" s="4">
        <f ca="1">SUM('Annuitair extra oud'!G182,'Annuitair extra nieuw'!G182)</f>
        <v>0</v>
      </c>
      <c r="G182" s="4">
        <f ca="1">SUM('Annuitair extra oud'!H182,'Annuitair extra nieuw'!H182)</f>
        <v>0</v>
      </c>
      <c r="H182" s="4">
        <f t="shared" ca="1" si="14"/>
        <v>0</v>
      </c>
      <c r="I182" s="4">
        <f t="shared" ca="1" si="15"/>
        <v>0</v>
      </c>
      <c r="J182" s="4">
        <f ca="1">SUM('Annuitair extra oud'!I182,'Annuitair extra nieuw'!I182)</f>
        <v>0</v>
      </c>
      <c r="K182" s="4">
        <f t="shared" ca="1" si="16"/>
        <v>0</v>
      </c>
      <c r="L182" s="4">
        <f ca="1">SUM('Annuitair extra oud'!J182,'Annuitair extra nieuw'!J182)</f>
        <v>0</v>
      </c>
      <c r="M182" s="10">
        <f t="shared" ca="1" si="17"/>
        <v>49919</v>
      </c>
      <c r="N182" s="4"/>
      <c r="O182" s="4"/>
      <c r="P182" s="4"/>
      <c r="Q182" s="4"/>
      <c r="R182" s="4"/>
      <c r="S182" s="4"/>
      <c r="T182" s="4"/>
      <c r="U182" s="4"/>
      <c r="V182" s="21"/>
    </row>
    <row r="183" spans="1:22" x14ac:dyDescent="0.25">
      <c r="A183" s="10">
        <f t="shared" si="18"/>
        <v>49949</v>
      </c>
      <c r="B183">
        <f t="shared" si="13"/>
        <v>16</v>
      </c>
      <c r="C183">
        <v>182</v>
      </c>
      <c r="D183" s="4">
        <f ca="1">SUM('Annuitair extra oud'!D183,'Annuitair extra nieuw'!D183)</f>
        <v>0</v>
      </c>
      <c r="E183" s="4">
        <f ca="1">SUM('Annuitair extra oud'!E183,'Annuitair extra nieuw'!E183,'Annuitair extra oud'!F183,'Annuitair extra nieuw'!F183)</f>
        <v>0</v>
      </c>
      <c r="F183" s="4">
        <f ca="1">SUM('Annuitair extra oud'!G183,'Annuitair extra nieuw'!G183)</f>
        <v>0</v>
      </c>
      <c r="G183" s="4">
        <f ca="1">SUM('Annuitair extra oud'!H183,'Annuitair extra nieuw'!H183)</f>
        <v>0</v>
      </c>
      <c r="H183" s="4">
        <f t="shared" ca="1" si="14"/>
        <v>0</v>
      </c>
      <c r="I183" s="4">
        <f t="shared" ca="1" si="15"/>
        <v>0</v>
      </c>
      <c r="J183" s="4">
        <f ca="1">SUM('Annuitair extra oud'!I183,'Annuitair extra nieuw'!I183)</f>
        <v>0</v>
      </c>
      <c r="K183" s="4">
        <f t="shared" ca="1" si="16"/>
        <v>0</v>
      </c>
      <c r="L183" s="4">
        <f ca="1">SUM('Annuitair extra oud'!J183,'Annuitair extra nieuw'!J183)</f>
        <v>0</v>
      </c>
      <c r="M183" s="10">
        <f t="shared" ca="1" si="17"/>
        <v>49949</v>
      </c>
      <c r="N183" s="4"/>
      <c r="O183" s="4"/>
      <c r="P183" s="4"/>
      <c r="Q183" s="4"/>
      <c r="R183" s="4"/>
      <c r="S183" s="4"/>
      <c r="T183" s="4"/>
      <c r="U183" s="4"/>
      <c r="V183" s="21"/>
    </row>
    <row r="184" spans="1:22" x14ac:dyDescent="0.25">
      <c r="A184" s="10">
        <f t="shared" si="18"/>
        <v>49980</v>
      </c>
      <c r="B184">
        <f t="shared" si="13"/>
        <v>16</v>
      </c>
      <c r="C184">
        <v>183</v>
      </c>
      <c r="D184" s="4">
        <f ca="1">SUM('Annuitair extra oud'!D184,'Annuitair extra nieuw'!D184)</f>
        <v>0</v>
      </c>
      <c r="E184" s="4">
        <f ca="1">SUM('Annuitair extra oud'!E184,'Annuitair extra nieuw'!E184,'Annuitair extra oud'!F184,'Annuitair extra nieuw'!F184)</f>
        <v>0</v>
      </c>
      <c r="F184" s="4">
        <f ca="1">SUM('Annuitair extra oud'!G184,'Annuitair extra nieuw'!G184)</f>
        <v>0</v>
      </c>
      <c r="G184" s="4">
        <f ca="1">SUM('Annuitair extra oud'!H184,'Annuitair extra nieuw'!H184)</f>
        <v>0</v>
      </c>
      <c r="H184" s="4">
        <f t="shared" ca="1" si="14"/>
        <v>0</v>
      </c>
      <c r="I184" s="4">
        <f t="shared" ca="1" si="15"/>
        <v>0</v>
      </c>
      <c r="J184" s="4">
        <f ca="1">SUM('Annuitair extra oud'!I184,'Annuitair extra nieuw'!I184)</f>
        <v>0</v>
      </c>
      <c r="K184" s="4">
        <f t="shared" ca="1" si="16"/>
        <v>0</v>
      </c>
      <c r="L184" s="4">
        <f ca="1">SUM('Annuitair extra oud'!J184,'Annuitair extra nieuw'!J184)</f>
        <v>0</v>
      </c>
      <c r="M184" s="10">
        <f t="shared" ca="1" si="17"/>
        <v>49980</v>
      </c>
      <c r="N184" s="4"/>
      <c r="O184" s="4"/>
      <c r="P184" s="4"/>
      <c r="Q184" s="4"/>
      <c r="R184" s="4"/>
      <c r="S184" s="4"/>
      <c r="T184" s="4"/>
      <c r="U184" s="4"/>
      <c r="V184" s="21"/>
    </row>
    <row r="185" spans="1:22" x14ac:dyDescent="0.25">
      <c r="A185" s="10">
        <f t="shared" si="18"/>
        <v>50010</v>
      </c>
      <c r="B185">
        <f t="shared" si="13"/>
        <v>16</v>
      </c>
      <c r="C185">
        <v>184</v>
      </c>
      <c r="D185" s="4">
        <f ca="1">SUM('Annuitair extra oud'!D185,'Annuitair extra nieuw'!D185)</f>
        <v>0</v>
      </c>
      <c r="E185" s="4">
        <f ca="1">SUM('Annuitair extra oud'!E185,'Annuitair extra nieuw'!E185,'Annuitair extra oud'!F185,'Annuitair extra nieuw'!F185)</f>
        <v>0</v>
      </c>
      <c r="F185" s="4">
        <f ca="1">SUM('Annuitair extra oud'!G185,'Annuitair extra nieuw'!G185)</f>
        <v>0</v>
      </c>
      <c r="G185" s="4">
        <f ca="1">SUM('Annuitair extra oud'!H185,'Annuitair extra nieuw'!H185)</f>
        <v>0</v>
      </c>
      <c r="H185" s="4">
        <f t="shared" ca="1" si="14"/>
        <v>0</v>
      </c>
      <c r="I185" s="4">
        <f t="shared" ca="1" si="15"/>
        <v>0</v>
      </c>
      <c r="J185" s="4">
        <f ca="1">SUM('Annuitair extra oud'!I185,'Annuitair extra nieuw'!I185)</f>
        <v>0</v>
      </c>
      <c r="K185" s="4">
        <f t="shared" ca="1" si="16"/>
        <v>0</v>
      </c>
      <c r="L185" s="4">
        <f ca="1">SUM('Annuitair extra oud'!J185,'Annuitair extra nieuw'!J185)</f>
        <v>0</v>
      </c>
      <c r="M185" s="10">
        <f t="shared" ca="1" si="17"/>
        <v>50010</v>
      </c>
      <c r="N185" s="4"/>
      <c r="O185" s="4"/>
      <c r="P185" s="4"/>
      <c r="Q185" s="4"/>
      <c r="R185" s="4"/>
      <c r="S185" s="4"/>
      <c r="T185" s="4"/>
      <c r="U185" s="4"/>
      <c r="V185" s="21"/>
    </row>
    <row r="186" spans="1:22" x14ac:dyDescent="0.25">
      <c r="A186" s="10">
        <f t="shared" si="18"/>
        <v>50041</v>
      </c>
      <c r="B186">
        <f t="shared" si="13"/>
        <v>16</v>
      </c>
      <c r="C186">
        <v>185</v>
      </c>
      <c r="D186" s="4">
        <f ca="1">SUM('Annuitair extra oud'!D186,'Annuitair extra nieuw'!D186)</f>
        <v>0</v>
      </c>
      <c r="E186" s="4">
        <f ca="1">SUM('Annuitair extra oud'!E186,'Annuitair extra nieuw'!E186,'Annuitair extra oud'!F186,'Annuitair extra nieuw'!F186)</f>
        <v>0</v>
      </c>
      <c r="F186" s="4">
        <f ca="1">SUM('Annuitair extra oud'!G186,'Annuitair extra nieuw'!G186)</f>
        <v>0</v>
      </c>
      <c r="G186" s="4">
        <f ca="1">SUM('Annuitair extra oud'!H186,'Annuitair extra nieuw'!H186)</f>
        <v>0</v>
      </c>
      <c r="H186" s="4">
        <f t="shared" ca="1" si="14"/>
        <v>0</v>
      </c>
      <c r="I186" s="4">
        <f t="shared" ca="1" si="15"/>
        <v>0</v>
      </c>
      <c r="J186" s="4">
        <f ca="1">SUM('Annuitair extra oud'!I186,'Annuitair extra nieuw'!I186)</f>
        <v>0</v>
      </c>
      <c r="K186" s="4">
        <f t="shared" ca="1" si="16"/>
        <v>0</v>
      </c>
      <c r="L186" s="4">
        <f ca="1">SUM('Annuitair extra oud'!J186,'Annuitair extra nieuw'!J186)</f>
        <v>0</v>
      </c>
      <c r="M186" s="10">
        <f t="shared" ca="1" si="17"/>
        <v>50041</v>
      </c>
      <c r="N186" s="4"/>
      <c r="O186" s="4"/>
      <c r="P186" s="4"/>
      <c r="Q186" s="4"/>
      <c r="R186" s="4"/>
      <c r="S186" s="4"/>
      <c r="T186" s="4"/>
      <c r="U186" s="4"/>
      <c r="V186" s="21"/>
    </row>
    <row r="187" spans="1:22" x14ac:dyDescent="0.25">
      <c r="A187" s="10">
        <f t="shared" si="18"/>
        <v>50072</v>
      </c>
      <c r="B187">
        <f t="shared" si="13"/>
        <v>16</v>
      </c>
      <c r="C187">
        <v>186</v>
      </c>
      <c r="D187" s="4">
        <f ca="1">SUM('Annuitair extra oud'!D187,'Annuitair extra nieuw'!D187)</f>
        <v>0</v>
      </c>
      <c r="E187" s="4">
        <f ca="1">SUM('Annuitair extra oud'!E187,'Annuitair extra nieuw'!E187,'Annuitair extra oud'!F187,'Annuitair extra nieuw'!F187)</f>
        <v>0</v>
      </c>
      <c r="F187" s="4">
        <f ca="1">SUM('Annuitair extra oud'!G187,'Annuitair extra nieuw'!G187)</f>
        <v>0</v>
      </c>
      <c r="G187" s="4">
        <f ca="1">SUM('Annuitair extra oud'!H187,'Annuitair extra nieuw'!H187)</f>
        <v>0</v>
      </c>
      <c r="H187" s="4">
        <f t="shared" ca="1" si="14"/>
        <v>0</v>
      </c>
      <c r="I187" s="4">
        <f t="shared" ca="1" si="15"/>
        <v>0</v>
      </c>
      <c r="J187" s="4">
        <f ca="1">SUM('Annuitair extra oud'!I187,'Annuitair extra nieuw'!I187)</f>
        <v>0</v>
      </c>
      <c r="K187" s="4">
        <f t="shared" ca="1" si="16"/>
        <v>0</v>
      </c>
      <c r="L187" s="4">
        <f ca="1">SUM('Annuitair extra oud'!J187,'Annuitair extra nieuw'!J187)</f>
        <v>0</v>
      </c>
      <c r="M187" s="10">
        <f t="shared" ca="1" si="17"/>
        <v>50072</v>
      </c>
      <c r="N187" s="4"/>
      <c r="O187" s="4"/>
      <c r="P187" s="4"/>
      <c r="Q187" s="4"/>
      <c r="R187" s="4"/>
      <c r="S187" s="4"/>
      <c r="T187" s="4"/>
      <c r="U187" s="4"/>
      <c r="V187" s="21"/>
    </row>
    <row r="188" spans="1:22" x14ac:dyDescent="0.25">
      <c r="A188" s="10">
        <f t="shared" si="18"/>
        <v>50100</v>
      </c>
      <c r="B188">
        <f t="shared" si="13"/>
        <v>16</v>
      </c>
      <c r="C188">
        <v>187</v>
      </c>
      <c r="D188" s="4">
        <f ca="1">SUM('Annuitair extra oud'!D188,'Annuitair extra nieuw'!D188)</f>
        <v>0</v>
      </c>
      <c r="E188" s="4">
        <f ca="1">SUM('Annuitair extra oud'!E188,'Annuitair extra nieuw'!E188,'Annuitair extra oud'!F188,'Annuitair extra nieuw'!F188)</f>
        <v>0</v>
      </c>
      <c r="F188" s="4">
        <f ca="1">SUM('Annuitair extra oud'!G188,'Annuitair extra nieuw'!G188)</f>
        <v>0</v>
      </c>
      <c r="G188" s="4">
        <f ca="1">SUM('Annuitair extra oud'!H188,'Annuitair extra nieuw'!H188)</f>
        <v>0</v>
      </c>
      <c r="H188" s="4">
        <f t="shared" ca="1" si="14"/>
        <v>0</v>
      </c>
      <c r="I188" s="4">
        <f t="shared" ca="1" si="15"/>
        <v>0</v>
      </c>
      <c r="J188" s="4">
        <f ca="1">SUM('Annuitair extra oud'!I188,'Annuitair extra nieuw'!I188)</f>
        <v>0</v>
      </c>
      <c r="K188" s="4">
        <f t="shared" ca="1" si="16"/>
        <v>0</v>
      </c>
      <c r="L188" s="4">
        <f ca="1">SUM('Annuitair extra oud'!J188,'Annuitair extra nieuw'!J188)</f>
        <v>0</v>
      </c>
      <c r="M188" s="10">
        <f t="shared" ca="1" si="17"/>
        <v>50100</v>
      </c>
      <c r="N188" s="4"/>
      <c r="O188" s="4"/>
      <c r="P188" s="4"/>
      <c r="Q188" s="4"/>
      <c r="R188" s="4"/>
      <c r="S188" s="4"/>
      <c r="T188" s="4"/>
      <c r="U188" s="4"/>
      <c r="V188" s="21"/>
    </row>
    <row r="189" spans="1:22" x14ac:dyDescent="0.25">
      <c r="A189" s="10">
        <f t="shared" si="18"/>
        <v>50131</v>
      </c>
      <c r="B189">
        <f t="shared" si="13"/>
        <v>16</v>
      </c>
      <c r="C189">
        <v>188</v>
      </c>
      <c r="D189" s="4">
        <f ca="1">SUM('Annuitair extra oud'!D189,'Annuitair extra nieuw'!D189)</f>
        <v>0</v>
      </c>
      <c r="E189" s="4">
        <f ca="1">SUM('Annuitair extra oud'!E189,'Annuitair extra nieuw'!E189,'Annuitair extra oud'!F189,'Annuitair extra nieuw'!F189)</f>
        <v>0</v>
      </c>
      <c r="F189" s="4">
        <f ca="1">SUM('Annuitair extra oud'!G189,'Annuitair extra nieuw'!G189)</f>
        <v>0</v>
      </c>
      <c r="G189" s="4">
        <f ca="1">SUM('Annuitair extra oud'!H189,'Annuitair extra nieuw'!H189)</f>
        <v>0</v>
      </c>
      <c r="H189" s="4">
        <f t="shared" ca="1" si="14"/>
        <v>0</v>
      </c>
      <c r="I189" s="4">
        <f t="shared" ca="1" si="15"/>
        <v>0</v>
      </c>
      <c r="J189" s="4">
        <f ca="1">SUM('Annuitair extra oud'!I189,'Annuitair extra nieuw'!I189)</f>
        <v>0</v>
      </c>
      <c r="K189" s="4">
        <f t="shared" ca="1" si="16"/>
        <v>0</v>
      </c>
      <c r="L189" s="4">
        <f ca="1">SUM('Annuitair extra oud'!J189,'Annuitair extra nieuw'!J189)</f>
        <v>0</v>
      </c>
      <c r="M189" s="10">
        <f t="shared" ca="1" si="17"/>
        <v>50131</v>
      </c>
      <c r="N189" s="4"/>
      <c r="O189" s="4"/>
      <c r="P189" s="4"/>
      <c r="Q189" s="4"/>
      <c r="R189" s="4"/>
      <c r="S189" s="4"/>
      <c r="T189" s="4"/>
      <c r="U189" s="4"/>
      <c r="V189" s="21"/>
    </row>
    <row r="190" spans="1:22" x14ac:dyDescent="0.25">
      <c r="A190" s="10">
        <f t="shared" si="18"/>
        <v>50161</v>
      </c>
      <c r="B190">
        <f t="shared" si="13"/>
        <v>16</v>
      </c>
      <c r="C190">
        <v>189</v>
      </c>
      <c r="D190" s="4">
        <f ca="1">SUM('Annuitair extra oud'!D190,'Annuitair extra nieuw'!D190)</f>
        <v>0</v>
      </c>
      <c r="E190" s="4">
        <f ca="1">SUM('Annuitair extra oud'!E190,'Annuitair extra nieuw'!E190,'Annuitair extra oud'!F190,'Annuitair extra nieuw'!F190)</f>
        <v>0</v>
      </c>
      <c r="F190" s="4">
        <f ca="1">SUM('Annuitair extra oud'!G190,'Annuitair extra nieuw'!G190)</f>
        <v>0</v>
      </c>
      <c r="G190" s="4">
        <f ca="1">SUM('Annuitair extra oud'!H190,'Annuitair extra nieuw'!H190)</f>
        <v>0</v>
      </c>
      <c r="H190" s="4">
        <f t="shared" ca="1" si="14"/>
        <v>0</v>
      </c>
      <c r="I190" s="4">
        <f t="shared" ca="1" si="15"/>
        <v>0</v>
      </c>
      <c r="J190" s="4">
        <f ca="1">SUM('Annuitair extra oud'!I190,'Annuitair extra nieuw'!I190)</f>
        <v>0</v>
      </c>
      <c r="K190" s="4">
        <f t="shared" ca="1" si="16"/>
        <v>0</v>
      </c>
      <c r="L190" s="4">
        <f ca="1">SUM('Annuitair extra oud'!J190,'Annuitair extra nieuw'!J190)</f>
        <v>0</v>
      </c>
      <c r="M190" s="10">
        <f t="shared" ca="1" si="17"/>
        <v>50161</v>
      </c>
      <c r="N190" s="4"/>
      <c r="O190" s="4"/>
      <c r="P190" s="4"/>
      <c r="Q190" s="4"/>
      <c r="R190" s="4"/>
      <c r="S190" s="4"/>
      <c r="T190" s="4"/>
      <c r="U190" s="4"/>
      <c r="V190" s="21"/>
    </row>
    <row r="191" spans="1:22" x14ac:dyDescent="0.25">
      <c r="A191" s="10">
        <f t="shared" si="18"/>
        <v>50192</v>
      </c>
      <c r="B191">
        <f t="shared" si="13"/>
        <v>16</v>
      </c>
      <c r="C191">
        <v>190</v>
      </c>
      <c r="D191" s="4">
        <f ca="1">SUM('Annuitair extra oud'!D191,'Annuitair extra nieuw'!D191)</f>
        <v>0</v>
      </c>
      <c r="E191" s="4">
        <f ca="1">SUM('Annuitair extra oud'!E191,'Annuitair extra nieuw'!E191,'Annuitair extra oud'!F191,'Annuitair extra nieuw'!F191)</f>
        <v>0</v>
      </c>
      <c r="F191" s="4">
        <f ca="1">SUM('Annuitair extra oud'!G191,'Annuitair extra nieuw'!G191)</f>
        <v>0</v>
      </c>
      <c r="G191" s="4">
        <f ca="1">SUM('Annuitair extra oud'!H191,'Annuitair extra nieuw'!H191)</f>
        <v>0</v>
      </c>
      <c r="H191" s="4">
        <f t="shared" ca="1" si="14"/>
        <v>0</v>
      </c>
      <c r="I191" s="4">
        <f t="shared" ca="1" si="15"/>
        <v>0</v>
      </c>
      <c r="J191" s="4">
        <f ca="1">SUM('Annuitair extra oud'!I191,'Annuitair extra nieuw'!I191)</f>
        <v>0</v>
      </c>
      <c r="K191" s="4">
        <f t="shared" ca="1" si="16"/>
        <v>0</v>
      </c>
      <c r="L191" s="4">
        <f ca="1">SUM('Annuitair extra oud'!J191,'Annuitair extra nieuw'!J191)</f>
        <v>0</v>
      </c>
      <c r="M191" s="10">
        <f t="shared" ca="1" si="17"/>
        <v>50192</v>
      </c>
      <c r="N191" s="4"/>
      <c r="O191" s="4"/>
      <c r="P191" s="4"/>
      <c r="Q191" s="4"/>
      <c r="R191" s="4"/>
      <c r="S191" s="4"/>
      <c r="T191" s="4"/>
      <c r="U191" s="4"/>
      <c r="V191" s="21"/>
    </row>
    <row r="192" spans="1:22" x14ac:dyDescent="0.25">
      <c r="A192" s="10">
        <f t="shared" si="18"/>
        <v>50222</v>
      </c>
      <c r="B192">
        <f t="shared" si="13"/>
        <v>16</v>
      </c>
      <c r="C192">
        <v>191</v>
      </c>
      <c r="D192" s="4">
        <f ca="1">SUM('Annuitair extra oud'!D192,'Annuitair extra nieuw'!D192)</f>
        <v>0</v>
      </c>
      <c r="E192" s="4">
        <f ca="1">SUM('Annuitair extra oud'!E192,'Annuitair extra nieuw'!E192,'Annuitair extra oud'!F192,'Annuitair extra nieuw'!F192)</f>
        <v>0</v>
      </c>
      <c r="F192" s="4">
        <f ca="1">SUM('Annuitair extra oud'!G192,'Annuitair extra nieuw'!G192)</f>
        <v>0</v>
      </c>
      <c r="G192" s="4">
        <f ca="1">SUM('Annuitair extra oud'!H192,'Annuitair extra nieuw'!H192)</f>
        <v>0</v>
      </c>
      <c r="H192" s="4">
        <f t="shared" ca="1" si="14"/>
        <v>0</v>
      </c>
      <c r="I192" s="4">
        <f t="shared" ca="1" si="15"/>
        <v>0</v>
      </c>
      <c r="J192" s="4">
        <f ca="1">SUM('Annuitair extra oud'!I192,'Annuitair extra nieuw'!I192)</f>
        <v>0</v>
      </c>
      <c r="K192" s="4">
        <f t="shared" ca="1" si="16"/>
        <v>0</v>
      </c>
      <c r="L192" s="4">
        <f ca="1">SUM('Annuitair extra oud'!J192,'Annuitair extra nieuw'!J192)</f>
        <v>0</v>
      </c>
      <c r="M192" s="10">
        <f t="shared" ca="1" si="17"/>
        <v>50222</v>
      </c>
      <c r="N192" s="4"/>
      <c r="O192" s="4"/>
      <c r="P192" s="4"/>
      <c r="Q192" s="4"/>
      <c r="R192" s="4"/>
      <c r="S192" s="4"/>
      <c r="T192" s="4"/>
      <c r="U192" s="4"/>
      <c r="V192" s="21"/>
    </row>
    <row r="193" spans="1:22" x14ac:dyDescent="0.25">
      <c r="A193" s="10">
        <f t="shared" si="18"/>
        <v>50253</v>
      </c>
      <c r="B193">
        <f t="shared" si="13"/>
        <v>16</v>
      </c>
      <c r="C193">
        <v>192</v>
      </c>
      <c r="D193" s="4">
        <f ca="1">SUM('Annuitair extra oud'!D193,'Annuitair extra nieuw'!D193)</f>
        <v>0</v>
      </c>
      <c r="E193" s="4">
        <f ca="1">SUM('Annuitair extra oud'!E193,'Annuitair extra nieuw'!E193,'Annuitair extra oud'!F193,'Annuitair extra nieuw'!F193)</f>
        <v>0</v>
      </c>
      <c r="F193" s="4">
        <f ca="1">SUM('Annuitair extra oud'!G193,'Annuitair extra nieuw'!G193)</f>
        <v>0</v>
      </c>
      <c r="G193" s="4">
        <f ca="1">SUM('Annuitair extra oud'!H193,'Annuitair extra nieuw'!H193)</f>
        <v>0</v>
      </c>
      <c r="H193" s="4">
        <f t="shared" ca="1" si="14"/>
        <v>0</v>
      </c>
      <c r="I193" s="4">
        <f t="shared" ca="1" si="15"/>
        <v>0</v>
      </c>
      <c r="J193" s="4">
        <f ca="1">SUM('Annuitair extra oud'!I193,'Annuitair extra nieuw'!I193)</f>
        <v>0</v>
      </c>
      <c r="K193" s="4">
        <f t="shared" ca="1" si="16"/>
        <v>0</v>
      </c>
      <c r="L193" s="4">
        <f ca="1">SUM('Annuitair extra oud'!J193,'Annuitair extra nieuw'!J193)</f>
        <v>0</v>
      </c>
      <c r="M193" s="10">
        <f t="shared" ca="1" si="17"/>
        <v>50253</v>
      </c>
      <c r="N193" s="4"/>
      <c r="O193" s="4"/>
      <c r="P193" s="4"/>
      <c r="Q193" s="4"/>
      <c r="R193" s="4"/>
      <c r="S193" s="4"/>
      <c r="T193" s="4"/>
      <c r="U193" s="4"/>
      <c r="V193" s="21"/>
    </row>
    <row r="194" spans="1:22" x14ac:dyDescent="0.25">
      <c r="A194" s="10">
        <f t="shared" si="18"/>
        <v>50284</v>
      </c>
      <c r="B194">
        <f t="shared" si="13"/>
        <v>17</v>
      </c>
      <c r="C194">
        <v>193</v>
      </c>
      <c r="D194" s="4">
        <f ca="1">SUM('Annuitair extra oud'!D194,'Annuitair extra nieuw'!D194)</f>
        <v>0</v>
      </c>
      <c r="E194" s="4">
        <f ca="1">SUM('Annuitair extra oud'!E194,'Annuitair extra nieuw'!E194,'Annuitair extra oud'!F194,'Annuitair extra nieuw'!F194)</f>
        <v>0</v>
      </c>
      <c r="F194" s="4">
        <f ca="1">SUM('Annuitair extra oud'!G194,'Annuitair extra nieuw'!G194)</f>
        <v>0</v>
      </c>
      <c r="G194" s="4">
        <f ca="1">SUM('Annuitair extra oud'!H194,'Annuitair extra nieuw'!H194)</f>
        <v>0</v>
      </c>
      <c r="H194" s="4">
        <f t="shared" ca="1" si="14"/>
        <v>0</v>
      </c>
      <c r="I194" s="4">
        <f t="shared" ca="1" si="15"/>
        <v>0</v>
      </c>
      <c r="J194" s="4">
        <f ca="1">SUM('Annuitair extra oud'!I194,'Annuitair extra nieuw'!I194)</f>
        <v>0</v>
      </c>
      <c r="K194" s="4">
        <f t="shared" ca="1" si="16"/>
        <v>0</v>
      </c>
      <c r="L194" s="4">
        <f ca="1">SUM('Annuitair extra oud'!J194,'Annuitair extra nieuw'!J194)</f>
        <v>0</v>
      </c>
      <c r="M194" s="10">
        <f t="shared" ca="1" si="17"/>
        <v>50284</v>
      </c>
      <c r="N194" s="4"/>
      <c r="O194" s="4"/>
      <c r="P194" s="4"/>
      <c r="Q194" s="4"/>
      <c r="R194" s="4"/>
      <c r="S194" s="4"/>
      <c r="T194" s="4"/>
      <c r="U194" s="4"/>
      <c r="V194" s="21"/>
    </row>
    <row r="195" spans="1:22" x14ac:dyDescent="0.25">
      <c r="A195" s="10">
        <f t="shared" si="18"/>
        <v>50314</v>
      </c>
      <c r="B195">
        <f t="shared" ref="B195:B258" si="19">CEILING(C195/12,1)</f>
        <v>17</v>
      </c>
      <c r="C195">
        <v>194</v>
      </c>
      <c r="D195" s="4">
        <f ca="1">SUM('Annuitair extra oud'!D195,'Annuitair extra nieuw'!D195)</f>
        <v>0</v>
      </c>
      <c r="E195" s="4">
        <f ca="1">SUM('Annuitair extra oud'!E195,'Annuitair extra nieuw'!E195,'Annuitair extra oud'!F195,'Annuitair extra nieuw'!F195)</f>
        <v>0</v>
      </c>
      <c r="F195" s="4">
        <f ca="1">SUM('Annuitair extra oud'!G195,'Annuitair extra nieuw'!G195)</f>
        <v>0</v>
      </c>
      <c r="G195" s="4">
        <f ca="1">SUM('Annuitair extra oud'!H195,'Annuitair extra nieuw'!H195)</f>
        <v>0</v>
      </c>
      <c r="H195" s="4">
        <f t="shared" ref="H195:H258" ca="1" si="20">IF(F195-(Eigenwoningforfait/12)&lt;=0,0,(F195-(Eigenwoningforfait/12))*Belastingpercentage)</f>
        <v>0</v>
      </c>
      <c r="I195" s="4">
        <f t="shared" ref="I195:I258" ca="1" si="21">G195-H195</f>
        <v>0</v>
      </c>
      <c r="J195" s="4">
        <f ca="1">SUM('Annuitair extra oud'!I195,'Annuitair extra nieuw'!I195)</f>
        <v>0</v>
      </c>
      <c r="K195" s="4">
        <f t="shared" ref="K195:K258" ca="1" si="22">J195-H195</f>
        <v>0</v>
      </c>
      <c r="L195" s="4">
        <f ca="1">SUM('Annuitair extra oud'!J195,'Annuitair extra nieuw'!J195)</f>
        <v>0</v>
      </c>
      <c r="M195" s="10">
        <f t="shared" ref="M195:M258" ca="1" si="23">IF(L195&gt;=0.01,"",A195)</f>
        <v>50314</v>
      </c>
      <c r="N195" s="4"/>
      <c r="O195" s="4"/>
      <c r="P195" s="4"/>
      <c r="Q195" s="4"/>
      <c r="R195" s="4"/>
      <c r="S195" s="4"/>
      <c r="T195" s="4"/>
      <c r="U195" s="4"/>
      <c r="V195" s="21"/>
    </row>
    <row r="196" spans="1:22" x14ac:dyDescent="0.25">
      <c r="A196" s="10">
        <f t="shared" ref="A196:A259" si="24">DATE(YEAR(A195),MONTH(A195)+1,DAY(A195))</f>
        <v>50345</v>
      </c>
      <c r="B196">
        <f t="shared" si="19"/>
        <v>17</v>
      </c>
      <c r="C196">
        <v>195</v>
      </c>
      <c r="D196" s="4">
        <f ca="1">SUM('Annuitair extra oud'!D196,'Annuitair extra nieuw'!D196)</f>
        <v>0</v>
      </c>
      <c r="E196" s="4">
        <f ca="1">SUM('Annuitair extra oud'!E196,'Annuitair extra nieuw'!E196,'Annuitair extra oud'!F196,'Annuitair extra nieuw'!F196)</f>
        <v>0</v>
      </c>
      <c r="F196" s="4">
        <f ca="1">SUM('Annuitair extra oud'!G196,'Annuitair extra nieuw'!G196)</f>
        <v>0</v>
      </c>
      <c r="G196" s="4">
        <f ca="1">SUM('Annuitair extra oud'!H196,'Annuitair extra nieuw'!H196)</f>
        <v>0</v>
      </c>
      <c r="H196" s="4">
        <f t="shared" ca="1" si="20"/>
        <v>0</v>
      </c>
      <c r="I196" s="4">
        <f t="shared" ca="1" si="21"/>
        <v>0</v>
      </c>
      <c r="J196" s="4">
        <f ca="1">SUM('Annuitair extra oud'!I196,'Annuitair extra nieuw'!I196)</f>
        <v>0</v>
      </c>
      <c r="K196" s="4">
        <f t="shared" ca="1" si="22"/>
        <v>0</v>
      </c>
      <c r="L196" s="4">
        <f ca="1">SUM('Annuitair extra oud'!J196,'Annuitair extra nieuw'!J196)</f>
        <v>0</v>
      </c>
      <c r="M196" s="10">
        <f t="shared" ca="1" si="23"/>
        <v>50345</v>
      </c>
      <c r="N196" s="4"/>
      <c r="O196" s="4"/>
      <c r="P196" s="4"/>
      <c r="Q196" s="4"/>
      <c r="R196" s="4"/>
      <c r="S196" s="4"/>
      <c r="T196" s="4"/>
      <c r="U196" s="4"/>
      <c r="V196" s="21"/>
    </row>
    <row r="197" spans="1:22" x14ac:dyDescent="0.25">
      <c r="A197" s="10">
        <f t="shared" si="24"/>
        <v>50375</v>
      </c>
      <c r="B197">
        <f t="shared" si="19"/>
        <v>17</v>
      </c>
      <c r="C197">
        <v>196</v>
      </c>
      <c r="D197" s="4">
        <f ca="1">SUM('Annuitair extra oud'!D197,'Annuitair extra nieuw'!D197)</f>
        <v>0</v>
      </c>
      <c r="E197" s="4">
        <f ca="1">SUM('Annuitair extra oud'!E197,'Annuitair extra nieuw'!E197,'Annuitair extra oud'!F197,'Annuitair extra nieuw'!F197)</f>
        <v>0</v>
      </c>
      <c r="F197" s="4">
        <f ca="1">SUM('Annuitair extra oud'!G197,'Annuitair extra nieuw'!G197)</f>
        <v>0</v>
      </c>
      <c r="G197" s="4">
        <f ca="1">SUM('Annuitair extra oud'!H197,'Annuitair extra nieuw'!H197)</f>
        <v>0</v>
      </c>
      <c r="H197" s="4">
        <f t="shared" ca="1" si="20"/>
        <v>0</v>
      </c>
      <c r="I197" s="4">
        <f t="shared" ca="1" si="21"/>
        <v>0</v>
      </c>
      <c r="J197" s="4">
        <f ca="1">SUM('Annuitair extra oud'!I197,'Annuitair extra nieuw'!I197)</f>
        <v>0</v>
      </c>
      <c r="K197" s="4">
        <f t="shared" ca="1" si="22"/>
        <v>0</v>
      </c>
      <c r="L197" s="4">
        <f ca="1">SUM('Annuitair extra oud'!J197,'Annuitair extra nieuw'!J197)</f>
        <v>0</v>
      </c>
      <c r="M197" s="10">
        <f t="shared" ca="1" si="23"/>
        <v>50375</v>
      </c>
      <c r="N197" s="4"/>
      <c r="O197" s="4"/>
      <c r="P197" s="4"/>
      <c r="Q197" s="4"/>
      <c r="R197" s="4"/>
      <c r="S197" s="4"/>
      <c r="T197" s="4"/>
      <c r="U197" s="4"/>
      <c r="V197" s="21"/>
    </row>
    <row r="198" spans="1:22" x14ac:dyDescent="0.25">
      <c r="A198" s="10">
        <f t="shared" si="24"/>
        <v>50406</v>
      </c>
      <c r="B198">
        <f t="shared" si="19"/>
        <v>17</v>
      </c>
      <c r="C198">
        <v>197</v>
      </c>
      <c r="D198" s="4">
        <f ca="1">SUM('Annuitair extra oud'!D198,'Annuitair extra nieuw'!D198)</f>
        <v>0</v>
      </c>
      <c r="E198" s="4">
        <f ca="1">SUM('Annuitair extra oud'!E198,'Annuitair extra nieuw'!E198,'Annuitair extra oud'!F198,'Annuitair extra nieuw'!F198)</f>
        <v>0</v>
      </c>
      <c r="F198" s="4">
        <f ca="1">SUM('Annuitair extra oud'!G198,'Annuitair extra nieuw'!G198)</f>
        <v>0</v>
      </c>
      <c r="G198" s="4">
        <f ca="1">SUM('Annuitair extra oud'!H198,'Annuitair extra nieuw'!H198)</f>
        <v>0</v>
      </c>
      <c r="H198" s="4">
        <f t="shared" ca="1" si="20"/>
        <v>0</v>
      </c>
      <c r="I198" s="4">
        <f t="shared" ca="1" si="21"/>
        <v>0</v>
      </c>
      <c r="J198" s="4">
        <f ca="1">SUM('Annuitair extra oud'!I198,'Annuitair extra nieuw'!I198)</f>
        <v>0</v>
      </c>
      <c r="K198" s="4">
        <f t="shared" ca="1" si="22"/>
        <v>0</v>
      </c>
      <c r="L198" s="4">
        <f ca="1">SUM('Annuitair extra oud'!J198,'Annuitair extra nieuw'!J198)</f>
        <v>0</v>
      </c>
      <c r="M198" s="10">
        <f t="shared" ca="1" si="23"/>
        <v>50406</v>
      </c>
      <c r="N198" s="4"/>
      <c r="O198" s="4"/>
      <c r="P198" s="4"/>
      <c r="Q198" s="4"/>
      <c r="R198" s="4"/>
      <c r="S198" s="4"/>
      <c r="T198" s="4"/>
      <c r="U198" s="4"/>
      <c r="V198" s="21"/>
    </row>
    <row r="199" spans="1:22" x14ac:dyDescent="0.25">
      <c r="A199" s="10">
        <f t="shared" si="24"/>
        <v>50437</v>
      </c>
      <c r="B199">
        <f t="shared" si="19"/>
        <v>17</v>
      </c>
      <c r="C199">
        <v>198</v>
      </c>
      <c r="D199" s="4">
        <f ca="1">SUM('Annuitair extra oud'!D199,'Annuitair extra nieuw'!D199)</f>
        <v>0</v>
      </c>
      <c r="E199" s="4">
        <f ca="1">SUM('Annuitair extra oud'!E199,'Annuitair extra nieuw'!E199,'Annuitair extra oud'!F199,'Annuitair extra nieuw'!F199)</f>
        <v>0</v>
      </c>
      <c r="F199" s="4">
        <f ca="1">SUM('Annuitair extra oud'!G199,'Annuitair extra nieuw'!G199)</f>
        <v>0</v>
      </c>
      <c r="G199" s="4">
        <f ca="1">SUM('Annuitair extra oud'!H199,'Annuitair extra nieuw'!H199)</f>
        <v>0</v>
      </c>
      <c r="H199" s="4">
        <f t="shared" ca="1" si="20"/>
        <v>0</v>
      </c>
      <c r="I199" s="4">
        <f t="shared" ca="1" si="21"/>
        <v>0</v>
      </c>
      <c r="J199" s="4">
        <f ca="1">SUM('Annuitair extra oud'!I199,'Annuitair extra nieuw'!I199)</f>
        <v>0</v>
      </c>
      <c r="K199" s="4">
        <f t="shared" ca="1" si="22"/>
        <v>0</v>
      </c>
      <c r="L199" s="4">
        <f ca="1">SUM('Annuitair extra oud'!J199,'Annuitair extra nieuw'!J199)</f>
        <v>0</v>
      </c>
      <c r="M199" s="10">
        <f t="shared" ca="1" si="23"/>
        <v>50437</v>
      </c>
      <c r="N199" s="4"/>
      <c r="O199" s="4"/>
      <c r="P199" s="4"/>
      <c r="Q199" s="4"/>
      <c r="R199" s="4"/>
      <c r="S199" s="4"/>
      <c r="T199" s="4"/>
      <c r="U199" s="4"/>
      <c r="V199" s="21"/>
    </row>
    <row r="200" spans="1:22" x14ac:dyDescent="0.25">
      <c r="A200" s="10">
        <f t="shared" si="24"/>
        <v>50465</v>
      </c>
      <c r="B200">
        <f t="shared" si="19"/>
        <v>17</v>
      </c>
      <c r="C200">
        <v>199</v>
      </c>
      <c r="D200" s="4">
        <f ca="1">SUM('Annuitair extra oud'!D200,'Annuitair extra nieuw'!D200)</f>
        <v>0</v>
      </c>
      <c r="E200" s="4">
        <f ca="1">SUM('Annuitair extra oud'!E200,'Annuitair extra nieuw'!E200,'Annuitair extra oud'!F200,'Annuitair extra nieuw'!F200)</f>
        <v>0</v>
      </c>
      <c r="F200" s="4">
        <f ca="1">SUM('Annuitair extra oud'!G200,'Annuitair extra nieuw'!G200)</f>
        <v>0</v>
      </c>
      <c r="G200" s="4">
        <f ca="1">SUM('Annuitair extra oud'!H200,'Annuitair extra nieuw'!H200)</f>
        <v>0</v>
      </c>
      <c r="H200" s="4">
        <f t="shared" ca="1" si="20"/>
        <v>0</v>
      </c>
      <c r="I200" s="4">
        <f t="shared" ca="1" si="21"/>
        <v>0</v>
      </c>
      <c r="J200" s="4">
        <f ca="1">SUM('Annuitair extra oud'!I200,'Annuitair extra nieuw'!I200)</f>
        <v>0</v>
      </c>
      <c r="K200" s="4">
        <f t="shared" ca="1" si="22"/>
        <v>0</v>
      </c>
      <c r="L200" s="4">
        <f ca="1">SUM('Annuitair extra oud'!J200,'Annuitair extra nieuw'!J200)</f>
        <v>0</v>
      </c>
      <c r="M200" s="10">
        <f t="shared" ca="1" si="23"/>
        <v>50465</v>
      </c>
      <c r="N200" s="4"/>
      <c r="O200" s="4"/>
      <c r="P200" s="4"/>
      <c r="Q200" s="4"/>
      <c r="R200" s="4"/>
      <c r="S200" s="4"/>
      <c r="T200" s="4"/>
      <c r="U200" s="4"/>
      <c r="V200" s="21"/>
    </row>
    <row r="201" spans="1:22" x14ac:dyDescent="0.25">
      <c r="A201" s="10">
        <f t="shared" si="24"/>
        <v>50496</v>
      </c>
      <c r="B201">
        <f t="shared" si="19"/>
        <v>17</v>
      </c>
      <c r="C201">
        <v>200</v>
      </c>
      <c r="D201" s="4">
        <f ca="1">SUM('Annuitair extra oud'!D201,'Annuitair extra nieuw'!D201)</f>
        <v>0</v>
      </c>
      <c r="E201" s="4">
        <f ca="1">SUM('Annuitair extra oud'!E201,'Annuitair extra nieuw'!E201,'Annuitair extra oud'!F201,'Annuitair extra nieuw'!F201)</f>
        <v>0</v>
      </c>
      <c r="F201" s="4">
        <f ca="1">SUM('Annuitair extra oud'!G201,'Annuitair extra nieuw'!G201)</f>
        <v>0</v>
      </c>
      <c r="G201" s="4">
        <f ca="1">SUM('Annuitair extra oud'!H201,'Annuitair extra nieuw'!H201)</f>
        <v>0</v>
      </c>
      <c r="H201" s="4">
        <f t="shared" ca="1" si="20"/>
        <v>0</v>
      </c>
      <c r="I201" s="4">
        <f t="shared" ca="1" si="21"/>
        <v>0</v>
      </c>
      <c r="J201" s="4">
        <f ca="1">SUM('Annuitair extra oud'!I201,'Annuitair extra nieuw'!I201)</f>
        <v>0</v>
      </c>
      <c r="K201" s="4">
        <f t="shared" ca="1" si="22"/>
        <v>0</v>
      </c>
      <c r="L201" s="4">
        <f ca="1">SUM('Annuitair extra oud'!J201,'Annuitair extra nieuw'!J201)</f>
        <v>0</v>
      </c>
      <c r="M201" s="10">
        <f t="shared" ca="1" si="23"/>
        <v>50496</v>
      </c>
      <c r="N201" s="4"/>
      <c r="O201" s="4"/>
      <c r="P201" s="4"/>
      <c r="Q201" s="4"/>
      <c r="R201" s="4"/>
      <c r="S201" s="4"/>
      <c r="T201" s="4"/>
      <c r="U201" s="4"/>
      <c r="V201" s="21"/>
    </row>
    <row r="202" spans="1:22" x14ac:dyDescent="0.25">
      <c r="A202" s="10">
        <f t="shared" si="24"/>
        <v>50526</v>
      </c>
      <c r="B202">
        <f t="shared" si="19"/>
        <v>17</v>
      </c>
      <c r="C202">
        <v>201</v>
      </c>
      <c r="D202" s="4">
        <f ca="1">SUM('Annuitair extra oud'!D202,'Annuitair extra nieuw'!D202)</f>
        <v>0</v>
      </c>
      <c r="E202" s="4">
        <f ca="1">SUM('Annuitair extra oud'!E202,'Annuitair extra nieuw'!E202,'Annuitair extra oud'!F202,'Annuitair extra nieuw'!F202)</f>
        <v>0</v>
      </c>
      <c r="F202" s="4">
        <f ca="1">SUM('Annuitair extra oud'!G202,'Annuitair extra nieuw'!G202)</f>
        <v>0</v>
      </c>
      <c r="G202" s="4">
        <f ca="1">SUM('Annuitair extra oud'!H202,'Annuitair extra nieuw'!H202)</f>
        <v>0</v>
      </c>
      <c r="H202" s="4">
        <f t="shared" ca="1" si="20"/>
        <v>0</v>
      </c>
      <c r="I202" s="4">
        <f t="shared" ca="1" si="21"/>
        <v>0</v>
      </c>
      <c r="J202" s="4">
        <f ca="1">SUM('Annuitair extra oud'!I202,'Annuitair extra nieuw'!I202)</f>
        <v>0</v>
      </c>
      <c r="K202" s="4">
        <f t="shared" ca="1" si="22"/>
        <v>0</v>
      </c>
      <c r="L202" s="4">
        <f ca="1">SUM('Annuitair extra oud'!J202,'Annuitair extra nieuw'!J202)</f>
        <v>0</v>
      </c>
      <c r="M202" s="10">
        <f t="shared" ca="1" si="23"/>
        <v>50526</v>
      </c>
      <c r="N202" s="4"/>
      <c r="O202" s="4"/>
      <c r="P202" s="4"/>
      <c r="Q202" s="4"/>
      <c r="R202" s="4"/>
      <c r="S202" s="4"/>
      <c r="T202" s="4"/>
      <c r="U202" s="4"/>
      <c r="V202" s="21"/>
    </row>
    <row r="203" spans="1:22" x14ac:dyDescent="0.25">
      <c r="A203" s="10">
        <f t="shared" si="24"/>
        <v>50557</v>
      </c>
      <c r="B203">
        <f t="shared" si="19"/>
        <v>17</v>
      </c>
      <c r="C203">
        <v>202</v>
      </c>
      <c r="D203" s="4">
        <f ca="1">SUM('Annuitair extra oud'!D203,'Annuitair extra nieuw'!D203)</f>
        <v>0</v>
      </c>
      <c r="E203" s="4">
        <f ca="1">SUM('Annuitair extra oud'!E203,'Annuitair extra nieuw'!E203,'Annuitair extra oud'!F203,'Annuitair extra nieuw'!F203)</f>
        <v>0</v>
      </c>
      <c r="F203" s="4">
        <f ca="1">SUM('Annuitair extra oud'!G203,'Annuitair extra nieuw'!G203)</f>
        <v>0</v>
      </c>
      <c r="G203" s="4">
        <f ca="1">SUM('Annuitair extra oud'!H203,'Annuitair extra nieuw'!H203)</f>
        <v>0</v>
      </c>
      <c r="H203" s="4">
        <f t="shared" ca="1" si="20"/>
        <v>0</v>
      </c>
      <c r="I203" s="4">
        <f t="shared" ca="1" si="21"/>
        <v>0</v>
      </c>
      <c r="J203" s="4">
        <f ca="1">SUM('Annuitair extra oud'!I203,'Annuitair extra nieuw'!I203)</f>
        <v>0</v>
      </c>
      <c r="K203" s="4">
        <f t="shared" ca="1" si="22"/>
        <v>0</v>
      </c>
      <c r="L203" s="4">
        <f ca="1">SUM('Annuitair extra oud'!J203,'Annuitair extra nieuw'!J203)</f>
        <v>0</v>
      </c>
      <c r="M203" s="10">
        <f t="shared" ca="1" si="23"/>
        <v>50557</v>
      </c>
      <c r="N203" s="4"/>
      <c r="O203" s="4"/>
      <c r="P203" s="4"/>
      <c r="Q203" s="4"/>
      <c r="R203" s="4"/>
      <c r="S203" s="4"/>
      <c r="T203" s="4"/>
      <c r="U203" s="4"/>
      <c r="V203" s="21"/>
    </row>
    <row r="204" spans="1:22" x14ac:dyDescent="0.25">
      <c r="A204" s="10">
        <f t="shared" si="24"/>
        <v>50587</v>
      </c>
      <c r="B204">
        <f t="shared" si="19"/>
        <v>17</v>
      </c>
      <c r="C204">
        <v>203</v>
      </c>
      <c r="D204" s="4">
        <f ca="1">SUM('Annuitair extra oud'!D204,'Annuitair extra nieuw'!D204)</f>
        <v>0</v>
      </c>
      <c r="E204" s="4">
        <f ca="1">SUM('Annuitair extra oud'!E204,'Annuitair extra nieuw'!E204,'Annuitair extra oud'!F204,'Annuitair extra nieuw'!F204)</f>
        <v>0</v>
      </c>
      <c r="F204" s="4">
        <f ca="1">SUM('Annuitair extra oud'!G204,'Annuitair extra nieuw'!G204)</f>
        <v>0</v>
      </c>
      <c r="G204" s="4">
        <f ca="1">SUM('Annuitair extra oud'!H204,'Annuitair extra nieuw'!H204)</f>
        <v>0</v>
      </c>
      <c r="H204" s="4">
        <f t="shared" ca="1" si="20"/>
        <v>0</v>
      </c>
      <c r="I204" s="4">
        <f t="shared" ca="1" si="21"/>
        <v>0</v>
      </c>
      <c r="J204" s="4">
        <f ca="1">SUM('Annuitair extra oud'!I204,'Annuitair extra nieuw'!I204)</f>
        <v>0</v>
      </c>
      <c r="K204" s="4">
        <f t="shared" ca="1" si="22"/>
        <v>0</v>
      </c>
      <c r="L204" s="4">
        <f ca="1">SUM('Annuitair extra oud'!J204,'Annuitair extra nieuw'!J204)</f>
        <v>0</v>
      </c>
      <c r="M204" s="10">
        <f t="shared" ca="1" si="23"/>
        <v>50587</v>
      </c>
      <c r="N204" s="4"/>
      <c r="O204" s="4"/>
      <c r="P204" s="4"/>
      <c r="Q204" s="4"/>
      <c r="R204" s="4"/>
      <c r="S204" s="4"/>
      <c r="T204" s="4"/>
      <c r="U204" s="4"/>
      <c r="V204" s="21"/>
    </row>
    <row r="205" spans="1:22" x14ac:dyDescent="0.25">
      <c r="A205" s="10">
        <f t="shared" si="24"/>
        <v>50618</v>
      </c>
      <c r="B205">
        <f t="shared" si="19"/>
        <v>17</v>
      </c>
      <c r="C205">
        <v>204</v>
      </c>
      <c r="D205" s="4">
        <f ca="1">SUM('Annuitair extra oud'!D205,'Annuitair extra nieuw'!D205)</f>
        <v>0</v>
      </c>
      <c r="E205" s="4">
        <f ca="1">SUM('Annuitair extra oud'!E205,'Annuitair extra nieuw'!E205,'Annuitair extra oud'!F205,'Annuitair extra nieuw'!F205)</f>
        <v>0</v>
      </c>
      <c r="F205" s="4">
        <f ca="1">SUM('Annuitair extra oud'!G205,'Annuitair extra nieuw'!G205)</f>
        <v>0</v>
      </c>
      <c r="G205" s="4">
        <f ca="1">SUM('Annuitair extra oud'!H205,'Annuitair extra nieuw'!H205)</f>
        <v>0</v>
      </c>
      <c r="H205" s="4">
        <f t="shared" ca="1" si="20"/>
        <v>0</v>
      </c>
      <c r="I205" s="4">
        <f t="shared" ca="1" si="21"/>
        <v>0</v>
      </c>
      <c r="J205" s="4">
        <f ca="1">SUM('Annuitair extra oud'!I205,'Annuitair extra nieuw'!I205)</f>
        <v>0</v>
      </c>
      <c r="K205" s="4">
        <f t="shared" ca="1" si="22"/>
        <v>0</v>
      </c>
      <c r="L205" s="4">
        <f ca="1">SUM('Annuitair extra oud'!J205,'Annuitair extra nieuw'!J205)</f>
        <v>0</v>
      </c>
      <c r="M205" s="10">
        <f t="shared" ca="1" si="23"/>
        <v>50618</v>
      </c>
      <c r="N205" s="4"/>
      <c r="O205" s="4"/>
      <c r="P205" s="4"/>
      <c r="Q205" s="4"/>
      <c r="R205" s="4"/>
      <c r="S205" s="4"/>
      <c r="T205" s="4"/>
      <c r="U205" s="4"/>
      <c r="V205" s="21"/>
    </row>
    <row r="206" spans="1:22" x14ac:dyDescent="0.25">
      <c r="A206" s="10">
        <f t="shared" si="24"/>
        <v>50649</v>
      </c>
      <c r="B206">
        <f t="shared" si="19"/>
        <v>18</v>
      </c>
      <c r="C206">
        <v>205</v>
      </c>
      <c r="D206" s="4">
        <f ca="1">SUM('Annuitair extra oud'!D206,'Annuitair extra nieuw'!D206)</f>
        <v>0</v>
      </c>
      <c r="E206" s="4">
        <f ca="1">SUM('Annuitair extra oud'!E206,'Annuitair extra nieuw'!E206,'Annuitair extra oud'!F206,'Annuitair extra nieuw'!F206)</f>
        <v>0</v>
      </c>
      <c r="F206" s="4">
        <f ca="1">SUM('Annuitair extra oud'!G206,'Annuitair extra nieuw'!G206)</f>
        <v>0</v>
      </c>
      <c r="G206" s="4">
        <f ca="1">SUM('Annuitair extra oud'!H206,'Annuitair extra nieuw'!H206)</f>
        <v>0</v>
      </c>
      <c r="H206" s="4">
        <f t="shared" ca="1" si="20"/>
        <v>0</v>
      </c>
      <c r="I206" s="4">
        <f t="shared" ca="1" si="21"/>
        <v>0</v>
      </c>
      <c r="J206" s="4">
        <f ca="1">SUM('Annuitair extra oud'!I206,'Annuitair extra nieuw'!I206)</f>
        <v>0</v>
      </c>
      <c r="K206" s="4">
        <f t="shared" ca="1" si="22"/>
        <v>0</v>
      </c>
      <c r="L206" s="4">
        <f ca="1">SUM('Annuitair extra oud'!J206,'Annuitair extra nieuw'!J206)</f>
        <v>0</v>
      </c>
      <c r="M206" s="10">
        <f t="shared" ca="1" si="23"/>
        <v>50649</v>
      </c>
      <c r="N206" s="4"/>
      <c r="O206" s="4"/>
      <c r="P206" s="4"/>
      <c r="Q206" s="4"/>
      <c r="R206" s="4"/>
      <c r="S206" s="4"/>
      <c r="T206" s="4"/>
      <c r="U206" s="4"/>
      <c r="V206" s="21"/>
    </row>
    <row r="207" spans="1:22" x14ac:dyDescent="0.25">
      <c r="A207" s="10">
        <f t="shared" si="24"/>
        <v>50679</v>
      </c>
      <c r="B207">
        <f t="shared" si="19"/>
        <v>18</v>
      </c>
      <c r="C207">
        <v>206</v>
      </c>
      <c r="D207" s="4">
        <f ca="1">SUM('Annuitair extra oud'!D207,'Annuitair extra nieuw'!D207)</f>
        <v>0</v>
      </c>
      <c r="E207" s="4">
        <f ca="1">SUM('Annuitair extra oud'!E207,'Annuitair extra nieuw'!E207,'Annuitair extra oud'!F207,'Annuitair extra nieuw'!F207)</f>
        <v>0</v>
      </c>
      <c r="F207" s="4">
        <f ca="1">SUM('Annuitair extra oud'!G207,'Annuitair extra nieuw'!G207)</f>
        <v>0</v>
      </c>
      <c r="G207" s="4">
        <f ca="1">SUM('Annuitair extra oud'!H207,'Annuitair extra nieuw'!H207)</f>
        <v>0</v>
      </c>
      <c r="H207" s="4">
        <f t="shared" ca="1" si="20"/>
        <v>0</v>
      </c>
      <c r="I207" s="4">
        <f t="shared" ca="1" si="21"/>
        <v>0</v>
      </c>
      <c r="J207" s="4">
        <f ca="1">SUM('Annuitair extra oud'!I207,'Annuitair extra nieuw'!I207)</f>
        <v>0</v>
      </c>
      <c r="K207" s="4">
        <f t="shared" ca="1" si="22"/>
        <v>0</v>
      </c>
      <c r="L207" s="4">
        <f ca="1">SUM('Annuitair extra oud'!J207,'Annuitair extra nieuw'!J207)</f>
        <v>0</v>
      </c>
      <c r="M207" s="10">
        <f t="shared" ca="1" si="23"/>
        <v>50679</v>
      </c>
      <c r="N207" s="4"/>
      <c r="O207" s="4"/>
      <c r="P207" s="4"/>
      <c r="Q207" s="4"/>
      <c r="R207" s="4"/>
      <c r="S207" s="4"/>
      <c r="T207" s="4"/>
      <c r="U207" s="4"/>
      <c r="V207" s="21"/>
    </row>
    <row r="208" spans="1:22" x14ac:dyDescent="0.25">
      <c r="A208" s="10">
        <f t="shared" si="24"/>
        <v>50710</v>
      </c>
      <c r="B208">
        <f t="shared" si="19"/>
        <v>18</v>
      </c>
      <c r="C208">
        <v>207</v>
      </c>
      <c r="D208" s="4">
        <f ca="1">SUM('Annuitair extra oud'!D208,'Annuitair extra nieuw'!D208)</f>
        <v>0</v>
      </c>
      <c r="E208" s="4">
        <f ca="1">SUM('Annuitair extra oud'!E208,'Annuitair extra nieuw'!E208,'Annuitair extra oud'!F208,'Annuitair extra nieuw'!F208)</f>
        <v>0</v>
      </c>
      <c r="F208" s="4">
        <f ca="1">SUM('Annuitair extra oud'!G208,'Annuitair extra nieuw'!G208)</f>
        <v>0</v>
      </c>
      <c r="G208" s="4">
        <f ca="1">SUM('Annuitair extra oud'!H208,'Annuitair extra nieuw'!H208)</f>
        <v>0</v>
      </c>
      <c r="H208" s="4">
        <f t="shared" ca="1" si="20"/>
        <v>0</v>
      </c>
      <c r="I208" s="4">
        <f t="shared" ca="1" si="21"/>
        <v>0</v>
      </c>
      <c r="J208" s="4">
        <f ca="1">SUM('Annuitair extra oud'!I208,'Annuitair extra nieuw'!I208)</f>
        <v>0</v>
      </c>
      <c r="K208" s="4">
        <f t="shared" ca="1" si="22"/>
        <v>0</v>
      </c>
      <c r="L208" s="4">
        <f ca="1">SUM('Annuitair extra oud'!J208,'Annuitair extra nieuw'!J208)</f>
        <v>0</v>
      </c>
      <c r="M208" s="10">
        <f t="shared" ca="1" si="23"/>
        <v>50710</v>
      </c>
      <c r="N208" s="4"/>
      <c r="O208" s="4"/>
      <c r="P208" s="4"/>
      <c r="Q208" s="4"/>
      <c r="R208" s="4"/>
      <c r="S208" s="4"/>
      <c r="T208" s="4"/>
      <c r="U208" s="4"/>
      <c r="V208" s="21"/>
    </row>
    <row r="209" spans="1:22" x14ac:dyDescent="0.25">
      <c r="A209" s="10">
        <f t="shared" si="24"/>
        <v>50740</v>
      </c>
      <c r="B209">
        <f t="shared" si="19"/>
        <v>18</v>
      </c>
      <c r="C209">
        <v>208</v>
      </c>
      <c r="D209" s="4">
        <f ca="1">SUM('Annuitair extra oud'!D209,'Annuitair extra nieuw'!D209)</f>
        <v>0</v>
      </c>
      <c r="E209" s="4">
        <f ca="1">SUM('Annuitair extra oud'!E209,'Annuitair extra nieuw'!E209,'Annuitair extra oud'!F209,'Annuitair extra nieuw'!F209)</f>
        <v>0</v>
      </c>
      <c r="F209" s="4">
        <f ca="1">SUM('Annuitair extra oud'!G209,'Annuitair extra nieuw'!G209)</f>
        <v>0</v>
      </c>
      <c r="G209" s="4">
        <f ca="1">SUM('Annuitair extra oud'!H209,'Annuitair extra nieuw'!H209)</f>
        <v>0</v>
      </c>
      <c r="H209" s="4">
        <f t="shared" ca="1" si="20"/>
        <v>0</v>
      </c>
      <c r="I209" s="4">
        <f t="shared" ca="1" si="21"/>
        <v>0</v>
      </c>
      <c r="J209" s="4">
        <f ca="1">SUM('Annuitair extra oud'!I209,'Annuitair extra nieuw'!I209)</f>
        <v>0</v>
      </c>
      <c r="K209" s="4">
        <f t="shared" ca="1" si="22"/>
        <v>0</v>
      </c>
      <c r="L209" s="4">
        <f ca="1">SUM('Annuitair extra oud'!J209,'Annuitair extra nieuw'!J209)</f>
        <v>0</v>
      </c>
      <c r="M209" s="10">
        <f t="shared" ca="1" si="23"/>
        <v>50740</v>
      </c>
      <c r="N209" s="4"/>
      <c r="O209" s="4"/>
      <c r="P209" s="4"/>
      <c r="Q209" s="4"/>
      <c r="R209" s="4"/>
      <c r="S209" s="4"/>
      <c r="T209" s="4"/>
      <c r="U209" s="4"/>
      <c r="V209" s="21"/>
    </row>
    <row r="210" spans="1:22" x14ac:dyDescent="0.25">
      <c r="A210" s="10">
        <f t="shared" si="24"/>
        <v>50771</v>
      </c>
      <c r="B210">
        <f t="shared" si="19"/>
        <v>18</v>
      </c>
      <c r="C210">
        <v>209</v>
      </c>
      <c r="D210" s="4">
        <f ca="1">SUM('Annuitair extra oud'!D210,'Annuitair extra nieuw'!D210)</f>
        <v>0</v>
      </c>
      <c r="E210" s="4">
        <f ca="1">SUM('Annuitair extra oud'!E210,'Annuitair extra nieuw'!E210,'Annuitair extra oud'!F210,'Annuitair extra nieuw'!F210)</f>
        <v>0</v>
      </c>
      <c r="F210" s="4">
        <f ca="1">SUM('Annuitair extra oud'!G210,'Annuitair extra nieuw'!G210)</f>
        <v>0</v>
      </c>
      <c r="G210" s="4">
        <f ca="1">SUM('Annuitair extra oud'!H210,'Annuitair extra nieuw'!H210)</f>
        <v>0</v>
      </c>
      <c r="H210" s="4">
        <f t="shared" ca="1" si="20"/>
        <v>0</v>
      </c>
      <c r="I210" s="4">
        <f t="shared" ca="1" si="21"/>
        <v>0</v>
      </c>
      <c r="J210" s="4">
        <f ca="1">SUM('Annuitair extra oud'!I210,'Annuitair extra nieuw'!I210)</f>
        <v>0</v>
      </c>
      <c r="K210" s="4">
        <f t="shared" ca="1" si="22"/>
        <v>0</v>
      </c>
      <c r="L210" s="4">
        <f ca="1">SUM('Annuitair extra oud'!J210,'Annuitair extra nieuw'!J210)</f>
        <v>0</v>
      </c>
      <c r="M210" s="10">
        <f t="shared" ca="1" si="23"/>
        <v>50771</v>
      </c>
      <c r="N210" s="4"/>
      <c r="O210" s="4"/>
      <c r="P210" s="4"/>
      <c r="Q210" s="4"/>
      <c r="R210" s="4"/>
      <c r="S210" s="4"/>
      <c r="T210" s="4"/>
      <c r="U210" s="4"/>
      <c r="V210" s="21"/>
    </row>
    <row r="211" spans="1:22" x14ac:dyDescent="0.25">
      <c r="A211" s="10">
        <f t="shared" si="24"/>
        <v>50802</v>
      </c>
      <c r="B211">
        <f t="shared" si="19"/>
        <v>18</v>
      </c>
      <c r="C211">
        <v>210</v>
      </c>
      <c r="D211" s="4">
        <f ca="1">SUM('Annuitair extra oud'!D211,'Annuitair extra nieuw'!D211)</f>
        <v>0</v>
      </c>
      <c r="E211" s="4">
        <f ca="1">SUM('Annuitair extra oud'!E211,'Annuitair extra nieuw'!E211,'Annuitair extra oud'!F211,'Annuitair extra nieuw'!F211)</f>
        <v>0</v>
      </c>
      <c r="F211" s="4">
        <f ca="1">SUM('Annuitair extra oud'!G211,'Annuitair extra nieuw'!G211)</f>
        <v>0</v>
      </c>
      <c r="G211" s="4">
        <f ca="1">SUM('Annuitair extra oud'!H211,'Annuitair extra nieuw'!H211)</f>
        <v>0</v>
      </c>
      <c r="H211" s="4">
        <f t="shared" ca="1" si="20"/>
        <v>0</v>
      </c>
      <c r="I211" s="4">
        <f t="shared" ca="1" si="21"/>
        <v>0</v>
      </c>
      <c r="J211" s="4">
        <f ca="1">SUM('Annuitair extra oud'!I211,'Annuitair extra nieuw'!I211)</f>
        <v>0</v>
      </c>
      <c r="K211" s="4">
        <f t="shared" ca="1" si="22"/>
        <v>0</v>
      </c>
      <c r="L211" s="4">
        <f ca="1">SUM('Annuitair extra oud'!J211,'Annuitair extra nieuw'!J211)</f>
        <v>0</v>
      </c>
      <c r="M211" s="10">
        <f t="shared" ca="1" si="23"/>
        <v>50802</v>
      </c>
      <c r="N211" s="4"/>
      <c r="O211" s="4"/>
      <c r="P211" s="4"/>
      <c r="Q211" s="4"/>
      <c r="R211" s="4"/>
      <c r="S211" s="4"/>
      <c r="T211" s="4"/>
      <c r="U211" s="4"/>
      <c r="V211" s="21"/>
    </row>
    <row r="212" spans="1:22" x14ac:dyDescent="0.25">
      <c r="A212" s="10">
        <f t="shared" si="24"/>
        <v>50830</v>
      </c>
      <c r="B212">
        <f t="shared" si="19"/>
        <v>18</v>
      </c>
      <c r="C212">
        <v>211</v>
      </c>
      <c r="D212" s="4">
        <f ca="1">SUM('Annuitair extra oud'!D212,'Annuitair extra nieuw'!D212)</f>
        <v>0</v>
      </c>
      <c r="E212" s="4">
        <f ca="1">SUM('Annuitair extra oud'!E212,'Annuitair extra nieuw'!E212,'Annuitair extra oud'!F212,'Annuitair extra nieuw'!F212)</f>
        <v>0</v>
      </c>
      <c r="F212" s="4">
        <f ca="1">SUM('Annuitair extra oud'!G212,'Annuitair extra nieuw'!G212)</f>
        <v>0</v>
      </c>
      <c r="G212" s="4">
        <f ca="1">SUM('Annuitair extra oud'!H212,'Annuitair extra nieuw'!H212)</f>
        <v>0</v>
      </c>
      <c r="H212" s="4">
        <f t="shared" ca="1" si="20"/>
        <v>0</v>
      </c>
      <c r="I212" s="4">
        <f t="shared" ca="1" si="21"/>
        <v>0</v>
      </c>
      <c r="J212" s="4">
        <f ca="1">SUM('Annuitair extra oud'!I212,'Annuitair extra nieuw'!I212)</f>
        <v>0</v>
      </c>
      <c r="K212" s="4">
        <f t="shared" ca="1" si="22"/>
        <v>0</v>
      </c>
      <c r="L212" s="4">
        <f ca="1">SUM('Annuitair extra oud'!J212,'Annuitair extra nieuw'!J212)</f>
        <v>0</v>
      </c>
      <c r="M212" s="10">
        <f t="shared" ca="1" si="23"/>
        <v>50830</v>
      </c>
      <c r="N212" s="4"/>
      <c r="O212" s="4"/>
      <c r="P212" s="4"/>
      <c r="Q212" s="4"/>
      <c r="R212" s="4"/>
      <c r="S212" s="4"/>
      <c r="T212" s="4"/>
      <c r="U212" s="4"/>
      <c r="V212" s="21"/>
    </row>
    <row r="213" spans="1:22" x14ac:dyDescent="0.25">
      <c r="A213" s="10">
        <f t="shared" si="24"/>
        <v>50861</v>
      </c>
      <c r="B213">
        <f t="shared" si="19"/>
        <v>18</v>
      </c>
      <c r="C213">
        <v>212</v>
      </c>
      <c r="D213" s="4">
        <f ca="1">SUM('Annuitair extra oud'!D213,'Annuitair extra nieuw'!D213)</f>
        <v>0</v>
      </c>
      <c r="E213" s="4">
        <f ca="1">SUM('Annuitair extra oud'!E213,'Annuitair extra nieuw'!E213,'Annuitair extra oud'!F213,'Annuitair extra nieuw'!F213)</f>
        <v>0</v>
      </c>
      <c r="F213" s="4">
        <f ca="1">SUM('Annuitair extra oud'!G213,'Annuitair extra nieuw'!G213)</f>
        <v>0</v>
      </c>
      <c r="G213" s="4">
        <f ca="1">SUM('Annuitair extra oud'!H213,'Annuitair extra nieuw'!H213)</f>
        <v>0</v>
      </c>
      <c r="H213" s="4">
        <f t="shared" ca="1" si="20"/>
        <v>0</v>
      </c>
      <c r="I213" s="4">
        <f t="shared" ca="1" si="21"/>
        <v>0</v>
      </c>
      <c r="J213" s="4">
        <f ca="1">SUM('Annuitair extra oud'!I213,'Annuitair extra nieuw'!I213)</f>
        <v>0</v>
      </c>
      <c r="K213" s="4">
        <f t="shared" ca="1" si="22"/>
        <v>0</v>
      </c>
      <c r="L213" s="4">
        <f ca="1">SUM('Annuitair extra oud'!J213,'Annuitair extra nieuw'!J213)</f>
        <v>0</v>
      </c>
      <c r="M213" s="10">
        <f t="shared" ca="1" si="23"/>
        <v>50861</v>
      </c>
      <c r="N213" s="4"/>
      <c r="O213" s="4"/>
      <c r="P213" s="4"/>
      <c r="Q213" s="4"/>
      <c r="R213" s="4"/>
      <c r="S213" s="4"/>
      <c r="T213" s="4"/>
      <c r="U213" s="4"/>
      <c r="V213" s="21"/>
    </row>
    <row r="214" spans="1:22" x14ac:dyDescent="0.25">
      <c r="A214" s="10">
        <f t="shared" si="24"/>
        <v>50891</v>
      </c>
      <c r="B214">
        <f t="shared" si="19"/>
        <v>18</v>
      </c>
      <c r="C214">
        <v>213</v>
      </c>
      <c r="D214" s="4">
        <f ca="1">SUM('Annuitair extra oud'!D214,'Annuitair extra nieuw'!D214)</f>
        <v>0</v>
      </c>
      <c r="E214" s="4">
        <f ca="1">SUM('Annuitair extra oud'!E214,'Annuitair extra nieuw'!E214,'Annuitair extra oud'!F214,'Annuitair extra nieuw'!F214)</f>
        <v>0</v>
      </c>
      <c r="F214" s="4">
        <f ca="1">SUM('Annuitair extra oud'!G214,'Annuitair extra nieuw'!G214)</f>
        <v>0</v>
      </c>
      <c r="G214" s="4">
        <f ca="1">SUM('Annuitair extra oud'!H214,'Annuitair extra nieuw'!H214)</f>
        <v>0</v>
      </c>
      <c r="H214" s="4">
        <f t="shared" ca="1" si="20"/>
        <v>0</v>
      </c>
      <c r="I214" s="4">
        <f t="shared" ca="1" si="21"/>
        <v>0</v>
      </c>
      <c r="J214" s="4">
        <f ca="1">SUM('Annuitair extra oud'!I214,'Annuitair extra nieuw'!I214)</f>
        <v>0</v>
      </c>
      <c r="K214" s="4">
        <f t="shared" ca="1" si="22"/>
        <v>0</v>
      </c>
      <c r="L214" s="4">
        <f ca="1">SUM('Annuitair extra oud'!J214,'Annuitair extra nieuw'!J214)</f>
        <v>0</v>
      </c>
      <c r="M214" s="10">
        <f t="shared" ca="1" si="23"/>
        <v>50891</v>
      </c>
      <c r="N214" s="4"/>
      <c r="O214" s="4"/>
      <c r="P214" s="4"/>
      <c r="Q214" s="4"/>
      <c r="R214" s="4"/>
      <c r="S214" s="4"/>
      <c r="T214" s="4"/>
      <c r="U214" s="4"/>
      <c r="V214" s="21"/>
    </row>
    <row r="215" spans="1:22" x14ac:dyDescent="0.25">
      <c r="A215" s="10">
        <f t="shared" si="24"/>
        <v>50922</v>
      </c>
      <c r="B215">
        <f t="shared" si="19"/>
        <v>18</v>
      </c>
      <c r="C215">
        <v>214</v>
      </c>
      <c r="D215" s="4">
        <f ca="1">SUM('Annuitair extra oud'!D215,'Annuitair extra nieuw'!D215)</f>
        <v>0</v>
      </c>
      <c r="E215" s="4">
        <f ca="1">SUM('Annuitair extra oud'!E215,'Annuitair extra nieuw'!E215,'Annuitair extra oud'!F215,'Annuitair extra nieuw'!F215)</f>
        <v>0</v>
      </c>
      <c r="F215" s="4">
        <f ca="1">SUM('Annuitair extra oud'!G215,'Annuitair extra nieuw'!G215)</f>
        <v>0</v>
      </c>
      <c r="G215" s="4">
        <f ca="1">SUM('Annuitair extra oud'!H215,'Annuitair extra nieuw'!H215)</f>
        <v>0</v>
      </c>
      <c r="H215" s="4">
        <f t="shared" ca="1" si="20"/>
        <v>0</v>
      </c>
      <c r="I215" s="4">
        <f t="shared" ca="1" si="21"/>
        <v>0</v>
      </c>
      <c r="J215" s="4">
        <f ca="1">SUM('Annuitair extra oud'!I215,'Annuitair extra nieuw'!I215)</f>
        <v>0</v>
      </c>
      <c r="K215" s="4">
        <f t="shared" ca="1" si="22"/>
        <v>0</v>
      </c>
      <c r="L215" s="4">
        <f ca="1">SUM('Annuitair extra oud'!J215,'Annuitair extra nieuw'!J215)</f>
        <v>0</v>
      </c>
      <c r="M215" s="10">
        <f t="shared" ca="1" si="23"/>
        <v>50922</v>
      </c>
      <c r="N215" s="4"/>
      <c r="O215" s="4"/>
      <c r="P215" s="4"/>
      <c r="Q215" s="4"/>
      <c r="R215" s="4"/>
      <c r="S215" s="4"/>
      <c r="T215" s="4"/>
      <c r="U215" s="4"/>
      <c r="V215" s="21"/>
    </row>
    <row r="216" spans="1:22" x14ac:dyDescent="0.25">
      <c r="A216" s="10">
        <f t="shared" si="24"/>
        <v>50952</v>
      </c>
      <c r="B216">
        <f t="shared" si="19"/>
        <v>18</v>
      </c>
      <c r="C216">
        <v>215</v>
      </c>
      <c r="D216" s="4">
        <f ca="1">SUM('Annuitair extra oud'!D216,'Annuitair extra nieuw'!D216)</f>
        <v>0</v>
      </c>
      <c r="E216" s="4">
        <f ca="1">SUM('Annuitair extra oud'!E216,'Annuitair extra nieuw'!E216,'Annuitair extra oud'!F216,'Annuitair extra nieuw'!F216)</f>
        <v>0</v>
      </c>
      <c r="F216" s="4">
        <f ca="1">SUM('Annuitair extra oud'!G216,'Annuitair extra nieuw'!G216)</f>
        <v>0</v>
      </c>
      <c r="G216" s="4">
        <f ca="1">SUM('Annuitair extra oud'!H216,'Annuitair extra nieuw'!H216)</f>
        <v>0</v>
      </c>
      <c r="H216" s="4">
        <f t="shared" ca="1" si="20"/>
        <v>0</v>
      </c>
      <c r="I216" s="4">
        <f t="shared" ca="1" si="21"/>
        <v>0</v>
      </c>
      <c r="J216" s="4">
        <f ca="1">SUM('Annuitair extra oud'!I216,'Annuitair extra nieuw'!I216)</f>
        <v>0</v>
      </c>
      <c r="K216" s="4">
        <f t="shared" ca="1" si="22"/>
        <v>0</v>
      </c>
      <c r="L216" s="4">
        <f ca="1">SUM('Annuitair extra oud'!J216,'Annuitair extra nieuw'!J216)</f>
        <v>0</v>
      </c>
      <c r="M216" s="10">
        <f t="shared" ca="1" si="23"/>
        <v>50952</v>
      </c>
      <c r="N216" s="4"/>
      <c r="O216" s="4"/>
      <c r="P216" s="4"/>
      <c r="Q216" s="4"/>
      <c r="R216" s="4"/>
      <c r="S216" s="4"/>
      <c r="T216" s="4"/>
      <c r="U216" s="4"/>
      <c r="V216" s="21"/>
    </row>
    <row r="217" spans="1:22" x14ac:dyDescent="0.25">
      <c r="A217" s="10">
        <f t="shared" si="24"/>
        <v>50983</v>
      </c>
      <c r="B217">
        <f t="shared" si="19"/>
        <v>18</v>
      </c>
      <c r="C217">
        <v>216</v>
      </c>
      <c r="D217" s="4">
        <f ca="1">SUM('Annuitair extra oud'!D217,'Annuitair extra nieuw'!D217)</f>
        <v>0</v>
      </c>
      <c r="E217" s="4">
        <f ca="1">SUM('Annuitair extra oud'!E217,'Annuitair extra nieuw'!E217,'Annuitair extra oud'!F217,'Annuitair extra nieuw'!F217)</f>
        <v>0</v>
      </c>
      <c r="F217" s="4">
        <f ca="1">SUM('Annuitair extra oud'!G217,'Annuitair extra nieuw'!G217)</f>
        <v>0</v>
      </c>
      <c r="G217" s="4">
        <f ca="1">SUM('Annuitair extra oud'!H217,'Annuitair extra nieuw'!H217)</f>
        <v>0</v>
      </c>
      <c r="H217" s="4">
        <f t="shared" ca="1" si="20"/>
        <v>0</v>
      </c>
      <c r="I217" s="4">
        <f t="shared" ca="1" si="21"/>
        <v>0</v>
      </c>
      <c r="J217" s="4">
        <f ca="1">SUM('Annuitair extra oud'!I217,'Annuitair extra nieuw'!I217)</f>
        <v>0</v>
      </c>
      <c r="K217" s="4">
        <f t="shared" ca="1" si="22"/>
        <v>0</v>
      </c>
      <c r="L217" s="4">
        <f ca="1">SUM('Annuitair extra oud'!J217,'Annuitair extra nieuw'!J217)</f>
        <v>0</v>
      </c>
      <c r="M217" s="10">
        <f t="shared" ca="1" si="23"/>
        <v>50983</v>
      </c>
      <c r="N217" s="4"/>
      <c r="O217" s="4"/>
      <c r="P217" s="4"/>
      <c r="Q217" s="4"/>
      <c r="R217" s="4"/>
      <c r="S217" s="4"/>
      <c r="T217" s="4"/>
      <c r="U217" s="4"/>
      <c r="V217" s="21"/>
    </row>
    <row r="218" spans="1:22" x14ac:dyDescent="0.25">
      <c r="A218" s="10">
        <f t="shared" si="24"/>
        <v>51014</v>
      </c>
      <c r="B218">
        <f t="shared" si="19"/>
        <v>19</v>
      </c>
      <c r="C218">
        <v>217</v>
      </c>
      <c r="D218" s="4">
        <f ca="1">SUM('Annuitair extra oud'!D218,'Annuitair extra nieuw'!D218)</f>
        <v>0</v>
      </c>
      <c r="E218" s="4">
        <f ca="1">SUM('Annuitair extra oud'!E218,'Annuitair extra nieuw'!E218,'Annuitair extra oud'!F218,'Annuitair extra nieuw'!F218)</f>
        <v>0</v>
      </c>
      <c r="F218" s="4">
        <f ca="1">SUM('Annuitair extra oud'!G218,'Annuitair extra nieuw'!G218)</f>
        <v>0</v>
      </c>
      <c r="G218" s="4">
        <f ca="1">SUM('Annuitair extra oud'!H218,'Annuitair extra nieuw'!H218)</f>
        <v>0</v>
      </c>
      <c r="H218" s="4">
        <f t="shared" ca="1" si="20"/>
        <v>0</v>
      </c>
      <c r="I218" s="4">
        <f t="shared" ca="1" si="21"/>
        <v>0</v>
      </c>
      <c r="J218" s="4">
        <f ca="1">SUM('Annuitair extra oud'!I218,'Annuitair extra nieuw'!I218)</f>
        <v>0</v>
      </c>
      <c r="K218" s="4">
        <f t="shared" ca="1" si="22"/>
        <v>0</v>
      </c>
      <c r="L218" s="4">
        <f ca="1">SUM('Annuitair extra oud'!J218,'Annuitair extra nieuw'!J218)</f>
        <v>0</v>
      </c>
      <c r="M218" s="10">
        <f t="shared" ca="1" si="23"/>
        <v>51014</v>
      </c>
      <c r="N218" s="4"/>
      <c r="O218" s="4"/>
      <c r="P218" s="4"/>
      <c r="Q218" s="4"/>
      <c r="R218" s="4"/>
      <c r="S218" s="4"/>
      <c r="T218" s="4"/>
      <c r="U218" s="4"/>
      <c r="V218" s="21"/>
    </row>
    <row r="219" spans="1:22" x14ac:dyDescent="0.25">
      <c r="A219" s="10">
        <f t="shared" si="24"/>
        <v>51044</v>
      </c>
      <c r="B219">
        <f t="shared" si="19"/>
        <v>19</v>
      </c>
      <c r="C219">
        <v>218</v>
      </c>
      <c r="D219" s="4">
        <f ca="1">SUM('Annuitair extra oud'!D219,'Annuitair extra nieuw'!D219)</f>
        <v>0</v>
      </c>
      <c r="E219" s="4">
        <f ca="1">SUM('Annuitair extra oud'!E219,'Annuitair extra nieuw'!E219,'Annuitair extra oud'!F219,'Annuitair extra nieuw'!F219)</f>
        <v>0</v>
      </c>
      <c r="F219" s="4">
        <f ca="1">SUM('Annuitair extra oud'!G219,'Annuitair extra nieuw'!G219)</f>
        <v>0</v>
      </c>
      <c r="G219" s="4">
        <f ca="1">SUM('Annuitair extra oud'!H219,'Annuitair extra nieuw'!H219)</f>
        <v>0</v>
      </c>
      <c r="H219" s="4">
        <f t="shared" ca="1" si="20"/>
        <v>0</v>
      </c>
      <c r="I219" s="4">
        <f t="shared" ca="1" si="21"/>
        <v>0</v>
      </c>
      <c r="J219" s="4">
        <f ca="1">SUM('Annuitair extra oud'!I219,'Annuitair extra nieuw'!I219)</f>
        <v>0</v>
      </c>
      <c r="K219" s="4">
        <f t="shared" ca="1" si="22"/>
        <v>0</v>
      </c>
      <c r="L219" s="4">
        <f ca="1">SUM('Annuitair extra oud'!J219,'Annuitair extra nieuw'!J219)</f>
        <v>0</v>
      </c>
      <c r="M219" s="10">
        <f t="shared" ca="1" si="23"/>
        <v>51044</v>
      </c>
      <c r="N219" s="4"/>
      <c r="O219" s="4"/>
      <c r="P219" s="4"/>
      <c r="Q219" s="4"/>
      <c r="R219" s="4"/>
      <c r="S219" s="4"/>
      <c r="T219" s="4"/>
      <c r="U219" s="4"/>
      <c r="V219" s="21"/>
    </row>
    <row r="220" spans="1:22" x14ac:dyDescent="0.25">
      <c r="A220" s="10">
        <f t="shared" si="24"/>
        <v>51075</v>
      </c>
      <c r="B220">
        <f t="shared" si="19"/>
        <v>19</v>
      </c>
      <c r="C220">
        <v>219</v>
      </c>
      <c r="D220" s="4">
        <f ca="1">SUM('Annuitair extra oud'!D220,'Annuitair extra nieuw'!D220)</f>
        <v>0</v>
      </c>
      <c r="E220" s="4">
        <f ca="1">SUM('Annuitair extra oud'!E220,'Annuitair extra nieuw'!E220,'Annuitair extra oud'!F220,'Annuitair extra nieuw'!F220)</f>
        <v>0</v>
      </c>
      <c r="F220" s="4">
        <f ca="1">SUM('Annuitair extra oud'!G220,'Annuitair extra nieuw'!G220)</f>
        <v>0</v>
      </c>
      <c r="G220" s="4">
        <f ca="1">SUM('Annuitair extra oud'!H220,'Annuitair extra nieuw'!H220)</f>
        <v>0</v>
      </c>
      <c r="H220" s="4">
        <f t="shared" ca="1" si="20"/>
        <v>0</v>
      </c>
      <c r="I220" s="4">
        <f t="shared" ca="1" si="21"/>
        <v>0</v>
      </c>
      <c r="J220" s="4">
        <f ca="1">SUM('Annuitair extra oud'!I220,'Annuitair extra nieuw'!I220)</f>
        <v>0</v>
      </c>
      <c r="K220" s="4">
        <f t="shared" ca="1" si="22"/>
        <v>0</v>
      </c>
      <c r="L220" s="4">
        <f ca="1">SUM('Annuitair extra oud'!J220,'Annuitair extra nieuw'!J220)</f>
        <v>0</v>
      </c>
      <c r="M220" s="10">
        <f t="shared" ca="1" si="23"/>
        <v>51075</v>
      </c>
      <c r="N220" s="4"/>
      <c r="O220" s="4"/>
      <c r="P220" s="4"/>
      <c r="Q220" s="4"/>
      <c r="R220" s="4"/>
      <c r="S220" s="4"/>
      <c r="T220" s="4"/>
      <c r="U220" s="4"/>
      <c r="V220" s="21"/>
    </row>
    <row r="221" spans="1:22" x14ac:dyDescent="0.25">
      <c r="A221" s="10">
        <f t="shared" si="24"/>
        <v>51105</v>
      </c>
      <c r="B221">
        <f t="shared" si="19"/>
        <v>19</v>
      </c>
      <c r="C221">
        <v>220</v>
      </c>
      <c r="D221" s="4">
        <f ca="1">SUM('Annuitair extra oud'!D221,'Annuitair extra nieuw'!D221)</f>
        <v>0</v>
      </c>
      <c r="E221" s="4">
        <f ca="1">SUM('Annuitair extra oud'!E221,'Annuitair extra nieuw'!E221,'Annuitair extra oud'!F221,'Annuitair extra nieuw'!F221)</f>
        <v>0</v>
      </c>
      <c r="F221" s="4">
        <f ca="1">SUM('Annuitair extra oud'!G221,'Annuitair extra nieuw'!G221)</f>
        <v>0</v>
      </c>
      <c r="G221" s="4">
        <f ca="1">SUM('Annuitair extra oud'!H221,'Annuitair extra nieuw'!H221)</f>
        <v>0</v>
      </c>
      <c r="H221" s="4">
        <f t="shared" ca="1" si="20"/>
        <v>0</v>
      </c>
      <c r="I221" s="4">
        <f t="shared" ca="1" si="21"/>
        <v>0</v>
      </c>
      <c r="J221" s="4">
        <f ca="1">SUM('Annuitair extra oud'!I221,'Annuitair extra nieuw'!I221)</f>
        <v>0</v>
      </c>
      <c r="K221" s="4">
        <f t="shared" ca="1" si="22"/>
        <v>0</v>
      </c>
      <c r="L221" s="4">
        <f ca="1">SUM('Annuitair extra oud'!J221,'Annuitair extra nieuw'!J221)</f>
        <v>0</v>
      </c>
      <c r="M221" s="10">
        <f t="shared" ca="1" si="23"/>
        <v>51105</v>
      </c>
      <c r="N221" s="4"/>
      <c r="O221" s="4"/>
      <c r="P221" s="4"/>
      <c r="Q221" s="4"/>
      <c r="R221" s="4"/>
      <c r="S221" s="4"/>
      <c r="T221" s="4"/>
      <c r="U221" s="4"/>
      <c r="V221" s="21"/>
    </row>
    <row r="222" spans="1:22" x14ac:dyDescent="0.25">
      <c r="A222" s="10">
        <f t="shared" si="24"/>
        <v>51136</v>
      </c>
      <c r="B222">
        <f t="shared" si="19"/>
        <v>19</v>
      </c>
      <c r="C222">
        <v>221</v>
      </c>
      <c r="D222" s="4">
        <f ca="1">SUM('Annuitair extra oud'!D222,'Annuitair extra nieuw'!D222)</f>
        <v>0</v>
      </c>
      <c r="E222" s="4">
        <f ca="1">SUM('Annuitair extra oud'!E222,'Annuitair extra nieuw'!E222,'Annuitair extra oud'!F222,'Annuitair extra nieuw'!F222)</f>
        <v>0</v>
      </c>
      <c r="F222" s="4">
        <f ca="1">SUM('Annuitair extra oud'!G222,'Annuitair extra nieuw'!G222)</f>
        <v>0</v>
      </c>
      <c r="G222" s="4">
        <f ca="1">SUM('Annuitair extra oud'!H222,'Annuitair extra nieuw'!H222)</f>
        <v>0</v>
      </c>
      <c r="H222" s="4">
        <f t="shared" ca="1" si="20"/>
        <v>0</v>
      </c>
      <c r="I222" s="4">
        <f t="shared" ca="1" si="21"/>
        <v>0</v>
      </c>
      <c r="J222" s="4">
        <f ca="1">SUM('Annuitair extra oud'!I222,'Annuitair extra nieuw'!I222)</f>
        <v>0</v>
      </c>
      <c r="K222" s="4">
        <f t="shared" ca="1" si="22"/>
        <v>0</v>
      </c>
      <c r="L222" s="4">
        <f ca="1">SUM('Annuitair extra oud'!J222,'Annuitair extra nieuw'!J222)</f>
        <v>0</v>
      </c>
      <c r="M222" s="10">
        <f t="shared" ca="1" si="23"/>
        <v>51136</v>
      </c>
      <c r="N222" s="4"/>
      <c r="O222" s="4"/>
      <c r="P222" s="4"/>
      <c r="Q222" s="4"/>
      <c r="R222" s="4"/>
      <c r="S222" s="4"/>
      <c r="T222" s="4"/>
      <c r="U222" s="4"/>
      <c r="V222" s="21"/>
    </row>
    <row r="223" spans="1:22" x14ac:dyDescent="0.25">
      <c r="A223" s="10">
        <f t="shared" si="24"/>
        <v>51167</v>
      </c>
      <c r="B223">
        <f t="shared" si="19"/>
        <v>19</v>
      </c>
      <c r="C223">
        <v>222</v>
      </c>
      <c r="D223" s="4">
        <f ca="1">SUM('Annuitair extra oud'!D223,'Annuitair extra nieuw'!D223)</f>
        <v>0</v>
      </c>
      <c r="E223" s="4">
        <f ca="1">SUM('Annuitair extra oud'!E223,'Annuitair extra nieuw'!E223,'Annuitair extra oud'!F223,'Annuitair extra nieuw'!F223)</f>
        <v>0</v>
      </c>
      <c r="F223" s="4">
        <f ca="1">SUM('Annuitair extra oud'!G223,'Annuitair extra nieuw'!G223)</f>
        <v>0</v>
      </c>
      <c r="G223" s="4">
        <f ca="1">SUM('Annuitair extra oud'!H223,'Annuitair extra nieuw'!H223)</f>
        <v>0</v>
      </c>
      <c r="H223" s="4">
        <f t="shared" ca="1" si="20"/>
        <v>0</v>
      </c>
      <c r="I223" s="4">
        <f t="shared" ca="1" si="21"/>
        <v>0</v>
      </c>
      <c r="J223" s="4">
        <f ca="1">SUM('Annuitair extra oud'!I223,'Annuitair extra nieuw'!I223)</f>
        <v>0</v>
      </c>
      <c r="K223" s="4">
        <f t="shared" ca="1" si="22"/>
        <v>0</v>
      </c>
      <c r="L223" s="4">
        <f ca="1">SUM('Annuitair extra oud'!J223,'Annuitair extra nieuw'!J223)</f>
        <v>0</v>
      </c>
      <c r="M223" s="10">
        <f t="shared" ca="1" si="23"/>
        <v>51167</v>
      </c>
      <c r="N223" s="4"/>
      <c r="O223" s="4"/>
      <c r="P223" s="4"/>
      <c r="Q223" s="4"/>
      <c r="R223" s="4"/>
      <c r="S223" s="4"/>
      <c r="T223" s="4"/>
      <c r="U223" s="4"/>
      <c r="V223" s="21"/>
    </row>
    <row r="224" spans="1:22" x14ac:dyDescent="0.25">
      <c r="A224" s="10">
        <f t="shared" si="24"/>
        <v>51196</v>
      </c>
      <c r="B224">
        <f t="shared" si="19"/>
        <v>19</v>
      </c>
      <c r="C224">
        <v>223</v>
      </c>
      <c r="D224" s="4">
        <f ca="1">SUM('Annuitair extra oud'!D224,'Annuitair extra nieuw'!D224)</f>
        <v>0</v>
      </c>
      <c r="E224" s="4">
        <f ca="1">SUM('Annuitair extra oud'!E224,'Annuitair extra nieuw'!E224,'Annuitair extra oud'!F224,'Annuitair extra nieuw'!F224)</f>
        <v>0</v>
      </c>
      <c r="F224" s="4">
        <f ca="1">SUM('Annuitair extra oud'!G224,'Annuitair extra nieuw'!G224)</f>
        <v>0</v>
      </c>
      <c r="G224" s="4">
        <f ca="1">SUM('Annuitair extra oud'!H224,'Annuitair extra nieuw'!H224)</f>
        <v>0</v>
      </c>
      <c r="H224" s="4">
        <f t="shared" ca="1" si="20"/>
        <v>0</v>
      </c>
      <c r="I224" s="4">
        <f t="shared" ca="1" si="21"/>
        <v>0</v>
      </c>
      <c r="J224" s="4">
        <f ca="1">SUM('Annuitair extra oud'!I224,'Annuitair extra nieuw'!I224)</f>
        <v>0</v>
      </c>
      <c r="K224" s="4">
        <f t="shared" ca="1" si="22"/>
        <v>0</v>
      </c>
      <c r="L224" s="4">
        <f ca="1">SUM('Annuitair extra oud'!J224,'Annuitair extra nieuw'!J224)</f>
        <v>0</v>
      </c>
      <c r="M224" s="10">
        <f t="shared" ca="1" si="23"/>
        <v>51196</v>
      </c>
      <c r="N224" s="4"/>
      <c r="O224" s="4"/>
      <c r="P224" s="4"/>
      <c r="Q224" s="4"/>
      <c r="R224" s="4"/>
      <c r="S224" s="4"/>
      <c r="T224" s="4"/>
      <c r="U224" s="4"/>
      <c r="V224" s="21"/>
    </row>
    <row r="225" spans="1:22" x14ac:dyDescent="0.25">
      <c r="A225" s="10">
        <f t="shared" si="24"/>
        <v>51227</v>
      </c>
      <c r="B225">
        <f t="shared" si="19"/>
        <v>19</v>
      </c>
      <c r="C225">
        <v>224</v>
      </c>
      <c r="D225" s="4">
        <f ca="1">SUM('Annuitair extra oud'!D225,'Annuitair extra nieuw'!D225)</f>
        <v>0</v>
      </c>
      <c r="E225" s="4">
        <f ca="1">SUM('Annuitair extra oud'!E225,'Annuitair extra nieuw'!E225,'Annuitair extra oud'!F225,'Annuitair extra nieuw'!F225)</f>
        <v>0</v>
      </c>
      <c r="F225" s="4">
        <f ca="1">SUM('Annuitair extra oud'!G225,'Annuitair extra nieuw'!G225)</f>
        <v>0</v>
      </c>
      <c r="G225" s="4">
        <f ca="1">SUM('Annuitair extra oud'!H225,'Annuitair extra nieuw'!H225)</f>
        <v>0</v>
      </c>
      <c r="H225" s="4">
        <f t="shared" ca="1" si="20"/>
        <v>0</v>
      </c>
      <c r="I225" s="4">
        <f t="shared" ca="1" si="21"/>
        <v>0</v>
      </c>
      <c r="J225" s="4">
        <f ca="1">SUM('Annuitair extra oud'!I225,'Annuitair extra nieuw'!I225)</f>
        <v>0</v>
      </c>
      <c r="K225" s="4">
        <f t="shared" ca="1" si="22"/>
        <v>0</v>
      </c>
      <c r="L225" s="4">
        <f ca="1">SUM('Annuitair extra oud'!J225,'Annuitair extra nieuw'!J225)</f>
        <v>0</v>
      </c>
      <c r="M225" s="10">
        <f t="shared" ca="1" si="23"/>
        <v>51227</v>
      </c>
      <c r="N225" s="4"/>
      <c r="O225" s="4"/>
      <c r="P225" s="4"/>
      <c r="Q225" s="4"/>
      <c r="R225" s="4"/>
      <c r="S225" s="4"/>
      <c r="T225" s="4"/>
      <c r="U225" s="4"/>
      <c r="V225" s="21"/>
    </row>
    <row r="226" spans="1:22" x14ac:dyDescent="0.25">
      <c r="A226" s="10">
        <f t="shared" si="24"/>
        <v>51257</v>
      </c>
      <c r="B226">
        <f t="shared" si="19"/>
        <v>19</v>
      </c>
      <c r="C226">
        <v>225</v>
      </c>
      <c r="D226" s="4">
        <f ca="1">SUM('Annuitair extra oud'!D226,'Annuitair extra nieuw'!D226)</f>
        <v>0</v>
      </c>
      <c r="E226" s="4">
        <f ca="1">SUM('Annuitair extra oud'!E226,'Annuitair extra nieuw'!E226,'Annuitair extra oud'!F226,'Annuitair extra nieuw'!F226)</f>
        <v>0</v>
      </c>
      <c r="F226" s="4">
        <f ca="1">SUM('Annuitair extra oud'!G226,'Annuitair extra nieuw'!G226)</f>
        <v>0</v>
      </c>
      <c r="G226" s="4">
        <f ca="1">SUM('Annuitair extra oud'!H226,'Annuitair extra nieuw'!H226)</f>
        <v>0</v>
      </c>
      <c r="H226" s="4">
        <f t="shared" ca="1" si="20"/>
        <v>0</v>
      </c>
      <c r="I226" s="4">
        <f t="shared" ca="1" si="21"/>
        <v>0</v>
      </c>
      <c r="J226" s="4">
        <f ca="1">SUM('Annuitair extra oud'!I226,'Annuitair extra nieuw'!I226)</f>
        <v>0</v>
      </c>
      <c r="K226" s="4">
        <f t="shared" ca="1" si="22"/>
        <v>0</v>
      </c>
      <c r="L226" s="4">
        <f ca="1">SUM('Annuitair extra oud'!J226,'Annuitair extra nieuw'!J226)</f>
        <v>0</v>
      </c>
      <c r="M226" s="10">
        <f t="shared" ca="1" si="23"/>
        <v>51257</v>
      </c>
      <c r="N226" s="4"/>
      <c r="O226" s="4"/>
      <c r="P226" s="4"/>
      <c r="Q226" s="4"/>
      <c r="R226" s="4"/>
      <c r="S226" s="4"/>
      <c r="T226" s="4"/>
      <c r="U226" s="4"/>
      <c r="V226" s="21"/>
    </row>
    <row r="227" spans="1:22" x14ac:dyDescent="0.25">
      <c r="A227" s="10">
        <f t="shared" si="24"/>
        <v>51288</v>
      </c>
      <c r="B227">
        <f t="shared" si="19"/>
        <v>19</v>
      </c>
      <c r="C227">
        <v>226</v>
      </c>
      <c r="D227" s="4">
        <f ca="1">SUM('Annuitair extra oud'!D227,'Annuitair extra nieuw'!D227)</f>
        <v>0</v>
      </c>
      <c r="E227" s="4">
        <f ca="1">SUM('Annuitair extra oud'!E227,'Annuitair extra nieuw'!E227,'Annuitair extra oud'!F227,'Annuitair extra nieuw'!F227)</f>
        <v>0</v>
      </c>
      <c r="F227" s="4">
        <f ca="1">SUM('Annuitair extra oud'!G227,'Annuitair extra nieuw'!G227)</f>
        <v>0</v>
      </c>
      <c r="G227" s="4">
        <f ca="1">SUM('Annuitair extra oud'!H227,'Annuitair extra nieuw'!H227)</f>
        <v>0</v>
      </c>
      <c r="H227" s="4">
        <f t="shared" ca="1" si="20"/>
        <v>0</v>
      </c>
      <c r="I227" s="4">
        <f t="shared" ca="1" si="21"/>
        <v>0</v>
      </c>
      <c r="J227" s="4">
        <f ca="1">SUM('Annuitair extra oud'!I227,'Annuitair extra nieuw'!I227)</f>
        <v>0</v>
      </c>
      <c r="K227" s="4">
        <f t="shared" ca="1" si="22"/>
        <v>0</v>
      </c>
      <c r="L227" s="4">
        <f ca="1">SUM('Annuitair extra oud'!J227,'Annuitair extra nieuw'!J227)</f>
        <v>0</v>
      </c>
      <c r="M227" s="10">
        <f t="shared" ca="1" si="23"/>
        <v>51288</v>
      </c>
      <c r="N227" s="4"/>
      <c r="O227" s="4"/>
      <c r="P227" s="4"/>
      <c r="Q227" s="4"/>
      <c r="R227" s="4"/>
      <c r="S227" s="4"/>
      <c r="T227" s="4"/>
      <c r="U227" s="4"/>
      <c r="V227" s="21"/>
    </row>
    <row r="228" spans="1:22" x14ac:dyDescent="0.25">
      <c r="A228" s="10">
        <f t="shared" si="24"/>
        <v>51318</v>
      </c>
      <c r="B228">
        <f t="shared" si="19"/>
        <v>19</v>
      </c>
      <c r="C228">
        <v>227</v>
      </c>
      <c r="D228" s="4">
        <f ca="1">SUM('Annuitair extra oud'!D228,'Annuitair extra nieuw'!D228)</f>
        <v>0</v>
      </c>
      <c r="E228" s="4">
        <f ca="1">SUM('Annuitair extra oud'!E228,'Annuitair extra nieuw'!E228,'Annuitair extra oud'!F228,'Annuitair extra nieuw'!F228)</f>
        <v>0</v>
      </c>
      <c r="F228" s="4">
        <f ca="1">SUM('Annuitair extra oud'!G228,'Annuitair extra nieuw'!G228)</f>
        <v>0</v>
      </c>
      <c r="G228" s="4">
        <f ca="1">SUM('Annuitair extra oud'!H228,'Annuitair extra nieuw'!H228)</f>
        <v>0</v>
      </c>
      <c r="H228" s="4">
        <f t="shared" ca="1" si="20"/>
        <v>0</v>
      </c>
      <c r="I228" s="4">
        <f t="shared" ca="1" si="21"/>
        <v>0</v>
      </c>
      <c r="J228" s="4">
        <f ca="1">SUM('Annuitair extra oud'!I228,'Annuitair extra nieuw'!I228)</f>
        <v>0</v>
      </c>
      <c r="K228" s="4">
        <f t="shared" ca="1" si="22"/>
        <v>0</v>
      </c>
      <c r="L228" s="4">
        <f ca="1">SUM('Annuitair extra oud'!J228,'Annuitair extra nieuw'!J228)</f>
        <v>0</v>
      </c>
      <c r="M228" s="10">
        <f t="shared" ca="1" si="23"/>
        <v>51318</v>
      </c>
      <c r="N228" s="4"/>
      <c r="O228" s="4"/>
      <c r="P228" s="4"/>
      <c r="Q228" s="4"/>
      <c r="R228" s="4"/>
      <c r="S228" s="4"/>
      <c r="T228" s="4"/>
      <c r="U228" s="4"/>
      <c r="V228" s="21"/>
    </row>
    <row r="229" spans="1:22" x14ac:dyDescent="0.25">
      <c r="A229" s="10">
        <f t="shared" si="24"/>
        <v>51349</v>
      </c>
      <c r="B229">
        <f t="shared" si="19"/>
        <v>19</v>
      </c>
      <c r="C229">
        <v>228</v>
      </c>
      <c r="D229" s="4">
        <f ca="1">SUM('Annuitair extra oud'!D229,'Annuitair extra nieuw'!D229)</f>
        <v>0</v>
      </c>
      <c r="E229" s="4">
        <f ca="1">SUM('Annuitair extra oud'!E229,'Annuitair extra nieuw'!E229,'Annuitair extra oud'!F229,'Annuitair extra nieuw'!F229)</f>
        <v>0</v>
      </c>
      <c r="F229" s="4">
        <f ca="1">SUM('Annuitair extra oud'!G229,'Annuitair extra nieuw'!G229)</f>
        <v>0</v>
      </c>
      <c r="G229" s="4">
        <f ca="1">SUM('Annuitair extra oud'!H229,'Annuitair extra nieuw'!H229)</f>
        <v>0</v>
      </c>
      <c r="H229" s="4">
        <f t="shared" ca="1" si="20"/>
        <v>0</v>
      </c>
      <c r="I229" s="4">
        <f t="shared" ca="1" si="21"/>
        <v>0</v>
      </c>
      <c r="J229" s="4">
        <f ca="1">SUM('Annuitair extra oud'!I229,'Annuitair extra nieuw'!I229)</f>
        <v>0</v>
      </c>
      <c r="K229" s="4">
        <f t="shared" ca="1" si="22"/>
        <v>0</v>
      </c>
      <c r="L229" s="4">
        <f ca="1">SUM('Annuitair extra oud'!J229,'Annuitair extra nieuw'!J229)</f>
        <v>0</v>
      </c>
      <c r="M229" s="10">
        <f t="shared" ca="1" si="23"/>
        <v>51349</v>
      </c>
      <c r="N229" s="4"/>
      <c r="O229" s="4"/>
      <c r="P229" s="4"/>
      <c r="Q229" s="4"/>
      <c r="R229" s="4"/>
      <c r="S229" s="4"/>
      <c r="T229" s="4"/>
      <c r="U229" s="4"/>
      <c r="V229" s="21"/>
    </row>
    <row r="230" spans="1:22" x14ac:dyDescent="0.25">
      <c r="A230" s="10">
        <f t="shared" si="24"/>
        <v>51380</v>
      </c>
      <c r="B230">
        <f t="shared" si="19"/>
        <v>20</v>
      </c>
      <c r="C230">
        <v>229</v>
      </c>
      <c r="D230" s="4">
        <f ca="1">SUM('Annuitair extra oud'!D230,'Annuitair extra nieuw'!D230)</f>
        <v>0</v>
      </c>
      <c r="E230" s="4">
        <f ca="1">SUM('Annuitair extra oud'!E230,'Annuitair extra nieuw'!E230,'Annuitair extra oud'!F230,'Annuitair extra nieuw'!F230)</f>
        <v>0</v>
      </c>
      <c r="F230" s="4">
        <f ca="1">SUM('Annuitair extra oud'!G230,'Annuitair extra nieuw'!G230)</f>
        <v>0</v>
      </c>
      <c r="G230" s="4">
        <f ca="1">SUM('Annuitair extra oud'!H230,'Annuitair extra nieuw'!H230)</f>
        <v>0</v>
      </c>
      <c r="H230" s="4">
        <f t="shared" ca="1" si="20"/>
        <v>0</v>
      </c>
      <c r="I230" s="4">
        <f t="shared" ca="1" si="21"/>
        <v>0</v>
      </c>
      <c r="J230" s="4">
        <f ca="1">SUM('Annuitair extra oud'!I230,'Annuitair extra nieuw'!I230)</f>
        <v>0</v>
      </c>
      <c r="K230" s="4">
        <f t="shared" ca="1" si="22"/>
        <v>0</v>
      </c>
      <c r="L230" s="4">
        <f ca="1">SUM('Annuitair extra oud'!J230,'Annuitair extra nieuw'!J230)</f>
        <v>0</v>
      </c>
      <c r="M230" s="10">
        <f t="shared" ca="1" si="23"/>
        <v>51380</v>
      </c>
      <c r="N230" s="4"/>
      <c r="O230" s="4"/>
      <c r="P230" s="4"/>
      <c r="Q230" s="4"/>
      <c r="R230" s="4"/>
      <c r="S230" s="4"/>
      <c r="T230" s="4"/>
      <c r="U230" s="4"/>
      <c r="V230" s="21"/>
    </row>
    <row r="231" spans="1:22" x14ac:dyDescent="0.25">
      <c r="A231" s="10">
        <f t="shared" si="24"/>
        <v>51410</v>
      </c>
      <c r="B231">
        <f t="shared" si="19"/>
        <v>20</v>
      </c>
      <c r="C231">
        <v>230</v>
      </c>
      <c r="D231" s="4">
        <f ca="1">SUM('Annuitair extra oud'!D231,'Annuitair extra nieuw'!D231)</f>
        <v>0</v>
      </c>
      <c r="E231" s="4">
        <f ca="1">SUM('Annuitair extra oud'!E231,'Annuitair extra nieuw'!E231,'Annuitair extra oud'!F231,'Annuitair extra nieuw'!F231)</f>
        <v>0</v>
      </c>
      <c r="F231" s="4">
        <f ca="1">SUM('Annuitair extra oud'!G231,'Annuitair extra nieuw'!G231)</f>
        <v>0</v>
      </c>
      <c r="G231" s="4">
        <f ca="1">SUM('Annuitair extra oud'!H231,'Annuitair extra nieuw'!H231)</f>
        <v>0</v>
      </c>
      <c r="H231" s="4">
        <f t="shared" ca="1" si="20"/>
        <v>0</v>
      </c>
      <c r="I231" s="4">
        <f t="shared" ca="1" si="21"/>
        <v>0</v>
      </c>
      <c r="J231" s="4">
        <f ca="1">SUM('Annuitair extra oud'!I231,'Annuitair extra nieuw'!I231)</f>
        <v>0</v>
      </c>
      <c r="K231" s="4">
        <f t="shared" ca="1" si="22"/>
        <v>0</v>
      </c>
      <c r="L231" s="4">
        <f ca="1">SUM('Annuitair extra oud'!J231,'Annuitair extra nieuw'!J231)</f>
        <v>0</v>
      </c>
      <c r="M231" s="10">
        <f t="shared" ca="1" si="23"/>
        <v>51410</v>
      </c>
      <c r="N231" s="4"/>
      <c r="O231" s="4"/>
      <c r="P231" s="4"/>
      <c r="Q231" s="4"/>
      <c r="R231" s="4"/>
      <c r="S231" s="4"/>
      <c r="T231" s="4"/>
      <c r="U231" s="4"/>
      <c r="V231" s="21"/>
    </row>
    <row r="232" spans="1:22" x14ac:dyDescent="0.25">
      <c r="A232" s="10">
        <f t="shared" si="24"/>
        <v>51441</v>
      </c>
      <c r="B232">
        <f t="shared" si="19"/>
        <v>20</v>
      </c>
      <c r="C232">
        <v>231</v>
      </c>
      <c r="D232" s="4">
        <f ca="1">SUM('Annuitair extra oud'!D232,'Annuitair extra nieuw'!D232)</f>
        <v>0</v>
      </c>
      <c r="E232" s="4">
        <f ca="1">SUM('Annuitair extra oud'!E232,'Annuitair extra nieuw'!E232,'Annuitair extra oud'!F232,'Annuitair extra nieuw'!F232)</f>
        <v>0</v>
      </c>
      <c r="F232" s="4">
        <f ca="1">SUM('Annuitair extra oud'!G232,'Annuitair extra nieuw'!G232)</f>
        <v>0</v>
      </c>
      <c r="G232" s="4">
        <f ca="1">SUM('Annuitair extra oud'!H232,'Annuitair extra nieuw'!H232)</f>
        <v>0</v>
      </c>
      <c r="H232" s="4">
        <f t="shared" ca="1" si="20"/>
        <v>0</v>
      </c>
      <c r="I232" s="4">
        <f t="shared" ca="1" si="21"/>
        <v>0</v>
      </c>
      <c r="J232" s="4">
        <f ca="1">SUM('Annuitair extra oud'!I232,'Annuitair extra nieuw'!I232)</f>
        <v>0</v>
      </c>
      <c r="K232" s="4">
        <f t="shared" ca="1" si="22"/>
        <v>0</v>
      </c>
      <c r="L232" s="4">
        <f ca="1">SUM('Annuitair extra oud'!J232,'Annuitair extra nieuw'!J232)</f>
        <v>0</v>
      </c>
      <c r="M232" s="10">
        <f t="shared" ca="1" si="23"/>
        <v>51441</v>
      </c>
      <c r="N232" s="4"/>
      <c r="O232" s="4"/>
      <c r="P232" s="4"/>
      <c r="Q232" s="4"/>
      <c r="R232" s="4"/>
      <c r="S232" s="4"/>
      <c r="T232" s="4"/>
      <c r="U232" s="4"/>
      <c r="V232" s="21"/>
    </row>
    <row r="233" spans="1:22" x14ac:dyDescent="0.25">
      <c r="A233" s="10">
        <f t="shared" si="24"/>
        <v>51471</v>
      </c>
      <c r="B233">
        <f t="shared" si="19"/>
        <v>20</v>
      </c>
      <c r="C233">
        <v>232</v>
      </c>
      <c r="D233" s="4">
        <f ca="1">SUM('Annuitair extra oud'!D233,'Annuitair extra nieuw'!D233)</f>
        <v>0</v>
      </c>
      <c r="E233" s="4">
        <f ca="1">SUM('Annuitair extra oud'!E233,'Annuitair extra nieuw'!E233,'Annuitair extra oud'!F233,'Annuitair extra nieuw'!F233)</f>
        <v>0</v>
      </c>
      <c r="F233" s="4">
        <f ca="1">SUM('Annuitair extra oud'!G233,'Annuitair extra nieuw'!G233)</f>
        <v>0</v>
      </c>
      <c r="G233" s="4">
        <f ca="1">SUM('Annuitair extra oud'!H233,'Annuitair extra nieuw'!H233)</f>
        <v>0</v>
      </c>
      <c r="H233" s="4">
        <f t="shared" ca="1" si="20"/>
        <v>0</v>
      </c>
      <c r="I233" s="4">
        <f t="shared" ca="1" si="21"/>
        <v>0</v>
      </c>
      <c r="J233" s="4">
        <f ca="1">SUM('Annuitair extra oud'!I233,'Annuitair extra nieuw'!I233)</f>
        <v>0</v>
      </c>
      <c r="K233" s="4">
        <f t="shared" ca="1" si="22"/>
        <v>0</v>
      </c>
      <c r="L233" s="4">
        <f ca="1">SUM('Annuitair extra oud'!J233,'Annuitair extra nieuw'!J233)</f>
        <v>0</v>
      </c>
      <c r="M233" s="10">
        <f t="shared" ca="1" si="23"/>
        <v>51471</v>
      </c>
      <c r="N233" s="4"/>
      <c r="O233" s="4"/>
      <c r="P233" s="4"/>
      <c r="Q233" s="4"/>
      <c r="R233" s="4"/>
      <c r="S233" s="4"/>
      <c r="T233" s="4"/>
      <c r="U233" s="4"/>
      <c r="V233" s="21"/>
    </row>
    <row r="234" spans="1:22" x14ac:dyDescent="0.25">
      <c r="A234" s="10">
        <f t="shared" si="24"/>
        <v>51502</v>
      </c>
      <c r="B234">
        <f t="shared" si="19"/>
        <v>20</v>
      </c>
      <c r="C234">
        <v>233</v>
      </c>
      <c r="D234" s="4">
        <f ca="1">SUM('Annuitair extra oud'!D234,'Annuitair extra nieuw'!D234)</f>
        <v>0</v>
      </c>
      <c r="E234" s="4">
        <f ca="1">SUM('Annuitair extra oud'!E234,'Annuitair extra nieuw'!E234,'Annuitair extra oud'!F234,'Annuitair extra nieuw'!F234)</f>
        <v>0</v>
      </c>
      <c r="F234" s="4">
        <f ca="1">SUM('Annuitair extra oud'!G234,'Annuitair extra nieuw'!G234)</f>
        <v>0</v>
      </c>
      <c r="G234" s="4">
        <f ca="1">SUM('Annuitair extra oud'!H234,'Annuitair extra nieuw'!H234)</f>
        <v>0</v>
      </c>
      <c r="H234" s="4">
        <f t="shared" ca="1" si="20"/>
        <v>0</v>
      </c>
      <c r="I234" s="4">
        <f t="shared" ca="1" si="21"/>
        <v>0</v>
      </c>
      <c r="J234" s="4">
        <f ca="1">SUM('Annuitair extra oud'!I234,'Annuitair extra nieuw'!I234)</f>
        <v>0</v>
      </c>
      <c r="K234" s="4">
        <f t="shared" ca="1" si="22"/>
        <v>0</v>
      </c>
      <c r="L234" s="4">
        <f ca="1">SUM('Annuitair extra oud'!J234,'Annuitair extra nieuw'!J234)</f>
        <v>0</v>
      </c>
      <c r="M234" s="10">
        <f t="shared" ca="1" si="23"/>
        <v>51502</v>
      </c>
      <c r="N234" s="4"/>
      <c r="O234" s="4"/>
      <c r="P234" s="4"/>
      <c r="Q234" s="4"/>
      <c r="R234" s="4"/>
      <c r="S234" s="4"/>
      <c r="T234" s="4"/>
      <c r="U234" s="4"/>
      <c r="V234" s="21"/>
    </row>
    <row r="235" spans="1:22" x14ac:dyDescent="0.25">
      <c r="A235" s="10">
        <f t="shared" si="24"/>
        <v>51533</v>
      </c>
      <c r="B235">
        <f t="shared" si="19"/>
        <v>20</v>
      </c>
      <c r="C235">
        <v>234</v>
      </c>
      <c r="D235" s="4">
        <f ca="1">SUM('Annuitair extra oud'!D235,'Annuitair extra nieuw'!D235)</f>
        <v>0</v>
      </c>
      <c r="E235" s="4">
        <f ca="1">SUM('Annuitair extra oud'!E235,'Annuitair extra nieuw'!E235,'Annuitair extra oud'!F235,'Annuitair extra nieuw'!F235)</f>
        <v>0</v>
      </c>
      <c r="F235" s="4">
        <f ca="1">SUM('Annuitair extra oud'!G235,'Annuitair extra nieuw'!G235)</f>
        <v>0</v>
      </c>
      <c r="G235" s="4">
        <f ca="1">SUM('Annuitair extra oud'!H235,'Annuitair extra nieuw'!H235)</f>
        <v>0</v>
      </c>
      <c r="H235" s="4">
        <f t="shared" ca="1" si="20"/>
        <v>0</v>
      </c>
      <c r="I235" s="4">
        <f t="shared" ca="1" si="21"/>
        <v>0</v>
      </c>
      <c r="J235" s="4">
        <f ca="1">SUM('Annuitair extra oud'!I235,'Annuitair extra nieuw'!I235)</f>
        <v>0</v>
      </c>
      <c r="K235" s="4">
        <f t="shared" ca="1" si="22"/>
        <v>0</v>
      </c>
      <c r="L235" s="4">
        <f ca="1">SUM('Annuitair extra oud'!J235,'Annuitair extra nieuw'!J235)</f>
        <v>0</v>
      </c>
      <c r="M235" s="10">
        <f t="shared" ca="1" si="23"/>
        <v>51533</v>
      </c>
      <c r="N235" s="4"/>
      <c r="O235" s="4"/>
      <c r="P235" s="4"/>
      <c r="Q235" s="4"/>
      <c r="R235" s="4"/>
      <c r="S235" s="4"/>
      <c r="T235" s="4"/>
      <c r="U235" s="4"/>
      <c r="V235" s="21"/>
    </row>
    <row r="236" spans="1:22" x14ac:dyDescent="0.25">
      <c r="A236" s="10">
        <f t="shared" si="24"/>
        <v>51561</v>
      </c>
      <c r="B236">
        <f t="shared" si="19"/>
        <v>20</v>
      </c>
      <c r="C236">
        <v>235</v>
      </c>
      <c r="D236" s="4">
        <f ca="1">SUM('Annuitair extra oud'!D236,'Annuitair extra nieuw'!D236)</f>
        <v>0</v>
      </c>
      <c r="E236" s="4">
        <f ca="1">SUM('Annuitair extra oud'!E236,'Annuitair extra nieuw'!E236,'Annuitair extra oud'!F236,'Annuitair extra nieuw'!F236)</f>
        <v>0</v>
      </c>
      <c r="F236" s="4">
        <f ca="1">SUM('Annuitair extra oud'!G236,'Annuitair extra nieuw'!G236)</f>
        <v>0</v>
      </c>
      <c r="G236" s="4">
        <f ca="1">SUM('Annuitair extra oud'!H236,'Annuitair extra nieuw'!H236)</f>
        <v>0</v>
      </c>
      <c r="H236" s="4">
        <f t="shared" ca="1" si="20"/>
        <v>0</v>
      </c>
      <c r="I236" s="4">
        <f t="shared" ca="1" si="21"/>
        <v>0</v>
      </c>
      <c r="J236" s="4">
        <f ca="1">SUM('Annuitair extra oud'!I236,'Annuitair extra nieuw'!I236)</f>
        <v>0</v>
      </c>
      <c r="K236" s="4">
        <f t="shared" ca="1" si="22"/>
        <v>0</v>
      </c>
      <c r="L236" s="4">
        <f ca="1">SUM('Annuitair extra oud'!J236,'Annuitair extra nieuw'!J236)</f>
        <v>0</v>
      </c>
      <c r="M236" s="10">
        <f t="shared" ca="1" si="23"/>
        <v>51561</v>
      </c>
      <c r="N236" s="4"/>
      <c r="O236" s="4"/>
      <c r="P236" s="4"/>
      <c r="Q236" s="4"/>
      <c r="R236" s="4"/>
      <c r="S236" s="4"/>
      <c r="T236" s="4"/>
      <c r="U236" s="4"/>
      <c r="V236" s="21"/>
    </row>
    <row r="237" spans="1:22" x14ac:dyDescent="0.25">
      <c r="A237" s="10">
        <f t="shared" si="24"/>
        <v>51592</v>
      </c>
      <c r="B237">
        <f t="shared" si="19"/>
        <v>20</v>
      </c>
      <c r="C237">
        <v>236</v>
      </c>
      <c r="D237" s="4">
        <f ca="1">SUM('Annuitair extra oud'!D237,'Annuitair extra nieuw'!D237)</f>
        <v>0</v>
      </c>
      <c r="E237" s="4">
        <f ca="1">SUM('Annuitair extra oud'!E237,'Annuitair extra nieuw'!E237,'Annuitair extra oud'!F237,'Annuitair extra nieuw'!F237)</f>
        <v>0</v>
      </c>
      <c r="F237" s="4">
        <f ca="1">SUM('Annuitair extra oud'!G237,'Annuitair extra nieuw'!G237)</f>
        <v>0</v>
      </c>
      <c r="G237" s="4">
        <f ca="1">SUM('Annuitair extra oud'!H237,'Annuitair extra nieuw'!H237)</f>
        <v>0</v>
      </c>
      <c r="H237" s="4">
        <f t="shared" ca="1" si="20"/>
        <v>0</v>
      </c>
      <c r="I237" s="4">
        <f t="shared" ca="1" si="21"/>
        <v>0</v>
      </c>
      <c r="J237" s="4">
        <f ca="1">SUM('Annuitair extra oud'!I237,'Annuitair extra nieuw'!I237)</f>
        <v>0</v>
      </c>
      <c r="K237" s="4">
        <f t="shared" ca="1" si="22"/>
        <v>0</v>
      </c>
      <c r="L237" s="4">
        <f ca="1">SUM('Annuitair extra oud'!J237,'Annuitair extra nieuw'!J237)</f>
        <v>0</v>
      </c>
      <c r="M237" s="10">
        <f t="shared" ca="1" si="23"/>
        <v>51592</v>
      </c>
      <c r="N237" s="4"/>
      <c r="O237" s="4"/>
      <c r="P237" s="4"/>
      <c r="Q237" s="4"/>
      <c r="R237" s="4"/>
      <c r="S237" s="4"/>
      <c r="T237" s="4"/>
      <c r="U237" s="4"/>
      <c r="V237" s="21"/>
    </row>
    <row r="238" spans="1:22" x14ac:dyDescent="0.25">
      <c r="A238" s="10">
        <f t="shared" si="24"/>
        <v>51622</v>
      </c>
      <c r="B238">
        <f t="shared" si="19"/>
        <v>20</v>
      </c>
      <c r="C238">
        <v>237</v>
      </c>
      <c r="D238" s="4">
        <f ca="1">SUM('Annuitair extra oud'!D238,'Annuitair extra nieuw'!D238)</f>
        <v>0</v>
      </c>
      <c r="E238" s="4">
        <f ca="1">SUM('Annuitair extra oud'!E238,'Annuitair extra nieuw'!E238,'Annuitair extra oud'!F238,'Annuitair extra nieuw'!F238)</f>
        <v>0</v>
      </c>
      <c r="F238" s="4">
        <f ca="1">SUM('Annuitair extra oud'!G238,'Annuitair extra nieuw'!G238)</f>
        <v>0</v>
      </c>
      <c r="G238" s="4">
        <f ca="1">SUM('Annuitair extra oud'!H238,'Annuitair extra nieuw'!H238)</f>
        <v>0</v>
      </c>
      <c r="H238" s="4">
        <f t="shared" ca="1" si="20"/>
        <v>0</v>
      </c>
      <c r="I238" s="4">
        <f t="shared" ca="1" si="21"/>
        <v>0</v>
      </c>
      <c r="J238" s="4">
        <f ca="1">SUM('Annuitair extra oud'!I238,'Annuitair extra nieuw'!I238)</f>
        <v>0</v>
      </c>
      <c r="K238" s="4">
        <f t="shared" ca="1" si="22"/>
        <v>0</v>
      </c>
      <c r="L238" s="4">
        <f ca="1">SUM('Annuitair extra oud'!J238,'Annuitair extra nieuw'!J238)</f>
        <v>0</v>
      </c>
      <c r="M238" s="10">
        <f t="shared" ca="1" si="23"/>
        <v>51622</v>
      </c>
      <c r="N238" s="4"/>
      <c r="O238" s="4"/>
      <c r="P238" s="4"/>
      <c r="Q238" s="4"/>
      <c r="R238" s="4"/>
      <c r="S238" s="4"/>
      <c r="T238" s="4"/>
      <c r="U238" s="4"/>
      <c r="V238" s="21"/>
    </row>
    <row r="239" spans="1:22" x14ac:dyDescent="0.25">
      <c r="A239" s="10">
        <f t="shared" si="24"/>
        <v>51653</v>
      </c>
      <c r="B239">
        <f t="shared" si="19"/>
        <v>20</v>
      </c>
      <c r="C239">
        <v>238</v>
      </c>
      <c r="D239" s="4">
        <f ca="1">SUM('Annuitair extra oud'!D239,'Annuitair extra nieuw'!D239)</f>
        <v>0</v>
      </c>
      <c r="E239" s="4">
        <f ca="1">SUM('Annuitair extra oud'!E239,'Annuitair extra nieuw'!E239,'Annuitair extra oud'!F239,'Annuitair extra nieuw'!F239)</f>
        <v>0</v>
      </c>
      <c r="F239" s="4">
        <f ca="1">SUM('Annuitair extra oud'!G239,'Annuitair extra nieuw'!G239)</f>
        <v>0</v>
      </c>
      <c r="G239" s="4">
        <f ca="1">SUM('Annuitair extra oud'!H239,'Annuitair extra nieuw'!H239)</f>
        <v>0</v>
      </c>
      <c r="H239" s="4">
        <f t="shared" ca="1" si="20"/>
        <v>0</v>
      </c>
      <c r="I239" s="4">
        <f t="shared" ca="1" si="21"/>
        <v>0</v>
      </c>
      <c r="J239" s="4">
        <f ca="1">SUM('Annuitair extra oud'!I239,'Annuitair extra nieuw'!I239)</f>
        <v>0</v>
      </c>
      <c r="K239" s="4">
        <f t="shared" ca="1" si="22"/>
        <v>0</v>
      </c>
      <c r="L239" s="4">
        <f ca="1">SUM('Annuitair extra oud'!J239,'Annuitair extra nieuw'!J239)</f>
        <v>0</v>
      </c>
      <c r="M239" s="10">
        <f t="shared" ca="1" si="23"/>
        <v>51653</v>
      </c>
      <c r="N239" s="4"/>
      <c r="O239" s="4"/>
      <c r="P239" s="4"/>
      <c r="Q239" s="4"/>
      <c r="R239" s="4"/>
      <c r="S239" s="4"/>
      <c r="T239" s="4"/>
      <c r="U239" s="4"/>
      <c r="V239" s="21"/>
    </row>
    <row r="240" spans="1:22" x14ac:dyDescent="0.25">
      <c r="A240" s="10">
        <f t="shared" si="24"/>
        <v>51683</v>
      </c>
      <c r="B240">
        <f t="shared" si="19"/>
        <v>20</v>
      </c>
      <c r="C240">
        <v>239</v>
      </c>
      <c r="D240" s="4">
        <f ca="1">SUM('Annuitair extra oud'!D240,'Annuitair extra nieuw'!D240)</f>
        <v>0</v>
      </c>
      <c r="E240" s="4">
        <f ca="1">SUM('Annuitair extra oud'!E240,'Annuitair extra nieuw'!E240,'Annuitair extra oud'!F240,'Annuitair extra nieuw'!F240)</f>
        <v>0</v>
      </c>
      <c r="F240" s="4">
        <f ca="1">SUM('Annuitair extra oud'!G240,'Annuitair extra nieuw'!G240)</f>
        <v>0</v>
      </c>
      <c r="G240" s="4">
        <f ca="1">SUM('Annuitair extra oud'!H240,'Annuitair extra nieuw'!H240)</f>
        <v>0</v>
      </c>
      <c r="H240" s="4">
        <f t="shared" ca="1" si="20"/>
        <v>0</v>
      </c>
      <c r="I240" s="4">
        <f t="shared" ca="1" si="21"/>
        <v>0</v>
      </c>
      <c r="J240" s="4">
        <f ca="1">SUM('Annuitair extra oud'!I240,'Annuitair extra nieuw'!I240)</f>
        <v>0</v>
      </c>
      <c r="K240" s="4">
        <f t="shared" ca="1" si="22"/>
        <v>0</v>
      </c>
      <c r="L240" s="4">
        <f ca="1">SUM('Annuitair extra oud'!J240,'Annuitair extra nieuw'!J240)</f>
        <v>0</v>
      </c>
      <c r="M240" s="10">
        <f t="shared" ca="1" si="23"/>
        <v>51683</v>
      </c>
      <c r="N240" s="4"/>
      <c r="O240" s="4"/>
      <c r="P240" s="4"/>
      <c r="Q240" s="4"/>
      <c r="R240" s="4"/>
      <c r="S240" s="4"/>
      <c r="T240" s="4"/>
      <c r="U240" s="4"/>
      <c r="V240" s="21"/>
    </row>
    <row r="241" spans="1:22" x14ac:dyDescent="0.25">
      <c r="A241" s="10">
        <f t="shared" si="24"/>
        <v>51714</v>
      </c>
      <c r="B241">
        <f t="shared" si="19"/>
        <v>20</v>
      </c>
      <c r="C241">
        <v>240</v>
      </c>
      <c r="D241" s="4">
        <f ca="1">SUM('Annuitair extra oud'!D241,'Annuitair extra nieuw'!D241)</f>
        <v>0</v>
      </c>
      <c r="E241" s="4">
        <f ca="1">SUM('Annuitair extra oud'!E241,'Annuitair extra nieuw'!E241,'Annuitair extra oud'!F241,'Annuitair extra nieuw'!F241)</f>
        <v>0</v>
      </c>
      <c r="F241" s="4">
        <f ca="1">SUM('Annuitair extra oud'!G241,'Annuitair extra nieuw'!G241)</f>
        <v>0</v>
      </c>
      <c r="G241" s="4">
        <f ca="1">SUM('Annuitair extra oud'!H241,'Annuitair extra nieuw'!H241)</f>
        <v>0</v>
      </c>
      <c r="H241" s="4">
        <f t="shared" ca="1" si="20"/>
        <v>0</v>
      </c>
      <c r="I241" s="4">
        <f t="shared" ca="1" si="21"/>
        <v>0</v>
      </c>
      <c r="J241" s="4">
        <f ca="1">SUM('Annuitair extra oud'!I241,'Annuitair extra nieuw'!I241)</f>
        <v>0</v>
      </c>
      <c r="K241" s="4">
        <f t="shared" ca="1" si="22"/>
        <v>0</v>
      </c>
      <c r="L241" s="4">
        <f ca="1">SUM('Annuitair extra oud'!J241,'Annuitair extra nieuw'!J241)</f>
        <v>0</v>
      </c>
      <c r="M241" s="10">
        <f t="shared" ca="1" si="23"/>
        <v>51714</v>
      </c>
      <c r="N241" s="4"/>
      <c r="O241" s="4"/>
      <c r="P241" s="4"/>
      <c r="Q241" s="4"/>
      <c r="R241" s="4"/>
      <c r="S241" s="4"/>
      <c r="T241" s="4"/>
      <c r="U241" s="4"/>
      <c r="V241" s="21"/>
    </row>
    <row r="242" spans="1:22" x14ac:dyDescent="0.25">
      <c r="A242" s="10">
        <f t="shared" si="24"/>
        <v>51745</v>
      </c>
      <c r="B242">
        <f t="shared" si="19"/>
        <v>21</v>
      </c>
      <c r="C242">
        <v>241</v>
      </c>
      <c r="D242" s="4">
        <f ca="1">SUM('Annuitair extra oud'!D242,'Annuitair extra nieuw'!D242)</f>
        <v>0</v>
      </c>
      <c r="E242" s="4">
        <f ca="1">SUM('Annuitair extra oud'!E242,'Annuitair extra nieuw'!E242,'Annuitair extra oud'!F242,'Annuitair extra nieuw'!F242)</f>
        <v>0</v>
      </c>
      <c r="F242" s="4">
        <f ca="1">SUM('Annuitair extra oud'!G242,'Annuitair extra nieuw'!G242)</f>
        <v>0</v>
      </c>
      <c r="G242" s="4">
        <f ca="1">SUM('Annuitair extra oud'!H242,'Annuitair extra nieuw'!H242)</f>
        <v>0</v>
      </c>
      <c r="H242" s="4">
        <f t="shared" ca="1" si="20"/>
        <v>0</v>
      </c>
      <c r="I242" s="4">
        <f t="shared" ca="1" si="21"/>
        <v>0</v>
      </c>
      <c r="J242" s="4">
        <f ca="1">SUM('Annuitair extra oud'!I242,'Annuitair extra nieuw'!I242)</f>
        <v>0</v>
      </c>
      <c r="K242" s="4">
        <f t="shared" ca="1" si="22"/>
        <v>0</v>
      </c>
      <c r="L242" s="4">
        <f ca="1">SUM('Annuitair extra oud'!J242,'Annuitair extra nieuw'!J242)</f>
        <v>0</v>
      </c>
      <c r="M242" s="10">
        <f t="shared" ca="1" si="23"/>
        <v>51745</v>
      </c>
      <c r="N242" s="4"/>
      <c r="O242" s="4"/>
      <c r="P242" s="4"/>
      <c r="Q242" s="4"/>
      <c r="R242" s="4"/>
      <c r="S242" s="4"/>
      <c r="T242" s="4"/>
      <c r="U242" s="4"/>
      <c r="V242" s="21"/>
    </row>
    <row r="243" spans="1:22" x14ac:dyDescent="0.25">
      <c r="A243" s="10">
        <f t="shared" si="24"/>
        <v>51775</v>
      </c>
      <c r="B243">
        <f t="shared" si="19"/>
        <v>21</v>
      </c>
      <c r="C243">
        <v>242</v>
      </c>
      <c r="D243" s="4">
        <f ca="1">SUM('Annuitair extra oud'!D243,'Annuitair extra nieuw'!D243)</f>
        <v>0</v>
      </c>
      <c r="E243" s="4">
        <f ca="1">SUM('Annuitair extra oud'!E243,'Annuitair extra nieuw'!E243,'Annuitair extra oud'!F243,'Annuitair extra nieuw'!F243)</f>
        <v>0</v>
      </c>
      <c r="F243" s="4">
        <f ca="1">SUM('Annuitair extra oud'!G243,'Annuitair extra nieuw'!G243)</f>
        <v>0</v>
      </c>
      <c r="G243" s="4">
        <f ca="1">SUM('Annuitair extra oud'!H243,'Annuitair extra nieuw'!H243)</f>
        <v>0</v>
      </c>
      <c r="H243" s="4">
        <f t="shared" ca="1" si="20"/>
        <v>0</v>
      </c>
      <c r="I243" s="4">
        <f t="shared" ca="1" si="21"/>
        <v>0</v>
      </c>
      <c r="J243" s="4">
        <f ca="1">SUM('Annuitair extra oud'!I243,'Annuitair extra nieuw'!I243)</f>
        <v>0</v>
      </c>
      <c r="K243" s="4">
        <f t="shared" ca="1" si="22"/>
        <v>0</v>
      </c>
      <c r="L243" s="4">
        <f ca="1">SUM('Annuitair extra oud'!J243,'Annuitair extra nieuw'!J243)</f>
        <v>0</v>
      </c>
      <c r="M243" s="10">
        <f t="shared" ca="1" si="23"/>
        <v>51775</v>
      </c>
      <c r="N243" s="4"/>
      <c r="O243" s="4"/>
      <c r="P243" s="4"/>
      <c r="Q243" s="4"/>
      <c r="R243" s="4"/>
      <c r="S243" s="4"/>
      <c r="T243" s="4"/>
      <c r="U243" s="4"/>
      <c r="V243" s="21"/>
    </row>
    <row r="244" spans="1:22" x14ac:dyDescent="0.25">
      <c r="A244" s="10">
        <f t="shared" si="24"/>
        <v>51806</v>
      </c>
      <c r="B244">
        <f t="shared" si="19"/>
        <v>21</v>
      </c>
      <c r="C244">
        <v>243</v>
      </c>
      <c r="D244" s="4">
        <f ca="1">SUM('Annuitair extra oud'!D244,'Annuitair extra nieuw'!D244)</f>
        <v>0</v>
      </c>
      <c r="E244" s="4">
        <f ca="1">SUM('Annuitair extra oud'!E244,'Annuitair extra nieuw'!E244,'Annuitair extra oud'!F244,'Annuitair extra nieuw'!F244)</f>
        <v>0</v>
      </c>
      <c r="F244" s="4">
        <f ca="1">SUM('Annuitair extra oud'!G244,'Annuitair extra nieuw'!G244)</f>
        <v>0</v>
      </c>
      <c r="G244" s="4">
        <f ca="1">SUM('Annuitair extra oud'!H244,'Annuitair extra nieuw'!H244)</f>
        <v>0</v>
      </c>
      <c r="H244" s="4">
        <f t="shared" ca="1" si="20"/>
        <v>0</v>
      </c>
      <c r="I244" s="4">
        <f t="shared" ca="1" si="21"/>
        <v>0</v>
      </c>
      <c r="J244" s="4">
        <f ca="1">SUM('Annuitair extra oud'!I244,'Annuitair extra nieuw'!I244)</f>
        <v>0</v>
      </c>
      <c r="K244" s="4">
        <f t="shared" ca="1" si="22"/>
        <v>0</v>
      </c>
      <c r="L244" s="4">
        <f ca="1">SUM('Annuitair extra oud'!J244,'Annuitair extra nieuw'!J244)</f>
        <v>0</v>
      </c>
      <c r="M244" s="10">
        <f t="shared" ca="1" si="23"/>
        <v>51806</v>
      </c>
      <c r="N244" s="4"/>
      <c r="O244" s="4"/>
      <c r="P244" s="4"/>
      <c r="Q244" s="4"/>
      <c r="R244" s="4"/>
      <c r="S244" s="4"/>
      <c r="T244" s="4"/>
      <c r="U244" s="4"/>
      <c r="V244" s="21"/>
    </row>
    <row r="245" spans="1:22" x14ac:dyDescent="0.25">
      <c r="A245" s="10">
        <f t="shared" si="24"/>
        <v>51836</v>
      </c>
      <c r="B245">
        <f t="shared" si="19"/>
        <v>21</v>
      </c>
      <c r="C245">
        <v>244</v>
      </c>
      <c r="D245" s="4">
        <f ca="1">SUM('Annuitair extra oud'!D245,'Annuitair extra nieuw'!D245)</f>
        <v>0</v>
      </c>
      <c r="E245" s="4">
        <f ca="1">SUM('Annuitair extra oud'!E245,'Annuitair extra nieuw'!E245,'Annuitair extra oud'!F245,'Annuitair extra nieuw'!F245)</f>
        <v>0</v>
      </c>
      <c r="F245" s="4">
        <f ca="1">SUM('Annuitair extra oud'!G245,'Annuitair extra nieuw'!G245)</f>
        <v>0</v>
      </c>
      <c r="G245" s="4">
        <f ca="1">SUM('Annuitair extra oud'!H245,'Annuitair extra nieuw'!H245)</f>
        <v>0</v>
      </c>
      <c r="H245" s="4">
        <f t="shared" ca="1" si="20"/>
        <v>0</v>
      </c>
      <c r="I245" s="4">
        <f t="shared" ca="1" si="21"/>
        <v>0</v>
      </c>
      <c r="J245" s="4">
        <f ca="1">SUM('Annuitair extra oud'!I245,'Annuitair extra nieuw'!I245)</f>
        <v>0</v>
      </c>
      <c r="K245" s="4">
        <f t="shared" ca="1" si="22"/>
        <v>0</v>
      </c>
      <c r="L245" s="4">
        <f ca="1">SUM('Annuitair extra oud'!J245,'Annuitair extra nieuw'!J245)</f>
        <v>0</v>
      </c>
      <c r="M245" s="10">
        <f t="shared" ca="1" si="23"/>
        <v>51836</v>
      </c>
      <c r="N245" s="4"/>
      <c r="O245" s="4"/>
      <c r="P245" s="4"/>
      <c r="Q245" s="4"/>
      <c r="R245" s="4"/>
      <c r="S245" s="4"/>
      <c r="T245" s="4"/>
      <c r="U245" s="4"/>
      <c r="V245" s="21"/>
    </row>
    <row r="246" spans="1:22" x14ac:dyDescent="0.25">
      <c r="A246" s="10">
        <f t="shared" si="24"/>
        <v>51867</v>
      </c>
      <c r="B246">
        <f t="shared" si="19"/>
        <v>21</v>
      </c>
      <c r="C246">
        <v>245</v>
      </c>
      <c r="D246" s="4">
        <f ca="1">SUM('Annuitair extra oud'!D246,'Annuitair extra nieuw'!D246)</f>
        <v>0</v>
      </c>
      <c r="E246" s="4">
        <f ca="1">SUM('Annuitair extra oud'!E246,'Annuitair extra nieuw'!E246,'Annuitair extra oud'!F246,'Annuitair extra nieuw'!F246)</f>
        <v>0</v>
      </c>
      <c r="F246" s="4">
        <f ca="1">SUM('Annuitair extra oud'!G246,'Annuitair extra nieuw'!G246)</f>
        <v>0</v>
      </c>
      <c r="G246" s="4">
        <f ca="1">SUM('Annuitair extra oud'!H246,'Annuitair extra nieuw'!H246)</f>
        <v>0</v>
      </c>
      <c r="H246" s="4">
        <f t="shared" ca="1" si="20"/>
        <v>0</v>
      </c>
      <c r="I246" s="4">
        <f t="shared" ca="1" si="21"/>
        <v>0</v>
      </c>
      <c r="J246" s="4">
        <f ca="1">SUM('Annuitair extra oud'!I246,'Annuitair extra nieuw'!I246)</f>
        <v>0</v>
      </c>
      <c r="K246" s="4">
        <f t="shared" ca="1" si="22"/>
        <v>0</v>
      </c>
      <c r="L246" s="4">
        <f ca="1">SUM('Annuitair extra oud'!J246,'Annuitair extra nieuw'!J246)</f>
        <v>0</v>
      </c>
      <c r="M246" s="10">
        <f t="shared" ca="1" si="23"/>
        <v>51867</v>
      </c>
      <c r="N246" s="4"/>
      <c r="O246" s="4"/>
      <c r="P246" s="4"/>
      <c r="Q246" s="4"/>
      <c r="R246" s="4"/>
      <c r="S246" s="4"/>
      <c r="T246" s="4"/>
      <c r="U246" s="4"/>
      <c r="V246" s="21"/>
    </row>
    <row r="247" spans="1:22" x14ac:dyDescent="0.25">
      <c r="A247" s="10">
        <f t="shared" si="24"/>
        <v>51898</v>
      </c>
      <c r="B247">
        <f t="shared" si="19"/>
        <v>21</v>
      </c>
      <c r="C247">
        <v>246</v>
      </c>
      <c r="D247" s="4">
        <f ca="1">SUM('Annuitair extra oud'!D247,'Annuitair extra nieuw'!D247)</f>
        <v>0</v>
      </c>
      <c r="E247" s="4">
        <f ca="1">SUM('Annuitair extra oud'!E247,'Annuitair extra nieuw'!E247,'Annuitair extra oud'!F247,'Annuitair extra nieuw'!F247)</f>
        <v>0</v>
      </c>
      <c r="F247" s="4">
        <f ca="1">SUM('Annuitair extra oud'!G247,'Annuitair extra nieuw'!G247)</f>
        <v>0</v>
      </c>
      <c r="G247" s="4">
        <f ca="1">SUM('Annuitair extra oud'!H247,'Annuitair extra nieuw'!H247)</f>
        <v>0</v>
      </c>
      <c r="H247" s="4">
        <f t="shared" ca="1" si="20"/>
        <v>0</v>
      </c>
      <c r="I247" s="4">
        <f t="shared" ca="1" si="21"/>
        <v>0</v>
      </c>
      <c r="J247" s="4">
        <f ca="1">SUM('Annuitair extra oud'!I247,'Annuitair extra nieuw'!I247)</f>
        <v>0</v>
      </c>
      <c r="K247" s="4">
        <f t="shared" ca="1" si="22"/>
        <v>0</v>
      </c>
      <c r="L247" s="4">
        <f ca="1">SUM('Annuitair extra oud'!J247,'Annuitair extra nieuw'!J247)</f>
        <v>0</v>
      </c>
      <c r="M247" s="10">
        <f t="shared" ca="1" si="23"/>
        <v>51898</v>
      </c>
      <c r="N247" s="4"/>
      <c r="O247" s="4"/>
      <c r="P247" s="4"/>
      <c r="Q247" s="4"/>
      <c r="R247" s="4"/>
      <c r="S247" s="4"/>
      <c r="T247" s="4"/>
      <c r="U247" s="4"/>
      <c r="V247" s="21"/>
    </row>
    <row r="248" spans="1:22" x14ac:dyDescent="0.25">
      <c r="A248" s="10">
        <f t="shared" si="24"/>
        <v>51926</v>
      </c>
      <c r="B248">
        <f t="shared" si="19"/>
        <v>21</v>
      </c>
      <c r="C248">
        <v>247</v>
      </c>
      <c r="D248" s="4">
        <f ca="1">SUM('Annuitair extra oud'!D248,'Annuitair extra nieuw'!D248)</f>
        <v>0</v>
      </c>
      <c r="E248" s="4">
        <f ca="1">SUM('Annuitair extra oud'!E248,'Annuitair extra nieuw'!E248,'Annuitair extra oud'!F248,'Annuitair extra nieuw'!F248)</f>
        <v>0</v>
      </c>
      <c r="F248" s="4">
        <f ca="1">SUM('Annuitair extra oud'!G248,'Annuitair extra nieuw'!G248)</f>
        <v>0</v>
      </c>
      <c r="G248" s="4">
        <f ca="1">SUM('Annuitair extra oud'!H248,'Annuitair extra nieuw'!H248)</f>
        <v>0</v>
      </c>
      <c r="H248" s="4">
        <f t="shared" ca="1" si="20"/>
        <v>0</v>
      </c>
      <c r="I248" s="4">
        <f t="shared" ca="1" si="21"/>
        <v>0</v>
      </c>
      <c r="J248" s="4">
        <f ca="1">SUM('Annuitair extra oud'!I248,'Annuitair extra nieuw'!I248)</f>
        <v>0</v>
      </c>
      <c r="K248" s="4">
        <f t="shared" ca="1" si="22"/>
        <v>0</v>
      </c>
      <c r="L248" s="4">
        <f ca="1">SUM('Annuitair extra oud'!J248,'Annuitair extra nieuw'!J248)</f>
        <v>0</v>
      </c>
      <c r="M248" s="10">
        <f t="shared" ca="1" si="23"/>
        <v>51926</v>
      </c>
      <c r="N248" s="4"/>
      <c r="O248" s="4"/>
      <c r="P248" s="4"/>
      <c r="Q248" s="4"/>
      <c r="R248" s="4"/>
      <c r="S248" s="4"/>
      <c r="T248" s="4"/>
      <c r="U248" s="4"/>
      <c r="V248" s="21"/>
    </row>
    <row r="249" spans="1:22" x14ac:dyDescent="0.25">
      <c r="A249" s="10">
        <f t="shared" si="24"/>
        <v>51957</v>
      </c>
      <c r="B249">
        <f t="shared" si="19"/>
        <v>21</v>
      </c>
      <c r="C249">
        <v>248</v>
      </c>
      <c r="D249" s="4">
        <f ca="1">SUM('Annuitair extra oud'!D249,'Annuitair extra nieuw'!D249)</f>
        <v>0</v>
      </c>
      <c r="E249" s="4">
        <f ca="1">SUM('Annuitair extra oud'!E249,'Annuitair extra nieuw'!E249,'Annuitair extra oud'!F249,'Annuitair extra nieuw'!F249)</f>
        <v>0</v>
      </c>
      <c r="F249" s="4">
        <f ca="1">SUM('Annuitair extra oud'!G249,'Annuitair extra nieuw'!G249)</f>
        <v>0</v>
      </c>
      <c r="G249" s="4">
        <f ca="1">SUM('Annuitair extra oud'!H249,'Annuitair extra nieuw'!H249)</f>
        <v>0</v>
      </c>
      <c r="H249" s="4">
        <f t="shared" ca="1" si="20"/>
        <v>0</v>
      </c>
      <c r="I249" s="4">
        <f t="shared" ca="1" si="21"/>
        <v>0</v>
      </c>
      <c r="J249" s="4">
        <f ca="1">SUM('Annuitair extra oud'!I249,'Annuitair extra nieuw'!I249)</f>
        <v>0</v>
      </c>
      <c r="K249" s="4">
        <f t="shared" ca="1" si="22"/>
        <v>0</v>
      </c>
      <c r="L249" s="4">
        <f ca="1">SUM('Annuitair extra oud'!J249,'Annuitair extra nieuw'!J249)</f>
        <v>0</v>
      </c>
      <c r="M249" s="10">
        <f t="shared" ca="1" si="23"/>
        <v>51957</v>
      </c>
      <c r="N249" s="4"/>
      <c r="O249" s="4"/>
      <c r="P249" s="4"/>
      <c r="Q249" s="4"/>
      <c r="R249" s="4"/>
      <c r="S249" s="4"/>
      <c r="T249" s="4"/>
      <c r="U249" s="4"/>
      <c r="V249" s="21"/>
    </row>
    <row r="250" spans="1:22" x14ac:dyDescent="0.25">
      <c r="A250" s="10">
        <f t="shared" si="24"/>
        <v>51987</v>
      </c>
      <c r="B250">
        <f t="shared" si="19"/>
        <v>21</v>
      </c>
      <c r="C250">
        <v>249</v>
      </c>
      <c r="D250" s="4">
        <f ca="1">SUM('Annuitair extra oud'!D250,'Annuitair extra nieuw'!D250)</f>
        <v>0</v>
      </c>
      <c r="E250" s="4">
        <f ca="1">SUM('Annuitair extra oud'!E250,'Annuitair extra nieuw'!E250,'Annuitair extra oud'!F250,'Annuitair extra nieuw'!F250)</f>
        <v>0</v>
      </c>
      <c r="F250" s="4">
        <f ca="1">SUM('Annuitair extra oud'!G250,'Annuitair extra nieuw'!G250)</f>
        <v>0</v>
      </c>
      <c r="G250" s="4">
        <f ca="1">SUM('Annuitair extra oud'!H250,'Annuitair extra nieuw'!H250)</f>
        <v>0</v>
      </c>
      <c r="H250" s="4">
        <f t="shared" ca="1" si="20"/>
        <v>0</v>
      </c>
      <c r="I250" s="4">
        <f t="shared" ca="1" si="21"/>
        <v>0</v>
      </c>
      <c r="J250" s="4">
        <f ca="1">SUM('Annuitair extra oud'!I250,'Annuitair extra nieuw'!I250)</f>
        <v>0</v>
      </c>
      <c r="K250" s="4">
        <f t="shared" ca="1" si="22"/>
        <v>0</v>
      </c>
      <c r="L250" s="4">
        <f ca="1">SUM('Annuitair extra oud'!J250,'Annuitair extra nieuw'!J250)</f>
        <v>0</v>
      </c>
      <c r="M250" s="10">
        <f t="shared" ca="1" si="23"/>
        <v>51987</v>
      </c>
      <c r="N250" s="4"/>
      <c r="O250" s="4"/>
      <c r="P250" s="4"/>
      <c r="Q250" s="4"/>
      <c r="R250" s="4"/>
      <c r="S250" s="4"/>
      <c r="T250" s="4"/>
      <c r="U250" s="4"/>
      <c r="V250" s="21"/>
    </row>
    <row r="251" spans="1:22" x14ac:dyDescent="0.25">
      <c r="A251" s="10">
        <f t="shared" si="24"/>
        <v>52018</v>
      </c>
      <c r="B251">
        <f t="shared" si="19"/>
        <v>21</v>
      </c>
      <c r="C251">
        <v>250</v>
      </c>
      <c r="D251" s="4">
        <f ca="1">SUM('Annuitair extra oud'!D251,'Annuitair extra nieuw'!D251)</f>
        <v>0</v>
      </c>
      <c r="E251" s="4">
        <f ca="1">SUM('Annuitair extra oud'!E251,'Annuitair extra nieuw'!E251,'Annuitair extra oud'!F251,'Annuitair extra nieuw'!F251)</f>
        <v>0</v>
      </c>
      <c r="F251" s="4">
        <f ca="1">SUM('Annuitair extra oud'!G251,'Annuitair extra nieuw'!G251)</f>
        <v>0</v>
      </c>
      <c r="G251" s="4">
        <f ca="1">SUM('Annuitair extra oud'!H251,'Annuitair extra nieuw'!H251)</f>
        <v>0</v>
      </c>
      <c r="H251" s="4">
        <f t="shared" ca="1" si="20"/>
        <v>0</v>
      </c>
      <c r="I251" s="4">
        <f t="shared" ca="1" si="21"/>
        <v>0</v>
      </c>
      <c r="J251" s="4">
        <f ca="1">SUM('Annuitair extra oud'!I251,'Annuitair extra nieuw'!I251)</f>
        <v>0</v>
      </c>
      <c r="K251" s="4">
        <f t="shared" ca="1" si="22"/>
        <v>0</v>
      </c>
      <c r="L251" s="4">
        <f ca="1">SUM('Annuitair extra oud'!J251,'Annuitair extra nieuw'!J251)</f>
        <v>0</v>
      </c>
      <c r="M251" s="10">
        <f t="shared" ca="1" si="23"/>
        <v>52018</v>
      </c>
      <c r="N251" s="4"/>
      <c r="O251" s="4"/>
      <c r="P251" s="4"/>
      <c r="Q251" s="4"/>
      <c r="R251" s="4"/>
      <c r="S251" s="4"/>
      <c r="T251" s="4"/>
      <c r="U251" s="4"/>
      <c r="V251" s="21"/>
    </row>
    <row r="252" spans="1:22" x14ac:dyDescent="0.25">
      <c r="A252" s="10">
        <f t="shared" si="24"/>
        <v>52048</v>
      </c>
      <c r="B252">
        <f t="shared" si="19"/>
        <v>21</v>
      </c>
      <c r="C252">
        <v>251</v>
      </c>
      <c r="D252" s="4">
        <f ca="1">SUM('Annuitair extra oud'!D252,'Annuitair extra nieuw'!D252)</f>
        <v>0</v>
      </c>
      <c r="E252" s="4">
        <f ca="1">SUM('Annuitair extra oud'!E252,'Annuitair extra nieuw'!E252,'Annuitair extra oud'!F252,'Annuitair extra nieuw'!F252)</f>
        <v>0</v>
      </c>
      <c r="F252" s="4">
        <f ca="1">SUM('Annuitair extra oud'!G252,'Annuitair extra nieuw'!G252)</f>
        <v>0</v>
      </c>
      <c r="G252" s="4">
        <f ca="1">SUM('Annuitair extra oud'!H252,'Annuitair extra nieuw'!H252)</f>
        <v>0</v>
      </c>
      <c r="H252" s="4">
        <f t="shared" ca="1" si="20"/>
        <v>0</v>
      </c>
      <c r="I252" s="4">
        <f t="shared" ca="1" si="21"/>
        <v>0</v>
      </c>
      <c r="J252" s="4">
        <f ca="1">SUM('Annuitair extra oud'!I252,'Annuitair extra nieuw'!I252)</f>
        <v>0</v>
      </c>
      <c r="K252" s="4">
        <f t="shared" ca="1" si="22"/>
        <v>0</v>
      </c>
      <c r="L252" s="4">
        <f ca="1">SUM('Annuitair extra oud'!J252,'Annuitair extra nieuw'!J252)</f>
        <v>0</v>
      </c>
      <c r="M252" s="10">
        <f t="shared" ca="1" si="23"/>
        <v>52048</v>
      </c>
      <c r="N252" s="4"/>
      <c r="O252" s="4"/>
      <c r="P252" s="4"/>
      <c r="Q252" s="4"/>
      <c r="R252" s="4"/>
      <c r="S252" s="4"/>
      <c r="T252" s="4"/>
      <c r="U252" s="4"/>
      <c r="V252" s="21"/>
    </row>
    <row r="253" spans="1:22" x14ac:dyDescent="0.25">
      <c r="A253" s="10">
        <f t="shared" si="24"/>
        <v>52079</v>
      </c>
      <c r="B253">
        <f t="shared" si="19"/>
        <v>21</v>
      </c>
      <c r="C253">
        <v>252</v>
      </c>
      <c r="D253" s="4">
        <f ca="1">SUM('Annuitair extra oud'!D253,'Annuitair extra nieuw'!D253)</f>
        <v>0</v>
      </c>
      <c r="E253" s="4">
        <f ca="1">SUM('Annuitair extra oud'!E253,'Annuitair extra nieuw'!E253,'Annuitair extra oud'!F253,'Annuitair extra nieuw'!F253)</f>
        <v>0</v>
      </c>
      <c r="F253" s="4">
        <f ca="1">SUM('Annuitair extra oud'!G253,'Annuitair extra nieuw'!G253)</f>
        <v>0</v>
      </c>
      <c r="G253" s="4">
        <f ca="1">SUM('Annuitair extra oud'!H253,'Annuitair extra nieuw'!H253)</f>
        <v>0</v>
      </c>
      <c r="H253" s="4">
        <f t="shared" ca="1" si="20"/>
        <v>0</v>
      </c>
      <c r="I253" s="4">
        <f t="shared" ca="1" si="21"/>
        <v>0</v>
      </c>
      <c r="J253" s="4">
        <f ca="1">SUM('Annuitair extra oud'!I253,'Annuitair extra nieuw'!I253)</f>
        <v>0</v>
      </c>
      <c r="K253" s="4">
        <f t="shared" ca="1" si="22"/>
        <v>0</v>
      </c>
      <c r="L253" s="4">
        <f ca="1">SUM('Annuitair extra oud'!J253,'Annuitair extra nieuw'!J253)</f>
        <v>0</v>
      </c>
      <c r="M253" s="10">
        <f t="shared" ca="1" si="23"/>
        <v>52079</v>
      </c>
      <c r="N253" s="4"/>
      <c r="O253" s="4"/>
      <c r="P253" s="4"/>
      <c r="Q253" s="4"/>
      <c r="R253" s="4"/>
      <c r="S253" s="4"/>
      <c r="T253" s="4"/>
      <c r="U253" s="4"/>
      <c r="V253" s="21"/>
    </row>
    <row r="254" spans="1:22" x14ac:dyDescent="0.25">
      <c r="A254" s="10">
        <f t="shared" si="24"/>
        <v>52110</v>
      </c>
      <c r="B254">
        <f t="shared" si="19"/>
        <v>22</v>
      </c>
      <c r="C254">
        <v>253</v>
      </c>
      <c r="D254" s="4">
        <f ca="1">SUM('Annuitair extra oud'!D254,'Annuitair extra nieuw'!D254)</f>
        <v>0</v>
      </c>
      <c r="E254" s="4">
        <f ca="1">SUM('Annuitair extra oud'!E254,'Annuitair extra nieuw'!E254,'Annuitair extra oud'!F254,'Annuitair extra nieuw'!F254)</f>
        <v>0</v>
      </c>
      <c r="F254" s="4">
        <f ca="1">SUM('Annuitair extra oud'!G254,'Annuitair extra nieuw'!G254)</f>
        <v>0</v>
      </c>
      <c r="G254" s="4">
        <f ca="1">SUM('Annuitair extra oud'!H254,'Annuitair extra nieuw'!H254)</f>
        <v>0</v>
      </c>
      <c r="H254" s="4">
        <f t="shared" ca="1" si="20"/>
        <v>0</v>
      </c>
      <c r="I254" s="4">
        <f t="shared" ca="1" si="21"/>
        <v>0</v>
      </c>
      <c r="J254" s="4">
        <f ca="1">SUM('Annuitair extra oud'!I254,'Annuitair extra nieuw'!I254)</f>
        <v>0</v>
      </c>
      <c r="K254" s="4">
        <f t="shared" ca="1" si="22"/>
        <v>0</v>
      </c>
      <c r="L254" s="4">
        <f ca="1">SUM('Annuitair extra oud'!J254,'Annuitair extra nieuw'!J254)</f>
        <v>0</v>
      </c>
      <c r="M254" s="10">
        <f t="shared" ca="1" si="23"/>
        <v>52110</v>
      </c>
      <c r="N254" s="4"/>
      <c r="O254" s="4"/>
      <c r="P254" s="4"/>
      <c r="Q254" s="4"/>
      <c r="R254" s="4"/>
      <c r="S254" s="4"/>
      <c r="T254" s="4"/>
      <c r="U254" s="4"/>
      <c r="V254" s="21"/>
    </row>
    <row r="255" spans="1:22" x14ac:dyDescent="0.25">
      <c r="A255" s="10">
        <f t="shared" si="24"/>
        <v>52140</v>
      </c>
      <c r="B255">
        <f t="shared" si="19"/>
        <v>22</v>
      </c>
      <c r="C255">
        <v>254</v>
      </c>
      <c r="D255" s="4">
        <f ca="1">SUM('Annuitair extra oud'!D255,'Annuitair extra nieuw'!D255)</f>
        <v>0</v>
      </c>
      <c r="E255" s="4">
        <f ca="1">SUM('Annuitair extra oud'!E255,'Annuitair extra nieuw'!E255,'Annuitair extra oud'!F255,'Annuitair extra nieuw'!F255)</f>
        <v>0</v>
      </c>
      <c r="F255" s="4">
        <f ca="1">SUM('Annuitair extra oud'!G255,'Annuitair extra nieuw'!G255)</f>
        <v>0</v>
      </c>
      <c r="G255" s="4">
        <f ca="1">SUM('Annuitair extra oud'!H255,'Annuitair extra nieuw'!H255)</f>
        <v>0</v>
      </c>
      <c r="H255" s="4">
        <f t="shared" ca="1" si="20"/>
        <v>0</v>
      </c>
      <c r="I255" s="4">
        <f t="shared" ca="1" si="21"/>
        <v>0</v>
      </c>
      <c r="J255" s="4">
        <f ca="1">SUM('Annuitair extra oud'!I255,'Annuitair extra nieuw'!I255)</f>
        <v>0</v>
      </c>
      <c r="K255" s="4">
        <f t="shared" ca="1" si="22"/>
        <v>0</v>
      </c>
      <c r="L255" s="4">
        <f ca="1">SUM('Annuitair extra oud'!J255,'Annuitair extra nieuw'!J255)</f>
        <v>0</v>
      </c>
      <c r="M255" s="10">
        <f t="shared" ca="1" si="23"/>
        <v>52140</v>
      </c>
      <c r="N255" s="4"/>
      <c r="O255" s="4"/>
      <c r="P255" s="4"/>
      <c r="Q255" s="4"/>
      <c r="R255" s="4"/>
      <c r="S255" s="4"/>
      <c r="T255" s="4"/>
      <c r="U255" s="4"/>
      <c r="V255" s="21"/>
    </row>
    <row r="256" spans="1:22" x14ac:dyDescent="0.25">
      <c r="A256" s="10">
        <f t="shared" si="24"/>
        <v>52171</v>
      </c>
      <c r="B256">
        <f t="shared" si="19"/>
        <v>22</v>
      </c>
      <c r="C256">
        <v>255</v>
      </c>
      <c r="D256" s="4">
        <f ca="1">SUM('Annuitair extra oud'!D256,'Annuitair extra nieuw'!D256)</f>
        <v>0</v>
      </c>
      <c r="E256" s="4">
        <f ca="1">SUM('Annuitair extra oud'!E256,'Annuitair extra nieuw'!E256,'Annuitair extra oud'!F256,'Annuitair extra nieuw'!F256)</f>
        <v>0</v>
      </c>
      <c r="F256" s="4">
        <f ca="1">SUM('Annuitair extra oud'!G256,'Annuitair extra nieuw'!G256)</f>
        <v>0</v>
      </c>
      <c r="G256" s="4">
        <f ca="1">SUM('Annuitair extra oud'!H256,'Annuitair extra nieuw'!H256)</f>
        <v>0</v>
      </c>
      <c r="H256" s="4">
        <f t="shared" ca="1" si="20"/>
        <v>0</v>
      </c>
      <c r="I256" s="4">
        <f t="shared" ca="1" si="21"/>
        <v>0</v>
      </c>
      <c r="J256" s="4">
        <f ca="1">SUM('Annuitair extra oud'!I256,'Annuitair extra nieuw'!I256)</f>
        <v>0</v>
      </c>
      <c r="K256" s="4">
        <f t="shared" ca="1" si="22"/>
        <v>0</v>
      </c>
      <c r="L256" s="4">
        <f ca="1">SUM('Annuitair extra oud'!J256,'Annuitair extra nieuw'!J256)</f>
        <v>0</v>
      </c>
      <c r="M256" s="10">
        <f t="shared" ca="1" si="23"/>
        <v>52171</v>
      </c>
      <c r="N256" s="4"/>
      <c r="O256" s="4"/>
      <c r="P256" s="4"/>
      <c r="Q256" s="4"/>
      <c r="R256" s="4"/>
      <c r="S256" s="4"/>
      <c r="T256" s="4"/>
      <c r="U256" s="4"/>
      <c r="V256" s="21"/>
    </row>
    <row r="257" spans="1:22" x14ac:dyDescent="0.25">
      <c r="A257" s="10">
        <f t="shared" si="24"/>
        <v>52201</v>
      </c>
      <c r="B257">
        <f t="shared" si="19"/>
        <v>22</v>
      </c>
      <c r="C257">
        <v>256</v>
      </c>
      <c r="D257" s="4">
        <f ca="1">SUM('Annuitair extra oud'!D257,'Annuitair extra nieuw'!D257)</f>
        <v>0</v>
      </c>
      <c r="E257" s="4">
        <f ca="1">SUM('Annuitair extra oud'!E257,'Annuitair extra nieuw'!E257,'Annuitair extra oud'!F257,'Annuitair extra nieuw'!F257)</f>
        <v>0</v>
      </c>
      <c r="F257" s="4">
        <f ca="1">SUM('Annuitair extra oud'!G257,'Annuitair extra nieuw'!G257)</f>
        <v>0</v>
      </c>
      <c r="G257" s="4">
        <f ca="1">SUM('Annuitair extra oud'!H257,'Annuitair extra nieuw'!H257)</f>
        <v>0</v>
      </c>
      <c r="H257" s="4">
        <f t="shared" ca="1" si="20"/>
        <v>0</v>
      </c>
      <c r="I257" s="4">
        <f t="shared" ca="1" si="21"/>
        <v>0</v>
      </c>
      <c r="J257" s="4">
        <f ca="1">SUM('Annuitair extra oud'!I257,'Annuitair extra nieuw'!I257)</f>
        <v>0</v>
      </c>
      <c r="K257" s="4">
        <f t="shared" ca="1" si="22"/>
        <v>0</v>
      </c>
      <c r="L257" s="4">
        <f ca="1">SUM('Annuitair extra oud'!J257,'Annuitair extra nieuw'!J257)</f>
        <v>0</v>
      </c>
      <c r="M257" s="10">
        <f t="shared" ca="1" si="23"/>
        <v>52201</v>
      </c>
      <c r="N257" s="4"/>
      <c r="O257" s="4"/>
      <c r="P257" s="4"/>
      <c r="Q257" s="4"/>
      <c r="R257" s="4"/>
      <c r="S257" s="4"/>
      <c r="T257" s="4"/>
      <c r="U257" s="4"/>
      <c r="V257" s="21"/>
    </row>
    <row r="258" spans="1:22" x14ac:dyDescent="0.25">
      <c r="A258" s="10">
        <f t="shared" si="24"/>
        <v>52232</v>
      </c>
      <c r="B258">
        <f t="shared" si="19"/>
        <v>22</v>
      </c>
      <c r="C258">
        <v>257</v>
      </c>
      <c r="D258" s="4">
        <f ca="1">SUM('Annuitair extra oud'!D258,'Annuitair extra nieuw'!D258)</f>
        <v>0</v>
      </c>
      <c r="E258" s="4">
        <f ca="1">SUM('Annuitair extra oud'!E258,'Annuitair extra nieuw'!E258,'Annuitair extra oud'!F258,'Annuitair extra nieuw'!F258)</f>
        <v>0</v>
      </c>
      <c r="F258" s="4">
        <f ca="1">SUM('Annuitair extra oud'!G258,'Annuitair extra nieuw'!G258)</f>
        <v>0</v>
      </c>
      <c r="G258" s="4">
        <f ca="1">SUM('Annuitair extra oud'!H258,'Annuitair extra nieuw'!H258)</f>
        <v>0</v>
      </c>
      <c r="H258" s="4">
        <f t="shared" ca="1" si="20"/>
        <v>0</v>
      </c>
      <c r="I258" s="4">
        <f t="shared" ca="1" si="21"/>
        <v>0</v>
      </c>
      <c r="J258" s="4">
        <f ca="1">SUM('Annuitair extra oud'!I258,'Annuitair extra nieuw'!I258)</f>
        <v>0</v>
      </c>
      <c r="K258" s="4">
        <f t="shared" ca="1" si="22"/>
        <v>0</v>
      </c>
      <c r="L258" s="4">
        <f ca="1">SUM('Annuitair extra oud'!J258,'Annuitair extra nieuw'!J258)</f>
        <v>0</v>
      </c>
      <c r="M258" s="10">
        <f t="shared" ca="1" si="23"/>
        <v>52232</v>
      </c>
      <c r="N258" s="4"/>
      <c r="O258" s="4"/>
      <c r="P258" s="4"/>
      <c r="Q258" s="4"/>
      <c r="R258" s="4"/>
      <c r="S258" s="4"/>
      <c r="T258" s="4"/>
      <c r="U258" s="4"/>
      <c r="V258" s="21"/>
    </row>
    <row r="259" spans="1:22" x14ac:dyDescent="0.25">
      <c r="A259" s="10">
        <f t="shared" si="24"/>
        <v>52263</v>
      </c>
      <c r="B259">
        <f t="shared" ref="B259:B322" si="25">CEILING(C259/12,1)</f>
        <v>22</v>
      </c>
      <c r="C259">
        <v>258</v>
      </c>
      <c r="D259" s="4">
        <f ca="1">SUM('Annuitair extra oud'!D259,'Annuitair extra nieuw'!D259)</f>
        <v>0</v>
      </c>
      <c r="E259" s="4">
        <f ca="1">SUM('Annuitair extra oud'!E259,'Annuitair extra nieuw'!E259,'Annuitair extra oud'!F259,'Annuitair extra nieuw'!F259)</f>
        <v>0</v>
      </c>
      <c r="F259" s="4">
        <f ca="1">SUM('Annuitair extra oud'!G259,'Annuitair extra nieuw'!G259)</f>
        <v>0</v>
      </c>
      <c r="G259" s="4">
        <f ca="1">SUM('Annuitair extra oud'!H259,'Annuitair extra nieuw'!H259)</f>
        <v>0</v>
      </c>
      <c r="H259" s="4">
        <f t="shared" ref="H259:H322" ca="1" si="26">IF(F259-(Eigenwoningforfait/12)&lt;=0,0,(F259-(Eigenwoningforfait/12))*Belastingpercentage)</f>
        <v>0</v>
      </c>
      <c r="I259" s="4">
        <f t="shared" ref="I259:I322" ca="1" si="27">G259-H259</f>
        <v>0</v>
      </c>
      <c r="J259" s="4">
        <f ca="1">SUM('Annuitair extra oud'!I259,'Annuitair extra nieuw'!I259)</f>
        <v>0</v>
      </c>
      <c r="K259" s="4">
        <f t="shared" ref="K259:K322" ca="1" si="28">J259-H259</f>
        <v>0</v>
      </c>
      <c r="L259" s="4">
        <f ca="1">SUM('Annuitair extra oud'!J259,'Annuitair extra nieuw'!J259)</f>
        <v>0</v>
      </c>
      <c r="M259" s="10">
        <f t="shared" ref="M259:M322" ca="1" si="29">IF(L259&gt;=0.01,"",A259)</f>
        <v>52263</v>
      </c>
      <c r="N259" s="4"/>
      <c r="O259" s="4"/>
      <c r="P259" s="4"/>
      <c r="Q259" s="4"/>
      <c r="R259" s="4"/>
      <c r="S259" s="4"/>
      <c r="T259" s="4"/>
      <c r="U259" s="4"/>
      <c r="V259" s="21"/>
    </row>
    <row r="260" spans="1:22" x14ac:dyDescent="0.25">
      <c r="A260" s="10">
        <f t="shared" ref="A260:A323" si="30">DATE(YEAR(A259),MONTH(A259)+1,DAY(A259))</f>
        <v>52291</v>
      </c>
      <c r="B260">
        <f t="shared" si="25"/>
        <v>22</v>
      </c>
      <c r="C260">
        <v>259</v>
      </c>
      <c r="D260" s="4">
        <f ca="1">SUM('Annuitair extra oud'!D260,'Annuitair extra nieuw'!D260)</f>
        <v>0</v>
      </c>
      <c r="E260" s="4">
        <f ca="1">SUM('Annuitair extra oud'!E260,'Annuitair extra nieuw'!E260,'Annuitair extra oud'!F260,'Annuitair extra nieuw'!F260)</f>
        <v>0</v>
      </c>
      <c r="F260" s="4">
        <f ca="1">SUM('Annuitair extra oud'!G260,'Annuitair extra nieuw'!G260)</f>
        <v>0</v>
      </c>
      <c r="G260" s="4">
        <f ca="1">SUM('Annuitair extra oud'!H260,'Annuitair extra nieuw'!H260)</f>
        <v>0</v>
      </c>
      <c r="H260" s="4">
        <f t="shared" ca="1" si="26"/>
        <v>0</v>
      </c>
      <c r="I260" s="4">
        <f t="shared" ca="1" si="27"/>
        <v>0</v>
      </c>
      <c r="J260" s="4">
        <f ca="1">SUM('Annuitair extra oud'!I260,'Annuitair extra nieuw'!I260)</f>
        <v>0</v>
      </c>
      <c r="K260" s="4">
        <f t="shared" ca="1" si="28"/>
        <v>0</v>
      </c>
      <c r="L260" s="4">
        <f ca="1">SUM('Annuitair extra oud'!J260,'Annuitair extra nieuw'!J260)</f>
        <v>0</v>
      </c>
      <c r="M260" s="10">
        <f t="shared" ca="1" si="29"/>
        <v>52291</v>
      </c>
      <c r="N260" s="4"/>
      <c r="O260" s="4"/>
      <c r="P260" s="4"/>
      <c r="Q260" s="4"/>
      <c r="R260" s="4"/>
      <c r="S260" s="4"/>
      <c r="T260" s="4"/>
      <c r="U260" s="4"/>
      <c r="V260" s="21"/>
    </row>
    <row r="261" spans="1:22" x14ac:dyDescent="0.25">
      <c r="A261" s="10">
        <f t="shared" si="30"/>
        <v>52322</v>
      </c>
      <c r="B261">
        <f t="shared" si="25"/>
        <v>22</v>
      </c>
      <c r="C261">
        <v>260</v>
      </c>
      <c r="D261" s="4">
        <f ca="1">SUM('Annuitair extra oud'!D261,'Annuitair extra nieuw'!D261)</f>
        <v>0</v>
      </c>
      <c r="E261" s="4">
        <f ca="1">SUM('Annuitair extra oud'!E261,'Annuitair extra nieuw'!E261,'Annuitair extra oud'!F261,'Annuitair extra nieuw'!F261)</f>
        <v>0</v>
      </c>
      <c r="F261" s="4">
        <f ca="1">SUM('Annuitair extra oud'!G261,'Annuitair extra nieuw'!G261)</f>
        <v>0</v>
      </c>
      <c r="G261" s="4">
        <f ca="1">SUM('Annuitair extra oud'!H261,'Annuitair extra nieuw'!H261)</f>
        <v>0</v>
      </c>
      <c r="H261" s="4">
        <f t="shared" ca="1" si="26"/>
        <v>0</v>
      </c>
      <c r="I261" s="4">
        <f t="shared" ca="1" si="27"/>
        <v>0</v>
      </c>
      <c r="J261" s="4">
        <f ca="1">SUM('Annuitair extra oud'!I261,'Annuitair extra nieuw'!I261)</f>
        <v>0</v>
      </c>
      <c r="K261" s="4">
        <f t="shared" ca="1" si="28"/>
        <v>0</v>
      </c>
      <c r="L261" s="4">
        <f ca="1">SUM('Annuitair extra oud'!J261,'Annuitair extra nieuw'!J261)</f>
        <v>0</v>
      </c>
      <c r="M261" s="10">
        <f t="shared" ca="1" si="29"/>
        <v>52322</v>
      </c>
      <c r="N261" s="4"/>
      <c r="O261" s="4"/>
      <c r="P261" s="4"/>
      <c r="Q261" s="4"/>
      <c r="R261" s="4"/>
      <c r="S261" s="4"/>
      <c r="T261" s="4"/>
      <c r="U261" s="4"/>
      <c r="V261" s="21"/>
    </row>
    <row r="262" spans="1:22" x14ac:dyDescent="0.25">
      <c r="A262" s="10">
        <f t="shared" si="30"/>
        <v>52352</v>
      </c>
      <c r="B262">
        <f t="shared" si="25"/>
        <v>22</v>
      </c>
      <c r="C262">
        <v>261</v>
      </c>
      <c r="D262" s="4">
        <f ca="1">SUM('Annuitair extra oud'!D262,'Annuitair extra nieuw'!D262)</f>
        <v>0</v>
      </c>
      <c r="E262" s="4">
        <f ca="1">SUM('Annuitair extra oud'!E262,'Annuitair extra nieuw'!E262,'Annuitair extra oud'!F262,'Annuitair extra nieuw'!F262)</f>
        <v>0</v>
      </c>
      <c r="F262" s="4">
        <f ca="1">SUM('Annuitair extra oud'!G262,'Annuitair extra nieuw'!G262)</f>
        <v>0</v>
      </c>
      <c r="G262" s="4">
        <f ca="1">SUM('Annuitair extra oud'!H262,'Annuitair extra nieuw'!H262)</f>
        <v>0</v>
      </c>
      <c r="H262" s="4">
        <f t="shared" ca="1" si="26"/>
        <v>0</v>
      </c>
      <c r="I262" s="4">
        <f t="shared" ca="1" si="27"/>
        <v>0</v>
      </c>
      <c r="J262" s="4">
        <f ca="1">SUM('Annuitair extra oud'!I262,'Annuitair extra nieuw'!I262)</f>
        <v>0</v>
      </c>
      <c r="K262" s="4">
        <f t="shared" ca="1" si="28"/>
        <v>0</v>
      </c>
      <c r="L262" s="4">
        <f ca="1">SUM('Annuitair extra oud'!J262,'Annuitair extra nieuw'!J262)</f>
        <v>0</v>
      </c>
      <c r="M262" s="10">
        <f t="shared" ca="1" si="29"/>
        <v>52352</v>
      </c>
      <c r="N262" s="4"/>
      <c r="O262" s="4"/>
      <c r="P262" s="4"/>
      <c r="Q262" s="4"/>
      <c r="R262" s="4"/>
      <c r="S262" s="4"/>
      <c r="T262" s="4"/>
      <c r="U262" s="4"/>
      <c r="V262" s="21"/>
    </row>
    <row r="263" spans="1:22" x14ac:dyDescent="0.25">
      <c r="A263" s="10">
        <f t="shared" si="30"/>
        <v>52383</v>
      </c>
      <c r="B263">
        <f t="shared" si="25"/>
        <v>22</v>
      </c>
      <c r="C263">
        <v>262</v>
      </c>
      <c r="D263" s="4">
        <f ca="1">SUM('Annuitair extra oud'!D263,'Annuitair extra nieuw'!D263)</f>
        <v>0</v>
      </c>
      <c r="E263" s="4">
        <f ca="1">SUM('Annuitair extra oud'!E263,'Annuitair extra nieuw'!E263,'Annuitair extra oud'!F263,'Annuitair extra nieuw'!F263)</f>
        <v>0</v>
      </c>
      <c r="F263" s="4">
        <f ca="1">SUM('Annuitair extra oud'!G263,'Annuitair extra nieuw'!G263)</f>
        <v>0</v>
      </c>
      <c r="G263" s="4">
        <f ca="1">SUM('Annuitair extra oud'!H263,'Annuitair extra nieuw'!H263)</f>
        <v>0</v>
      </c>
      <c r="H263" s="4">
        <f t="shared" ca="1" si="26"/>
        <v>0</v>
      </c>
      <c r="I263" s="4">
        <f t="shared" ca="1" si="27"/>
        <v>0</v>
      </c>
      <c r="J263" s="4">
        <f ca="1">SUM('Annuitair extra oud'!I263,'Annuitair extra nieuw'!I263)</f>
        <v>0</v>
      </c>
      <c r="K263" s="4">
        <f t="shared" ca="1" si="28"/>
        <v>0</v>
      </c>
      <c r="L263" s="4">
        <f ca="1">SUM('Annuitair extra oud'!J263,'Annuitair extra nieuw'!J263)</f>
        <v>0</v>
      </c>
      <c r="M263" s="10">
        <f t="shared" ca="1" si="29"/>
        <v>52383</v>
      </c>
      <c r="N263" s="4"/>
      <c r="O263" s="4"/>
      <c r="P263" s="4"/>
      <c r="Q263" s="4"/>
      <c r="R263" s="4"/>
      <c r="S263" s="4"/>
      <c r="T263" s="4"/>
      <c r="U263" s="4"/>
      <c r="V263" s="21"/>
    </row>
    <row r="264" spans="1:22" x14ac:dyDescent="0.25">
      <c r="A264" s="10">
        <f t="shared" si="30"/>
        <v>52413</v>
      </c>
      <c r="B264">
        <f t="shared" si="25"/>
        <v>22</v>
      </c>
      <c r="C264">
        <v>263</v>
      </c>
      <c r="D264" s="4">
        <f ca="1">SUM('Annuitair extra oud'!D264,'Annuitair extra nieuw'!D264)</f>
        <v>0</v>
      </c>
      <c r="E264" s="4">
        <f ca="1">SUM('Annuitair extra oud'!E264,'Annuitair extra nieuw'!E264,'Annuitair extra oud'!F264,'Annuitair extra nieuw'!F264)</f>
        <v>0</v>
      </c>
      <c r="F264" s="4">
        <f ca="1">SUM('Annuitair extra oud'!G264,'Annuitair extra nieuw'!G264)</f>
        <v>0</v>
      </c>
      <c r="G264" s="4">
        <f ca="1">SUM('Annuitair extra oud'!H264,'Annuitair extra nieuw'!H264)</f>
        <v>0</v>
      </c>
      <c r="H264" s="4">
        <f t="shared" ca="1" si="26"/>
        <v>0</v>
      </c>
      <c r="I264" s="4">
        <f t="shared" ca="1" si="27"/>
        <v>0</v>
      </c>
      <c r="J264" s="4">
        <f ca="1">SUM('Annuitair extra oud'!I264,'Annuitair extra nieuw'!I264)</f>
        <v>0</v>
      </c>
      <c r="K264" s="4">
        <f t="shared" ca="1" si="28"/>
        <v>0</v>
      </c>
      <c r="L264" s="4">
        <f ca="1">SUM('Annuitair extra oud'!J264,'Annuitair extra nieuw'!J264)</f>
        <v>0</v>
      </c>
      <c r="M264" s="10">
        <f t="shared" ca="1" si="29"/>
        <v>52413</v>
      </c>
      <c r="N264" s="4"/>
      <c r="O264" s="4"/>
      <c r="P264" s="4"/>
      <c r="Q264" s="4"/>
      <c r="R264" s="4"/>
      <c r="S264" s="4"/>
      <c r="T264" s="4"/>
      <c r="U264" s="4"/>
      <c r="V264" s="21"/>
    </row>
    <row r="265" spans="1:22" x14ac:dyDescent="0.25">
      <c r="A265" s="10">
        <f t="shared" si="30"/>
        <v>52444</v>
      </c>
      <c r="B265">
        <f t="shared" si="25"/>
        <v>22</v>
      </c>
      <c r="C265">
        <v>264</v>
      </c>
      <c r="D265" s="4">
        <f ca="1">SUM('Annuitair extra oud'!D265,'Annuitair extra nieuw'!D265)</f>
        <v>0</v>
      </c>
      <c r="E265" s="4">
        <f ca="1">SUM('Annuitair extra oud'!E265,'Annuitair extra nieuw'!E265,'Annuitair extra oud'!F265,'Annuitair extra nieuw'!F265)</f>
        <v>0</v>
      </c>
      <c r="F265" s="4">
        <f ca="1">SUM('Annuitair extra oud'!G265,'Annuitair extra nieuw'!G265)</f>
        <v>0</v>
      </c>
      <c r="G265" s="4">
        <f ca="1">SUM('Annuitair extra oud'!H265,'Annuitair extra nieuw'!H265)</f>
        <v>0</v>
      </c>
      <c r="H265" s="4">
        <f t="shared" ca="1" si="26"/>
        <v>0</v>
      </c>
      <c r="I265" s="4">
        <f t="shared" ca="1" si="27"/>
        <v>0</v>
      </c>
      <c r="J265" s="4">
        <f ca="1">SUM('Annuitair extra oud'!I265,'Annuitair extra nieuw'!I265)</f>
        <v>0</v>
      </c>
      <c r="K265" s="4">
        <f t="shared" ca="1" si="28"/>
        <v>0</v>
      </c>
      <c r="L265" s="4">
        <f ca="1">SUM('Annuitair extra oud'!J265,'Annuitair extra nieuw'!J265)</f>
        <v>0</v>
      </c>
      <c r="M265" s="10">
        <f t="shared" ca="1" si="29"/>
        <v>52444</v>
      </c>
      <c r="N265" s="4"/>
      <c r="O265" s="4"/>
      <c r="P265" s="4"/>
      <c r="Q265" s="4"/>
      <c r="R265" s="4"/>
      <c r="S265" s="4"/>
      <c r="T265" s="4"/>
      <c r="U265" s="4"/>
      <c r="V265" s="21"/>
    </row>
    <row r="266" spans="1:22" x14ac:dyDescent="0.25">
      <c r="A266" s="10">
        <f t="shared" si="30"/>
        <v>52475</v>
      </c>
      <c r="B266">
        <f t="shared" si="25"/>
        <v>23</v>
      </c>
      <c r="C266">
        <v>265</v>
      </c>
      <c r="D266" s="4">
        <f ca="1">SUM('Annuitair extra oud'!D266,'Annuitair extra nieuw'!D266)</f>
        <v>0</v>
      </c>
      <c r="E266" s="4">
        <f ca="1">SUM('Annuitair extra oud'!E266,'Annuitair extra nieuw'!E266,'Annuitair extra oud'!F266,'Annuitair extra nieuw'!F266)</f>
        <v>0</v>
      </c>
      <c r="F266" s="4">
        <f ca="1">SUM('Annuitair extra oud'!G266,'Annuitair extra nieuw'!G266)</f>
        <v>0</v>
      </c>
      <c r="G266" s="4">
        <f ca="1">SUM('Annuitair extra oud'!H266,'Annuitair extra nieuw'!H266)</f>
        <v>0</v>
      </c>
      <c r="H266" s="4">
        <f t="shared" ca="1" si="26"/>
        <v>0</v>
      </c>
      <c r="I266" s="4">
        <f t="shared" ca="1" si="27"/>
        <v>0</v>
      </c>
      <c r="J266" s="4">
        <f ca="1">SUM('Annuitair extra oud'!I266,'Annuitair extra nieuw'!I266)</f>
        <v>0</v>
      </c>
      <c r="K266" s="4">
        <f t="shared" ca="1" si="28"/>
        <v>0</v>
      </c>
      <c r="L266" s="4">
        <f ca="1">SUM('Annuitair extra oud'!J266,'Annuitair extra nieuw'!J266)</f>
        <v>0</v>
      </c>
      <c r="M266" s="10">
        <f t="shared" ca="1" si="29"/>
        <v>52475</v>
      </c>
      <c r="N266" s="4"/>
      <c r="O266" s="4"/>
      <c r="P266" s="4"/>
      <c r="Q266" s="4"/>
      <c r="R266" s="4"/>
      <c r="S266" s="4"/>
      <c r="T266" s="4"/>
      <c r="U266" s="4"/>
      <c r="V266" s="21"/>
    </row>
    <row r="267" spans="1:22" x14ac:dyDescent="0.25">
      <c r="A267" s="10">
        <f t="shared" si="30"/>
        <v>52505</v>
      </c>
      <c r="B267">
        <f t="shared" si="25"/>
        <v>23</v>
      </c>
      <c r="C267">
        <v>266</v>
      </c>
      <c r="D267" s="4">
        <f ca="1">SUM('Annuitair extra oud'!D267,'Annuitair extra nieuw'!D267)</f>
        <v>0</v>
      </c>
      <c r="E267" s="4">
        <f ca="1">SUM('Annuitair extra oud'!E267,'Annuitair extra nieuw'!E267,'Annuitair extra oud'!F267,'Annuitair extra nieuw'!F267)</f>
        <v>0</v>
      </c>
      <c r="F267" s="4">
        <f ca="1">SUM('Annuitair extra oud'!G267,'Annuitair extra nieuw'!G267)</f>
        <v>0</v>
      </c>
      <c r="G267" s="4">
        <f ca="1">SUM('Annuitair extra oud'!H267,'Annuitair extra nieuw'!H267)</f>
        <v>0</v>
      </c>
      <c r="H267" s="4">
        <f t="shared" ca="1" si="26"/>
        <v>0</v>
      </c>
      <c r="I267" s="4">
        <f t="shared" ca="1" si="27"/>
        <v>0</v>
      </c>
      <c r="J267" s="4">
        <f ca="1">SUM('Annuitair extra oud'!I267,'Annuitair extra nieuw'!I267)</f>
        <v>0</v>
      </c>
      <c r="K267" s="4">
        <f t="shared" ca="1" si="28"/>
        <v>0</v>
      </c>
      <c r="L267" s="4">
        <f ca="1">SUM('Annuitair extra oud'!J267,'Annuitair extra nieuw'!J267)</f>
        <v>0</v>
      </c>
      <c r="M267" s="10">
        <f t="shared" ca="1" si="29"/>
        <v>52505</v>
      </c>
      <c r="N267" s="4"/>
      <c r="O267" s="4"/>
      <c r="P267" s="4"/>
      <c r="Q267" s="4"/>
      <c r="R267" s="4"/>
      <c r="S267" s="4"/>
      <c r="T267" s="4"/>
      <c r="U267" s="4"/>
      <c r="V267" s="21"/>
    </row>
    <row r="268" spans="1:22" x14ac:dyDescent="0.25">
      <c r="A268" s="10">
        <f t="shared" si="30"/>
        <v>52536</v>
      </c>
      <c r="B268">
        <f t="shared" si="25"/>
        <v>23</v>
      </c>
      <c r="C268">
        <v>267</v>
      </c>
      <c r="D268" s="4">
        <f ca="1">SUM('Annuitair extra oud'!D268,'Annuitair extra nieuw'!D268)</f>
        <v>0</v>
      </c>
      <c r="E268" s="4">
        <f ca="1">SUM('Annuitair extra oud'!E268,'Annuitair extra nieuw'!E268,'Annuitair extra oud'!F268,'Annuitair extra nieuw'!F268)</f>
        <v>0</v>
      </c>
      <c r="F268" s="4">
        <f ca="1">SUM('Annuitair extra oud'!G268,'Annuitair extra nieuw'!G268)</f>
        <v>0</v>
      </c>
      <c r="G268" s="4">
        <f ca="1">SUM('Annuitair extra oud'!H268,'Annuitair extra nieuw'!H268)</f>
        <v>0</v>
      </c>
      <c r="H268" s="4">
        <f t="shared" ca="1" si="26"/>
        <v>0</v>
      </c>
      <c r="I268" s="4">
        <f t="shared" ca="1" si="27"/>
        <v>0</v>
      </c>
      <c r="J268" s="4">
        <f ca="1">SUM('Annuitair extra oud'!I268,'Annuitair extra nieuw'!I268)</f>
        <v>0</v>
      </c>
      <c r="K268" s="4">
        <f t="shared" ca="1" si="28"/>
        <v>0</v>
      </c>
      <c r="L268" s="4">
        <f ca="1">SUM('Annuitair extra oud'!J268,'Annuitair extra nieuw'!J268)</f>
        <v>0</v>
      </c>
      <c r="M268" s="10">
        <f t="shared" ca="1" si="29"/>
        <v>52536</v>
      </c>
      <c r="N268" s="4"/>
      <c r="O268" s="4"/>
      <c r="P268" s="4"/>
      <c r="Q268" s="4"/>
      <c r="R268" s="4"/>
      <c r="S268" s="4"/>
      <c r="T268" s="4"/>
      <c r="U268" s="4"/>
      <c r="V268" s="21"/>
    </row>
    <row r="269" spans="1:22" x14ac:dyDescent="0.25">
      <c r="A269" s="10">
        <f t="shared" si="30"/>
        <v>52566</v>
      </c>
      <c r="B269">
        <f t="shared" si="25"/>
        <v>23</v>
      </c>
      <c r="C269">
        <v>268</v>
      </c>
      <c r="D269" s="4">
        <f ca="1">SUM('Annuitair extra oud'!D269,'Annuitair extra nieuw'!D269)</f>
        <v>0</v>
      </c>
      <c r="E269" s="4">
        <f ca="1">SUM('Annuitair extra oud'!E269,'Annuitair extra nieuw'!E269,'Annuitair extra oud'!F269,'Annuitair extra nieuw'!F269)</f>
        <v>0</v>
      </c>
      <c r="F269" s="4">
        <f ca="1">SUM('Annuitair extra oud'!G269,'Annuitair extra nieuw'!G269)</f>
        <v>0</v>
      </c>
      <c r="G269" s="4">
        <f ca="1">SUM('Annuitair extra oud'!H269,'Annuitair extra nieuw'!H269)</f>
        <v>0</v>
      </c>
      <c r="H269" s="4">
        <f t="shared" ca="1" si="26"/>
        <v>0</v>
      </c>
      <c r="I269" s="4">
        <f t="shared" ca="1" si="27"/>
        <v>0</v>
      </c>
      <c r="J269" s="4">
        <f ca="1">SUM('Annuitair extra oud'!I269,'Annuitair extra nieuw'!I269)</f>
        <v>0</v>
      </c>
      <c r="K269" s="4">
        <f t="shared" ca="1" si="28"/>
        <v>0</v>
      </c>
      <c r="L269" s="4">
        <f ca="1">SUM('Annuitair extra oud'!J269,'Annuitair extra nieuw'!J269)</f>
        <v>0</v>
      </c>
      <c r="M269" s="10">
        <f t="shared" ca="1" si="29"/>
        <v>52566</v>
      </c>
      <c r="N269" s="4"/>
      <c r="O269" s="4"/>
      <c r="P269" s="4"/>
      <c r="Q269" s="4"/>
      <c r="R269" s="4"/>
      <c r="S269" s="4"/>
      <c r="T269" s="4"/>
      <c r="U269" s="4"/>
      <c r="V269" s="21"/>
    </row>
    <row r="270" spans="1:22" x14ac:dyDescent="0.25">
      <c r="A270" s="10">
        <f t="shared" si="30"/>
        <v>52597</v>
      </c>
      <c r="B270">
        <f t="shared" si="25"/>
        <v>23</v>
      </c>
      <c r="C270">
        <v>269</v>
      </c>
      <c r="D270" s="4">
        <f ca="1">SUM('Annuitair extra oud'!D270,'Annuitair extra nieuw'!D270)</f>
        <v>0</v>
      </c>
      <c r="E270" s="4">
        <f ca="1">SUM('Annuitair extra oud'!E270,'Annuitair extra nieuw'!E270,'Annuitair extra oud'!F270,'Annuitair extra nieuw'!F270)</f>
        <v>0</v>
      </c>
      <c r="F270" s="4">
        <f ca="1">SUM('Annuitair extra oud'!G270,'Annuitair extra nieuw'!G270)</f>
        <v>0</v>
      </c>
      <c r="G270" s="4">
        <f ca="1">SUM('Annuitair extra oud'!H270,'Annuitair extra nieuw'!H270)</f>
        <v>0</v>
      </c>
      <c r="H270" s="4">
        <f t="shared" ca="1" si="26"/>
        <v>0</v>
      </c>
      <c r="I270" s="4">
        <f t="shared" ca="1" si="27"/>
        <v>0</v>
      </c>
      <c r="J270" s="4">
        <f ca="1">SUM('Annuitair extra oud'!I270,'Annuitair extra nieuw'!I270)</f>
        <v>0</v>
      </c>
      <c r="K270" s="4">
        <f t="shared" ca="1" si="28"/>
        <v>0</v>
      </c>
      <c r="L270" s="4">
        <f ca="1">SUM('Annuitair extra oud'!J270,'Annuitair extra nieuw'!J270)</f>
        <v>0</v>
      </c>
      <c r="M270" s="10">
        <f t="shared" ca="1" si="29"/>
        <v>52597</v>
      </c>
      <c r="N270" s="4"/>
      <c r="O270" s="4"/>
      <c r="P270" s="4"/>
      <c r="Q270" s="4"/>
      <c r="R270" s="4"/>
      <c r="S270" s="4"/>
      <c r="T270" s="4"/>
      <c r="U270" s="4"/>
      <c r="V270" s="21"/>
    </row>
    <row r="271" spans="1:22" x14ac:dyDescent="0.25">
      <c r="A271" s="10">
        <f t="shared" si="30"/>
        <v>52628</v>
      </c>
      <c r="B271">
        <f t="shared" si="25"/>
        <v>23</v>
      </c>
      <c r="C271">
        <v>270</v>
      </c>
      <c r="D271" s="4">
        <f ca="1">SUM('Annuitair extra oud'!D271,'Annuitair extra nieuw'!D271)</f>
        <v>0</v>
      </c>
      <c r="E271" s="4">
        <f ca="1">SUM('Annuitair extra oud'!E271,'Annuitair extra nieuw'!E271,'Annuitair extra oud'!F271,'Annuitair extra nieuw'!F271)</f>
        <v>0</v>
      </c>
      <c r="F271" s="4">
        <f ca="1">SUM('Annuitair extra oud'!G271,'Annuitair extra nieuw'!G271)</f>
        <v>0</v>
      </c>
      <c r="G271" s="4">
        <f ca="1">SUM('Annuitair extra oud'!H271,'Annuitair extra nieuw'!H271)</f>
        <v>0</v>
      </c>
      <c r="H271" s="4">
        <f t="shared" ca="1" si="26"/>
        <v>0</v>
      </c>
      <c r="I271" s="4">
        <f t="shared" ca="1" si="27"/>
        <v>0</v>
      </c>
      <c r="J271" s="4">
        <f ca="1">SUM('Annuitair extra oud'!I271,'Annuitair extra nieuw'!I271)</f>
        <v>0</v>
      </c>
      <c r="K271" s="4">
        <f t="shared" ca="1" si="28"/>
        <v>0</v>
      </c>
      <c r="L271" s="4">
        <f ca="1">SUM('Annuitair extra oud'!J271,'Annuitair extra nieuw'!J271)</f>
        <v>0</v>
      </c>
      <c r="M271" s="10">
        <f t="shared" ca="1" si="29"/>
        <v>52628</v>
      </c>
      <c r="N271" s="4"/>
      <c r="O271" s="4"/>
      <c r="P271" s="4"/>
      <c r="Q271" s="4"/>
      <c r="R271" s="4"/>
      <c r="S271" s="4"/>
      <c r="T271" s="4"/>
      <c r="U271" s="4"/>
      <c r="V271" s="21"/>
    </row>
    <row r="272" spans="1:22" x14ac:dyDescent="0.25">
      <c r="A272" s="10">
        <f t="shared" si="30"/>
        <v>52657</v>
      </c>
      <c r="B272">
        <f t="shared" si="25"/>
        <v>23</v>
      </c>
      <c r="C272">
        <v>271</v>
      </c>
      <c r="D272" s="4">
        <f ca="1">SUM('Annuitair extra oud'!D272,'Annuitair extra nieuw'!D272)</f>
        <v>0</v>
      </c>
      <c r="E272" s="4">
        <f ca="1">SUM('Annuitair extra oud'!E272,'Annuitair extra nieuw'!E272,'Annuitair extra oud'!F272,'Annuitair extra nieuw'!F272)</f>
        <v>0</v>
      </c>
      <c r="F272" s="4">
        <f ca="1">SUM('Annuitair extra oud'!G272,'Annuitair extra nieuw'!G272)</f>
        <v>0</v>
      </c>
      <c r="G272" s="4">
        <f ca="1">SUM('Annuitair extra oud'!H272,'Annuitair extra nieuw'!H272)</f>
        <v>0</v>
      </c>
      <c r="H272" s="4">
        <f t="shared" ca="1" si="26"/>
        <v>0</v>
      </c>
      <c r="I272" s="4">
        <f t="shared" ca="1" si="27"/>
        <v>0</v>
      </c>
      <c r="J272" s="4">
        <f ca="1">SUM('Annuitair extra oud'!I272,'Annuitair extra nieuw'!I272)</f>
        <v>0</v>
      </c>
      <c r="K272" s="4">
        <f t="shared" ca="1" si="28"/>
        <v>0</v>
      </c>
      <c r="L272" s="4">
        <f ca="1">SUM('Annuitair extra oud'!J272,'Annuitair extra nieuw'!J272)</f>
        <v>0</v>
      </c>
      <c r="M272" s="10">
        <f t="shared" ca="1" si="29"/>
        <v>52657</v>
      </c>
      <c r="N272" s="4"/>
      <c r="O272" s="4"/>
      <c r="P272" s="4"/>
      <c r="Q272" s="4"/>
      <c r="R272" s="4"/>
      <c r="S272" s="4"/>
      <c r="T272" s="4"/>
      <c r="U272" s="4"/>
      <c r="V272" s="21"/>
    </row>
    <row r="273" spans="1:22" x14ac:dyDescent="0.25">
      <c r="A273" s="10">
        <f t="shared" si="30"/>
        <v>52688</v>
      </c>
      <c r="B273">
        <f t="shared" si="25"/>
        <v>23</v>
      </c>
      <c r="C273">
        <v>272</v>
      </c>
      <c r="D273" s="4">
        <f ca="1">SUM('Annuitair extra oud'!D273,'Annuitair extra nieuw'!D273)</f>
        <v>0</v>
      </c>
      <c r="E273" s="4">
        <f ca="1">SUM('Annuitair extra oud'!E273,'Annuitair extra nieuw'!E273,'Annuitair extra oud'!F273,'Annuitair extra nieuw'!F273)</f>
        <v>0</v>
      </c>
      <c r="F273" s="4">
        <f ca="1">SUM('Annuitair extra oud'!G273,'Annuitair extra nieuw'!G273)</f>
        <v>0</v>
      </c>
      <c r="G273" s="4">
        <f ca="1">SUM('Annuitair extra oud'!H273,'Annuitair extra nieuw'!H273)</f>
        <v>0</v>
      </c>
      <c r="H273" s="4">
        <f t="shared" ca="1" si="26"/>
        <v>0</v>
      </c>
      <c r="I273" s="4">
        <f t="shared" ca="1" si="27"/>
        <v>0</v>
      </c>
      <c r="J273" s="4">
        <f ca="1">SUM('Annuitair extra oud'!I273,'Annuitair extra nieuw'!I273)</f>
        <v>0</v>
      </c>
      <c r="K273" s="4">
        <f t="shared" ca="1" si="28"/>
        <v>0</v>
      </c>
      <c r="L273" s="4">
        <f ca="1">SUM('Annuitair extra oud'!J273,'Annuitair extra nieuw'!J273)</f>
        <v>0</v>
      </c>
      <c r="M273" s="10">
        <f t="shared" ca="1" si="29"/>
        <v>52688</v>
      </c>
      <c r="N273" s="4"/>
      <c r="O273" s="4"/>
      <c r="P273" s="4"/>
      <c r="Q273" s="4"/>
      <c r="R273" s="4"/>
      <c r="S273" s="4"/>
      <c r="T273" s="4"/>
      <c r="U273" s="4"/>
      <c r="V273" s="21"/>
    </row>
    <row r="274" spans="1:22" x14ac:dyDescent="0.25">
      <c r="A274" s="10">
        <f t="shared" si="30"/>
        <v>52718</v>
      </c>
      <c r="B274">
        <f t="shared" si="25"/>
        <v>23</v>
      </c>
      <c r="C274">
        <v>273</v>
      </c>
      <c r="D274" s="4">
        <f ca="1">SUM('Annuitair extra oud'!D274,'Annuitair extra nieuw'!D274)</f>
        <v>0</v>
      </c>
      <c r="E274" s="4">
        <f ca="1">SUM('Annuitair extra oud'!E274,'Annuitair extra nieuw'!E274,'Annuitair extra oud'!F274,'Annuitair extra nieuw'!F274)</f>
        <v>0</v>
      </c>
      <c r="F274" s="4">
        <f ca="1">SUM('Annuitair extra oud'!G274,'Annuitair extra nieuw'!G274)</f>
        <v>0</v>
      </c>
      <c r="G274" s="4">
        <f ca="1">SUM('Annuitair extra oud'!H274,'Annuitair extra nieuw'!H274)</f>
        <v>0</v>
      </c>
      <c r="H274" s="4">
        <f t="shared" ca="1" si="26"/>
        <v>0</v>
      </c>
      <c r="I274" s="4">
        <f t="shared" ca="1" si="27"/>
        <v>0</v>
      </c>
      <c r="J274" s="4">
        <f ca="1">SUM('Annuitair extra oud'!I274,'Annuitair extra nieuw'!I274)</f>
        <v>0</v>
      </c>
      <c r="K274" s="4">
        <f t="shared" ca="1" si="28"/>
        <v>0</v>
      </c>
      <c r="L274" s="4">
        <f ca="1">SUM('Annuitair extra oud'!J274,'Annuitair extra nieuw'!J274)</f>
        <v>0</v>
      </c>
      <c r="M274" s="10">
        <f t="shared" ca="1" si="29"/>
        <v>52718</v>
      </c>
      <c r="N274" s="4"/>
      <c r="O274" s="4"/>
      <c r="P274" s="4"/>
      <c r="Q274" s="4"/>
      <c r="R274" s="4"/>
      <c r="S274" s="4"/>
      <c r="T274" s="4"/>
      <c r="U274" s="4"/>
      <c r="V274" s="21"/>
    </row>
    <row r="275" spans="1:22" x14ac:dyDescent="0.25">
      <c r="A275" s="10">
        <f t="shared" si="30"/>
        <v>52749</v>
      </c>
      <c r="B275">
        <f t="shared" si="25"/>
        <v>23</v>
      </c>
      <c r="C275">
        <v>274</v>
      </c>
      <c r="D275" s="4">
        <f ca="1">SUM('Annuitair extra oud'!D275,'Annuitair extra nieuw'!D275)</f>
        <v>0</v>
      </c>
      <c r="E275" s="4">
        <f ca="1">SUM('Annuitair extra oud'!E275,'Annuitair extra nieuw'!E275,'Annuitair extra oud'!F275,'Annuitair extra nieuw'!F275)</f>
        <v>0</v>
      </c>
      <c r="F275" s="4">
        <f ca="1">SUM('Annuitair extra oud'!G275,'Annuitair extra nieuw'!G275)</f>
        <v>0</v>
      </c>
      <c r="G275" s="4">
        <f ca="1">SUM('Annuitair extra oud'!H275,'Annuitair extra nieuw'!H275)</f>
        <v>0</v>
      </c>
      <c r="H275" s="4">
        <f t="shared" ca="1" si="26"/>
        <v>0</v>
      </c>
      <c r="I275" s="4">
        <f t="shared" ca="1" si="27"/>
        <v>0</v>
      </c>
      <c r="J275" s="4">
        <f ca="1">SUM('Annuitair extra oud'!I275,'Annuitair extra nieuw'!I275)</f>
        <v>0</v>
      </c>
      <c r="K275" s="4">
        <f t="shared" ca="1" si="28"/>
        <v>0</v>
      </c>
      <c r="L275" s="4">
        <f ca="1">SUM('Annuitair extra oud'!J275,'Annuitair extra nieuw'!J275)</f>
        <v>0</v>
      </c>
      <c r="M275" s="10">
        <f t="shared" ca="1" si="29"/>
        <v>52749</v>
      </c>
      <c r="N275" s="4"/>
      <c r="O275" s="4"/>
      <c r="P275" s="4"/>
      <c r="Q275" s="4"/>
      <c r="R275" s="4"/>
      <c r="S275" s="4"/>
      <c r="T275" s="4"/>
      <c r="U275" s="4"/>
      <c r="V275" s="21"/>
    </row>
    <row r="276" spans="1:22" x14ac:dyDescent="0.25">
      <c r="A276" s="10">
        <f t="shared" si="30"/>
        <v>52779</v>
      </c>
      <c r="B276">
        <f t="shared" si="25"/>
        <v>23</v>
      </c>
      <c r="C276">
        <v>275</v>
      </c>
      <c r="D276" s="4">
        <f ca="1">SUM('Annuitair extra oud'!D276,'Annuitair extra nieuw'!D276)</f>
        <v>0</v>
      </c>
      <c r="E276" s="4">
        <f ca="1">SUM('Annuitair extra oud'!E276,'Annuitair extra nieuw'!E276,'Annuitair extra oud'!F276,'Annuitair extra nieuw'!F276)</f>
        <v>0</v>
      </c>
      <c r="F276" s="4">
        <f ca="1">SUM('Annuitair extra oud'!G276,'Annuitair extra nieuw'!G276)</f>
        <v>0</v>
      </c>
      <c r="G276" s="4">
        <f ca="1">SUM('Annuitair extra oud'!H276,'Annuitair extra nieuw'!H276)</f>
        <v>0</v>
      </c>
      <c r="H276" s="4">
        <f t="shared" ca="1" si="26"/>
        <v>0</v>
      </c>
      <c r="I276" s="4">
        <f t="shared" ca="1" si="27"/>
        <v>0</v>
      </c>
      <c r="J276" s="4">
        <f ca="1">SUM('Annuitair extra oud'!I276,'Annuitair extra nieuw'!I276)</f>
        <v>0</v>
      </c>
      <c r="K276" s="4">
        <f t="shared" ca="1" si="28"/>
        <v>0</v>
      </c>
      <c r="L276" s="4">
        <f ca="1">SUM('Annuitair extra oud'!J276,'Annuitair extra nieuw'!J276)</f>
        <v>0</v>
      </c>
      <c r="M276" s="10">
        <f t="shared" ca="1" si="29"/>
        <v>52779</v>
      </c>
      <c r="N276" s="4"/>
      <c r="O276" s="4"/>
      <c r="P276" s="4"/>
      <c r="Q276" s="4"/>
      <c r="R276" s="4"/>
      <c r="S276" s="4"/>
      <c r="T276" s="4"/>
      <c r="U276" s="4"/>
      <c r="V276" s="21"/>
    </row>
    <row r="277" spans="1:22" x14ac:dyDescent="0.25">
      <c r="A277" s="10">
        <f t="shared" si="30"/>
        <v>52810</v>
      </c>
      <c r="B277">
        <f t="shared" si="25"/>
        <v>23</v>
      </c>
      <c r="C277">
        <v>276</v>
      </c>
      <c r="D277" s="4">
        <f ca="1">SUM('Annuitair extra oud'!D277,'Annuitair extra nieuw'!D277)</f>
        <v>0</v>
      </c>
      <c r="E277" s="4">
        <f ca="1">SUM('Annuitair extra oud'!E277,'Annuitair extra nieuw'!E277,'Annuitair extra oud'!F277,'Annuitair extra nieuw'!F277)</f>
        <v>0</v>
      </c>
      <c r="F277" s="4">
        <f ca="1">SUM('Annuitair extra oud'!G277,'Annuitair extra nieuw'!G277)</f>
        <v>0</v>
      </c>
      <c r="G277" s="4">
        <f ca="1">SUM('Annuitair extra oud'!H277,'Annuitair extra nieuw'!H277)</f>
        <v>0</v>
      </c>
      <c r="H277" s="4">
        <f t="shared" ca="1" si="26"/>
        <v>0</v>
      </c>
      <c r="I277" s="4">
        <f t="shared" ca="1" si="27"/>
        <v>0</v>
      </c>
      <c r="J277" s="4">
        <f ca="1">SUM('Annuitair extra oud'!I277,'Annuitair extra nieuw'!I277)</f>
        <v>0</v>
      </c>
      <c r="K277" s="4">
        <f t="shared" ca="1" si="28"/>
        <v>0</v>
      </c>
      <c r="L277" s="4">
        <f ca="1">SUM('Annuitair extra oud'!J277,'Annuitair extra nieuw'!J277)</f>
        <v>0</v>
      </c>
      <c r="M277" s="10">
        <f t="shared" ca="1" si="29"/>
        <v>52810</v>
      </c>
      <c r="N277" s="4"/>
      <c r="O277" s="4"/>
      <c r="P277" s="4"/>
      <c r="Q277" s="4"/>
      <c r="R277" s="4"/>
      <c r="S277" s="4"/>
      <c r="T277" s="4"/>
      <c r="U277" s="4"/>
      <c r="V277" s="21"/>
    </row>
    <row r="278" spans="1:22" x14ac:dyDescent="0.25">
      <c r="A278" s="10">
        <f t="shared" si="30"/>
        <v>52841</v>
      </c>
      <c r="B278">
        <f t="shared" si="25"/>
        <v>24</v>
      </c>
      <c r="C278">
        <v>277</v>
      </c>
      <c r="D278" s="4">
        <f ca="1">SUM('Annuitair extra oud'!D278,'Annuitair extra nieuw'!D278)</f>
        <v>0</v>
      </c>
      <c r="E278" s="4">
        <f ca="1">SUM('Annuitair extra oud'!E278,'Annuitair extra nieuw'!E278,'Annuitair extra oud'!F278,'Annuitair extra nieuw'!F278)</f>
        <v>0</v>
      </c>
      <c r="F278" s="4">
        <f ca="1">SUM('Annuitair extra oud'!G278,'Annuitair extra nieuw'!G278)</f>
        <v>0</v>
      </c>
      <c r="G278" s="4">
        <f ca="1">SUM('Annuitair extra oud'!H278,'Annuitair extra nieuw'!H278)</f>
        <v>0</v>
      </c>
      <c r="H278" s="4">
        <f t="shared" ca="1" si="26"/>
        <v>0</v>
      </c>
      <c r="I278" s="4">
        <f t="shared" ca="1" si="27"/>
        <v>0</v>
      </c>
      <c r="J278" s="4">
        <f ca="1">SUM('Annuitair extra oud'!I278,'Annuitair extra nieuw'!I278)</f>
        <v>0</v>
      </c>
      <c r="K278" s="4">
        <f t="shared" ca="1" si="28"/>
        <v>0</v>
      </c>
      <c r="L278" s="4">
        <f ca="1">SUM('Annuitair extra oud'!J278,'Annuitair extra nieuw'!J278)</f>
        <v>0</v>
      </c>
      <c r="M278" s="10">
        <f t="shared" ca="1" si="29"/>
        <v>52841</v>
      </c>
      <c r="N278" s="4"/>
      <c r="O278" s="4"/>
      <c r="P278" s="4"/>
      <c r="Q278" s="4"/>
      <c r="R278" s="4"/>
      <c r="S278" s="4"/>
      <c r="T278" s="4"/>
      <c r="U278" s="4"/>
      <c r="V278" s="21"/>
    </row>
    <row r="279" spans="1:22" x14ac:dyDescent="0.25">
      <c r="A279" s="10">
        <f t="shared" si="30"/>
        <v>52871</v>
      </c>
      <c r="B279">
        <f t="shared" si="25"/>
        <v>24</v>
      </c>
      <c r="C279">
        <v>278</v>
      </c>
      <c r="D279" s="4">
        <f ca="1">SUM('Annuitair extra oud'!D279,'Annuitair extra nieuw'!D279)</f>
        <v>0</v>
      </c>
      <c r="E279" s="4">
        <f ca="1">SUM('Annuitair extra oud'!E279,'Annuitair extra nieuw'!E279,'Annuitair extra oud'!F279,'Annuitair extra nieuw'!F279)</f>
        <v>0</v>
      </c>
      <c r="F279" s="4">
        <f ca="1">SUM('Annuitair extra oud'!G279,'Annuitair extra nieuw'!G279)</f>
        <v>0</v>
      </c>
      <c r="G279" s="4">
        <f ca="1">SUM('Annuitair extra oud'!H279,'Annuitair extra nieuw'!H279)</f>
        <v>0</v>
      </c>
      <c r="H279" s="4">
        <f t="shared" ca="1" si="26"/>
        <v>0</v>
      </c>
      <c r="I279" s="4">
        <f t="shared" ca="1" si="27"/>
        <v>0</v>
      </c>
      <c r="J279" s="4">
        <f ca="1">SUM('Annuitair extra oud'!I279,'Annuitair extra nieuw'!I279)</f>
        <v>0</v>
      </c>
      <c r="K279" s="4">
        <f t="shared" ca="1" si="28"/>
        <v>0</v>
      </c>
      <c r="L279" s="4">
        <f ca="1">SUM('Annuitair extra oud'!J279,'Annuitair extra nieuw'!J279)</f>
        <v>0</v>
      </c>
      <c r="M279" s="10">
        <f t="shared" ca="1" si="29"/>
        <v>52871</v>
      </c>
      <c r="N279" s="4"/>
      <c r="O279" s="4"/>
      <c r="P279" s="4"/>
      <c r="Q279" s="4"/>
      <c r="R279" s="4"/>
      <c r="S279" s="4"/>
      <c r="T279" s="4"/>
      <c r="U279" s="4"/>
      <c r="V279" s="21"/>
    </row>
    <row r="280" spans="1:22" x14ac:dyDescent="0.25">
      <c r="A280" s="10">
        <f t="shared" si="30"/>
        <v>52902</v>
      </c>
      <c r="B280">
        <f t="shared" si="25"/>
        <v>24</v>
      </c>
      <c r="C280">
        <v>279</v>
      </c>
      <c r="D280" s="4">
        <f ca="1">SUM('Annuitair extra oud'!D280,'Annuitair extra nieuw'!D280)</f>
        <v>0</v>
      </c>
      <c r="E280" s="4">
        <f ca="1">SUM('Annuitair extra oud'!E280,'Annuitair extra nieuw'!E280,'Annuitair extra oud'!F280,'Annuitair extra nieuw'!F280)</f>
        <v>0</v>
      </c>
      <c r="F280" s="4">
        <f ca="1">SUM('Annuitair extra oud'!G280,'Annuitair extra nieuw'!G280)</f>
        <v>0</v>
      </c>
      <c r="G280" s="4">
        <f ca="1">SUM('Annuitair extra oud'!H280,'Annuitair extra nieuw'!H280)</f>
        <v>0</v>
      </c>
      <c r="H280" s="4">
        <f t="shared" ca="1" si="26"/>
        <v>0</v>
      </c>
      <c r="I280" s="4">
        <f t="shared" ca="1" si="27"/>
        <v>0</v>
      </c>
      <c r="J280" s="4">
        <f ca="1">SUM('Annuitair extra oud'!I280,'Annuitair extra nieuw'!I280)</f>
        <v>0</v>
      </c>
      <c r="K280" s="4">
        <f t="shared" ca="1" si="28"/>
        <v>0</v>
      </c>
      <c r="L280" s="4">
        <f ca="1">SUM('Annuitair extra oud'!J280,'Annuitair extra nieuw'!J280)</f>
        <v>0</v>
      </c>
      <c r="M280" s="10">
        <f t="shared" ca="1" si="29"/>
        <v>52902</v>
      </c>
      <c r="N280" s="4"/>
      <c r="O280" s="4"/>
      <c r="P280" s="4"/>
      <c r="Q280" s="4"/>
      <c r="R280" s="4"/>
      <c r="S280" s="4"/>
      <c r="T280" s="4"/>
      <c r="U280" s="4"/>
      <c r="V280" s="21"/>
    </row>
    <row r="281" spans="1:22" x14ac:dyDescent="0.25">
      <c r="A281" s="10">
        <f t="shared" si="30"/>
        <v>52932</v>
      </c>
      <c r="B281">
        <f t="shared" si="25"/>
        <v>24</v>
      </c>
      <c r="C281">
        <v>280</v>
      </c>
      <c r="D281" s="4">
        <f ca="1">SUM('Annuitair extra oud'!D281,'Annuitair extra nieuw'!D281)</f>
        <v>0</v>
      </c>
      <c r="E281" s="4">
        <f ca="1">SUM('Annuitair extra oud'!E281,'Annuitair extra nieuw'!E281,'Annuitair extra oud'!F281,'Annuitair extra nieuw'!F281)</f>
        <v>0</v>
      </c>
      <c r="F281" s="4">
        <f ca="1">SUM('Annuitair extra oud'!G281,'Annuitair extra nieuw'!G281)</f>
        <v>0</v>
      </c>
      <c r="G281" s="4">
        <f ca="1">SUM('Annuitair extra oud'!H281,'Annuitair extra nieuw'!H281)</f>
        <v>0</v>
      </c>
      <c r="H281" s="4">
        <f t="shared" ca="1" si="26"/>
        <v>0</v>
      </c>
      <c r="I281" s="4">
        <f t="shared" ca="1" si="27"/>
        <v>0</v>
      </c>
      <c r="J281" s="4">
        <f ca="1">SUM('Annuitair extra oud'!I281,'Annuitair extra nieuw'!I281)</f>
        <v>0</v>
      </c>
      <c r="K281" s="4">
        <f t="shared" ca="1" si="28"/>
        <v>0</v>
      </c>
      <c r="L281" s="4">
        <f ca="1">SUM('Annuitair extra oud'!J281,'Annuitair extra nieuw'!J281)</f>
        <v>0</v>
      </c>
      <c r="M281" s="10">
        <f t="shared" ca="1" si="29"/>
        <v>52932</v>
      </c>
      <c r="N281" s="4"/>
      <c r="O281" s="4"/>
      <c r="P281" s="4"/>
      <c r="Q281" s="4"/>
      <c r="R281" s="4"/>
      <c r="S281" s="4"/>
      <c r="T281" s="4"/>
      <c r="U281" s="4"/>
      <c r="V281" s="21"/>
    </row>
    <row r="282" spans="1:22" x14ac:dyDescent="0.25">
      <c r="A282" s="10">
        <f t="shared" si="30"/>
        <v>52963</v>
      </c>
      <c r="B282">
        <f t="shared" si="25"/>
        <v>24</v>
      </c>
      <c r="C282">
        <v>281</v>
      </c>
      <c r="D282" s="4">
        <f ca="1">SUM('Annuitair extra oud'!D282,'Annuitair extra nieuw'!D282)</f>
        <v>0</v>
      </c>
      <c r="E282" s="4">
        <f ca="1">SUM('Annuitair extra oud'!E282,'Annuitair extra nieuw'!E282,'Annuitair extra oud'!F282,'Annuitair extra nieuw'!F282)</f>
        <v>0</v>
      </c>
      <c r="F282" s="4">
        <f ca="1">SUM('Annuitair extra oud'!G282,'Annuitair extra nieuw'!G282)</f>
        <v>0</v>
      </c>
      <c r="G282" s="4">
        <f ca="1">SUM('Annuitair extra oud'!H282,'Annuitair extra nieuw'!H282)</f>
        <v>0</v>
      </c>
      <c r="H282" s="4">
        <f t="shared" ca="1" si="26"/>
        <v>0</v>
      </c>
      <c r="I282" s="4">
        <f t="shared" ca="1" si="27"/>
        <v>0</v>
      </c>
      <c r="J282" s="4">
        <f ca="1">SUM('Annuitair extra oud'!I282,'Annuitair extra nieuw'!I282)</f>
        <v>0</v>
      </c>
      <c r="K282" s="4">
        <f t="shared" ca="1" si="28"/>
        <v>0</v>
      </c>
      <c r="L282" s="4">
        <f ca="1">SUM('Annuitair extra oud'!J282,'Annuitair extra nieuw'!J282)</f>
        <v>0</v>
      </c>
      <c r="M282" s="10">
        <f t="shared" ca="1" si="29"/>
        <v>52963</v>
      </c>
      <c r="N282" s="4"/>
      <c r="O282" s="4"/>
      <c r="P282" s="4"/>
      <c r="Q282" s="4"/>
      <c r="R282" s="4"/>
      <c r="S282" s="4"/>
      <c r="T282" s="4"/>
      <c r="U282" s="4"/>
      <c r="V282" s="21"/>
    </row>
    <row r="283" spans="1:22" x14ac:dyDescent="0.25">
      <c r="A283" s="10">
        <f t="shared" si="30"/>
        <v>52994</v>
      </c>
      <c r="B283">
        <f t="shared" si="25"/>
        <v>24</v>
      </c>
      <c r="C283">
        <v>282</v>
      </c>
      <c r="D283" s="4">
        <f ca="1">SUM('Annuitair extra oud'!D283,'Annuitair extra nieuw'!D283)</f>
        <v>0</v>
      </c>
      <c r="E283" s="4">
        <f ca="1">SUM('Annuitair extra oud'!E283,'Annuitair extra nieuw'!E283,'Annuitair extra oud'!F283,'Annuitair extra nieuw'!F283)</f>
        <v>0</v>
      </c>
      <c r="F283" s="4">
        <f ca="1">SUM('Annuitair extra oud'!G283,'Annuitair extra nieuw'!G283)</f>
        <v>0</v>
      </c>
      <c r="G283" s="4">
        <f ca="1">SUM('Annuitair extra oud'!H283,'Annuitair extra nieuw'!H283)</f>
        <v>0</v>
      </c>
      <c r="H283" s="4">
        <f t="shared" ca="1" si="26"/>
        <v>0</v>
      </c>
      <c r="I283" s="4">
        <f t="shared" ca="1" si="27"/>
        <v>0</v>
      </c>
      <c r="J283" s="4">
        <f ca="1">SUM('Annuitair extra oud'!I283,'Annuitair extra nieuw'!I283)</f>
        <v>0</v>
      </c>
      <c r="K283" s="4">
        <f t="shared" ca="1" si="28"/>
        <v>0</v>
      </c>
      <c r="L283" s="4">
        <f ca="1">SUM('Annuitair extra oud'!J283,'Annuitair extra nieuw'!J283)</f>
        <v>0</v>
      </c>
      <c r="M283" s="10">
        <f t="shared" ca="1" si="29"/>
        <v>52994</v>
      </c>
      <c r="N283" s="4"/>
      <c r="O283" s="4"/>
      <c r="P283" s="4"/>
      <c r="Q283" s="4"/>
      <c r="R283" s="4"/>
      <c r="S283" s="4"/>
      <c r="T283" s="4"/>
      <c r="U283" s="4"/>
      <c r="V283" s="21"/>
    </row>
    <row r="284" spans="1:22" x14ac:dyDescent="0.25">
      <c r="A284" s="10">
        <f t="shared" si="30"/>
        <v>53022</v>
      </c>
      <c r="B284">
        <f t="shared" si="25"/>
        <v>24</v>
      </c>
      <c r="C284">
        <v>283</v>
      </c>
      <c r="D284" s="4">
        <f ca="1">SUM('Annuitair extra oud'!D284,'Annuitair extra nieuw'!D284)</f>
        <v>0</v>
      </c>
      <c r="E284" s="4">
        <f ca="1">SUM('Annuitair extra oud'!E284,'Annuitair extra nieuw'!E284,'Annuitair extra oud'!F284,'Annuitair extra nieuw'!F284)</f>
        <v>0</v>
      </c>
      <c r="F284" s="4">
        <f ca="1">SUM('Annuitair extra oud'!G284,'Annuitair extra nieuw'!G284)</f>
        <v>0</v>
      </c>
      <c r="G284" s="4">
        <f ca="1">SUM('Annuitair extra oud'!H284,'Annuitair extra nieuw'!H284)</f>
        <v>0</v>
      </c>
      <c r="H284" s="4">
        <f t="shared" ca="1" si="26"/>
        <v>0</v>
      </c>
      <c r="I284" s="4">
        <f t="shared" ca="1" si="27"/>
        <v>0</v>
      </c>
      <c r="J284" s="4">
        <f ca="1">SUM('Annuitair extra oud'!I284,'Annuitair extra nieuw'!I284)</f>
        <v>0</v>
      </c>
      <c r="K284" s="4">
        <f t="shared" ca="1" si="28"/>
        <v>0</v>
      </c>
      <c r="L284" s="4">
        <f ca="1">SUM('Annuitair extra oud'!J284,'Annuitair extra nieuw'!J284)</f>
        <v>0</v>
      </c>
      <c r="M284" s="10">
        <f t="shared" ca="1" si="29"/>
        <v>53022</v>
      </c>
      <c r="N284" s="4"/>
      <c r="O284" s="4"/>
      <c r="P284" s="4"/>
      <c r="Q284" s="4"/>
      <c r="R284" s="4"/>
      <c r="S284" s="4"/>
      <c r="T284" s="4"/>
      <c r="U284" s="4"/>
      <c r="V284" s="21"/>
    </row>
    <row r="285" spans="1:22" x14ac:dyDescent="0.25">
      <c r="A285" s="10">
        <f t="shared" si="30"/>
        <v>53053</v>
      </c>
      <c r="B285">
        <f t="shared" si="25"/>
        <v>24</v>
      </c>
      <c r="C285">
        <v>284</v>
      </c>
      <c r="D285" s="4">
        <f ca="1">SUM('Annuitair extra oud'!D285,'Annuitair extra nieuw'!D285)</f>
        <v>0</v>
      </c>
      <c r="E285" s="4">
        <f ca="1">SUM('Annuitair extra oud'!E285,'Annuitair extra nieuw'!E285,'Annuitair extra oud'!F285,'Annuitair extra nieuw'!F285)</f>
        <v>0</v>
      </c>
      <c r="F285" s="4">
        <f ca="1">SUM('Annuitair extra oud'!G285,'Annuitair extra nieuw'!G285)</f>
        <v>0</v>
      </c>
      <c r="G285" s="4">
        <f ca="1">SUM('Annuitair extra oud'!H285,'Annuitair extra nieuw'!H285)</f>
        <v>0</v>
      </c>
      <c r="H285" s="4">
        <f t="shared" ca="1" si="26"/>
        <v>0</v>
      </c>
      <c r="I285" s="4">
        <f t="shared" ca="1" si="27"/>
        <v>0</v>
      </c>
      <c r="J285" s="4">
        <f ca="1">SUM('Annuitair extra oud'!I285,'Annuitair extra nieuw'!I285)</f>
        <v>0</v>
      </c>
      <c r="K285" s="4">
        <f t="shared" ca="1" si="28"/>
        <v>0</v>
      </c>
      <c r="L285" s="4">
        <f ca="1">SUM('Annuitair extra oud'!J285,'Annuitair extra nieuw'!J285)</f>
        <v>0</v>
      </c>
      <c r="M285" s="10">
        <f t="shared" ca="1" si="29"/>
        <v>53053</v>
      </c>
      <c r="N285" s="4"/>
      <c r="O285" s="4"/>
      <c r="P285" s="4"/>
      <c r="Q285" s="4"/>
      <c r="R285" s="4"/>
      <c r="S285" s="4"/>
      <c r="T285" s="4"/>
      <c r="U285" s="4"/>
      <c r="V285" s="21"/>
    </row>
    <row r="286" spans="1:22" x14ac:dyDescent="0.25">
      <c r="A286" s="10">
        <f t="shared" si="30"/>
        <v>53083</v>
      </c>
      <c r="B286">
        <f t="shared" si="25"/>
        <v>24</v>
      </c>
      <c r="C286">
        <v>285</v>
      </c>
      <c r="D286" s="4">
        <f ca="1">SUM('Annuitair extra oud'!D286,'Annuitair extra nieuw'!D286)</f>
        <v>0</v>
      </c>
      <c r="E286" s="4">
        <f ca="1">SUM('Annuitair extra oud'!E286,'Annuitair extra nieuw'!E286,'Annuitair extra oud'!F286,'Annuitair extra nieuw'!F286)</f>
        <v>0</v>
      </c>
      <c r="F286" s="4">
        <f ca="1">SUM('Annuitair extra oud'!G286,'Annuitair extra nieuw'!G286)</f>
        <v>0</v>
      </c>
      <c r="G286" s="4">
        <f ca="1">SUM('Annuitair extra oud'!H286,'Annuitair extra nieuw'!H286)</f>
        <v>0</v>
      </c>
      <c r="H286" s="4">
        <f t="shared" ca="1" si="26"/>
        <v>0</v>
      </c>
      <c r="I286" s="4">
        <f t="shared" ca="1" si="27"/>
        <v>0</v>
      </c>
      <c r="J286" s="4">
        <f ca="1">SUM('Annuitair extra oud'!I286,'Annuitair extra nieuw'!I286)</f>
        <v>0</v>
      </c>
      <c r="K286" s="4">
        <f t="shared" ca="1" si="28"/>
        <v>0</v>
      </c>
      <c r="L286" s="4">
        <f ca="1">SUM('Annuitair extra oud'!J286,'Annuitair extra nieuw'!J286)</f>
        <v>0</v>
      </c>
      <c r="M286" s="10">
        <f t="shared" ca="1" si="29"/>
        <v>53083</v>
      </c>
      <c r="N286" s="4"/>
      <c r="O286" s="4"/>
      <c r="P286" s="4"/>
      <c r="Q286" s="4"/>
      <c r="R286" s="4"/>
      <c r="S286" s="4"/>
      <c r="T286" s="4"/>
      <c r="U286" s="4"/>
      <c r="V286" s="21"/>
    </row>
    <row r="287" spans="1:22" x14ac:dyDescent="0.25">
      <c r="A287" s="10">
        <f t="shared" si="30"/>
        <v>53114</v>
      </c>
      <c r="B287">
        <f t="shared" si="25"/>
        <v>24</v>
      </c>
      <c r="C287">
        <v>286</v>
      </c>
      <c r="D287" s="4">
        <f ca="1">SUM('Annuitair extra oud'!D287,'Annuitair extra nieuw'!D287)</f>
        <v>0</v>
      </c>
      <c r="E287" s="4">
        <f ca="1">SUM('Annuitair extra oud'!E287,'Annuitair extra nieuw'!E287,'Annuitair extra oud'!F287,'Annuitair extra nieuw'!F287)</f>
        <v>0</v>
      </c>
      <c r="F287" s="4">
        <f ca="1">SUM('Annuitair extra oud'!G287,'Annuitair extra nieuw'!G287)</f>
        <v>0</v>
      </c>
      <c r="G287" s="4">
        <f ca="1">SUM('Annuitair extra oud'!H287,'Annuitair extra nieuw'!H287)</f>
        <v>0</v>
      </c>
      <c r="H287" s="4">
        <f t="shared" ca="1" si="26"/>
        <v>0</v>
      </c>
      <c r="I287" s="4">
        <f t="shared" ca="1" si="27"/>
        <v>0</v>
      </c>
      <c r="J287" s="4">
        <f ca="1">SUM('Annuitair extra oud'!I287,'Annuitair extra nieuw'!I287)</f>
        <v>0</v>
      </c>
      <c r="K287" s="4">
        <f t="shared" ca="1" si="28"/>
        <v>0</v>
      </c>
      <c r="L287" s="4">
        <f ca="1">SUM('Annuitair extra oud'!J287,'Annuitair extra nieuw'!J287)</f>
        <v>0</v>
      </c>
      <c r="M287" s="10">
        <f t="shared" ca="1" si="29"/>
        <v>53114</v>
      </c>
      <c r="N287" s="4"/>
      <c r="O287" s="4"/>
      <c r="P287" s="4"/>
      <c r="Q287" s="4"/>
      <c r="R287" s="4"/>
      <c r="S287" s="4"/>
      <c r="T287" s="4"/>
      <c r="U287" s="4"/>
      <c r="V287" s="21"/>
    </row>
    <row r="288" spans="1:22" x14ac:dyDescent="0.25">
      <c r="A288" s="10">
        <f t="shared" si="30"/>
        <v>53144</v>
      </c>
      <c r="B288">
        <f t="shared" si="25"/>
        <v>24</v>
      </c>
      <c r="C288">
        <v>287</v>
      </c>
      <c r="D288" s="4">
        <f ca="1">SUM('Annuitair extra oud'!D288,'Annuitair extra nieuw'!D288)</f>
        <v>0</v>
      </c>
      <c r="E288" s="4">
        <f ca="1">SUM('Annuitair extra oud'!E288,'Annuitair extra nieuw'!E288,'Annuitair extra oud'!F288,'Annuitair extra nieuw'!F288)</f>
        <v>0</v>
      </c>
      <c r="F288" s="4">
        <f ca="1">SUM('Annuitair extra oud'!G288,'Annuitair extra nieuw'!G288)</f>
        <v>0</v>
      </c>
      <c r="G288" s="4">
        <f ca="1">SUM('Annuitair extra oud'!H288,'Annuitair extra nieuw'!H288)</f>
        <v>0</v>
      </c>
      <c r="H288" s="4">
        <f t="shared" ca="1" si="26"/>
        <v>0</v>
      </c>
      <c r="I288" s="4">
        <f t="shared" ca="1" si="27"/>
        <v>0</v>
      </c>
      <c r="J288" s="4">
        <f ca="1">SUM('Annuitair extra oud'!I288,'Annuitair extra nieuw'!I288)</f>
        <v>0</v>
      </c>
      <c r="K288" s="4">
        <f t="shared" ca="1" si="28"/>
        <v>0</v>
      </c>
      <c r="L288" s="4">
        <f ca="1">SUM('Annuitair extra oud'!J288,'Annuitair extra nieuw'!J288)</f>
        <v>0</v>
      </c>
      <c r="M288" s="10">
        <f t="shared" ca="1" si="29"/>
        <v>53144</v>
      </c>
      <c r="N288" s="4"/>
      <c r="O288" s="4"/>
      <c r="P288" s="4"/>
      <c r="Q288" s="4"/>
      <c r="R288" s="4"/>
      <c r="S288" s="4"/>
      <c r="T288" s="4"/>
      <c r="U288" s="4"/>
      <c r="V288" s="21"/>
    </row>
    <row r="289" spans="1:22" x14ac:dyDescent="0.25">
      <c r="A289" s="10">
        <f t="shared" si="30"/>
        <v>53175</v>
      </c>
      <c r="B289">
        <f t="shared" si="25"/>
        <v>24</v>
      </c>
      <c r="C289">
        <v>288</v>
      </c>
      <c r="D289" s="4">
        <f ca="1">SUM('Annuitair extra oud'!D289,'Annuitair extra nieuw'!D289)</f>
        <v>0</v>
      </c>
      <c r="E289" s="4">
        <f ca="1">SUM('Annuitair extra oud'!E289,'Annuitair extra nieuw'!E289,'Annuitair extra oud'!F289,'Annuitair extra nieuw'!F289)</f>
        <v>0</v>
      </c>
      <c r="F289" s="4">
        <f ca="1">SUM('Annuitair extra oud'!G289,'Annuitair extra nieuw'!G289)</f>
        <v>0</v>
      </c>
      <c r="G289" s="4">
        <f ca="1">SUM('Annuitair extra oud'!H289,'Annuitair extra nieuw'!H289)</f>
        <v>0</v>
      </c>
      <c r="H289" s="4">
        <f t="shared" ca="1" si="26"/>
        <v>0</v>
      </c>
      <c r="I289" s="4">
        <f t="shared" ca="1" si="27"/>
        <v>0</v>
      </c>
      <c r="J289" s="4">
        <f ca="1">SUM('Annuitair extra oud'!I289,'Annuitair extra nieuw'!I289)</f>
        <v>0</v>
      </c>
      <c r="K289" s="4">
        <f t="shared" ca="1" si="28"/>
        <v>0</v>
      </c>
      <c r="L289" s="4">
        <f ca="1">SUM('Annuitair extra oud'!J289,'Annuitair extra nieuw'!J289)</f>
        <v>0</v>
      </c>
      <c r="M289" s="10">
        <f t="shared" ca="1" si="29"/>
        <v>53175</v>
      </c>
      <c r="N289" s="4"/>
      <c r="O289" s="4"/>
      <c r="P289" s="4"/>
      <c r="Q289" s="4"/>
      <c r="R289" s="4"/>
      <c r="S289" s="4"/>
      <c r="T289" s="4"/>
      <c r="U289" s="4"/>
      <c r="V289" s="21"/>
    </row>
    <row r="290" spans="1:22" x14ac:dyDescent="0.25">
      <c r="A290" s="10">
        <f t="shared" si="30"/>
        <v>53206</v>
      </c>
      <c r="B290">
        <f t="shared" si="25"/>
        <v>25</v>
      </c>
      <c r="C290">
        <v>289</v>
      </c>
      <c r="D290" s="4">
        <f ca="1">SUM('Annuitair extra oud'!D290,'Annuitair extra nieuw'!D290)</f>
        <v>0</v>
      </c>
      <c r="E290" s="4">
        <f ca="1">SUM('Annuitair extra oud'!E290,'Annuitair extra nieuw'!E290,'Annuitair extra oud'!F290,'Annuitair extra nieuw'!F290)</f>
        <v>0</v>
      </c>
      <c r="F290" s="4">
        <f ca="1">SUM('Annuitair extra oud'!G290,'Annuitair extra nieuw'!G290)</f>
        <v>0</v>
      </c>
      <c r="G290" s="4">
        <f ca="1">SUM('Annuitair extra oud'!H290,'Annuitair extra nieuw'!H290)</f>
        <v>0</v>
      </c>
      <c r="H290" s="4">
        <f t="shared" ca="1" si="26"/>
        <v>0</v>
      </c>
      <c r="I290" s="4">
        <f t="shared" ca="1" si="27"/>
        <v>0</v>
      </c>
      <c r="J290" s="4">
        <f ca="1">SUM('Annuitair extra oud'!I290,'Annuitair extra nieuw'!I290)</f>
        <v>0</v>
      </c>
      <c r="K290" s="4">
        <f t="shared" ca="1" si="28"/>
        <v>0</v>
      </c>
      <c r="L290" s="4">
        <f ca="1">SUM('Annuitair extra oud'!J290,'Annuitair extra nieuw'!J290)</f>
        <v>0</v>
      </c>
      <c r="M290" s="10">
        <f t="shared" ca="1" si="29"/>
        <v>53206</v>
      </c>
      <c r="N290" s="4"/>
      <c r="O290" s="4"/>
      <c r="P290" s="4"/>
      <c r="Q290" s="4"/>
      <c r="R290" s="4"/>
      <c r="S290" s="4"/>
      <c r="T290" s="4"/>
      <c r="U290" s="4"/>
      <c r="V290" s="21"/>
    </row>
    <row r="291" spans="1:22" x14ac:dyDescent="0.25">
      <c r="A291" s="10">
        <f t="shared" si="30"/>
        <v>53236</v>
      </c>
      <c r="B291">
        <f t="shared" si="25"/>
        <v>25</v>
      </c>
      <c r="C291">
        <v>290</v>
      </c>
      <c r="D291" s="4">
        <f ca="1">SUM('Annuitair extra oud'!D291,'Annuitair extra nieuw'!D291)</f>
        <v>0</v>
      </c>
      <c r="E291" s="4">
        <f ca="1">SUM('Annuitair extra oud'!E291,'Annuitair extra nieuw'!E291,'Annuitair extra oud'!F291,'Annuitair extra nieuw'!F291)</f>
        <v>0</v>
      </c>
      <c r="F291" s="4">
        <f ca="1">SUM('Annuitair extra oud'!G291,'Annuitair extra nieuw'!G291)</f>
        <v>0</v>
      </c>
      <c r="G291" s="4">
        <f ca="1">SUM('Annuitair extra oud'!H291,'Annuitair extra nieuw'!H291)</f>
        <v>0</v>
      </c>
      <c r="H291" s="4">
        <f t="shared" ca="1" si="26"/>
        <v>0</v>
      </c>
      <c r="I291" s="4">
        <f t="shared" ca="1" si="27"/>
        <v>0</v>
      </c>
      <c r="J291" s="4">
        <f ca="1">SUM('Annuitair extra oud'!I291,'Annuitair extra nieuw'!I291)</f>
        <v>0</v>
      </c>
      <c r="K291" s="4">
        <f t="shared" ca="1" si="28"/>
        <v>0</v>
      </c>
      <c r="L291" s="4">
        <f ca="1">SUM('Annuitair extra oud'!J291,'Annuitair extra nieuw'!J291)</f>
        <v>0</v>
      </c>
      <c r="M291" s="10">
        <f t="shared" ca="1" si="29"/>
        <v>53236</v>
      </c>
      <c r="N291" s="4"/>
      <c r="O291" s="4"/>
      <c r="P291" s="4"/>
      <c r="Q291" s="4"/>
      <c r="R291" s="4"/>
      <c r="S291" s="4"/>
      <c r="T291" s="4"/>
      <c r="U291" s="4"/>
      <c r="V291" s="21"/>
    </row>
    <row r="292" spans="1:22" x14ac:dyDescent="0.25">
      <c r="A292" s="10">
        <f t="shared" si="30"/>
        <v>53267</v>
      </c>
      <c r="B292">
        <f t="shared" si="25"/>
        <v>25</v>
      </c>
      <c r="C292">
        <v>291</v>
      </c>
      <c r="D292" s="4">
        <f ca="1">SUM('Annuitair extra oud'!D292,'Annuitair extra nieuw'!D292)</f>
        <v>0</v>
      </c>
      <c r="E292" s="4">
        <f ca="1">SUM('Annuitair extra oud'!E292,'Annuitair extra nieuw'!E292,'Annuitair extra oud'!F292,'Annuitair extra nieuw'!F292)</f>
        <v>0</v>
      </c>
      <c r="F292" s="4">
        <f ca="1">SUM('Annuitair extra oud'!G292,'Annuitair extra nieuw'!G292)</f>
        <v>0</v>
      </c>
      <c r="G292" s="4">
        <f ca="1">SUM('Annuitair extra oud'!H292,'Annuitair extra nieuw'!H292)</f>
        <v>0</v>
      </c>
      <c r="H292" s="4">
        <f t="shared" ca="1" si="26"/>
        <v>0</v>
      </c>
      <c r="I292" s="4">
        <f t="shared" ca="1" si="27"/>
        <v>0</v>
      </c>
      <c r="J292" s="4">
        <f ca="1">SUM('Annuitair extra oud'!I292,'Annuitair extra nieuw'!I292)</f>
        <v>0</v>
      </c>
      <c r="K292" s="4">
        <f t="shared" ca="1" si="28"/>
        <v>0</v>
      </c>
      <c r="L292" s="4">
        <f ca="1">SUM('Annuitair extra oud'!J292,'Annuitair extra nieuw'!J292)</f>
        <v>0</v>
      </c>
      <c r="M292" s="10">
        <f t="shared" ca="1" si="29"/>
        <v>53267</v>
      </c>
      <c r="N292" s="4"/>
      <c r="O292" s="4"/>
      <c r="P292" s="4"/>
      <c r="Q292" s="4"/>
      <c r="R292" s="4"/>
      <c r="S292" s="4"/>
      <c r="T292" s="4"/>
      <c r="U292" s="4"/>
      <c r="V292" s="21"/>
    </row>
    <row r="293" spans="1:22" x14ac:dyDescent="0.25">
      <c r="A293" s="10">
        <f t="shared" si="30"/>
        <v>53297</v>
      </c>
      <c r="B293">
        <f t="shared" si="25"/>
        <v>25</v>
      </c>
      <c r="C293">
        <v>292</v>
      </c>
      <c r="D293" s="4">
        <f ca="1">SUM('Annuitair extra oud'!D293,'Annuitair extra nieuw'!D293)</f>
        <v>0</v>
      </c>
      <c r="E293" s="4">
        <f ca="1">SUM('Annuitair extra oud'!E293,'Annuitair extra nieuw'!E293,'Annuitair extra oud'!F293,'Annuitair extra nieuw'!F293)</f>
        <v>0</v>
      </c>
      <c r="F293" s="4">
        <f ca="1">SUM('Annuitair extra oud'!G293,'Annuitair extra nieuw'!G293)</f>
        <v>0</v>
      </c>
      <c r="G293" s="4">
        <f ca="1">SUM('Annuitair extra oud'!H293,'Annuitair extra nieuw'!H293)</f>
        <v>0</v>
      </c>
      <c r="H293" s="4">
        <f t="shared" ca="1" si="26"/>
        <v>0</v>
      </c>
      <c r="I293" s="4">
        <f t="shared" ca="1" si="27"/>
        <v>0</v>
      </c>
      <c r="J293" s="4">
        <f ca="1">SUM('Annuitair extra oud'!I293,'Annuitair extra nieuw'!I293)</f>
        <v>0</v>
      </c>
      <c r="K293" s="4">
        <f t="shared" ca="1" si="28"/>
        <v>0</v>
      </c>
      <c r="L293" s="4">
        <f ca="1">SUM('Annuitair extra oud'!J293,'Annuitair extra nieuw'!J293)</f>
        <v>0</v>
      </c>
      <c r="M293" s="10">
        <f t="shared" ca="1" si="29"/>
        <v>53297</v>
      </c>
      <c r="N293" s="4"/>
      <c r="O293" s="4"/>
      <c r="P293" s="4"/>
      <c r="Q293" s="4"/>
      <c r="R293" s="4"/>
      <c r="S293" s="4"/>
      <c r="T293" s="4"/>
      <c r="U293" s="4"/>
      <c r="V293" s="21"/>
    </row>
    <row r="294" spans="1:22" x14ac:dyDescent="0.25">
      <c r="A294" s="10">
        <f t="shared" si="30"/>
        <v>53328</v>
      </c>
      <c r="B294">
        <f t="shared" si="25"/>
        <v>25</v>
      </c>
      <c r="C294">
        <v>293</v>
      </c>
      <c r="D294" s="4">
        <f ca="1">SUM('Annuitair extra oud'!D294,'Annuitair extra nieuw'!D294)</f>
        <v>0</v>
      </c>
      <c r="E294" s="4">
        <f ca="1">SUM('Annuitair extra oud'!E294,'Annuitair extra nieuw'!E294,'Annuitair extra oud'!F294,'Annuitair extra nieuw'!F294)</f>
        <v>0</v>
      </c>
      <c r="F294" s="4">
        <f ca="1">SUM('Annuitair extra oud'!G294,'Annuitair extra nieuw'!G294)</f>
        <v>0</v>
      </c>
      <c r="G294" s="4">
        <f ca="1">SUM('Annuitair extra oud'!H294,'Annuitair extra nieuw'!H294)</f>
        <v>0</v>
      </c>
      <c r="H294" s="4">
        <f t="shared" ca="1" si="26"/>
        <v>0</v>
      </c>
      <c r="I294" s="4">
        <f t="shared" ca="1" si="27"/>
        <v>0</v>
      </c>
      <c r="J294" s="4">
        <f ca="1">SUM('Annuitair extra oud'!I294,'Annuitair extra nieuw'!I294)</f>
        <v>0</v>
      </c>
      <c r="K294" s="4">
        <f t="shared" ca="1" si="28"/>
        <v>0</v>
      </c>
      <c r="L294" s="4">
        <f ca="1">SUM('Annuitair extra oud'!J294,'Annuitair extra nieuw'!J294)</f>
        <v>0</v>
      </c>
      <c r="M294" s="10">
        <f t="shared" ca="1" si="29"/>
        <v>53328</v>
      </c>
      <c r="N294" s="4"/>
      <c r="O294" s="4"/>
      <c r="P294" s="4"/>
      <c r="Q294" s="4"/>
      <c r="R294" s="4"/>
      <c r="S294" s="4"/>
      <c r="T294" s="4"/>
      <c r="U294" s="4"/>
      <c r="V294" s="21"/>
    </row>
    <row r="295" spans="1:22" x14ac:dyDescent="0.25">
      <c r="A295" s="10">
        <f t="shared" si="30"/>
        <v>53359</v>
      </c>
      <c r="B295">
        <f t="shared" si="25"/>
        <v>25</v>
      </c>
      <c r="C295">
        <v>294</v>
      </c>
      <c r="D295" s="4">
        <f ca="1">SUM('Annuitair extra oud'!D295,'Annuitair extra nieuw'!D295)</f>
        <v>0</v>
      </c>
      <c r="E295" s="4">
        <f ca="1">SUM('Annuitair extra oud'!E295,'Annuitair extra nieuw'!E295,'Annuitair extra oud'!F295,'Annuitair extra nieuw'!F295)</f>
        <v>0</v>
      </c>
      <c r="F295" s="4">
        <f ca="1">SUM('Annuitair extra oud'!G295,'Annuitair extra nieuw'!G295)</f>
        <v>0</v>
      </c>
      <c r="G295" s="4">
        <f ca="1">SUM('Annuitair extra oud'!H295,'Annuitair extra nieuw'!H295)</f>
        <v>0</v>
      </c>
      <c r="H295" s="4">
        <f t="shared" ca="1" si="26"/>
        <v>0</v>
      </c>
      <c r="I295" s="4">
        <f t="shared" ca="1" si="27"/>
        <v>0</v>
      </c>
      <c r="J295" s="4">
        <f ca="1">SUM('Annuitair extra oud'!I295,'Annuitair extra nieuw'!I295)</f>
        <v>0</v>
      </c>
      <c r="K295" s="4">
        <f t="shared" ca="1" si="28"/>
        <v>0</v>
      </c>
      <c r="L295" s="4">
        <f ca="1">SUM('Annuitair extra oud'!J295,'Annuitair extra nieuw'!J295)</f>
        <v>0</v>
      </c>
      <c r="M295" s="10">
        <f t="shared" ca="1" si="29"/>
        <v>53359</v>
      </c>
      <c r="N295" s="4"/>
      <c r="O295" s="4"/>
      <c r="P295" s="4"/>
      <c r="Q295" s="4"/>
      <c r="R295" s="4"/>
      <c r="S295" s="4"/>
      <c r="T295" s="4"/>
      <c r="U295" s="4"/>
      <c r="V295" s="21"/>
    </row>
    <row r="296" spans="1:22" x14ac:dyDescent="0.25">
      <c r="A296" s="10">
        <f t="shared" si="30"/>
        <v>53387</v>
      </c>
      <c r="B296">
        <f t="shared" si="25"/>
        <v>25</v>
      </c>
      <c r="C296">
        <v>295</v>
      </c>
      <c r="D296" s="4">
        <f ca="1">SUM('Annuitair extra oud'!D296,'Annuitair extra nieuw'!D296)</f>
        <v>0</v>
      </c>
      <c r="E296" s="4">
        <f ca="1">SUM('Annuitair extra oud'!E296,'Annuitair extra nieuw'!E296,'Annuitair extra oud'!F296,'Annuitair extra nieuw'!F296)</f>
        <v>0</v>
      </c>
      <c r="F296" s="4">
        <f ca="1">SUM('Annuitair extra oud'!G296,'Annuitair extra nieuw'!G296)</f>
        <v>0</v>
      </c>
      <c r="G296" s="4">
        <f ca="1">SUM('Annuitair extra oud'!H296,'Annuitair extra nieuw'!H296)</f>
        <v>0</v>
      </c>
      <c r="H296" s="4">
        <f t="shared" ca="1" si="26"/>
        <v>0</v>
      </c>
      <c r="I296" s="4">
        <f t="shared" ca="1" si="27"/>
        <v>0</v>
      </c>
      <c r="J296" s="4">
        <f ca="1">SUM('Annuitair extra oud'!I296,'Annuitair extra nieuw'!I296)</f>
        <v>0</v>
      </c>
      <c r="K296" s="4">
        <f t="shared" ca="1" si="28"/>
        <v>0</v>
      </c>
      <c r="L296" s="4">
        <f ca="1">SUM('Annuitair extra oud'!J296,'Annuitair extra nieuw'!J296)</f>
        <v>0</v>
      </c>
      <c r="M296" s="10">
        <f t="shared" ca="1" si="29"/>
        <v>53387</v>
      </c>
      <c r="N296" s="4"/>
      <c r="O296" s="4"/>
      <c r="P296" s="4"/>
      <c r="Q296" s="4"/>
      <c r="R296" s="4"/>
      <c r="S296" s="4"/>
      <c r="T296" s="4"/>
      <c r="U296" s="4"/>
      <c r="V296" s="21"/>
    </row>
    <row r="297" spans="1:22" x14ac:dyDescent="0.25">
      <c r="A297" s="10">
        <f t="shared" si="30"/>
        <v>53418</v>
      </c>
      <c r="B297">
        <f t="shared" si="25"/>
        <v>25</v>
      </c>
      <c r="C297">
        <v>296</v>
      </c>
      <c r="D297" s="4">
        <f ca="1">SUM('Annuitair extra oud'!D297,'Annuitair extra nieuw'!D297)</f>
        <v>0</v>
      </c>
      <c r="E297" s="4">
        <f ca="1">SUM('Annuitair extra oud'!E297,'Annuitair extra nieuw'!E297,'Annuitair extra oud'!F297,'Annuitair extra nieuw'!F297)</f>
        <v>0</v>
      </c>
      <c r="F297" s="4">
        <f ca="1">SUM('Annuitair extra oud'!G297,'Annuitair extra nieuw'!G297)</f>
        <v>0</v>
      </c>
      <c r="G297" s="4">
        <f ca="1">SUM('Annuitair extra oud'!H297,'Annuitair extra nieuw'!H297)</f>
        <v>0</v>
      </c>
      <c r="H297" s="4">
        <f t="shared" ca="1" si="26"/>
        <v>0</v>
      </c>
      <c r="I297" s="4">
        <f t="shared" ca="1" si="27"/>
        <v>0</v>
      </c>
      <c r="J297" s="4">
        <f ca="1">SUM('Annuitair extra oud'!I297,'Annuitair extra nieuw'!I297)</f>
        <v>0</v>
      </c>
      <c r="K297" s="4">
        <f t="shared" ca="1" si="28"/>
        <v>0</v>
      </c>
      <c r="L297" s="4">
        <f ca="1">SUM('Annuitair extra oud'!J297,'Annuitair extra nieuw'!J297)</f>
        <v>0</v>
      </c>
      <c r="M297" s="10">
        <f t="shared" ca="1" si="29"/>
        <v>53418</v>
      </c>
      <c r="N297" s="4"/>
      <c r="O297" s="4"/>
      <c r="P297" s="4"/>
      <c r="Q297" s="4"/>
      <c r="R297" s="4"/>
      <c r="S297" s="4"/>
      <c r="T297" s="4"/>
      <c r="U297" s="4"/>
      <c r="V297" s="21"/>
    </row>
    <row r="298" spans="1:22" x14ac:dyDescent="0.25">
      <c r="A298" s="10">
        <f t="shared" si="30"/>
        <v>53448</v>
      </c>
      <c r="B298">
        <f t="shared" si="25"/>
        <v>25</v>
      </c>
      <c r="C298">
        <v>297</v>
      </c>
      <c r="D298" s="4">
        <f ca="1">SUM('Annuitair extra oud'!D298,'Annuitair extra nieuw'!D298)</f>
        <v>0</v>
      </c>
      <c r="E298" s="4">
        <f ca="1">SUM('Annuitair extra oud'!E298,'Annuitair extra nieuw'!E298,'Annuitair extra oud'!F298,'Annuitair extra nieuw'!F298)</f>
        <v>0</v>
      </c>
      <c r="F298" s="4">
        <f ca="1">SUM('Annuitair extra oud'!G298,'Annuitair extra nieuw'!G298)</f>
        <v>0</v>
      </c>
      <c r="G298" s="4">
        <f ca="1">SUM('Annuitair extra oud'!H298,'Annuitair extra nieuw'!H298)</f>
        <v>0</v>
      </c>
      <c r="H298" s="4">
        <f t="shared" ca="1" si="26"/>
        <v>0</v>
      </c>
      <c r="I298" s="4">
        <f t="shared" ca="1" si="27"/>
        <v>0</v>
      </c>
      <c r="J298" s="4">
        <f ca="1">SUM('Annuitair extra oud'!I298,'Annuitair extra nieuw'!I298)</f>
        <v>0</v>
      </c>
      <c r="K298" s="4">
        <f t="shared" ca="1" si="28"/>
        <v>0</v>
      </c>
      <c r="L298" s="4">
        <f ca="1">SUM('Annuitair extra oud'!J298,'Annuitair extra nieuw'!J298)</f>
        <v>0</v>
      </c>
      <c r="M298" s="10">
        <f t="shared" ca="1" si="29"/>
        <v>53448</v>
      </c>
      <c r="N298" s="4"/>
      <c r="O298" s="4"/>
      <c r="P298" s="4"/>
      <c r="Q298" s="4"/>
      <c r="R298" s="4"/>
      <c r="S298" s="4"/>
      <c r="T298" s="4"/>
      <c r="U298" s="4"/>
      <c r="V298" s="21"/>
    </row>
    <row r="299" spans="1:22" x14ac:dyDescent="0.25">
      <c r="A299" s="10">
        <f t="shared" si="30"/>
        <v>53479</v>
      </c>
      <c r="B299">
        <f t="shared" si="25"/>
        <v>25</v>
      </c>
      <c r="C299">
        <v>298</v>
      </c>
      <c r="D299" s="4">
        <f ca="1">SUM('Annuitair extra oud'!D299,'Annuitair extra nieuw'!D299)</f>
        <v>0</v>
      </c>
      <c r="E299" s="4">
        <f ca="1">SUM('Annuitair extra oud'!E299,'Annuitair extra nieuw'!E299,'Annuitair extra oud'!F299,'Annuitair extra nieuw'!F299)</f>
        <v>0</v>
      </c>
      <c r="F299" s="4">
        <f ca="1">SUM('Annuitair extra oud'!G299,'Annuitair extra nieuw'!G299)</f>
        <v>0</v>
      </c>
      <c r="G299" s="4">
        <f ca="1">SUM('Annuitair extra oud'!H299,'Annuitair extra nieuw'!H299)</f>
        <v>0</v>
      </c>
      <c r="H299" s="4">
        <f t="shared" ca="1" si="26"/>
        <v>0</v>
      </c>
      <c r="I299" s="4">
        <f t="shared" ca="1" si="27"/>
        <v>0</v>
      </c>
      <c r="J299" s="4">
        <f ca="1">SUM('Annuitair extra oud'!I299,'Annuitair extra nieuw'!I299)</f>
        <v>0</v>
      </c>
      <c r="K299" s="4">
        <f t="shared" ca="1" si="28"/>
        <v>0</v>
      </c>
      <c r="L299" s="4">
        <f ca="1">SUM('Annuitair extra oud'!J299,'Annuitair extra nieuw'!J299)</f>
        <v>0</v>
      </c>
      <c r="M299" s="10">
        <f t="shared" ca="1" si="29"/>
        <v>53479</v>
      </c>
      <c r="N299" s="4"/>
      <c r="O299" s="4"/>
      <c r="P299" s="4"/>
      <c r="Q299" s="4"/>
      <c r="R299" s="4"/>
      <c r="S299" s="4"/>
      <c r="T299" s="4"/>
      <c r="U299" s="4"/>
      <c r="V299" s="21"/>
    </row>
    <row r="300" spans="1:22" x14ac:dyDescent="0.25">
      <c r="A300" s="10">
        <f t="shared" si="30"/>
        <v>53509</v>
      </c>
      <c r="B300">
        <f t="shared" si="25"/>
        <v>25</v>
      </c>
      <c r="C300">
        <v>299</v>
      </c>
      <c r="D300" s="4">
        <f ca="1">SUM('Annuitair extra oud'!D300,'Annuitair extra nieuw'!D300)</f>
        <v>0</v>
      </c>
      <c r="E300" s="4">
        <f ca="1">SUM('Annuitair extra oud'!E300,'Annuitair extra nieuw'!E300,'Annuitair extra oud'!F300,'Annuitair extra nieuw'!F300)</f>
        <v>0</v>
      </c>
      <c r="F300" s="4">
        <f ca="1">SUM('Annuitair extra oud'!G300,'Annuitair extra nieuw'!G300)</f>
        <v>0</v>
      </c>
      <c r="G300" s="4">
        <f ca="1">SUM('Annuitair extra oud'!H300,'Annuitair extra nieuw'!H300)</f>
        <v>0</v>
      </c>
      <c r="H300" s="4">
        <f t="shared" ca="1" si="26"/>
        <v>0</v>
      </c>
      <c r="I300" s="4">
        <f t="shared" ca="1" si="27"/>
        <v>0</v>
      </c>
      <c r="J300" s="4">
        <f ca="1">SUM('Annuitair extra oud'!I300,'Annuitair extra nieuw'!I300)</f>
        <v>0</v>
      </c>
      <c r="K300" s="4">
        <f t="shared" ca="1" si="28"/>
        <v>0</v>
      </c>
      <c r="L300" s="4">
        <f ca="1">SUM('Annuitair extra oud'!J300,'Annuitair extra nieuw'!J300)</f>
        <v>0</v>
      </c>
      <c r="M300" s="10">
        <f t="shared" ca="1" si="29"/>
        <v>53509</v>
      </c>
      <c r="N300" s="4"/>
      <c r="O300" s="4"/>
      <c r="P300" s="4"/>
      <c r="Q300" s="4"/>
      <c r="R300" s="4"/>
      <c r="S300" s="4"/>
      <c r="T300" s="4"/>
      <c r="U300" s="4"/>
      <c r="V300" s="21"/>
    </row>
    <row r="301" spans="1:22" x14ac:dyDescent="0.25">
      <c r="A301" s="10">
        <f t="shared" si="30"/>
        <v>53540</v>
      </c>
      <c r="B301">
        <f t="shared" si="25"/>
        <v>25</v>
      </c>
      <c r="C301">
        <v>300</v>
      </c>
      <c r="D301" s="4">
        <f ca="1">SUM('Annuitair extra oud'!D301,'Annuitair extra nieuw'!D301)</f>
        <v>0</v>
      </c>
      <c r="E301" s="4">
        <f ca="1">SUM('Annuitair extra oud'!E301,'Annuitair extra nieuw'!E301,'Annuitair extra oud'!F301,'Annuitair extra nieuw'!F301)</f>
        <v>0</v>
      </c>
      <c r="F301" s="4">
        <f ca="1">SUM('Annuitair extra oud'!G301,'Annuitair extra nieuw'!G301)</f>
        <v>0</v>
      </c>
      <c r="G301" s="4">
        <f ca="1">SUM('Annuitair extra oud'!H301,'Annuitair extra nieuw'!H301)</f>
        <v>0</v>
      </c>
      <c r="H301" s="4">
        <f t="shared" ca="1" si="26"/>
        <v>0</v>
      </c>
      <c r="I301" s="4">
        <f t="shared" ca="1" si="27"/>
        <v>0</v>
      </c>
      <c r="J301" s="4">
        <f ca="1">SUM('Annuitair extra oud'!I301,'Annuitair extra nieuw'!I301)</f>
        <v>0</v>
      </c>
      <c r="K301" s="4">
        <f t="shared" ca="1" si="28"/>
        <v>0</v>
      </c>
      <c r="L301" s="4">
        <f ca="1">SUM('Annuitair extra oud'!J301,'Annuitair extra nieuw'!J301)</f>
        <v>0</v>
      </c>
      <c r="M301" s="10">
        <f t="shared" ca="1" si="29"/>
        <v>53540</v>
      </c>
      <c r="N301" s="4"/>
      <c r="O301" s="4"/>
      <c r="P301" s="4"/>
      <c r="Q301" s="4"/>
      <c r="R301" s="4"/>
      <c r="S301" s="4"/>
      <c r="T301" s="4"/>
      <c r="U301" s="4"/>
      <c r="V301" s="21"/>
    </row>
    <row r="302" spans="1:22" x14ac:dyDescent="0.25">
      <c r="A302" s="10">
        <f t="shared" si="30"/>
        <v>53571</v>
      </c>
      <c r="B302">
        <f t="shared" si="25"/>
        <v>26</v>
      </c>
      <c r="C302">
        <v>301</v>
      </c>
      <c r="D302" s="4">
        <f ca="1">SUM('Annuitair extra oud'!D302,'Annuitair extra nieuw'!D302)</f>
        <v>0</v>
      </c>
      <c r="E302" s="4">
        <f ca="1">SUM('Annuitair extra oud'!E302,'Annuitair extra nieuw'!E302,'Annuitair extra oud'!F302,'Annuitair extra nieuw'!F302)</f>
        <v>0</v>
      </c>
      <c r="F302" s="4">
        <f ca="1">SUM('Annuitair extra oud'!G302,'Annuitair extra nieuw'!G302)</f>
        <v>0</v>
      </c>
      <c r="G302" s="4">
        <f ca="1">SUM('Annuitair extra oud'!H302,'Annuitair extra nieuw'!H302)</f>
        <v>0</v>
      </c>
      <c r="H302" s="4">
        <f t="shared" ca="1" si="26"/>
        <v>0</v>
      </c>
      <c r="I302" s="4">
        <f t="shared" ca="1" si="27"/>
        <v>0</v>
      </c>
      <c r="J302" s="4">
        <f ca="1">SUM('Annuitair extra oud'!I302,'Annuitair extra nieuw'!I302)</f>
        <v>0</v>
      </c>
      <c r="K302" s="4">
        <f t="shared" ca="1" si="28"/>
        <v>0</v>
      </c>
      <c r="L302" s="4">
        <f ca="1">SUM('Annuitair extra oud'!J302,'Annuitair extra nieuw'!J302)</f>
        <v>0</v>
      </c>
      <c r="M302" s="10">
        <f t="shared" ca="1" si="29"/>
        <v>53571</v>
      </c>
      <c r="N302" s="4"/>
      <c r="O302" s="4"/>
      <c r="P302" s="4"/>
      <c r="Q302" s="4"/>
      <c r="R302" s="4"/>
      <c r="S302" s="4"/>
      <c r="T302" s="4"/>
      <c r="U302" s="4"/>
      <c r="V302" s="21"/>
    </row>
    <row r="303" spans="1:22" x14ac:dyDescent="0.25">
      <c r="A303" s="10">
        <f t="shared" si="30"/>
        <v>53601</v>
      </c>
      <c r="B303">
        <f t="shared" si="25"/>
        <v>26</v>
      </c>
      <c r="C303">
        <v>302</v>
      </c>
      <c r="D303" s="4">
        <f ca="1">SUM('Annuitair extra oud'!D303,'Annuitair extra nieuw'!D303)</f>
        <v>0</v>
      </c>
      <c r="E303" s="4">
        <f ca="1">SUM('Annuitair extra oud'!E303,'Annuitair extra nieuw'!E303,'Annuitair extra oud'!F303,'Annuitair extra nieuw'!F303)</f>
        <v>0</v>
      </c>
      <c r="F303" s="4">
        <f ca="1">SUM('Annuitair extra oud'!G303,'Annuitair extra nieuw'!G303)</f>
        <v>0</v>
      </c>
      <c r="G303" s="4">
        <f ca="1">SUM('Annuitair extra oud'!H303,'Annuitair extra nieuw'!H303)</f>
        <v>0</v>
      </c>
      <c r="H303" s="4">
        <f t="shared" ca="1" si="26"/>
        <v>0</v>
      </c>
      <c r="I303" s="4">
        <f t="shared" ca="1" si="27"/>
        <v>0</v>
      </c>
      <c r="J303" s="4">
        <f ca="1">SUM('Annuitair extra oud'!I303,'Annuitair extra nieuw'!I303)</f>
        <v>0</v>
      </c>
      <c r="K303" s="4">
        <f t="shared" ca="1" si="28"/>
        <v>0</v>
      </c>
      <c r="L303" s="4">
        <f ca="1">SUM('Annuitair extra oud'!J303,'Annuitair extra nieuw'!J303)</f>
        <v>0</v>
      </c>
      <c r="M303" s="10">
        <f t="shared" ca="1" si="29"/>
        <v>53601</v>
      </c>
      <c r="N303" s="4"/>
      <c r="O303" s="4"/>
      <c r="P303" s="4"/>
      <c r="Q303" s="4"/>
      <c r="R303" s="4"/>
      <c r="S303" s="4"/>
      <c r="T303" s="4"/>
      <c r="U303" s="4"/>
      <c r="V303" s="21"/>
    </row>
    <row r="304" spans="1:22" x14ac:dyDescent="0.25">
      <c r="A304" s="10">
        <f t="shared" si="30"/>
        <v>53632</v>
      </c>
      <c r="B304">
        <f t="shared" si="25"/>
        <v>26</v>
      </c>
      <c r="C304">
        <v>303</v>
      </c>
      <c r="D304" s="4">
        <f ca="1">SUM('Annuitair extra oud'!D304,'Annuitair extra nieuw'!D304)</f>
        <v>0</v>
      </c>
      <c r="E304" s="4">
        <f ca="1">SUM('Annuitair extra oud'!E304,'Annuitair extra nieuw'!E304,'Annuitair extra oud'!F304,'Annuitair extra nieuw'!F304)</f>
        <v>0</v>
      </c>
      <c r="F304" s="4">
        <f ca="1">SUM('Annuitair extra oud'!G304,'Annuitair extra nieuw'!G304)</f>
        <v>0</v>
      </c>
      <c r="G304" s="4">
        <f ca="1">SUM('Annuitair extra oud'!H304,'Annuitair extra nieuw'!H304)</f>
        <v>0</v>
      </c>
      <c r="H304" s="4">
        <f t="shared" ca="1" si="26"/>
        <v>0</v>
      </c>
      <c r="I304" s="4">
        <f t="shared" ca="1" si="27"/>
        <v>0</v>
      </c>
      <c r="J304" s="4">
        <f ca="1">SUM('Annuitair extra oud'!I304,'Annuitair extra nieuw'!I304)</f>
        <v>0</v>
      </c>
      <c r="K304" s="4">
        <f t="shared" ca="1" si="28"/>
        <v>0</v>
      </c>
      <c r="L304" s="4">
        <f ca="1">SUM('Annuitair extra oud'!J304,'Annuitair extra nieuw'!J304)</f>
        <v>0</v>
      </c>
      <c r="M304" s="10">
        <f t="shared" ca="1" si="29"/>
        <v>53632</v>
      </c>
      <c r="N304" s="4"/>
      <c r="O304" s="4"/>
      <c r="P304" s="4"/>
      <c r="Q304" s="4"/>
      <c r="R304" s="4"/>
      <c r="S304" s="4"/>
      <c r="T304" s="4"/>
      <c r="U304" s="4"/>
      <c r="V304" s="21"/>
    </row>
    <row r="305" spans="1:22" x14ac:dyDescent="0.25">
      <c r="A305" s="10">
        <f t="shared" si="30"/>
        <v>53662</v>
      </c>
      <c r="B305">
        <f t="shared" si="25"/>
        <v>26</v>
      </c>
      <c r="C305">
        <v>304</v>
      </c>
      <c r="D305" s="4">
        <f ca="1">SUM('Annuitair extra oud'!D305,'Annuitair extra nieuw'!D305)</f>
        <v>0</v>
      </c>
      <c r="E305" s="4">
        <f ca="1">SUM('Annuitair extra oud'!E305,'Annuitair extra nieuw'!E305,'Annuitair extra oud'!F305,'Annuitair extra nieuw'!F305)</f>
        <v>0</v>
      </c>
      <c r="F305" s="4">
        <f ca="1">SUM('Annuitair extra oud'!G305,'Annuitair extra nieuw'!G305)</f>
        <v>0</v>
      </c>
      <c r="G305" s="4">
        <f ca="1">SUM('Annuitair extra oud'!H305,'Annuitair extra nieuw'!H305)</f>
        <v>0</v>
      </c>
      <c r="H305" s="4">
        <f t="shared" ca="1" si="26"/>
        <v>0</v>
      </c>
      <c r="I305" s="4">
        <f t="shared" ca="1" si="27"/>
        <v>0</v>
      </c>
      <c r="J305" s="4">
        <f ca="1">SUM('Annuitair extra oud'!I305,'Annuitair extra nieuw'!I305)</f>
        <v>0</v>
      </c>
      <c r="K305" s="4">
        <f t="shared" ca="1" si="28"/>
        <v>0</v>
      </c>
      <c r="L305" s="4">
        <f ca="1">SUM('Annuitair extra oud'!J305,'Annuitair extra nieuw'!J305)</f>
        <v>0</v>
      </c>
      <c r="M305" s="10">
        <f t="shared" ca="1" si="29"/>
        <v>53662</v>
      </c>
      <c r="N305" s="4"/>
      <c r="O305" s="4"/>
      <c r="P305" s="4"/>
      <c r="Q305" s="4"/>
      <c r="R305" s="4"/>
      <c r="S305" s="4"/>
      <c r="T305" s="4"/>
      <c r="U305" s="4"/>
      <c r="V305" s="21"/>
    </row>
    <row r="306" spans="1:22" x14ac:dyDescent="0.25">
      <c r="A306" s="10">
        <f t="shared" si="30"/>
        <v>53693</v>
      </c>
      <c r="B306">
        <f t="shared" si="25"/>
        <v>26</v>
      </c>
      <c r="C306">
        <v>305</v>
      </c>
      <c r="D306" s="4">
        <f ca="1">SUM('Annuitair extra oud'!D306,'Annuitair extra nieuw'!D306)</f>
        <v>0</v>
      </c>
      <c r="E306" s="4">
        <f ca="1">SUM('Annuitair extra oud'!E306,'Annuitair extra nieuw'!E306,'Annuitair extra oud'!F306,'Annuitair extra nieuw'!F306)</f>
        <v>0</v>
      </c>
      <c r="F306" s="4">
        <f ca="1">SUM('Annuitair extra oud'!G306,'Annuitair extra nieuw'!G306)</f>
        <v>0</v>
      </c>
      <c r="G306" s="4">
        <f ca="1">SUM('Annuitair extra oud'!H306,'Annuitair extra nieuw'!H306)</f>
        <v>0</v>
      </c>
      <c r="H306" s="4">
        <f t="shared" ca="1" si="26"/>
        <v>0</v>
      </c>
      <c r="I306" s="4">
        <f t="shared" ca="1" si="27"/>
        <v>0</v>
      </c>
      <c r="J306" s="4">
        <f ca="1">SUM('Annuitair extra oud'!I306,'Annuitair extra nieuw'!I306)</f>
        <v>0</v>
      </c>
      <c r="K306" s="4">
        <f t="shared" ca="1" si="28"/>
        <v>0</v>
      </c>
      <c r="L306" s="4">
        <f ca="1">SUM('Annuitair extra oud'!J306,'Annuitair extra nieuw'!J306)</f>
        <v>0</v>
      </c>
      <c r="M306" s="10">
        <f t="shared" ca="1" si="29"/>
        <v>53693</v>
      </c>
      <c r="N306" s="4"/>
      <c r="O306" s="4"/>
      <c r="P306" s="4"/>
      <c r="Q306" s="4"/>
      <c r="R306" s="4"/>
      <c r="S306" s="4"/>
      <c r="T306" s="4"/>
      <c r="U306" s="4"/>
      <c r="V306" s="21"/>
    </row>
    <row r="307" spans="1:22" x14ac:dyDescent="0.25">
      <c r="A307" s="10">
        <f t="shared" si="30"/>
        <v>53724</v>
      </c>
      <c r="B307">
        <f t="shared" si="25"/>
        <v>26</v>
      </c>
      <c r="C307">
        <v>306</v>
      </c>
      <c r="D307" s="4">
        <f ca="1">SUM('Annuitair extra oud'!D307,'Annuitair extra nieuw'!D307)</f>
        <v>0</v>
      </c>
      <c r="E307" s="4">
        <f ca="1">SUM('Annuitair extra oud'!E307,'Annuitair extra nieuw'!E307,'Annuitair extra oud'!F307,'Annuitair extra nieuw'!F307)</f>
        <v>0</v>
      </c>
      <c r="F307" s="4">
        <f ca="1">SUM('Annuitair extra oud'!G307,'Annuitair extra nieuw'!G307)</f>
        <v>0</v>
      </c>
      <c r="G307" s="4">
        <f ca="1">SUM('Annuitair extra oud'!H307,'Annuitair extra nieuw'!H307)</f>
        <v>0</v>
      </c>
      <c r="H307" s="4">
        <f t="shared" ca="1" si="26"/>
        <v>0</v>
      </c>
      <c r="I307" s="4">
        <f t="shared" ca="1" si="27"/>
        <v>0</v>
      </c>
      <c r="J307" s="4">
        <f ca="1">SUM('Annuitair extra oud'!I307,'Annuitair extra nieuw'!I307)</f>
        <v>0</v>
      </c>
      <c r="K307" s="4">
        <f t="shared" ca="1" si="28"/>
        <v>0</v>
      </c>
      <c r="L307" s="4">
        <f ca="1">SUM('Annuitair extra oud'!J307,'Annuitair extra nieuw'!J307)</f>
        <v>0</v>
      </c>
      <c r="M307" s="10">
        <f t="shared" ca="1" si="29"/>
        <v>53724</v>
      </c>
      <c r="N307" s="4"/>
      <c r="O307" s="4"/>
      <c r="P307" s="4"/>
      <c r="Q307" s="4"/>
      <c r="R307" s="4"/>
      <c r="S307" s="4"/>
      <c r="T307" s="4"/>
      <c r="U307" s="4"/>
      <c r="V307" s="21"/>
    </row>
    <row r="308" spans="1:22" x14ac:dyDescent="0.25">
      <c r="A308" s="10">
        <f t="shared" si="30"/>
        <v>53752</v>
      </c>
      <c r="B308">
        <f t="shared" si="25"/>
        <v>26</v>
      </c>
      <c r="C308">
        <v>307</v>
      </c>
      <c r="D308" s="4">
        <f ca="1">SUM('Annuitair extra oud'!D308,'Annuitair extra nieuw'!D308)</f>
        <v>0</v>
      </c>
      <c r="E308" s="4">
        <f ca="1">SUM('Annuitair extra oud'!E308,'Annuitair extra nieuw'!E308,'Annuitair extra oud'!F308,'Annuitair extra nieuw'!F308)</f>
        <v>0</v>
      </c>
      <c r="F308" s="4">
        <f ca="1">SUM('Annuitair extra oud'!G308,'Annuitair extra nieuw'!G308)</f>
        <v>0</v>
      </c>
      <c r="G308" s="4">
        <f ca="1">SUM('Annuitair extra oud'!H308,'Annuitair extra nieuw'!H308)</f>
        <v>0</v>
      </c>
      <c r="H308" s="4">
        <f t="shared" ca="1" si="26"/>
        <v>0</v>
      </c>
      <c r="I308" s="4">
        <f t="shared" ca="1" si="27"/>
        <v>0</v>
      </c>
      <c r="J308" s="4">
        <f ca="1">SUM('Annuitair extra oud'!I308,'Annuitair extra nieuw'!I308)</f>
        <v>0</v>
      </c>
      <c r="K308" s="4">
        <f t="shared" ca="1" si="28"/>
        <v>0</v>
      </c>
      <c r="L308" s="4">
        <f ca="1">SUM('Annuitair extra oud'!J308,'Annuitair extra nieuw'!J308)</f>
        <v>0</v>
      </c>
      <c r="M308" s="10">
        <f t="shared" ca="1" si="29"/>
        <v>53752</v>
      </c>
      <c r="N308" s="4"/>
      <c r="O308" s="4"/>
      <c r="P308" s="4"/>
      <c r="Q308" s="4"/>
      <c r="R308" s="4"/>
      <c r="S308" s="4"/>
      <c r="T308" s="4"/>
      <c r="U308" s="4"/>
      <c r="V308" s="21"/>
    </row>
    <row r="309" spans="1:22" x14ac:dyDescent="0.25">
      <c r="A309" s="10">
        <f t="shared" si="30"/>
        <v>53783</v>
      </c>
      <c r="B309">
        <f t="shared" si="25"/>
        <v>26</v>
      </c>
      <c r="C309">
        <v>308</v>
      </c>
      <c r="D309" s="4">
        <f ca="1">SUM('Annuitair extra oud'!D309,'Annuitair extra nieuw'!D309)</f>
        <v>0</v>
      </c>
      <c r="E309" s="4">
        <f ca="1">SUM('Annuitair extra oud'!E309,'Annuitair extra nieuw'!E309,'Annuitair extra oud'!F309,'Annuitair extra nieuw'!F309)</f>
        <v>0</v>
      </c>
      <c r="F309" s="4">
        <f ca="1">SUM('Annuitair extra oud'!G309,'Annuitair extra nieuw'!G309)</f>
        <v>0</v>
      </c>
      <c r="G309" s="4">
        <f ca="1">SUM('Annuitair extra oud'!H309,'Annuitair extra nieuw'!H309)</f>
        <v>0</v>
      </c>
      <c r="H309" s="4">
        <f t="shared" ca="1" si="26"/>
        <v>0</v>
      </c>
      <c r="I309" s="4">
        <f t="shared" ca="1" si="27"/>
        <v>0</v>
      </c>
      <c r="J309" s="4">
        <f ca="1">SUM('Annuitair extra oud'!I309,'Annuitair extra nieuw'!I309)</f>
        <v>0</v>
      </c>
      <c r="K309" s="4">
        <f t="shared" ca="1" si="28"/>
        <v>0</v>
      </c>
      <c r="L309" s="4">
        <f ca="1">SUM('Annuitair extra oud'!J309,'Annuitair extra nieuw'!J309)</f>
        <v>0</v>
      </c>
      <c r="M309" s="10">
        <f t="shared" ca="1" si="29"/>
        <v>53783</v>
      </c>
      <c r="N309" s="4"/>
      <c r="O309" s="4"/>
      <c r="P309" s="4"/>
      <c r="Q309" s="4"/>
      <c r="R309" s="4"/>
      <c r="S309" s="4"/>
      <c r="T309" s="4"/>
      <c r="U309" s="4"/>
      <c r="V309" s="21"/>
    </row>
    <row r="310" spans="1:22" x14ac:dyDescent="0.25">
      <c r="A310" s="10">
        <f t="shared" si="30"/>
        <v>53813</v>
      </c>
      <c r="B310">
        <f t="shared" si="25"/>
        <v>26</v>
      </c>
      <c r="C310">
        <v>309</v>
      </c>
      <c r="D310" s="4">
        <f ca="1">SUM('Annuitair extra oud'!D310,'Annuitair extra nieuw'!D310)</f>
        <v>0</v>
      </c>
      <c r="E310" s="4">
        <f ca="1">SUM('Annuitair extra oud'!E310,'Annuitair extra nieuw'!E310,'Annuitair extra oud'!F310,'Annuitair extra nieuw'!F310)</f>
        <v>0</v>
      </c>
      <c r="F310" s="4">
        <f ca="1">SUM('Annuitair extra oud'!G310,'Annuitair extra nieuw'!G310)</f>
        <v>0</v>
      </c>
      <c r="G310" s="4">
        <f ca="1">SUM('Annuitair extra oud'!H310,'Annuitair extra nieuw'!H310)</f>
        <v>0</v>
      </c>
      <c r="H310" s="4">
        <f t="shared" ca="1" si="26"/>
        <v>0</v>
      </c>
      <c r="I310" s="4">
        <f t="shared" ca="1" si="27"/>
        <v>0</v>
      </c>
      <c r="J310" s="4">
        <f ca="1">SUM('Annuitair extra oud'!I310,'Annuitair extra nieuw'!I310)</f>
        <v>0</v>
      </c>
      <c r="K310" s="4">
        <f t="shared" ca="1" si="28"/>
        <v>0</v>
      </c>
      <c r="L310" s="4">
        <f ca="1">SUM('Annuitair extra oud'!J310,'Annuitair extra nieuw'!J310)</f>
        <v>0</v>
      </c>
      <c r="M310" s="10">
        <f t="shared" ca="1" si="29"/>
        <v>53813</v>
      </c>
      <c r="N310" s="4"/>
      <c r="O310" s="4"/>
      <c r="P310" s="4"/>
      <c r="Q310" s="4"/>
      <c r="R310" s="4"/>
      <c r="S310" s="4"/>
      <c r="T310" s="4"/>
      <c r="U310" s="4"/>
      <c r="V310" s="21"/>
    </row>
    <row r="311" spans="1:22" x14ac:dyDescent="0.25">
      <c r="A311" s="10">
        <f t="shared" si="30"/>
        <v>53844</v>
      </c>
      <c r="B311">
        <f t="shared" si="25"/>
        <v>26</v>
      </c>
      <c r="C311">
        <v>310</v>
      </c>
      <c r="D311" s="4">
        <f ca="1">SUM('Annuitair extra oud'!D311,'Annuitair extra nieuw'!D311)</f>
        <v>0</v>
      </c>
      <c r="E311" s="4">
        <f ca="1">SUM('Annuitair extra oud'!E311,'Annuitair extra nieuw'!E311,'Annuitair extra oud'!F311,'Annuitair extra nieuw'!F311)</f>
        <v>0</v>
      </c>
      <c r="F311" s="4">
        <f ca="1">SUM('Annuitair extra oud'!G311,'Annuitair extra nieuw'!G311)</f>
        <v>0</v>
      </c>
      <c r="G311" s="4">
        <f ca="1">SUM('Annuitair extra oud'!H311,'Annuitair extra nieuw'!H311)</f>
        <v>0</v>
      </c>
      <c r="H311" s="4">
        <f t="shared" ca="1" si="26"/>
        <v>0</v>
      </c>
      <c r="I311" s="4">
        <f t="shared" ca="1" si="27"/>
        <v>0</v>
      </c>
      <c r="J311" s="4">
        <f ca="1">SUM('Annuitair extra oud'!I311,'Annuitair extra nieuw'!I311)</f>
        <v>0</v>
      </c>
      <c r="K311" s="4">
        <f t="shared" ca="1" si="28"/>
        <v>0</v>
      </c>
      <c r="L311" s="4">
        <f ca="1">SUM('Annuitair extra oud'!J311,'Annuitair extra nieuw'!J311)</f>
        <v>0</v>
      </c>
      <c r="M311" s="10">
        <f t="shared" ca="1" si="29"/>
        <v>53844</v>
      </c>
      <c r="N311" s="4"/>
      <c r="O311" s="4"/>
      <c r="P311" s="4"/>
      <c r="Q311" s="4"/>
      <c r="R311" s="4"/>
      <c r="S311" s="4"/>
      <c r="T311" s="4"/>
      <c r="U311" s="4"/>
      <c r="V311" s="21"/>
    </row>
    <row r="312" spans="1:22" x14ac:dyDescent="0.25">
      <c r="A312" s="10">
        <f t="shared" si="30"/>
        <v>53874</v>
      </c>
      <c r="B312">
        <f t="shared" si="25"/>
        <v>26</v>
      </c>
      <c r="C312">
        <v>311</v>
      </c>
      <c r="D312" s="4">
        <f ca="1">SUM('Annuitair extra oud'!D312,'Annuitair extra nieuw'!D312)</f>
        <v>0</v>
      </c>
      <c r="E312" s="4">
        <f ca="1">SUM('Annuitair extra oud'!E312,'Annuitair extra nieuw'!E312,'Annuitair extra oud'!F312,'Annuitair extra nieuw'!F312)</f>
        <v>0</v>
      </c>
      <c r="F312" s="4">
        <f ca="1">SUM('Annuitair extra oud'!G312,'Annuitair extra nieuw'!G312)</f>
        <v>0</v>
      </c>
      <c r="G312" s="4">
        <f ca="1">SUM('Annuitair extra oud'!H312,'Annuitair extra nieuw'!H312)</f>
        <v>0</v>
      </c>
      <c r="H312" s="4">
        <f t="shared" ca="1" si="26"/>
        <v>0</v>
      </c>
      <c r="I312" s="4">
        <f t="shared" ca="1" si="27"/>
        <v>0</v>
      </c>
      <c r="J312" s="4">
        <f ca="1">SUM('Annuitair extra oud'!I312,'Annuitair extra nieuw'!I312)</f>
        <v>0</v>
      </c>
      <c r="K312" s="4">
        <f t="shared" ca="1" si="28"/>
        <v>0</v>
      </c>
      <c r="L312" s="4">
        <f ca="1">SUM('Annuitair extra oud'!J312,'Annuitair extra nieuw'!J312)</f>
        <v>0</v>
      </c>
      <c r="M312" s="10">
        <f t="shared" ca="1" si="29"/>
        <v>53874</v>
      </c>
      <c r="N312" s="4"/>
      <c r="O312" s="4"/>
      <c r="P312" s="4"/>
      <c r="Q312" s="4"/>
      <c r="R312" s="4"/>
      <c r="S312" s="4"/>
      <c r="T312" s="4"/>
      <c r="U312" s="4"/>
      <c r="V312" s="21"/>
    </row>
    <row r="313" spans="1:22" x14ac:dyDescent="0.25">
      <c r="A313" s="10">
        <f t="shared" si="30"/>
        <v>53905</v>
      </c>
      <c r="B313">
        <f t="shared" si="25"/>
        <v>26</v>
      </c>
      <c r="C313">
        <v>312</v>
      </c>
      <c r="D313" s="4">
        <f ca="1">SUM('Annuitair extra oud'!D313,'Annuitair extra nieuw'!D313)</f>
        <v>0</v>
      </c>
      <c r="E313" s="4">
        <f ca="1">SUM('Annuitair extra oud'!E313,'Annuitair extra nieuw'!E313,'Annuitair extra oud'!F313,'Annuitair extra nieuw'!F313)</f>
        <v>0</v>
      </c>
      <c r="F313" s="4">
        <f ca="1">SUM('Annuitair extra oud'!G313,'Annuitair extra nieuw'!G313)</f>
        <v>0</v>
      </c>
      <c r="G313" s="4">
        <f ca="1">SUM('Annuitair extra oud'!H313,'Annuitair extra nieuw'!H313)</f>
        <v>0</v>
      </c>
      <c r="H313" s="4">
        <f t="shared" ca="1" si="26"/>
        <v>0</v>
      </c>
      <c r="I313" s="4">
        <f t="shared" ca="1" si="27"/>
        <v>0</v>
      </c>
      <c r="J313" s="4">
        <f ca="1">SUM('Annuitair extra oud'!I313,'Annuitair extra nieuw'!I313)</f>
        <v>0</v>
      </c>
      <c r="K313" s="4">
        <f t="shared" ca="1" si="28"/>
        <v>0</v>
      </c>
      <c r="L313" s="4">
        <f ca="1">SUM('Annuitair extra oud'!J313,'Annuitair extra nieuw'!J313)</f>
        <v>0</v>
      </c>
      <c r="M313" s="10">
        <f t="shared" ca="1" si="29"/>
        <v>53905</v>
      </c>
      <c r="N313" s="4"/>
      <c r="O313" s="4"/>
      <c r="P313" s="4"/>
      <c r="Q313" s="4"/>
      <c r="R313" s="4"/>
      <c r="S313" s="4"/>
      <c r="T313" s="4"/>
      <c r="U313" s="4"/>
      <c r="V313" s="21"/>
    </row>
    <row r="314" spans="1:22" x14ac:dyDescent="0.25">
      <c r="A314" s="10">
        <f t="shared" si="30"/>
        <v>53936</v>
      </c>
      <c r="B314">
        <f t="shared" si="25"/>
        <v>27</v>
      </c>
      <c r="C314">
        <v>313</v>
      </c>
      <c r="D314" s="4">
        <f ca="1">SUM('Annuitair extra oud'!D314,'Annuitair extra nieuw'!D314)</f>
        <v>0</v>
      </c>
      <c r="E314" s="4">
        <f ca="1">SUM('Annuitair extra oud'!E314,'Annuitair extra nieuw'!E314,'Annuitair extra oud'!F314,'Annuitair extra nieuw'!F314)</f>
        <v>0</v>
      </c>
      <c r="F314" s="4">
        <f ca="1">SUM('Annuitair extra oud'!G314,'Annuitair extra nieuw'!G314)</f>
        <v>0</v>
      </c>
      <c r="G314" s="4">
        <f ca="1">SUM('Annuitair extra oud'!H314,'Annuitair extra nieuw'!H314)</f>
        <v>0</v>
      </c>
      <c r="H314" s="4">
        <f t="shared" ca="1" si="26"/>
        <v>0</v>
      </c>
      <c r="I314" s="4">
        <f t="shared" ca="1" si="27"/>
        <v>0</v>
      </c>
      <c r="J314" s="4">
        <f ca="1">SUM('Annuitair extra oud'!I314,'Annuitair extra nieuw'!I314)</f>
        <v>0</v>
      </c>
      <c r="K314" s="4">
        <f t="shared" ca="1" si="28"/>
        <v>0</v>
      </c>
      <c r="L314" s="4">
        <f ca="1">SUM('Annuitair extra oud'!J314,'Annuitair extra nieuw'!J314)</f>
        <v>0</v>
      </c>
      <c r="M314" s="10">
        <f t="shared" ca="1" si="29"/>
        <v>53936</v>
      </c>
      <c r="N314" s="4"/>
      <c r="O314" s="4"/>
      <c r="P314" s="4"/>
      <c r="Q314" s="4"/>
      <c r="R314" s="4"/>
      <c r="S314" s="4"/>
      <c r="T314" s="4"/>
      <c r="U314" s="4"/>
      <c r="V314" s="21"/>
    </row>
    <row r="315" spans="1:22" x14ac:dyDescent="0.25">
      <c r="A315" s="10">
        <f t="shared" si="30"/>
        <v>53966</v>
      </c>
      <c r="B315">
        <f t="shared" si="25"/>
        <v>27</v>
      </c>
      <c r="C315">
        <v>314</v>
      </c>
      <c r="D315" s="4">
        <f ca="1">SUM('Annuitair extra oud'!D315,'Annuitair extra nieuw'!D315)</f>
        <v>0</v>
      </c>
      <c r="E315" s="4">
        <f ca="1">SUM('Annuitair extra oud'!E315,'Annuitair extra nieuw'!E315,'Annuitair extra oud'!F315,'Annuitair extra nieuw'!F315)</f>
        <v>0</v>
      </c>
      <c r="F315" s="4">
        <f ca="1">SUM('Annuitair extra oud'!G315,'Annuitair extra nieuw'!G315)</f>
        <v>0</v>
      </c>
      <c r="G315" s="4">
        <f ca="1">SUM('Annuitair extra oud'!H315,'Annuitair extra nieuw'!H315)</f>
        <v>0</v>
      </c>
      <c r="H315" s="4">
        <f t="shared" ca="1" si="26"/>
        <v>0</v>
      </c>
      <c r="I315" s="4">
        <f t="shared" ca="1" si="27"/>
        <v>0</v>
      </c>
      <c r="J315" s="4">
        <f ca="1">SUM('Annuitair extra oud'!I315,'Annuitair extra nieuw'!I315)</f>
        <v>0</v>
      </c>
      <c r="K315" s="4">
        <f t="shared" ca="1" si="28"/>
        <v>0</v>
      </c>
      <c r="L315" s="4">
        <f ca="1">SUM('Annuitair extra oud'!J315,'Annuitair extra nieuw'!J315)</f>
        <v>0</v>
      </c>
      <c r="M315" s="10">
        <f t="shared" ca="1" si="29"/>
        <v>53966</v>
      </c>
      <c r="N315" s="4"/>
      <c r="O315" s="4"/>
      <c r="P315" s="4"/>
      <c r="Q315" s="4"/>
      <c r="R315" s="4"/>
      <c r="S315" s="4"/>
      <c r="T315" s="4"/>
      <c r="U315" s="4"/>
      <c r="V315" s="21"/>
    </row>
    <row r="316" spans="1:22" x14ac:dyDescent="0.25">
      <c r="A316" s="10">
        <f t="shared" si="30"/>
        <v>53997</v>
      </c>
      <c r="B316">
        <f t="shared" si="25"/>
        <v>27</v>
      </c>
      <c r="C316">
        <v>315</v>
      </c>
      <c r="D316" s="4">
        <f ca="1">SUM('Annuitair extra oud'!D316,'Annuitair extra nieuw'!D316)</f>
        <v>0</v>
      </c>
      <c r="E316" s="4">
        <f ca="1">SUM('Annuitair extra oud'!E316,'Annuitair extra nieuw'!E316,'Annuitair extra oud'!F316,'Annuitair extra nieuw'!F316)</f>
        <v>0</v>
      </c>
      <c r="F316" s="4">
        <f ca="1">SUM('Annuitair extra oud'!G316,'Annuitair extra nieuw'!G316)</f>
        <v>0</v>
      </c>
      <c r="G316" s="4">
        <f ca="1">SUM('Annuitair extra oud'!H316,'Annuitair extra nieuw'!H316)</f>
        <v>0</v>
      </c>
      <c r="H316" s="4">
        <f t="shared" ca="1" si="26"/>
        <v>0</v>
      </c>
      <c r="I316" s="4">
        <f t="shared" ca="1" si="27"/>
        <v>0</v>
      </c>
      <c r="J316" s="4">
        <f ca="1">SUM('Annuitair extra oud'!I316,'Annuitair extra nieuw'!I316)</f>
        <v>0</v>
      </c>
      <c r="K316" s="4">
        <f t="shared" ca="1" si="28"/>
        <v>0</v>
      </c>
      <c r="L316" s="4">
        <f ca="1">SUM('Annuitair extra oud'!J316,'Annuitair extra nieuw'!J316)</f>
        <v>0</v>
      </c>
      <c r="M316" s="10">
        <f t="shared" ca="1" si="29"/>
        <v>53997</v>
      </c>
      <c r="N316" s="4"/>
      <c r="O316" s="4"/>
      <c r="P316" s="4"/>
      <c r="Q316" s="4"/>
      <c r="R316" s="4"/>
      <c r="S316" s="4"/>
      <c r="T316" s="4"/>
      <c r="U316" s="4"/>
      <c r="V316" s="21"/>
    </row>
    <row r="317" spans="1:22" x14ac:dyDescent="0.25">
      <c r="A317" s="10">
        <f t="shared" si="30"/>
        <v>54027</v>
      </c>
      <c r="B317">
        <f t="shared" si="25"/>
        <v>27</v>
      </c>
      <c r="C317">
        <v>316</v>
      </c>
      <c r="D317" s="4">
        <f ca="1">SUM('Annuitair extra oud'!D317,'Annuitair extra nieuw'!D317)</f>
        <v>0</v>
      </c>
      <c r="E317" s="4">
        <f ca="1">SUM('Annuitair extra oud'!E317,'Annuitair extra nieuw'!E317,'Annuitair extra oud'!F317,'Annuitair extra nieuw'!F317)</f>
        <v>0</v>
      </c>
      <c r="F317" s="4">
        <f ca="1">SUM('Annuitair extra oud'!G317,'Annuitair extra nieuw'!G317)</f>
        <v>0</v>
      </c>
      <c r="G317" s="4">
        <f ca="1">SUM('Annuitair extra oud'!H317,'Annuitair extra nieuw'!H317)</f>
        <v>0</v>
      </c>
      <c r="H317" s="4">
        <f t="shared" ca="1" si="26"/>
        <v>0</v>
      </c>
      <c r="I317" s="4">
        <f t="shared" ca="1" si="27"/>
        <v>0</v>
      </c>
      <c r="J317" s="4">
        <f ca="1">SUM('Annuitair extra oud'!I317,'Annuitair extra nieuw'!I317)</f>
        <v>0</v>
      </c>
      <c r="K317" s="4">
        <f t="shared" ca="1" si="28"/>
        <v>0</v>
      </c>
      <c r="L317" s="4">
        <f ca="1">SUM('Annuitair extra oud'!J317,'Annuitair extra nieuw'!J317)</f>
        <v>0</v>
      </c>
      <c r="M317" s="10">
        <f t="shared" ca="1" si="29"/>
        <v>54027</v>
      </c>
      <c r="N317" s="4"/>
      <c r="O317" s="4"/>
      <c r="P317" s="4"/>
      <c r="Q317" s="4"/>
      <c r="R317" s="4"/>
      <c r="S317" s="4"/>
      <c r="T317" s="4"/>
      <c r="U317" s="4"/>
      <c r="V317" s="21"/>
    </row>
    <row r="318" spans="1:22" x14ac:dyDescent="0.25">
      <c r="A318" s="10">
        <f t="shared" si="30"/>
        <v>54058</v>
      </c>
      <c r="B318">
        <f t="shared" si="25"/>
        <v>27</v>
      </c>
      <c r="C318">
        <v>317</v>
      </c>
      <c r="D318" s="4">
        <f ca="1">SUM('Annuitair extra oud'!D318,'Annuitair extra nieuw'!D318)</f>
        <v>0</v>
      </c>
      <c r="E318" s="4">
        <f ca="1">SUM('Annuitair extra oud'!E318,'Annuitair extra nieuw'!E318,'Annuitair extra oud'!F318,'Annuitair extra nieuw'!F318)</f>
        <v>0</v>
      </c>
      <c r="F318" s="4">
        <f ca="1">SUM('Annuitair extra oud'!G318,'Annuitair extra nieuw'!G318)</f>
        <v>0</v>
      </c>
      <c r="G318" s="4">
        <f ca="1">SUM('Annuitair extra oud'!H318,'Annuitair extra nieuw'!H318)</f>
        <v>0</v>
      </c>
      <c r="H318" s="4">
        <f t="shared" ca="1" si="26"/>
        <v>0</v>
      </c>
      <c r="I318" s="4">
        <f t="shared" ca="1" si="27"/>
        <v>0</v>
      </c>
      <c r="J318" s="4">
        <f ca="1">SUM('Annuitair extra oud'!I318,'Annuitair extra nieuw'!I318)</f>
        <v>0</v>
      </c>
      <c r="K318" s="4">
        <f t="shared" ca="1" si="28"/>
        <v>0</v>
      </c>
      <c r="L318" s="4">
        <f ca="1">SUM('Annuitair extra oud'!J318,'Annuitair extra nieuw'!J318)</f>
        <v>0</v>
      </c>
      <c r="M318" s="10">
        <f t="shared" ca="1" si="29"/>
        <v>54058</v>
      </c>
      <c r="N318" s="4"/>
      <c r="O318" s="4"/>
      <c r="P318" s="4"/>
      <c r="Q318" s="4"/>
      <c r="R318" s="4"/>
      <c r="S318" s="4"/>
      <c r="T318" s="4"/>
      <c r="U318" s="4"/>
      <c r="V318" s="21"/>
    </row>
    <row r="319" spans="1:22" x14ac:dyDescent="0.25">
      <c r="A319" s="10">
        <f t="shared" si="30"/>
        <v>54089</v>
      </c>
      <c r="B319">
        <f t="shared" si="25"/>
        <v>27</v>
      </c>
      <c r="C319">
        <v>318</v>
      </c>
      <c r="D319" s="4">
        <f ca="1">SUM('Annuitair extra oud'!D319,'Annuitair extra nieuw'!D319)</f>
        <v>0</v>
      </c>
      <c r="E319" s="4">
        <f ca="1">SUM('Annuitair extra oud'!E319,'Annuitair extra nieuw'!E319,'Annuitair extra oud'!F319,'Annuitair extra nieuw'!F319)</f>
        <v>0</v>
      </c>
      <c r="F319" s="4">
        <f ca="1">SUM('Annuitair extra oud'!G319,'Annuitair extra nieuw'!G319)</f>
        <v>0</v>
      </c>
      <c r="G319" s="4">
        <f ca="1">SUM('Annuitair extra oud'!H319,'Annuitair extra nieuw'!H319)</f>
        <v>0</v>
      </c>
      <c r="H319" s="4">
        <f t="shared" ca="1" si="26"/>
        <v>0</v>
      </c>
      <c r="I319" s="4">
        <f t="shared" ca="1" si="27"/>
        <v>0</v>
      </c>
      <c r="J319" s="4">
        <f ca="1">SUM('Annuitair extra oud'!I319,'Annuitair extra nieuw'!I319)</f>
        <v>0</v>
      </c>
      <c r="K319" s="4">
        <f t="shared" ca="1" si="28"/>
        <v>0</v>
      </c>
      <c r="L319" s="4">
        <f ca="1">SUM('Annuitair extra oud'!J319,'Annuitair extra nieuw'!J319)</f>
        <v>0</v>
      </c>
      <c r="M319" s="10">
        <f t="shared" ca="1" si="29"/>
        <v>54089</v>
      </c>
      <c r="N319" s="4"/>
      <c r="O319" s="4"/>
      <c r="P319" s="4"/>
      <c r="Q319" s="4"/>
      <c r="R319" s="4"/>
      <c r="S319" s="4"/>
      <c r="T319" s="4"/>
      <c r="U319" s="4"/>
      <c r="V319" s="21"/>
    </row>
    <row r="320" spans="1:22" x14ac:dyDescent="0.25">
      <c r="A320" s="10">
        <f t="shared" si="30"/>
        <v>54118</v>
      </c>
      <c r="B320">
        <f t="shared" si="25"/>
        <v>27</v>
      </c>
      <c r="C320">
        <v>319</v>
      </c>
      <c r="D320" s="4">
        <f ca="1">SUM('Annuitair extra oud'!D320,'Annuitair extra nieuw'!D320)</f>
        <v>0</v>
      </c>
      <c r="E320" s="4">
        <f ca="1">SUM('Annuitair extra oud'!E320,'Annuitair extra nieuw'!E320,'Annuitair extra oud'!F320,'Annuitair extra nieuw'!F320)</f>
        <v>0</v>
      </c>
      <c r="F320" s="4">
        <f ca="1">SUM('Annuitair extra oud'!G320,'Annuitair extra nieuw'!G320)</f>
        <v>0</v>
      </c>
      <c r="G320" s="4">
        <f ca="1">SUM('Annuitair extra oud'!H320,'Annuitair extra nieuw'!H320)</f>
        <v>0</v>
      </c>
      <c r="H320" s="4">
        <f t="shared" ca="1" si="26"/>
        <v>0</v>
      </c>
      <c r="I320" s="4">
        <f t="shared" ca="1" si="27"/>
        <v>0</v>
      </c>
      <c r="J320" s="4">
        <f ca="1">SUM('Annuitair extra oud'!I320,'Annuitair extra nieuw'!I320)</f>
        <v>0</v>
      </c>
      <c r="K320" s="4">
        <f t="shared" ca="1" si="28"/>
        <v>0</v>
      </c>
      <c r="L320" s="4">
        <f ca="1">SUM('Annuitair extra oud'!J320,'Annuitair extra nieuw'!J320)</f>
        <v>0</v>
      </c>
      <c r="M320" s="10">
        <f t="shared" ca="1" si="29"/>
        <v>54118</v>
      </c>
      <c r="N320" s="4"/>
      <c r="O320" s="4"/>
      <c r="P320" s="4"/>
      <c r="Q320" s="4"/>
      <c r="R320" s="4"/>
      <c r="S320" s="4"/>
      <c r="T320" s="4"/>
      <c r="U320" s="4"/>
      <c r="V320" s="21"/>
    </row>
    <row r="321" spans="1:22" x14ac:dyDescent="0.25">
      <c r="A321" s="10">
        <f t="shared" si="30"/>
        <v>54149</v>
      </c>
      <c r="B321">
        <f t="shared" si="25"/>
        <v>27</v>
      </c>
      <c r="C321">
        <v>320</v>
      </c>
      <c r="D321" s="4">
        <f ca="1">SUM('Annuitair extra oud'!D321,'Annuitair extra nieuw'!D321)</f>
        <v>0</v>
      </c>
      <c r="E321" s="4">
        <f ca="1">SUM('Annuitair extra oud'!E321,'Annuitair extra nieuw'!E321,'Annuitair extra oud'!F321,'Annuitair extra nieuw'!F321)</f>
        <v>0</v>
      </c>
      <c r="F321" s="4">
        <f ca="1">SUM('Annuitair extra oud'!G321,'Annuitair extra nieuw'!G321)</f>
        <v>0</v>
      </c>
      <c r="G321" s="4">
        <f ca="1">SUM('Annuitair extra oud'!H321,'Annuitair extra nieuw'!H321)</f>
        <v>0</v>
      </c>
      <c r="H321" s="4">
        <f t="shared" ca="1" si="26"/>
        <v>0</v>
      </c>
      <c r="I321" s="4">
        <f t="shared" ca="1" si="27"/>
        <v>0</v>
      </c>
      <c r="J321" s="4">
        <f ca="1">SUM('Annuitair extra oud'!I321,'Annuitair extra nieuw'!I321)</f>
        <v>0</v>
      </c>
      <c r="K321" s="4">
        <f t="shared" ca="1" si="28"/>
        <v>0</v>
      </c>
      <c r="L321" s="4">
        <f ca="1">SUM('Annuitair extra oud'!J321,'Annuitair extra nieuw'!J321)</f>
        <v>0</v>
      </c>
      <c r="M321" s="10">
        <f t="shared" ca="1" si="29"/>
        <v>54149</v>
      </c>
      <c r="N321" s="4"/>
      <c r="O321" s="4"/>
      <c r="P321" s="4"/>
      <c r="Q321" s="4"/>
      <c r="R321" s="4"/>
      <c r="S321" s="4"/>
      <c r="T321" s="4"/>
      <c r="U321" s="4"/>
      <c r="V321" s="21"/>
    </row>
    <row r="322" spans="1:22" x14ac:dyDescent="0.25">
      <c r="A322" s="10">
        <f t="shared" si="30"/>
        <v>54179</v>
      </c>
      <c r="B322">
        <f t="shared" si="25"/>
        <v>27</v>
      </c>
      <c r="C322">
        <v>321</v>
      </c>
      <c r="D322" s="4">
        <f ca="1">SUM('Annuitair extra oud'!D322,'Annuitair extra nieuw'!D322)</f>
        <v>0</v>
      </c>
      <c r="E322" s="4">
        <f ca="1">SUM('Annuitair extra oud'!E322,'Annuitair extra nieuw'!E322,'Annuitair extra oud'!F322,'Annuitair extra nieuw'!F322)</f>
        <v>0</v>
      </c>
      <c r="F322" s="4">
        <f ca="1">SUM('Annuitair extra oud'!G322,'Annuitair extra nieuw'!G322)</f>
        <v>0</v>
      </c>
      <c r="G322" s="4">
        <f ca="1">SUM('Annuitair extra oud'!H322,'Annuitair extra nieuw'!H322)</f>
        <v>0</v>
      </c>
      <c r="H322" s="4">
        <f t="shared" ca="1" si="26"/>
        <v>0</v>
      </c>
      <c r="I322" s="4">
        <f t="shared" ca="1" si="27"/>
        <v>0</v>
      </c>
      <c r="J322" s="4">
        <f ca="1">SUM('Annuitair extra oud'!I322,'Annuitair extra nieuw'!I322)</f>
        <v>0</v>
      </c>
      <c r="K322" s="4">
        <f t="shared" ca="1" si="28"/>
        <v>0</v>
      </c>
      <c r="L322" s="4">
        <f ca="1">SUM('Annuitair extra oud'!J322,'Annuitair extra nieuw'!J322)</f>
        <v>0</v>
      </c>
      <c r="M322" s="10">
        <f t="shared" ca="1" si="29"/>
        <v>54179</v>
      </c>
      <c r="N322" s="4"/>
      <c r="O322" s="4"/>
      <c r="P322" s="4"/>
      <c r="Q322" s="4"/>
      <c r="R322" s="4"/>
      <c r="S322" s="4"/>
      <c r="T322" s="4"/>
      <c r="U322" s="4"/>
      <c r="V322" s="21"/>
    </row>
    <row r="323" spans="1:22" x14ac:dyDescent="0.25">
      <c r="A323" s="10">
        <f t="shared" si="30"/>
        <v>54210</v>
      </c>
      <c r="B323">
        <f t="shared" ref="B323:B361" si="31">CEILING(C323/12,1)</f>
        <v>27</v>
      </c>
      <c r="C323">
        <v>322</v>
      </c>
      <c r="D323" s="4">
        <f ca="1">SUM('Annuitair extra oud'!D323,'Annuitair extra nieuw'!D323)</f>
        <v>0</v>
      </c>
      <c r="E323" s="4">
        <f ca="1">SUM('Annuitair extra oud'!E323,'Annuitair extra nieuw'!E323,'Annuitair extra oud'!F323,'Annuitair extra nieuw'!F323)</f>
        <v>0</v>
      </c>
      <c r="F323" s="4">
        <f ca="1">SUM('Annuitair extra oud'!G323,'Annuitair extra nieuw'!G323)</f>
        <v>0</v>
      </c>
      <c r="G323" s="4">
        <f ca="1">SUM('Annuitair extra oud'!H323,'Annuitair extra nieuw'!H323)</f>
        <v>0</v>
      </c>
      <c r="H323" s="4">
        <f t="shared" ref="H323:H361" ca="1" si="32">IF(F323-(Eigenwoningforfait/12)&lt;=0,0,(F323-(Eigenwoningforfait/12))*Belastingpercentage)</f>
        <v>0</v>
      </c>
      <c r="I323" s="4">
        <f t="shared" ref="I323:I361" ca="1" si="33">G323-H323</f>
        <v>0</v>
      </c>
      <c r="J323" s="4">
        <f ca="1">SUM('Annuitair extra oud'!I323,'Annuitair extra nieuw'!I323)</f>
        <v>0</v>
      </c>
      <c r="K323" s="4">
        <f t="shared" ref="K323:K361" ca="1" si="34">J323-H323</f>
        <v>0</v>
      </c>
      <c r="L323" s="4">
        <f ca="1">SUM('Annuitair extra oud'!J323,'Annuitair extra nieuw'!J323)</f>
        <v>0</v>
      </c>
      <c r="M323" s="10">
        <f t="shared" ref="M323:M361" ca="1" si="35">IF(L323&gt;=0.01,"",A323)</f>
        <v>54210</v>
      </c>
      <c r="N323" s="4"/>
      <c r="O323" s="4"/>
      <c r="P323" s="4"/>
      <c r="Q323" s="4"/>
      <c r="R323" s="4"/>
      <c r="S323" s="4"/>
      <c r="T323" s="4"/>
      <c r="U323" s="4"/>
      <c r="V323" s="21"/>
    </row>
    <row r="324" spans="1:22" x14ac:dyDescent="0.25">
      <c r="A324" s="10">
        <f t="shared" ref="A324:A361" si="36">DATE(YEAR(A323),MONTH(A323)+1,DAY(A323))</f>
        <v>54240</v>
      </c>
      <c r="B324">
        <f t="shared" si="31"/>
        <v>27</v>
      </c>
      <c r="C324">
        <v>323</v>
      </c>
      <c r="D324" s="4">
        <f ca="1">SUM('Annuitair extra oud'!D324,'Annuitair extra nieuw'!D324)</f>
        <v>0</v>
      </c>
      <c r="E324" s="4">
        <f ca="1">SUM('Annuitair extra oud'!E324,'Annuitair extra nieuw'!E324,'Annuitair extra oud'!F324,'Annuitair extra nieuw'!F324)</f>
        <v>0</v>
      </c>
      <c r="F324" s="4">
        <f ca="1">SUM('Annuitair extra oud'!G324,'Annuitair extra nieuw'!G324)</f>
        <v>0</v>
      </c>
      <c r="G324" s="4">
        <f ca="1">SUM('Annuitair extra oud'!H324,'Annuitair extra nieuw'!H324)</f>
        <v>0</v>
      </c>
      <c r="H324" s="4">
        <f t="shared" ca="1" si="32"/>
        <v>0</v>
      </c>
      <c r="I324" s="4">
        <f t="shared" ca="1" si="33"/>
        <v>0</v>
      </c>
      <c r="J324" s="4">
        <f ca="1">SUM('Annuitair extra oud'!I324,'Annuitair extra nieuw'!I324)</f>
        <v>0</v>
      </c>
      <c r="K324" s="4">
        <f t="shared" ca="1" si="34"/>
        <v>0</v>
      </c>
      <c r="L324" s="4">
        <f ca="1">SUM('Annuitair extra oud'!J324,'Annuitair extra nieuw'!J324)</f>
        <v>0</v>
      </c>
      <c r="M324" s="10">
        <f t="shared" ca="1" si="35"/>
        <v>54240</v>
      </c>
      <c r="N324" s="4"/>
      <c r="O324" s="4"/>
      <c r="P324" s="4"/>
      <c r="Q324" s="4"/>
      <c r="R324" s="4"/>
      <c r="S324" s="4"/>
      <c r="T324" s="4"/>
      <c r="U324" s="4"/>
      <c r="V324" s="21"/>
    </row>
    <row r="325" spans="1:22" x14ac:dyDescent="0.25">
      <c r="A325" s="10">
        <f t="shared" si="36"/>
        <v>54271</v>
      </c>
      <c r="B325">
        <f t="shared" si="31"/>
        <v>27</v>
      </c>
      <c r="C325">
        <v>324</v>
      </c>
      <c r="D325" s="4">
        <f ca="1">SUM('Annuitair extra oud'!D325,'Annuitair extra nieuw'!D325)</f>
        <v>0</v>
      </c>
      <c r="E325" s="4">
        <f ca="1">SUM('Annuitair extra oud'!E325,'Annuitair extra nieuw'!E325,'Annuitair extra oud'!F325,'Annuitair extra nieuw'!F325)</f>
        <v>0</v>
      </c>
      <c r="F325" s="4">
        <f ca="1">SUM('Annuitair extra oud'!G325,'Annuitair extra nieuw'!G325)</f>
        <v>0</v>
      </c>
      <c r="G325" s="4">
        <f ca="1">SUM('Annuitair extra oud'!H325,'Annuitair extra nieuw'!H325)</f>
        <v>0</v>
      </c>
      <c r="H325" s="4">
        <f t="shared" ca="1" si="32"/>
        <v>0</v>
      </c>
      <c r="I325" s="4">
        <f t="shared" ca="1" si="33"/>
        <v>0</v>
      </c>
      <c r="J325" s="4">
        <f ca="1">SUM('Annuitair extra oud'!I325,'Annuitair extra nieuw'!I325)</f>
        <v>0</v>
      </c>
      <c r="K325" s="4">
        <f t="shared" ca="1" si="34"/>
        <v>0</v>
      </c>
      <c r="L325" s="4">
        <f ca="1">SUM('Annuitair extra oud'!J325,'Annuitair extra nieuw'!J325)</f>
        <v>0</v>
      </c>
      <c r="M325" s="10">
        <f t="shared" ca="1" si="35"/>
        <v>54271</v>
      </c>
      <c r="N325" s="4"/>
      <c r="O325" s="4"/>
      <c r="P325" s="4"/>
      <c r="Q325" s="4"/>
      <c r="R325" s="4"/>
      <c r="S325" s="4"/>
      <c r="T325" s="4"/>
      <c r="U325" s="4"/>
      <c r="V325" s="21"/>
    </row>
    <row r="326" spans="1:22" x14ac:dyDescent="0.25">
      <c r="A326" s="10">
        <f t="shared" si="36"/>
        <v>54302</v>
      </c>
      <c r="B326">
        <f t="shared" si="31"/>
        <v>28</v>
      </c>
      <c r="C326">
        <v>325</v>
      </c>
      <c r="D326" s="4">
        <f ca="1">SUM('Annuitair extra oud'!D326,'Annuitair extra nieuw'!D326)</f>
        <v>0</v>
      </c>
      <c r="E326" s="4">
        <f ca="1">SUM('Annuitair extra oud'!E326,'Annuitair extra nieuw'!E326,'Annuitair extra oud'!F326,'Annuitair extra nieuw'!F326)</f>
        <v>0</v>
      </c>
      <c r="F326" s="4">
        <f ca="1">SUM('Annuitair extra oud'!G326,'Annuitair extra nieuw'!G326)</f>
        <v>0</v>
      </c>
      <c r="G326" s="4">
        <f ca="1">SUM('Annuitair extra oud'!H326,'Annuitair extra nieuw'!H326)</f>
        <v>0</v>
      </c>
      <c r="H326" s="4">
        <f t="shared" ca="1" si="32"/>
        <v>0</v>
      </c>
      <c r="I326" s="4">
        <f t="shared" ca="1" si="33"/>
        <v>0</v>
      </c>
      <c r="J326" s="4">
        <f ca="1">SUM('Annuitair extra oud'!I326,'Annuitair extra nieuw'!I326)</f>
        <v>0</v>
      </c>
      <c r="K326" s="4">
        <f t="shared" ca="1" si="34"/>
        <v>0</v>
      </c>
      <c r="L326" s="4">
        <f ca="1">SUM('Annuitair extra oud'!J326,'Annuitair extra nieuw'!J326)</f>
        <v>0</v>
      </c>
      <c r="M326" s="10">
        <f t="shared" ca="1" si="35"/>
        <v>54302</v>
      </c>
      <c r="N326" s="4"/>
      <c r="O326" s="4"/>
      <c r="P326" s="4"/>
      <c r="Q326" s="4"/>
      <c r="R326" s="4"/>
      <c r="S326" s="4"/>
      <c r="T326" s="4"/>
      <c r="U326" s="4"/>
      <c r="V326" s="21"/>
    </row>
    <row r="327" spans="1:22" x14ac:dyDescent="0.25">
      <c r="A327" s="10">
        <f t="shared" si="36"/>
        <v>54332</v>
      </c>
      <c r="B327">
        <f t="shared" si="31"/>
        <v>28</v>
      </c>
      <c r="C327">
        <v>326</v>
      </c>
      <c r="D327" s="4">
        <f ca="1">SUM('Annuitair extra oud'!D327,'Annuitair extra nieuw'!D327)</f>
        <v>0</v>
      </c>
      <c r="E327" s="4">
        <f ca="1">SUM('Annuitair extra oud'!E327,'Annuitair extra nieuw'!E327,'Annuitair extra oud'!F327,'Annuitair extra nieuw'!F327)</f>
        <v>0</v>
      </c>
      <c r="F327" s="4">
        <f ca="1">SUM('Annuitair extra oud'!G327,'Annuitair extra nieuw'!G327)</f>
        <v>0</v>
      </c>
      <c r="G327" s="4">
        <f ca="1">SUM('Annuitair extra oud'!H327,'Annuitair extra nieuw'!H327)</f>
        <v>0</v>
      </c>
      <c r="H327" s="4">
        <f t="shared" ca="1" si="32"/>
        <v>0</v>
      </c>
      <c r="I327" s="4">
        <f t="shared" ca="1" si="33"/>
        <v>0</v>
      </c>
      <c r="J327" s="4">
        <f ca="1">SUM('Annuitair extra oud'!I327,'Annuitair extra nieuw'!I327)</f>
        <v>0</v>
      </c>
      <c r="K327" s="4">
        <f t="shared" ca="1" si="34"/>
        <v>0</v>
      </c>
      <c r="L327" s="4">
        <f ca="1">SUM('Annuitair extra oud'!J327,'Annuitair extra nieuw'!J327)</f>
        <v>0</v>
      </c>
      <c r="M327" s="10">
        <f t="shared" ca="1" si="35"/>
        <v>54332</v>
      </c>
      <c r="N327" s="4"/>
      <c r="O327" s="4"/>
      <c r="P327" s="4"/>
      <c r="Q327" s="4"/>
      <c r="R327" s="4"/>
      <c r="S327" s="4"/>
      <c r="T327" s="4"/>
      <c r="U327" s="4"/>
      <c r="V327" s="21"/>
    </row>
    <row r="328" spans="1:22" x14ac:dyDescent="0.25">
      <c r="A328" s="10">
        <f t="shared" si="36"/>
        <v>54363</v>
      </c>
      <c r="B328">
        <f t="shared" si="31"/>
        <v>28</v>
      </c>
      <c r="C328">
        <v>327</v>
      </c>
      <c r="D328" s="4">
        <f ca="1">SUM('Annuitair extra oud'!D328,'Annuitair extra nieuw'!D328)</f>
        <v>0</v>
      </c>
      <c r="E328" s="4">
        <f ca="1">SUM('Annuitair extra oud'!E328,'Annuitair extra nieuw'!E328,'Annuitair extra oud'!F328,'Annuitair extra nieuw'!F328)</f>
        <v>0</v>
      </c>
      <c r="F328" s="4">
        <f ca="1">SUM('Annuitair extra oud'!G328,'Annuitair extra nieuw'!G328)</f>
        <v>0</v>
      </c>
      <c r="G328" s="4">
        <f ca="1">SUM('Annuitair extra oud'!H328,'Annuitair extra nieuw'!H328)</f>
        <v>0</v>
      </c>
      <c r="H328" s="4">
        <f t="shared" ca="1" si="32"/>
        <v>0</v>
      </c>
      <c r="I328" s="4">
        <f t="shared" ca="1" si="33"/>
        <v>0</v>
      </c>
      <c r="J328" s="4">
        <f ca="1">SUM('Annuitair extra oud'!I328,'Annuitair extra nieuw'!I328)</f>
        <v>0</v>
      </c>
      <c r="K328" s="4">
        <f t="shared" ca="1" si="34"/>
        <v>0</v>
      </c>
      <c r="L328" s="4">
        <f ca="1">SUM('Annuitair extra oud'!J328,'Annuitair extra nieuw'!J328)</f>
        <v>0</v>
      </c>
      <c r="M328" s="10">
        <f t="shared" ca="1" si="35"/>
        <v>54363</v>
      </c>
      <c r="N328" s="4"/>
      <c r="O328" s="4"/>
      <c r="P328" s="4"/>
      <c r="Q328" s="4"/>
      <c r="R328" s="4"/>
      <c r="S328" s="4"/>
      <c r="T328" s="4"/>
      <c r="U328" s="4"/>
      <c r="V328" s="21"/>
    </row>
    <row r="329" spans="1:22" x14ac:dyDescent="0.25">
      <c r="A329" s="10">
        <f t="shared" si="36"/>
        <v>54393</v>
      </c>
      <c r="B329">
        <f t="shared" si="31"/>
        <v>28</v>
      </c>
      <c r="C329">
        <v>328</v>
      </c>
      <c r="D329" s="4">
        <f ca="1">SUM('Annuitair extra oud'!D329,'Annuitair extra nieuw'!D329)</f>
        <v>0</v>
      </c>
      <c r="E329" s="4">
        <f ca="1">SUM('Annuitair extra oud'!E329,'Annuitair extra nieuw'!E329,'Annuitair extra oud'!F329,'Annuitair extra nieuw'!F329)</f>
        <v>0</v>
      </c>
      <c r="F329" s="4">
        <f ca="1">SUM('Annuitair extra oud'!G329,'Annuitair extra nieuw'!G329)</f>
        <v>0</v>
      </c>
      <c r="G329" s="4">
        <f ca="1">SUM('Annuitair extra oud'!H329,'Annuitair extra nieuw'!H329)</f>
        <v>0</v>
      </c>
      <c r="H329" s="4">
        <f t="shared" ca="1" si="32"/>
        <v>0</v>
      </c>
      <c r="I329" s="4">
        <f t="shared" ca="1" si="33"/>
        <v>0</v>
      </c>
      <c r="J329" s="4">
        <f ca="1">SUM('Annuitair extra oud'!I329,'Annuitair extra nieuw'!I329)</f>
        <v>0</v>
      </c>
      <c r="K329" s="4">
        <f t="shared" ca="1" si="34"/>
        <v>0</v>
      </c>
      <c r="L329" s="4">
        <f ca="1">SUM('Annuitair extra oud'!J329,'Annuitair extra nieuw'!J329)</f>
        <v>0</v>
      </c>
      <c r="M329" s="10">
        <f t="shared" ca="1" si="35"/>
        <v>54393</v>
      </c>
      <c r="N329" s="4"/>
      <c r="O329" s="4"/>
      <c r="P329" s="4"/>
      <c r="Q329" s="4"/>
      <c r="R329" s="4"/>
      <c r="S329" s="4"/>
      <c r="T329" s="4"/>
      <c r="U329" s="4"/>
      <c r="V329" s="21"/>
    </row>
    <row r="330" spans="1:22" x14ac:dyDescent="0.25">
      <c r="A330" s="10">
        <f t="shared" si="36"/>
        <v>54424</v>
      </c>
      <c r="B330">
        <f t="shared" si="31"/>
        <v>28</v>
      </c>
      <c r="C330">
        <v>329</v>
      </c>
      <c r="D330" s="4">
        <f ca="1">SUM('Annuitair extra oud'!D330,'Annuitair extra nieuw'!D330)</f>
        <v>0</v>
      </c>
      <c r="E330" s="4">
        <f ca="1">SUM('Annuitair extra oud'!E330,'Annuitair extra nieuw'!E330,'Annuitair extra oud'!F330,'Annuitair extra nieuw'!F330)</f>
        <v>0</v>
      </c>
      <c r="F330" s="4">
        <f ca="1">SUM('Annuitair extra oud'!G330,'Annuitair extra nieuw'!G330)</f>
        <v>0</v>
      </c>
      <c r="G330" s="4">
        <f ca="1">SUM('Annuitair extra oud'!H330,'Annuitair extra nieuw'!H330)</f>
        <v>0</v>
      </c>
      <c r="H330" s="4">
        <f t="shared" ca="1" si="32"/>
        <v>0</v>
      </c>
      <c r="I330" s="4">
        <f t="shared" ca="1" si="33"/>
        <v>0</v>
      </c>
      <c r="J330" s="4">
        <f ca="1">SUM('Annuitair extra oud'!I330,'Annuitair extra nieuw'!I330)</f>
        <v>0</v>
      </c>
      <c r="K330" s="4">
        <f t="shared" ca="1" si="34"/>
        <v>0</v>
      </c>
      <c r="L330" s="4">
        <f ca="1">SUM('Annuitair extra oud'!J330,'Annuitair extra nieuw'!J330)</f>
        <v>0</v>
      </c>
      <c r="M330" s="10">
        <f t="shared" ca="1" si="35"/>
        <v>54424</v>
      </c>
      <c r="N330" s="4"/>
      <c r="O330" s="4"/>
      <c r="P330" s="4"/>
      <c r="Q330" s="4"/>
      <c r="R330" s="4"/>
      <c r="S330" s="4"/>
      <c r="T330" s="4"/>
      <c r="U330" s="4"/>
      <c r="V330" s="21"/>
    </row>
    <row r="331" spans="1:22" x14ac:dyDescent="0.25">
      <c r="A331" s="10">
        <f t="shared" si="36"/>
        <v>54455</v>
      </c>
      <c r="B331">
        <f t="shared" si="31"/>
        <v>28</v>
      </c>
      <c r="C331">
        <v>330</v>
      </c>
      <c r="D331" s="4">
        <f ca="1">SUM('Annuitair extra oud'!D331,'Annuitair extra nieuw'!D331)</f>
        <v>0</v>
      </c>
      <c r="E331" s="4">
        <f ca="1">SUM('Annuitair extra oud'!E331,'Annuitair extra nieuw'!E331,'Annuitair extra oud'!F331,'Annuitair extra nieuw'!F331)</f>
        <v>0</v>
      </c>
      <c r="F331" s="4">
        <f ca="1">SUM('Annuitair extra oud'!G331,'Annuitair extra nieuw'!G331)</f>
        <v>0</v>
      </c>
      <c r="G331" s="4">
        <f ca="1">SUM('Annuitair extra oud'!H331,'Annuitair extra nieuw'!H331)</f>
        <v>0</v>
      </c>
      <c r="H331" s="4">
        <f t="shared" ca="1" si="32"/>
        <v>0</v>
      </c>
      <c r="I331" s="4">
        <f t="shared" ca="1" si="33"/>
        <v>0</v>
      </c>
      <c r="J331" s="4">
        <f ca="1">SUM('Annuitair extra oud'!I331,'Annuitair extra nieuw'!I331)</f>
        <v>0</v>
      </c>
      <c r="K331" s="4">
        <f t="shared" ca="1" si="34"/>
        <v>0</v>
      </c>
      <c r="L331" s="4">
        <f ca="1">SUM('Annuitair extra oud'!J331,'Annuitair extra nieuw'!J331)</f>
        <v>0</v>
      </c>
      <c r="M331" s="10">
        <f t="shared" ca="1" si="35"/>
        <v>54455</v>
      </c>
      <c r="N331" s="4"/>
      <c r="O331" s="4"/>
      <c r="P331" s="4"/>
      <c r="Q331" s="4"/>
      <c r="R331" s="4"/>
      <c r="S331" s="4"/>
      <c r="T331" s="4"/>
      <c r="U331" s="4"/>
      <c r="V331" s="21"/>
    </row>
    <row r="332" spans="1:22" x14ac:dyDescent="0.25">
      <c r="A332" s="10">
        <f t="shared" si="36"/>
        <v>54483</v>
      </c>
      <c r="B332">
        <f t="shared" si="31"/>
        <v>28</v>
      </c>
      <c r="C332">
        <v>331</v>
      </c>
      <c r="D332" s="4">
        <f ca="1">SUM('Annuitair extra oud'!D332,'Annuitair extra nieuw'!D332)</f>
        <v>0</v>
      </c>
      <c r="E332" s="4">
        <f ca="1">SUM('Annuitair extra oud'!E332,'Annuitair extra nieuw'!E332,'Annuitair extra oud'!F332,'Annuitair extra nieuw'!F332)</f>
        <v>0</v>
      </c>
      <c r="F332" s="4">
        <f ca="1">SUM('Annuitair extra oud'!G332,'Annuitair extra nieuw'!G332)</f>
        <v>0</v>
      </c>
      <c r="G332" s="4">
        <f ca="1">SUM('Annuitair extra oud'!H332,'Annuitair extra nieuw'!H332)</f>
        <v>0</v>
      </c>
      <c r="H332" s="4">
        <f t="shared" ca="1" si="32"/>
        <v>0</v>
      </c>
      <c r="I332" s="4">
        <f t="shared" ca="1" si="33"/>
        <v>0</v>
      </c>
      <c r="J332" s="4">
        <f ca="1">SUM('Annuitair extra oud'!I332,'Annuitair extra nieuw'!I332)</f>
        <v>0</v>
      </c>
      <c r="K332" s="4">
        <f t="shared" ca="1" si="34"/>
        <v>0</v>
      </c>
      <c r="L332" s="4">
        <f ca="1">SUM('Annuitair extra oud'!J332,'Annuitair extra nieuw'!J332)</f>
        <v>0</v>
      </c>
      <c r="M332" s="10">
        <f t="shared" ca="1" si="35"/>
        <v>54483</v>
      </c>
      <c r="N332" s="4"/>
      <c r="O332" s="4"/>
      <c r="P332" s="4"/>
      <c r="Q332" s="4"/>
      <c r="R332" s="4"/>
      <c r="S332" s="4"/>
      <c r="T332" s="4"/>
      <c r="U332" s="4"/>
      <c r="V332" s="21"/>
    </row>
    <row r="333" spans="1:22" x14ac:dyDescent="0.25">
      <c r="A333" s="10">
        <f t="shared" si="36"/>
        <v>54514</v>
      </c>
      <c r="B333">
        <f t="shared" si="31"/>
        <v>28</v>
      </c>
      <c r="C333">
        <v>332</v>
      </c>
      <c r="D333" s="4">
        <f ca="1">SUM('Annuitair extra oud'!D333,'Annuitair extra nieuw'!D333)</f>
        <v>0</v>
      </c>
      <c r="E333" s="4">
        <f ca="1">SUM('Annuitair extra oud'!E333,'Annuitair extra nieuw'!E333,'Annuitair extra oud'!F333,'Annuitair extra nieuw'!F333)</f>
        <v>0</v>
      </c>
      <c r="F333" s="4">
        <f ca="1">SUM('Annuitair extra oud'!G333,'Annuitair extra nieuw'!G333)</f>
        <v>0</v>
      </c>
      <c r="G333" s="4">
        <f ca="1">SUM('Annuitair extra oud'!H333,'Annuitair extra nieuw'!H333)</f>
        <v>0</v>
      </c>
      <c r="H333" s="4">
        <f t="shared" ca="1" si="32"/>
        <v>0</v>
      </c>
      <c r="I333" s="4">
        <f t="shared" ca="1" si="33"/>
        <v>0</v>
      </c>
      <c r="J333" s="4">
        <f ca="1">SUM('Annuitair extra oud'!I333,'Annuitair extra nieuw'!I333)</f>
        <v>0</v>
      </c>
      <c r="K333" s="4">
        <f t="shared" ca="1" si="34"/>
        <v>0</v>
      </c>
      <c r="L333" s="4">
        <f ca="1">SUM('Annuitair extra oud'!J333,'Annuitair extra nieuw'!J333)</f>
        <v>0</v>
      </c>
      <c r="M333" s="10">
        <f t="shared" ca="1" si="35"/>
        <v>54514</v>
      </c>
      <c r="N333" s="4"/>
      <c r="O333" s="4"/>
      <c r="P333" s="4"/>
      <c r="Q333" s="4"/>
      <c r="R333" s="4"/>
      <c r="S333" s="4"/>
      <c r="T333" s="4"/>
      <c r="U333" s="4"/>
      <c r="V333" s="21"/>
    </row>
    <row r="334" spans="1:22" x14ac:dyDescent="0.25">
      <c r="A334" s="10">
        <f t="shared" si="36"/>
        <v>54544</v>
      </c>
      <c r="B334">
        <f t="shared" si="31"/>
        <v>28</v>
      </c>
      <c r="C334">
        <v>333</v>
      </c>
      <c r="D334" s="4">
        <f ca="1">SUM('Annuitair extra oud'!D334,'Annuitair extra nieuw'!D334)</f>
        <v>0</v>
      </c>
      <c r="E334" s="4">
        <f ca="1">SUM('Annuitair extra oud'!E334,'Annuitair extra nieuw'!E334,'Annuitair extra oud'!F334,'Annuitair extra nieuw'!F334)</f>
        <v>0</v>
      </c>
      <c r="F334" s="4">
        <f ca="1">SUM('Annuitair extra oud'!G334,'Annuitair extra nieuw'!G334)</f>
        <v>0</v>
      </c>
      <c r="G334" s="4">
        <f ca="1">SUM('Annuitair extra oud'!H334,'Annuitair extra nieuw'!H334)</f>
        <v>0</v>
      </c>
      <c r="H334" s="4">
        <f t="shared" ca="1" si="32"/>
        <v>0</v>
      </c>
      <c r="I334" s="4">
        <f t="shared" ca="1" si="33"/>
        <v>0</v>
      </c>
      <c r="J334" s="4">
        <f ca="1">SUM('Annuitair extra oud'!I334,'Annuitair extra nieuw'!I334)</f>
        <v>0</v>
      </c>
      <c r="K334" s="4">
        <f t="shared" ca="1" si="34"/>
        <v>0</v>
      </c>
      <c r="L334" s="4">
        <f ca="1">SUM('Annuitair extra oud'!J334,'Annuitair extra nieuw'!J334)</f>
        <v>0</v>
      </c>
      <c r="M334" s="10">
        <f t="shared" ca="1" si="35"/>
        <v>54544</v>
      </c>
      <c r="N334" s="4"/>
      <c r="O334" s="4"/>
      <c r="P334" s="4"/>
      <c r="Q334" s="4"/>
      <c r="R334" s="4"/>
      <c r="S334" s="4"/>
      <c r="T334" s="4"/>
      <c r="U334" s="4"/>
      <c r="V334" s="21"/>
    </row>
    <row r="335" spans="1:22" x14ac:dyDescent="0.25">
      <c r="A335" s="10">
        <f t="shared" si="36"/>
        <v>54575</v>
      </c>
      <c r="B335">
        <f t="shared" si="31"/>
        <v>28</v>
      </c>
      <c r="C335">
        <v>334</v>
      </c>
      <c r="D335" s="4">
        <f ca="1">SUM('Annuitair extra oud'!D335,'Annuitair extra nieuw'!D335)</f>
        <v>0</v>
      </c>
      <c r="E335" s="4">
        <f ca="1">SUM('Annuitair extra oud'!E335,'Annuitair extra nieuw'!E335,'Annuitair extra oud'!F335,'Annuitair extra nieuw'!F335)</f>
        <v>0</v>
      </c>
      <c r="F335" s="4">
        <f ca="1">SUM('Annuitair extra oud'!G335,'Annuitair extra nieuw'!G335)</f>
        <v>0</v>
      </c>
      <c r="G335" s="4">
        <f ca="1">SUM('Annuitair extra oud'!H335,'Annuitair extra nieuw'!H335)</f>
        <v>0</v>
      </c>
      <c r="H335" s="4">
        <f t="shared" ca="1" si="32"/>
        <v>0</v>
      </c>
      <c r="I335" s="4">
        <f t="shared" ca="1" si="33"/>
        <v>0</v>
      </c>
      <c r="J335" s="4">
        <f ca="1">SUM('Annuitair extra oud'!I335,'Annuitair extra nieuw'!I335)</f>
        <v>0</v>
      </c>
      <c r="K335" s="4">
        <f t="shared" ca="1" si="34"/>
        <v>0</v>
      </c>
      <c r="L335" s="4">
        <f ca="1">SUM('Annuitair extra oud'!J335,'Annuitair extra nieuw'!J335)</f>
        <v>0</v>
      </c>
      <c r="M335" s="10">
        <f t="shared" ca="1" si="35"/>
        <v>54575</v>
      </c>
      <c r="N335" s="4"/>
      <c r="O335" s="4"/>
      <c r="P335" s="4"/>
      <c r="Q335" s="4"/>
      <c r="R335" s="4"/>
      <c r="S335" s="4"/>
      <c r="T335" s="4"/>
      <c r="U335" s="4"/>
      <c r="V335" s="21"/>
    </row>
    <row r="336" spans="1:22" x14ac:dyDescent="0.25">
      <c r="A336" s="10">
        <f t="shared" si="36"/>
        <v>54605</v>
      </c>
      <c r="B336">
        <f t="shared" si="31"/>
        <v>28</v>
      </c>
      <c r="C336">
        <v>335</v>
      </c>
      <c r="D336" s="4">
        <f ca="1">SUM('Annuitair extra oud'!D336,'Annuitair extra nieuw'!D336)</f>
        <v>0</v>
      </c>
      <c r="E336" s="4">
        <f ca="1">SUM('Annuitair extra oud'!E336,'Annuitair extra nieuw'!E336,'Annuitair extra oud'!F336,'Annuitair extra nieuw'!F336)</f>
        <v>0</v>
      </c>
      <c r="F336" s="4">
        <f ca="1">SUM('Annuitair extra oud'!G336,'Annuitair extra nieuw'!G336)</f>
        <v>0</v>
      </c>
      <c r="G336" s="4">
        <f ca="1">SUM('Annuitair extra oud'!H336,'Annuitair extra nieuw'!H336)</f>
        <v>0</v>
      </c>
      <c r="H336" s="4">
        <f t="shared" ca="1" si="32"/>
        <v>0</v>
      </c>
      <c r="I336" s="4">
        <f t="shared" ca="1" si="33"/>
        <v>0</v>
      </c>
      <c r="J336" s="4">
        <f ca="1">SUM('Annuitair extra oud'!I336,'Annuitair extra nieuw'!I336)</f>
        <v>0</v>
      </c>
      <c r="K336" s="4">
        <f t="shared" ca="1" si="34"/>
        <v>0</v>
      </c>
      <c r="L336" s="4">
        <f ca="1">SUM('Annuitair extra oud'!J336,'Annuitair extra nieuw'!J336)</f>
        <v>0</v>
      </c>
      <c r="M336" s="10">
        <f t="shared" ca="1" si="35"/>
        <v>54605</v>
      </c>
      <c r="N336" s="4"/>
      <c r="O336" s="4"/>
      <c r="P336" s="4"/>
      <c r="Q336" s="4"/>
      <c r="R336" s="4"/>
      <c r="S336" s="4"/>
      <c r="T336" s="4"/>
      <c r="U336" s="4"/>
      <c r="V336" s="21"/>
    </row>
    <row r="337" spans="1:22" x14ac:dyDescent="0.25">
      <c r="A337" s="10">
        <f t="shared" si="36"/>
        <v>54636</v>
      </c>
      <c r="B337">
        <f t="shared" si="31"/>
        <v>28</v>
      </c>
      <c r="C337">
        <v>336</v>
      </c>
      <c r="D337" s="4">
        <f ca="1">SUM('Annuitair extra oud'!D337,'Annuitair extra nieuw'!D337)</f>
        <v>0</v>
      </c>
      <c r="E337" s="4">
        <f ca="1">SUM('Annuitair extra oud'!E337,'Annuitair extra nieuw'!E337,'Annuitair extra oud'!F337,'Annuitair extra nieuw'!F337)</f>
        <v>0</v>
      </c>
      <c r="F337" s="4">
        <f ca="1">SUM('Annuitair extra oud'!G337,'Annuitair extra nieuw'!G337)</f>
        <v>0</v>
      </c>
      <c r="G337" s="4">
        <f ca="1">SUM('Annuitair extra oud'!H337,'Annuitair extra nieuw'!H337)</f>
        <v>0</v>
      </c>
      <c r="H337" s="4">
        <f t="shared" ca="1" si="32"/>
        <v>0</v>
      </c>
      <c r="I337" s="4">
        <f t="shared" ca="1" si="33"/>
        <v>0</v>
      </c>
      <c r="J337" s="4">
        <f ca="1">SUM('Annuitair extra oud'!I337,'Annuitair extra nieuw'!I337)</f>
        <v>0</v>
      </c>
      <c r="K337" s="4">
        <f t="shared" ca="1" si="34"/>
        <v>0</v>
      </c>
      <c r="L337" s="4">
        <f ca="1">SUM('Annuitair extra oud'!J337,'Annuitair extra nieuw'!J337)</f>
        <v>0</v>
      </c>
      <c r="M337" s="10">
        <f t="shared" ca="1" si="35"/>
        <v>54636</v>
      </c>
      <c r="N337" s="4"/>
      <c r="O337" s="4"/>
      <c r="P337" s="4"/>
      <c r="Q337" s="4"/>
      <c r="R337" s="4"/>
      <c r="S337" s="4"/>
      <c r="T337" s="4"/>
      <c r="U337" s="4"/>
      <c r="V337" s="21"/>
    </row>
    <row r="338" spans="1:22" x14ac:dyDescent="0.25">
      <c r="A338" s="10">
        <f t="shared" si="36"/>
        <v>54667</v>
      </c>
      <c r="B338">
        <f t="shared" si="31"/>
        <v>29</v>
      </c>
      <c r="C338">
        <v>337</v>
      </c>
      <c r="D338" s="4">
        <f ca="1">SUM('Annuitair extra oud'!D338,'Annuitair extra nieuw'!D338)</f>
        <v>0</v>
      </c>
      <c r="E338" s="4">
        <f ca="1">SUM('Annuitair extra oud'!E338,'Annuitair extra nieuw'!E338,'Annuitair extra oud'!F338,'Annuitair extra nieuw'!F338)</f>
        <v>0</v>
      </c>
      <c r="F338" s="4">
        <f ca="1">SUM('Annuitair extra oud'!G338,'Annuitair extra nieuw'!G338)</f>
        <v>0</v>
      </c>
      <c r="G338" s="4">
        <f ca="1">SUM('Annuitair extra oud'!H338,'Annuitair extra nieuw'!H338)</f>
        <v>0</v>
      </c>
      <c r="H338" s="4">
        <f t="shared" ca="1" si="32"/>
        <v>0</v>
      </c>
      <c r="I338" s="4">
        <f t="shared" ca="1" si="33"/>
        <v>0</v>
      </c>
      <c r="J338" s="4">
        <f ca="1">SUM('Annuitair extra oud'!I338,'Annuitair extra nieuw'!I338)</f>
        <v>0</v>
      </c>
      <c r="K338" s="4">
        <f t="shared" ca="1" si="34"/>
        <v>0</v>
      </c>
      <c r="L338" s="4">
        <f ca="1">SUM('Annuitair extra oud'!J338,'Annuitair extra nieuw'!J338)</f>
        <v>0</v>
      </c>
      <c r="M338" s="10">
        <f t="shared" ca="1" si="35"/>
        <v>54667</v>
      </c>
      <c r="N338" s="4"/>
      <c r="O338" s="4"/>
      <c r="P338" s="4"/>
      <c r="Q338" s="4"/>
      <c r="R338" s="4"/>
      <c r="S338" s="4"/>
      <c r="T338" s="4"/>
      <c r="U338" s="4"/>
      <c r="V338" s="21"/>
    </row>
    <row r="339" spans="1:22" x14ac:dyDescent="0.25">
      <c r="A339" s="10">
        <f t="shared" si="36"/>
        <v>54697</v>
      </c>
      <c r="B339">
        <f t="shared" si="31"/>
        <v>29</v>
      </c>
      <c r="C339">
        <v>338</v>
      </c>
      <c r="D339" s="4">
        <f ca="1">SUM('Annuitair extra oud'!D339,'Annuitair extra nieuw'!D339)</f>
        <v>0</v>
      </c>
      <c r="E339" s="4">
        <f ca="1">SUM('Annuitair extra oud'!E339,'Annuitair extra nieuw'!E339,'Annuitair extra oud'!F339,'Annuitair extra nieuw'!F339)</f>
        <v>0</v>
      </c>
      <c r="F339" s="4">
        <f ca="1">SUM('Annuitair extra oud'!G339,'Annuitair extra nieuw'!G339)</f>
        <v>0</v>
      </c>
      <c r="G339" s="4">
        <f ca="1">SUM('Annuitair extra oud'!H339,'Annuitair extra nieuw'!H339)</f>
        <v>0</v>
      </c>
      <c r="H339" s="4">
        <f t="shared" ca="1" si="32"/>
        <v>0</v>
      </c>
      <c r="I339" s="4">
        <f t="shared" ca="1" si="33"/>
        <v>0</v>
      </c>
      <c r="J339" s="4">
        <f ca="1">SUM('Annuitair extra oud'!I339,'Annuitair extra nieuw'!I339)</f>
        <v>0</v>
      </c>
      <c r="K339" s="4">
        <f t="shared" ca="1" si="34"/>
        <v>0</v>
      </c>
      <c r="L339" s="4">
        <f ca="1">SUM('Annuitair extra oud'!J339,'Annuitair extra nieuw'!J339)</f>
        <v>0</v>
      </c>
      <c r="M339" s="10">
        <f t="shared" ca="1" si="35"/>
        <v>54697</v>
      </c>
      <c r="N339" s="4"/>
      <c r="O339" s="4"/>
      <c r="P339" s="4"/>
      <c r="Q339" s="4"/>
      <c r="R339" s="4"/>
      <c r="S339" s="4"/>
      <c r="T339" s="4"/>
      <c r="U339" s="4"/>
      <c r="V339" s="21"/>
    </row>
    <row r="340" spans="1:22" x14ac:dyDescent="0.25">
      <c r="A340" s="10">
        <f t="shared" si="36"/>
        <v>54728</v>
      </c>
      <c r="B340">
        <f t="shared" si="31"/>
        <v>29</v>
      </c>
      <c r="C340">
        <v>339</v>
      </c>
      <c r="D340" s="4">
        <f ca="1">SUM('Annuitair extra oud'!D340,'Annuitair extra nieuw'!D340)</f>
        <v>0</v>
      </c>
      <c r="E340" s="4">
        <f ca="1">SUM('Annuitair extra oud'!E340,'Annuitair extra nieuw'!E340,'Annuitair extra oud'!F340,'Annuitair extra nieuw'!F340)</f>
        <v>0</v>
      </c>
      <c r="F340" s="4">
        <f ca="1">SUM('Annuitair extra oud'!G340,'Annuitair extra nieuw'!G340)</f>
        <v>0</v>
      </c>
      <c r="G340" s="4">
        <f ca="1">SUM('Annuitair extra oud'!H340,'Annuitair extra nieuw'!H340)</f>
        <v>0</v>
      </c>
      <c r="H340" s="4">
        <f t="shared" ca="1" si="32"/>
        <v>0</v>
      </c>
      <c r="I340" s="4">
        <f t="shared" ca="1" si="33"/>
        <v>0</v>
      </c>
      <c r="J340" s="4">
        <f ca="1">SUM('Annuitair extra oud'!I340,'Annuitair extra nieuw'!I340)</f>
        <v>0</v>
      </c>
      <c r="K340" s="4">
        <f t="shared" ca="1" si="34"/>
        <v>0</v>
      </c>
      <c r="L340" s="4">
        <f ca="1">SUM('Annuitair extra oud'!J340,'Annuitair extra nieuw'!J340)</f>
        <v>0</v>
      </c>
      <c r="M340" s="10">
        <f t="shared" ca="1" si="35"/>
        <v>54728</v>
      </c>
      <c r="N340" s="4"/>
      <c r="O340" s="4"/>
      <c r="P340" s="4"/>
      <c r="Q340" s="4"/>
      <c r="R340" s="4"/>
      <c r="S340" s="4"/>
      <c r="T340" s="4"/>
      <c r="U340" s="4"/>
      <c r="V340" s="21"/>
    </row>
    <row r="341" spans="1:22" x14ac:dyDescent="0.25">
      <c r="A341" s="10">
        <f t="shared" si="36"/>
        <v>54758</v>
      </c>
      <c r="B341">
        <f t="shared" si="31"/>
        <v>29</v>
      </c>
      <c r="C341">
        <v>340</v>
      </c>
      <c r="D341" s="4">
        <f ca="1">SUM('Annuitair extra oud'!D341,'Annuitair extra nieuw'!D341)</f>
        <v>0</v>
      </c>
      <c r="E341" s="4">
        <f ca="1">SUM('Annuitair extra oud'!E341,'Annuitair extra nieuw'!E341,'Annuitair extra oud'!F341,'Annuitair extra nieuw'!F341)</f>
        <v>0</v>
      </c>
      <c r="F341" s="4">
        <f ca="1">SUM('Annuitair extra oud'!G341,'Annuitair extra nieuw'!G341)</f>
        <v>0</v>
      </c>
      <c r="G341" s="4">
        <f ca="1">SUM('Annuitair extra oud'!H341,'Annuitair extra nieuw'!H341)</f>
        <v>0</v>
      </c>
      <c r="H341" s="4">
        <f t="shared" ca="1" si="32"/>
        <v>0</v>
      </c>
      <c r="I341" s="4">
        <f t="shared" ca="1" si="33"/>
        <v>0</v>
      </c>
      <c r="J341" s="4">
        <f ca="1">SUM('Annuitair extra oud'!I341,'Annuitair extra nieuw'!I341)</f>
        <v>0</v>
      </c>
      <c r="K341" s="4">
        <f t="shared" ca="1" si="34"/>
        <v>0</v>
      </c>
      <c r="L341" s="4">
        <f ca="1">SUM('Annuitair extra oud'!J341,'Annuitair extra nieuw'!J341)</f>
        <v>0</v>
      </c>
      <c r="M341" s="10">
        <f t="shared" ca="1" si="35"/>
        <v>54758</v>
      </c>
      <c r="N341" s="4"/>
      <c r="O341" s="4"/>
      <c r="P341" s="4"/>
      <c r="Q341" s="4"/>
      <c r="R341" s="4"/>
      <c r="S341" s="4"/>
      <c r="T341" s="4"/>
      <c r="U341" s="4"/>
      <c r="V341" s="21"/>
    </row>
    <row r="342" spans="1:22" x14ac:dyDescent="0.25">
      <c r="A342" s="10">
        <f t="shared" si="36"/>
        <v>54789</v>
      </c>
      <c r="B342">
        <f t="shared" si="31"/>
        <v>29</v>
      </c>
      <c r="C342">
        <v>341</v>
      </c>
      <c r="D342" s="4">
        <f ca="1">SUM('Annuitair extra oud'!D342,'Annuitair extra nieuw'!D342)</f>
        <v>0</v>
      </c>
      <c r="E342" s="4">
        <f ca="1">SUM('Annuitair extra oud'!E342,'Annuitair extra nieuw'!E342,'Annuitair extra oud'!F342,'Annuitair extra nieuw'!F342)</f>
        <v>0</v>
      </c>
      <c r="F342" s="4">
        <f ca="1">SUM('Annuitair extra oud'!G342,'Annuitair extra nieuw'!G342)</f>
        <v>0</v>
      </c>
      <c r="G342" s="4">
        <f ca="1">SUM('Annuitair extra oud'!H342,'Annuitair extra nieuw'!H342)</f>
        <v>0</v>
      </c>
      <c r="H342" s="4">
        <f t="shared" ca="1" si="32"/>
        <v>0</v>
      </c>
      <c r="I342" s="4">
        <f t="shared" ca="1" si="33"/>
        <v>0</v>
      </c>
      <c r="J342" s="4">
        <f ca="1">SUM('Annuitair extra oud'!I342,'Annuitair extra nieuw'!I342)</f>
        <v>0</v>
      </c>
      <c r="K342" s="4">
        <f t="shared" ca="1" si="34"/>
        <v>0</v>
      </c>
      <c r="L342" s="4">
        <f ca="1">SUM('Annuitair extra oud'!J342,'Annuitair extra nieuw'!J342)</f>
        <v>0</v>
      </c>
      <c r="M342" s="10">
        <f t="shared" ca="1" si="35"/>
        <v>54789</v>
      </c>
      <c r="N342" s="4"/>
      <c r="O342" s="4"/>
      <c r="P342" s="4"/>
      <c r="Q342" s="4"/>
      <c r="R342" s="4"/>
      <c r="S342" s="4"/>
      <c r="T342" s="4"/>
      <c r="U342" s="4"/>
      <c r="V342" s="21"/>
    </row>
    <row r="343" spans="1:22" x14ac:dyDescent="0.25">
      <c r="A343" s="10">
        <f t="shared" si="36"/>
        <v>54820</v>
      </c>
      <c r="B343">
        <f t="shared" si="31"/>
        <v>29</v>
      </c>
      <c r="C343">
        <v>342</v>
      </c>
      <c r="D343" s="4">
        <f ca="1">SUM('Annuitair extra oud'!D343,'Annuitair extra nieuw'!D343)</f>
        <v>0</v>
      </c>
      <c r="E343" s="4">
        <f ca="1">SUM('Annuitair extra oud'!E343,'Annuitair extra nieuw'!E343,'Annuitair extra oud'!F343,'Annuitair extra nieuw'!F343)</f>
        <v>0</v>
      </c>
      <c r="F343" s="4">
        <f ca="1">SUM('Annuitair extra oud'!G343,'Annuitair extra nieuw'!G343)</f>
        <v>0</v>
      </c>
      <c r="G343" s="4">
        <f ca="1">SUM('Annuitair extra oud'!H343,'Annuitair extra nieuw'!H343)</f>
        <v>0</v>
      </c>
      <c r="H343" s="4">
        <f t="shared" ca="1" si="32"/>
        <v>0</v>
      </c>
      <c r="I343" s="4">
        <f t="shared" ca="1" si="33"/>
        <v>0</v>
      </c>
      <c r="J343" s="4">
        <f ca="1">SUM('Annuitair extra oud'!I343,'Annuitair extra nieuw'!I343)</f>
        <v>0</v>
      </c>
      <c r="K343" s="4">
        <f t="shared" ca="1" si="34"/>
        <v>0</v>
      </c>
      <c r="L343" s="4">
        <f ca="1">SUM('Annuitair extra oud'!J343,'Annuitair extra nieuw'!J343)</f>
        <v>0</v>
      </c>
      <c r="M343" s="10">
        <f t="shared" ca="1" si="35"/>
        <v>54820</v>
      </c>
      <c r="N343" s="4"/>
      <c r="O343" s="4"/>
      <c r="P343" s="4"/>
      <c r="Q343" s="4"/>
      <c r="R343" s="4"/>
      <c r="S343" s="4"/>
      <c r="T343" s="4"/>
      <c r="U343" s="4"/>
      <c r="V343" s="21"/>
    </row>
    <row r="344" spans="1:22" x14ac:dyDescent="0.25">
      <c r="A344" s="10">
        <f t="shared" si="36"/>
        <v>54848</v>
      </c>
      <c r="B344">
        <f t="shared" si="31"/>
        <v>29</v>
      </c>
      <c r="C344">
        <v>343</v>
      </c>
      <c r="D344" s="4">
        <f ca="1">SUM('Annuitair extra oud'!D344,'Annuitair extra nieuw'!D344)</f>
        <v>0</v>
      </c>
      <c r="E344" s="4">
        <f ca="1">SUM('Annuitair extra oud'!E344,'Annuitair extra nieuw'!E344,'Annuitair extra oud'!F344,'Annuitair extra nieuw'!F344)</f>
        <v>0</v>
      </c>
      <c r="F344" s="4">
        <f ca="1">SUM('Annuitair extra oud'!G344,'Annuitair extra nieuw'!G344)</f>
        <v>0</v>
      </c>
      <c r="G344" s="4">
        <f ca="1">SUM('Annuitair extra oud'!H344,'Annuitair extra nieuw'!H344)</f>
        <v>0</v>
      </c>
      <c r="H344" s="4">
        <f t="shared" ca="1" si="32"/>
        <v>0</v>
      </c>
      <c r="I344" s="4">
        <f t="shared" ca="1" si="33"/>
        <v>0</v>
      </c>
      <c r="J344" s="4">
        <f ca="1">SUM('Annuitair extra oud'!I344,'Annuitair extra nieuw'!I344)</f>
        <v>0</v>
      </c>
      <c r="K344" s="4">
        <f t="shared" ca="1" si="34"/>
        <v>0</v>
      </c>
      <c r="L344" s="4">
        <f ca="1">SUM('Annuitair extra oud'!J344,'Annuitair extra nieuw'!J344)</f>
        <v>0</v>
      </c>
      <c r="M344" s="10">
        <f t="shared" ca="1" si="35"/>
        <v>54848</v>
      </c>
      <c r="N344" s="4"/>
      <c r="O344" s="4"/>
      <c r="P344" s="4"/>
      <c r="Q344" s="4"/>
      <c r="R344" s="4"/>
      <c r="S344" s="4"/>
      <c r="T344" s="4"/>
      <c r="U344" s="4"/>
      <c r="V344" s="21"/>
    </row>
    <row r="345" spans="1:22" x14ac:dyDescent="0.25">
      <c r="A345" s="10">
        <f t="shared" si="36"/>
        <v>54879</v>
      </c>
      <c r="B345">
        <f t="shared" si="31"/>
        <v>29</v>
      </c>
      <c r="C345">
        <v>344</v>
      </c>
      <c r="D345" s="4">
        <f ca="1">SUM('Annuitair extra oud'!D345,'Annuitair extra nieuw'!D345)</f>
        <v>0</v>
      </c>
      <c r="E345" s="4">
        <f ca="1">SUM('Annuitair extra oud'!E345,'Annuitair extra nieuw'!E345,'Annuitair extra oud'!F345,'Annuitair extra nieuw'!F345)</f>
        <v>0</v>
      </c>
      <c r="F345" s="4">
        <f ca="1">SUM('Annuitair extra oud'!G345,'Annuitair extra nieuw'!G345)</f>
        <v>0</v>
      </c>
      <c r="G345" s="4">
        <f ca="1">SUM('Annuitair extra oud'!H345,'Annuitair extra nieuw'!H345)</f>
        <v>0</v>
      </c>
      <c r="H345" s="4">
        <f t="shared" ca="1" si="32"/>
        <v>0</v>
      </c>
      <c r="I345" s="4">
        <f t="shared" ca="1" si="33"/>
        <v>0</v>
      </c>
      <c r="J345" s="4">
        <f ca="1">SUM('Annuitair extra oud'!I345,'Annuitair extra nieuw'!I345)</f>
        <v>0</v>
      </c>
      <c r="K345" s="4">
        <f t="shared" ca="1" si="34"/>
        <v>0</v>
      </c>
      <c r="L345" s="4">
        <f ca="1">SUM('Annuitair extra oud'!J345,'Annuitair extra nieuw'!J345)</f>
        <v>0</v>
      </c>
      <c r="M345" s="10">
        <f t="shared" ca="1" si="35"/>
        <v>54879</v>
      </c>
      <c r="N345" s="4"/>
      <c r="O345" s="4"/>
      <c r="P345" s="4"/>
      <c r="Q345" s="4"/>
      <c r="R345" s="4"/>
      <c r="S345" s="4"/>
      <c r="T345" s="4"/>
      <c r="U345" s="4"/>
      <c r="V345" s="21"/>
    </row>
    <row r="346" spans="1:22" x14ac:dyDescent="0.25">
      <c r="A346" s="10">
        <f t="shared" si="36"/>
        <v>54909</v>
      </c>
      <c r="B346">
        <f t="shared" si="31"/>
        <v>29</v>
      </c>
      <c r="C346">
        <v>345</v>
      </c>
      <c r="D346" s="4">
        <f ca="1">SUM('Annuitair extra oud'!D346,'Annuitair extra nieuw'!D346)</f>
        <v>0</v>
      </c>
      <c r="E346" s="4">
        <f ca="1">SUM('Annuitair extra oud'!E346,'Annuitair extra nieuw'!E346,'Annuitair extra oud'!F346,'Annuitair extra nieuw'!F346)</f>
        <v>0</v>
      </c>
      <c r="F346" s="4">
        <f ca="1">SUM('Annuitair extra oud'!G346,'Annuitair extra nieuw'!G346)</f>
        <v>0</v>
      </c>
      <c r="G346" s="4">
        <f ca="1">SUM('Annuitair extra oud'!H346,'Annuitair extra nieuw'!H346)</f>
        <v>0</v>
      </c>
      <c r="H346" s="4">
        <f t="shared" ca="1" si="32"/>
        <v>0</v>
      </c>
      <c r="I346" s="4">
        <f t="shared" ca="1" si="33"/>
        <v>0</v>
      </c>
      <c r="J346" s="4">
        <f ca="1">SUM('Annuitair extra oud'!I346,'Annuitair extra nieuw'!I346)</f>
        <v>0</v>
      </c>
      <c r="K346" s="4">
        <f t="shared" ca="1" si="34"/>
        <v>0</v>
      </c>
      <c r="L346" s="4">
        <f ca="1">SUM('Annuitair extra oud'!J346,'Annuitair extra nieuw'!J346)</f>
        <v>0</v>
      </c>
      <c r="M346" s="10">
        <f t="shared" ca="1" si="35"/>
        <v>54909</v>
      </c>
      <c r="N346" s="4"/>
      <c r="O346" s="4"/>
      <c r="P346" s="4"/>
      <c r="Q346" s="4"/>
      <c r="R346" s="4"/>
      <c r="S346" s="4"/>
      <c r="T346" s="4"/>
      <c r="U346" s="4"/>
      <c r="V346" s="21"/>
    </row>
    <row r="347" spans="1:22" x14ac:dyDescent="0.25">
      <c r="A347" s="10">
        <f t="shared" si="36"/>
        <v>54940</v>
      </c>
      <c r="B347">
        <f t="shared" si="31"/>
        <v>29</v>
      </c>
      <c r="C347">
        <v>346</v>
      </c>
      <c r="D347" s="4">
        <f ca="1">SUM('Annuitair extra oud'!D347,'Annuitair extra nieuw'!D347)</f>
        <v>0</v>
      </c>
      <c r="E347" s="4">
        <f ca="1">SUM('Annuitair extra oud'!E347,'Annuitair extra nieuw'!E347,'Annuitair extra oud'!F347,'Annuitair extra nieuw'!F347)</f>
        <v>0</v>
      </c>
      <c r="F347" s="4">
        <f ca="1">SUM('Annuitair extra oud'!G347,'Annuitair extra nieuw'!G347)</f>
        <v>0</v>
      </c>
      <c r="G347" s="4">
        <f ca="1">SUM('Annuitair extra oud'!H347,'Annuitair extra nieuw'!H347)</f>
        <v>0</v>
      </c>
      <c r="H347" s="4">
        <f t="shared" ca="1" si="32"/>
        <v>0</v>
      </c>
      <c r="I347" s="4">
        <f t="shared" ca="1" si="33"/>
        <v>0</v>
      </c>
      <c r="J347" s="4">
        <f ca="1">SUM('Annuitair extra oud'!I347,'Annuitair extra nieuw'!I347)</f>
        <v>0</v>
      </c>
      <c r="K347" s="4">
        <f t="shared" ca="1" si="34"/>
        <v>0</v>
      </c>
      <c r="L347" s="4">
        <f ca="1">SUM('Annuitair extra oud'!J347,'Annuitair extra nieuw'!J347)</f>
        <v>0</v>
      </c>
      <c r="M347" s="10">
        <f t="shared" ca="1" si="35"/>
        <v>54940</v>
      </c>
      <c r="N347" s="4"/>
      <c r="O347" s="4"/>
      <c r="P347" s="4"/>
      <c r="Q347" s="4"/>
      <c r="R347" s="4"/>
      <c r="S347" s="4"/>
      <c r="T347" s="4"/>
      <c r="U347" s="4"/>
      <c r="V347" s="21"/>
    </row>
    <row r="348" spans="1:22" x14ac:dyDescent="0.25">
      <c r="A348" s="10">
        <f t="shared" si="36"/>
        <v>54970</v>
      </c>
      <c r="B348">
        <f t="shared" si="31"/>
        <v>29</v>
      </c>
      <c r="C348">
        <v>347</v>
      </c>
      <c r="D348" s="4">
        <f ca="1">SUM('Annuitair extra oud'!D348,'Annuitair extra nieuw'!D348)</f>
        <v>0</v>
      </c>
      <c r="E348" s="4">
        <f ca="1">SUM('Annuitair extra oud'!E348,'Annuitair extra nieuw'!E348,'Annuitair extra oud'!F348,'Annuitair extra nieuw'!F348)</f>
        <v>0</v>
      </c>
      <c r="F348" s="4">
        <f ca="1">SUM('Annuitair extra oud'!G348,'Annuitair extra nieuw'!G348)</f>
        <v>0</v>
      </c>
      <c r="G348" s="4">
        <f ca="1">SUM('Annuitair extra oud'!H348,'Annuitair extra nieuw'!H348)</f>
        <v>0</v>
      </c>
      <c r="H348" s="4">
        <f t="shared" ca="1" si="32"/>
        <v>0</v>
      </c>
      <c r="I348" s="4">
        <f t="shared" ca="1" si="33"/>
        <v>0</v>
      </c>
      <c r="J348" s="4">
        <f ca="1">SUM('Annuitair extra oud'!I348,'Annuitair extra nieuw'!I348)</f>
        <v>0</v>
      </c>
      <c r="K348" s="4">
        <f t="shared" ca="1" si="34"/>
        <v>0</v>
      </c>
      <c r="L348" s="4">
        <f ca="1">SUM('Annuitair extra oud'!J348,'Annuitair extra nieuw'!J348)</f>
        <v>0</v>
      </c>
      <c r="M348" s="10">
        <f t="shared" ca="1" si="35"/>
        <v>54970</v>
      </c>
      <c r="N348" s="4"/>
      <c r="O348" s="4"/>
      <c r="P348" s="4"/>
      <c r="Q348" s="4"/>
      <c r="R348" s="4"/>
      <c r="S348" s="4"/>
      <c r="T348" s="4"/>
      <c r="U348" s="4"/>
      <c r="V348" s="21"/>
    </row>
    <row r="349" spans="1:22" x14ac:dyDescent="0.25">
      <c r="A349" s="10">
        <f t="shared" si="36"/>
        <v>55001</v>
      </c>
      <c r="B349">
        <f t="shared" si="31"/>
        <v>29</v>
      </c>
      <c r="C349">
        <v>348</v>
      </c>
      <c r="D349" s="4">
        <f ca="1">SUM('Annuitair extra oud'!D349,'Annuitair extra nieuw'!D349)</f>
        <v>0</v>
      </c>
      <c r="E349" s="4">
        <f ca="1">SUM('Annuitair extra oud'!E349,'Annuitair extra nieuw'!E349,'Annuitair extra oud'!F349,'Annuitair extra nieuw'!F349)</f>
        <v>0</v>
      </c>
      <c r="F349" s="4">
        <f ca="1">SUM('Annuitair extra oud'!G349,'Annuitair extra nieuw'!G349)</f>
        <v>0</v>
      </c>
      <c r="G349" s="4">
        <f ca="1">SUM('Annuitair extra oud'!H349,'Annuitair extra nieuw'!H349)</f>
        <v>0</v>
      </c>
      <c r="H349" s="4">
        <f t="shared" ca="1" si="32"/>
        <v>0</v>
      </c>
      <c r="I349" s="4">
        <f t="shared" ca="1" si="33"/>
        <v>0</v>
      </c>
      <c r="J349" s="4">
        <f ca="1">SUM('Annuitair extra oud'!I349,'Annuitair extra nieuw'!I349)</f>
        <v>0</v>
      </c>
      <c r="K349" s="4">
        <f t="shared" ca="1" si="34"/>
        <v>0</v>
      </c>
      <c r="L349" s="4">
        <f ca="1">SUM('Annuitair extra oud'!J349,'Annuitair extra nieuw'!J349)</f>
        <v>0</v>
      </c>
      <c r="M349" s="10">
        <f t="shared" ca="1" si="35"/>
        <v>55001</v>
      </c>
      <c r="N349" s="4"/>
      <c r="O349" s="4"/>
      <c r="P349" s="4"/>
      <c r="Q349" s="4"/>
      <c r="R349" s="4"/>
      <c r="S349" s="4"/>
      <c r="T349" s="4"/>
      <c r="U349" s="4"/>
      <c r="V349" s="21"/>
    </row>
    <row r="350" spans="1:22" x14ac:dyDescent="0.25">
      <c r="A350" s="10">
        <f t="shared" si="36"/>
        <v>55032</v>
      </c>
      <c r="B350">
        <f t="shared" si="31"/>
        <v>30</v>
      </c>
      <c r="C350">
        <v>349</v>
      </c>
      <c r="D350" s="4">
        <f ca="1">SUM('Annuitair extra oud'!D350,'Annuitair extra nieuw'!D350)</f>
        <v>0</v>
      </c>
      <c r="E350" s="4">
        <f ca="1">SUM('Annuitair extra oud'!E350,'Annuitair extra nieuw'!E350,'Annuitair extra oud'!F350,'Annuitair extra nieuw'!F350)</f>
        <v>0</v>
      </c>
      <c r="F350" s="4">
        <f ca="1">SUM('Annuitair extra oud'!G350,'Annuitair extra nieuw'!G350)</f>
        <v>0</v>
      </c>
      <c r="G350" s="4">
        <f ca="1">SUM('Annuitair extra oud'!H350,'Annuitair extra nieuw'!H350)</f>
        <v>0</v>
      </c>
      <c r="H350" s="4">
        <f t="shared" ca="1" si="32"/>
        <v>0</v>
      </c>
      <c r="I350" s="4">
        <f t="shared" ca="1" si="33"/>
        <v>0</v>
      </c>
      <c r="J350" s="4">
        <f ca="1">SUM('Annuitair extra oud'!I350,'Annuitair extra nieuw'!I350)</f>
        <v>0</v>
      </c>
      <c r="K350" s="4">
        <f t="shared" ca="1" si="34"/>
        <v>0</v>
      </c>
      <c r="L350" s="4">
        <f ca="1">SUM('Annuitair extra oud'!J350,'Annuitair extra nieuw'!J350)</f>
        <v>0</v>
      </c>
      <c r="M350" s="10">
        <f t="shared" ca="1" si="35"/>
        <v>55032</v>
      </c>
      <c r="N350" s="4"/>
      <c r="O350" s="4"/>
      <c r="P350" s="4"/>
      <c r="Q350" s="4"/>
      <c r="R350" s="4"/>
      <c r="S350" s="4"/>
      <c r="T350" s="4"/>
      <c r="U350" s="4"/>
      <c r="V350" s="21"/>
    </row>
    <row r="351" spans="1:22" x14ac:dyDescent="0.25">
      <c r="A351" s="10">
        <f t="shared" si="36"/>
        <v>55062</v>
      </c>
      <c r="B351">
        <f t="shared" si="31"/>
        <v>30</v>
      </c>
      <c r="C351">
        <v>350</v>
      </c>
      <c r="D351" s="4">
        <f ca="1">SUM('Annuitair extra oud'!D351,'Annuitair extra nieuw'!D351)</f>
        <v>0</v>
      </c>
      <c r="E351" s="4">
        <f ca="1">SUM('Annuitair extra oud'!E351,'Annuitair extra nieuw'!E351,'Annuitair extra oud'!F351,'Annuitair extra nieuw'!F351)</f>
        <v>0</v>
      </c>
      <c r="F351" s="4">
        <f ca="1">SUM('Annuitair extra oud'!G351,'Annuitair extra nieuw'!G351)</f>
        <v>0</v>
      </c>
      <c r="G351" s="4">
        <f ca="1">SUM('Annuitair extra oud'!H351,'Annuitair extra nieuw'!H351)</f>
        <v>0</v>
      </c>
      <c r="H351" s="4">
        <f t="shared" ca="1" si="32"/>
        <v>0</v>
      </c>
      <c r="I351" s="4">
        <f t="shared" ca="1" si="33"/>
        <v>0</v>
      </c>
      <c r="J351" s="4">
        <f ca="1">SUM('Annuitair extra oud'!I351,'Annuitair extra nieuw'!I351)</f>
        <v>0</v>
      </c>
      <c r="K351" s="4">
        <f t="shared" ca="1" si="34"/>
        <v>0</v>
      </c>
      <c r="L351" s="4">
        <f ca="1">SUM('Annuitair extra oud'!J351,'Annuitair extra nieuw'!J351)</f>
        <v>0</v>
      </c>
      <c r="M351" s="10">
        <f t="shared" ca="1" si="35"/>
        <v>55062</v>
      </c>
      <c r="N351" s="4"/>
      <c r="O351" s="4"/>
      <c r="P351" s="4"/>
      <c r="Q351" s="4"/>
      <c r="R351" s="4"/>
      <c r="S351" s="4"/>
      <c r="T351" s="4"/>
      <c r="U351" s="4"/>
      <c r="V351" s="21"/>
    </row>
    <row r="352" spans="1:22" x14ac:dyDescent="0.25">
      <c r="A352" s="10">
        <f t="shared" si="36"/>
        <v>55093</v>
      </c>
      <c r="B352">
        <f t="shared" si="31"/>
        <v>30</v>
      </c>
      <c r="C352">
        <v>351</v>
      </c>
      <c r="D352" s="4">
        <f ca="1">SUM('Annuitair extra oud'!D352,'Annuitair extra nieuw'!D352)</f>
        <v>0</v>
      </c>
      <c r="E352" s="4">
        <f ca="1">SUM('Annuitair extra oud'!E352,'Annuitair extra nieuw'!E352,'Annuitair extra oud'!F352,'Annuitair extra nieuw'!F352)</f>
        <v>0</v>
      </c>
      <c r="F352" s="4">
        <f ca="1">SUM('Annuitair extra oud'!G352,'Annuitair extra nieuw'!G352)</f>
        <v>0</v>
      </c>
      <c r="G352" s="4">
        <f ca="1">SUM('Annuitair extra oud'!H352,'Annuitair extra nieuw'!H352)</f>
        <v>0</v>
      </c>
      <c r="H352" s="4">
        <f t="shared" ca="1" si="32"/>
        <v>0</v>
      </c>
      <c r="I352" s="4">
        <f t="shared" ca="1" si="33"/>
        <v>0</v>
      </c>
      <c r="J352" s="4">
        <f ca="1">SUM('Annuitair extra oud'!I352,'Annuitair extra nieuw'!I352)</f>
        <v>0</v>
      </c>
      <c r="K352" s="4">
        <f t="shared" ca="1" si="34"/>
        <v>0</v>
      </c>
      <c r="L352" s="4">
        <f ca="1">SUM('Annuitair extra oud'!J352,'Annuitair extra nieuw'!J352)</f>
        <v>0</v>
      </c>
      <c r="M352" s="10">
        <f t="shared" ca="1" si="35"/>
        <v>55093</v>
      </c>
      <c r="N352" s="4"/>
      <c r="O352" s="4"/>
      <c r="P352" s="4"/>
      <c r="Q352" s="4"/>
      <c r="R352" s="4"/>
      <c r="S352" s="4"/>
      <c r="T352" s="4"/>
      <c r="U352" s="4"/>
      <c r="V352" s="21"/>
    </row>
    <row r="353" spans="1:22" x14ac:dyDescent="0.25">
      <c r="A353" s="10">
        <f t="shared" si="36"/>
        <v>55123</v>
      </c>
      <c r="B353">
        <f t="shared" si="31"/>
        <v>30</v>
      </c>
      <c r="C353">
        <v>352</v>
      </c>
      <c r="D353" s="4">
        <f ca="1">SUM('Annuitair extra oud'!D353,'Annuitair extra nieuw'!D353)</f>
        <v>0</v>
      </c>
      <c r="E353" s="4">
        <f ca="1">SUM('Annuitair extra oud'!E353,'Annuitair extra nieuw'!E353,'Annuitair extra oud'!F353,'Annuitair extra nieuw'!F353)</f>
        <v>0</v>
      </c>
      <c r="F353" s="4">
        <f ca="1">SUM('Annuitair extra oud'!G353,'Annuitair extra nieuw'!G353)</f>
        <v>0</v>
      </c>
      <c r="G353" s="4">
        <f ca="1">SUM('Annuitair extra oud'!H353,'Annuitair extra nieuw'!H353)</f>
        <v>0</v>
      </c>
      <c r="H353" s="4">
        <f t="shared" ca="1" si="32"/>
        <v>0</v>
      </c>
      <c r="I353" s="4">
        <f t="shared" ca="1" si="33"/>
        <v>0</v>
      </c>
      <c r="J353" s="4">
        <f ca="1">SUM('Annuitair extra oud'!I353,'Annuitair extra nieuw'!I353)</f>
        <v>0</v>
      </c>
      <c r="K353" s="4">
        <f t="shared" ca="1" si="34"/>
        <v>0</v>
      </c>
      <c r="L353" s="4">
        <f ca="1">SUM('Annuitair extra oud'!J353,'Annuitair extra nieuw'!J353)</f>
        <v>0</v>
      </c>
      <c r="M353" s="10">
        <f t="shared" ca="1" si="35"/>
        <v>55123</v>
      </c>
      <c r="N353" s="4"/>
      <c r="O353" s="4"/>
      <c r="P353" s="4"/>
      <c r="Q353" s="4"/>
      <c r="R353" s="4"/>
      <c r="S353" s="4"/>
      <c r="T353" s="4"/>
      <c r="U353" s="4"/>
      <c r="V353" s="21"/>
    </row>
    <row r="354" spans="1:22" x14ac:dyDescent="0.25">
      <c r="A354" s="10">
        <f t="shared" si="36"/>
        <v>55154</v>
      </c>
      <c r="B354">
        <f t="shared" si="31"/>
        <v>30</v>
      </c>
      <c r="C354">
        <v>353</v>
      </c>
      <c r="D354" s="4">
        <f ca="1">SUM('Annuitair extra oud'!D354,'Annuitair extra nieuw'!D354)</f>
        <v>0</v>
      </c>
      <c r="E354" s="4">
        <f ca="1">SUM('Annuitair extra oud'!E354,'Annuitair extra nieuw'!E354,'Annuitair extra oud'!F354,'Annuitair extra nieuw'!F354)</f>
        <v>0</v>
      </c>
      <c r="F354" s="4">
        <f ca="1">SUM('Annuitair extra oud'!G354,'Annuitair extra nieuw'!G354)</f>
        <v>0</v>
      </c>
      <c r="G354" s="4">
        <f ca="1">SUM('Annuitair extra oud'!H354,'Annuitair extra nieuw'!H354)</f>
        <v>0</v>
      </c>
      <c r="H354" s="4">
        <f t="shared" ca="1" si="32"/>
        <v>0</v>
      </c>
      <c r="I354" s="4">
        <f t="shared" ca="1" si="33"/>
        <v>0</v>
      </c>
      <c r="J354" s="4">
        <f ca="1">SUM('Annuitair extra oud'!I354,'Annuitair extra nieuw'!I354)</f>
        <v>0</v>
      </c>
      <c r="K354" s="4">
        <f t="shared" ca="1" si="34"/>
        <v>0</v>
      </c>
      <c r="L354" s="4">
        <f ca="1">SUM('Annuitair extra oud'!J354,'Annuitair extra nieuw'!J354)</f>
        <v>0</v>
      </c>
      <c r="M354" s="10">
        <f t="shared" ca="1" si="35"/>
        <v>55154</v>
      </c>
      <c r="N354" s="4"/>
      <c r="O354" s="4"/>
      <c r="P354" s="4"/>
      <c r="Q354" s="4"/>
      <c r="R354" s="4"/>
      <c r="S354" s="4"/>
      <c r="T354" s="4"/>
      <c r="U354" s="4"/>
      <c r="V354" s="21"/>
    </row>
    <row r="355" spans="1:22" x14ac:dyDescent="0.25">
      <c r="A355" s="10">
        <f t="shared" si="36"/>
        <v>55185</v>
      </c>
      <c r="B355">
        <f t="shared" si="31"/>
        <v>30</v>
      </c>
      <c r="C355">
        <v>354</v>
      </c>
      <c r="D355" s="4">
        <f ca="1">SUM('Annuitair extra oud'!D355,'Annuitair extra nieuw'!D355)</f>
        <v>0</v>
      </c>
      <c r="E355" s="4">
        <f ca="1">SUM('Annuitair extra oud'!E355,'Annuitair extra nieuw'!E355,'Annuitair extra oud'!F355,'Annuitair extra nieuw'!F355)</f>
        <v>0</v>
      </c>
      <c r="F355" s="4">
        <f ca="1">SUM('Annuitair extra oud'!G355,'Annuitair extra nieuw'!G355)</f>
        <v>0</v>
      </c>
      <c r="G355" s="4">
        <f ca="1">SUM('Annuitair extra oud'!H355,'Annuitair extra nieuw'!H355)</f>
        <v>0</v>
      </c>
      <c r="H355" s="4">
        <f t="shared" ca="1" si="32"/>
        <v>0</v>
      </c>
      <c r="I355" s="4">
        <f t="shared" ca="1" si="33"/>
        <v>0</v>
      </c>
      <c r="J355" s="4">
        <f ca="1">SUM('Annuitair extra oud'!I355,'Annuitair extra nieuw'!I355)</f>
        <v>0</v>
      </c>
      <c r="K355" s="4">
        <f t="shared" ca="1" si="34"/>
        <v>0</v>
      </c>
      <c r="L355" s="4">
        <f ca="1">SUM('Annuitair extra oud'!J355,'Annuitair extra nieuw'!J355)</f>
        <v>0</v>
      </c>
      <c r="M355" s="10">
        <f t="shared" ca="1" si="35"/>
        <v>55185</v>
      </c>
      <c r="N355" s="4"/>
      <c r="O355" s="4"/>
      <c r="P355" s="4"/>
      <c r="Q355" s="4"/>
      <c r="R355" s="4"/>
      <c r="S355" s="4"/>
      <c r="T355" s="4"/>
      <c r="U355" s="4"/>
      <c r="V355" s="21"/>
    </row>
    <row r="356" spans="1:22" x14ac:dyDescent="0.25">
      <c r="A356" s="10">
        <f t="shared" si="36"/>
        <v>55213</v>
      </c>
      <c r="B356">
        <f t="shared" si="31"/>
        <v>30</v>
      </c>
      <c r="C356">
        <v>355</v>
      </c>
      <c r="D356" s="4">
        <f ca="1">SUM('Annuitair extra oud'!D356,'Annuitair extra nieuw'!D356)</f>
        <v>0</v>
      </c>
      <c r="E356" s="4">
        <f ca="1">SUM('Annuitair extra oud'!E356,'Annuitair extra nieuw'!E356,'Annuitair extra oud'!F356,'Annuitair extra nieuw'!F356)</f>
        <v>0</v>
      </c>
      <c r="F356" s="4">
        <f ca="1">SUM('Annuitair extra oud'!G356,'Annuitair extra nieuw'!G356)</f>
        <v>0</v>
      </c>
      <c r="G356" s="4">
        <f ca="1">SUM('Annuitair extra oud'!H356,'Annuitair extra nieuw'!H356)</f>
        <v>0</v>
      </c>
      <c r="H356" s="4">
        <f t="shared" ca="1" si="32"/>
        <v>0</v>
      </c>
      <c r="I356" s="4">
        <f t="shared" ca="1" si="33"/>
        <v>0</v>
      </c>
      <c r="J356" s="4">
        <f ca="1">SUM('Annuitair extra oud'!I356,'Annuitair extra nieuw'!I356)</f>
        <v>0</v>
      </c>
      <c r="K356" s="4">
        <f t="shared" ca="1" si="34"/>
        <v>0</v>
      </c>
      <c r="L356" s="4">
        <f ca="1">SUM('Annuitair extra oud'!J356,'Annuitair extra nieuw'!J356)</f>
        <v>0</v>
      </c>
      <c r="M356" s="10">
        <f t="shared" ca="1" si="35"/>
        <v>55213</v>
      </c>
      <c r="N356" s="4"/>
      <c r="O356" s="4"/>
      <c r="P356" s="4"/>
      <c r="Q356" s="4"/>
      <c r="R356" s="4"/>
      <c r="S356" s="4"/>
      <c r="T356" s="4"/>
      <c r="U356" s="4"/>
      <c r="V356" s="21"/>
    </row>
    <row r="357" spans="1:22" x14ac:dyDescent="0.25">
      <c r="A357" s="10">
        <f t="shared" si="36"/>
        <v>55244</v>
      </c>
      <c r="B357">
        <f t="shared" si="31"/>
        <v>30</v>
      </c>
      <c r="C357">
        <v>356</v>
      </c>
      <c r="D357" s="4">
        <f ca="1">SUM('Annuitair extra oud'!D357,'Annuitair extra nieuw'!D357)</f>
        <v>0</v>
      </c>
      <c r="E357" s="4">
        <f ca="1">SUM('Annuitair extra oud'!E357,'Annuitair extra nieuw'!E357,'Annuitair extra oud'!F357,'Annuitair extra nieuw'!F357)</f>
        <v>0</v>
      </c>
      <c r="F357" s="4">
        <f ca="1">SUM('Annuitair extra oud'!G357,'Annuitair extra nieuw'!G357)</f>
        <v>0</v>
      </c>
      <c r="G357" s="4">
        <f ca="1">SUM('Annuitair extra oud'!H357,'Annuitair extra nieuw'!H357)</f>
        <v>0</v>
      </c>
      <c r="H357" s="4">
        <f t="shared" ca="1" si="32"/>
        <v>0</v>
      </c>
      <c r="I357" s="4">
        <f t="shared" ca="1" si="33"/>
        <v>0</v>
      </c>
      <c r="J357" s="4">
        <f ca="1">SUM('Annuitair extra oud'!I357,'Annuitair extra nieuw'!I357)</f>
        <v>0</v>
      </c>
      <c r="K357" s="4">
        <f t="shared" ca="1" si="34"/>
        <v>0</v>
      </c>
      <c r="L357" s="4">
        <f ca="1">SUM('Annuitair extra oud'!J357,'Annuitair extra nieuw'!J357)</f>
        <v>0</v>
      </c>
      <c r="M357" s="10">
        <f t="shared" ca="1" si="35"/>
        <v>55244</v>
      </c>
      <c r="N357" s="4"/>
      <c r="O357" s="4"/>
      <c r="P357" s="4"/>
      <c r="Q357" s="4"/>
      <c r="R357" s="4"/>
      <c r="S357" s="4"/>
      <c r="T357" s="4"/>
      <c r="U357" s="4"/>
      <c r="V357" s="21"/>
    </row>
    <row r="358" spans="1:22" x14ac:dyDescent="0.25">
      <c r="A358" s="10">
        <f t="shared" si="36"/>
        <v>55274</v>
      </c>
      <c r="B358">
        <f t="shared" si="31"/>
        <v>30</v>
      </c>
      <c r="C358">
        <v>357</v>
      </c>
      <c r="D358" s="4">
        <f ca="1">SUM('Annuitair extra oud'!D358,'Annuitair extra nieuw'!D358)</f>
        <v>0</v>
      </c>
      <c r="E358" s="4">
        <f ca="1">SUM('Annuitair extra oud'!E358,'Annuitair extra nieuw'!E358,'Annuitair extra oud'!F358,'Annuitair extra nieuw'!F358)</f>
        <v>0</v>
      </c>
      <c r="F358" s="4">
        <f ca="1">SUM('Annuitair extra oud'!G358,'Annuitair extra nieuw'!G358)</f>
        <v>0</v>
      </c>
      <c r="G358" s="4">
        <f ca="1">SUM('Annuitair extra oud'!H358,'Annuitair extra nieuw'!H358)</f>
        <v>0</v>
      </c>
      <c r="H358" s="4">
        <f t="shared" ca="1" si="32"/>
        <v>0</v>
      </c>
      <c r="I358" s="4">
        <f t="shared" ca="1" si="33"/>
        <v>0</v>
      </c>
      <c r="J358" s="4">
        <f ca="1">SUM('Annuitair extra oud'!I358,'Annuitair extra nieuw'!I358)</f>
        <v>0</v>
      </c>
      <c r="K358" s="4">
        <f t="shared" ca="1" si="34"/>
        <v>0</v>
      </c>
      <c r="L358" s="4">
        <f ca="1">SUM('Annuitair extra oud'!J358,'Annuitair extra nieuw'!J358)</f>
        <v>0</v>
      </c>
      <c r="M358" s="10">
        <f t="shared" ca="1" si="35"/>
        <v>55274</v>
      </c>
      <c r="N358" s="4"/>
      <c r="O358" s="4"/>
      <c r="P358" s="4"/>
      <c r="Q358" s="4"/>
      <c r="R358" s="4"/>
      <c r="S358" s="4"/>
      <c r="T358" s="4"/>
      <c r="U358" s="4"/>
      <c r="V358" s="21"/>
    </row>
    <row r="359" spans="1:22" x14ac:dyDescent="0.25">
      <c r="A359" s="10">
        <f t="shared" si="36"/>
        <v>55305</v>
      </c>
      <c r="B359">
        <f t="shared" si="31"/>
        <v>30</v>
      </c>
      <c r="C359">
        <v>358</v>
      </c>
      <c r="D359" s="4">
        <f ca="1">SUM('Annuitair extra oud'!D359,'Annuitair extra nieuw'!D359)</f>
        <v>0</v>
      </c>
      <c r="E359" s="4">
        <f ca="1">SUM('Annuitair extra oud'!E359,'Annuitair extra nieuw'!E359,'Annuitair extra oud'!F359,'Annuitair extra nieuw'!F359)</f>
        <v>0</v>
      </c>
      <c r="F359" s="4">
        <f ca="1">SUM('Annuitair extra oud'!G359,'Annuitair extra nieuw'!G359)</f>
        <v>0</v>
      </c>
      <c r="G359" s="4">
        <f ca="1">SUM('Annuitair extra oud'!H359,'Annuitair extra nieuw'!H359)</f>
        <v>0</v>
      </c>
      <c r="H359" s="4">
        <f t="shared" ca="1" si="32"/>
        <v>0</v>
      </c>
      <c r="I359" s="4">
        <f t="shared" ca="1" si="33"/>
        <v>0</v>
      </c>
      <c r="J359" s="4">
        <f ca="1">SUM('Annuitair extra oud'!I359,'Annuitair extra nieuw'!I359)</f>
        <v>0</v>
      </c>
      <c r="K359" s="4">
        <f t="shared" ca="1" si="34"/>
        <v>0</v>
      </c>
      <c r="L359" s="4">
        <f ca="1">SUM('Annuitair extra oud'!J359,'Annuitair extra nieuw'!J359)</f>
        <v>0</v>
      </c>
      <c r="M359" s="10">
        <f t="shared" ca="1" si="35"/>
        <v>55305</v>
      </c>
      <c r="N359" s="4"/>
      <c r="O359" s="4"/>
      <c r="P359" s="4"/>
      <c r="Q359" s="4"/>
      <c r="R359" s="4"/>
      <c r="S359" s="4"/>
      <c r="T359" s="4"/>
      <c r="U359" s="4"/>
      <c r="V359" s="21"/>
    </row>
    <row r="360" spans="1:22" x14ac:dyDescent="0.25">
      <c r="A360" s="10">
        <f t="shared" si="36"/>
        <v>55335</v>
      </c>
      <c r="B360">
        <f t="shared" si="31"/>
        <v>30</v>
      </c>
      <c r="C360">
        <v>359</v>
      </c>
      <c r="D360" s="4">
        <f ca="1">SUM('Annuitair extra oud'!D360,'Annuitair extra nieuw'!D360)</f>
        <v>0</v>
      </c>
      <c r="E360" s="4">
        <f ca="1">SUM('Annuitair extra oud'!E360,'Annuitair extra nieuw'!E360,'Annuitair extra oud'!F360,'Annuitair extra nieuw'!F360)</f>
        <v>0</v>
      </c>
      <c r="F360" s="4">
        <f ca="1">SUM('Annuitair extra oud'!G360,'Annuitair extra nieuw'!G360)</f>
        <v>0</v>
      </c>
      <c r="G360" s="4">
        <f ca="1">SUM('Annuitair extra oud'!H360,'Annuitair extra nieuw'!H360)</f>
        <v>0</v>
      </c>
      <c r="H360" s="4">
        <f t="shared" ca="1" si="32"/>
        <v>0</v>
      </c>
      <c r="I360" s="4">
        <f t="shared" ca="1" si="33"/>
        <v>0</v>
      </c>
      <c r="J360" s="4">
        <f ca="1">SUM('Annuitair extra oud'!I360,'Annuitair extra nieuw'!I360)</f>
        <v>0</v>
      </c>
      <c r="K360" s="4">
        <f t="shared" ca="1" si="34"/>
        <v>0</v>
      </c>
      <c r="L360" s="4">
        <f ca="1">SUM('Annuitair extra oud'!J360,'Annuitair extra nieuw'!J360)</f>
        <v>0</v>
      </c>
      <c r="M360" s="10">
        <f t="shared" ca="1" si="35"/>
        <v>55335</v>
      </c>
      <c r="N360" s="4"/>
      <c r="O360" s="4"/>
      <c r="P360" s="4"/>
      <c r="Q360" s="4"/>
      <c r="R360" s="4"/>
      <c r="S360" s="4"/>
      <c r="T360" s="4"/>
      <c r="U360" s="4"/>
      <c r="V360" s="21"/>
    </row>
    <row r="361" spans="1:22" x14ac:dyDescent="0.25">
      <c r="A361" s="10">
        <f t="shared" si="36"/>
        <v>55366</v>
      </c>
      <c r="B361">
        <f t="shared" si="31"/>
        <v>30</v>
      </c>
      <c r="C361">
        <v>360</v>
      </c>
      <c r="D361" s="4">
        <f ca="1">SUM('Annuitair extra oud'!D361,'Annuitair extra nieuw'!D361)</f>
        <v>0</v>
      </c>
      <c r="E361" s="4">
        <f ca="1">SUM('Annuitair extra oud'!E361,'Annuitair extra nieuw'!E361,'Annuitair extra oud'!F361,'Annuitair extra nieuw'!F361)</f>
        <v>0</v>
      </c>
      <c r="F361" s="4">
        <f ca="1">SUM('Annuitair extra oud'!G361,'Annuitair extra nieuw'!G361)</f>
        <v>0</v>
      </c>
      <c r="G361" s="4">
        <f ca="1">SUM('Annuitair extra oud'!H361,'Annuitair extra nieuw'!H361)</f>
        <v>0</v>
      </c>
      <c r="H361" s="4">
        <f t="shared" ca="1" si="32"/>
        <v>0</v>
      </c>
      <c r="I361" s="4">
        <f t="shared" ca="1" si="33"/>
        <v>0</v>
      </c>
      <c r="J361" s="4">
        <f ca="1">SUM('Annuitair extra oud'!I361,'Annuitair extra nieuw'!I361)</f>
        <v>0</v>
      </c>
      <c r="K361" s="4">
        <f t="shared" ca="1" si="34"/>
        <v>0</v>
      </c>
      <c r="L361" s="4">
        <f ca="1">SUM('Annuitair extra oud'!J361,'Annuitair extra nieuw'!J361)</f>
        <v>0</v>
      </c>
      <c r="M361" s="10">
        <f t="shared" ca="1" si="35"/>
        <v>55366</v>
      </c>
      <c r="N361" s="4"/>
      <c r="O361" s="4"/>
      <c r="P361" s="4"/>
      <c r="Q361" s="4"/>
      <c r="R361" s="4"/>
      <c r="S361" s="4"/>
      <c r="T361" s="4"/>
      <c r="U361" s="4"/>
      <c r="V361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249977111117893"/>
  </sheetPr>
  <dimension ref="A1:O372"/>
  <sheetViews>
    <sheetView workbookViewId="0">
      <pane ySplit="1" topLeftCell="A185" activePane="bottomLeft" state="frozen"/>
      <selection pane="bottomLeft" activeCell="L17" sqref="L17"/>
    </sheetView>
  </sheetViews>
  <sheetFormatPr defaultRowHeight="15" x14ac:dyDescent="0.25"/>
  <cols>
    <col min="3" max="3" width="10.7109375" customWidth="1"/>
    <col min="4" max="4" width="10.7109375" style="4" customWidth="1"/>
    <col min="5" max="5" width="13.85546875" style="24" bestFit="1" customWidth="1"/>
    <col min="6" max="6" width="21.7109375" style="4" bestFit="1" customWidth="1"/>
    <col min="7" max="8" width="10.7109375" style="4" customWidth="1"/>
    <col min="9" max="9" width="12.140625" style="4" bestFit="1" customWidth="1"/>
    <col min="10" max="10" width="12.42578125" style="4" bestFit="1" customWidth="1"/>
    <col min="11" max="11" width="15.140625" style="21" bestFit="1" customWidth="1"/>
    <col min="13" max="13" width="10.42578125" bestFit="1" customWidth="1"/>
    <col min="14" max="14" width="11.42578125" bestFit="1" customWidth="1"/>
    <col min="15" max="15" width="12.42578125" bestFit="1" customWidth="1"/>
  </cols>
  <sheetData>
    <row r="1" spans="1:15" x14ac:dyDescent="0.25">
      <c r="A1" t="s">
        <v>29</v>
      </c>
      <c r="B1" t="s">
        <v>9</v>
      </c>
      <c r="C1" t="s">
        <v>4</v>
      </c>
      <c r="D1" s="4" t="s">
        <v>1</v>
      </c>
      <c r="E1" s="24" t="s">
        <v>36</v>
      </c>
      <c r="F1" s="4" t="s">
        <v>55</v>
      </c>
      <c r="G1" s="4" t="s">
        <v>2</v>
      </c>
      <c r="H1" s="4" t="s">
        <v>7</v>
      </c>
      <c r="I1" s="4" t="s">
        <v>38</v>
      </c>
      <c r="J1" s="4" t="s">
        <v>3</v>
      </c>
      <c r="K1" s="4"/>
    </row>
    <row r="2" spans="1:15" x14ac:dyDescent="0.25">
      <c r="A2" s="10">
        <f>Invoer!B3</f>
        <v>44440</v>
      </c>
      <c r="B2">
        <f>CEILING(C2/12,1)</f>
        <v>1</v>
      </c>
      <c r="C2">
        <v>1</v>
      </c>
      <c r="D2" s="4">
        <f>H2-G2</f>
        <v>0</v>
      </c>
      <c r="E2" s="24">
        <f ca="1">IF(SUM(D2,F2,G2)&gt;=J1,0,IF(ISNA(VLOOKUP(A2,'Extra aflossing'!A:G,3,0)),0,VLOOKUP(A2,'Extra aflossing'!A:G,3,0))+IF(Datum_vandaag&lt;A2,Maandelijks_extra,0))</f>
        <v>0</v>
      </c>
      <c r="F2" s="4">
        <f>IF(A2&lt;=Stoppen_vrijwillig_aflos,IF(AND(Wat_wil_ik_maandelijks_betalen&gt;SUM(H2,'Annuitair extra oud'!H2),A2&gt;=per_wanneer),IF(Invoer!B8&gt;=0,IF(Invoer!B8&gt;=Wat_wil_ik_maandelijks_betalen,(Wat_wil_ik_maandelijks_betalen-SUM(H2,'Annuitair extra oud'!H2)),Invoer!B8-D2)),0),0)</f>
        <v>0</v>
      </c>
      <c r="G2" s="4">
        <f>Invoer!B8*Invoer!B12/12</f>
        <v>0</v>
      </c>
      <c r="H2" s="4">
        <f>ABS(PMT(Invoer!$B$12/12,360-C2+1,Invoer!$B$8,0))</f>
        <v>0</v>
      </c>
      <c r="I2" s="4">
        <f t="shared" ref="I2:I65" ca="1" si="0">SUM(E2,F2,H2)</f>
        <v>0</v>
      </c>
      <c r="J2" s="4">
        <f ca="1">Invoer!B8-D2-E2</f>
        <v>0</v>
      </c>
      <c r="K2" s="1"/>
      <c r="O2" s="4"/>
    </row>
    <row r="3" spans="1:15" x14ac:dyDescent="0.25">
      <c r="A3" s="10">
        <f>DATE(YEAR(A2),MONTH(A2)+1,DAY(A2))</f>
        <v>44470</v>
      </c>
      <c r="B3">
        <f t="shared" ref="B3:B66" si="1">CEILING(C3/12,1)</f>
        <v>1</v>
      </c>
      <c r="C3">
        <v>2</v>
      </c>
      <c r="D3" s="4">
        <f t="shared" ref="D3:D66" ca="1" si="2">H3-G3</f>
        <v>0</v>
      </c>
      <c r="E3" s="24">
        <f ca="1">IF(SUM(D3,F3,G3)&gt;=J2,0,IF(ISNA(VLOOKUP(A3,'Extra aflossing'!A:G,3,0)),0,VLOOKUP(A3,'Extra aflossing'!A:G,3,0))+IF(Datum_vandaag&lt;A3,Maandelijks_extra,0))</f>
        <v>0</v>
      </c>
      <c r="F3" s="4">
        <f ca="1">IF(A3&lt;=Stoppen_vrijwillig_aflos,IF(AND(Wat_wil_ik_maandelijks_betalen&gt;SUM(H3,'Annuitair extra oud'!H3),A3&gt;=per_wanneer),IF(J2&gt;=0,IF(J2&gt;=Wat_wil_ik_maandelijks_betalen,(Wat_wil_ik_maandelijks_betalen-SUM(H3,'Annuitair extra oud'!H3)),J2-D3)),0),0)</f>
        <v>0</v>
      </c>
      <c r="G3" s="4">
        <f ca="1">J2*Invoer!$B$12/12</f>
        <v>0</v>
      </c>
      <c r="H3" s="4">
        <f ca="1">ABS(PMT(Invoer!$B$12/12,360-C3+1,J2,0))</f>
        <v>0</v>
      </c>
      <c r="I3" s="4">
        <f t="shared" ca="1" si="0"/>
        <v>0</v>
      </c>
      <c r="J3" s="4">
        <f t="shared" ref="J3:J66" ca="1" si="3">J2-D3-E3-F3</f>
        <v>0</v>
      </c>
    </row>
    <row r="4" spans="1:15" x14ac:dyDescent="0.25">
      <c r="A4" s="10">
        <f t="shared" ref="A4:A67" si="4">DATE(YEAR(A3),MONTH(A3)+1,DAY(A3))</f>
        <v>44501</v>
      </c>
      <c r="B4">
        <f t="shared" si="1"/>
        <v>1</v>
      </c>
      <c r="C4">
        <v>3</v>
      </c>
      <c r="D4" s="4">
        <f t="shared" ca="1" si="2"/>
        <v>0</v>
      </c>
      <c r="E4" s="24">
        <f ca="1">IF(SUM(D4,F4,G4)&gt;=J3,0,IF(ISNA(VLOOKUP(A4,'Extra aflossing'!A:G,3,0)),0,VLOOKUP(A4,'Extra aflossing'!A:G,3,0))+IF(Datum_vandaag&lt;A4,Maandelijks_extra,0))</f>
        <v>0</v>
      </c>
      <c r="F4" s="4">
        <f ca="1">IF(A4&lt;=Stoppen_vrijwillig_aflos,IF(AND(Wat_wil_ik_maandelijks_betalen&gt;SUM(H4,'Annuitair extra oud'!H4),A4&gt;=per_wanneer),IF(J3&gt;=0,IF(J3&gt;=Wat_wil_ik_maandelijks_betalen,(Wat_wil_ik_maandelijks_betalen-SUM(H4,'Annuitair extra oud'!H4)),J3-D4)),0),0)</f>
        <v>0</v>
      </c>
      <c r="G4" s="4">
        <f ca="1">J3*Invoer!$B$12/12</f>
        <v>0</v>
      </c>
      <c r="H4" s="4">
        <f ca="1">ABS(PMT(Invoer!$B$12/12,360-C4+1,J3,0))</f>
        <v>0</v>
      </c>
      <c r="I4" s="4">
        <f t="shared" ca="1" si="0"/>
        <v>0</v>
      </c>
      <c r="J4" s="4">
        <f t="shared" ca="1" si="3"/>
        <v>0</v>
      </c>
      <c r="M4" s="4"/>
    </row>
    <row r="5" spans="1:15" x14ac:dyDescent="0.25">
      <c r="A5" s="10">
        <f t="shared" si="4"/>
        <v>44531</v>
      </c>
      <c r="B5">
        <f t="shared" si="1"/>
        <v>1</v>
      </c>
      <c r="C5">
        <v>4</v>
      </c>
      <c r="D5" s="4">
        <f t="shared" ca="1" si="2"/>
        <v>0</v>
      </c>
      <c r="E5" s="24">
        <f ca="1">IF(SUM(D5,F5,G5)&gt;=J4,0,IF(ISNA(VLOOKUP(A5,'Extra aflossing'!A:G,3,0)),0,VLOOKUP(A5,'Extra aflossing'!A:G,3,0))+IF(Datum_vandaag&lt;A5,Maandelijks_extra,0))</f>
        <v>0</v>
      </c>
      <c r="F5" s="4">
        <f ca="1">IF(A5&lt;=Stoppen_vrijwillig_aflos,IF(AND(Wat_wil_ik_maandelijks_betalen&gt;SUM(H5,'Annuitair extra oud'!H5),A5&gt;=per_wanneer),IF(J4&gt;=0,IF(J4&gt;=Wat_wil_ik_maandelijks_betalen,(Wat_wil_ik_maandelijks_betalen-SUM(H5,'Annuitair extra oud'!H5)),J4-D5)),0),0)</f>
        <v>0</v>
      </c>
      <c r="G5" s="4">
        <f ca="1">J4*Invoer!$B$12/12</f>
        <v>0</v>
      </c>
      <c r="H5" s="4">
        <f ca="1">ABS(PMT(Invoer!$B$12/12,360-C5+1,J4,0))</f>
        <v>0</v>
      </c>
      <c r="I5" s="4">
        <f t="shared" ca="1" si="0"/>
        <v>0</v>
      </c>
      <c r="J5" s="4">
        <f t="shared" ca="1" si="3"/>
        <v>0</v>
      </c>
    </row>
    <row r="6" spans="1:15" x14ac:dyDescent="0.25">
      <c r="A6" s="10">
        <f t="shared" si="4"/>
        <v>44562</v>
      </c>
      <c r="B6">
        <f t="shared" si="1"/>
        <v>1</v>
      </c>
      <c r="C6">
        <v>5</v>
      </c>
      <c r="D6" s="4">
        <f t="shared" ca="1" si="2"/>
        <v>0</v>
      </c>
      <c r="E6" s="24">
        <f ca="1">IF(SUM(D6,F6,G6)&gt;=J5,0,IF(ISNA(VLOOKUP(A6,'Extra aflossing'!A:G,3,0)),0,VLOOKUP(A6,'Extra aflossing'!A:G,3,0))+IF(Datum_vandaag&lt;A6,Maandelijks_extra,0))</f>
        <v>0</v>
      </c>
      <c r="F6" s="4">
        <f ca="1">IF(A6&lt;=Stoppen_vrijwillig_aflos,IF(AND(Wat_wil_ik_maandelijks_betalen&gt;SUM(H6,'Annuitair extra oud'!H6),A6&gt;=per_wanneer),IF(J5&gt;=0,IF(J5&gt;=Wat_wil_ik_maandelijks_betalen,(Wat_wil_ik_maandelijks_betalen-SUM(H6,'Annuitair extra oud'!H6)),J5-D6)),0),0)</f>
        <v>0</v>
      </c>
      <c r="G6" s="4">
        <f ca="1">J5*Invoer!$B$12/12</f>
        <v>0</v>
      </c>
      <c r="H6" s="4">
        <f ca="1">ABS(PMT(Invoer!$B$12/12,360-C6+1,J5,0))</f>
        <v>0</v>
      </c>
      <c r="I6" s="4">
        <f t="shared" ca="1" si="0"/>
        <v>0</v>
      </c>
      <c r="J6" s="4">
        <f t="shared" ca="1" si="3"/>
        <v>0</v>
      </c>
    </row>
    <row r="7" spans="1:15" x14ac:dyDescent="0.25">
      <c r="A7" s="10">
        <f t="shared" si="4"/>
        <v>44593</v>
      </c>
      <c r="B7">
        <f t="shared" si="1"/>
        <v>1</v>
      </c>
      <c r="C7">
        <v>6</v>
      </c>
      <c r="D7" s="4">
        <f t="shared" ca="1" si="2"/>
        <v>0</v>
      </c>
      <c r="E7" s="24">
        <f ca="1">IF(SUM(D7,F7,G7)&gt;=J6,0,IF(ISNA(VLOOKUP(A7,'Extra aflossing'!A:G,3,0)),0,VLOOKUP(A7,'Extra aflossing'!A:G,3,0))+IF(Datum_vandaag&lt;A7,Maandelijks_extra,0))</f>
        <v>0</v>
      </c>
      <c r="F7" s="4">
        <f ca="1">IF(A7&lt;=Stoppen_vrijwillig_aflos,IF(AND(Wat_wil_ik_maandelijks_betalen&gt;SUM(H7,'Annuitair extra oud'!H7),A7&gt;=per_wanneer),IF(J6&gt;=0,IF(J6&gt;=Wat_wil_ik_maandelijks_betalen,(Wat_wil_ik_maandelijks_betalen-SUM(H7,'Annuitair extra oud'!H7)),J6-D7)),0),0)</f>
        <v>0</v>
      </c>
      <c r="G7" s="4">
        <f ca="1">J6*Invoer!$B$12/12</f>
        <v>0</v>
      </c>
      <c r="H7" s="4">
        <f ca="1">ABS(PMT(Invoer!$B$12/12,360-C7+1,J6,0))</f>
        <v>0</v>
      </c>
      <c r="I7" s="4">
        <f t="shared" ca="1" si="0"/>
        <v>0</v>
      </c>
      <c r="J7" s="4">
        <f t="shared" ca="1" si="3"/>
        <v>0</v>
      </c>
      <c r="O7" s="4"/>
    </row>
    <row r="8" spans="1:15" x14ac:dyDescent="0.25">
      <c r="A8" s="10">
        <f t="shared" si="4"/>
        <v>44621</v>
      </c>
      <c r="B8">
        <f t="shared" si="1"/>
        <v>1</v>
      </c>
      <c r="C8">
        <v>7</v>
      </c>
      <c r="D8" s="4">
        <f t="shared" ca="1" si="2"/>
        <v>0</v>
      </c>
      <c r="E8" s="24">
        <f ca="1">IF(SUM(D8,F8,G8)&gt;=J7,0,IF(ISNA(VLOOKUP(A8,'Extra aflossing'!A:G,3,0)),0,VLOOKUP(A8,'Extra aflossing'!A:G,3,0))+IF(Datum_vandaag&lt;A8,Maandelijks_extra,0))</f>
        <v>0</v>
      </c>
      <c r="F8" s="4">
        <f ca="1">IF(A8&lt;=Stoppen_vrijwillig_aflos,IF(AND(Wat_wil_ik_maandelijks_betalen&gt;SUM(H8,'Annuitair extra oud'!H8),A8&gt;=per_wanneer),IF(J7&gt;=0,IF(J7&gt;=Wat_wil_ik_maandelijks_betalen,(Wat_wil_ik_maandelijks_betalen-SUM(H8,'Annuitair extra oud'!H8)),J7-D8)),0),0)</f>
        <v>0</v>
      </c>
      <c r="G8" s="4">
        <f ca="1">J7*Invoer!$B$12/12</f>
        <v>0</v>
      </c>
      <c r="H8" s="4">
        <f ca="1">ABS(PMT(Invoer!$B$12/12,360-C8+1,J7,0))</f>
        <v>0</v>
      </c>
      <c r="I8" s="4">
        <f t="shared" ca="1" si="0"/>
        <v>0</v>
      </c>
      <c r="J8" s="4">
        <f t="shared" ca="1" si="3"/>
        <v>0</v>
      </c>
    </row>
    <row r="9" spans="1:15" x14ac:dyDescent="0.25">
      <c r="A9" s="10">
        <f t="shared" si="4"/>
        <v>44652</v>
      </c>
      <c r="B9">
        <f t="shared" si="1"/>
        <v>1</v>
      </c>
      <c r="C9">
        <v>8</v>
      </c>
      <c r="D9" s="4">
        <f t="shared" ca="1" si="2"/>
        <v>0</v>
      </c>
      <c r="E9" s="24">
        <f ca="1">IF(SUM(D9,F9,G9)&gt;=J8,0,IF(ISNA(VLOOKUP(A9,'Extra aflossing'!A:G,3,0)),0,VLOOKUP(A9,'Extra aflossing'!A:G,3,0))+IF(Datum_vandaag&lt;A9,Maandelijks_extra,0))</f>
        <v>0</v>
      </c>
      <c r="F9" s="4">
        <f ca="1">IF(A9&lt;=Stoppen_vrijwillig_aflos,IF(AND(Wat_wil_ik_maandelijks_betalen&gt;SUM(H9,'Annuitair extra oud'!H9),A9&gt;=per_wanneer),IF(J8&gt;=0,IF(J8&gt;=Wat_wil_ik_maandelijks_betalen,(Wat_wil_ik_maandelijks_betalen-SUM(H9,'Annuitair extra oud'!H9)),J8-D9)),0),0)</f>
        <v>0</v>
      </c>
      <c r="G9" s="4">
        <f ca="1">J8*Invoer!$B$12/12</f>
        <v>0</v>
      </c>
      <c r="H9" s="4">
        <f ca="1">ABS(PMT(Invoer!$B$12/12,360-C9+1,J8,0))</f>
        <v>0</v>
      </c>
      <c r="I9" s="4">
        <f t="shared" ca="1" si="0"/>
        <v>0</v>
      </c>
      <c r="J9" s="4">
        <f t="shared" ca="1" si="3"/>
        <v>0</v>
      </c>
    </row>
    <row r="10" spans="1:15" x14ac:dyDescent="0.25">
      <c r="A10" s="10">
        <f t="shared" si="4"/>
        <v>44682</v>
      </c>
      <c r="B10">
        <f t="shared" si="1"/>
        <v>1</v>
      </c>
      <c r="C10">
        <v>9</v>
      </c>
      <c r="D10" s="4">
        <f t="shared" ca="1" si="2"/>
        <v>0</v>
      </c>
      <c r="E10" s="24">
        <f ca="1">IF(SUM(D10,F10,G10)&gt;=J9,0,IF(ISNA(VLOOKUP(A10,'Extra aflossing'!A:G,3,0)),0,VLOOKUP(A10,'Extra aflossing'!A:G,3,0))+IF(Datum_vandaag&lt;A10,Maandelijks_extra,0))</f>
        <v>0</v>
      </c>
      <c r="F10" s="4">
        <f ca="1">IF(A10&lt;=Stoppen_vrijwillig_aflos,IF(AND(Wat_wil_ik_maandelijks_betalen&gt;SUM(H10,'Annuitair extra oud'!H10),A10&gt;=per_wanneer),IF(J9&gt;=0,IF(J9&gt;=Wat_wil_ik_maandelijks_betalen,(Wat_wil_ik_maandelijks_betalen-SUM(H10,'Annuitair extra oud'!H10)),J9-D10)),0),0)</f>
        <v>0</v>
      </c>
      <c r="G10" s="4">
        <f ca="1">J9*Invoer!$B$12/12</f>
        <v>0</v>
      </c>
      <c r="H10" s="4">
        <f ca="1">ABS(PMT(Invoer!$B$12/12,360-C10+1,J9,0))</f>
        <v>0</v>
      </c>
      <c r="I10" s="4">
        <f t="shared" ca="1" si="0"/>
        <v>0</v>
      </c>
      <c r="J10" s="4">
        <f t="shared" ca="1" si="3"/>
        <v>0</v>
      </c>
    </row>
    <row r="11" spans="1:15" x14ac:dyDescent="0.25">
      <c r="A11" s="10">
        <f t="shared" si="4"/>
        <v>44713</v>
      </c>
      <c r="B11">
        <f t="shared" si="1"/>
        <v>1</v>
      </c>
      <c r="C11">
        <v>10</v>
      </c>
      <c r="D11" s="4">
        <f t="shared" ca="1" si="2"/>
        <v>0</v>
      </c>
      <c r="E11" s="24">
        <f ca="1">IF(SUM(D11,F11,G11)&gt;=J10,0,IF(ISNA(VLOOKUP(A11,'Extra aflossing'!A:G,3,0)),0,VLOOKUP(A11,'Extra aflossing'!A:G,3,0))+IF(Datum_vandaag&lt;A11,Maandelijks_extra,0))</f>
        <v>0</v>
      </c>
      <c r="F11" s="4">
        <f ca="1">IF(A11&lt;=Stoppen_vrijwillig_aflos,IF(AND(Wat_wil_ik_maandelijks_betalen&gt;SUM(H11,'Annuitair extra oud'!H11),A11&gt;=per_wanneer),IF(J10&gt;=0,IF(J10&gt;=Wat_wil_ik_maandelijks_betalen,(Wat_wil_ik_maandelijks_betalen-SUM(H11,'Annuitair extra oud'!H11)),J10-D11)),0),0)</f>
        <v>0</v>
      </c>
      <c r="G11" s="4">
        <f ca="1">J10*Invoer!$B$12/12</f>
        <v>0</v>
      </c>
      <c r="H11" s="4">
        <f ca="1">ABS(PMT(Invoer!$B$12/12,360-C11+1,J10,0))</f>
        <v>0</v>
      </c>
      <c r="I11" s="4">
        <f t="shared" ca="1" si="0"/>
        <v>0</v>
      </c>
      <c r="J11" s="4">
        <f t="shared" ca="1" si="3"/>
        <v>0</v>
      </c>
    </row>
    <row r="12" spans="1:15" x14ac:dyDescent="0.25">
      <c r="A12" s="10">
        <f t="shared" si="4"/>
        <v>44743</v>
      </c>
      <c r="B12">
        <f t="shared" si="1"/>
        <v>1</v>
      </c>
      <c r="C12">
        <v>11</v>
      </c>
      <c r="D12" s="4">
        <f t="shared" ca="1" si="2"/>
        <v>0</v>
      </c>
      <c r="E12" s="24">
        <f ca="1">IF(SUM(D12,F12,G12)&gt;=J11,0,IF(ISNA(VLOOKUP(A12,'Extra aflossing'!A:G,3,0)),0,VLOOKUP(A12,'Extra aflossing'!A:G,3,0))+IF(Datum_vandaag&lt;A12,Maandelijks_extra,0))</f>
        <v>0</v>
      </c>
      <c r="F12" s="4">
        <f ca="1">IF(A12&lt;=Stoppen_vrijwillig_aflos,IF(AND(Wat_wil_ik_maandelijks_betalen&gt;SUM(H12,'Annuitair extra oud'!H12),A12&gt;=per_wanneer),IF(J11&gt;=0,IF(J11&gt;=Wat_wil_ik_maandelijks_betalen,(Wat_wil_ik_maandelijks_betalen-SUM(H12,'Annuitair extra oud'!H12)),J11-D12)),0),0)</f>
        <v>0</v>
      </c>
      <c r="G12" s="4">
        <f ca="1">J11*Invoer!$B$12/12</f>
        <v>0</v>
      </c>
      <c r="H12" s="4">
        <f ca="1">ABS(PMT(Invoer!$B$12/12,360-C12+1,J11,0))</f>
        <v>0</v>
      </c>
      <c r="I12" s="4">
        <f t="shared" ca="1" si="0"/>
        <v>0</v>
      </c>
      <c r="J12" s="4">
        <f t="shared" ca="1" si="3"/>
        <v>0</v>
      </c>
    </row>
    <row r="13" spans="1:15" x14ac:dyDescent="0.25">
      <c r="A13" s="10">
        <f t="shared" si="4"/>
        <v>44774</v>
      </c>
      <c r="B13">
        <f t="shared" si="1"/>
        <v>1</v>
      </c>
      <c r="C13">
        <v>12</v>
      </c>
      <c r="D13" s="4">
        <f t="shared" ca="1" si="2"/>
        <v>0</v>
      </c>
      <c r="E13" s="24">
        <f ca="1">IF(SUM(D13,F13,G13)&gt;=J12,0,IF(ISNA(VLOOKUP(A13,'Extra aflossing'!A:G,3,0)),0,VLOOKUP(A13,'Extra aflossing'!A:G,3,0))+IF(Datum_vandaag&lt;A13,Maandelijks_extra,0))</f>
        <v>0</v>
      </c>
      <c r="F13" s="4">
        <f ca="1">IF(A13&lt;=Stoppen_vrijwillig_aflos,IF(AND(Wat_wil_ik_maandelijks_betalen&gt;SUM(H13,'Annuitair extra oud'!H13),A13&gt;=per_wanneer),IF(J12&gt;=0,IF(J12&gt;=Wat_wil_ik_maandelijks_betalen,(Wat_wil_ik_maandelijks_betalen-SUM(H13,'Annuitair extra oud'!H13)),J12-D13)),0),0)</f>
        <v>0</v>
      </c>
      <c r="G13" s="4">
        <f ca="1">J12*Invoer!$B$12/12</f>
        <v>0</v>
      </c>
      <c r="H13" s="4">
        <f ca="1">ABS(PMT(Invoer!$B$12/12,360-C13+1,J12,0))</f>
        <v>0</v>
      </c>
      <c r="I13" s="4">
        <f t="shared" ca="1" si="0"/>
        <v>0</v>
      </c>
      <c r="J13" s="4">
        <f t="shared" ca="1" si="3"/>
        <v>0</v>
      </c>
    </row>
    <row r="14" spans="1:15" x14ac:dyDescent="0.25">
      <c r="A14" s="10">
        <f t="shared" si="4"/>
        <v>44805</v>
      </c>
      <c r="B14">
        <f t="shared" si="1"/>
        <v>2</v>
      </c>
      <c r="C14">
        <v>13</v>
      </c>
      <c r="D14" s="4">
        <f t="shared" ca="1" si="2"/>
        <v>0</v>
      </c>
      <c r="E14" s="24">
        <f ca="1">IF(SUM(D14,F14,G14)&gt;=J13,0,IF(ISNA(VLOOKUP(A14,'Extra aflossing'!A:G,3,0)),0,VLOOKUP(A14,'Extra aflossing'!A:G,3,0))+IF(Datum_vandaag&lt;A14,Maandelijks_extra,0))</f>
        <v>0</v>
      </c>
      <c r="F14" s="4">
        <f ca="1">IF(A14&lt;=Stoppen_vrijwillig_aflos,IF(AND(Wat_wil_ik_maandelijks_betalen&gt;SUM(H14,'Annuitair extra oud'!H14),A14&gt;=per_wanneer),IF(J13&gt;=0,IF(J13&gt;=Wat_wil_ik_maandelijks_betalen,(Wat_wil_ik_maandelijks_betalen-SUM(H14,'Annuitair extra oud'!H14)),J13-D14)),0),0)</f>
        <v>0</v>
      </c>
      <c r="G14" s="4">
        <f ca="1">J13*Invoer!$B$12/12</f>
        <v>0</v>
      </c>
      <c r="H14" s="4">
        <f ca="1">ABS(PMT(Invoer!$B$12/12,360-C14+1,J13,0))</f>
        <v>0</v>
      </c>
      <c r="I14" s="4">
        <f t="shared" ca="1" si="0"/>
        <v>0</v>
      </c>
      <c r="J14" s="4">
        <f t="shared" ca="1" si="3"/>
        <v>0</v>
      </c>
    </row>
    <row r="15" spans="1:15" x14ac:dyDescent="0.25">
      <c r="A15" s="10">
        <f>DATE(YEAR(A14),MONTH(A14)+1,DAY(A14))</f>
        <v>44835</v>
      </c>
      <c r="B15">
        <f t="shared" si="1"/>
        <v>2</v>
      </c>
      <c r="C15">
        <v>14</v>
      </c>
      <c r="D15" s="4">
        <f t="shared" ca="1" si="2"/>
        <v>0</v>
      </c>
      <c r="E15" s="24">
        <f ca="1">IF(SUM(D15,F15,G15)&gt;=J14,0,IF(ISNA(VLOOKUP(A15,'Extra aflossing'!A:G,3,0)),0,VLOOKUP(A15,'Extra aflossing'!A:G,3,0))+IF(Datum_vandaag&lt;A15,Maandelijks_extra,0))</f>
        <v>0</v>
      </c>
      <c r="F15" s="4">
        <f ca="1">IF(A15&lt;=Stoppen_vrijwillig_aflos,IF(AND(Wat_wil_ik_maandelijks_betalen&gt;SUM(H15,'Annuitair extra oud'!H15),A15&gt;=per_wanneer),IF(J14&gt;=0,IF(J14&gt;=Wat_wil_ik_maandelijks_betalen,(Wat_wil_ik_maandelijks_betalen-SUM(H15,'Annuitair extra oud'!H15)),J14-D15)),0),0)</f>
        <v>0</v>
      </c>
      <c r="G15" s="4">
        <f ca="1">J14*Invoer!$B$12/12</f>
        <v>0</v>
      </c>
      <c r="H15" s="4">
        <f ca="1">ABS(PMT(Invoer!$B$12/12,360-C15+1,J14,0))</f>
        <v>0</v>
      </c>
      <c r="I15" s="4">
        <f t="shared" ca="1" si="0"/>
        <v>0</v>
      </c>
      <c r="J15" s="4">
        <f t="shared" ca="1" si="3"/>
        <v>0</v>
      </c>
    </row>
    <row r="16" spans="1:15" x14ac:dyDescent="0.25">
      <c r="A16" s="10">
        <f t="shared" si="4"/>
        <v>44866</v>
      </c>
      <c r="B16">
        <f t="shared" si="1"/>
        <v>2</v>
      </c>
      <c r="C16">
        <v>15</v>
      </c>
      <c r="D16" s="4">
        <f t="shared" ca="1" si="2"/>
        <v>0</v>
      </c>
      <c r="E16" s="24">
        <f ca="1">IF(SUM(D16,F16,G16)&gt;=J15,0,IF(ISNA(VLOOKUP(A16,'Extra aflossing'!A:G,3,0)),0,VLOOKUP(A16,'Extra aflossing'!A:G,3,0))+IF(Datum_vandaag&lt;A16,Maandelijks_extra,0))</f>
        <v>0</v>
      </c>
      <c r="F16" s="4">
        <f ca="1">IF(A16&lt;=Stoppen_vrijwillig_aflos,IF(AND(Wat_wil_ik_maandelijks_betalen&gt;SUM(H16,'Annuitair extra oud'!H16),A16&gt;=per_wanneer),IF(J15&gt;=0,IF(J15&gt;=Wat_wil_ik_maandelijks_betalen,(Wat_wil_ik_maandelijks_betalen-SUM(H16,'Annuitair extra oud'!H16)),J15-D16)),0),0)</f>
        <v>0</v>
      </c>
      <c r="G16" s="4">
        <f ca="1">J15*Invoer!$B$12/12</f>
        <v>0</v>
      </c>
      <c r="H16" s="4">
        <f ca="1">ABS(PMT(Invoer!$B$12/12,360-C16+1,J15,0))</f>
        <v>0</v>
      </c>
      <c r="I16" s="4">
        <f t="shared" ca="1" si="0"/>
        <v>0</v>
      </c>
      <c r="J16" s="4">
        <f t="shared" ca="1" si="3"/>
        <v>0</v>
      </c>
    </row>
    <row r="17" spans="1:10" x14ac:dyDescent="0.25">
      <c r="A17" s="10">
        <f t="shared" si="4"/>
        <v>44896</v>
      </c>
      <c r="B17">
        <f t="shared" si="1"/>
        <v>2</v>
      </c>
      <c r="C17">
        <v>16</v>
      </c>
      <c r="D17" s="4">
        <f t="shared" ca="1" si="2"/>
        <v>0</v>
      </c>
      <c r="E17" s="24">
        <f ca="1">IF(SUM(D17,F17,G17)&gt;=J16,0,IF(ISNA(VLOOKUP(A17,'Extra aflossing'!A:G,3,0)),0,VLOOKUP(A17,'Extra aflossing'!A:G,3,0))+IF(Datum_vandaag&lt;A17,Maandelijks_extra,0))</f>
        <v>0</v>
      </c>
      <c r="F17" s="4">
        <f ca="1">IF(A17&lt;=Stoppen_vrijwillig_aflos,IF(AND(Wat_wil_ik_maandelijks_betalen&gt;SUM(H17,'Annuitair extra oud'!H17),A17&gt;=per_wanneer),IF(J16&gt;=0,IF(J16&gt;=Wat_wil_ik_maandelijks_betalen,(Wat_wil_ik_maandelijks_betalen-SUM(H17,'Annuitair extra oud'!H17)),J16-D17)),0),0)</f>
        <v>0</v>
      </c>
      <c r="G17" s="4">
        <f ca="1">J16*Invoer!$B$12/12</f>
        <v>0</v>
      </c>
      <c r="H17" s="4">
        <f ca="1">ABS(PMT(Invoer!$B$12/12,360-C17+1,J16,0))</f>
        <v>0</v>
      </c>
      <c r="I17" s="4">
        <f t="shared" ca="1" si="0"/>
        <v>0</v>
      </c>
      <c r="J17" s="4">
        <f t="shared" ca="1" si="3"/>
        <v>0</v>
      </c>
    </row>
    <row r="18" spans="1:10" x14ac:dyDescent="0.25">
      <c r="A18" s="10">
        <f t="shared" si="4"/>
        <v>44927</v>
      </c>
      <c r="B18">
        <f t="shared" si="1"/>
        <v>2</v>
      </c>
      <c r="C18">
        <v>17</v>
      </c>
      <c r="D18" s="4">
        <f t="shared" ca="1" si="2"/>
        <v>0</v>
      </c>
      <c r="E18" s="24">
        <f ca="1">IF(SUM(D18,F18,G18)&gt;=J17,0,IF(ISNA(VLOOKUP(A18,'Extra aflossing'!A:G,3,0)),0,VLOOKUP(A18,'Extra aflossing'!A:G,3,0))+IF(Datum_vandaag&lt;A18,Maandelijks_extra,0))</f>
        <v>0</v>
      </c>
      <c r="F18" s="4">
        <f ca="1">IF(A18&lt;=Stoppen_vrijwillig_aflos,IF(AND(Wat_wil_ik_maandelijks_betalen&gt;SUM(H18,'Annuitair extra oud'!H18),A18&gt;=per_wanneer),IF(J17&gt;=0,IF(J17&gt;=Wat_wil_ik_maandelijks_betalen,(Wat_wil_ik_maandelijks_betalen-SUM(H18,'Annuitair extra oud'!H18)),J17-D18)),0),0)</f>
        <v>0</v>
      </c>
      <c r="G18" s="4">
        <f ca="1">J17*Invoer!$B$12/12</f>
        <v>0</v>
      </c>
      <c r="H18" s="4">
        <f ca="1">ABS(PMT(Invoer!$B$12/12,360-C18+1,J17,0))</f>
        <v>0</v>
      </c>
      <c r="I18" s="4">
        <f t="shared" ca="1" si="0"/>
        <v>0</v>
      </c>
      <c r="J18" s="4">
        <f t="shared" ca="1" si="3"/>
        <v>0</v>
      </c>
    </row>
    <row r="19" spans="1:10" x14ac:dyDescent="0.25">
      <c r="A19" s="10">
        <f t="shared" si="4"/>
        <v>44958</v>
      </c>
      <c r="B19">
        <f t="shared" si="1"/>
        <v>2</v>
      </c>
      <c r="C19">
        <v>18</v>
      </c>
      <c r="D19" s="4">
        <f t="shared" ca="1" si="2"/>
        <v>0</v>
      </c>
      <c r="E19" s="24">
        <f ca="1">IF(SUM(D19,F19,G19)&gt;=J18,0,IF(ISNA(VLOOKUP(A19,'Extra aflossing'!A:G,3,0)),0,VLOOKUP(A19,'Extra aflossing'!A:G,3,0))+IF(Datum_vandaag&lt;A19,Maandelijks_extra,0))</f>
        <v>0</v>
      </c>
      <c r="F19" s="4">
        <f ca="1">IF(A19&lt;=Stoppen_vrijwillig_aflos,IF(AND(Wat_wil_ik_maandelijks_betalen&gt;SUM(H19,'Annuitair extra oud'!H19),A19&gt;=per_wanneer),IF(J18&gt;=0,IF(J18&gt;=Wat_wil_ik_maandelijks_betalen,(Wat_wil_ik_maandelijks_betalen-SUM(H19,'Annuitair extra oud'!H19)),J18-D19)),0),0)</f>
        <v>0</v>
      </c>
      <c r="G19" s="4">
        <f ca="1">J18*Invoer!$B$12/12</f>
        <v>0</v>
      </c>
      <c r="H19" s="4">
        <f ca="1">ABS(PMT(Invoer!$B$12/12,360-C19+1,J18,0))</f>
        <v>0</v>
      </c>
      <c r="I19" s="4">
        <f t="shared" ca="1" si="0"/>
        <v>0</v>
      </c>
      <c r="J19" s="4">
        <f t="shared" ca="1" si="3"/>
        <v>0</v>
      </c>
    </row>
    <row r="20" spans="1:10" x14ac:dyDescent="0.25">
      <c r="A20" s="10">
        <f t="shared" si="4"/>
        <v>44986</v>
      </c>
      <c r="B20">
        <f t="shared" si="1"/>
        <v>2</v>
      </c>
      <c r="C20">
        <v>19</v>
      </c>
      <c r="D20" s="4">
        <f t="shared" ca="1" si="2"/>
        <v>0</v>
      </c>
      <c r="E20" s="24">
        <f ca="1">IF(SUM(D20,F20,G20)&gt;=J19,0,IF(ISNA(VLOOKUP(A20,'Extra aflossing'!A:G,3,0)),0,VLOOKUP(A20,'Extra aflossing'!A:G,3,0))+IF(Datum_vandaag&lt;A20,Maandelijks_extra,0))</f>
        <v>0</v>
      </c>
      <c r="F20" s="4">
        <f ca="1">IF(A20&lt;=Stoppen_vrijwillig_aflos,IF(AND(Wat_wil_ik_maandelijks_betalen&gt;SUM(H20,'Annuitair extra oud'!H20),A20&gt;=per_wanneer),IF(J19&gt;=0,IF(J19&gt;=Wat_wil_ik_maandelijks_betalen,(Wat_wil_ik_maandelijks_betalen-SUM(H20,'Annuitair extra oud'!H20)),J19-D20)),0),0)</f>
        <v>0</v>
      </c>
      <c r="G20" s="4">
        <f ca="1">J19*Invoer!$B$12/12</f>
        <v>0</v>
      </c>
      <c r="H20" s="4">
        <f ca="1">ABS(PMT(Invoer!$B$12/12,360-C20+1,J19,0))</f>
        <v>0</v>
      </c>
      <c r="I20" s="4">
        <f t="shared" ca="1" si="0"/>
        <v>0</v>
      </c>
      <c r="J20" s="4">
        <f t="shared" ca="1" si="3"/>
        <v>0</v>
      </c>
    </row>
    <row r="21" spans="1:10" x14ac:dyDescent="0.25">
      <c r="A21" s="10">
        <f t="shared" si="4"/>
        <v>45017</v>
      </c>
      <c r="B21">
        <f t="shared" si="1"/>
        <v>2</v>
      </c>
      <c r="C21">
        <v>20</v>
      </c>
      <c r="D21" s="4">
        <f t="shared" ca="1" si="2"/>
        <v>0</v>
      </c>
      <c r="E21" s="24">
        <f ca="1">IF(SUM(D21,F21,G21)&gt;=J20,0,IF(ISNA(VLOOKUP(A21,'Extra aflossing'!A:G,3,0)),0,VLOOKUP(A21,'Extra aflossing'!A:G,3,0))+IF(Datum_vandaag&lt;A21,Maandelijks_extra,0))</f>
        <v>0</v>
      </c>
      <c r="F21" s="4">
        <f ca="1">IF(A21&lt;=Stoppen_vrijwillig_aflos,IF(AND(Wat_wil_ik_maandelijks_betalen&gt;SUM(H21,'Annuitair extra oud'!H21),A21&gt;=per_wanneer),IF(J20&gt;=0,IF(J20&gt;=Wat_wil_ik_maandelijks_betalen,(Wat_wil_ik_maandelijks_betalen-SUM(H21,'Annuitair extra oud'!H21)),J20-D21)),0),0)</f>
        <v>0</v>
      </c>
      <c r="G21" s="4">
        <f ca="1">J20*Invoer!$B$12/12</f>
        <v>0</v>
      </c>
      <c r="H21" s="4">
        <f ca="1">ABS(PMT(Invoer!$B$12/12,360-C21+1,J20,0))</f>
        <v>0</v>
      </c>
      <c r="I21" s="4">
        <f t="shared" ca="1" si="0"/>
        <v>0</v>
      </c>
      <c r="J21" s="4">
        <f t="shared" ca="1" si="3"/>
        <v>0</v>
      </c>
    </row>
    <row r="22" spans="1:10" x14ac:dyDescent="0.25">
      <c r="A22" s="10">
        <f t="shared" si="4"/>
        <v>45047</v>
      </c>
      <c r="B22">
        <f t="shared" si="1"/>
        <v>2</v>
      </c>
      <c r="C22">
        <v>21</v>
      </c>
      <c r="D22" s="4">
        <f t="shared" ca="1" si="2"/>
        <v>0</v>
      </c>
      <c r="E22" s="24">
        <f ca="1">IF(SUM(D22,F22,G22)&gt;=J21,0,IF(ISNA(VLOOKUP(A22,'Extra aflossing'!A:G,3,0)),0,VLOOKUP(A22,'Extra aflossing'!A:G,3,0))+IF(Datum_vandaag&lt;A22,Maandelijks_extra,0))</f>
        <v>0</v>
      </c>
      <c r="F22" s="4">
        <f ca="1">IF(A22&lt;=Stoppen_vrijwillig_aflos,IF(AND(Wat_wil_ik_maandelijks_betalen&gt;SUM(H22,'Annuitair extra oud'!H22),A22&gt;=per_wanneer),IF(J21&gt;=0,IF(J21&gt;=Wat_wil_ik_maandelijks_betalen,(Wat_wil_ik_maandelijks_betalen-SUM(H22,'Annuitair extra oud'!H22)),J21-D22)),0),0)</f>
        <v>0</v>
      </c>
      <c r="G22" s="4">
        <f ca="1">J21*Invoer!$B$12/12</f>
        <v>0</v>
      </c>
      <c r="H22" s="4">
        <f ca="1">ABS(PMT(Invoer!$B$12/12,360-C22+1,J21,0))</f>
        <v>0</v>
      </c>
      <c r="I22" s="4">
        <f t="shared" ca="1" si="0"/>
        <v>0</v>
      </c>
      <c r="J22" s="4">
        <f t="shared" ca="1" si="3"/>
        <v>0</v>
      </c>
    </row>
    <row r="23" spans="1:10" x14ac:dyDescent="0.25">
      <c r="A23" s="10">
        <f t="shared" si="4"/>
        <v>45078</v>
      </c>
      <c r="B23">
        <f t="shared" si="1"/>
        <v>2</v>
      </c>
      <c r="C23">
        <v>22</v>
      </c>
      <c r="D23" s="4">
        <f t="shared" ca="1" si="2"/>
        <v>0</v>
      </c>
      <c r="E23" s="24">
        <f ca="1">IF(SUM(D23,F23,G23)&gt;=J22,0,IF(ISNA(VLOOKUP(A23,'Extra aflossing'!A:G,3,0)),0,VLOOKUP(A23,'Extra aflossing'!A:G,3,0))+IF(Datum_vandaag&lt;A23,Maandelijks_extra,0))</f>
        <v>0</v>
      </c>
      <c r="F23" s="4">
        <f ca="1">IF(A23&lt;=Stoppen_vrijwillig_aflos,IF(AND(Wat_wil_ik_maandelijks_betalen&gt;SUM(H23,'Annuitair extra oud'!H23),A23&gt;=per_wanneer),IF(J22&gt;=0,IF(J22&gt;=Wat_wil_ik_maandelijks_betalen,(Wat_wil_ik_maandelijks_betalen-SUM(H23,'Annuitair extra oud'!H23)),J22-D23)),0),0)</f>
        <v>0</v>
      </c>
      <c r="G23" s="4">
        <f ca="1">J22*Invoer!$B$12/12</f>
        <v>0</v>
      </c>
      <c r="H23" s="4">
        <f ca="1">ABS(PMT(Invoer!$B$12/12,360-C23+1,J22,0))</f>
        <v>0</v>
      </c>
      <c r="I23" s="4">
        <f t="shared" ca="1" si="0"/>
        <v>0</v>
      </c>
      <c r="J23" s="4">
        <f t="shared" ca="1" si="3"/>
        <v>0</v>
      </c>
    </row>
    <row r="24" spans="1:10" x14ac:dyDescent="0.25">
      <c r="A24" s="10">
        <f t="shared" si="4"/>
        <v>45108</v>
      </c>
      <c r="B24">
        <f t="shared" si="1"/>
        <v>2</v>
      </c>
      <c r="C24">
        <v>23</v>
      </c>
      <c r="D24" s="4">
        <f t="shared" ca="1" si="2"/>
        <v>0</v>
      </c>
      <c r="E24" s="24">
        <f ca="1">IF(SUM(D24,F24,G24)&gt;=J23,0,IF(ISNA(VLOOKUP(A24,'Extra aflossing'!A:G,3,0)),0,VLOOKUP(A24,'Extra aflossing'!A:G,3,0))+IF(Datum_vandaag&lt;A24,Maandelijks_extra,0))</f>
        <v>0</v>
      </c>
      <c r="F24" s="4">
        <f ca="1">IF(A24&lt;=Stoppen_vrijwillig_aflos,IF(AND(Wat_wil_ik_maandelijks_betalen&gt;SUM(H24,'Annuitair extra oud'!H24),A24&gt;=per_wanneer),IF(J23&gt;=0,IF(J23&gt;=Wat_wil_ik_maandelijks_betalen,(Wat_wil_ik_maandelijks_betalen-SUM(H24,'Annuitair extra oud'!H24)),J23-D24)),0),0)</f>
        <v>0</v>
      </c>
      <c r="G24" s="4">
        <f ca="1">J23*Invoer!$B$12/12</f>
        <v>0</v>
      </c>
      <c r="H24" s="4">
        <f ca="1">ABS(PMT(Invoer!$B$12/12,360-C24+1,J23,0))</f>
        <v>0</v>
      </c>
      <c r="I24" s="4">
        <f t="shared" ca="1" si="0"/>
        <v>0</v>
      </c>
      <c r="J24" s="4">
        <f t="shared" ca="1" si="3"/>
        <v>0</v>
      </c>
    </row>
    <row r="25" spans="1:10" x14ac:dyDescent="0.25">
      <c r="A25" s="10">
        <f t="shared" si="4"/>
        <v>45139</v>
      </c>
      <c r="B25">
        <f t="shared" si="1"/>
        <v>2</v>
      </c>
      <c r="C25">
        <v>24</v>
      </c>
      <c r="D25" s="4">
        <f t="shared" ca="1" si="2"/>
        <v>0</v>
      </c>
      <c r="E25" s="24">
        <f ca="1">IF(SUM(D25,F25,G25)&gt;=J24,0,IF(ISNA(VLOOKUP(A25,'Extra aflossing'!A:G,3,0)),0,VLOOKUP(A25,'Extra aflossing'!A:G,3,0))+IF(Datum_vandaag&lt;A25,Maandelijks_extra,0))</f>
        <v>0</v>
      </c>
      <c r="F25" s="4">
        <f ca="1">IF(A25&lt;=Stoppen_vrijwillig_aflos,IF(AND(Wat_wil_ik_maandelijks_betalen&gt;SUM(H25,'Annuitair extra oud'!H25),A25&gt;=per_wanneer),IF(J24&gt;=0,IF(J24&gt;=Wat_wil_ik_maandelijks_betalen,(Wat_wil_ik_maandelijks_betalen-SUM(H25,'Annuitair extra oud'!H25)),J24-D25)),0),0)</f>
        <v>0</v>
      </c>
      <c r="G25" s="4">
        <f ca="1">J24*Invoer!$B$12/12</f>
        <v>0</v>
      </c>
      <c r="H25" s="4">
        <f ca="1">ABS(PMT(Invoer!$B$12/12,360-C25+1,J24,0))</f>
        <v>0</v>
      </c>
      <c r="I25" s="4">
        <f t="shared" ca="1" si="0"/>
        <v>0</v>
      </c>
      <c r="J25" s="4">
        <f t="shared" ca="1" si="3"/>
        <v>0</v>
      </c>
    </row>
    <row r="26" spans="1:10" x14ac:dyDescent="0.25">
      <c r="A26" s="10">
        <f t="shared" si="4"/>
        <v>45170</v>
      </c>
      <c r="B26">
        <f t="shared" si="1"/>
        <v>3</v>
      </c>
      <c r="C26">
        <v>25</v>
      </c>
      <c r="D26" s="4">
        <f t="shared" ca="1" si="2"/>
        <v>0</v>
      </c>
      <c r="E26" s="24">
        <f ca="1">IF(SUM(D26,F26,G26)&gt;=J25,0,IF(ISNA(VLOOKUP(A26,'Extra aflossing'!A:G,3,0)),0,VLOOKUP(A26,'Extra aflossing'!A:G,3,0))+IF(Datum_vandaag&lt;A26,Maandelijks_extra,0))</f>
        <v>0</v>
      </c>
      <c r="F26" s="4">
        <f ca="1">IF(A26&lt;=Stoppen_vrijwillig_aflos,IF(AND(Wat_wil_ik_maandelijks_betalen&gt;SUM(H26,'Annuitair extra oud'!H26),A26&gt;=per_wanneer),IF(J25&gt;=0,IF(J25&gt;=Wat_wil_ik_maandelijks_betalen,(Wat_wil_ik_maandelijks_betalen-SUM(H26,'Annuitair extra oud'!H26)),J25-D26)),0),0)</f>
        <v>0</v>
      </c>
      <c r="G26" s="4">
        <f ca="1">J25*Invoer!$B$12/12</f>
        <v>0</v>
      </c>
      <c r="H26" s="4">
        <f ca="1">ABS(PMT(Invoer!$B$12/12,360-C26+1,J25,0))</f>
        <v>0</v>
      </c>
      <c r="I26" s="4">
        <f t="shared" ca="1" si="0"/>
        <v>0</v>
      </c>
      <c r="J26" s="4">
        <f t="shared" ca="1" si="3"/>
        <v>0</v>
      </c>
    </row>
    <row r="27" spans="1:10" x14ac:dyDescent="0.25">
      <c r="A27" s="10">
        <f t="shared" si="4"/>
        <v>45200</v>
      </c>
      <c r="B27">
        <f t="shared" si="1"/>
        <v>3</v>
      </c>
      <c r="C27">
        <v>26</v>
      </c>
      <c r="D27" s="4">
        <f t="shared" ca="1" si="2"/>
        <v>0</v>
      </c>
      <c r="E27" s="24">
        <f ca="1">IF(SUM(D27,F27,G27)&gt;=J26,0,IF(ISNA(VLOOKUP(A27,'Extra aflossing'!A:G,3,0)),0,VLOOKUP(A27,'Extra aflossing'!A:G,3,0))+IF(Datum_vandaag&lt;A27,Maandelijks_extra,0))</f>
        <v>0</v>
      </c>
      <c r="F27" s="4">
        <f ca="1">IF(A27&lt;=Stoppen_vrijwillig_aflos,IF(AND(Wat_wil_ik_maandelijks_betalen&gt;SUM(H27,'Annuitair extra oud'!H27),A27&gt;=per_wanneer),IF(J26&gt;=0,IF(J26&gt;=Wat_wil_ik_maandelijks_betalen,(Wat_wil_ik_maandelijks_betalen-SUM(H27,'Annuitair extra oud'!H27)),J26-D27)),0),0)</f>
        <v>0</v>
      </c>
      <c r="G27" s="4">
        <f ca="1">J26*Invoer!$B$12/12</f>
        <v>0</v>
      </c>
      <c r="H27" s="4">
        <f ca="1">ABS(PMT(Invoer!$B$12/12,360-C27+1,J26,0))</f>
        <v>0</v>
      </c>
      <c r="I27" s="4">
        <f t="shared" ca="1" si="0"/>
        <v>0</v>
      </c>
      <c r="J27" s="4">
        <f t="shared" ca="1" si="3"/>
        <v>0</v>
      </c>
    </row>
    <row r="28" spans="1:10" x14ac:dyDescent="0.25">
      <c r="A28" s="10">
        <f t="shared" si="4"/>
        <v>45231</v>
      </c>
      <c r="B28">
        <f t="shared" si="1"/>
        <v>3</v>
      </c>
      <c r="C28">
        <v>27</v>
      </c>
      <c r="D28" s="4">
        <f t="shared" ca="1" si="2"/>
        <v>0</v>
      </c>
      <c r="E28" s="24">
        <f ca="1">IF(SUM(D28,F28,G28)&gt;=J27,0,IF(ISNA(VLOOKUP(A28,'Extra aflossing'!A:G,3,0)),0,VLOOKUP(A28,'Extra aflossing'!A:G,3,0))+IF(Datum_vandaag&lt;A28,Maandelijks_extra,0))</f>
        <v>0</v>
      </c>
      <c r="F28" s="4">
        <f ca="1">IF(A28&lt;=Stoppen_vrijwillig_aflos,IF(AND(Wat_wil_ik_maandelijks_betalen&gt;SUM(H28,'Annuitair extra oud'!H28),A28&gt;=per_wanneer),IF(J27&gt;=0,IF(J27&gt;=Wat_wil_ik_maandelijks_betalen,(Wat_wil_ik_maandelijks_betalen-SUM(H28,'Annuitair extra oud'!H28)),J27-D28)),0),0)</f>
        <v>0</v>
      </c>
      <c r="G28" s="4">
        <f ca="1">J27*Invoer!$B$12/12</f>
        <v>0</v>
      </c>
      <c r="H28" s="4">
        <f ca="1">ABS(PMT(Invoer!$B$12/12,360-C28+1,J27,0))</f>
        <v>0</v>
      </c>
      <c r="I28" s="4">
        <f t="shared" ca="1" si="0"/>
        <v>0</v>
      </c>
      <c r="J28" s="4">
        <f t="shared" ca="1" si="3"/>
        <v>0</v>
      </c>
    </row>
    <row r="29" spans="1:10" x14ac:dyDescent="0.25">
      <c r="A29" s="10">
        <f t="shared" si="4"/>
        <v>45261</v>
      </c>
      <c r="B29">
        <f t="shared" si="1"/>
        <v>3</v>
      </c>
      <c r="C29">
        <v>28</v>
      </c>
      <c r="D29" s="4">
        <f t="shared" ca="1" si="2"/>
        <v>0</v>
      </c>
      <c r="E29" s="24">
        <f ca="1">IF(SUM(D29,F29,G29)&gt;=J28,0,IF(ISNA(VLOOKUP(A29,'Extra aflossing'!A:G,3,0)),0,VLOOKUP(A29,'Extra aflossing'!A:G,3,0))+IF(Datum_vandaag&lt;A29,Maandelijks_extra,0))</f>
        <v>0</v>
      </c>
      <c r="F29" s="4">
        <f ca="1">IF(A29&lt;=Stoppen_vrijwillig_aflos,IF(AND(Wat_wil_ik_maandelijks_betalen&gt;SUM(H29,'Annuitair extra oud'!H29),A29&gt;=per_wanneer),IF(J28&gt;=0,IF(J28&gt;=Wat_wil_ik_maandelijks_betalen,(Wat_wil_ik_maandelijks_betalen-SUM(H29,'Annuitair extra oud'!H29)),J28-D29)),0),0)</f>
        <v>0</v>
      </c>
      <c r="G29" s="4">
        <f ca="1">J28*Invoer!$B$12/12</f>
        <v>0</v>
      </c>
      <c r="H29" s="4">
        <f ca="1">ABS(PMT(Invoer!$B$12/12,360-C29+1,J28,0))</f>
        <v>0</v>
      </c>
      <c r="I29" s="4">
        <f t="shared" ca="1" si="0"/>
        <v>0</v>
      </c>
      <c r="J29" s="4">
        <f t="shared" ca="1" si="3"/>
        <v>0</v>
      </c>
    </row>
    <row r="30" spans="1:10" x14ac:dyDescent="0.25">
      <c r="A30" s="10">
        <f t="shared" si="4"/>
        <v>45292</v>
      </c>
      <c r="B30">
        <f t="shared" si="1"/>
        <v>3</v>
      </c>
      <c r="C30">
        <v>29</v>
      </c>
      <c r="D30" s="4">
        <f t="shared" ca="1" si="2"/>
        <v>0</v>
      </c>
      <c r="E30" s="24">
        <f ca="1">IF(SUM(D30,F30,G30)&gt;=J29,0,IF(ISNA(VLOOKUP(A30,'Extra aflossing'!A:G,3,0)),0,VLOOKUP(A30,'Extra aflossing'!A:G,3,0))+IF(Datum_vandaag&lt;A30,Maandelijks_extra,0))</f>
        <v>0</v>
      </c>
      <c r="F30" s="4">
        <f ca="1">IF(A30&lt;=Stoppen_vrijwillig_aflos,IF(AND(Wat_wil_ik_maandelijks_betalen&gt;SUM(H30,'Annuitair extra oud'!H30),A30&gt;=per_wanneer),IF(J29&gt;=0,IF(J29&gt;=Wat_wil_ik_maandelijks_betalen,(Wat_wil_ik_maandelijks_betalen-SUM(H30,'Annuitair extra oud'!H30)),J29-D30)),0),0)</f>
        <v>0</v>
      </c>
      <c r="G30" s="4">
        <f ca="1">J29*Invoer!$B$12/12</f>
        <v>0</v>
      </c>
      <c r="H30" s="4">
        <f ca="1">ABS(PMT(Invoer!$B$12/12,360-C30+1,J29,0))</f>
        <v>0</v>
      </c>
      <c r="I30" s="4">
        <f t="shared" ca="1" si="0"/>
        <v>0</v>
      </c>
      <c r="J30" s="4">
        <f t="shared" ca="1" si="3"/>
        <v>0</v>
      </c>
    </row>
    <row r="31" spans="1:10" x14ac:dyDescent="0.25">
      <c r="A31" s="10">
        <f t="shared" si="4"/>
        <v>45323</v>
      </c>
      <c r="B31">
        <f t="shared" si="1"/>
        <v>3</v>
      </c>
      <c r="C31">
        <v>30</v>
      </c>
      <c r="D31" s="4">
        <f t="shared" ca="1" si="2"/>
        <v>0</v>
      </c>
      <c r="E31" s="24">
        <f ca="1">IF(SUM(D31,F31,G31)&gt;=J30,0,IF(ISNA(VLOOKUP(A31,'Extra aflossing'!A:G,3,0)),0,VLOOKUP(A31,'Extra aflossing'!A:G,3,0))+IF(Datum_vandaag&lt;A31,Maandelijks_extra,0))</f>
        <v>0</v>
      </c>
      <c r="F31" s="4">
        <f ca="1">IF(A31&lt;=Stoppen_vrijwillig_aflos,IF(AND(Wat_wil_ik_maandelijks_betalen&gt;SUM(H31,'Annuitair extra oud'!H31),A31&gt;=per_wanneer),IF(J30&gt;=0,IF(J30&gt;=Wat_wil_ik_maandelijks_betalen,(Wat_wil_ik_maandelijks_betalen-SUM(H31,'Annuitair extra oud'!H31)),J30-D31)),0),0)</f>
        <v>0</v>
      </c>
      <c r="G31" s="4">
        <f ca="1">J30*Invoer!$B$12/12</f>
        <v>0</v>
      </c>
      <c r="H31" s="4">
        <f ca="1">ABS(PMT(Invoer!$B$12/12,360-C31+1,J30,0))</f>
        <v>0</v>
      </c>
      <c r="I31" s="4">
        <f t="shared" ca="1" si="0"/>
        <v>0</v>
      </c>
      <c r="J31" s="4">
        <f t="shared" ca="1" si="3"/>
        <v>0</v>
      </c>
    </row>
    <row r="32" spans="1:10" x14ac:dyDescent="0.25">
      <c r="A32" s="10">
        <f t="shared" si="4"/>
        <v>45352</v>
      </c>
      <c r="B32">
        <f t="shared" si="1"/>
        <v>3</v>
      </c>
      <c r="C32">
        <v>31</v>
      </c>
      <c r="D32" s="4">
        <f t="shared" ca="1" si="2"/>
        <v>0</v>
      </c>
      <c r="E32" s="24">
        <f ca="1">IF(SUM(D32,F32,G32)&gt;=J31,0,IF(ISNA(VLOOKUP(A32,'Extra aflossing'!A:G,3,0)),0,VLOOKUP(A32,'Extra aflossing'!A:G,3,0))+IF(Datum_vandaag&lt;A32,Maandelijks_extra,0))</f>
        <v>0</v>
      </c>
      <c r="F32" s="4">
        <f ca="1">IF(A32&lt;=Stoppen_vrijwillig_aflos,IF(AND(Wat_wil_ik_maandelijks_betalen&gt;SUM(H32,'Annuitair extra oud'!H32),A32&gt;=per_wanneer),IF(J31&gt;=0,IF(J31&gt;=Wat_wil_ik_maandelijks_betalen,(Wat_wil_ik_maandelijks_betalen-SUM(H32,'Annuitair extra oud'!H32)),J31-D32)),0),0)</f>
        <v>0</v>
      </c>
      <c r="G32" s="4">
        <f ca="1">J31*Invoer!$B$12/12</f>
        <v>0</v>
      </c>
      <c r="H32" s="4">
        <f ca="1">ABS(PMT(Invoer!$B$12/12,360-C32+1,J31,0))</f>
        <v>0</v>
      </c>
      <c r="I32" s="4">
        <f t="shared" ca="1" si="0"/>
        <v>0</v>
      </c>
      <c r="J32" s="4">
        <f t="shared" ca="1" si="3"/>
        <v>0</v>
      </c>
    </row>
    <row r="33" spans="1:10" x14ac:dyDescent="0.25">
      <c r="A33" s="10">
        <f t="shared" si="4"/>
        <v>45383</v>
      </c>
      <c r="B33">
        <f t="shared" si="1"/>
        <v>3</v>
      </c>
      <c r="C33">
        <v>32</v>
      </c>
      <c r="D33" s="4">
        <f t="shared" ca="1" si="2"/>
        <v>0</v>
      </c>
      <c r="E33" s="24">
        <f ca="1">IF(SUM(D33,F33,G33)&gt;=J32,0,IF(ISNA(VLOOKUP(A33,'Extra aflossing'!A:G,3,0)),0,VLOOKUP(A33,'Extra aflossing'!A:G,3,0))+IF(Datum_vandaag&lt;A33,Maandelijks_extra,0))</f>
        <v>0</v>
      </c>
      <c r="F33" s="4">
        <f ca="1">IF(A33&lt;=Stoppen_vrijwillig_aflos,IF(AND(Wat_wil_ik_maandelijks_betalen&gt;SUM(H33,'Annuitair extra oud'!H33),A33&gt;=per_wanneer),IF(J32&gt;=0,IF(J32&gt;=Wat_wil_ik_maandelijks_betalen,(Wat_wil_ik_maandelijks_betalen-SUM(H33,'Annuitair extra oud'!H33)),J32-D33)),0),0)</f>
        <v>0</v>
      </c>
      <c r="G33" s="4">
        <f ca="1">J32*Invoer!$B$12/12</f>
        <v>0</v>
      </c>
      <c r="H33" s="4">
        <f ca="1">ABS(PMT(Invoer!$B$12/12,360-C33+1,J32,0))</f>
        <v>0</v>
      </c>
      <c r="I33" s="4">
        <f t="shared" ca="1" si="0"/>
        <v>0</v>
      </c>
      <c r="J33" s="4">
        <f t="shared" ca="1" si="3"/>
        <v>0</v>
      </c>
    </row>
    <row r="34" spans="1:10" x14ac:dyDescent="0.25">
      <c r="A34" s="10">
        <f t="shared" si="4"/>
        <v>45413</v>
      </c>
      <c r="B34">
        <f t="shared" si="1"/>
        <v>3</v>
      </c>
      <c r="C34">
        <v>33</v>
      </c>
      <c r="D34" s="4">
        <f t="shared" ca="1" si="2"/>
        <v>0</v>
      </c>
      <c r="E34" s="24">
        <f ca="1">IF(SUM(D34,F34,G34)&gt;=J33,0,IF(ISNA(VLOOKUP(A34,'Extra aflossing'!A:G,3,0)),0,VLOOKUP(A34,'Extra aflossing'!A:G,3,0))+IF(Datum_vandaag&lt;A34,Maandelijks_extra,0))</f>
        <v>0</v>
      </c>
      <c r="F34" s="4">
        <f ca="1">IF(A34&lt;=Stoppen_vrijwillig_aflos,IF(AND(Wat_wil_ik_maandelijks_betalen&gt;SUM(H34,'Annuitair extra oud'!H34),A34&gt;=per_wanneer),IF(J33&gt;=0,IF(J33&gt;=Wat_wil_ik_maandelijks_betalen,(Wat_wil_ik_maandelijks_betalen-SUM(H34,'Annuitair extra oud'!H34)),J33-D34)),0),0)</f>
        <v>0</v>
      </c>
      <c r="G34" s="4">
        <f ca="1">J33*Invoer!$B$12/12</f>
        <v>0</v>
      </c>
      <c r="H34" s="4">
        <f ca="1">ABS(PMT(Invoer!$B$12/12,360-C34+1,J33,0))</f>
        <v>0</v>
      </c>
      <c r="I34" s="4">
        <f t="shared" ca="1" si="0"/>
        <v>0</v>
      </c>
      <c r="J34" s="4">
        <f t="shared" ca="1" si="3"/>
        <v>0</v>
      </c>
    </row>
    <row r="35" spans="1:10" x14ac:dyDescent="0.25">
      <c r="A35" s="10">
        <f t="shared" si="4"/>
        <v>45444</v>
      </c>
      <c r="B35">
        <f t="shared" si="1"/>
        <v>3</v>
      </c>
      <c r="C35">
        <v>34</v>
      </c>
      <c r="D35" s="4">
        <f t="shared" ca="1" si="2"/>
        <v>0</v>
      </c>
      <c r="E35" s="24">
        <f ca="1">IF(SUM(D35,F35,G35)&gt;=J34,0,IF(ISNA(VLOOKUP(A35,'Extra aflossing'!A:G,3,0)),0,VLOOKUP(A35,'Extra aflossing'!A:G,3,0))+IF(Datum_vandaag&lt;A35,Maandelijks_extra,0))</f>
        <v>0</v>
      </c>
      <c r="F35" s="4">
        <f ca="1">IF(A35&lt;=Stoppen_vrijwillig_aflos,IF(AND(Wat_wil_ik_maandelijks_betalen&gt;SUM(H35,'Annuitair extra oud'!H35),A35&gt;=per_wanneer),IF(J34&gt;=0,IF(J34&gt;=Wat_wil_ik_maandelijks_betalen,(Wat_wil_ik_maandelijks_betalen-SUM(H35,'Annuitair extra oud'!H35)),J34-D35)),0),0)</f>
        <v>0</v>
      </c>
      <c r="G35" s="4">
        <f ca="1">J34*Invoer!$B$12/12</f>
        <v>0</v>
      </c>
      <c r="H35" s="4">
        <f ca="1">ABS(PMT(Invoer!$B$12/12,360-C35+1,J34,0))</f>
        <v>0</v>
      </c>
      <c r="I35" s="4">
        <f t="shared" ca="1" si="0"/>
        <v>0</v>
      </c>
      <c r="J35" s="4">
        <f t="shared" ca="1" si="3"/>
        <v>0</v>
      </c>
    </row>
    <row r="36" spans="1:10" x14ac:dyDescent="0.25">
      <c r="A36" s="10">
        <f t="shared" si="4"/>
        <v>45474</v>
      </c>
      <c r="B36">
        <f t="shared" si="1"/>
        <v>3</v>
      </c>
      <c r="C36">
        <v>35</v>
      </c>
      <c r="D36" s="4">
        <f t="shared" ca="1" si="2"/>
        <v>0</v>
      </c>
      <c r="E36" s="24">
        <f ca="1">IF(SUM(D36,F36,G36)&gt;=J35,0,IF(ISNA(VLOOKUP(A36,'Extra aflossing'!A:G,3,0)),0,VLOOKUP(A36,'Extra aflossing'!A:G,3,0))+IF(Datum_vandaag&lt;A36,Maandelijks_extra,0))</f>
        <v>0</v>
      </c>
      <c r="F36" s="4">
        <f ca="1">IF(A36&lt;=Stoppen_vrijwillig_aflos,IF(AND(Wat_wil_ik_maandelijks_betalen&gt;SUM(H36,'Annuitair extra oud'!H36),A36&gt;=per_wanneer),IF(J35&gt;=0,IF(J35&gt;=Wat_wil_ik_maandelijks_betalen,(Wat_wil_ik_maandelijks_betalen-SUM(H36,'Annuitair extra oud'!H36)),J35-D36)),0),0)</f>
        <v>0</v>
      </c>
      <c r="G36" s="4">
        <f ca="1">J35*Invoer!$B$12/12</f>
        <v>0</v>
      </c>
      <c r="H36" s="4">
        <f ca="1">ABS(PMT(Invoer!$B$12/12,360-C36+1,J35,0))</f>
        <v>0</v>
      </c>
      <c r="I36" s="4">
        <f t="shared" ca="1" si="0"/>
        <v>0</v>
      </c>
      <c r="J36" s="4">
        <f t="shared" ca="1" si="3"/>
        <v>0</v>
      </c>
    </row>
    <row r="37" spans="1:10" x14ac:dyDescent="0.25">
      <c r="A37" s="10">
        <f t="shared" si="4"/>
        <v>45505</v>
      </c>
      <c r="B37">
        <f t="shared" si="1"/>
        <v>3</v>
      </c>
      <c r="C37">
        <v>36</v>
      </c>
      <c r="D37" s="4">
        <f t="shared" ca="1" si="2"/>
        <v>0</v>
      </c>
      <c r="E37" s="24">
        <f ca="1">IF(SUM(D37,F37,G37)&gt;=J36,0,IF(ISNA(VLOOKUP(A37,'Extra aflossing'!A:G,3,0)),0,VLOOKUP(A37,'Extra aflossing'!A:G,3,0))+IF(Datum_vandaag&lt;A37,Maandelijks_extra,0))</f>
        <v>0</v>
      </c>
      <c r="F37" s="4">
        <f ca="1">IF(A37&lt;=Stoppen_vrijwillig_aflos,IF(AND(Wat_wil_ik_maandelijks_betalen&gt;SUM(H37,'Annuitair extra oud'!H37),A37&gt;=per_wanneer),IF(J36&gt;=0,IF(J36&gt;=Wat_wil_ik_maandelijks_betalen,(Wat_wil_ik_maandelijks_betalen-SUM(H37,'Annuitair extra oud'!H37)),J36-D37)),0),0)</f>
        <v>0</v>
      </c>
      <c r="G37" s="4">
        <f ca="1">J36*Invoer!$B$12/12</f>
        <v>0</v>
      </c>
      <c r="H37" s="4">
        <f ca="1">ABS(PMT(Invoer!$B$12/12,360-C37+1,J36,0))</f>
        <v>0</v>
      </c>
      <c r="I37" s="4">
        <f t="shared" ca="1" si="0"/>
        <v>0</v>
      </c>
      <c r="J37" s="4">
        <f t="shared" ca="1" si="3"/>
        <v>0</v>
      </c>
    </row>
    <row r="38" spans="1:10" x14ac:dyDescent="0.25">
      <c r="A38" s="10">
        <f t="shared" si="4"/>
        <v>45536</v>
      </c>
      <c r="B38">
        <f t="shared" si="1"/>
        <v>4</v>
      </c>
      <c r="C38">
        <v>37</v>
      </c>
      <c r="D38" s="4">
        <f t="shared" ca="1" si="2"/>
        <v>0</v>
      </c>
      <c r="E38" s="24">
        <f ca="1">IF(SUM(D38,F38,G38)&gt;=J37,0,IF(ISNA(VLOOKUP(A38,'Extra aflossing'!A:G,3,0)),0,VLOOKUP(A38,'Extra aflossing'!A:G,3,0))+IF(Datum_vandaag&lt;A38,Maandelijks_extra,0))</f>
        <v>0</v>
      </c>
      <c r="F38" s="4">
        <f ca="1">IF(A38&lt;=Stoppen_vrijwillig_aflos,IF(AND(Wat_wil_ik_maandelijks_betalen&gt;SUM(H38,'Annuitair extra oud'!H38),A38&gt;=per_wanneer),IF(J37&gt;=0,IF(J37&gt;=Wat_wil_ik_maandelijks_betalen,(Wat_wil_ik_maandelijks_betalen-SUM(H38,'Annuitair extra oud'!H38)),J37-D38)),0),0)</f>
        <v>0</v>
      </c>
      <c r="G38" s="4">
        <f ca="1">J37*Invoer!$B$12/12</f>
        <v>0</v>
      </c>
      <c r="H38" s="4">
        <f ca="1">ABS(PMT(Invoer!$B$12/12,360-C38+1,J37,0))</f>
        <v>0</v>
      </c>
      <c r="I38" s="4">
        <f t="shared" ca="1" si="0"/>
        <v>0</v>
      </c>
      <c r="J38" s="4">
        <f t="shared" ca="1" si="3"/>
        <v>0</v>
      </c>
    </row>
    <row r="39" spans="1:10" x14ac:dyDescent="0.25">
      <c r="A39" s="10">
        <f t="shared" si="4"/>
        <v>45566</v>
      </c>
      <c r="B39">
        <f t="shared" si="1"/>
        <v>4</v>
      </c>
      <c r="C39">
        <v>38</v>
      </c>
      <c r="D39" s="4">
        <f t="shared" ca="1" si="2"/>
        <v>0</v>
      </c>
      <c r="E39" s="24">
        <f ca="1">IF(SUM(D39,F39,G39)&gt;=J38,0,IF(ISNA(VLOOKUP(A39,'Extra aflossing'!A:G,3,0)),0,VLOOKUP(A39,'Extra aflossing'!A:G,3,0))+IF(Datum_vandaag&lt;A39,Maandelijks_extra,0))</f>
        <v>0</v>
      </c>
      <c r="F39" s="4">
        <f ca="1">IF(A39&lt;=Stoppen_vrijwillig_aflos,IF(AND(Wat_wil_ik_maandelijks_betalen&gt;SUM(H39,'Annuitair extra oud'!H39),A39&gt;=per_wanneer),IF(J38&gt;=0,IF(J38&gt;=Wat_wil_ik_maandelijks_betalen,(Wat_wil_ik_maandelijks_betalen-SUM(H39,'Annuitair extra oud'!H39)),J38-D39)),0),0)</f>
        <v>0</v>
      </c>
      <c r="G39" s="4">
        <f ca="1">J38*Invoer!$B$12/12</f>
        <v>0</v>
      </c>
      <c r="H39" s="4">
        <f ca="1">ABS(PMT(Invoer!$B$12/12,360-C39+1,J38,0))</f>
        <v>0</v>
      </c>
      <c r="I39" s="4">
        <f t="shared" ca="1" si="0"/>
        <v>0</v>
      </c>
      <c r="J39" s="4">
        <f t="shared" ca="1" si="3"/>
        <v>0</v>
      </c>
    </row>
    <row r="40" spans="1:10" x14ac:dyDescent="0.25">
      <c r="A40" s="10">
        <f t="shared" si="4"/>
        <v>45597</v>
      </c>
      <c r="B40">
        <f t="shared" si="1"/>
        <v>4</v>
      </c>
      <c r="C40">
        <v>39</v>
      </c>
      <c r="D40" s="4">
        <f t="shared" ca="1" si="2"/>
        <v>0</v>
      </c>
      <c r="E40" s="24">
        <f ca="1">IF(SUM(D40,F40,G40)&gt;=J39,0,IF(ISNA(VLOOKUP(A40,'Extra aflossing'!A:G,3,0)),0,VLOOKUP(A40,'Extra aflossing'!A:G,3,0))+IF(Datum_vandaag&lt;A40,Maandelijks_extra,0))</f>
        <v>0</v>
      </c>
      <c r="F40" s="4">
        <f ca="1">IF(A40&lt;=Stoppen_vrijwillig_aflos,IF(AND(Wat_wil_ik_maandelijks_betalen&gt;SUM(H40,'Annuitair extra oud'!H40),A40&gt;=per_wanneer),IF(J39&gt;=0,IF(J39&gt;=Wat_wil_ik_maandelijks_betalen,(Wat_wil_ik_maandelijks_betalen-SUM(H40,'Annuitair extra oud'!H40)),J39-D40)),0),0)</f>
        <v>0</v>
      </c>
      <c r="G40" s="4">
        <f ca="1">J39*Invoer!$B$12/12</f>
        <v>0</v>
      </c>
      <c r="H40" s="4">
        <f ca="1">ABS(PMT(Invoer!$B$12/12,360-C40+1,J39,0))</f>
        <v>0</v>
      </c>
      <c r="I40" s="4">
        <f t="shared" ca="1" si="0"/>
        <v>0</v>
      </c>
      <c r="J40" s="4">
        <f t="shared" ca="1" si="3"/>
        <v>0</v>
      </c>
    </row>
    <row r="41" spans="1:10" x14ac:dyDescent="0.25">
      <c r="A41" s="10">
        <f t="shared" si="4"/>
        <v>45627</v>
      </c>
      <c r="B41">
        <f t="shared" si="1"/>
        <v>4</v>
      </c>
      <c r="C41">
        <v>40</v>
      </c>
      <c r="D41" s="4">
        <f t="shared" ca="1" si="2"/>
        <v>0</v>
      </c>
      <c r="E41" s="24">
        <f ca="1">IF(SUM(D41,F41,G41)&gt;=J40,0,IF(ISNA(VLOOKUP(A41,'Extra aflossing'!A:G,3,0)),0,VLOOKUP(A41,'Extra aflossing'!A:G,3,0))+IF(Datum_vandaag&lt;A41,Maandelijks_extra,0))</f>
        <v>0</v>
      </c>
      <c r="F41" s="4">
        <f ca="1">IF(A41&lt;=Stoppen_vrijwillig_aflos,IF(AND(Wat_wil_ik_maandelijks_betalen&gt;SUM(H41,'Annuitair extra oud'!H41),A41&gt;=per_wanneer),IF(J40&gt;=0,IF(J40&gt;=Wat_wil_ik_maandelijks_betalen,(Wat_wil_ik_maandelijks_betalen-SUM(H41,'Annuitair extra oud'!H41)),J40-D41)),0),0)</f>
        <v>0</v>
      </c>
      <c r="G41" s="4">
        <f ca="1">J40*Invoer!$B$12/12</f>
        <v>0</v>
      </c>
      <c r="H41" s="4">
        <f ca="1">ABS(PMT(Invoer!$B$12/12,360-C41+1,J40,0))</f>
        <v>0</v>
      </c>
      <c r="I41" s="4">
        <f t="shared" ca="1" si="0"/>
        <v>0</v>
      </c>
      <c r="J41" s="4">
        <f t="shared" ca="1" si="3"/>
        <v>0</v>
      </c>
    </row>
    <row r="42" spans="1:10" x14ac:dyDescent="0.25">
      <c r="A42" s="10">
        <f t="shared" si="4"/>
        <v>45658</v>
      </c>
      <c r="B42">
        <f t="shared" si="1"/>
        <v>4</v>
      </c>
      <c r="C42">
        <v>41</v>
      </c>
      <c r="D42" s="4">
        <f t="shared" ca="1" si="2"/>
        <v>0</v>
      </c>
      <c r="E42" s="24">
        <f ca="1">IF(SUM(D42,F42,G42)&gt;=J41,0,IF(ISNA(VLOOKUP(A42,'Extra aflossing'!A:G,3,0)),0,VLOOKUP(A42,'Extra aflossing'!A:G,3,0))+IF(Datum_vandaag&lt;A42,Maandelijks_extra,0))</f>
        <v>0</v>
      </c>
      <c r="F42" s="4">
        <f ca="1">IF(A42&lt;=Stoppen_vrijwillig_aflos,IF(AND(Wat_wil_ik_maandelijks_betalen&gt;SUM(H42,'Annuitair extra oud'!H42),A42&gt;=per_wanneer),IF(J41&gt;=0,IF(J41&gt;=Wat_wil_ik_maandelijks_betalen,(Wat_wil_ik_maandelijks_betalen-SUM(H42,'Annuitair extra oud'!H42)),J41-D42)),0),0)</f>
        <v>0</v>
      </c>
      <c r="G42" s="4">
        <f ca="1">J41*Invoer!$B$12/12</f>
        <v>0</v>
      </c>
      <c r="H42" s="4">
        <f ca="1">ABS(PMT(Invoer!$B$12/12,360-C42+1,J41,0))</f>
        <v>0</v>
      </c>
      <c r="I42" s="4">
        <f t="shared" ca="1" si="0"/>
        <v>0</v>
      </c>
      <c r="J42" s="4">
        <f t="shared" ca="1" si="3"/>
        <v>0</v>
      </c>
    </row>
    <row r="43" spans="1:10" x14ac:dyDescent="0.25">
      <c r="A43" s="10">
        <f t="shared" si="4"/>
        <v>45689</v>
      </c>
      <c r="B43">
        <f t="shared" si="1"/>
        <v>4</v>
      </c>
      <c r="C43">
        <v>42</v>
      </c>
      <c r="D43" s="4">
        <f t="shared" ca="1" si="2"/>
        <v>0</v>
      </c>
      <c r="E43" s="24">
        <f ca="1">IF(SUM(D43,F43,G43)&gt;=J42,0,IF(ISNA(VLOOKUP(A43,'Extra aflossing'!A:G,3,0)),0,VLOOKUP(A43,'Extra aflossing'!A:G,3,0))+IF(Datum_vandaag&lt;A43,Maandelijks_extra,0))</f>
        <v>0</v>
      </c>
      <c r="F43" s="4">
        <f ca="1">IF(A43&lt;=Stoppen_vrijwillig_aflos,IF(AND(Wat_wil_ik_maandelijks_betalen&gt;SUM(H43,'Annuitair extra oud'!H43),A43&gt;=per_wanneer),IF(J42&gt;=0,IF(J42&gt;=Wat_wil_ik_maandelijks_betalen,(Wat_wil_ik_maandelijks_betalen-SUM(H43,'Annuitair extra oud'!H43)),J42-D43)),0),0)</f>
        <v>0</v>
      </c>
      <c r="G43" s="4">
        <f ca="1">J42*Invoer!$B$12/12</f>
        <v>0</v>
      </c>
      <c r="H43" s="4">
        <f ca="1">ABS(PMT(Invoer!$B$12/12,360-C43+1,J42,0))</f>
        <v>0</v>
      </c>
      <c r="I43" s="4">
        <f t="shared" ca="1" si="0"/>
        <v>0</v>
      </c>
      <c r="J43" s="4">
        <f t="shared" ca="1" si="3"/>
        <v>0</v>
      </c>
    </row>
    <row r="44" spans="1:10" x14ac:dyDescent="0.25">
      <c r="A44" s="10">
        <f t="shared" si="4"/>
        <v>45717</v>
      </c>
      <c r="B44">
        <f t="shared" si="1"/>
        <v>4</v>
      </c>
      <c r="C44">
        <v>43</v>
      </c>
      <c r="D44" s="4">
        <f t="shared" ca="1" si="2"/>
        <v>0</v>
      </c>
      <c r="E44" s="24">
        <f ca="1">IF(SUM(D44,F44,G44)&gt;=J43,0,IF(ISNA(VLOOKUP(A44,'Extra aflossing'!A:G,3,0)),0,VLOOKUP(A44,'Extra aflossing'!A:G,3,0))+IF(Datum_vandaag&lt;A44,Maandelijks_extra,0))</f>
        <v>0</v>
      </c>
      <c r="F44" s="4">
        <f ca="1">IF(A44&lt;=Stoppen_vrijwillig_aflos,IF(AND(Wat_wil_ik_maandelijks_betalen&gt;SUM(H44,'Annuitair extra oud'!H44),A44&gt;=per_wanneer),IF(J43&gt;=0,IF(J43&gt;=Wat_wil_ik_maandelijks_betalen,(Wat_wil_ik_maandelijks_betalen-SUM(H44,'Annuitair extra oud'!H44)),J43-D44)),0),0)</f>
        <v>0</v>
      </c>
      <c r="G44" s="4">
        <f ca="1">J43*Invoer!$B$12/12</f>
        <v>0</v>
      </c>
      <c r="H44" s="4">
        <f ca="1">ABS(PMT(Invoer!$B$12/12,360-C44+1,J43,0))</f>
        <v>0</v>
      </c>
      <c r="I44" s="4">
        <f t="shared" ca="1" si="0"/>
        <v>0</v>
      </c>
      <c r="J44" s="4">
        <f t="shared" ca="1" si="3"/>
        <v>0</v>
      </c>
    </row>
    <row r="45" spans="1:10" x14ac:dyDescent="0.25">
      <c r="A45" s="10">
        <f t="shared" si="4"/>
        <v>45748</v>
      </c>
      <c r="B45">
        <f t="shared" si="1"/>
        <v>4</v>
      </c>
      <c r="C45">
        <v>44</v>
      </c>
      <c r="D45" s="4">
        <f t="shared" ca="1" si="2"/>
        <v>0</v>
      </c>
      <c r="E45" s="24">
        <f ca="1">IF(SUM(D45,F45,G45)&gt;=J44,0,IF(ISNA(VLOOKUP(A45,'Extra aflossing'!A:G,3,0)),0,VLOOKUP(A45,'Extra aflossing'!A:G,3,0))+IF(Datum_vandaag&lt;A45,Maandelijks_extra,0))</f>
        <v>0</v>
      </c>
      <c r="F45" s="4">
        <f ca="1">IF(A45&lt;=Stoppen_vrijwillig_aflos,IF(AND(Wat_wil_ik_maandelijks_betalen&gt;SUM(H45,'Annuitair extra oud'!H45),A45&gt;=per_wanneer),IF(J44&gt;=0,IF(J44&gt;=Wat_wil_ik_maandelijks_betalen,(Wat_wil_ik_maandelijks_betalen-SUM(H45,'Annuitair extra oud'!H45)),J44-D45)),0),0)</f>
        <v>0</v>
      </c>
      <c r="G45" s="4">
        <f ca="1">J44*Invoer!$B$12/12</f>
        <v>0</v>
      </c>
      <c r="H45" s="4">
        <f ca="1">ABS(PMT(Invoer!$B$12/12,360-C45+1,J44,0))</f>
        <v>0</v>
      </c>
      <c r="I45" s="4">
        <f t="shared" ca="1" si="0"/>
        <v>0</v>
      </c>
      <c r="J45" s="4">
        <f t="shared" ca="1" si="3"/>
        <v>0</v>
      </c>
    </row>
    <row r="46" spans="1:10" x14ac:dyDescent="0.25">
      <c r="A46" s="10">
        <f t="shared" si="4"/>
        <v>45778</v>
      </c>
      <c r="B46">
        <f t="shared" si="1"/>
        <v>4</v>
      </c>
      <c r="C46">
        <v>45</v>
      </c>
      <c r="D46" s="4">
        <f t="shared" ca="1" si="2"/>
        <v>0</v>
      </c>
      <c r="E46" s="24">
        <f ca="1">IF(SUM(D46,F46,G46)&gt;=J45,0,IF(ISNA(VLOOKUP(A46,'Extra aflossing'!A:G,3,0)),0,VLOOKUP(A46,'Extra aflossing'!A:G,3,0))+IF(Datum_vandaag&lt;A46,Maandelijks_extra,0))</f>
        <v>0</v>
      </c>
      <c r="F46" s="4">
        <f ca="1">IF(A46&lt;=Stoppen_vrijwillig_aflos,IF(AND(Wat_wil_ik_maandelijks_betalen&gt;SUM(H46,'Annuitair extra oud'!H46),A46&gt;=per_wanneer),IF(J45&gt;=0,IF(J45&gt;=Wat_wil_ik_maandelijks_betalen,(Wat_wil_ik_maandelijks_betalen-SUM(H46,'Annuitair extra oud'!H46)),J45-D46)),0),0)</f>
        <v>0</v>
      </c>
      <c r="G46" s="4">
        <f ca="1">J45*Invoer!$B$12/12</f>
        <v>0</v>
      </c>
      <c r="H46" s="4">
        <f ca="1">ABS(PMT(Invoer!$B$12/12,360-C46+1,J45,0))</f>
        <v>0</v>
      </c>
      <c r="I46" s="4">
        <f t="shared" ca="1" si="0"/>
        <v>0</v>
      </c>
      <c r="J46" s="4">
        <f t="shared" ca="1" si="3"/>
        <v>0</v>
      </c>
    </row>
    <row r="47" spans="1:10" x14ac:dyDescent="0.25">
      <c r="A47" s="10">
        <f t="shared" si="4"/>
        <v>45809</v>
      </c>
      <c r="B47">
        <f t="shared" si="1"/>
        <v>4</v>
      </c>
      <c r="C47">
        <v>46</v>
      </c>
      <c r="D47" s="4">
        <f t="shared" ca="1" si="2"/>
        <v>0</v>
      </c>
      <c r="E47" s="24">
        <f ca="1">IF(SUM(D47,F47,G47)&gt;=J46,0,IF(ISNA(VLOOKUP(A47,'Extra aflossing'!A:G,3,0)),0,VLOOKUP(A47,'Extra aflossing'!A:G,3,0))+IF(Datum_vandaag&lt;A47,Maandelijks_extra,0))</f>
        <v>0</v>
      </c>
      <c r="F47" s="4">
        <f ca="1">IF(A47&lt;=Stoppen_vrijwillig_aflos,IF(AND(Wat_wil_ik_maandelijks_betalen&gt;SUM(H47,'Annuitair extra oud'!H47),A47&gt;=per_wanneer),IF(J46&gt;=0,IF(J46&gt;=Wat_wil_ik_maandelijks_betalen,(Wat_wil_ik_maandelijks_betalen-SUM(H47,'Annuitair extra oud'!H47)),J46-D47)),0),0)</f>
        <v>0</v>
      </c>
      <c r="G47" s="4">
        <f ca="1">J46*Invoer!$B$12/12</f>
        <v>0</v>
      </c>
      <c r="H47" s="4">
        <f ca="1">ABS(PMT(Invoer!$B$12/12,360-C47+1,J46,0))</f>
        <v>0</v>
      </c>
      <c r="I47" s="4">
        <f t="shared" ca="1" si="0"/>
        <v>0</v>
      </c>
      <c r="J47" s="4">
        <f t="shared" ca="1" si="3"/>
        <v>0</v>
      </c>
    </row>
    <row r="48" spans="1:10" x14ac:dyDescent="0.25">
      <c r="A48" s="10">
        <f t="shared" si="4"/>
        <v>45839</v>
      </c>
      <c r="B48">
        <f t="shared" si="1"/>
        <v>4</v>
      </c>
      <c r="C48">
        <v>47</v>
      </c>
      <c r="D48" s="4">
        <f t="shared" ca="1" si="2"/>
        <v>0</v>
      </c>
      <c r="E48" s="24">
        <f ca="1">IF(SUM(D48,F48,G48)&gt;=J47,0,IF(ISNA(VLOOKUP(A48,'Extra aflossing'!A:G,3,0)),0,VLOOKUP(A48,'Extra aflossing'!A:G,3,0))+IF(Datum_vandaag&lt;A48,Maandelijks_extra,0))</f>
        <v>0</v>
      </c>
      <c r="F48" s="4">
        <f ca="1">IF(A48&lt;=Stoppen_vrijwillig_aflos,IF(AND(Wat_wil_ik_maandelijks_betalen&gt;SUM(H48,'Annuitair extra oud'!H48),A48&gt;=per_wanneer),IF(J47&gt;=0,IF(J47&gt;=Wat_wil_ik_maandelijks_betalen,(Wat_wil_ik_maandelijks_betalen-SUM(H48,'Annuitair extra oud'!H48)),J47-D48)),0),0)</f>
        <v>0</v>
      </c>
      <c r="G48" s="4">
        <f ca="1">J47*Invoer!$B$12/12</f>
        <v>0</v>
      </c>
      <c r="H48" s="4">
        <f ca="1">ABS(PMT(Invoer!$B$12/12,360-C48+1,J47,0))</f>
        <v>0</v>
      </c>
      <c r="I48" s="4">
        <f t="shared" ca="1" si="0"/>
        <v>0</v>
      </c>
      <c r="J48" s="4">
        <f t="shared" ca="1" si="3"/>
        <v>0</v>
      </c>
    </row>
    <row r="49" spans="1:10" x14ac:dyDescent="0.25">
      <c r="A49" s="10">
        <f t="shared" si="4"/>
        <v>45870</v>
      </c>
      <c r="B49">
        <f t="shared" si="1"/>
        <v>4</v>
      </c>
      <c r="C49">
        <v>48</v>
      </c>
      <c r="D49" s="4">
        <f t="shared" ca="1" si="2"/>
        <v>0</v>
      </c>
      <c r="E49" s="24">
        <f ca="1">IF(SUM(D49,F49,G49)&gt;=J48,0,IF(ISNA(VLOOKUP(A49,'Extra aflossing'!A:G,3,0)),0,VLOOKUP(A49,'Extra aflossing'!A:G,3,0))+IF(Datum_vandaag&lt;A49,Maandelijks_extra,0))</f>
        <v>0</v>
      </c>
      <c r="F49" s="4">
        <f ca="1">IF(A49&lt;=Stoppen_vrijwillig_aflos,IF(AND(Wat_wil_ik_maandelijks_betalen&gt;SUM(H49,'Annuitair extra oud'!H49),A49&gt;=per_wanneer),IF(J48&gt;=0,IF(J48&gt;=Wat_wil_ik_maandelijks_betalen,(Wat_wil_ik_maandelijks_betalen-SUM(H49,'Annuitair extra oud'!H49)),J48-D49)),0),0)</f>
        <v>0</v>
      </c>
      <c r="G49" s="4">
        <f ca="1">J48*Invoer!$B$12/12</f>
        <v>0</v>
      </c>
      <c r="H49" s="4">
        <f ca="1">ABS(PMT(Invoer!$B$12/12,360-C49+1,J48,0))</f>
        <v>0</v>
      </c>
      <c r="I49" s="4">
        <f t="shared" ca="1" si="0"/>
        <v>0</v>
      </c>
      <c r="J49" s="4">
        <f t="shared" ca="1" si="3"/>
        <v>0</v>
      </c>
    </row>
    <row r="50" spans="1:10" x14ac:dyDescent="0.25">
      <c r="A50" s="10">
        <f t="shared" si="4"/>
        <v>45901</v>
      </c>
      <c r="B50">
        <f t="shared" si="1"/>
        <v>5</v>
      </c>
      <c r="C50">
        <v>49</v>
      </c>
      <c r="D50" s="4">
        <f t="shared" ca="1" si="2"/>
        <v>0</v>
      </c>
      <c r="E50" s="24">
        <f ca="1">IF(SUM(D50,F50,G50)&gt;=J49,0,IF(ISNA(VLOOKUP(A50,'Extra aflossing'!A:G,3,0)),0,VLOOKUP(A50,'Extra aflossing'!A:G,3,0))+IF(Datum_vandaag&lt;A50,Maandelijks_extra,0))</f>
        <v>0</v>
      </c>
      <c r="F50" s="4">
        <f ca="1">IF(A50&lt;=Stoppen_vrijwillig_aflos,IF(AND(Wat_wil_ik_maandelijks_betalen&gt;SUM(H50,'Annuitair extra oud'!H50),A50&gt;=per_wanneer),IF(J49&gt;=0,IF(J49&gt;=Wat_wil_ik_maandelijks_betalen,(Wat_wil_ik_maandelijks_betalen-SUM(H50,'Annuitair extra oud'!H50)),J49-D50)),0),0)</f>
        <v>0</v>
      </c>
      <c r="G50" s="4">
        <f ca="1">J49*Invoer!$B$12/12</f>
        <v>0</v>
      </c>
      <c r="H50" s="4">
        <f ca="1">ABS(PMT(Invoer!$B$12/12,360-C50+1,J49,0))</f>
        <v>0</v>
      </c>
      <c r="I50" s="4">
        <f t="shared" ca="1" si="0"/>
        <v>0</v>
      </c>
      <c r="J50" s="4">
        <f t="shared" ca="1" si="3"/>
        <v>0</v>
      </c>
    </row>
    <row r="51" spans="1:10" x14ac:dyDescent="0.25">
      <c r="A51" s="10">
        <f t="shared" si="4"/>
        <v>45931</v>
      </c>
      <c r="B51">
        <f t="shared" si="1"/>
        <v>5</v>
      </c>
      <c r="C51">
        <v>50</v>
      </c>
      <c r="D51" s="4">
        <f t="shared" ca="1" si="2"/>
        <v>0</v>
      </c>
      <c r="E51" s="24">
        <f ca="1">IF(SUM(D51,F51,G51)&gt;=J50,0,IF(ISNA(VLOOKUP(A51,'Extra aflossing'!A:G,3,0)),0,VLOOKUP(A51,'Extra aflossing'!A:G,3,0))+IF(Datum_vandaag&lt;A51,Maandelijks_extra,0))</f>
        <v>0</v>
      </c>
      <c r="F51" s="4">
        <f ca="1">IF(A51&lt;=Stoppen_vrijwillig_aflos,IF(AND(Wat_wil_ik_maandelijks_betalen&gt;SUM(H51,'Annuitair extra oud'!H51),A51&gt;=per_wanneer),IF(J50&gt;=0,IF(J50&gt;=Wat_wil_ik_maandelijks_betalen,(Wat_wil_ik_maandelijks_betalen-SUM(H51,'Annuitair extra oud'!H51)),J50-D51)),0),0)</f>
        <v>0</v>
      </c>
      <c r="G51" s="4">
        <f ca="1">J50*Invoer!$B$12/12</f>
        <v>0</v>
      </c>
      <c r="H51" s="4">
        <f ca="1">ABS(PMT(Invoer!$B$12/12,360-C51+1,J50,0))</f>
        <v>0</v>
      </c>
      <c r="I51" s="4">
        <f t="shared" ca="1" si="0"/>
        <v>0</v>
      </c>
      <c r="J51" s="4">
        <f t="shared" ca="1" si="3"/>
        <v>0</v>
      </c>
    </row>
    <row r="52" spans="1:10" x14ac:dyDescent="0.25">
      <c r="A52" s="10">
        <f t="shared" si="4"/>
        <v>45962</v>
      </c>
      <c r="B52">
        <f t="shared" si="1"/>
        <v>5</v>
      </c>
      <c r="C52">
        <v>51</v>
      </c>
      <c r="D52" s="4">
        <f t="shared" ca="1" si="2"/>
        <v>0</v>
      </c>
      <c r="E52" s="24">
        <f ca="1">IF(SUM(D52,F52,G52)&gt;=J51,0,IF(ISNA(VLOOKUP(A52,'Extra aflossing'!A:G,3,0)),0,VLOOKUP(A52,'Extra aflossing'!A:G,3,0))+IF(Datum_vandaag&lt;A52,Maandelijks_extra,0))</f>
        <v>0</v>
      </c>
      <c r="F52" s="4">
        <f ca="1">IF(A52&lt;=Stoppen_vrijwillig_aflos,IF(AND(Wat_wil_ik_maandelijks_betalen&gt;SUM(H52,'Annuitair extra oud'!H52),A52&gt;=per_wanneer),IF(J51&gt;=0,IF(J51&gt;=Wat_wil_ik_maandelijks_betalen,(Wat_wil_ik_maandelijks_betalen-SUM(H52,'Annuitair extra oud'!H52)),J51-D52)),0),0)</f>
        <v>0</v>
      </c>
      <c r="G52" s="4">
        <f ca="1">J51*Invoer!$B$12/12</f>
        <v>0</v>
      </c>
      <c r="H52" s="4">
        <f ca="1">ABS(PMT(Invoer!$B$12/12,360-C52+1,J51,0))</f>
        <v>0</v>
      </c>
      <c r="I52" s="4">
        <f t="shared" ca="1" si="0"/>
        <v>0</v>
      </c>
      <c r="J52" s="4">
        <f t="shared" ca="1" si="3"/>
        <v>0</v>
      </c>
    </row>
    <row r="53" spans="1:10" x14ac:dyDescent="0.25">
      <c r="A53" s="10">
        <f t="shared" si="4"/>
        <v>45992</v>
      </c>
      <c r="B53">
        <f t="shared" si="1"/>
        <v>5</v>
      </c>
      <c r="C53">
        <v>52</v>
      </c>
      <c r="D53" s="4">
        <f t="shared" ca="1" si="2"/>
        <v>0</v>
      </c>
      <c r="E53" s="24">
        <f ca="1">IF(SUM(D53,F53,G53)&gt;=J52,0,IF(ISNA(VLOOKUP(A53,'Extra aflossing'!A:G,3,0)),0,VLOOKUP(A53,'Extra aflossing'!A:G,3,0))+IF(Datum_vandaag&lt;A53,Maandelijks_extra,0))</f>
        <v>0</v>
      </c>
      <c r="F53" s="4">
        <f ca="1">IF(A53&lt;=Stoppen_vrijwillig_aflos,IF(AND(Wat_wil_ik_maandelijks_betalen&gt;SUM(H53,'Annuitair extra oud'!H53),A53&gt;=per_wanneer),IF(J52&gt;=0,IF(J52&gt;=Wat_wil_ik_maandelijks_betalen,(Wat_wil_ik_maandelijks_betalen-SUM(H53,'Annuitair extra oud'!H53)),J52-D53)),0),0)</f>
        <v>0</v>
      </c>
      <c r="G53" s="4">
        <f ca="1">J52*Invoer!$B$12/12</f>
        <v>0</v>
      </c>
      <c r="H53" s="4">
        <f ca="1">ABS(PMT(Invoer!$B$12/12,360-C53+1,J52,0))</f>
        <v>0</v>
      </c>
      <c r="I53" s="4">
        <f t="shared" ca="1" si="0"/>
        <v>0</v>
      </c>
      <c r="J53" s="4">
        <f t="shared" ca="1" si="3"/>
        <v>0</v>
      </c>
    </row>
    <row r="54" spans="1:10" x14ac:dyDescent="0.25">
      <c r="A54" s="10">
        <f t="shared" si="4"/>
        <v>46023</v>
      </c>
      <c r="B54">
        <f t="shared" si="1"/>
        <v>5</v>
      </c>
      <c r="C54">
        <v>53</v>
      </c>
      <c r="D54" s="4">
        <f t="shared" ca="1" si="2"/>
        <v>0</v>
      </c>
      <c r="E54" s="24">
        <f ca="1">IF(SUM(D54,F54,G54)&gt;=J53,0,IF(ISNA(VLOOKUP(A54,'Extra aflossing'!A:G,3,0)),0,VLOOKUP(A54,'Extra aflossing'!A:G,3,0))+IF(Datum_vandaag&lt;A54,Maandelijks_extra,0))</f>
        <v>0</v>
      </c>
      <c r="F54" s="4">
        <f ca="1">IF(A54&lt;=Stoppen_vrijwillig_aflos,IF(AND(Wat_wil_ik_maandelijks_betalen&gt;SUM(H54,'Annuitair extra oud'!H54),A54&gt;=per_wanneer),IF(J53&gt;=0,IF(J53&gt;=Wat_wil_ik_maandelijks_betalen,(Wat_wil_ik_maandelijks_betalen-SUM(H54,'Annuitair extra oud'!H54)),J53-D54)),0),0)</f>
        <v>0</v>
      </c>
      <c r="G54" s="4">
        <f ca="1">J53*Invoer!$B$12/12</f>
        <v>0</v>
      </c>
      <c r="H54" s="4">
        <f ca="1">ABS(PMT(Invoer!$B$12/12,360-C54+1,J53,0))</f>
        <v>0</v>
      </c>
      <c r="I54" s="4">
        <f t="shared" ca="1" si="0"/>
        <v>0</v>
      </c>
      <c r="J54" s="4">
        <f t="shared" ca="1" si="3"/>
        <v>0</v>
      </c>
    </row>
    <row r="55" spans="1:10" x14ac:dyDescent="0.25">
      <c r="A55" s="10">
        <f t="shared" si="4"/>
        <v>46054</v>
      </c>
      <c r="B55">
        <f t="shared" si="1"/>
        <v>5</v>
      </c>
      <c r="C55">
        <v>54</v>
      </c>
      <c r="D55" s="4">
        <f t="shared" ca="1" si="2"/>
        <v>0</v>
      </c>
      <c r="E55" s="24">
        <f ca="1">IF(SUM(D55,F55,G55)&gt;=J54,0,IF(ISNA(VLOOKUP(A55,'Extra aflossing'!A:G,3,0)),0,VLOOKUP(A55,'Extra aflossing'!A:G,3,0))+IF(Datum_vandaag&lt;A55,Maandelijks_extra,0))</f>
        <v>0</v>
      </c>
      <c r="F55" s="4">
        <f ca="1">IF(A55&lt;=Stoppen_vrijwillig_aflos,IF(AND(Wat_wil_ik_maandelijks_betalen&gt;SUM(H55,'Annuitair extra oud'!H55),A55&gt;=per_wanneer),IF(J54&gt;=0,IF(J54&gt;=Wat_wil_ik_maandelijks_betalen,(Wat_wil_ik_maandelijks_betalen-SUM(H55,'Annuitair extra oud'!H55)),J54-D55)),0),0)</f>
        <v>0</v>
      </c>
      <c r="G55" s="4">
        <f ca="1">J54*Invoer!$B$12/12</f>
        <v>0</v>
      </c>
      <c r="H55" s="4">
        <f ca="1">ABS(PMT(Invoer!$B$12/12,360-C55+1,J54,0))</f>
        <v>0</v>
      </c>
      <c r="I55" s="4">
        <f t="shared" ca="1" si="0"/>
        <v>0</v>
      </c>
      <c r="J55" s="4">
        <f t="shared" ca="1" si="3"/>
        <v>0</v>
      </c>
    </row>
    <row r="56" spans="1:10" x14ac:dyDescent="0.25">
      <c r="A56" s="10">
        <f t="shared" si="4"/>
        <v>46082</v>
      </c>
      <c r="B56">
        <f t="shared" si="1"/>
        <v>5</v>
      </c>
      <c r="C56">
        <v>55</v>
      </c>
      <c r="D56" s="4">
        <f t="shared" ca="1" si="2"/>
        <v>0</v>
      </c>
      <c r="E56" s="24">
        <f ca="1">IF(SUM(D56,F56,G56)&gt;=J55,0,IF(ISNA(VLOOKUP(A56,'Extra aflossing'!A:G,3,0)),0,VLOOKUP(A56,'Extra aflossing'!A:G,3,0))+IF(Datum_vandaag&lt;A56,Maandelijks_extra,0))</f>
        <v>0</v>
      </c>
      <c r="F56" s="4">
        <f ca="1">IF(A56&lt;=Stoppen_vrijwillig_aflos,IF(AND(Wat_wil_ik_maandelijks_betalen&gt;SUM(H56,'Annuitair extra oud'!H56),A56&gt;=per_wanneer),IF(J55&gt;=0,IF(J55&gt;=Wat_wil_ik_maandelijks_betalen,(Wat_wil_ik_maandelijks_betalen-SUM(H56,'Annuitair extra oud'!H56)),J55-D56)),0),0)</f>
        <v>0</v>
      </c>
      <c r="G56" s="4">
        <f ca="1">J55*Invoer!$B$12/12</f>
        <v>0</v>
      </c>
      <c r="H56" s="4">
        <f ca="1">ABS(PMT(Invoer!$B$12/12,360-C56+1,J55,0))</f>
        <v>0</v>
      </c>
      <c r="I56" s="4">
        <f t="shared" ca="1" si="0"/>
        <v>0</v>
      </c>
      <c r="J56" s="4">
        <f t="shared" ca="1" si="3"/>
        <v>0</v>
      </c>
    </row>
    <row r="57" spans="1:10" x14ac:dyDescent="0.25">
      <c r="A57" s="10">
        <f t="shared" si="4"/>
        <v>46113</v>
      </c>
      <c r="B57">
        <f t="shared" si="1"/>
        <v>5</v>
      </c>
      <c r="C57">
        <v>56</v>
      </c>
      <c r="D57" s="4">
        <f t="shared" ca="1" si="2"/>
        <v>0</v>
      </c>
      <c r="E57" s="24">
        <f ca="1">IF(SUM(D57,F57,G57)&gt;=J56,0,IF(ISNA(VLOOKUP(A57,'Extra aflossing'!A:G,3,0)),0,VLOOKUP(A57,'Extra aflossing'!A:G,3,0))+IF(Datum_vandaag&lt;A57,Maandelijks_extra,0))</f>
        <v>0</v>
      </c>
      <c r="F57" s="4">
        <f ca="1">IF(A57&lt;=Stoppen_vrijwillig_aflos,IF(AND(Wat_wil_ik_maandelijks_betalen&gt;SUM(H57,'Annuitair extra oud'!H57),A57&gt;=per_wanneer),IF(J56&gt;=0,IF(J56&gt;=Wat_wil_ik_maandelijks_betalen,(Wat_wil_ik_maandelijks_betalen-SUM(H57,'Annuitair extra oud'!H57)),J56-D57)),0),0)</f>
        <v>0</v>
      </c>
      <c r="G57" s="4">
        <f ca="1">J56*Invoer!$B$12/12</f>
        <v>0</v>
      </c>
      <c r="H57" s="4">
        <f ca="1">ABS(PMT(Invoer!$B$12/12,360-C57+1,J56,0))</f>
        <v>0</v>
      </c>
      <c r="I57" s="4">
        <f t="shared" ca="1" si="0"/>
        <v>0</v>
      </c>
      <c r="J57" s="4">
        <f t="shared" ca="1" si="3"/>
        <v>0</v>
      </c>
    </row>
    <row r="58" spans="1:10" x14ac:dyDescent="0.25">
      <c r="A58" s="10">
        <f t="shared" si="4"/>
        <v>46143</v>
      </c>
      <c r="B58">
        <f t="shared" si="1"/>
        <v>5</v>
      </c>
      <c r="C58">
        <v>57</v>
      </c>
      <c r="D58" s="4">
        <f t="shared" ca="1" si="2"/>
        <v>0</v>
      </c>
      <c r="E58" s="24">
        <f ca="1">IF(SUM(D58,F58,G58)&gt;=J57,0,IF(ISNA(VLOOKUP(A58,'Extra aflossing'!A:G,3,0)),0,VLOOKUP(A58,'Extra aflossing'!A:G,3,0))+IF(Datum_vandaag&lt;A58,Maandelijks_extra,0))</f>
        <v>0</v>
      </c>
      <c r="F58" s="4">
        <f ca="1">IF(A58&lt;=Stoppen_vrijwillig_aflos,IF(AND(Wat_wil_ik_maandelijks_betalen&gt;SUM(H58,'Annuitair extra oud'!H58),A58&gt;=per_wanneer),IF(J57&gt;=0,IF(J57&gt;=Wat_wil_ik_maandelijks_betalen,(Wat_wil_ik_maandelijks_betalen-SUM(H58,'Annuitair extra oud'!H58)),J57-D58)),0),0)</f>
        <v>0</v>
      </c>
      <c r="G58" s="4">
        <f ca="1">J57*Invoer!$B$12/12</f>
        <v>0</v>
      </c>
      <c r="H58" s="4">
        <f ca="1">ABS(PMT(Invoer!$B$12/12,360-C58+1,J57,0))</f>
        <v>0</v>
      </c>
      <c r="I58" s="4">
        <f t="shared" ca="1" si="0"/>
        <v>0</v>
      </c>
      <c r="J58" s="4">
        <f t="shared" ca="1" si="3"/>
        <v>0</v>
      </c>
    </row>
    <row r="59" spans="1:10" x14ac:dyDescent="0.25">
      <c r="A59" s="10">
        <f t="shared" si="4"/>
        <v>46174</v>
      </c>
      <c r="B59">
        <f t="shared" si="1"/>
        <v>5</v>
      </c>
      <c r="C59">
        <v>58</v>
      </c>
      <c r="D59" s="4">
        <f t="shared" ca="1" si="2"/>
        <v>0</v>
      </c>
      <c r="E59" s="24">
        <f ca="1">IF(SUM(D59,F59,G59)&gt;=J58,0,IF(ISNA(VLOOKUP(A59,'Extra aflossing'!A:G,3,0)),0,VLOOKUP(A59,'Extra aflossing'!A:G,3,0))+IF(Datum_vandaag&lt;A59,Maandelijks_extra,0))</f>
        <v>0</v>
      </c>
      <c r="F59" s="4">
        <f ca="1">IF(A59&lt;=Stoppen_vrijwillig_aflos,IF(AND(Wat_wil_ik_maandelijks_betalen&gt;SUM(H59,'Annuitair extra oud'!H59),A59&gt;=per_wanneer),IF(J58&gt;=0,IF(J58&gt;=Wat_wil_ik_maandelijks_betalen,(Wat_wil_ik_maandelijks_betalen-SUM(H59,'Annuitair extra oud'!H59)),J58-D59)),0),0)</f>
        <v>0</v>
      </c>
      <c r="G59" s="4">
        <f ca="1">J58*Invoer!$B$12/12</f>
        <v>0</v>
      </c>
      <c r="H59" s="4">
        <f ca="1">ABS(PMT(Invoer!$B$12/12,360-C59+1,J58,0))</f>
        <v>0</v>
      </c>
      <c r="I59" s="4">
        <f t="shared" ca="1" si="0"/>
        <v>0</v>
      </c>
      <c r="J59" s="4">
        <f t="shared" ca="1" si="3"/>
        <v>0</v>
      </c>
    </row>
    <row r="60" spans="1:10" x14ac:dyDescent="0.25">
      <c r="A60" s="10">
        <f t="shared" si="4"/>
        <v>46204</v>
      </c>
      <c r="B60">
        <f t="shared" si="1"/>
        <v>5</v>
      </c>
      <c r="C60">
        <v>59</v>
      </c>
      <c r="D60" s="4">
        <f t="shared" ca="1" si="2"/>
        <v>0</v>
      </c>
      <c r="E60" s="24">
        <f ca="1">IF(SUM(D60,F60,G60)&gt;=J59,0,IF(ISNA(VLOOKUP(A60,'Extra aflossing'!A:G,3,0)),0,VLOOKUP(A60,'Extra aflossing'!A:G,3,0))+IF(Datum_vandaag&lt;A60,Maandelijks_extra,0))</f>
        <v>0</v>
      </c>
      <c r="F60" s="4">
        <f ca="1">IF(A60&lt;=Stoppen_vrijwillig_aflos,IF(AND(Wat_wil_ik_maandelijks_betalen&gt;SUM(H60,'Annuitair extra oud'!H60),A60&gt;=per_wanneer),IF(J59&gt;=0,IF(J59&gt;=Wat_wil_ik_maandelijks_betalen,(Wat_wil_ik_maandelijks_betalen-SUM(H60,'Annuitair extra oud'!H60)),J59-D60)),0),0)</f>
        <v>0</v>
      </c>
      <c r="G60" s="4">
        <f ca="1">J59*Invoer!$B$12/12</f>
        <v>0</v>
      </c>
      <c r="H60" s="4">
        <f ca="1">ABS(PMT(Invoer!$B$12/12,360-C60+1,J59,0))</f>
        <v>0</v>
      </c>
      <c r="I60" s="4">
        <f t="shared" ca="1" si="0"/>
        <v>0</v>
      </c>
      <c r="J60" s="4">
        <f t="shared" ca="1" si="3"/>
        <v>0</v>
      </c>
    </row>
    <row r="61" spans="1:10" x14ac:dyDescent="0.25">
      <c r="A61" s="10">
        <f t="shared" si="4"/>
        <v>46235</v>
      </c>
      <c r="B61">
        <f t="shared" si="1"/>
        <v>5</v>
      </c>
      <c r="C61">
        <v>60</v>
      </c>
      <c r="D61" s="4">
        <f t="shared" ca="1" si="2"/>
        <v>0</v>
      </c>
      <c r="E61" s="24">
        <f ca="1">IF(SUM(D61,F61,G61)&gt;=J60,0,IF(ISNA(VLOOKUP(A61,'Extra aflossing'!A:G,3,0)),0,VLOOKUP(A61,'Extra aflossing'!A:G,3,0))+IF(Datum_vandaag&lt;A61,Maandelijks_extra,0))</f>
        <v>0</v>
      </c>
      <c r="F61" s="4">
        <f ca="1">IF(A61&lt;=Stoppen_vrijwillig_aflos,IF(AND(Wat_wil_ik_maandelijks_betalen&gt;SUM(H61,'Annuitair extra oud'!H61),A61&gt;=per_wanneer),IF(J60&gt;=0,IF(J60&gt;=Wat_wil_ik_maandelijks_betalen,(Wat_wil_ik_maandelijks_betalen-SUM(H61,'Annuitair extra oud'!H61)),J60-D61)),0),0)</f>
        <v>0</v>
      </c>
      <c r="G61" s="4">
        <f ca="1">J60*Invoer!$B$12/12</f>
        <v>0</v>
      </c>
      <c r="H61" s="4">
        <f ca="1">ABS(PMT(Invoer!$B$12/12,360-C61+1,J60,0))</f>
        <v>0</v>
      </c>
      <c r="I61" s="4">
        <f t="shared" ca="1" si="0"/>
        <v>0</v>
      </c>
      <c r="J61" s="4">
        <f t="shared" ca="1" si="3"/>
        <v>0</v>
      </c>
    </row>
    <row r="62" spans="1:10" x14ac:dyDescent="0.25">
      <c r="A62" s="10">
        <f t="shared" si="4"/>
        <v>46266</v>
      </c>
      <c r="B62">
        <f t="shared" si="1"/>
        <v>6</v>
      </c>
      <c r="C62">
        <v>61</v>
      </c>
      <c r="D62" s="4">
        <f t="shared" ca="1" si="2"/>
        <v>0</v>
      </c>
      <c r="E62" s="24">
        <f ca="1">IF(SUM(D62,F62,G62)&gt;=J61,0,IF(ISNA(VLOOKUP(A62,'Extra aflossing'!A:G,3,0)),0,VLOOKUP(A62,'Extra aflossing'!A:G,3,0))+IF(Datum_vandaag&lt;A62,Maandelijks_extra,0))</f>
        <v>0</v>
      </c>
      <c r="F62" s="4">
        <f ca="1">IF(A62&lt;=Stoppen_vrijwillig_aflos,IF(AND(Wat_wil_ik_maandelijks_betalen&gt;SUM(H62,'Annuitair extra oud'!H62),A62&gt;=per_wanneer),IF(J61&gt;=0,IF(J61&gt;=Wat_wil_ik_maandelijks_betalen,(Wat_wil_ik_maandelijks_betalen-SUM(H62,'Annuitair extra oud'!H62)),J61-D62)),0),0)</f>
        <v>0</v>
      </c>
      <c r="G62" s="4">
        <f ca="1">J61*Invoer!$B$13/12</f>
        <v>0</v>
      </c>
      <c r="H62" s="4">
        <f ca="1">ABS(PMT(Invoer!$B$12/12,360-C62+1,J61,0))</f>
        <v>0</v>
      </c>
      <c r="I62" s="4">
        <f t="shared" ca="1" si="0"/>
        <v>0</v>
      </c>
      <c r="J62" s="4">
        <f t="shared" ca="1" si="3"/>
        <v>0</v>
      </c>
    </row>
    <row r="63" spans="1:10" x14ac:dyDescent="0.25">
      <c r="A63" s="10">
        <f t="shared" si="4"/>
        <v>46296</v>
      </c>
      <c r="B63">
        <f t="shared" si="1"/>
        <v>6</v>
      </c>
      <c r="C63">
        <v>62</v>
      </c>
      <c r="D63" s="4">
        <f t="shared" ca="1" si="2"/>
        <v>0</v>
      </c>
      <c r="E63" s="24">
        <f ca="1">IF(SUM(D63,F63,G63)&gt;=J62,0,IF(ISNA(VLOOKUP(A63,'Extra aflossing'!A:G,3,0)),0,VLOOKUP(A63,'Extra aflossing'!A:G,3,0))+IF(Datum_vandaag&lt;A63,Maandelijks_extra,0))</f>
        <v>0</v>
      </c>
      <c r="F63" s="4">
        <f ca="1">IF(A63&lt;=Stoppen_vrijwillig_aflos,IF(AND(Wat_wil_ik_maandelijks_betalen&gt;SUM(H63,'Annuitair extra oud'!H63),A63&gt;=per_wanneer),IF(J62&gt;=0,IF(J62&gt;=Wat_wil_ik_maandelijks_betalen,(Wat_wil_ik_maandelijks_betalen-SUM(H63,'Annuitair extra oud'!H63)),J62-D63)),0),0)</f>
        <v>0</v>
      </c>
      <c r="G63" s="4">
        <f ca="1">J62*Invoer!$B$13/12</f>
        <v>0</v>
      </c>
      <c r="H63" s="4">
        <f ca="1">ABS(PMT(Invoer!$B$12/12,360-C63+1,J62,0))</f>
        <v>0</v>
      </c>
      <c r="I63" s="4">
        <f t="shared" ca="1" si="0"/>
        <v>0</v>
      </c>
      <c r="J63" s="4">
        <f t="shared" ca="1" si="3"/>
        <v>0</v>
      </c>
    </row>
    <row r="64" spans="1:10" x14ac:dyDescent="0.25">
      <c r="A64" s="10">
        <f t="shared" si="4"/>
        <v>46327</v>
      </c>
      <c r="B64">
        <f t="shared" si="1"/>
        <v>6</v>
      </c>
      <c r="C64">
        <v>63</v>
      </c>
      <c r="D64" s="4">
        <f t="shared" ca="1" si="2"/>
        <v>0</v>
      </c>
      <c r="E64" s="24">
        <f ca="1">IF(SUM(D64,F64,G64)&gt;=J63,0,IF(ISNA(VLOOKUP(A64,'Extra aflossing'!A:G,3,0)),0,VLOOKUP(A64,'Extra aflossing'!A:G,3,0))+IF(Datum_vandaag&lt;A64,Maandelijks_extra,0))</f>
        <v>0</v>
      </c>
      <c r="F64" s="4">
        <f ca="1">IF(A64&lt;=Stoppen_vrijwillig_aflos,IF(AND(Wat_wil_ik_maandelijks_betalen&gt;SUM(H64,'Annuitair extra oud'!H64),A64&gt;=per_wanneer),IF(J63&gt;=0,IF(J63&gt;=Wat_wil_ik_maandelijks_betalen,(Wat_wil_ik_maandelijks_betalen-SUM(H64,'Annuitair extra oud'!H64)),J63-D64)),0),0)</f>
        <v>0</v>
      </c>
      <c r="G64" s="4">
        <f ca="1">J63*Invoer!$B$13/12</f>
        <v>0</v>
      </c>
      <c r="H64" s="4">
        <f ca="1">ABS(PMT(Invoer!$B$12/12,360-C64+1,J63,0))</f>
        <v>0</v>
      </c>
      <c r="I64" s="4">
        <f t="shared" ca="1" si="0"/>
        <v>0</v>
      </c>
      <c r="J64" s="4">
        <f t="shared" ca="1" si="3"/>
        <v>0</v>
      </c>
    </row>
    <row r="65" spans="1:10" x14ac:dyDescent="0.25">
      <c r="A65" s="10">
        <f t="shared" si="4"/>
        <v>46357</v>
      </c>
      <c r="B65">
        <f t="shared" si="1"/>
        <v>6</v>
      </c>
      <c r="C65">
        <v>64</v>
      </c>
      <c r="D65" s="4">
        <f t="shared" ca="1" si="2"/>
        <v>0</v>
      </c>
      <c r="E65" s="24">
        <f ca="1">IF(SUM(D65,F65,G65)&gt;=J64,0,IF(ISNA(VLOOKUP(A65,'Extra aflossing'!A:G,3,0)),0,VLOOKUP(A65,'Extra aflossing'!A:G,3,0))+IF(Datum_vandaag&lt;A65,Maandelijks_extra,0))</f>
        <v>0</v>
      </c>
      <c r="F65" s="4">
        <f ca="1">IF(A65&lt;=Stoppen_vrijwillig_aflos,IF(AND(Wat_wil_ik_maandelijks_betalen&gt;SUM(H65,'Annuitair extra oud'!H65),A65&gt;=per_wanneer),IF(J64&gt;=0,IF(J64&gt;=Wat_wil_ik_maandelijks_betalen,(Wat_wil_ik_maandelijks_betalen-SUM(H65,'Annuitair extra oud'!H65)),J64-D65)),0),0)</f>
        <v>0</v>
      </c>
      <c r="G65" s="4">
        <f ca="1">J64*Invoer!$B$13/12</f>
        <v>0</v>
      </c>
      <c r="H65" s="4">
        <f ca="1">ABS(PMT(Invoer!$B$12/12,360-C65+1,J64,0))</f>
        <v>0</v>
      </c>
      <c r="I65" s="4">
        <f t="shared" ca="1" si="0"/>
        <v>0</v>
      </c>
      <c r="J65" s="4">
        <f t="shared" ca="1" si="3"/>
        <v>0</v>
      </c>
    </row>
    <row r="66" spans="1:10" x14ac:dyDescent="0.25">
      <c r="A66" s="10">
        <f t="shared" si="4"/>
        <v>46388</v>
      </c>
      <c r="B66">
        <f t="shared" si="1"/>
        <v>6</v>
      </c>
      <c r="C66">
        <v>65</v>
      </c>
      <c r="D66" s="4">
        <f t="shared" ca="1" si="2"/>
        <v>0</v>
      </c>
      <c r="E66" s="24">
        <f ca="1">IF(SUM(D66,F66,G66)&gt;=J65,0,IF(ISNA(VLOOKUP(A66,'Extra aflossing'!A:G,3,0)),0,VLOOKUP(A66,'Extra aflossing'!A:G,3,0))+IF(Datum_vandaag&lt;A66,Maandelijks_extra,0))</f>
        <v>0</v>
      </c>
      <c r="F66" s="4">
        <f ca="1">IF(A66&lt;=Stoppen_vrijwillig_aflos,IF(AND(Wat_wil_ik_maandelijks_betalen&gt;SUM(H66,'Annuitair extra oud'!H66),A66&gt;=per_wanneer),IF(J65&gt;=0,IF(J65&gt;=Wat_wil_ik_maandelijks_betalen,(Wat_wil_ik_maandelijks_betalen-SUM(H66,'Annuitair extra oud'!H66)),J65-D66)),0),0)</f>
        <v>0</v>
      </c>
      <c r="G66" s="4">
        <f ca="1">J65*Invoer!$B$13/12</f>
        <v>0</v>
      </c>
      <c r="H66" s="4">
        <f ca="1">ABS(PMT(Invoer!$B$12/12,360-C66+1,J65,0))</f>
        <v>0</v>
      </c>
      <c r="I66" s="4">
        <f t="shared" ref="I66:I129" ca="1" si="5">SUM(E66,F66,H66)</f>
        <v>0</v>
      </c>
      <c r="J66" s="4">
        <f t="shared" ca="1" si="3"/>
        <v>0</v>
      </c>
    </row>
    <row r="67" spans="1:10" x14ac:dyDescent="0.25">
      <c r="A67" s="10">
        <f t="shared" si="4"/>
        <v>46419</v>
      </c>
      <c r="B67">
        <f t="shared" ref="B67:B130" si="6">CEILING(C67/12,1)</f>
        <v>6</v>
      </c>
      <c r="C67">
        <v>66</v>
      </c>
      <c r="D67" s="4">
        <f t="shared" ref="D67:D130" ca="1" si="7">H67-G67</f>
        <v>0</v>
      </c>
      <c r="E67" s="24">
        <f ca="1">IF(SUM(D67,F67,G67)&gt;=J66,0,IF(ISNA(VLOOKUP(A67,'Extra aflossing'!A:G,3,0)),0,VLOOKUP(A67,'Extra aflossing'!A:G,3,0))+IF(Datum_vandaag&lt;A67,Maandelijks_extra,0))</f>
        <v>0</v>
      </c>
      <c r="F67" s="4">
        <f ca="1">IF(A67&lt;=Stoppen_vrijwillig_aflos,IF(AND(Wat_wil_ik_maandelijks_betalen&gt;SUM(H67,'Annuitair extra oud'!H67),A67&gt;=per_wanneer),IF(J66&gt;=0,IF(J66&gt;=Wat_wil_ik_maandelijks_betalen,(Wat_wil_ik_maandelijks_betalen-SUM(H67,'Annuitair extra oud'!H67)),J66-D67)),0),0)</f>
        <v>0</v>
      </c>
      <c r="G67" s="4">
        <f ca="1">J66*Invoer!$B$13/12</f>
        <v>0</v>
      </c>
      <c r="H67" s="4">
        <f ca="1">ABS(PMT(Invoer!$B$12/12,360-C67+1,J66,0))</f>
        <v>0</v>
      </c>
      <c r="I67" s="4">
        <f t="shared" ca="1" si="5"/>
        <v>0</v>
      </c>
      <c r="J67" s="4">
        <f t="shared" ref="J67:J130" ca="1" si="8">J66-D67-E67-F67</f>
        <v>0</v>
      </c>
    </row>
    <row r="68" spans="1:10" x14ac:dyDescent="0.25">
      <c r="A68" s="10">
        <f t="shared" ref="A68:A131" si="9">DATE(YEAR(A67),MONTH(A67)+1,DAY(A67))</f>
        <v>46447</v>
      </c>
      <c r="B68">
        <f t="shared" si="6"/>
        <v>6</v>
      </c>
      <c r="C68">
        <v>67</v>
      </c>
      <c r="D68" s="4">
        <f t="shared" ca="1" si="7"/>
        <v>0</v>
      </c>
      <c r="E68" s="24">
        <f ca="1">IF(SUM(D68,F68,G68)&gt;=J67,0,IF(ISNA(VLOOKUP(A68,'Extra aflossing'!A:G,3,0)),0,VLOOKUP(A68,'Extra aflossing'!A:G,3,0))+IF(Datum_vandaag&lt;A68,Maandelijks_extra,0))</f>
        <v>0</v>
      </c>
      <c r="F68" s="4">
        <f ca="1">IF(A68&lt;=Stoppen_vrijwillig_aflos,IF(AND(Wat_wil_ik_maandelijks_betalen&gt;SUM(H68,'Annuitair extra oud'!H68),A68&gt;=per_wanneer),IF(J67&gt;=0,IF(J67&gt;=Wat_wil_ik_maandelijks_betalen,(Wat_wil_ik_maandelijks_betalen-SUM(H68,'Annuitair extra oud'!H68)),J67-D68)),0),0)</f>
        <v>0</v>
      </c>
      <c r="G68" s="4">
        <f ca="1">J67*Invoer!$B$13/12</f>
        <v>0</v>
      </c>
      <c r="H68" s="4">
        <f ca="1">ABS(PMT(Invoer!$B$12/12,360-C68+1,J67,0))</f>
        <v>0</v>
      </c>
      <c r="I68" s="4">
        <f t="shared" ca="1" si="5"/>
        <v>0</v>
      </c>
      <c r="J68" s="4">
        <f t="shared" ca="1" si="8"/>
        <v>0</v>
      </c>
    </row>
    <row r="69" spans="1:10" x14ac:dyDescent="0.25">
      <c r="A69" s="10">
        <f t="shared" si="9"/>
        <v>46478</v>
      </c>
      <c r="B69">
        <f t="shared" si="6"/>
        <v>6</v>
      </c>
      <c r="C69">
        <v>68</v>
      </c>
      <c r="D69" s="4">
        <f t="shared" ca="1" si="7"/>
        <v>0</v>
      </c>
      <c r="E69" s="24">
        <f ca="1">IF(SUM(D69,F69,G69)&gt;=J68,0,IF(ISNA(VLOOKUP(A69,'Extra aflossing'!A:G,3,0)),0,VLOOKUP(A69,'Extra aflossing'!A:G,3,0))+IF(Datum_vandaag&lt;A69,Maandelijks_extra,0))</f>
        <v>0</v>
      </c>
      <c r="F69" s="4">
        <f ca="1">IF(A69&lt;=Stoppen_vrijwillig_aflos,IF(AND(Wat_wil_ik_maandelijks_betalen&gt;SUM(H69,'Annuitair extra oud'!H69),A69&gt;=per_wanneer),IF(J68&gt;=0,IF(J68&gt;=Wat_wil_ik_maandelijks_betalen,(Wat_wil_ik_maandelijks_betalen-SUM(H69,'Annuitair extra oud'!H69)),J68-D69)),0),0)</f>
        <v>0</v>
      </c>
      <c r="G69" s="4">
        <f ca="1">J68*Invoer!$B$13/12</f>
        <v>0</v>
      </c>
      <c r="H69" s="4">
        <f ca="1">ABS(PMT(Invoer!$B$12/12,360-C69+1,J68,0))</f>
        <v>0</v>
      </c>
      <c r="I69" s="4">
        <f t="shared" ca="1" si="5"/>
        <v>0</v>
      </c>
      <c r="J69" s="4">
        <f t="shared" ca="1" si="8"/>
        <v>0</v>
      </c>
    </row>
    <row r="70" spans="1:10" x14ac:dyDescent="0.25">
      <c r="A70" s="10">
        <f t="shared" si="9"/>
        <v>46508</v>
      </c>
      <c r="B70">
        <f t="shared" si="6"/>
        <v>6</v>
      </c>
      <c r="C70">
        <v>69</v>
      </c>
      <c r="D70" s="4">
        <f t="shared" ca="1" si="7"/>
        <v>0</v>
      </c>
      <c r="E70" s="24">
        <f ca="1">IF(SUM(D70,F70,G70)&gt;=J69,0,IF(ISNA(VLOOKUP(A70,'Extra aflossing'!A:G,3,0)),0,VLOOKUP(A70,'Extra aflossing'!A:G,3,0))+IF(Datum_vandaag&lt;A70,Maandelijks_extra,0))</f>
        <v>0</v>
      </c>
      <c r="F70" s="4">
        <f ca="1">IF(A70&lt;=Stoppen_vrijwillig_aflos,IF(AND(Wat_wil_ik_maandelijks_betalen&gt;SUM(H70,'Annuitair extra oud'!H70),A70&gt;=per_wanneer),IF(J69&gt;=0,IF(J69&gt;=Wat_wil_ik_maandelijks_betalen,(Wat_wil_ik_maandelijks_betalen-SUM(H70,'Annuitair extra oud'!H70)),J69-D70)),0),0)</f>
        <v>0</v>
      </c>
      <c r="G70" s="4">
        <f ca="1">J69*Invoer!$B$13/12</f>
        <v>0</v>
      </c>
      <c r="H70" s="4">
        <f ca="1">ABS(PMT(Invoer!$B$12/12,360-C70+1,J69,0))</f>
        <v>0</v>
      </c>
      <c r="I70" s="4">
        <f t="shared" ca="1" si="5"/>
        <v>0</v>
      </c>
      <c r="J70" s="4">
        <f t="shared" ca="1" si="8"/>
        <v>0</v>
      </c>
    </row>
    <row r="71" spans="1:10" x14ac:dyDescent="0.25">
      <c r="A71" s="10">
        <f t="shared" si="9"/>
        <v>46539</v>
      </c>
      <c r="B71">
        <f t="shared" si="6"/>
        <v>6</v>
      </c>
      <c r="C71">
        <v>70</v>
      </c>
      <c r="D71" s="4">
        <f t="shared" ca="1" si="7"/>
        <v>0</v>
      </c>
      <c r="E71" s="24">
        <f ca="1">IF(SUM(D71,F71,G71)&gt;=J70,0,IF(ISNA(VLOOKUP(A71,'Extra aflossing'!A:G,3,0)),0,VLOOKUP(A71,'Extra aflossing'!A:G,3,0))+IF(Datum_vandaag&lt;A71,Maandelijks_extra,0))</f>
        <v>0</v>
      </c>
      <c r="F71" s="4">
        <f ca="1">IF(A71&lt;=Stoppen_vrijwillig_aflos,IF(AND(Wat_wil_ik_maandelijks_betalen&gt;SUM(H71,'Annuitair extra oud'!H71),A71&gt;=per_wanneer),IF(J70&gt;=0,IF(J70&gt;=Wat_wil_ik_maandelijks_betalen,(Wat_wil_ik_maandelijks_betalen-SUM(H71,'Annuitair extra oud'!H71)),J70-D71)),0),0)</f>
        <v>0</v>
      </c>
      <c r="G71" s="4">
        <f ca="1">J70*Invoer!$B$13/12</f>
        <v>0</v>
      </c>
      <c r="H71" s="4">
        <f ca="1">ABS(PMT(Invoer!$B$12/12,360-C71+1,J70,0))</f>
        <v>0</v>
      </c>
      <c r="I71" s="4">
        <f t="shared" ca="1" si="5"/>
        <v>0</v>
      </c>
      <c r="J71" s="4">
        <f t="shared" ca="1" si="8"/>
        <v>0</v>
      </c>
    </row>
    <row r="72" spans="1:10" x14ac:dyDescent="0.25">
      <c r="A72" s="10">
        <f t="shared" si="9"/>
        <v>46569</v>
      </c>
      <c r="B72">
        <f t="shared" si="6"/>
        <v>6</v>
      </c>
      <c r="C72">
        <v>71</v>
      </c>
      <c r="D72" s="4">
        <f t="shared" ca="1" si="7"/>
        <v>0</v>
      </c>
      <c r="E72" s="24">
        <f ca="1">IF(SUM(D72,F72,G72)&gt;=J71,0,IF(ISNA(VLOOKUP(A72,'Extra aflossing'!A:G,3,0)),0,VLOOKUP(A72,'Extra aflossing'!A:G,3,0))+IF(Datum_vandaag&lt;A72,Maandelijks_extra,0))</f>
        <v>0</v>
      </c>
      <c r="F72" s="4">
        <f ca="1">IF(A72&lt;=Stoppen_vrijwillig_aflos,IF(AND(Wat_wil_ik_maandelijks_betalen&gt;SUM(H72,'Annuitair extra oud'!H72),A72&gt;=per_wanneer),IF(J71&gt;=0,IF(J71&gt;=Wat_wil_ik_maandelijks_betalen,(Wat_wil_ik_maandelijks_betalen-SUM(H72,'Annuitair extra oud'!H72)),J71-D72)),0),0)</f>
        <v>0</v>
      </c>
      <c r="G72" s="4">
        <f ca="1">J71*Invoer!$B$13/12</f>
        <v>0</v>
      </c>
      <c r="H72" s="4">
        <f ca="1">ABS(PMT(Invoer!$B$12/12,360-C72+1,J71,0))</f>
        <v>0</v>
      </c>
      <c r="I72" s="4">
        <f t="shared" ca="1" si="5"/>
        <v>0</v>
      </c>
      <c r="J72" s="4">
        <f t="shared" ca="1" si="8"/>
        <v>0</v>
      </c>
    </row>
    <row r="73" spans="1:10" x14ac:dyDescent="0.25">
      <c r="A73" s="10">
        <f t="shared" si="9"/>
        <v>46600</v>
      </c>
      <c r="B73">
        <f t="shared" si="6"/>
        <v>6</v>
      </c>
      <c r="C73">
        <v>72</v>
      </c>
      <c r="D73" s="4">
        <f t="shared" ca="1" si="7"/>
        <v>0</v>
      </c>
      <c r="E73" s="24">
        <f ca="1">IF(SUM(D73,F73,G73)&gt;=J72,0,IF(ISNA(VLOOKUP(A73,'Extra aflossing'!A:G,3,0)),0,VLOOKUP(A73,'Extra aflossing'!A:G,3,0))+IF(Datum_vandaag&lt;A73,Maandelijks_extra,0))</f>
        <v>0</v>
      </c>
      <c r="F73" s="4">
        <f ca="1">IF(A73&lt;=Stoppen_vrijwillig_aflos,IF(AND(Wat_wil_ik_maandelijks_betalen&gt;SUM(H73,'Annuitair extra oud'!H73),A73&gt;=per_wanneer),IF(J72&gt;=0,IF(J72&gt;=Wat_wil_ik_maandelijks_betalen,(Wat_wil_ik_maandelijks_betalen-SUM(H73,'Annuitair extra oud'!H73)),J72-D73)),0),0)</f>
        <v>0</v>
      </c>
      <c r="G73" s="4">
        <f ca="1">J72*Invoer!$B$13/12</f>
        <v>0</v>
      </c>
      <c r="H73" s="4">
        <f ca="1">ABS(PMT(Invoer!$B$12/12,360-C73+1,J72,0))</f>
        <v>0</v>
      </c>
      <c r="I73" s="4">
        <f t="shared" ca="1" si="5"/>
        <v>0</v>
      </c>
      <c r="J73" s="4">
        <f t="shared" ca="1" si="8"/>
        <v>0</v>
      </c>
    </row>
    <row r="74" spans="1:10" x14ac:dyDescent="0.25">
      <c r="A74" s="10">
        <f t="shared" si="9"/>
        <v>46631</v>
      </c>
      <c r="B74">
        <f t="shared" si="6"/>
        <v>7</v>
      </c>
      <c r="C74">
        <v>73</v>
      </c>
      <c r="D74" s="4">
        <f t="shared" ca="1" si="7"/>
        <v>0</v>
      </c>
      <c r="E74" s="24">
        <f ca="1">IF(SUM(D74,F74,G74)&gt;=J73,0,IF(ISNA(VLOOKUP(A74,'Extra aflossing'!A:G,3,0)),0,VLOOKUP(A74,'Extra aflossing'!A:G,3,0))+IF(Datum_vandaag&lt;A74,Maandelijks_extra,0))</f>
        <v>0</v>
      </c>
      <c r="F74" s="4">
        <f ca="1">IF(A74&lt;=Stoppen_vrijwillig_aflos,IF(AND(Wat_wil_ik_maandelijks_betalen&gt;SUM(H74,'Annuitair extra oud'!H74),A74&gt;=per_wanneer),IF(J73&gt;=0,IF(J73&gt;=Wat_wil_ik_maandelijks_betalen,(Wat_wil_ik_maandelijks_betalen-SUM(H74,'Annuitair extra oud'!H74)),J73-D74)),0),0)</f>
        <v>0</v>
      </c>
      <c r="G74" s="4">
        <f ca="1">J73*Invoer!$B$13/12</f>
        <v>0</v>
      </c>
      <c r="H74" s="4">
        <f ca="1">ABS(PMT(Invoer!$B$12/12,360-C74+1,J73,0))</f>
        <v>0</v>
      </c>
      <c r="I74" s="4">
        <f t="shared" ca="1" si="5"/>
        <v>0</v>
      </c>
      <c r="J74" s="4">
        <f t="shared" ca="1" si="8"/>
        <v>0</v>
      </c>
    </row>
    <row r="75" spans="1:10" x14ac:dyDescent="0.25">
      <c r="A75" s="10">
        <f t="shared" si="9"/>
        <v>46661</v>
      </c>
      <c r="B75">
        <f t="shared" si="6"/>
        <v>7</v>
      </c>
      <c r="C75">
        <v>74</v>
      </c>
      <c r="D75" s="4">
        <f t="shared" ca="1" si="7"/>
        <v>0</v>
      </c>
      <c r="E75" s="24">
        <f ca="1">IF(SUM(D75,F75,G75)&gt;=J74,0,IF(ISNA(VLOOKUP(A75,'Extra aflossing'!A:G,3,0)),0,VLOOKUP(A75,'Extra aflossing'!A:G,3,0))+IF(Datum_vandaag&lt;A75,Maandelijks_extra,0))</f>
        <v>0</v>
      </c>
      <c r="F75" s="4">
        <f ca="1">IF(A75&lt;=Stoppen_vrijwillig_aflos,IF(AND(Wat_wil_ik_maandelijks_betalen&gt;SUM(H75,'Annuitair extra oud'!H75),A75&gt;=per_wanneer),IF(J74&gt;=0,IF(J74&gt;=Wat_wil_ik_maandelijks_betalen,(Wat_wil_ik_maandelijks_betalen-SUM(H75,'Annuitair extra oud'!H75)),J74-D75)),0),0)</f>
        <v>0</v>
      </c>
      <c r="G75" s="4">
        <f ca="1">J74*Invoer!$B$13/12</f>
        <v>0</v>
      </c>
      <c r="H75" s="4">
        <f ca="1">ABS(PMT(Invoer!$B$12/12,360-C75+1,J74,0))</f>
        <v>0</v>
      </c>
      <c r="I75" s="4">
        <f t="shared" ca="1" si="5"/>
        <v>0</v>
      </c>
      <c r="J75" s="4">
        <f t="shared" ca="1" si="8"/>
        <v>0</v>
      </c>
    </row>
    <row r="76" spans="1:10" x14ac:dyDescent="0.25">
      <c r="A76" s="10">
        <f t="shared" si="9"/>
        <v>46692</v>
      </c>
      <c r="B76">
        <f t="shared" si="6"/>
        <v>7</v>
      </c>
      <c r="C76">
        <v>75</v>
      </c>
      <c r="D76" s="4">
        <f t="shared" ca="1" si="7"/>
        <v>0</v>
      </c>
      <c r="E76" s="24">
        <f ca="1">IF(SUM(D76,F76,G76)&gt;=J75,0,IF(ISNA(VLOOKUP(A76,'Extra aflossing'!A:G,3,0)),0,VLOOKUP(A76,'Extra aflossing'!A:G,3,0))+IF(Datum_vandaag&lt;A76,Maandelijks_extra,0))</f>
        <v>0</v>
      </c>
      <c r="F76" s="4">
        <f ca="1">IF(A76&lt;=Stoppen_vrijwillig_aflos,IF(AND(Wat_wil_ik_maandelijks_betalen&gt;SUM(H76,'Annuitair extra oud'!H76),A76&gt;=per_wanneer),IF(J75&gt;=0,IF(J75&gt;=Wat_wil_ik_maandelijks_betalen,(Wat_wil_ik_maandelijks_betalen-SUM(H76,'Annuitair extra oud'!H76)),J75-D76)),0),0)</f>
        <v>0</v>
      </c>
      <c r="G76" s="4">
        <f ca="1">J75*Invoer!$B$13/12</f>
        <v>0</v>
      </c>
      <c r="H76" s="4">
        <f ca="1">ABS(PMT(Invoer!$B$12/12,360-C76+1,J75,0))</f>
        <v>0</v>
      </c>
      <c r="I76" s="4">
        <f t="shared" ca="1" si="5"/>
        <v>0</v>
      </c>
      <c r="J76" s="4">
        <f t="shared" ca="1" si="8"/>
        <v>0</v>
      </c>
    </row>
    <row r="77" spans="1:10" x14ac:dyDescent="0.25">
      <c r="A77" s="10">
        <f t="shared" si="9"/>
        <v>46722</v>
      </c>
      <c r="B77">
        <f t="shared" si="6"/>
        <v>7</v>
      </c>
      <c r="C77">
        <v>76</v>
      </c>
      <c r="D77" s="4">
        <f t="shared" ca="1" si="7"/>
        <v>0</v>
      </c>
      <c r="E77" s="24">
        <f ca="1">IF(SUM(D77,F77,G77)&gt;=J76,0,IF(ISNA(VLOOKUP(A77,'Extra aflossing'!A:G,3,0)),0,VLOOKUP(A77,'Extra aflossing'!A:G,3,0))+IF(Datum_vandaag&lt;A77,Maandelijks_extra,0))</f>
        <v>0</v>
      </c>
      <c r="F77" s="4">
        <f ca="1">IF(A77&lt;=Stoppen_vrijwillig_aflos,IF(AND(Wat_wil_ik_maandelijks_betalen&gt;SUM(H77,'Annuitair extra oud'!H77),A77&gt;=per_wanneer),IF(J76&gt;=0,IF(J76&gt;=Wat_wil_ik_maandelijks_betalen,(Wat_wil_ik_maandelijks_betalen-SUM(H77,'Annuitair extra oud'!H77)),J76-D77)),0),0)</f>
        <v>0</v>
      </c>
      <c r="G77" s="4">
        <f ca="1">J76*Invoer!$B$13/12</f>
        <v>0</v>
      </c>
      <c r="H77" s="4">
        <f ca="1">ABS(PMT(Invoer!$B$12/12,360-C77+1,J76,0))</f>
        <v>0</v>
      </c>
      <c r="I77" s="4">
        <f t="shared" ca="1" si="5"/>
        <v>0</v>
      </c>
      <c r="J77" s="4">
        <f t="shared" ca="1" si="8"/>
        <v>0</v>
      </c>
    </row>
    <row r="78" spans="1:10" x14ac:dyDescent="0.25">
      <c r="A78" s="10">
        <f t="shared" si="9"/>
        <v>46753</v>
      </c>
      <c r="B78">
        <f t="shared" si="6"/>
        <v>7</v>
      </c>
      <c r="C78">
        <v>77</v>
      </c>
      <c r="D78" s="4">
        <f t="shared" ca="1" si="7"/>
        <v>0</v>
      </c>
      <c r="E78" s="24">
        <f ca="1">IF(SUM(D78,F78,G78)&gt;=J77,0,IF(ISNA(VLOOKUP(A78,'Extra aflossing'!A:G,3,0)),0,VLOOKUP(A78,'Extra aflossing'!A:G,3,0))+IF(Datum_vandaag&lt;A78,Maandelijks_extra,0))</f>
        <v>0</v>
      </c>
      <c r="F78" s="4">
        <f ca="1">IF(A78&lt;=Stoppen_vrijwillig_aflos,IF(AND(Wat_wil_ik_maandelijks_betalen&gt;SUM(H78,'Annuitair extra oud'!H78),A78&gt;=per_wanneer),IF(J77&gt;=0,IF(J77&gt;=Wat_wil_ik_maandelijks_betalen,(Wat_wil_ik_maandelijks_betalen-SUM(H78,'Annuitair extra oud'!H78)),J77-D78)),0),0)</f>
        <v>0</v>
      </c>
      <c r="G78" s="4">
        <f ca="1">J77*Invoer!$B$13/12</f>
        <v>0</v>
      </c>
      <c r="H78" s="4">
        <f ca="1">ABS(PMT(Invoer!$B$12/12,360-C78+1,J77,0))</f>
        <v>0</v>
      </c>
      <c r="I78" s="4">
        <f t="shared" ca="1" si="5"/>
        <v>0</v>
      </c>
      <c r="J78" s="4">
        <f t="shared" ca="1" si="8"/>
        <v>0</v>
      </c>
    </row>
    <row r="79" spans="1:10" x14ac:dyDescent="0.25">
      <c r="A79" s="10">
        <f t="shared" si="9"/>
        <v>46784</v>
      </c>
      <c r="B79">
        <f t="shared" si="6"/>
        <v>7</v>
      </c>
      <c r="C79">
        <v>78</v>
      </c>
      <c r="D79" s="4">
        <f t="shared" ca="1" si="7"/>
        <v>0</v>
      </c>
      <c r="E79" s="24">
        <f ca="1">IF(SUM(D79,F79,G79)&gt;=J78,0,IF(ISNA(VLOOKUP(A79,'Extra aflossing'!A:G,3,0)),0,VLOOKUP(A79,'Extra aflossing'!A:G,3,0))+IF(Datum_vandaag&lt;A79,Maandelijks_extra,0))</f>
        <v>0</v>
      </c>
      <c r="F79" s="4">
        <f ca="1">IF(A79&lt;=Stoppen_vrijwillig_aflos,IF(AND(Wat_wil_ik_maandelijks_betalen&gt;SUM(H79,'Annuitair extra oud'!H79),A79&gt;=per_wanneer),IF(J78&gt;=0,IF(J78&gt;=Wat_wil_ik_maandelijks_betalen,(Wat_wil_ik_maandelijks_betalen-SUM(H79,'Annuitair extra oud'!H79)),J78-D79)),0),0)</f>
        <v>0</v>
      </c>
      <c r="G79" s="4">
        <f ca="1">J78*Invoer!$B$13/12</f>
        <v>0</v>
      </c>
      <c r="H79" s="4">
        <f ca="1">ABS(PMT(Invoer!$B$12/12,360-C79+1,J78,0))</f>
        <v>0</v>
      </c>
      <c r="I79" s="4">
        <f t="shared" ca="1" si="5"/>
        <v>0</v>
      </c>
      <c r="J79" s="4">
        <f t="shared" ca="1" si="8"/>
        <v>0</v>
      </c>
    </row>
    <row r="80" spans="1:10" x14ac:dyDescent="0.25">
      <c r="A80" s="10">
        <f t="shared" si="9"/>
        <v>46813</v>
      </c>
      <c r="B80">
        <f t="shared" si="6"/>
        <v>7</v>
      </c>
      <c r="C80">
        <v>79</v>
      </c>
      <c r="D80" s="4">
        <f t="shared" ca="1" si="7"/>
        <v>0</v>
      </c>
      <c r="E80" s="24">
        <f ca="1">IF(SUM(D80,F80,G80)&gt;=J79,0,IF(ISNA(VLOOKUP(A80,'Extra aflossing'!A:G,3,0)),0,VLOOKUP(A80,'Extra aflossing'!A:G,3,0))+IF(Datum_vandaag&lt;A80,Maandelijks_extra,0))</f>
        <v>0</v>
      </c>
      <c r="F80" s="4">
        <f ca="1">IF(A80&lt;=Stoppen_vrijwillig_aflos,IF(AND(Wat_wil_ik_maandelijks_betalen&gt;SUM(H80,'Annuitair extra oud'!H80),A80&gt;=per_wanneer),IF(J79&gt;=0,IF(J79&gt;=Wat_wil_ik_maandelijks_betalen,(Wat_wil_ik_maandelijks_betalen-SUM(H80,'Annuitair extra oud'!H80)),J79-D80)),0),0)</f>
        <v>0</v>
      </c>
      <c r="G80" s="4">
        <f ca="1">J79*Invoer!$B$13/12</f>
        <v>0</v>
      </c>
      <c r="H80" s="4">
        <f ca="1">ABS(PMT(Invoer!$B$12/12,360-C80+1,J79,0))</f>
        <v>0</v>
      </c>
      <c r="I80" s="4">
        <f t="shared" ca="1" si="5"/>
        <v>0</v>
      </c>
      <c r="J80" s="4">
        <f t="shared" ca="1" si="8"/>
        <v>0</v>
      </c>
    </row>
    <row r="81" spans="1:10" x14ac:dyDescent="0.25">
      <c r="A81" s="10">
        <f t="shared" si="9"/>
        <v>46844</v>
      </c>
      <c r="B81">
        <f t="shared" si="6"/>
        <v>7</v>
      </c>
      <c r="C81">
        <v>80</v>
      </c>
      <c r="D81" s="4">
        <f t="shared" ca="1" si="7"/>
        <v>0</v>
      </c>
      <c r="E81" s="24">
        <f ca="1">IF(SUM(D81,F81,G81)&gt;=J80,0,IF(ISNA(VLOOKUP(A81,'Extra aflossing'!A:G,3,0)),0,VLOOKUP(A81,'Extra aflossing'!A:G,3,0))+IF(Datum_vandaag&lt;A81,Maandelijks_extra,0))</f>
        <v>0</v>
      </c>
      <c r="F81" s="4">
        <f ca="1">IF(A81&lt;=Stoppen_vrijwillig_aflos,IF(AND(Wat_wil_ik_maandelijks_betalen&gt;SUM(H81,'Annuitair extra oud'!H81),A81&gt;=per_wanneer),IF(J80&gt;=0,IF(J80&gt;=Wat_wil_ik_maandelijks_betalen,(Wat_wil_ik_maandelijks_betalen-SUM(H81,'Annuitair extra oud'!H81)),J80-D81)),0),0)</f>
        <v>0</v>
      </c>
      <c r="G81" s="4">
        <f ca="1">J80*Invoer!$B$13/12</f>
        <v>0</v>
      </c>
      <c r="H81" s="4">
        <f ca="1">ABS(PMT(Invoer!$B$12/12,360-C81+1,J80,0))</f>
        <v>0</v>
      </c>
      <c r="I81" s="4">
        <f t="shared" ca="1" si="5"/>
        <v>0</v>
      </c>
      <c r="J81" s="4">
        <f t="shared" ca="1" si="8"/>
        <v>0</v>
      </c>
    </row>
    <row r="82" spans="1:10" x14ac:dyDescent="0.25">
      <c r="A82" s="10">
        <f t="shared" si="9"/>
        <v>46874</v>
      </c>
      <c r="B82">
        <f t="shared" si="6"/>
        <v>7</v>
      </c>
      <c r="C82">
        <v>81</v>
      </c>
      <c r="D82" s="4">
        <f t="shared" ca="1" si="7"/>
        <v>0</v>
      </c>
      <c r="E82" s="24">
        <f ca="1">IF(SUM(D82,F82,G82)&gt;=J81,0,IF(ISNA(VLOOKUP(A82,'Extra aflossing'!A:G,3,0)),0,VLOOKUP(A82,'Extra aflossing'!A:G,3,0))+IF(Datum_vandaag&lt;A82,Maandelijks_extra,0))</f>
        <v>0</v>
      </c>
      <c r="F82" s="4">
        <f ca="1">IF(A82&lt;=Stoppen_vrijwillig_aflos,IF(AND(Wat_wil_ik_maandelijks_betalen&gt;SUM(H82,'Annuitair extra oud'!H82),A82&gt;=per_wanneer),IF(J81&gt;=0,IF(J81&gt;=Wat_wil_ik_maandelijks_betalen,(Wat_wil_ik_maandelijks_betalen-SUM(H82,'Annuitair extra oud'!H82)),J81-D82)),0),0)</f>
        <v>0</v>
      </c>
      <c r="G82" s="4">
        <f ca="1">J81*Invoer!$B$13/12</f>
        <v>0</v>
      </c>
      <c r="H82" s="4">
        <f ca="1">ABS(PMT(Invoer!$B$12/12,360-C82+1,J81,0))</f>
        <v>0</v>
      </c>
      <c r="I82" s="4">
        <f t="shared" ca="1" si="5"/>
        <v>0</v>
      </c>
      <c r="J82" s="4">
        <f t="shared" ca="1" si="8"/>
        <v>0</v>
      </c>
    </row>
    <row r="83" spans="1:10" x14ac:dyDescent="0.25">
      <c r="A83" s="10">
        <f t="shared" si="9"/>
        <v>46905</v>
      </c>
      <c r="B83">
        <f t="shared" si="6"/>
        <v>7</v>
      </c>
      <c r="C83">
        <v>82</v>
      </c>
      <c r="D83" s="4">
        <f t="shared" ca="1" si="7"/>
        <v>0</v>
      </c>
      <c r="E83" s="24">
        <f ca="1">IF(SUM(D83,F83,G83)&gt;=J82,0,IF(ISNA(VLOOKUP(A83,'Extra aflossing'!A:G,3,0)),0,VLOOKUP(A83,'Extra aflossing'!A:G,3,0))+IF(Datum_vandaag&lt;A83,Maandelijks_extra,0))</f>
        <v>0</v>
      </c>
      <c r="F83" s="4">
        <f ca="1">IF(A83&lt;=Stoppen_vrijwillig_aflos,IF(AND(Wat_wil_ik_maandelijks_betalen&gt;SUM(H83,'Annuitair extra oud'!H83),A83&gt;=per_wanneer),IF(J82&gt;=0,IF(J82&gt;=Wat_wil_ik_maandelijks_betalen,(Wat_wil_ik_maandelijks_betalen-SUM(H83,'Annuitair extra oud'!H83)),J82-D83)),0),0)</f>
        <v>0</v>
      </c>
      <c r="G83" s="4">
        <f ca="1">J82*Invoer!$B$13/12</f>
        <v>0</v>
      </c>
      <c r="H83" s="4">
        <f ca="1">ABS(PMT(Invoer!$B$12/12,360-C83+1,J82,0))</f>
        <v>0</v>
      </c>
      <c r="I83" s="4">
        <f t="shared" ca="1" si="5"/>
        <v>0</v>
      </c>
      <c r="J83" s="4">
        <f t="shared" ca="1" si="8"/>
        <v>0</v>
      </c>
    </row>
    <row r="84" spans="1:10" x14ac:dyDescent="0.25">
      <c r="A84" s="10">
        <f t="shared" si="9"/>
        <v>46935</v>
      </c>
      <c r="B84">
        <f t="shared" si="6"/>
        <v>7</v>
      </c>
      <c r="C84">
        <v>83</v>
      </c>
      <c r="D84" s="4">
        <f t="shared" ca="1" si="7"/>
        <v>0</v>
      </c>
      <c r="E84" s="24">
        <f ca="1">IF(SUM(D84,F84,G84)&gt;=J83,0,IF(ISNA(VLOOKUP(A84,'Extra aflossing'!A:G,3,0)),0,VLOOKUP(A84,'Extra aflossing'!A:G,3,0))+IF(Datum_vandaag&lt;A84,Maandelijks_extra,0))</f>
        <v>0</v>
      </c>
      <c r="F84" s="4">
        <f ca="1">IF(A84&lt;=Stoppen_vrijwillig_aflos,IF(AND(Wat_wil_ik_maandelijks_betalen&gt;SUM(H84,'Annuitair extra oud'!H84),A84&gt;=per_wanneer),IF(J83&gt;=0,IF(J83&gt;=Wat_wil_ik_maandelijks_betalen,(Wat_wil_ik_maandelijks_betalen-SUM(H84,'Annuitair extra oud'!H84)),J83-D84)),0),0)</f>
        <v>0</v>
      </c>
      <c r="G84" s="4">
        <f ca="1">J83*Invoer!$B$13/12</f>
        <v>0</v>
      </c>
      <c r="H84" s="4">
        <f ca="1">ABS(PMT(Invoer!$B$12/12,360-C84+1,J83,0))</f>
        <v>0</v>
      </c>
      <c r="I84" s="4">
        <f t="shared" ca="1" si="5"/>
        <v>0</v>
      </c>
      <c r="J84" s="4">
        <f t="shared" ca="1" si="8"/>
        <v>0</v>
      </c>
    </row>
    <row r="85" spans="1:10" x14ac:dyDescent="0.25">
      <c r="A85" s="10">
        <f t="shared" si="9"/>
        <v>46966</v>
      </c>
      <c r="B85">
        <f t="shared" si="6"/>
        <v>7</v>
      </c>
      <c r="C85">
        <v>84</v>
      </c>
      <c r="D85" s="4">
        <f t="shared" ca="1" si="7"/>
        <v>0</v>
      </c>
      <c r="E85" s="24">
        <f ca="1">IF(SUM(D85,F85,G85)&gt;=J84,0,IF(ISNA(VLOOKUP(A85,'Extra aflossing'!A:G,3,0)),0,VLOOKUP(A85,'Extra aflossing'!A:G,3,0))+IF(Datum_vandaag&lt;A85,Maandelijks_extra,0))</f>
        <v>0</v>
      </c>
      <c r="F85" s="4">
        <f ca="1">IF(A85&lt;=Stoppen_vrijwillig_aflos,IF(AND(Wat_wil_ik_maandelijks_betalen&gt;SUM(H85,'Annuitair extra oud'!H85),A85&gt;=per_wanneer),IF(J84&gt;=0,IF(J84&gt;=Wat_wil_ik_maandelijks_betalen,(Wat_wil_ik_maandelijks_betalen-SUM(H85,'Annuitair extra oud'!H85)),J84-D85)),0),0)</f>
        <v>0</v>
      </c>
      <c r="G85" s="4">
        <f ca="1">J84*Invoer!$B$13/12</f>
        <v>0</v>
      </c>
      <c r="H85" s="4">
        <f ca="1">ABS(PMT(Invoer!$B$12/12,360-C85+1,J84,0))</f>
        <v>0</v>
      </c>
      <c r="I85" s="4">
        <f t="shared" ca="1" si="5"/>
        <v>0</v>
      </c>
      <c r="J85" s="4">
        <f t="shared" ca="1" si="8"/>
        <v>0</v>
      </c>
    </row>
    <row r="86" spans="1:10" x14ac:dyDescent="0.25">
      <c r="A86" s="10">
        <f t="shared" si="9"/>
        <v>46997</v>
      </c>
      <c r="B86">
        <f t="shared" si="6"/>
        <v>8</v>
      </c>
      <c r="C86">
        <v>85</v>
      </c>
      <c r="D86" s="4">
        <f t="shared" ca="1" si="7"/>
        <v>0</v>
      </c>
      <c r="E86" s="24">
        <f ca="1">IF(SUM(D86,F86,G86)&gt;=J85,0,IF(ISNA(VLOOKUP(A86,'Extra aflossing'!A:G,3,0)),0,VLOOKUP(A86,'Extra aflossing'!A:G,3,0))+IF(Datum_vandaag&lt;A86,Maandelijks_extra,0))</f>
        <v>0</v>
      </c>
      <c r="F86" s="4">
        <f ca="1">IF(A86&lt;=Stoppen_vrijwillig_aflos,IF(AND(Wat_wil_ik_maandelijks_betalen&gt;SUM(H86,'Annuitair extra oud'!H86),A86&gt;=per_wanneer),IF(J85&gt;=0,IF(J85&gt;=Wat_wil_ik_maandelijks_betalen,(Wat_wil_ik_maandelijks_betalen-SUM(H86,'Annuitair extra oud'!H86)),J85-D86)),0),0)</f>
        <v>0</v>
      </c>
      <c r="G86" s="4">
        <f ca="1">J85*Invoer!$B$13/12</f>
        <v>0</v>
      </c>
      <c r="H86" s="4">
        <f ca="1">ABS(PMT(Invoer!$B$12/12,360-C86+1,J85,0))</f>
        <v>0</v>
      </c>
      <c r="I86" s="4">
        <f t="shared" ca="1" si="5"/>
        <v>0</v>
      </c>
      <c r="J86" s="4">
        <f t="shared" ca="1" si="8"/>
        <v>0</v>
      </c>
    </row>
    <row r="87" spans="1:10" x14ac:dyDescent="0.25">
      <c r="A87" s="10">
        <f t="shared" si="9"/>
        <v>47027</v>
      </c>
      <c r="B87">
        <f t="shared" si="6"/>
        <v>8</v>
      </c>
      <c r="C87">
        <v>86</v>
      </c>
      <c r="D87" s="4">
        <f t="shared" ca="1" si="7"/>
        <v>0</v>
      </c>
      <c r="E87" s="24">
        <f ca="1">IF(SUM(D87,F87,G87)&gt;=J86,0,IF(ISNA(VLOOKUP(A87,'Extra aflossing'!A:G,3,0)),0,VLOOKUP(A87,'Extra aflossing'!A:G,3,0))+IF(Datum_vandaag&lt;A87,Maandelijks_extra,0))</f>
        <v>0</v>
      </c>
      <c r="F87" s="4">
        <f ca="1">IF(A87&lt;=Stoppen_vrijwillig_aflos,IF(AND(Wat_wil_ik_maandelijks_betalen&gt;SUM(H87,'Annuitair extra oud'!H87),A87&gt;=per_wanneer),IF(J86&gt;=0,IF(J86&gt;=Wat_wil_ik_maandelijks_betalen,(Wat_wil_ik_maandelijks_betalen-SUM(H87,'Annuitair extra oud'!H87)),J86-D87)),0),0)</f>
        <v>0</v>
      </c>
      <c r="G87" s="4">
        <f ca="1">J86*Invoer!$B$13/12</f>
        <v>0</v>
      </c>
      <c r="H87" s="4">
        <f ca="1">ABS(PMT(Invoer!$B$12/12,360-C87+1,J86,0))</f>
        <v>0</v>
      </c>
      <c r="I87" s="4">
        <f t="shared" ca="1" si="5"/>
        <v>0</v>
      </c>
      <c r="J87" s="4">
        <f t="shared" ca="1" si="8"/>
        <v>0</v>
      </c>
    </row>
    <row r="88" spans="1:10" x14ac:dyDescent="0.25">
      <c r="A88" s="10">
        <f t="shared" si="9"/>
        <v>47058</v>
      </c>
      <c r="B88">
        <f t="shared" si="6"/>
        <v>8</v>
      </c>
      <c r="C88">
        <v>87</v>
      </c>
      <c r="D88" s="4">
        <f t="shared" ca="1" si="7"/>
        <v>0</v>
      </c>
      <c r="E88" s="24">
        <f ca="1">IF(SUM(D88,F88,G88)&gt;=J87,0,IF(ISNA(VLOOKUP(A88,'Extra aflossing'!A:G,3,0)),0,VLOOKUP(A88,'Extra aflossing'!A:G,3,0))+IF(Datum_vandaag&lt;A88,Maandelijks_extra,0))</f>
        <v>0</v>
      </c>
      <c r="F88" s="4">
        <f ca="1">IF(A88&lt;=Stoppen_vrijwillig_aflos,IF(AND(Wat_wil_ik_maandelijks_betalen&gt;SUM(H88,'Annuitair extra oud'!H88),A88&gt;=per_wanneer),IF(J87&gt;=0,IF(J87&gt;=Wat_wil_ik_maandelijks_betalen,(Wat_wil_ik_maandelijks_betalen-SUM(H88,'Annuitair extra oud'!H88)),J87-D88)),0),0)</f>
        <v>0</v>
      </c>
      <c r="G88" s="4">
        <f ca="1">J87*Invoer!$B$13/12</f>
        <v>0</v>
      </c>
      <c r="H88" s="4">
        <f ca="1">ABS(PMT(Invoer!$B$12/12,360-C88+1,J87,0))</f>
        <v>0</v>
      </c>
      <c r="I88" s="4">
        <f t="shared" ca="1" si="5"/>
        <v>0</v>
      </c>
      <c r="J88" s="4">
        <f t="shared" ca="1" si="8"/>
        <v>0</v>
      </c>
    </row>
    <row r="89" spans="1:10" x14ac:dyDescent="0.25">
      <c r="A89" s="10">
        <f t="shared" si="9"/>
        <v>47088</v>
      </c>
      <c r="B89">
        <f t="shared" si="6"/>
        <v>8</v>
      </c>
      <c r="C89">
        <v>88</v>
      </c>
      <c r="D89" s="4">
        <f t="shared" ca="1" si="7"/>
        <v>0</v>
      </c>
      <c r="E89" s="24">
        <f ca="1">IF(SUM(D89,F89,G89)&gt;=J88,0,IF(ISNA(VLOOKUP(A89,'Extra aflossing'!A:G,3,0)),0,VLOOKUP(A89,'Extra aflossing'!A:G,3,0))+IF(Datum_vandaag&lt;A89,Maandelijks_extra,0))</f>
        <v>0</v>
      </c>
      <c r="F89" s="4">
        <f ca="1">IF(A89&lt;=Stoppen_vrijwillig_aflos,IF(AND(Wat_wil_ik_maandelijks_betalen&gt;SUM(H89,'Annuitair extra oud'!H89),A89&gt;=per_wanneer),IF(J88&gt;=0,IF(J88&gt;=Wat_wil_ik_maandelijks_betalen,(Wat_wil_ik_maandelijks_betalen-SUM(H89,'Annuitair extra oud'!H89)),J88-D89)),0),0)</f>
        <v>0</v>
      </c>
      <c r="G89" s="4">
        <f ca="1">J88*Invoer!$B$13/12</f>
        <v>0</v>
      </c>
      <c r="H89" s="4">
        <f ca="1">ABS(PMT(Invoer!$B$12/12,360-C89+1,J88,0))</f>
        <v>0</v>
      </c>
      <c r="I89" s="4">
        <f t="shared" ca="1" si="5"/>
        <v>0</v>
      </c>
      <c r="J89" s="4">
        <f t="shared" ca="1" si="8"/>
        <v>0</v>
      </c>
    </row>
    <row r="90" spans="1:10" x14ac:dyDescent="0.25">
      <c r="A90" s="10">
        <f t="shared" si="9"/>
        <v>47119</v>
      </c>
      <c r="B90">
        <f t="shared" si="6"/>
        <v>8</v>
      </c>
      <c r="C90">
        <v>89</v>
      </c>
      <c r="D90" s="4">
        <f t="shared" ca="1" si="7"/>
        <v>0</v>
      </c>
      <c r="E90" s="24">
        <f ca="1">IF(SUM(D90,F90,G90)&gt;=J89,0,IF(ISNA(VLOOKUP(A90,'Extra aflossing'!A:G,3,0)),0,VLOOKUP(A90,'Extra aflossing'!A:G,3,0))+IF(Datum_vandaag&lt;A90,Maandelijks_extra,0))</f>
        <v>0</v>
      </c>
      <c r="F90" s="4">
        <f ca="1">IF(A90&lt;=Stoppen_vrijwillig_aflos,IF(AND(Wat_wil_ik_maandelijks_betalen&gt;SUM(H90,'Annuitair extra oud'!H90),A90&gt;=per_wanneer),IF(J89&gt;=0,IF(J89&gt;=Wat_wil_ik_maandelijks_betalen,(Wat_wil_ik_maandelijks_betalen-SUM(H90,'Annuitair extra oud'!H90)),J89-D90)),0),0)</f>
        <v>0</v>
      </c>
      <c r="G90" s="4">
        <f ca="1">J89*Invoer!$B$13/12</f>
        <v>0</v>
      </c>
      <c r="H90" s="4">
        <f ca="1">ABS(PMT(Invoer!$B$12/12,360-C90+1,J89,0))</f>
        <v>0</v>
      </c>
      <c r="I90" s="4">
        <f t="shared" ca="1" si="5"/>
        <v>0</v>
      </c>
      <c r="J90" s="4">
        <f t="shared" ca="1" si="8"/>
        <v>0</v>
      </c>
    </row>
    <row r="91" spans="1:10" x14ac:dyDescent="0.25">
      <c r="A91" s="10">
        <f t="shared" si="9"/>
        <v>47150</v>
      </c>
      <c r="B91">
        <f t="shared" si="6"/>
        <v>8</v>
      </c>
      <c r="C91">
        <v>90</v>
      </c>
      <c r="D91" s="4">
        <f t="shared" ca="1" si="7"/>
        <v>0</v>
      </c>
      <c r="E91" s="24">
        <f ca="1">IF(SUM(D91,F91,G91)&gt;=J90,0,IF(ISNA(VLOOKUP(A91,'Extra aflossing'!A:G,3,0)),0,VLOOKUP(A91,'Extra aflossing'!A:G,3,0))+IF(Datum_vandaag&lt;A91,Maandelijks_extra,0))</f>
        <v>0</v>
      </c>
      <c r="F91" s="4">
        <f ca="1">IF(A91&lt;=Stoppen_vrijwillig_aflos,IF(AND(Wat_wil_ik_maandelijks_betalen&gt;SUM(H91,'Annuitair extra oud'!H91),A91&gt;=per_wanneer),IF(J90&gt;=0,IF(J90&gt;=Wat_wil_ik_maandelijks_betalen,(Wat_wil_ik_maandelijks_betalen-SUM(H91,'Annuitair extra oud'!H91)),J90-D91)),0),0)</f>
        <v>0</v>
      </c>
      <c r="G91" s="4">
        <f ca="1">J90*Invoer!$B$13/12</f>
        <v>0</v>
      </c>
      <c r="H91" s="4">
        <f ca="1">ABS(PMT(Invoer!$B$12/12,360-C91+1,J90,0))</f>
        <v>0</v>
      </c>
      <c r="I91" s="4">
        <f t="shared" ca="1" si="5"/>
        <v>0</v>
      </c>
      <c r="J91" s="4">
        <f t="shared" ca="1" si="8"/>
        <v>0</v>
      </c>
    </row>
    <row r="92" spans="1:10" x14ac:dyDescent="0.25">
      <c r="A92" s="10">
        <f t="shared" si="9"/>
        <v>47178</v>
      </c>
      <c r="B92">
        <f t="shared" si="6"/>
        <v>8</v>
      </c>
      <c r="C92">
        <v>91</v>
      </c>
      <c r="D92" s="4">
        <f t="shared" ca="1" si="7"/>
        <v>0</v>
      </c>
      <c r="E92" s="24">
        <f ca="1">IF(SUM(D92,F92,G92)&gt;=J91,0,IF(ISNA(VLOOKUP(A92,'Extra aflossing'!A:G,3,0)),0,VLOOKUP(A92,'Extra aflossing'!A:G,3,0))+IF(Datum_vandaag&lt;A92,Maandelijks_extra,0))</f>
        <v>0</v>
      </c>
      <c r="F92" s="4">
        <f ca="1">IF(A92&lt;=Stoppen_vrijwillig_aflos,IF(AND(Wat_wil_ik_maandelijks_betalen&gt;SUM(H92,'Annuitair extra oud'!H92),A92&gt;=per_wanneer),IF(J91&gt;=0,IF(J91&gt;=Wat_wil_ik_maandelijks_betalen,(Wat_wil_ik_maandelijks_betalen-SUM(H92,'Annuitair extra oud'!H92)),J91-D92)),0),0)</f>
        <v>0</v>
      </c>
      <c r="G92" s="4">
        <f ca="1">J91*Invoer!$B$13/12</f>
        <v>0</v>
      </c>
      <c r="H92" s="4">
        <f ca="1">ABS(PMT(Invoer!$B$12/12,360-C92+1,J91,0))</f>
        <v>0</v>
      </c>
      <c r="I92" s="4">
        <f t="shared" ca="1" si="5"/>
        <v>0</v>
      </c>
      <c r="J92" s="4">
        <f t="shared" ca="1" si="8"/>
        <v>0</v>
      </c>
    </row>
    <row r="93" spans="1:10" x14ac:dyDescent="0.25">
      <c r="A93" s="10">
        <f t="shared" si="9"/>
        <v>47209</v>
      </c>
      <c r="B93">
        <f t="shared" si="6"/>
        <v>8</v>
      </c>
      <c r="C93">
        <v>92</v>
      </c>
      <c r="D93" s="4">
        <f t="shared" ca="1" si="7"/>
        <v>0</v>
      </c>
      <c r="E93" s="24">
        <f ca="1">IF(SUM(D93,F93,G93)&gt;=J92,0,IF(ISNA(VLOOKUP(A93,'Extra aflossing'!A:G,3,0)),0,VLOOKUP(A93,'Extra aflossing'!A:G,3,0))+IF(Datum_vandaag&lt;A93,Maandelijks_extra,0))</f>
        <v>0</v>
      </c>
      <c r="F93" s="4">
        <f ca="1">IF(A93&lt;=Stoppen_vrijwillig_aflos,IF(AND(Wat_wil_ik_maandelijks_betalen&gt;SUM(H93,'Annuitair extra oud'!H93),A93&gt;=per_wanneer),IF(J92&gt;=0,IF(J92&gt;=Wat_wil_ik_maandelijks_betalen,(Wat_wil_ik_maandelijks_betalen-SUM(H93,'Annuitair extra oud'!H93)),J92-D93)),0),0)</f>
        <v>0</v>
      </c>
      <c r="G93" s="4">
        <f ca="1">J92*Invoer!$B$13/12</f>
        <v>0</v>
      </c>
      <c r="H93" s="4">
        <f ca="1">ABS(PMT(Invoer!$B$12/12,360-C93+1,J92,0))</f>
        <v>0</v>
      </c>
      <c r="I93" s="4">
        <f t="shared" ca="1" si="5"/>
        <v>0</v>
      </c>
      <c r="J93" s="4">
        <f t="shared" ca="1" si="8"/>
        <v>0</v>
      </c>
    </row>
    <row r="94" spans="1:10" x14ac:dyDescent="0.25">
      <c r="A94" s="10">
        <f t="shared" si="9"/>
        <v>47239</v>
      </c>
      <c r="B94">
        <f t="shared" si="6"/>
        <v>8</v>
      </c>
      <c r="C94">
        <v>93</v>
      </c>
      <c r="D94" s="4">
        <f t="shared" ca="1" si="7"/>
        <v>0</v>
      </c>
      <c r="E94" s="24">
        <f ca="1">IF(SUM(D94,F94,G94)&gt;=J93,0,IF(ISNA(VLOOKUP(A94,'Extra aflossing'!A:G,3,0)),0,VLOOKUP(A94,'Extra aflossing'!A:G,3,0))+IF(Datum_vandaag&lt;A94,Maandelijks_extra,0))</f>
        <v>0</v>
      </c>
      <c r="F94" s="4">
        <f ca="1">IF(A94&lt;=Stoppen_vrijwillig_aflos,IF(AND(Wat_wil_ik_maandelijks_betalen&gt;SUM(H94,'Annuitair extra oud'!H94),A94&gt;=per_wanneer),IF(J93&gt;=0,IF(J93&gt;=Wat_wil_ik_maandelijks_betalen,(Wat_wil_ik_maandelijks_betalen-SUM(H94,'Annuitair extra oud'!H94)),J93-D94)),0),0)</f>
        <v>0</v>
      </c>
      <c r="G94" s="4">
        <f ca="1">J93*Invoer!$B$13/12</f>
        <v>0</v>
      </c>
      <c r="H94" s="4">
        <f ca="1">ABS(PMT(Invoer!$B$12/12,360-C94+1,J93,0))</f>
        <v>0</v>
      </c>
      <c r="I94" s="4">
        <f t="shared" ca="1" si="5"/>
        <v>0</v>
      </c>
      <c r="J94" s="4">
        <f t="shared" ca="1" si="8"/>
        <v>0</v>
      </c>
    </row>
    <row r="95" spans="1:10" x14ac:dyDescent="0.25">
      <c r="A95" s="10">
        <f t="shared" si="9"/>
        <v>47270</v>
      </c>
      <c r="B95">
        <f t="shared" si="6"/>
        <v>8</v>
      </c>
      <c r="C95">
        <v>94</v>
      </c>
      <c r="D95" s="4">
        <f t="shared" ca="1" si="7"/>
        <v>0</v>
      </c>
      <c r="E95" s="24">
        <f ca="1">IF(SUM(D95,F95,G95)&gt;=J94,0,IF(ISNA(VLOOKUP(A95,'Extra aflossing'!A:G,3,0)),0,VLOOKUP(A95,'Extra aflossing'!A:G,3,0))+IF(Datum_vandaag&lt;A95,Maandelijks_extra,0))</f>
        <v>0</v>
      </c>
      <c r="F95" s="4">
        <f ca="1">IF(A95&lt;=Stoppen_vrijwillig_aflos,IF(AND(Wat_wil_ik_maandelijks_betalen&gt;SUM(H95,'Annuitair extra oud'!H95),A95&gt;=per_wanneer),IF(J94&gt;=0,IF(J94&gt;=Wat_wil_ik_maandelijks_betalen,(Wat_wil_ik_maandelijks_betalen-SUM(H95,'Annuitair extra oud'!H95)),J94-D95)),0),0)</f>
        <v>0</v>
      </c>
      <c r="G95" s="4">
        <f ca="1">J94*Invoer!$B$13/12</f>
        <v>0</v>
      </c>
      <c r="H95" s="4">
        <f ca="1">ABS(PMT(Invoer!$B$12/12,360-C95+1,J94,0))</f>
        <v>0</v>
      </c>
      <c r="I95" s="4">
        <f t="shared" ca="1" si="5"/>
        <v>0</v>
      </c>
      <c r="J95" s="4">
        <f t="shared" ca="1" si="8"/>
        <v>0</v>
      </c>
    </row>
    <row r="96" spans="1:10" x14ac:dyDescent="0.25">
      <c r="A96" s="10">
        <f t="shared" si="9"/>
        <v>47300</v>
      </c>
      <c r="B96">
        <f t="shared" si="6"/>
        <v>8</v>
      </c>
      <c r="C96">
        <v>95</v>
      </c>
      <c r="D96" s="4">
        <f t="shared" ca="1" si="7"/>
        <v>0</v>
      </c>
      <c r="E96" s="24">
        <f ca="1">IF(SUM(D96,F96,G96)&gt;=J95,0,IF(ISNA(VLOOKUP(A96,'Extra aflossing'!A:G,3,0)),0,VLOOKUP(A96,'Extra aflossing'!A:G,3,0))+IF(Datum_vandaag&lt;A96,Maandelijks_extra,0))</f>
        <v>0</v>
      </c>
      <c r="F96" s="4">
        <f ca="1">IF(A96&lt;=Stoppen_vrijwillig_aflos,IF(AND(Wat_wil_ik_maandelijks_betalen&gt;SUM(H96,'Annuitair extra oud'!H96),A96&gt;=per_wanneer),IF(J95&gt;=0,IF(J95&gt;=Wat_wil_ik_maandelijks_betalen,(Wat_wil_ik_maandelijks_betalen-SUM(H96,'Annuitair extra oud'!H96)),J95-D96)),0),0)</f>
        <v>0</v>
      </c>
      <c r="G96" s="4">
        <f ca="1">J95*Invoer!$B$13/12</f>
        <v>0</v>
      </c>
      <c r="H96" s="4">
        <f ca="1">ABS(PMT(Invoer!$B$12/12,360-C96+1,J95,0))</f>
        <v>0</v>
      </c>
      <c r="I96" s="4">
        <f t="shared" ca="1" si="5"/>
        <v>0</v>
      </c>
      <c r="J96" s="4">
        <f t="shared" ca="1" si="8"/>
        <v>0</v>
      </c>
    </row>
    <row r="97" spans="1:10" x14ac:dyDescent="0.25">
      <c r="A97" s="10">
        <f t="shared" si="9"/>
        <v>47331</v>
      </c>
      <c r="B97">
        <f t="shared" si="6"/>
        <v>8</v>
      </c>
      <c r="C97">
        <v>96</v>
      </c>
      <c r="D97" s="4">
        <f t="shared" ca="1" si="7"/>
        <v>0</v>
      </c>
      <c r="E97" s="24">
        <f ca="1">IF(SUM(D97,F97,G97)&gt;=J96,0,IF(ISNA(VLOOKUP(A97,'Extra aflossing'!A:G,3,0)),0,VLOOKUP(A97,'Extra aflossing'!A:G,3,0))+IF(Datum_vandaag&lt;A97,Maandelijks_extra,0))</f>
        <v>0</v>
      </c>
      <c r="F97" s="4">
        <f ca="1">IF(A97&lt;=Stoppen_vrijwillig_aflos,IF(AND(Wat_wil_ik_maandelijks_betalen&gt;SUM(H97,'Annuitair extra oud'!H97),A97&gt;=per_wanneer),IF(J96&gt;=0,IF(J96&gt;=Wat_wil_ik_maandelijks_betalen,(Wat_wil_ik_maandelijks_betalen-SUM(H97,'Annuitair extra oud'!H97)),J96-D97)),0),0)</f>
        <v>0</v>
      </c>
      <c r="G97" s="4">
        <f ca="1">J96*Invoer!$B$13/12</f>
        <v>0</v>
      </c>
      <c r="H97" s="4">
        <f ca="1">ABS(PMT(Invoer!$B$12/12,360-C97+1,J96,0))</f>
        <v>0</v>
      </c>
      <c r="I97" s="4">
        <f t="shared" ca="1" si="5"/>
        <v>0</v>
      </c>
      <c r="J97" s="4">
        <f t="shared" ca="1" si="8"/>
        <v>0</v>
      </c>
    </row>
    <row r="98" spans="1:10" x14ac:dyDescent="0.25">
      <c r="A98" s="10">
        <f t="shared" si="9"/>
        <v>47362</v>
      </c>
      <c r="B98">
        <f t="shared" si="6"/>
        <v>9</v>
      </c>
      <c r="C98">
        <v>97</v>
      </c>
      <c r="D98" s="4">
        <f t="shared" ca="1" si="7"/>
        <v>0</v>
      </c>
      <c r="E98" s="24">
        <f ca="1">IF(SUM(D98,F98,G98)&gt;=J97,0,IF(ISNA(VLOOKUP(A98,'Extra aflossing'!A:G,3,0)),0,VLOOKUP(A98,'Extra aflossing'!A:G,3,0))+IF(Datum_vandaag&lt;A98,Maandelijks_extra,0))</f>
        <v>0</v>
      </c>
      <c r="F98" s="4">
        <f ca="1">IF(A98&lt;=Stoppen_vrijwillig_aflos,IF(AND(Wat_wil_ik_maandelijks_betalen&gt;SUM(H98,'Annuitair extra oud'!H98),A98&gt;=per_wanneer),IF(J97&gt;=0,IF(J97&gt;=Wat_wil_ik_maandelijks_betalen,(Wat_wil_ik_maandelijks_betalen-SUM(H98,'Annuitair extra oud'!H98)),J97-D98)),0),0)</f>
        <v>0</v>
      </c>
      <c r="G98" s="4">
        <f ca="1">J97*Invoer!$B$13/12</f>
        <v>0</v>
      </c>
      <c r="H98" s="4">
        <f ca="1">ABS(PMT(Invoer!$B$12/12,360-C98+1,J97,0))</f>
        <v>0</v>
      </c>
      <c r="I98" s="4">
        <f t="shared" ca="1" si="5"/>
        <v>0</v>
      </c>
      <c r="J98" s="4">
        <f t="shared" ca="1" si="8"/>
        <v>0</v>
      </c>
    </row>
    <row r="99" spans="1:10" x14ac:dyDescent="0.25">
      <c r="A99" s="10">
        <f t="shared" si="9"/>
        <v>47392</v>
      </c>
      <c r="B99">
        <f t="shared" si="6"/>
        <v>9</v>
      </c>
      <c r="C99">
        <v>98</v>
      </c>
      <c r="D99" s="4">
        <f t="shared" ca="1" si="7"/>
        <v>0</v>
      </c>
      <c r="E99" s="24">
        <f ca="1">IF(SUM(D99,F99,G99)&gt;=J98,0,IF(ISNA(VLOOKUP(A99,'Extra aflossing'!A:G,3,0)),0,VLOOKUP(A99,'Extra aflossing'!A:G,3,0))+IF(Datum_vandaag&lt;A99,Maandelijks_extra,0))</f>
        <v>0</v>
      </c>
      <c r="F99" s="4">
        <f ca="1">IF(A99&lt;=Stoppen_vrijwillig_aflos,IF(AND(Wat_wil_ik_maandelijks_betalen&gt;SUM(H99,'Annuitair extra oud'!H99),A99&gt;=per_wanneer),IF(J98&gt;=0,IF(J98&gt;=Wat_wil_ik_maandelijks_betalen,(Wat_wil_ik_maandelijks_betalen-SUM(H99,'Annuitair extra oud'!H99)),J98-D99)),0),0)</f>
        <v>0</v>
      </c>
      <c r="G99" s="4">
        <f ca="1">J98*Invoer!$B$13/12</f>
        <v>0</v>
      </c>
      <c r="H99" s="4">
        <f ca="1">ABS(PMT(Invoer!$B$12/12,360-C99+1,J98,0))</f>
        <v>0</v>
      </c>
      <c r="I99" s="4">
        <f t="shared" ca="1" si="5"/>
        <v>0</v>
      </c>
      <c r="J99" s="4">
        <f t="shared" ca="1" si="8"/>
        <v>0</v>
      </c>
    </row>
    <row r="100" spans="1:10" x14ac:dyDescent="0.25">
      <c r="A100" s="10">
        <f t="shared" si="9"/>
        <v>47423</v>
      </c>
      <c r="B100">
        <f t="shared" si="6"/>
        <v>9</v>
      </c>
      <c r="C100">
        <v>99</v>
      </c>
      <c r="D100" s="4">
        <f t="shared" ca="1" si="7"/>
        <v>0</v>
      </c>
      <c r="E100" s="24">
        <f ca="1">IF(SUM(D100,F100,G100)&gt;=J99,0,IF(ISNA(VLOOKUP(A100,'Extra aflossing'!A:G,3,0)),0,VLOOKUP(A100,'Extra aflossing'!A:G,3,0))+IF(Datum_vandaag&lt;A100,Maandelijks_extra,0))</f>
        <v>0</v>
      </c>
      <c r="F100" s="4">
        <f ca="1">IF(A100&lt;=Stoppen_vrijwillig_aflos,IF(AND(Wat_wil_ik_maandelijks_betalen&gt;SUM(H100,'Annuitair extra oud'!H100),A100&gt;=per_wanneer),IF(J99&gt;=0,IF(J99&gt;=Wat_wil_ik_maandelijks_betalen,(Wat_wil_ik_maandelijks_betalen-SUM(H100,'Annuitair extra oud'!H100)),J99-D100)),0),0)</f>
        <v>0</v>
      </c>
      <c r="G100" s="4">
        <f ca="1">J99*Invoer!$B$13/12</f>
        <v>0</v>
      </c>
      <c r="H100" s="4">
        <f ca="1">ABS(PMT(Invoer!$B$12/12,360-C100+1,J99,0))</f>
        <v>0</v>
      </c>
      <c r="I100" s="4">
        <f t="shared" ca="1" si="5"/>
        <v>0</v>
      </c>
      <c r="J100" s="4">
        <f t="shared" ca="1" si="8"/>
        <v>0</v>
      </c>
    </row>
    <row r="101" spans="1:10" x14ac:dyDescent="0.25">
      <c r="A101" s="10">
        <f t="shared" si="9"/>
        <v>47453</v>
      </c>
      <c r="B101">
        <f t="shared" si="6"/>
        <v>9</v>
      </c>
      <c r="C101">
        <v>100</v>
      </c>
      <c r="D101" s="4">
        <f t="shared" ca="1" si="7"/>
        <v>0</v>
      </c>
      <c r="E101" s="24">
        <f ca="1">IF(SUM(D101,F101,G101)&gt;=J100,0,IF(ISNA(VLOOKUP(A101,'Extra aflossing'!A:G,3,0)),0,VLOOKUP(A101,'Extra aflossing'!A:G,3,0))+IF(Datum_vandaag&lt;A101,Maandelijks_extra,0))</f>
        <v>0</v>
      </c>
      <c r="F101" s="4">
        <f ca="1">IF(A101&lt;=Stoppen_vrijwillig_aflos,IF(AND(Wat_wil_ik_maandelijks_betalen&gt;SUM(H101,'Annuitair extra oud'!H101),A101&gt;=per_wanneer),IF(J100&gt;=0,IF(J100&gt;=Wat_wil_ik_maandelijks_betalen,(Wat_wil_ik_maandelijks_betalen-SUM(H101,'Annuitair extra oud'!H101)),J100-D101)),0),0)</f>
        <v>0</v>
      </c>
      <c r="G101" s="4">
        <f ca="1">J100*Invoer!$B$13/12</f>
        <v>0</v>
      </c>
      <c r="H101" s="4">
        <f ca="1">ABS(PMT(Invoer!$B$12/12,360-C101+1,J100,0))</f>
        <v>0</v>
      </c>
      <c r="I101" s="4">
        <f t="shared" ca="1" si="5"/>
        <v>0</v>
      </c>
      <c r="J101" s="4">
        <f t="shared" ca="1" si="8"/>
        <v>0</v>
      </c>
    </row>
    <row r="102" spans="1:10" x14ac:dyDescent="0.25">
      <c r="A102" s="10">
        <f t="shared" si="9"/>
        <v>47484</v>
      </c>
      <c r="B102">
        <f t="shared" si="6"/>
        <v>9</v>
      </c>
      <c r="C102">
        <v>101</v>
      </c>
      <c r="D102" s="4">
        <f t="shared" ca="1" si="7"/>
        <v>0</v>
      </c>
      <c r="E102" s="24">
        <f ca="1">IF(SUM(D102,F102,G102)&gt;=J101,0,IF(ISNA(VLOOKUP(A102,'Extra aflossing'!A:G,3,0)),0,VLOOKUP(A102,'Extra aflossing'!A:G,3,0))+IF(Datum_vandaag&lt;A102,Maandelijks_extra,0))</f>
        <v>0</v>
      </c>
      <c r="F102" s="4">
        <f ca="1">IF(A102&lt;=Stoppen_vrijwillig_aflos,IF(AND(Wat_wil_ik_maandelijks_betalen&gt;SUM(H102,'Annuitair extra oud'!H102),A102&gt;=per_wanneer),IF(J101&gt;=0,IF(J101&gt;=Wat_wil_ik_maandelijks_betalen,(Wat_wil_ik_maandelijks_betalen-SUM(H102,'Annuitair extra oud'!H102)),J101-D102)),0),0)</f>
        <v>0</v>
      </c>
      <c r="G102" s="4">
        <f ca="1">J101*Invoer!$B$13/12</f>
        <v>0</v>
      </c>
      <c r="H102" s="4">
        <f ca="1">ABS(PMT(Invoer!$B$12/12,360-C102+1,J101,0))</f>
        <v>0</v>
      </c>
      <c r="I102" s="4">
        <f t="shared" ca="1" si="5"/>
        <v>0</v>
      </c>
      <c r="J102" s="4">
        <f t="shared" ca="1" si="8"/>
        <v>0</v>
      </c>
    </row>
    <row r="103" spans="1:10" x14ac:dyDescent="0.25">
      <c r="A103" s="10">
        <f t="shared" si="9"/>
        <v>47515</v>
      </c>
      <c r="B103">
        <f t="shared" si="6"/>
        <v>9</v>
      </c>
      <c r="C103">
        <v>102</v>
      </c>
      <c r="D103" s="4">
        <f t="shared" ca="1" si="7"/>
        <v>0</v>
      </c>
      <c r="E103" s="24">
        <f ca="1">IF(SUM(D103,F103,G103)&gt;=J102,0,IF(ISNA(VLOOKUP(A103,'Extra aflossing'!A:G,3,0)),0,VLOOKUP(A103,'Extra aflossing'!A:G,3,0))+IF(Datum_vandaag&lt;A103,Maandelijks_extra,0))</f>
        <v>0</v>
      </c>
      <c r="F103" s="4">
        <f ca="1">IF(A103&lt;=Stoppen_vrijwillig_aflos,IF(AND(Wat_wil_ik_maandelijks_betalen&gt;SUM(H103,'Annuitair extra oud'!H103),A103&gt;=per_wanneer),IF(J102&gt;=0,IF(J102&gt;=Wat_wil_ik_maandelijks_betalen,(Wat_wil_ik_maandelijks_betalen-SUM(H103,'Annuitair extra oud'!H103)),J102-D103)),0),0)</f>
        <v>0</v>
      </c>
      <c r="G103" s="4">
        <f ca="1">J102*Invoer!$B$13/12</f>
        <v>0</v>
      </c>
      <c r="H103" s="4">
        <f ca="1">ABS(PMT(Invoer!$B$12/12,360-C103+1,J102,0))</f>
        <v>0</v>
      </c>
      <c r="I103" s="4">
        <f t="shared" ca="1" si="5"/>
        <v>0</v>
      </c>
      <c r="J103" s="4">
        <f t="shared" ca="1" si="8"/>
        <v>0</v>
      </c>
    </row>
    <row r="104" spans="1:10" x14ac:dyDescent="0.25">
      <c r="A104" s="10">
        <f t="shared" si="9"/>
        <v>47543</v>
      </c>
      <c r="B104">
        <f t="shared" si="6"/>
        <v>9</v>
      </c>
      <c r="C104">
        <v>103</v>
      </c>
      <c r="D104" s="4">
        <f t="shared" ca="1" si="7"/>
        <v>0</v>
      </c>
      <c r="E104" s="24">
        <f ca="1">IF(SUM(D104,F104,G104)&gt;=J103,0,IF(ISNA(VLOOKUP(A104,'Extra aflossing'!A:G,3,0)),0,VLOOKUP(A104,'Extra aflossing'!A:G,3,0))+IF(Datum_vandaag&lt;A104,Maandelijks_extra,0))</f>
        <v>0</v>
      </c>
      <c r="F104" s="4">
        <f ca="1">IF(A104&lt;=Stoppen_vrijwillig_aflos,IF(AND(Wat_wil_ik_maandelijks_betalen&gt;SUM(H104,'Annuitair extra oud'!H104),A104&gt;=per_wanneer),IF(J103&gt;=0,IF(J103&gt;=Wat_wil_ik_maandelijks_betalen,(Wat_wil_ik_maandelijks_betalen-SUM(H104,'Annuitair extra oud'!H104)),J103-D104)),0),0)</f>
        <v>0</v>
      </c>
      <c r="G104" s="4">
        <f ca="1">J103*Invoer!$B$13/12</f>
        <v>0</v>
      </c>
      <c r="H104" s="4">
        <f ca="1">ABS(PMT(Invoer!$B$12/12,360-C104+1,J103,0))</f>
        <v>0</v>
      </c>
      <c r="I104" s="4">
        <f t="shared" ca="1" si="5"/>
        <v>0</v>
      </c>
      <c r="J104" s="4">
        <f t="shared" ca="1" si="8"/>
        <v>0</v>
      </c>
    </row>
    <row r="105" spans="1:10" x14ac:dyDescent="0.25">
      <c r="A105" s="10">
        <f t="shared" si="9"/>
        <v>47574</v>
      </c>
      <c r="B105">
        <f t="shared" si="6"/>
        <v>9</v>
      </c>
      <c r="C105">
        <v>104</v>
      </c>
      <c r="D105" s="4">
        <f t="shared" ca="1" si="7"/>
        <v>0</v>
      </c>
      <c r="E105" s="24">
        <f ca="1">IF(SUM(D105,F105,G105)&gt;=J104,0,IF(ISNA(VLOOKUP(A105,'Extra aflossing'!A:G,3,0)),0,VLOOKUP(A105,'Extra aflossing'!A:G,3,0))+IF(Datum_vandaag&lt;A105,Maandelijks_extra,0))</f>
        <v>0</v>
      </c>
      <c r="F105" s="4">
        <f ca="1">IF(A105&lt;=Stoppen_vrijwillig_aflos,IF(AND(Wat_wil_ik_maandelijks_betalen&gt;SUM(H105,'Annuitair extra oud'!H105),A105&gt;=per_wanneer),IF(J104&gt;=0,IF(J104&gt;=Wat_wil_ik_maandelijks_betalen,(Wat_wil_ik_maandelijks_betalen-SUM(H105,'Annuitair extra oud'!H105)),J104-D105)),0),0)</f>
        <v>0</v>
      </c>
      <c r="G105" s="4">
        <f ca="1">J104*Invoer!$B$13/12</f>
        <v>0</v>
      </c>
      <c r="H105" s="4">
        <f ca="1">ABS(PMT(Invoer!$B$12/12,360-C105+1,J104,0))</f>
        <v>0</v>
      </c>
      <c r="I105" s="4">
        <f t="shared" ca="1" si="5"/>
        <v>0</v>
      </c>
      <c r="J105" s="4">
        <f t="shared" ca="1" si="8"/>
        <v>0</v>
      </c>
    </row>
    <row r="106" spans="1:10" x14ac:dyDescent="0.25">
      <c r="A106" s="10">
        <f t="shared" si="9"/>
        <v>47604</v>
      </c>
      <c r="B106">
        <f t="shared" si="6"/>
        <v>9</v>
      </c>
      <c r="C106">
        <v>105</v>
      </c>
      <c r="D106" s="4">
        <f t="shared" ca="1" si="7"/>
        <v>0</v>
      </c>
      <c r="E106" s="24">
        <f ca="1">IF(SUM(D106,F106,G106)&gt;=J105,0,IF(ISNA(VLOOKUP(A106,'Extra aflossing'!A:G,3,0)),0,VLOOKUP(A106,'Extra aflossing'!A:G,3,0))+IF(Datum_vandaag&lt;A106,Maandelijks_extra,0))</f>
        <v>0</v>
      </c>
      <c r="F106" s="4">
        <f ca="1">IF(A106&lt;=Stoppen_vrijwillig_aflos,IF(AND(Wat_wil_ik_maandelijks_betalen&gt;SUM(H106,'Annuitair extra oud'!H106),A106&gt;=per_wanneer),IF(J105&gt;=0,IF(J105&gt;=Wat_wil_ik_maandelijks_betalen,(Wat_wil_ik_maandelijks_betalen-SUM(H106,'Annuitair extra oud'!H106)),J105-D106)),0),0)</f>
        <v>0</v>
      </c>
      <c r="G106" s="4">
        <f ca="1">J105*Invoer!$B$13/12</f>
        <v>0</v>
      </c>
      <c r="H106" s="4">
        <f ca="1">ABS(PMT(Invoer!$B$12/12,360-C106+1,J105,0))</f>
        <v>0</v>
      </c>
      <c r="I106" s="4">
        <f t="shared" ca="1" si="5"/>
        <v>0</v>
      </c>
      <c r="J106" s="4">
        <f t="shared" ca="1" si="8"/>
        <v>0</v>
      </c>
    </row>
    <row r="107" spans="1:10" x14ac:dyDescent="0.25">
      <c r="A107" s="10">
        <f t="shared" si="9"/>
        <v>47635</v>
      </c>
      <c r="B107">
        <f t="shared" si="6"/>
        <v>9</v>
      </c>
      <c r="C107">
        <v>106</v>
      </c>
      <c r="D107" s="4">
        <f t="shared" ca="1" si="7"/>
        <v>0</v>
      </c>
      <c r="E107" s="24">
        <f ca="1">IF(SUM(D107,F107,G107)&gt;=J106,0,IF(ISNA(VLOOKUP(A107,'Extra aflossing'!A:G,3,0)),0,VLOOKUP(A107,'Extra aflossing'!A:G,3,0))+IF(Datum_vandaag&lt;A107,Maandelijks_extra,0))</f>
        <v>0</v>
      </c>
      <c r="F107" s="4">
        <f ca="1">IF(A107&lt;=Stoppen_vrijwillig_aflos,IF(AND(Wat_wil_ik_maandelijks_betalen&gt;SUM(H107,'Annuitair extra oud'!H107),A107&gt;=per_wanneer),IF(J106&gt;=0,IF(J106&gt;=Wat_wil_ik_maandelijks_betalen,(Wat_wil_ik_maandelijks_betalen-SUM(H107,'Annuitair extra oud'!H107)),J106-D107)),0),0)</f>
        <v>0</v>
      </c>
      <c r="G107" s="4">
        <f ca="1">J106*Invoer!$B$13/12</f>
        <v>0</v>
      </c>
      <c r="H107" s="4">
        <f ca="1">ABS(PMT(Invoer!$B$12/12,360-C107+1,J106,0))</f>
        <v>0</v>
      </c>
      <c r="I107" s="4">
        <f t="shared" ca="1" si="5"/>
        <v>0</v>
      </c>
      <c r="J107" s="4">
        <f t="shared" ca="1" si="8"/>
        <v>0</v>
      </c>
    </row>
    <row r="108" spans="1:10" x14ac:dyDescent="0.25">
      <c r="A108" s="10">
        <f t="shared" si="9"/>
        <v>47665</v>
      </c>
      <c r="B108">
        <f t="shared" si="6"/>
        <v>9</v>
      </c>
      <c r="C108">
        <v>107</v>
      </c>
      <c r="D108" s="4">
        <f t="shared" ca="1" si="7"/>
        <v>0</v>
      </c>
      <c r="E108" s="24">
        <f ca="1">IF(SUM(D108,F108,G108)&gt;=J107,0,IF(ISNA(VLOOKUP(A108,'Extra aflossing'!A:G,3,0)),0,VLOOKUP(A108,'Extra aflossing'!A:G,3,0))+IF(Datum_vandaag&lt;A108,Maandelijks_extra,0))</f>
        <v>0</v>
      </c>
      <c r="F108" s="4">
        <f ca="1">IF(A108&lt;=Stoppen_vrijwillig_aflos,IF(AND(Wat_wil_ik_maandelijks_betalen&gt;SUM(H108,'Annuitair extra oud'!H108),A108&gt;=per_wanneer),IF(J107&gt;=0,IF(J107&gt;=Wat_wil_ik_maandelijks_betalen,(Wat_wil_ik_maandelijks_betalen-SUM(H108,'Annuitair extra oud'!H108)),J107-D108)),0),0)</f>
        <v>0</v>
      </c>
      <c r="G108" s="4">
        <f ca="1">J107*Invoer!$B$13/12</f>
        <v>0</v>
      </c>
      <c r="H108" s="4">
        <f ca="1">ABS(PMT(Invoer!$B$12/12,360-C108+1,J107,0))</f>
        <v>0</v>
      </c>
      <c r="I108" s="4">
        <f t="shared" ca="1" si="5"/>
        <v>0</v>
      </c>
      <c r="J108" s="4">
        <f t="shared" ca="1" si="8"/>
        <v>0</v>
      </c>
    </row>
    <row r="109" spans="1:10" x14ac:dyDescent="0.25">
      <c r="A109" s="10">
        <f t="shared" si="9"/>
        <v>47696</v>
      </c>
      <c r="B109">
        <f t="shared" si="6"/>
        <v>9</v>
      </c>
      <c r="C109">
        <v>108</v>
      </c>
      <c r="D109" s="4">
        <f t="shared" ca="1" si="7"/>
        <v>0</v>
      </c>
      <c r="E109" s="24">
        <f ca="1">IF(SUM(D109,F109,G109)&gt;=J108,0,IF(ISNA(VLOOKUP(A109,'Extra aflossing'!A:G,3,0)),0,VLOOKUP(A109,'Extra aflossing'!A:G,3,0))+IF(Datum_vandaag&lt;A109,Maandelijks_extra,0))</f>
        <v>0</v>
      </c>
      <c r="F109" s="4">
        <f ca="1">IF(A109&lt;=Stoppen_vrijwillig_aflos,IF(AND(Wat_wil_ik_maandelijks_betalen&gt;SUM(H109,'Annuitair extra oud'!H109),A109&gt;=per_wanneer),IF(J108&gt;=0,IF(J108&gt;=Wat_wil_ik_maandelijks_betalen,(Wat_wil_ik_maandelijks_betalen-SUM(H109,'Annuitair extra oud'!H109)),J108-D109)),0),0)</f>
        <v>0</v>
      </c>
      <c r="G109" s="4">
        <f ca="1">J108*Invoer!$B$13/12</f>
        <v>0</v>
      </c>
      <c r="H109" s="4">
        <f ca="1">ABS(PMT(Invoer!$B$12/12,360-C109+1,J108,0))</f>
        <v>0</v>
      </c>
      <c r="I109" s="4">
        <f t="shared" ca="1" si="5"/>
        <v>0</v>
      </c>
      <c r="J109" s="4">
        <f t="shared" ca="1" si="8"/>
        <v>0</v>
      </c>
    </row>
    <row r="110" spans="1:10" x14ac:dyDescent="0.25">
      <c r="A110" s="10">
        <f t="shared" si="9"/>
        <v>47727</v>
      </c>
      <c r="B110">
        <f t="shared" si="6"/>
        <v>10</v>
      </c>
      <c r="C110">
        <v>109</v>
      </c>
      <c r="D110" s="4">
        <f t="shared" ca="1" si="7"/>
        <v>0</v>
      </c>
      <c r="E110" s="24">
        <f ca="1">IF(SUM(D110,F110,G110)&gt;=J109,0,IF(ISNA(VLOOKUP(A110,'Extra aflossing'!A:G,3,0)),0,VLOOKUP(A110,'Extra aflossing'!A:G,3,0))+IF(Datum_vandaag&lt;A110,Maandelijks_extra,0))</f>
        <v>0</v>
      </c>
      <c r="F110" s="4">
        <f ca="1">IF(A110&lt;=Stoppen_vrijwillig_aflos,IF(AND(Wat_wil_ik_maandelijks_betalen&gt;SUM(H110,'Annuitair extra oud'!H110),A110&gt;=per_wanneer),IF(J109&gt;=0,IF(J109&gt;=Wat_wil_ik_maandelijks_betalen,(Wat_wil_ik_maandelijks_betalen-SUM(H110,'Annuitair extra oud'!H110)),J109-D110)),0),0)</f>
        <v>0</v>
      </c>
      <c r="G110" s="4">
        <f ca="1">J109*Invoer!$B$13/12</f>
        <v>0</v>
      </c>
      <c r="H110" s="4">
        <f ca="1">ABS(PMT(Invoer!$B$12/12,360-C110+1,J109,0))</f>
        <v>0</v>
      </c>
      <c r="I110" s="4">
        <f t="shared" ca="1" si="5"/>
        <v>0</v>
      </c>
      <c r="J110" s="4">
        <f t="shared" ca="1" si="8"/>
        <v>0</v>
      </c>
    </row>
    <row r="111" spans="1:10" x14ac:dyDescent="0.25">
      <c r="A111" s="10">
        <f t="shared" si="9"/>
        <v>47757</v>
      </c>
      <c r="B111">
        <f t="shared" si="6"/>
        <v>10</v>
      </c>
      <c r="C111">
        <v>110</v>
      </c>
      <c r="D111" s="4">
        <f t="shared" ca="1" si="7"/>
        <v>0</v>
      </c>
      <c r="E111" s="24">
        <f ca="1">IF(SUM(D111,F111,G111)&gt;=J110,0,IF(ISNA(VLOOKUP(A111,'Extra aflossing'!A:G,3,0)),0,VLOOKUP(A111,'Extra aflossing'!A:G,3,0))+IF(Datum_vandaag&lt;A111,Maandelijks_extra,0))</f>
        <v>0</v>
      </c>
      <c r="F111" s="4">
        <f ca="1">IF(A111&lt;=Stoppen_vrijwillig_aflos,IF(AND(Wat_wil_ik_maandelijks_betalen&gt;SUM(H111,'Annuitair extra oud'!H111),A111&gt;=per_wanneer),IF(J110&gt;=0,IF(J110&gt;=Wat_wil_ik_maandelijks_betalen,(Wat_wil_ik_maandelijks_betalen-SUM(H111,'Annuitair extra oud'!H111)),J110-D111)),0),0)</f>
        <v>0</v>
      </c>
      <c r="G111" s="4">
        <f ca="1">J110*Invoer!$B$13/12</f>
        <v>0</v>
      </c>
      <c r="H111" s="4">
        <f ca="1">ABS(PMT(Invoer!$B$12/12,360-C111+1,J110,0))</f>
        <v>0</v>
      </c>
      <c r="I111" s="4">
        <f t="shared" ca="1" si="5"/>
        <v>0</v>
      </c>
      <c r="J111" s="4">
        <f t="shared" ca="1" si="8"/>
        <v>0</v>
      </c>
    </row>
    <row r="112" spans="1:10" x14ac:dyDescent="0.25">
      <c r="A112" s="10">
        <f t="shared" si="9"/>
        <v>47788</v>
      </c>
      <c r="B112">
        <f t="shared" si="6"/>
        <v>10</v>
      </c>
      <c r="C112">
        <v>111</v>
      </c>
      <c r="D112" s="4">
        <f t="shared" ca="1" si="7"/>
        <v>0</v>
      </c>
      <c r="E112" s="24">
        <f ca="1">IF(SUM(D112,F112,G112)&gt;=J111,0,IF(ISNA(VLOOKUP(A112,'Extra aflossing'!A:G,3,0)),0,VLOOKUP(A112,'Extra aflossing'!A:G,3,0))+IF(Datum_vandaag&lt;A112,Maandelijks_extra,0))</f>
        <v>0</v>
      </c>
      <c r="F112" s="4">
        <f ca="1">IF(A112&lt;=Stoppen_vrijwillig_aflos,IF(AND(Wat_wil_ik_maandelijks_betalen&gt;SUM(H112,'Annuitair extra oud'!H112),A112&gt;=per_wanneer),IF(J111&gt;=0,IF(J111&gt;=Wat_wil_ik_maandelijks_betalen,(Wat_wil_ik_maandelijks_betalen-SUM(H112,'Annuitair extra oud'!H112)),J111-D112)),0),0)</f>
        <v>0</v>
      </c>
      <c r="G112" s="4">
        <f ca="1">J111*Invoer!$B$13/12</f>
        <v>0</v>
      </c>
      <c r="H112" s="4">
        <f ca="1">ABS(PMT(Invoer!$B$12/12,360-C112+1,J111,0))</f>
        <v>0</v>
      </c>
      <c r="I112" s="4">
        <f t="shared" ca="1" si="5"/>
        <v>0</v>
      </c>
      <c r="J112" s="4">
        <f t="shared" ca="1" si="8"/>
        <v>0</v>
      </c>
    </row>
    <row r="113" spans="1:10" x14ac:dyDescent="0.25">
      <c r="A113" s="10">
        <f t="shared" si="9"/>
        <v>47818</v>
      </c>
      <c r="B113">
        <f t="shared" si="6"/>
        <v>10</v>
      </c>
      <c r="C113">
        <v>112</v>
      </c>
      <c r="D113" s="4">
        <f t="shared" ca="1" si="7"/>
        <v>0</v>
      </c>
      <c r="E113" s="24">
        <f ca="1">IF(SUM(D113,F113,G113)&gt;=J112,0,IF(ISNA(VLOOKUP(A113,'Extra aflossing'!A:G,3,0)),0,VLOOKUP(A113,'Extra aflossing'!A:G,3,0))+IF(Datum_vandaag&lt;A113,Maandelijks_extra,0))</f>
        <v>0</v>
      </c>
      <c r="F113" s="4">
        <f ca="1">IF(A113&lt;=Stoppen_vrijwillig_aflos,IF(AND(Wat_wil_ik_maandelijks_betalen&gt;SUM(H113,'Annuitair extra oud'!H113),A113&gt;=per_wanneer),IF(J112&gt;=0,IF(J112&gt;=Wat_wil_ik_maandelijks_betalen,(Wat_wil_ik_maandelijks_betalen-SUM(H113,'Annuitair extra oud'!H113)),J112-D113)),0),0)</f>
        <v>0</v>
      </c>
      <c r="G113" s="4">
        <f ca="1">J112*Invoer!$B$13/12</f>
        <v>0</v>
      </c>
      <c r="H113" s="4">
        <f ca="1">ABS(PMT(Invoer!$B$12/12,360-C113+1,J112,0))</f>
        <v>0</v>
      </c>
      <c r="I113" s="4">
        <f t="shared" ca="1" si="5"/>
        <v>0</v>
      </c>
      <c r="J113" s="4">
        <f t="shared" ca="1" si="8"/>
        <v>0</v>
      </c>
    </row>
    <row r="114" spans="1:10" x14ac:dyDescent="0.25">
      <c r="A114" s="10">
        <f t="shared" si="9"/>
        <v>47849</v>
      </c>
      <c r="B114">
        <f t="shared" si="6"/>
        <v>10</v>
      </c>
      <c r="C114">
        <v>113</v>
      </c>
      <c r="D114" s="4">
        <f t="shared" ca="1" si="7"/>
        <v>0</v>
      </c>
      <c r="E114" s="24">
        <f ca="1">IF(SUM(D114,F114,G114)&gt;=J113,0,IF(ISNA(VLOOKUP(A114,'Extra aflossing'!A:G,3,0)),0,VLOOKUP(A114,'Extra aflossing'!A:G,3,0))+IF(Datum_vandaag&lt;A114,Maandelijks_extra,0))</f>
        <v>0</v>
      </c>
      <c r="F114" s="4">
        <f ca="1">IF(A114&lt;=Stoppen_vrijwillig_aflos,IF(AND(Wat_wil_ik_maandelijks_betalen&gt;SUM(H114,'Annuitair extra oud'!H114),A114&gt;=per_wanneer),IF(J113&gt;=0,IF(J113&gt;=Wat_wil_ik_maandelijks_betalen,(Wat_wil_ik_maandelijks_betalen-SUM(H114,'Annuitair extra oud'!H114)),J113-D114)),0),0)</f>
        <v>0</v>
      </c>
      <c r="G114" s="4">
        <f ca="1">J113*Invoer!$B$13/12</f>
        <v>0</v>
      </c>
      <c r="H114" s="4">
        <f ca="1">ABS(PMT(Invoer!$B$12/12,360-C114+1,J113,0))</f>
        <v>0</v>
      </c>
      <c r="I114" s="4">
        <f t="shared" ca="1" si="5"/>
        <v>0</v>
      </c>
      <c r="J114" s="4">
        <f t="shared" ca="1" si="8"/>
        <v>0</v>
      </c>
    </row>
    <row r="115" spans="1:10" x14ac:dyDescent="0.25">
      <c r="A115" s="10">
        <f t="shared" si="9"/>
        <v>47880</v>
      </c>
      <c r="B115">
        <f t="shared" si="6"/>
        <v>10</v>
      </c>
      <c r="C115">
        <v>114</v>
      </c>
      <c r="D115" s="4">
        <f t="shared" ca="1" si="7"/>
        <v>0</v>
      </c>
      <c r="E115" s="24">
        <f ca="1">IF(SUM(D115,F115,G115)&gt;=J114,0,IF(ISNA(VLOOKUP(A115,'Extra aflossing'!A:G,3,0)),0,VLOOKUP(A115,'Extra aflossing'!A:G,3,0))+IF(Datum_vandaag&lt;A115,Maandelijks_extra,0))</f>
        <v>0</v>
      </c>
      <c r="F115" s="4">
        <f ca="1">IF(A115&lt;=Stoppen_vrijwillig_aflos,IF(AND(Wat_wil_ik_maandelijks_betalen&gt;SUM(H115,'Annuitair extra oud'!H115),A115&gt;=per_wanneer),IF(J114&gt;=0,IF(J114&gt;=Wat_wil_ik_maandelijks_betalen,(Wat_wil_ik_maandelijks_betalen-SUM(H115,'Annuitair extra oud'!H115)),J114-D115)),0),0)</f>
        <v>0</v>
      </c>
      <c r="G115" s="4">
        <f ca="1">J114*Invoer!$B$13/12</f>
        <v>0</v>
      </c>
      <c r="H115" s="4">
        <f ca="1">ABS(PMT(Invoer!$B$12/12,360-C115+1,J114,0))</f>
        <v>0</v>
      </c>
      <c r="I115" s="4">
        <f t="shared" ca="1" si="5"/>
        <v>0</v>
      </c>
      <c r="J115" s="4">
        <f t="shared" ca="1" si="8"/>
        <v>0</v>
      </c>
    </row>
    <row r="116" spans="1:10" x14ac:dyDescent="0.25">
      <c r="A116" s="10">
        <f t="shared" si="9"/>
        <v>47908</v>
      </c>
      <c r="B116">
        <f t="shared" si="6"/>
        <v>10</v>
      </c>
      <c r="C116">
        <v>115</v>
      </c>
      <c r="D116" s="4">
        <f t="shared" ca="1" si="7"/>
        <v>0</v>
      </c>
      <c r="E116" s="24">
        <f ca="1">IF(SUM(D116,F116,G116)&gt;=J115,0,IF(ISNA(VLOOKUP(A116,'Extra aflossing'!A:G,3,0)),0,VLOOKUP(A116,'Extra aflossing'!A:G,3,0))+IF(Datum_vandaag&lt;A116,Maandelijks_extra,0))</f>
        <v>0</v>
      </c>
      <c r="F116" s="4">
        <f ca="1">IF(A116&lt;=Stoppen_vrijwillig_aflos,IF(AND(Wat_wil_ik_maandelijks_betalen&gt;SUM(H116,'Annuitair extra oud'!H116),A116&gt;=per_wanneer),IF(J115&gt;=0,IF(J115&gt;=Wat_wil_ik_maandelijks_betalen,(Wat_wil_ik_maandelijks_betalen-SUM(H116,'Annuitair extra oud'!H116)),J115-D116)),0),0)</f>
        <v>0</v>
      </c>
      <c r="G116" s="4">
        <f ca="1">J115*Invoer!$B$13/12</f>
        <v>0</v>
      </c>
      <c r="H116" s="4">
        <f ca="1">ABS(PMT(Invoer!$B$12/12,360-C116+1,J115,0))</f>
        <v>0</v>
      </c>
      <c r="I116" s="4">
        <f t="shared" ca="1" si="5"/>
        <v>0</v>
      </c>
      <c r="J116" s="4">
        <f t="shared" ca="1" si="8"/>
        <v>0</v>
      </c>
    </row>
    <row r="117" spans="1:10" x14ac:dyDescent="0.25">
      <c r="A117" s="10">
        <f t="shared" si="9"/>
        <v>47939</v>
      </c>
      <c r="B117">
        <f t="shared" si="6"/>
        <v>10</v>
      </c>
      <c r="C117">
        <v>116</v>
      </c>
      <c r="D117" s="4">
        <f t="shared" ca="1" si="7"/>
        <v>0</v>
      </c>
      <c r="E117" s="24">
        <f ca="1">IF(SUM(D117,F117,G117)&gt;=J116,0,IF(ISNA(VLOOKUP(A117,'Extra aflossing'!A:G,3,0)),0,VLOOKUP(A117,'Extra aflossing'!A:G,3,0))+IF(Datum_vandaag&lt;A117,Maandelijks_extra,0))</f>
        <v>0</v>
      </c>
      <c r="F117" s="4">
        <f ca="1">IF(A117&lt;=Stoppen_vrijwillig_aflos,IF(AND(Wat_wil_ik_maandelijks_betalen&gt;SUM(H117,'Annuitair extra oud'!H117),A117&gt;=per_wanneer),IF(J116&gt;=0,IF(J116&gt;=Wat_wil_ik_maandelijks_betalen,(Wat_wil_ik_maandelijks_betalen-SUM(H117,'Annuitair extra oud'!H117)),J116-D117)),0),0)</f>
        <v>0</v>
      </c>
      <c r="G117" s="4">
        <f ca="1">J116*Invoer!$B$13/12</f>
        <v>0</v>
      </c>
      <c r="H117" s="4">
        <f ca="1">ABS(PMT(Invoer!$B$12/12,360-C117+1,J116,0))</f>
        <v>0</v>
      </c>
      <c r="I117" s="4">
        <f t="shared" ca="1" si="5"/>
        <v>0</v>
      </c>
      <c r="J117" s="4">
        <f t="shared" ca="1" si="8"/>
        <v>0</v>
      </c>
    </row>
    <row r="118" spans="1:10" x14ac:dyDescent="0.25">
      <c r="A118" s="10">
        <f t="shared" si="9"/>
        <v>47969</v>
      </c>
      <c r="B118">
        <f t="shared" si="6"/>
        <v>10</v>
      </c>
      <c r="C118">
        <v>117</v>
      </c>
      <c r="D118" s="4">
        <f t="shared" ca="1" si="7"/>
        <v>0</v>
      </c>
      <c r="E118" s="24">
        <f ca="1">IF(SUM(D118,F118,G118)&gt;=J117,0,IF(ISNA(VLOOKUP(A118,'Extra aflossing'!A:G,3,0)),0,VLOOKUP(A118,'Extra aflossing'!A:G,3,0))+IF(Datum_vandaag&lt;A118,Maandelijks_extra,0))</f>
        <v>0</v>
      </c>
      <c r="F118" s="4">
        <f ca="1">IF(A118&lt;=Stoppen_vrijwillig_aflos,IF(AND(Wat_wil_ik_maandelijks_betalen&gt;SUM(H118,'Annuitair extra oud'!H118),A118&gt;=per_wanneer),IF(J117&gt;=0,IF(J117&gt;=Wat_wil_ik_maandelijks_betalen,(Wat_wil_ik_maandelijks_betalen-SUM(H118,'Annuitair extra oud'!H118)),J117-D118)),0),0)</f>
        <v>0</v>
      </c>
      <c r="G118" s="4">
        <f ca="1">J117*Invoer!$B$13/12</f>
        <v>0</v>
      </c>
      <c r="H118" s="4">
        <f ca="1">ABS(PMT(Invoer!$B$12/12,360-C118+1,J117,0))</f>
        <v>0</v>
      </c>
      <c r="I118" s="4">
        <f t="shared" ca="1" si="5"/>
        <v>0</v>
      </c>
      <c r="J118" s="4">
        <f t="shared" ca="1" si="8"/>
        <v>0</v>
      </c>
    </row>
    <row r="119" spans="1:10" x14ac:dyDescent="0.25">
      <c r="A119" s="10">
        <f t="shared" si="9"/>
        <v>48000</v>
      </c>
      <c r="B119">
        <f t="shared" si="6"/>
        <v>10</v>
      </c>
      <c r="C119">
        <v>118</v>
      </c>
      <c r="D119" s="4">
        <f t="shared" ca="1" si="7"/>
        <v>0</v>
      </c>
      <c r="E119" s="24">
        <f ca="1">IF(SUM(D119,F119,G119)&gt;=J118,0,IF(ISNA(VLOOKUP(A119,'Extra aflossing'!A:G,3,0)),0,VLOOKUP(A119,'Extra aflossing'!A:G,3,0))+IF(Datum_vandaag&lt;A119,Maandelijks_extra,0))</f>
        <v>0</v>
      </c>
      <c r="F119" s="4">
        <f ca="1">IF(A119&lt;=Stoppen_vrijwillig_aflos,IF(AND(Wat_wil_ik_maandelijks_betalen&gt;SUM(H119,'Annuitair extra oud'!H119),A119&gt;=per_wanneer),IF(J118&gt;=0,IF(J118&gt;=Wat_wil_ik_maandelijks_betalen,(Wat_wil_ik_maandelijks_betalen-SUM(H119,'Annuitair extra oud'!H119)),J118-D119)),0),0)</f>
        <v>0</v>
      </c>
      <c r="G119" s="4">
        <f ca="1">J118*Invoer!$B$13/12</f>
        <v>0</v>
      </c>
      <c r="H119" s="4">
        <f ca="1">ABS(PMT(Invoer!$B$12/12,360-C119+1,J118,0))</f>
        <v>0</v>
      </c>
      <c r="I119" s="4">
        <f t="shared" ca="1" si="5"/>
        <v>0</v>
      </c>
      <c r="J119" s="4">
        <f t="shared" ca="1" si="8"/>
        <v>0</v>
      </c>
    </row>
    <row r="120" spans="1:10" x14ac:dyDescent="0.25">
      <c r="A120" s="10">
        <f t="shared" si="9"/>
        <v>48030</v>
      </c>
      <c r="B120">
        <f t="shared" si="6"/>
        <v>10</v>
      </c>
      <c r="C120">
        <v>119</v>
      </c>
      <c r="D120" s="4">
        <f t="shared" ca="1" si="7"/>
        <v>0</v>
      </c>
      <c r="E120" s="24">
        <f ca="1">IF(SUM(D120,F120,G120)&gt;=J119,0,IF(ISNA(VLOOKUP(A120,'Extra aflossing'!A:G,3,0)),0,VLOOKUP(A120,'Extra aflossing'!A:G,3,0))+IF(Datum_vandaag&lt;A120,Maandelijks_extra,0))</f>
        <v>0</v>
      </c>
      <c r="F120" s="4">
        <f ca="1">IF(A120&lt;=Stoppen_vrijwillig_aflos,IF(AND(Wat_wil_ik_maandelijks_betalen&gt;SUM(H120,'Annuitair extra oud'!H120),A120&gt;=per_wanneer),IF(J119&gt;=0,IF(J119&gt;=Wat_wil_ik_maandelijks_betalen,(Wat_wil_ik_maandelijks_betalen-SUM(H120,'Annuitair extra oud'!H120)),J119-D120)),0),0)</f>
        <v>0</v>
      </c>
      <c r="G120" s="4">
        <f ca="1">J119*Invoer!$B$13/12</f>
        <v>0</v>
      </c>
      <c r="H120" s="4">
        <f ca="1">ABS(PMT(Invoer!$B$12/12,360-C120+1,J119,0))</f>
        <v>0</v>
      </c>
      <c r="I120" s="4">
        <f t="shared" ca="1" si="5"/>
        <v>0</v>
      </c>
      <c r="J120" s="4">
        <f t="shared" ca="1" si="8"/>
        <v>0</v>
      </c>
    </row>
    <row r="121" spans="1:10" x14ac:dyDescent="0.25">
      <c r="A121" s="10">
        <f t="shared" si="9"/>
        <v>48061</v>
      </c>
      <c r="B121">
        <f t="shared" si="6"/>
        <v>10</v>
      </c>
      <c r="C121">
        <v>120</v>
      </c>
      <c r="D121" s="4">
        <f t="shared" ca="1" si="7"/>
        <v>0</v>
      </c>
      <c r="E121" s="24">
        <f ca="1">IF(SUM(D121,F121,G121)&gt;=J120,0,IF(ISNA(VLOOKUP(A121,'Extra aflossing'!A:G,3,0)),0,VLOOKUP(A121,'Extra aflossing'!A:G,3,0))+IF(Datum_vandaag&lt;A121,Maandelijks_extra,0))</f>
        <v>0</v>
      </c>
      <c r="F121" s="4">
        <f ca="1">IF(A121&lt;=Stoppen_vrijwillig_aflos,IF(AND(Wat_wil_ik_maandelijks_betalen&gt;SUM(H121,'Annuitair extra oud'!H121),A121&gt;=per_wanneer),IF(J120&gt;=0,IF(J120&gt;=Wat_wil_ik_maandelijks_betalen,(Wat_wil_ik_maandelijks_betalen-SUM(H121,'Annuitair extra oud'!H121)),J120-D121)),0),0)</f>
        <v>0</v>
      </c>
      <c r="G121" s="4">
        <f ca="1">J120*Invoer!$B$13/12</f>
        <v>0</v>
      </c>
      <c r="H121" s="4">
        <f ca="1">ABS(PMT(Invoer!$B$12/12,360-C121+1,J120,0))</f>
        <v>0</v>
      </c>
      <c r="I121" s="4">
        <f t="shared" ca="1" si="5"/>
        <v>0</v>
      </c>
      <c r="J121" s="4">
        <f t="shared" ca="1" si="8"/>
        <v>0</v>
      </c>
    </row>
    <row r="122" spans="1:10" x14ac:dyDescent="0.25">
      <c r="A122" s="10">
        <f t="shared" si="9"/>
        <v>48092</v>
      </c>
      <c r="B122">
        <f t="shared" si="6"/>
        <v>11</v>
      </c>
      <c r="C122">
        <v>121</v>
      </c>
      <c r="D122" s="4">
        <f t="shared" ca="1" si="7"/>
        <v>0</v>
      </c>
      <c r="E122" s="24">
        <f ca="1">IF(SUM(D122,F122,G122)&gt;=J121,0,IF(ISNA(VLOOKUP(A122,'Extra aflossing'!A:G,3,0)),0,VLOOKUP(A122,'Extra aflossing'!A:G,3,0))+IF(Datum_vandaag&lt;A122,Maandelijks_extra,0))</f>
        <v>0</v>
      </c>
      <c r="F122" s="4">
        <f ca="1">IF(A122&lt;=Stoppen_vrijwillig_aflos,IF(AND(Wat_wil_ik_maandelijks_betalen&gt;SUM(H122,'Annuitair extra oud'!H122),A122&gt;=per_wanneer),IF(J121&gt;=0,IF(J121&gt;=Wat_wil_ik_maandelijks_betalen,(Wat_wil_ik_maandelijks_betalen-SUM(H122,'Annuitair extra oud'!H122)),J121-D122)),0),0)</f>
        <v>0</v>
      </c>
      <c r="G122" s="4">
        <f ca="1">J121*Invoer!$B$14/12</f>
        <v>0</v>
      </c>
      <c r="H122" s="4">
        <f ca="1">ABS(PMT(Invoer!$B$12/12,360-C122+1,J121,0))</f>
        <v>0</v>
      </c>
      <c r="I122" s="4">
        <f t="shared" ca="1" si="5"/>
        <v>0</v>
      </c>
      <c r="J122" s="4">
        <f t="shared" ca="1" si="8"/>
        <v>0</v>
      </c>
    </row>
    <row r="123" spans="1:10" x14ac:dyDescent="0.25">
      <c r="A123" s="10">
        <f t="shared" si="9"/>
        <v>48122</v>
      </c>
      <c r="B123">
        <f t="shared" si="6"/>
        <v>11</v>
      </c>
      <c r="C123">
        <v>122</v>
      </c>
      <c r="D123" s="4">
        <f t="shared" ca="1" si="7"/>
        <v>0</v>
      </c>
      <c r="E123" s="24">
        <f ca="1">IF(SUM(D123,F123,G123)&gt;=J122,0,IF(ISNA(VLOOKUP(A123,'Extra aflossing'!A:G,3,0)),0,VLOOKUP(A123,'Extra aflossing'!A:G,3,0))+IF(Datum_vandaag&lt;A123,Maandelijks_extra,0))</f>
        <v>0</v>
      </c>
      <c r="F123" s="4">
        <f ca="1">IF(A123&lt;=Stoppen_vrijwillig_aflos,IF(AND(Wat_wil_ik_maandelijks_betalen&gt;SUM(H123,'Annuitair extra oud'!H123),A123&gt;=per_wanneer),IF(J122&gt;=0,IF(J122&gt;=Wat_wil_ik_maandelijks_betalen,(Wat_wil_ik_maandelijks_betalen-SUM(H123,'Annuitair extra oud'!H123)),J122-D123)),0),0)</f>
        <v>0</v>
      </c>
      <c r="G123" s="4">
        <f ca="1">J122*Invoer!$B$14/12</f>
        <v>0</v>
      </c>
      <c r="H123" s="4">
        <f ca="1">ABS(PMT(Invoer!$B$12/12,360-C123+1,J122,0))</f>
        <v>0</v>
      </c>
      <c r="I123" s="4">
        <f t="shared" ca="1" si="5"/>
        <v>0</v>
      </c>
      <c r="J123" s="4">
        <f t="shared" ca="1" si="8"/>
        <v>0</v>
      </c>
    </row>
    <row r="124" spans="1:10" x14ac:dyDescent="0.25">
      <c r="A124" s="10">
        <f t="shared" si="9"/>
        <v>48153</v>
      </c>
      <c r="B124">
        <f t="shared" si="6"/>
        <v>11</v>
      </c>
      <c r="C124">
        <v>123</v>
      </c>
      <c r="D124" s="4">
        <f t="shared" ca="1" si="7"/>
        <v>0</v>
      </c>
      <c r="E124" s="24">
        <f ca="1">IF(SUM(D124,F124,G124)&gt;=J123,0,IF(ISNA(VLOOKUP(A124,'Extra aflossing'!A:G,3,0)),0,VLOOKUP(A124,'Extra aflossing'!A:G,3,0))+IF(Datum_vandaag&lt;A124,Maandelijks_extra,0))</f>
        <v>0</v>
      </c>
      <c r="F124" s="4">
        <f ca="1">IF(A124&lt;=Stoppen_vrijwillig_aflos,IF(AND(Wat_wil_ik_maandelijks_betalen&gt;SUM(H124,'Annuitair extra oud'!H124),A124&gt;=per_wanneer),IF(J123&gt;=0,IF(J123&gt;=Wat_wil_ik_maandelijks_betalen,(Wat_wil_ik_maandelijks_betalen-SUM(H124,'Annuitair extra oud'!H124)),J123-D124)),0),0)</f>
        <v>0</v>
      </c>
      <c r="G124" s="4">
        <f ca="1">J123*Invoer!$B$14/12</f>
        <v>0</v>
      </c>
      <c r="H124" s="4">
        <f ca="1">ABS(PMT(Invoer!$B$12/12,360-C124+1,J123,0))</f>
        <v>0</v>
      </c>
      <c r="I124" s="4">
        <f t="shared" ca="1" si="5"/>
        <v>0</v>
      </c>
      <c r="J124" s="4">
        <f t="shared" ca="1" si="8"/>
        <v>0</v>
      </c>
    </row>
    <row r="125" spans="1:10" x14ac:dyDescent="0.25">
      <c r="A125" s="10">
        <f t="shared" si="9"/>
        <v>48183</v>
      </c>
      <c r="B125">
        <f t="shared" si="6"/>
        <v>11</v>
      </c>
      <c r="C125">
        <v>124</v>
      </c>
      <c r="D125" s="4">
        <f t="shared" ca="1" si="7"/>
        <v>0</v>
      </c>
      <c r="E125" s="24">
        <f ca="1">IF(SUM(D125,F125,G125)&gt;=J124,0,IF(ISNA(VLOOKUP(A125,'Extra aflossing'!A:G,3,0)),0,VLOOKUP(A125,'Extra aflossing'!A:G,3,0))+IF(Datum_vandaag&lt;A125,Maandelijks_extra,0))</f>
        <v>0</v>
      </c>
      <c r="F125" s="4">
        <f ca="1">IF(A125&lt;=Stoppen_vrijwillig_aflos,IF(AND(Wat_wil_ik_maandelijks_betalen&gt;SUM(H125,'Annuitair extra oud'!H125),A125&gt;=per_wanneer),IF(J124&gt;=0,IF(J124&gt;=Wat_wil_ik_maandelijks_betalen,(Wat_wil_ik_maandelijks_betalen-SUM(H125,'Annuitair extra oud'!H125)),J124-D125)),0),0)</f>
        <v>0</v>
      </c>
      <c r="G125" s="4">
        <f ca="1">J124*Invoer!$B$14/12</f>
        <v>0</v>
      </c>
      <c r="H125" s="4">
        <f ca="1">ABS(PMT(Invoer!$B$12/12,360-C125+1,J124,0))</f>
        <v>0</v>
      </c>
      <c r="I125" s="4">
        <f t="shared" ca="1" si="5"/>
        <v>0</v>
      </c>
      <c r="J125" s="4">
        <f t="shared" ca="1" si="8"/>
        <v>0</v>
      </c>
    </row>
    <row r="126" spans="1:10" x14ac:dyDescent="0.25">
      <c r="A126" s="10">
        <f t="shared" si="9"/>
        <v>48214</v>
      </c>
      <c r="B126">
        <f t="shared" si="6"/>
        <v>11</v>
      </c>
      <c r="C126">
        <v>125</v>
      </c>
      <c r="D126" s="4">
        <f t="shared" ca="1" si="7"/>
        <v>0</v>
      </c>
      <c r="E126" s="24">
        <f ca="1">IF(SUM(D126,F126,G126)&gt;=J125,0,IF(ISNA(VLOOKUP(A126,'Extra aflossing'!A:G,3,0)),0,VLOOKUP(A126,'Extra aflossing'!A:G,3,0))+IF(Datum_vandaag&lt;A126,Maandelijks_extra,0))</f>
        <v>0</v>
      </c>
      <c r="F126" s="4">
        <f ca="1">IF(A126&lt;=Stoppen_vrijwillig_aflos,IF(AND(Wat_wil_ik_maandelijks_betalen&gt;SUM(H126,'Annuitair extra oud'!H126),A126&gt;=per_wanneer),IF(J125&gt;=0,IF(J125&gt;=Wat_wil_ik_maandelijks_betalen,(Wat_wil_ik_maandelijks_betalen-SUM(H126,'Annuitair extra oud'!H126)),J125-D126)),0),0)</f>
        <v>0</v>
      </c>
      <c r="G126" s="4">
        <f ca="1">J125*Invoer!$B$14/12</f>
        <v>0</v>
      </c>
      <c r="H126" s="4">
        <f ca="1">ABS(PMT(Invoer!$B$12/12,360-C126+1,J125,0))</f>
        <v>0</v>
      </c>
      <c r="I126" s="4">
        <f t="shared" ca="1" si="5"/>
        <v>0</v>
      </c>
      <c r="J126" s="4">
        <f t="shared" ca="1" si="8"/>
        <v>0</v>
      </c>
    </row>
    <row r="127" spans="1:10" x14ac:dyDescent="0.25">
      <c r="A127" s="10">
        <f t="shared" si="9"/>
        <v>48245</v>
      </c>
      <c r="B127">
        <f t="shared" si="6"/>
        <v>11</v>
      </c>
      <c r="C127">
        <v>126</v>
      </c>
      <c r="D127" s="4">
        <f t="shared" ca="1" si="7"/>
        <v>0</v>
      </c>
      <c r="E127" s="24">
        <f ca="1">IF(SUM(D127,F127,G127)&gt;=J126,0,IF(ISNA(VLOOKUP(A127,'Extra aflossing'!A:G,3,0)),0,VLOOKUP(A127,'Extra aflossing'!A:G,3,0))+IF(Datum_vandaag&lt;A127,Maandelijks_extra,0))</f>
        <v>0</v>
      </c>
      <c r="F127" s="4">
        <f ca="1">IF(A127&lt;=Stoppen_vrijwillig_aflos,IF(AND(Wat_wil_ik_maandelijks_betalen&gt;SUM(H127,'Annuitair extra oud'!H127),A127&gt;=per_wanneer),IF(J126&gt;=0,IF(J126&gt;=Wat_wil_ik_maandelijks_betalen,(Wat_wil_ik_maandelijks_betalen-SUM(H127,'Annuitair extra oud'!H127)),J126-D127)),0),0)</f>
        <v>0</v>
      </c>
      <c r="G127" s="4">
        <f ca="1">J126*Invoer!$B$14/12</f>
        <v>0</v>
      </c>
      <c r="H127" s="4">
        <f ca="1">ABS(PMT(Invoer!$B$12/12,360-C127+1,J126,0))</f>
        <v>0</v>
      </c>
      <c r="I127" s="4">
        <f t="shared" ca="1" si="5"/>
        <v>0</v>
      </c>
      <c r="J127" s="4">
        <f t="shared" ca="1" si="8"/>
        <v>0</v>
      </c>
    </row>
    <row r="128" spans="1:10" x14ac:dyDescent="0.25">
      <c r="A128" s="10">
        <f t="shared" si="9"/>
        <v>48274</v>
      </c>
      <c r="B128">
        <f t="shared" si="6"/>
        <v>11</v>
      </c>
      <c r="C128">
        <v>127</v>
      </c>
      <c r="D128" s="4">
        <f t="shared" ca="1" si="7"/>
        <v>0</v>
      </c>
      <c r="E128" s="24">
        <f ca="1">IF(SUM(D128,F128,G128)&gt;=J127,0,IF(ISNA(VLOOKUP(A128,'Extra aflossing'!A:G,3,0)),0,VLOOKUP(A128,'Extra aflossing'!A:G,3,0))+IF(Datum_vandaag&lt;A128,Maandelijks_extra,0))</f>
        <v>0</v>
      </c>
      <c r="F128" s="4">
        <f ca="1">IF(A128&lt;=Stoppen_vrijwillig_aflos,IF(AND(Wat_wil_ik_maandelijks_betalen&gt;SUM(H128,'Annuitair extra oud'!H128),A128&gt;=per_wanneer),IF(J127&gt;=0,IF(J127&gt;=Wat_wil_ik_maandelijks_betalen,(Wat_wil_ik_maandelijks_betalen-SUM(H128,'Annuitair extra oud'!H128)),J127-D128)),0),0)</f>
        <v>0</v>
      </c>
      <c r="G128" s="4">
        <f ca="1">J127*Invoer!$B$14/12</f>
        <v>0</v>
      </c>
      <c r="H128" s="4">
        <f ca="1">ABS(PMT(Invoer!$B$12/12,360-C128+1,J127,0))</f>
        <v>0</v>
      </c>
      <c r="I128" s="4">
        <f t="shared" ca="1" si="5"/>
        <v>0</v>
      </c>
      <c r="J128" s="4">
        <f t="shared" ca="1" si="8"/>
        <v>0</v>
      </c>
    </row>
    <row r="129" spans="1:10" x14ac:dyDescent="0.25">
      <c r="A129" s="10">
        <f t="shared" si="9"/>
        <v>48305</v>
      </c>
      <c r="B129">
        <f t="shared" si="6"/>
        <v>11</v>
      </c>
      <c r="C129">
        <v>128</v>
      </c>
      <c r="D129" s="4">
        <f t="shared" ca="1" si="7"/>
        <v>0</v>
      </c>
      <c r="E129" s="24">
        <f ca="1">IF(SUM(D129,F129,G129)&gt;=J128,0,IF(ISNA(VLOOKUP(A129,'Extra aflossing'!A:G,3,0)),0,VLOOKUP(A129,'Extra aflossing'!A:G,3,0))+IF(Datum_vandaag&lt;A129,Maandelijks_extra,0))</f>
        <v>0</v>
      </c>
      <c r="F129" s="4">
        <f ca="1">IF(A129&lt;=Stoppen_vrijwillig_aflos,IF(AND(Wat_wil_ik_maandelijks_betalen&gt;SUM(H129,'Annuitair extra oud'!H129),A129&gt;=per_wanneer),IF(J128&gt;=0,IF(J128&gt;=Wat_wil_ik_maandelijks_betalen,(Wat_wil_ik_maandelijks_betalen-SUM(H129,'Annuitair extra oud'!H129)),J128-D129)),0),0)</f>
        <v>0</v>
      </c>
      <c r="G129" s="4">
        <f ca="1">J128*Invoer!$B$14/12</f>
        <v>0</v>
      </c>
      <c r="H129" s="4">
        <f ca="1">ABS(PMT(Invoer!$B$12/12,360-C129+1,J128,0))</f>
        <v>0</v>
      </c>
      <c r="I129" s="4">
        <f t="shared" ca="1" si="5"/>
        <v>0</v>
      </c>
      <c r="J129" s="4">
        <f t="shared" ca="1" si="8"/>
        <v>0</v>
      </c>
    </row>
    <row r="130" spans="1:10" x14ac:dyDescent="0.25">
      <c r="A130" s="10">
        <f t="shared" si="9"/>
        <v>48335</v>
      </c>
      <c r="B130">
        <f t="shared" si="6"/>
        <v>11</v>
      </c>
      <c r="C130">
        <v>129</v>
      </c>
      <c r="D130" s="4">
        <f t="shared" ca="1" si="7"/>
        <v>0</v>
      </c>
      <c r="E130" s="24">
        <f ca="1">IF(SUM(D130,F130,G130)&gt;=J129,0,IF(ISNA(VLOOKUP(A130,'Extra aflossing'!A:G,3,0)),0,VLOOKUP(A130,'Extra aflossing'!A:G,3,0))+IF(Datum_vandaag&lt;A130,Maandelijks_extra,0))</f>
        <v>0</v>
      </c>
      <c r="F130" s="4">
        <f ca="1">IF(A130&lt;=Stoppen_vrijwillig_aflos,IF(AND(Wat_wil_ik_maandelijks_betalen&gt;SUM(H130,'Annuitair extra oud'!H130),A130&gt;=per_wanneer),IF(J129&gt;=0,IF(J129&gt;=Wat_wil_ik_maandelijks_betalen,(Wat_wil_ik_maandelijks_betalen-SUM(H130,'Annuitair extra oud'!H130)),J129-D130)),0),0)</f>
        <v>0</v>
      </c>
      <c r="G130" s="4">
        <f ca="1">J129*Invoer!$B$14/12</f>
        <v>0</v>
      </c>
      <c r="H130" s="4">
        <f ca="1">ABS(PMT(Invoer!$B$12/12,360-C130+1,J129,0))</f>
        <v>0</v>
      </c>
      <c r="I130" s="4">
        <f t="shared" ref="I130:I193" ca="1" si="10">SUM(E130,F130,H130)</f>
        <v>0</v>
      </c>
      <c r="J130" s="4">
        <f t="shared" ca="1" si="8"/>
        <v>0</v>
      </c>
    </row>
    <row r="131" spans="1:10" x14ac:dyDescent="0.25">
      <c r="A131" s="10">
        <f t="shared" si="9"/>
        <v>48366</v>
      </c>
      <c r="B131">
        <f t="shared" ref="B131:B194" si="11">CEILING(C131/12,1)</f>
        <v>11</v>
      </c>
      <c r="C131">
        <v>130</v>
      </c>
      <c r="D131" s="4">
        <f t="shared" ref="D131:D194" ca="1" si="12">H131-G131</f>
        <v>0</v>
      </c>
      <c r="E131" s="24">
        <f ca="1">IF(SUM(D131,F131,G131)&gt;=J130,0,IF(ISNA(VLOOKUP(A131,'Extra aflossing'!A:G,3,0)),0,VLOOKUP(A131,'Extra aflossing'!A:G,3,0))+IF(Datum_vandaag&lt;A131,Maandelijks_extra,0))</f>
        <v>0</v>
      </c>
      <c r="F131" s="4">
        <f ca="1">IF(A131&lt;=Stoppen_vrijwillig_aflos,IF(AND(Wat_wil_ik_maandelijks_betalen&gt;SUM(H131,'Annuitair extra oud'!H131),A131&gt;=per_wanneer),IF(J130&gt;=0,IF(J130&gt;=Wat_wil_ik_maandelijks_betalen,(Wat_wil_ik_maandelijks_betalen-SUM(H131,'Annuitair extra oud'!H131)),J130-D131)),0),0)</f>
        <v>0</v>
      </c>
      <c r="G131" s="4">
        <f ca="1">J130*Invoer!$B$14/12</f>
        <v>0</v>
      </c>
      <c r="H131" s="4">
        <f ca="1">ABS(PMT(Invoer!$B$12/12,360-C131+1,J130,0))</f>
        <v>0</v>
      </c>
      <c r="I131" s="4">
        <f t="shared" ca="1" si="10"/>
        <v>0</v>
      </c>
      <c r="J131" s="4">
        <f t="shared" ref="J131:J194" ca="1" si="13">J130-D131-E131-F131</f>
        <v>0</v>
      </c>
    </row>
    <row r="132" spans="1:10" x14ac:dyDescent="0.25">
      <c r="A132" s="10">
        <f t="shared" ref="A132:A195" si="14">DATE(YEAR(A131),MONTH(A131)+1,DAY(A131))</f>
        <v>48396</v>
      </c>
      <c r="B132">
        <f t="shared" si="11"/>
        <v>11</v>
      </c>
      <c r="C132">
        <v>131</v>
      </c>
      <c r="D132" s="4">
        <f t="shared" ca="1" si="12"/>
        <v>0</v>
      </c>
      <c r="E132" s="24">
        <f ca="1">IF(SUM(D132,F132,G132)&gt;=J131,0,IF(ISNA(VLOOKUP(A132,'Extra aflossing'!A:G,3,0)),0,VLOOKUP(A132,'Extra aflossing'!A:G,3,0))+IF(Datum_vandaag&lt;A132,Maandelijks_extra,0))</f>
        <v>0</v>
      </c>
      <c r="F132" s="4">
        <f ca="1">IF(A132&lt;=Stoppen_vrijwillig_aflos,IF(AND(Wat_wil_ik_maandelijks_betalen&gt;SUM(H132,'Annuitair extra oud'!H132),A132&gt;=per_wanneer),IF(J131&gt;=0,IF(J131&gt;=Wat_wil_ik_maandelijks_betalen,(Wat_wil_ik_maandelijks_betalen-SUM(H132,'Annuitair extra oud'!H132)),J131-D132)),0),0)</f>
        <v>0</v>
      </c>
      <c r="G132" s="4">
        <f ca="1">J131*Invoer!$B$14/12</f>
        <v>0</v>
      </c>
      <c r="H132" s="4">
        <f ca="1">ABS(PMT(Invoer!$B$12/12,360-C132+1,J131,0))</f>
        <v>0</v>
      </c>
      <c r="I132" s="4">
        <f t="shared" ca="1" si="10"/>
        <v>0</v>
      </c>
      <c r="J132" s="4">
        <f t="shared" ca="1" si="13"/>
        <v>0</v>
      </c>
    </row>
    <row r="133" spans="1:10" x14ac:dyDescent="0.25">
      <c r="A133" s="10">
        <f t="shared" si="14"/>
        <v>48427</v>
      </c>
      <c r="B133">
        <f t="shared" si="11"/>
        <v>11</v>
      </c>
      <c r="C133">
        <v>132</v>
      </c>
      <c r="D133" s="4">
        <f t="shared" ca="1" si="12"/>
        <v>0</v>
      </c>
      <c r="E133" s="24">
        <f ca="1">IF(SUM(D133,F133,G133)&gt;=J132,0,IF(ISNA(VLOOKUP(A133,'Extra aflossing'!A:G,3,0)),0,VLOOKUP(A133,'Extra aflossing'!A:G,3,0))+IF(Datum_vandaag&lt;A133,Maandelijks_extra,0))</f>
        <v>0</v>
      </c>
      <c r="F133" s="4">
        <f ca="1">IF(A133&lt;=Stoppen_vrijwillig_aflos,IF(AND(Wat_wil_ik_maandelijks_betalen&gt;SUM(H133,'Annuitair extra oud'!H133),A133&gt;=per_wanneer),IF(J132&gt;=0,IF(J132&gt;=Wat_wil_ik_maandelijks_betalen,(Wat_wil_ik_maandelijks_betalen-SUM(H133,'Annuitair extra oud'!H133)),J132-D133)),0),0)</f>
        <v>0</v>
      </c>
      <c r="G133" s="4">
        <f ca="1">J132*Invoer!$B$14/12</f>
        <v>0</v>
      </c>
      <c r="H133" s="4">
        <f ca="1">ABS(PMT(Invoer!$B$12/12,360-C133+1,J132,0))</f>
        <v>0</v>
      </c>
      <c r="I133" s="4">
        <f t="shared" ca="1" si="10"/>
        <v>0</v>
      </c>
      <c r="J133" s="4">
        <f t="shared" ca="1" si="13"/>
        <v>0</v>
      </c>
    </row>
    <row r="134" spans="1:10" x14ac:dyDescent="0.25">
      <c r="A134" s="10">
        <f t="shared" si="14"/>
        <v>48458</v>
      </c>
      <c r="B134">
        <f t="shared" si="11"/>
        <v>12</v>
      </c>
      <c r="C134">
        <v>133</v>
      </c>
      <c r="D134" s="4">
        <f t="shared" ca="1" si="12"/>
        <v>0</v>
      </c>
      <c r="E134" s="24">
        <f ca="1">IF(SUM(D134,F134,G134)&gt;=J133,0,IF(ISNA(VLOOKUP(A134,'Extra aflossing'!A:G,3,0)),0,VLOOKUP(A134,'Extra aflossing'!A:G,3,0))+IF(Datum_vandaag&lt;A134,Maandelijks_extra,0))</f>
        <v>0</v>
      </c>
      <c r="F134" s="4">
        <f ca="1">IF(A134&lt;=Stoppen_vrijwillig_aflos,IF(AND(Wat_wil_ik_maandelijks_betalen&gt;SUM(H134,'Annuitair extra oud'!H134),A134&gt;=per_wanneer),IF(J133&gt;=0,IF(J133&gt;=Wat_wil_ik_maandelijks_betalen,(Wat_wil_ik_maandelijks_betalen-SUM(H134,'Annuitair extra oud'!H134)),J133-D134)),0),0)</f>
        <v>0</v>
      </c>
      <c r="G134" s="4">
        <f ca="1">J133*Invoer!$B$14/12</f>
        <v>0</v>
      </c>
      <c r="H134" s="4">
        <f ca="1">ABS(PMT(Invoer!$B$12/12,360-C134+1,J133,0))</f>
        <v>0</v>
      </c>
      <c r="I134" s="4">
        <f t="shared" ca="1" si="10"/>
        <v>0</v>
      </c>
      <c r="J134" s="4">
        <f t="shared" ca="1" si="13"/>
        <v>0</v>
      </c>
    </row>
    <row r="135" spans="1:10" x14ac:dyDescent="0.25">
      <c r="A135" s="10">
        <f t="shared" si="14"/>
        <v>48488</v>
      </c>
      <c r="B135">
        <f t="shared" si="11"/>
        <v>12</v>
      </c>
      <c r="C135">
        <v>134</v>
      </c>
      <c r="D135" s="4">
        <f t="shared" ca="1" si="12"/>
        <v>0</v>
      </c>
      <c r="E135" s="24">
        <f ca="1">IF(SUM(D135,F135,G135)&gt;=J134,0,IF(ISNA(VLOOKUP(A135,'Extra aflossing'!A:G,3,0)),0,VLOOKUP(A135,'Extra aflossing'!A:G,3,0))+IF(Datum_vandaag&lt;A135,Maandelijks_extra,0))</f>
        <v>0</v>
      </c>
      <c r="F135" s="4">
        <f ca="1">IF(A135&lt;=Stoppen_vrijwillig_aflos,IF(AND(Wat_wil_ik_maandelijks_betalen&gt;SUM(H135,'Annuitair extra oud'!H135),A135&gt;=per_wanneer),IF(J134&gt;=0,IF(J134&gt;=Wat_wil_ik_maandelijks_betalen,(Wat_wil_ik_maandelijks_betalen-SUM(H135,'Annuitair extra oud'!H135)),J134-D135)),0),0)</f>
        <v>0</v>
      </c>
      <c r="G135" s="4">
        <f ca="1">J134*Invoer!$B$14/12</f>
        <v>0</v>
      </c>
      <c r="H135" s="4">
        <f ca="1">ABS(PMT(Invoer!$B$12/12,360-C135+1,J134,0))</f>
        <v>0</v>
      </c>
      <c r="I135" s="4">
        <f t="shared" ca="1" si="10"/>
        <v>0</v>
      </c>
      <c r="J135" s="4">
        <f t="shared" ca="1" si="13"/>
        <v>0</v>
      </c>
    </row>
    <row r="136" spans="1:10" x14ac:dyDescent="0.25">
      <c r="A136" s="10">
        <f t="shared" si="14"/>
        <v>48519</v>
      </c>
      <c r="B136">
        <f t="shared" si="11"/>
        <v>12</v>
      </c>
      <c r="C136">
        <v>135</v>
      </c>
      <c r="D136" s="4">
        <f t="shared" ca="1" si="12"/>
        <v>0</v>
      </c>
      <c r="E136" s="24">
        <f ca="1">IF(SUM(D136,F136,G136)&gt;=J135,0,IF(ISNA(VLOOKUP(A136,'Extra aflossing'!A:G,3,0)),0,VLOOKUP(A136,'Extra aflossing'!A:G,3,0))+IF(Datum_vandaag&lt;A136,Maandelijks_extra,0))</f>
        <v>0</v>
      </c>
      <c r="F136" s="4">
        <f ca="1">IF(A136&lt;=Stoppen_vrijwillig_aflos,IF(AND(Wat_wil_ik_maandelijks_betalen&gt;SUM(H136,'Annuitair extra oud'!H136),A136&gt;=per_wanneer),IF(J135&gt;=0,IF(J135&gt;=Wat_wil_ik_maandelijks_betalen,(Wat_wil_ik_maandelijks_betalen-SUM(H136,'Annuitair extra oud'!H136)),J135-D136)),0),0)</f>
        <v>0</v>
      </c>
      <c r="G136" s="4">
        <f ca="1">J135*Invoer!$B$14/12</f>
        <v>0</v>
      </c>
      <c r="H136" s="4">
        <f ca="1">ABS(PMT(Invoer!$B$12/12,360-C136+1,J135,0))</f>
        <v>0</v>
      </c>
      <c r="I136" s="4">
        <f t="shared" ca="1" si="10"/>
        <v>0</v>
      </c>
      <c r="J136" s="4">
        <f t="shared" ca="1" si="13"/>
        <v>0</v>
      </c>
    </row>
    <row r="137" spans="1:10" x14ac:dyDescent="0.25">
      <c r="A137" s="10">
        <f t="shared" si="14"/>
        <v>48549</v>
      </c>
      <c r="B137">
        <f t="shared" si="11"/>
        <v>12</v>
      </c>
      <c r="C137">
        <v>136</v>
      </c>
      <c r="D137" s="4">
        <f t="shared" ca="1" si="12"/>
        <v>0</v>
      </c>
      <c r="E137" s="24">
        <f ca="1">IF(SUM(D137,F137,G137)&gt;=J136,0,IF(ISNA(VLOOKUP(A137,'Extra aflossing'!A:G,3,0)),0,VLOOKUP(A137,'Extra aflossing'!A:G,3,0))+IF(Datum_vandaag&lt;A137,Maandelijks_extra,0))</f>
        <v>0</v>
      </c>
      <c r="F137" s="4">
        <f ca="1">IF(A137&lt;=Stoppen_vrijwillig_aflos,IF(AND(Wat_wil_ik_maandelijks_betalen&gt;SUM(H137,'Annuitair extra oud'!H137),A137&gt;=per_wanneer),IF(J136&gt;=0,IF(J136&gt;=Wat_wil_ik_maandelijks_betalen,(Wat_wil_ik_maandelijks_betalen-SUM(H137,'Annuitair extra oud'!H137)),J136-D137)),0),0)</f>
        <v>0</v>
      </c>
      <c r="G137" s="4">
        <f ca="1">J136*Invoer!$B$14/12</f>
        <v>0</v>
      </c>
      <c r="H137" s="4">
        <f ca="1">ABS(PMT(Invoer!$B$12/12,360-C137+1,J136,0))</f>
        <v>0</v>
      </c>
      <c r="I137" s="4">
        <f t="shared" ca="1" si="10"/>
        <v>0</v>
      </c>
      <c r="J137" s="4">
        <f t="shared" ca="1" si="13"/>
        <v>0</v>
      </c>
    </row>
    <row r="138" spans="1:10" x14ac:dyDescent="0.25">
      <c r="A138" s="10">
        <f t="shared" si="14"/>
        <v>48580</v>
      </c>
      <c r="B138">
        <f t="shared" si="11"/>
        <v>12</v>
      </c>
      <c r="C138">
        <v>137</v>
      </c>
      <c r="D138" s="4">
        <f t="shared" ca="1" si="12"/>
        <v>0</v>
      </c>
      <c r="E138" s="24">
        <f ca="1">IF(SUM(D138,F138,G138)&gt;=J137,0,IF(ISNA(VLOOKUP(A138,'Extra aflossing'!A:G,3,0)),0,VLOOKUP(A138,'Extra aflossing'!A:G,3,0))+IF(Datum_vandaag&lt;A138,Maandelijks_extra,0))</f>
        <v>0</v>
      </c>
      <c r="F138" s="4">
        <f ca="1">IF(A138&lt;=Stoppen_vrijwillig_aflos,IF(AND(Wat_wil_ik_maandelijks_betalen&gt;SUM(H138,'Annuitair extra oud'!H138),A138&gt;=per_wanneer),IF(J137&gt;=0,IF(J137&gt;=Wat_wil_ik_maandelijks_betalen,(Wat_wil_ik_maandelijks_betalen-SUM(H138,'Annuitair extra oud'!H138)),J137-D138)),0),0)</f>
        <v>0</v>
      </c>
      <c r="G138" s="4">
        <f ca="1">J137*Invoer!$B$14/12</f>
        <v>0</v>
      </c>
      <c r="H138" s="4">
        <f ca="1">ABS(PMT(Invoer!$B$12/12,360-C138+1,J137,0))</f>
        <v>0</v>
      </c>
      <c r="I138" s="4">
        <f t="shared" ca="1" si="10"/>
        <v>0</v>
      </c>
      <c r="J138" s="4">
        <f t="shared" ca="1" si="13"/>
        <v>0</v>
      </c>
    </row>
    <row r="139" spans="1:10" x14ac:dyDescent="0.25">
      <c r="A139" s="10">
        <f t="shared" si="14"/>
        <v>48611</v>
      </c>
      <c r="B139">
        <f t="shared" si="11"/>
        <v>12</v>
      </c>
      <c r="C139">
        <v>138</v>
      </c>
      <c r="D139" s="4">
        <f t="shared" ca="1" si="12"/>
        <v>0</v>
      </c>
      <c r="E139" s="24">
        <f ca="1">IF(SUM(D139,F139,G139)&gt;=J138,0,IF(ISNA(VLOOKUP(A139,'Extra aflossing'!A:G,3,0)),0,VLOOKUP(A139,'Extra aflossing'!A:G,3,0))+IF(Datum_vandaag&lt;A139,Maandelijks_extra,0))</f>
        <v>0</v>
      </c>
      <c r="F139" s="4">
        <f ca="1">IF(A139&lt;=Stoppen_vrijwillig_aflos,IF(AND(Wat_wil_ik_maandelijks_betalen&gt;SUM(H139,'Annuitair extra oud'!H139),A139&gt;=per_wanneer),IF(J138&gt;=0,IF(J138&gt;=Wat_wil_ik_maandelijks_betalen,(Wat_wil_ik_maandelijks_betalen-SUM(H139,'Annuitair extra oud'!H139)),J138-D139)),0),0)</f>
        <v>0</v>
      </c>
      <c r="G139" s="4">
        <f ca="1">J138*Invoer!$B$14/12</f>
        <v>0</v>
      </c>
      <c r="H139" s="4">
        <f ca="1">ABS(PMT(Invoer!$B$12/12,360-C139+1,J138,0))</f>
        <v>0</v>
      </c>
      <c r="I139" s="4">
        <f t="shared" ca="1" si="10"/>
        <v>0</v>
      </c>
      <c r="J139" s="4">
        <f t="shared" ca="1" si="13"/>
        <v>0</v>
      </c>
    </row>
    <row r="140" spans="1:10" x14ac:dyDescent="0.25">
      <c r="A140" s="10">
        <f t="shared" si="14"/>
        <v>48639</v>
      </c>
      <c r="B140">
        <f t="shared" si="11"/>
        <v>12</v>
      </c>
      <c r="C140">
        <v>139</v>
      </c>
      <c r="D140" s="4">
        <f t="shared" ca="1" si="12"/>
        <v>0</v>
      </c>
      <c r="E140" s="24">
        <f ca="1">IF(SUM(D140,F140,G140)&gt;=J139,0,IF(ISNA(VLOOKUP(A140,'Extra aflossing'!A:G,3,0)),0,VLOOKUP(A140,'Extra aflossing'!A:G,3,0))+IF(Datum_vandaag&lt;A140,Maandelijks_extra,0))</f>
        <v>0</v>
      </c>
      <c r="F140" s="4">
        <f ca="1">IF(A140&lt;=Stoppen_vrijwillig_aflos,IF(AND(Wat_wil_ik_maandelijks_betalen&gt;SUM(H140,'Annuitair extra oud'!H140),A140&gt;=per_wanneer),IF(J139&gt;=0,IF(J139&gt;=Wat_wil_ik_maandelijks_betalen,(Wat_wil_ik_maandelijks_betalen-SUM(H140,'Annuitair extra oud'!H140)),J139-D140)),0),0)</f>
        <v>0</v>
      </c>
      <c r="G140" s="4">
        <f ca="1">J139*Invoer!$B$14/12</f>
        <v>0</v>
      </c>
      <c r="H140" s="4">
        <f ca="1">ABS(PMT(Invoer!$B$12/12,360-C140+1,J139,0))</f>
        <v>0</v>
      </c>
      <c r="I140" s="4">
        <f t="shared" ca="1" si="10"/>
        <v>0</v>
      </c>
      <c r="J140" s="4">
        <f t="shared" ca="1" si="13"/>
        <v>0</v>
      </c>
    </row>
    <row r="141" spans="1:10" x14ac:dyDescent="0.25">
      <c r="A141" s="10">
        <f t="shared" si="14"/>
        <v>48670</v>
      </c>
      <c r="B141">
        <f t="shared" si="11"/>
        <v>12</v>
      </c>
      <c r="C141">
        <v>140</v>
      </c>
      <c r="D141" s="4">
        <f t="shared" ca="1" si="12"/>
        <v>0</v>
      </c>
      <c r="E141" s="24">
        <f ca="1">IF(SUM(D141,F141,G141)&gt;=J140,0,IF(ISNA(VLOOKUP(A141,'Extra aflossing'!A:G,3,0)),0,VLOOKUP(A141,'Extra aflossing'!A:G,3,0))+IF(Datum_vandaag&lt;A141,Maandelijks_extra,0))</f>
        <v>0</v>
      </c>
      <c r="F141" s="4">
        <f ca="1">IF(A141&lt;=Stoppen_vrijwillig_aflos,IF(AND(Wat_wil_ik_maandelijks_betalen&gt;SUM(H141,'Annuitair extra oud'!H141),A141&gt;=per_wanneer),IF(J140&gt;=0,IF(J140&gt;=Wat_wil_ik_maandelijks_betalen,(Wat_wil_ik_maandelijks_betalen-SUM(H141,'Annuitair extra oud'!H141)),J140-D141)),0),0)</f>
        <v>0</v>
      </c>
      <c r="G141" s="4">
        <f ca="1">J140*Invoer!$B$14/12</f>
        <v>0</v>
      </c>
      <c r="H141" s="4">
        <f ca="1">ABS(PMT(Invoer!$B$12/12,360-C141+1,J140,0))</f>
        <v>0</v>
      </c>
      <c r="I141" s="4">
        <f t="shared" ca="1" si="10"/>
        <v>0</v>
      </c>
      <c r="J141" s="4">
        <f t="shared" ca="1" si="13"/>
        <v>0</v>
      </c>
    </row>
    <row r="142" spans="1:10" x14ac:dyDescent="0.25">
      <c r="A142" s="10">
        <f t="shared" si="14"/>
        <v>48700</v>
      </c>
      <c r="B142">
        <f t="shared" si="11"/>
        <v>12</v>
      </c>
      <c r="C142">
        <v>141</v>
      </c>
      <c r="D142" s="4">
        <f t="shared" ca="1" si="12"/>
        <v>0</v>
      </c>
      <c r="E142" s="24">
        <f ca="1">IF(SUM(D142,F142,G142)&gt;=J141,0,IF(ISNA(VLOOKUP(A142,'Extra aflossing'!A:G,3,0)),0,VLOOKUP(A142,'Extra aflossing'!A:G,3,0))+IF(Datum_vandaag&lt;A142,Maandelijks_extra,0))</f>
        <v>0</v>
      </c>
      <c r="F142" s="4">
        <f ca="1">IF(A142&lt;=Stoppen_vrijwillig_aflos,IF(AND(Wat_wil_ik_maandelijks_betalen&gt;SUM(H142,'Annuitair extra oud'!H142),A142&gt;=per_wanneer),IF(J141&gt;=0,IF(J141&gt;=Wat_wil_ik_maandelijks_betalen,(Wat_wil_ik_maandelijks_betalen-SUM(H142,'Annuitair extra oud'!H142)),J141-D142)),0),0)</f>
        <v>0</v>
      </c>
      <c r="G142" s="4">
        <f ca="1">J141*Invoer!$B$14/12</f>
        <v>0</v>
      </c>
      <c r="H142" s="4">
        <f ca="1">ABS(PMT(Invoer!$B$12/12,360-C142+1,J141,0))</f>
        <v>0</v>
      </c>
      <c r="I142" s="4">
        <f t="shared" ca="1" si="10"/>
        <v>0</v>
      </c>
      <c r="J142" s="4">
        <f t="shared" ca="1" si="13"/>
        <v>0</v>
      </c>
    </row>
    <row r="143" spans="1:10" x14ac:dyDescent="0.25">
      <c r="A143" s="10">
        <f t="shared" si="14"/>
        <v>48731</v>
      </c>
      <c r="B143">
        <f t="shared" si="11"/>
        <v>12</v>
      </c>
      <c r="C143">
        <v>142</v>
      </c>
      <c r="D143" s="4">
        <f t="shared" ca="1" si="12"/>
        <v>0</v>
      </c>
      <c r="E143" s="24">
        <f ca="1">IF(SUM(D143,F143,G143)&gt;=J142,0,IF(ISNA(VLOOKUP(A143,'Extra aflossing'!A:G,3,0)),0,VLOOKUP(A143,'Extra aflossing'!A:G,3,0))+IF(Datum_vandaag&lt;A143,Maandelijks_extra,0))</f>
        <v>0</v>
      </c>
      <c r="F143" s="4">
        <f ca="1">IF(A143&lt;=Stoppen_vrijwillig_aflos,IF(AND(Wat_wil_ik_maandelijks_betalen&gt;SUM(H143,'Annuitair extra oud'!H143),A143&gt;=per_wanneer),IF(J142&gt;=0,IF(J142&gt;=Wat_wil_ik_maandelijks_betalen,(Wat_wil_ik_maandelijks_betalen-SUM(H143,'Annuitair extra oud'!H143)),J142-D143)),0),0)</f>
        <v>0</v>
      </c>
      <c r="G143" s="4">
        <f ca="1">J142*Invoer!$B$14/12</f>
        <v>0</v>
      </c>
      <c r="H143" s="4">
        <f ca="1">ABS(PMT(Invoer!$B$12/12,360-C143+1,J142,0))</f>
        <v>0</v>
      </c>
      <c r="I143" s="4">
        <f t="shared" ca="1" si="10"/>
        <v>0</v>
      </c>
      <c r="J143" s="4">
        <f t="shared" ca="1" si="13"/>
        <v>0</v>
      </c>
    </row>
    <row r="144" spans="1:10" x14ac:dyDescent="0.25">
      <c r="A144" s="10">
        <f t="shared" si="14"/>
        <v>48761</v>
      </c>
      <c r="B144">
        <f t="shared" si="11"/>
        <v>12</v>
      </c>
      <c r="C144">
        <v>143</v>
      </c>
      <c r="D144" s="4">
        <f t="shared" ca="1" si="12"/>
        <v>0</v>
      </c>
      <c r="E144" s="24">
        <f ca="1">IF(SUM(D144,F144,G144)&gt;=J143,0,IF(ISNA(VLOOKUP(A144,'Extra aflossing'!A:G,3,0)),0,VLOOKUP(A144,'Extra aflossing'!A:G,3,0))+IF(Datum_vandaag&lt;A144,Maandelijks_extra,0))</f>
        <v>0</v>
      </c>
      <c r="F144" s="4">
        <f ca="1">IF(A144&lt;=Stoppen_vrijwillig_aflos,IF(AND(Wat_wil_ik_maandelijks_betalen&gt;SUM(H144,'Annuitair extra oud'!H144),A144&gt;=per_wanneer),IF(J143&gt;=0,IF(J143&gt;=Wat_wil_ik_maandelijks_betalen,(Wat_wil_ik_maandelijks_betalen-SUM(H144,'Annuitair extra oud'!H144)),J143-D144)),0),0)</f>
        <v>0</v>
      </c>
      <c r="G144" s="4">
        <f ca="1">J143*Invoer!$B$14/12</f>
        <v>0</v>
      </c>
      <c r="H144" s="4">
        <f ca="1">ABS(PMT(Invoer!$B$12/12,360-C144+1,J143,0))</f>
        <v>0</v>
      </c>
      <c r="I144" s="4">
        <f t="shared" ca="1" si="10"/>
        <v>0</v>
      </c>
      <c r="J144" s="4">
        <f t="shared" ca="1" si="13"/>
        <v>0</v>
      </c>
    </row>
    <row r="145" spans="1:10" x14ac:dyDescent="0.25">
      <c r="A145" s="10">
        <f t="shared" si="14"/>
        <v>48792</v>
      </c>
      <c r="B145">
        <f t="shared" si="11"/>
        <v>12</v>
      </c>
      <c r="C145">
        <v>144</v>
      </c>
      <c r="D145" s="4">
        <f t="shared" ca="1" si="12"/>
        <v>0</v>
      </c>
      <c r="E145" s="24">
        <f ca="1">IF(SUM(D145,F145,G145)&gt;=J144,0,IF(ISNA(VLOOKUP(A145,'Extra aflossing'!A:G,3,0)),0,VLOOKUP(A145,'Extra aflossing'!A:G,3,0))+IF(Datum_vandaag&lt;A145,Maandelijks_extra,0))</f>
        <v>0</v>
      </c>
      <c r="F145" s="4">
        <f ca="1">IF(A145&lt;=Stoppen_vrijwillig_aflos,IF(AND(Wat_wil_ik_maandelijks_betalen&gt;SUM(H145,'Annuitair extra oud'!H145),A145&gt;=per_wanneer),IF(J144&gt;=0,IF(J144&gt;=Wat_wil_ik_maandelijks_betalen,(Wat_wil_ik_maandelijks_betalen-SUM(H145,'Annuitair extra oud'!H145)),J144-D145)),0),0)</f>
        <v>0</v>
      </c>
      <c r="G145" s="4">
        <f ca="1">J144*Invoer!$B$14/12</f>
        <v>0</v>
      </c>
      <c r="H145" s="4">
        <f ca="1">ABS(PMT(Invoer!$B$12/12,360-C145+1,J144,0))</f>
        <v>0</v>
      </c>
      <c r="I145" s="4">
        <f t="shared" ca="1" si="10"/>
        <v>0</v>
      </c>
      <c r="J145" s="4">
        <f t="shared" ca="1" si="13"/>
        <v>0</v>
      </c>
    </row>
    <row r="146" spans="1:10" x14ac:dyDescent="0.25">
      <c r="A146" s="10">
        <f t="shared" si="14"/>
        <v>48823</v>
      </c>
      <c r="B146">
        <f t="shared" si="11"/>
        <v>13</v>
      </c>
      <c r="C146">
        <v>145</v>
      </c>
      <c r="D146" s="4">
        <f t="shared" ca="1" si="12"/>
        <v>0</v>
      </c>
      <c r="E146" s="24">
        <f ca="1">IF(SUM(D146,F146,G146)&gt;=J145,0,IF(ISNA(VLOOKUP(A146,'Extra aflossing'!A:G,3,0)),0,VLOOKUP(A146,'Extra aflossing'!A:G,3,0))+IF(Datum_vandaag&lt;A146,Maandelijks_extra,0))</f>
        <v>0</v>
      </c>
      <c r="F146" s="4">
        <f ca="1">IF(A146&lt;=Stoppen_vrijwillig_aflos,IF(AND(Wat_wil_ik_maandelijks_betalen&gt;SUM(H146,'Annuitair extra oud'!H146),A146&gt;=per_wanneer),IF(J145&gt;=0,IF(J145&gt;=Wat_wil_ik_maandelijks_betalen,(Wat_wil_ik_maandelijks_betalen-SUM(H146,'Annuitair extra oud'!H146)),J145-D146)),0),0)</f>
        <v>0</v>
      </c>
      <c r="G146" s="4">
        <f ca="1">J145*Invoer!$B$14/12</f>
        <v>0</v>
      </c>
      <c r="H146" s="4">
        <f ca="1">ABS(PMT(Invoer!$B$12/12,360-C146+1,J145,0))</f>
        <v>0</v>
      </c>
      <c r="I146" s="4">
        <f t="shared" ca="1" si="10"/>
        <v>0</v>
      </c>
      <c r="J146" s="4">
        <f t="shared" ca="1" si="13"/>
        <v>0</v>
      </c>
    </row>
    <row r="147" spans="1:10" x14ac:dyDescent="0.25">
      <c r="A147" s="10">
        <f t="shared" si="14"/>
        <v>48853</v>
      </c>
      <c r="B147">
        <f t="shared" si="11"/>
        <v>13</v>
      </c>
      <c r="C147">
        <v>146</v>
      </c>
      <c r="D147" s="4">
        <f t="shared" ca="1" si="12"/>
        <v>0</v>
      </c>
      <c r="E147" s="24">
        <f ca="1">IF(SUM(D147,F147,G147)&gt;=J146,0,IF(ISNA(VLOOKUP(A147,'Extra aflossing'!A:G,3,0)),0,VLOOKUP(A147,'Extra aflossing'!A:G,3,0))+IF(Datum_vandaag&lt;A147,Maandelijks_extra,0))</f>
        <v>0</v>
      </c>
      <c r="F147" s="4">
        <f ca="1">IF(A147&lt;=Stoppen_vrijwillig_aflos,IF(AND(Wat_wil_ik_maandelijks_betalen&gt;SUM(H147,'Annuitair extra oud'!H147),A147&gt;=per_wanneer),IF(J146&gt;=0,IF(J146&gt;=Wat_wil_ik_maandelijks_betalen,(Wat_wil_ik_maandelijks_betalen-SUM(H147,'Annuitair extra oud'!H147)),J146-D147)),0),0)</f>
        <v>0</v>
      </c>
      <c r="G147" s="4">
        <f ca="1">J146*Invoer!$B$14/12</f>
        <v>0</v>
      </c>
      <c r="H147" s="4">
        <f ca="1">ABS(PMT(Invoer!$B$12/12,360-C147+1,J146,0))</f>
        <v>0</v>
      </c>
      <c r="I147" s="4">
        <f t="shared" ca="1" si="10"/>
        <v>0</v>
      </c>
      <c r="J147" s="4">
        <f t="shared" ca="1" si="13"/>
        <v>0</v>
      </c>
    </row>
    <row r="148" spans="1:10" x14ac:dyDescent="0.25">
      <c r="A148" s="10">
        <f t="shared" si="14"/>
        <v>48884</v>
      </c>
      <c r="B148">
        <f t="shared" si="11"/>
        <v>13</v>
      </c>
      <c r="C148">
        <v>147</v>
      </c>
      <c r="D148" s="4">
        <f t="shared" ca="1" si="12"/>
        <v>0</v>
      </c>
      <c r="E148" s="24">
        <f ca="1">IF(SUM(D148,F148,G148)&gt;=J147,0,IF(ISNA(VLOOKUP(A148,'Extra aflossing'!A:G,3,0)),0,VLOOKUP(A148,'Extra aflossing'!A:G,3,0))+IF(Datum_vandaag&lt;A148,Maandelijks_extra,0))</f>
        <v>0</v>
      </c>
      <c r="F148" s="4">
        <f ca="1">IF(A148&lt;=Stoppen_vrijwillig_aflos,IF(AND(Wat_wil_ik_maandelijks_betalen&gt;SUM(H148,'Annuitair extra oud'!H148),A148&gt;=per_wanneer),IF(J147&gt;=0,IF(J147&gt;=Wat_wil_ik_maandelijks_betalen,(Wat_wil_ik_maandelijks_betalen-SUM(H148,'Annuitair extra oud'!H148)),J147-D148)),0),0)</f>
        <v>0</v>
      </c>
      <c r="G148" s="4">
        <f ca="1">J147*Invoer!$B$14/12</f>
        <v>0</v>
      </c>
      <c r="H148" s="4">
        <f ca="1">ABS(PMT(Invoer!$B$12/12,360-C148+1,J147,0))</f>
        <v>0</v>
      </c>
      <c r="I148" s="4">
        <f t="shared" ca="1" si="10"/>
        <v>0</v>
      </c>
      <c r="J148" s="4">
        <f t="shared" ca="1" si="13"/>
        <v>0</v>
      </c>
    </row>
    <row r="149" spans="1:10" x14ac:dyDescent="0.25">
      <c r="A149" s="10">
        <f t="shared" si="14"/>
        <v>48914</v>
      </c>
      <c r="B149">
        <f t="shared" si="11"/>
        <v>13</v>
      </c>
      <c r="C149">
        <v>148</v>
      </c>
      <c r="D149" s="4">
        <f t="shared" ca="1" si="12"/>
        <v>0</v>
      </c>
      <c r="E149" s="24">
        <f ca="1">IF(SUM(D149,F149,G149)&gt;=J148,0,IF(ISNA(VLOOKUP(A149,'Extra aflossing'!A:G,3,0)),0,VLOOKUP(A149,'Extra aflossing'!A:G,3,0))+IF(Datum_vandaag&lt;A149,Maandelijks_extra,0))</f>
        <v>0</v>
      </c>
      <c r="F149" s="4">
        <f ca="1">IF(A149&lt;=Stoppen_vrijwillig_aflos,IF(AND(Wat_wil_ik_maandelijks_betalen&gt;SUM(H149,'Annuitair extra oud'!H149),A149&gt;=per_wanneer),IF(J148&gt;=0,IF(J148&gt;=Wat_wil_ik_maandelijks_betalen,(Wat_wil_ik_maandelijks_betalen-SUM(H149,'Annuitair extra oud'!H149)),J148-D149)),0),0)</f>
        <v>0</v>
      </c>
      <c r="G149" s="4">
        <f ca="1">J148*Invoer!$B$14/12</f>
        <v>0</v>
      </c>
      <c r="H149" s="4">
        <f ca="1">ABS(PMT(Invoer!$B$12/12,360-C149+1,J148,0))</f>
        <v>0</v>
      </c>
      <c r="I149" s="4">
        <f t="shared" ca="1" si="10"/>
        <v>0</v>
      </c>
      <c r="J149" s="4">
        <f t="shared" ca="1" si="13"/>
        <v>0</v>
      </c>
    </row>
    <row r="150" spans="1:10" x14ac:dyDescent="0.25">
      <c r="A150" s="10">
        <f t="shared" si="14"/>
        <v>48945</v>
      </c>
      <c r="B150">
        <f t="shared" si="11"/>
        <v>13</v>
      </c>
      <c r="C150">
        <v>149</v>
      </c>
      <c r="D150" s="4">
        <f t="shared" ca="1" si="12"/>
        <v>0</v>
      </c>
      <c r="E150" s="24">
        <f ca="1">IF(SUM(D150,F150,G150)&gt;=J149,0,IF(ISNA(VLOOKUP(A150,'Extra aflossing'!A:G,3,0)),0,VLOOKUP(A150,'Extra aflossing'!A:G,3,0))+IF(Datum_vandaag&lt;A150,Maandelijks_extra,0))</f>
        <v>0</v>
      </c>
      <c r="F150" s="4">
        <f ca="1">IF(A150&lt;=Stoppen_vrijwillig_aflos,IF(AND(Wat_wil_ik_maandelijks_betalen&gt;SUM(H150,'Annuitair extra oud'!H150),A150&gt;=per_wanneer),IF(J149&gt;=0,IF(J149&gt;=Wat_wil_ik_maandelijks_betalen,(Wat_wil_ik_maandelijks_betalen-SUM(H150,'Annuitair extra oud'!H150)),J149-D150)),0),0)</f>
        <v>0</v>
      </c>
      <c r="G150" s="4">
        <f ca="1">J149*Invoer!$B$14/12</f>
        <v>0</v>
      </c>
      <c r="H150" s="4">
        <f ca="1">ABS(PMT(Invoer!$B$12/12,360-C150+1,J149,0))</f>
        <v>0</v>
      </c>
      <c r="I150" s="4">
        <f t="shared" ca="1" si="10"/>
        <v>0</v>
      </c>
      <c r="J150" s="4">
        <f t="shared" ca="1" si="13"/>
        <v>0</v>
      </c>
    </row>
    <row r="151" spans="1:10" x14ac:dyDescent="0.25">
      <c r="A151" s="10">
        <f t="shared" si="14"/>
        <v>48976</v>
      </c>
      <c r="B151">
        <f t="shared" si="11"/>
        <v>13</v>
      </c>
      <c r="C151">
        <v>150</v>
      </c>
      <c r="D151" s="4">
        <f t="shared" ca="1" si="12"/>
        <v>0</v>
      </c>
      <c r="E151" s="24">
        <f ca="1">IF(SUM(D151,F151,G151)&gt;=J150,0,IF(ISNA(VLOOKUP(A151,'Extra aflossing'!A:G,3,0)),0,VLOOKUP(A151,'Extra aflossing'!A:G,3,0))+IF(Datum_vandaag&lt;A151,Maandelijks_extra,0))</f>
        <v>0</v>
      </c>
      <c r="F151" s="4">
        <f ca="1">IF(A151&lt;=Stoppen_vrijwillig_aflos,IF(AND(Wat_wil_ik_maandelijks_betalen&gt;SUM(H151,'Annuitair extra oud'!H151),A151&gt;=per_wanneer),IF(J150&gt;=0,IF(J150&gt;=Wat_wil_ik_maandelijks_betalen,(Wat_wil_ik_maandelijks_betalen-SUM(H151,'Annuitair extra oud'!H151)),J150-D151)),0),0)</f>
        <v>0</v>
      </c>
      <c r="G151" s="4">
        <f ca="1">J150*Invoer!$B$14/12</f>
        <v>0</v>
      </c>
      <c r="H151" s="4">
        <f ca="1">ABS(PMT(Invoer!$B$12/12,360-C151+1,J150,0))</f>
        <v>0</v>
      </c>
      <c r="I151" s="4">
        <f t="shared" ca="1" si="10"/>
        <v>0</v>
      </c>
      <c r="J151" s="4">
        <f t="shared" ca="1" si="13"/>
        <v>0</v>
      </c>
    </row>
    <row r="152" spans="1:10" x14ac:dyDescent="0.25">
      <c r="A152" s="10">
        <f t="shared" si="14"/>
        <v>49004</v>
      </c>
      <c r="B152">
        <f t="shared" si="11"/>
        <v>13</v>
      </c>
      <c r="C152">
        <v>151</v>
      </c>
      <c r="D152" s="4">
        <f t="shared" ca="1" si="12"/>
        <v>0</v>
      </c>
      <c r="E152" s="24">
        <f ca="1">IF(SUM(D152,F152,G152)&gt;=J151,0,IF(ISNA(VLOOKUP(A152,'Extra aflossing'!A:G,3,0)),0,VLOOKUP(A152,'Extra aflossing'!A:G,3,0))+IF(Datum_vandaag&lt;A152,Maandelijks_extra,0))</f>
        <v>0</v>
      </c>
      <c r="F152" s="4">
        <f ca="1">IF(A152&lt;=Stoppen_vrijwillig_aflos,IF(AND(Wat_wil_ik_maandelijks_betalen&gt;SUM(H152,'Annuitair extra oud'!H152),A152&gt;=per_wanneer),IF(J151&gt;=0,IF(J151&gt;=Wat_wil_ik_maandelijks_betalen,(Wat_wil_ik_maandelijks_betalen-SUM(H152,'Annuitair extra oud'!H152)),J151-D152)),0),0)</f>
        <v>0</v>
      </c>
      <c r="G152" s="4">
        <f ca="1">J151*Invoer!$B$14/12</f>
        <v>0</v>
      </c>
      <c r="H152" s="4">
        <f ca="1">ABS(PMT(Invoer!$B$12/12,360-C152+1,J151,0))</f>
        <v>0</v>
      </c>
      <c r="I152" s="4">
        <f t="shared" ca="1" si="10"/>
        <v>0</v>
      </c>
      <c r="J152" s="4">
        <f t="shared" ca="1" si="13"/>
        <v>0</v>
      </c>
    </row>
    <row r="153" spans="1:10" x14ac:dyDescent="0.25">
      <c r="A153" s="10">
        <f t="shared" si="14"/>
        <v>49035</v>
      </c>
      <c r="B153">
        <f t="shared" si="11"/>
        <v>13</v>
      </c>
      <c r="C153">
        <v>152</v>
      </c>
      <c r="D153" s="4">
        <f t="shared" ca="1" si="12"/>
        <v>0</v>
      </c>
      <c r="E153" s="24">
        <f ca="1">IF(SUM(D153,F153,G153)&gt;=J152,0,IF(ISNA(VLOOKUP(A153,'Extra aflossing'!A:G,3,0)),0,VLOOKUP(A153,'Extra aflossing'!A:G,3,0))+IF(Datum_vandaag&lt;A153,Maandelijks_extra,0))</f>
        <v>0</v>
      </c>
      <c r="F153" s="4">
        <f ca="1">IF(A153&lt;=Stoppen_vrijwillig_aflos,IF(AND(Wat_wil_ik_maandelijks_betalen&gt;SUM(H153,'Annuitair extra oud'!H153),A153&gt;=per_wanneer),IF(J152&gt;=0,IF(J152&gt;=Wat_wil_ik_maandelijks_betalen,(Wat_wil_ik_maandelijks_betalen-SUM(H153,'Annuitair extra oud'!H153)),J152-D153)),0),0)</f>
        <v>0</v>
      </c>
      <c r="G153" s="4">
        <f ca="1">J152*Invoer!$B$14/12</f>
        <v>0</v>
      </c>
      <c r="H153" s="4">
        <f ca="1">ABS(PMT(Invoer!$B$12/12,360-C153+1,J152,0))</f>
        <v>0</v>
      </c>
      <c r="I153" s="4">
        <f t="shared" ca="1" si="10"/>
        <v>0</v>
      </c>
      <c r="J153" s="4">
        <f t="shared" ca="1" si="13"/>
        <v>0</v>
      </c>
    </row>
    <row r="154" spans="1:10" x14ac:dyDescent="0.25">
      <c r="A154" s="10">
        <f t="shared" si="14"/>
        <v>49065</v>
      </c>
      <c r="B154">
        <f t="shared" si="11"/>
        <v>13</v>
      </c>
      <c r="C154">
        <v>153</v>
      </c>
      <c r="D154" s="4">
        <f t="shared" ca="1" si="12"/>
        <v>0</v>
      </c>
      <c r="E154" s="24">
        <f ca="1">IF(SUM(D154,F154,G154)&gt;=J153,0,IF(ISNA(VLOOKUP(A154,'Extra aflossing'!A:G,3,0)),0,VLOOKUP(A154,'Extra aflossing'!A:G,3,0))+IF(Datum_vandaag&lt;A154,Maandelijks_extra,0))</f>
        <v>0</v>
      </c>
      <c r="F154" s="4">
        <f ca="1">IF(A154&lt;=Stoppen_vrijwillig_aflos,IF(AND(Wat_wil_ik_maandelijks_betalen&gt;SUM(H154,'Annuitair extra oud'!H154),A154&gt;=per_wanneer),IF(J153&gt;=0,IF(J153&gt;=Wat_wil_ik_maandelijks_betalen,(Wat_wil_ik_maandelijks_betalen-SUM(H154,'Annuitair extra oud'!H154)),J153-D154)),0),0)</f>
        <v>0</v>
      </c>
      <c r="G154" s="4">
        <f ca="1">J153*Invoer!$B$14/12</f>
        <v>0</v>
      </c>
      <c r="H154" s="4">
        <f ca="1">ABS(PMT(Invoer!$B$12/12,360-C154+1,J153,0))</f>
        <v>0</v>
      </c>
      <c r="I154" s="4">
        <f t="shared" ca="1" si="10"/>
        <v>0</v>
      </c>
      <c r="J154" s="4">
        <f t="shared" ca="1" si="13"/>
        <v>0</v>
      </c>
    </row>
    <row r="155" spans="1:10" x14ac:dyDescent="0.25">
      <c r="A155" s="10">
        <f t="shared" si="14"/>
        <v>49096</v>
      </c>
      <c r="B155">
        <f t="shared" si="11"/>
        <v>13</v>
      </c>
      <c r="C155">
        <v>154</v>
      </c>
      <c r="D155" s="4">
        <f t="shared" ca="1" si="12"/>
        <v>0</v>
      </c>
      <c r="E155" s="24">
        <f ca="1">IF(SUM(D155,F155,G155)&gt;=J154,0,IF(ISNA(VLOOKUP(A155,'Extra aflossing'!A:G,3,0)),0,VLOOKUP(A155,'Extra aflossing'!A:G,3,0))+IF(Datum_vandaag&lt;A155,Maandelijks_extra,0))</f>
        <v>0</v>
      </c>
      <c r="F155" s="4">
        <f ca="1">IF(A155&lt;=Stoppen_vrijwillig_aflos,IF(AND(Wat_wil_ik_maandelijks_betalen&gt;SUM(H155,'Annuitair extra oud'!H155),A155&gt;=per_wanneer),IF(J154&gt;=0,IF(J154&gt;=Wat_wil_ik_maandelijks_betalen,(Wat_wil_ik_maandelijks_betalen-SUM(H155,'Annuitair extra oud'!H155)),J154-D155)),0),0)</f>
        <v>0</v>
      </c>
      <c r="G155" s="4">
        <f ca="1">J154*Invoer!$B$14/12</f>
        <v>0</v>
      </c>
      <c r="H155" s="4">
        <f ca="1">ABS(PMT(Invoer!$B$12/12,360-C155+1,J154,0))</f>
        <v>0</v>
      </c>
      <c r="I155" s="4">
        <f t="shared" ca="1" si="10"/>
        <v>0</v>
      </c>
      <c r="J155" s="4">
        <f t="shared" ca="1" si="13"/>
        <v>0</v>
      </c>
    </row>
    <row r="156" spans="1:10" x14ac:dyDescent="0.25">
      <c r="A156" s="10">
        <f t="shared" si="14"/>
        <v>49126</v>
      </c>
      <c r="B156">
        <f t="shared" si="11"/>
        <v>13</v>
      </c>
      <c r="C156">
        <v>155</v>
      </c>
      <c r="D156" s="4">
        <f t="shared" ca="1" si="12"/>
        <v>0</v>
      </c>
      <c r="E156" s="24">
        <f ca="1">IF(SUM(D156,F156,G156)&gt;=J155,0,IF(ISNA(VLOOKUP(A156,'Extra aflossing'!A:G,3,0)),0,VLOOKUP(A156,'Extra aflossing'!A:G,3,0))+IF(Datum_vandaag&lt;A156,Maandelijks_extra,0))</f>
        <v>0</v>
      </c>
      <c r="F156" s="4">
        <f ca="1">IF(A156&lt;=Stoppen_vrijwillig_aflos,IF(AND(Wat_wil_ik_maandelijks_betalen&gt;SUM(H156,'Annuitair extra oud'!H156),A156&gt;=per_wanneer),IF(J155&gt;=0,IF(J155&gt;=Wat_wil_ik_maandelijks_betalen,(Wat_wil_ik_maandelijks_betalen-SUM(H156,'Annuitair extra oud'!H156)),J155-D156)),0),0)</f>
        <v>0</v>
      </c>
      <c r="G156" s="4">
        <f ca="1">J155*Invoer!$B$14/12</f>
        <v>0</v>
      </c>
      <c r="H156" s="4">
        <f ca="1">ABS(PMT(Invoer!$B$12/12,360-C156+1,J155,0))</f>
        <v>0</v>
      </c>
      <c r="I156" s="4">
        <f t="shared" ca="1" si="10"/>
        <v>0</v>
      </c>
      <c r="J156" s="4">
        <f t="shared" ca="1" si="13"/>
        <v>0</v>
      </c>
    </row>
    <row r="157" spans="1:10" x14ac:dyDescent="0.25">
      <c r="A157" s="10">
        <f t="shared" si="14"/>
        <v>49157</v>
      </c>
      <c r="B157">
        <f t="shared" si="11"/>
        <v>13</v>
      </c>
      <c r="C157">
        <v>156</v>
      </c>
      <c r="D157" s="4">
        <f t="shared" ca="1" si="12"/>
        <v>0</v>
      </c>
      <c r="E157" s="24">
        <f ca="1">IF(SUM(D157,F157,G157)&gt;=J156,0,IF(ISNA(VLOOKUP(A157,'Extra aflossing'!A:G,3,0)),0,VLOOKUP(A157,'Extra aflossing'!A:G,3,0))+IF(Datum_vandaag&lt;A157,Maandelijks_extra,0))</f>
        <v>0</v>
      </c>
      <c r="F157" s="4">
        <f ca="1">IF(A157&lt;=Stoppen_vrijwillig_aflos,IF(AND(Wat_wil_ik_maandelijks_betalen&gt;SUM(H157,'Annuitair extra oud'!H157),A157&gt;=per_wanneer),IF(J156&gt;=0,IF(J156&gt;=Wat_wil_ik_maandelijks_betalen,(Wat_wil_ik_maandelijks_betalen-SUM(H157,'Annuitair extra oud'!H157)),J156-D157)),0),0)</f>
        <v>0</v>
      </c>
      <c r="G157" s="4">
        <f ca="1">J156*Invoer!$B$14/12</f>
        <v>0</v>
      </c>
      <c r="H157" s="4">
        <f ca="1">ABS(PMT(Invoer!$B$12/12,360-C157+1,J156,0))</f>
        <v>0</v>
      </c>
      <c r="I157" s="4">
        <f t="shared" ca="1" si="10"/>
        <v>0</v>
      </c>
      <c r="J157" s="4">
        <f t="shared" ca="1" si="13"/>
        <v>0</v>
      </c>
    </row>
    <row r="158" spans="1:10" x14ac:dyDescent="0.25">
      <c r="A158" s="10">
        <f t="shared" si="14"/>
        <v>49188</v>
      </c>
      <c r="B158">
        <f t="shared" si="11"/>
        <v>14</v>
      </c>
      <c r="C158">
        <v>157</v>
      </c>
      <c r="D158" s="4">
        <f t="shared" ca="1" si="12"/>
        <v>0</v>
      </c>
      <c r="E158" s="24">
        <f ca="1">IF(SUM(D158,F158,G158)&gt;=J157,0,IF(ISNA(VLOOKUP(A158,'Extra aflossing'!A:G,3,0)),0,VLOOKUP(A158,'Extra aflossing'!A:G,3,0))+IF(Datum_vandaag&lt;A158,Maandelijks_extra,0))</f>
        <v>0</v>
      </c>
      <c r="F158" s="4">
        <f ca="1">IF(A158&lt;=Stoppen_vrijwillig_aflos,IF(AND(Wat_wil_ik_maandelijks_betalen&gt;SUM(H158,'Annuitair extra oud'!H158),A158&gt;=per_wanneer),IF(J157&gt;=0,IF(J157&gt;=Wat_wil_ik_maandelijks_betalen,(Wat_wil_ik_maandelijks_betalen-SUM(H158,'Annuitair extra oud'!H158)),J157-D158)),0),0)</f>
        <v>0</v>
      </c>
      <c r="G158" s="4">
        <f ca="1">J157*Invoer!$B$14/12</f>
        <v>0</v>
      </c>
      <c r="H158" s="4">
        <f ca="1">ABS(PMT(Invoer!$B$12/12,360-C158+1,J157,0))</f>
        <v>0</v>
      </c>
      <c r="I158" s="4">
        <f t="shared" ca="1" si="10"/>
        <v>0</v>
      </c>
      <c r="J158" s="4">
        <f t="shared" ca="1" si="13"/>
        <v>0</v>
      </c>
    </row>
    <row r="159" spans="1:10" x14ac:dyDescent="0.25">
      <c r="A159" s="10">
        <f t="shared" si="14"/>
        <v>49218</v>
      </c>
      <c r="B159">
        <f t="shared" si="11"/>
        <v>14</v>
      </c>
      <c r="C159">
        <v>158</v>
      </c>
      <c r="D159" s="4">
        <f t="shared" ca="1" si="12"/>
        <v>0</v>
      </c>
      <c r="E159" s="24">
        <f ca="1">IF(SUM(D159,F159,G159)&gt;=J158,0,IF(ISNA(VLOOKUP(A159,'Extra aflossing'!A:G,3,0)),0,VLOOKUP(A159,'Extra aflossing'!A:G,3,0))+IF(Datum_vandaag&lt;A159,Maandelijks_extra,0))</f>
        <v>0</v>
      </c>
      <c r="F159" s="4">
        <f ca="1">IF(A159&lt;=Stoppen_vrijwillig_aflos,IF(AND(Wat_wil_ik_maandelijks_betalen&gt;SUM(H159,'Annuitair extra oud'!H159),A159&gt;=per_wanneer),IF(J158&gt;=0,IF(J158&gt;=Wat_wil_ik_maandelijks_betalen,(Wat_wil_ik_maandelijks_betalen-SUM(H159,'Annuitair extra oud'!H159)),J158-D159)),0),0)</f>
        <v>0</v>
      </c>
      <c r="G159" s="4">
        <f ca="1">J158*Invoer!$B$14/12</f>
        <v>0</v>
      </c>
      <c r="H159" s="4">
        <f ca="1">ABS(PMT(Invoer!$B$12/12,360-C159+1,J158,0))</f>
        <v>0</v>
      </c>
      <c r="I159" s="4">
        <f t="shared" ca="1" si="10"/>
        <v>0</v>
      </c>
      <c r="J159" s="4">
        <f t="shared" ca="1" si="13"/>
        <v>0</v>
      </c>
    </row>
    <row r="160" spans="1:10" x14ac:dyDescent="0.25">
      <c r="A160" s="10">
        <f t="shared" si="14"/>
        <v>49249</v>
      </c>
      <c r="B160">
        <f t="shared" si="11"/>
        <v>14</v>
      </c>
      <c r="C160">
        <v>159</v>
      </c>
      <c r="D160" s="4">
        <f t="shared" ca="1" si="12"/>
        <v>0</v>
      </c>
      <c r="E160" s="24">
        <f ca="1">IF(SUM(D160,F160,G160)&gt;=J159,0,IF(ISNA(VLOOKUP(A160,'Extra aflossing'!A:G,3,0)),0,VLOOKUP(A160,'Extra aflossing'!A:G,3,0))+IF(Datum_vandaag&lt;A160,Maandelijks_extra,0))</f>
        <v>0</v>
      </c>
      <c r="F160" s="4">
        <f ca="1">IF(A160&lt;=Stoppen_vrijwillig_aflos,IF(AND(Wat_wil_ik_maandelijks_betalen&gt;SUM(H160,'Annuitair extra oud'!H160),A160&gt;=per_wanneer),IF(J159&gt;=0,IF(J159&gt;=Wat_wil_ik_maandelijks_betalen,(Wat_wil_ik_maandelijks_betalen-SUM(H160,'Annuitair extra oud'!H160)),J159-D160)),0),0)</f>
        <v>0</v>
      </c>
      <c r="G160" s="4">
        <f ca="1">J159*Invoer!$B$14/12</f>
        <v>0</v>
      </c>
      <c r="H160" s="4">
        <f ca="1">ABS(PMT(Invoer!$B$12/12,360-C160+1,J159,0))</f>
        <v>0</v>
      </c>
      <c r="I160" s="4">
        <f t="shared" ca="1" si="10"/>
        <v>0</v>
      </c>
      <c r="J160" s="4">
        <f t="shared" ca="1" si="13"/>
        <v>0</v>
      </c>
    </row>
    <row r="161" spans="1:10" x14ac:dyDescent="0.25">
      <c r="A161" s="10">
        <f t="shared" si="14"/>
        <v>49279</v>
      </c>
      <c r="B161">
        <f t="shared" si="11"/>
        <v>14</v>
      </c>
      <c r="C161">
        <v>160</v>
      </c>
      <c r="D161" s="4">
        <f t="shared" ca="1" si="12"/>
        <v>0</v>
      </c>
      <c r="E161" s="24">
        <f ca="1">IF(SUM(D161,F161,G161)&gt;=J160,0,IF(ISNA(VLOOKUP(A161,'Extra aflossing'!A:G,3,0)),0,VLOOKUP(A161,'Extra aflossing'!A:G,3,0))+IF(Datum_vandaag&lt;A161,Maandelijks_extra,0))</f>
        <v>0</v>
      </c>
      <c r="F161" s="4">
        <f ca="1">IF(A161&lt;=Stoppen_vrijwillig_aflos,IF(AND(Wat_wil_ik_maandelijks_betalen&gt;SUM(H161,'Annuitair extra oud'!H161),A161&gt;=per_wanneer),IF(J160&gt;=0,IF(J160&gt;=Wat_wil_ik_maandelijks_betalen,(Wat_wil_ik_maandelijks_betalen-SUM(H161,'Annuitair extra oud'!H161)),J160-D161)),0),0)</f>
        <v>0</v>
      </c>
      <c r="G161" s="4">
        <f ca="1">J160*Invoer!$B$14/12</f>
        <v>0</v>
      </c>
      <c r="H161" s="4">
        <f ca="1">ABS(PMT(Invoer!$B$12/12,360-C161+1,J160,0))</f>
        <v>0</v>
      </c>
      <c r="I161" s="4">
        <f t="shared" ca="1" si="10"/>
        <v>0</v>
      </c>
      <c r="J161" s="4">
        <f t="shared" ca="1" si="13"/>
        <v>0</v>
      </c>
    </row>
    <row r="162" spans="1:10" x14ac:dyDescent="0.25">
      <c r="A162" s="10">
        <f t="shared" si="14"/>
        <v>49310</v>
      </c>
      <c r="B162">
        <f t="shared" si="11"/>
        <v>14</v>
      </c>
      <c r="C162">
        <v>161</v>
      </c>
      <c r="D162" s="4">
        <f t="shared" ca="1" si="12"/>
        <v>0</v>
      </c>
      <c r="E162" s="24">
        <f ca="1">IF(SUM(D162,F162,G162)&gt;=J161,0,IF(ISNA(VLOOKUP(A162,'Extra aflossing'!A:G,3,0)),0,VLOOKUP(A162,'Extra aflossing'!A:G,3,0))+IF(Datum_vandaag&lt;A162,Maandelijks_extra,0))</f>
        <v>0</v>
      </c>
      <c r="F162" s="4">
        <f ca="1">IF(A162&lt;=Stoppen_vrijwillig_aflos,IF(AND(Wat_wil_ik_maandelijks_betalen&gt;SUM(H162,'Annuitair extra oud'!H162),A162&gt;=per_wanneer),IF(J161&gt;=0,IF(J161&gt;=Wat_wil_ik_maandelijks_betalen,(Wat_wil_ik_maandelijks_betalen-SUM(H162,'Annuitair extra oud'!H162)),J161-D162)),0),0)</f>
        <v>0</v>
      </c>
      <c r="G162" s="4">
        <f ca="1">J161*Invoer!$B$14/12</f>
        <v>0</v>
      </c>
      <c r="H162" s="4">
        <f ca="1">ABS(PMT(Invoer!$B$12/12,360-C162+1,J161,0))</f>
        <v>0</v>
      </c>
      <c r="I162" s="4">
        <f t="shared" ca="1" si="10"/>
        <v>0</v>
      </c>
      <c r="J162" s="4">
        <f t="shared" ca="1" si="13"/>
        <v>0</v>
      </c>
    </row>
    <row r="163" spans="1:10" x14ac:dyDescent="0.25">
      <c r="A163" s="10">
        <f t="shared" si="14"/>
        <v>49341</v>
      </c>
      <c r="B163">
        <f t="shared" si="11"/>
        <v>14</v>
      </c>
      <c r="C163">
        <v>162</v>
      </c>
      <c r="D163" s="4">
        <f t="shared" ca="1" si="12"/>
        <v>0</v>
      </c>
      <c r="E163" s="24">
        <f ca="1">IF(SUM(D163,F163,G163)&gt;=J162,0,IF(ISNA(VLOOKUP(A163,'Extra aflossing'!A:G,3,0)),0,VLOOKUP(A163,'Extra aflossing'!A:G,3,0))+IF(Datum_vandaag&lt;A163,Maandelijks_extra,0))</f>
        <v>0</v>
      </c>
      <c r="F163" s="4">
        <f ca="1">IF(A163&lt;=Stoppen_vrijwillig_aflos,IF(AND(Wat_wil_ik_maandelijks_betalen&gt;SUM(H163,'Annuitair extra oud'!H163),A163&gt;=per_wanneer),IF(J162&gt;=0,IF(J162&gt;=Wat_wil_ik_maandelijks_betalen,(Wat_wil_ik_maandelijks_betalen-SUM(H163,'Annuitair extra oud'!H163)),J162-D163)),0),0)</f>
        <v>0</v>
      </c>
      <c r="G163" s="4">
        <f ca="1">J162*Invoer!$B$14/12</f>
        <v>0</v>
      </c>
      <c r="H163" s="4">
        <f ca="1">ABS(PMT(Invoer!$B$12/12,360-C163+1,J162,0))</f>
        <v>0</v>
      </c>
      <c r="I163" s="4">
        <f t="shared" ca="1" si="10"/>
        <v>0</v>
      </c>
      <c r="J163" s="4">
        <f t="shared" ca="1" si="13"/>
        <v>0</v>
      </c>
    </row>
    <row r="164" spans="1:10" x14ac:dyDescent="0.25">
      <c r="A164" s="10">
        <f t="shared" si="14"/>
        <v>49369</v>
      </c>
      <c r="B164">
        <f t="shared" si="11"/>
        <v>14</v>
      </c>
      <c r="C164">
        <v>163</v>
      </c>
      <c r="D164" s="4">
        <f t="shared" ca="1" si="12"/>
        <v>0</v>
      </c>
      <c r="E164" s="24">
        <f ca="1">IF(SUM(D164,F164,G164)&gt;=J163,0,IF(ISNA(VLOOKUP(A164,'Extra aflossing'!A:G,3,0)),0,VLOOKUP(A164,'Extra aflossing'!A:G,3,0))+IF(Datum_vandaag&lt;A164,Maandelijks_extra,0))</f>
        <v>0</v>
      </c>
      <c r="F164" s="4">
        <f ca="1">IF(A164&lt;=Stoppen_vrijwillig_aflos,IF(AND(Wat_wil_ik_maandelijks_betalen&gt;SUM(H164,'Annuitair extra oud'!H164),A164&gt;=per_wanneer),IF(J163&gt;=0,IF(J163&gt;=Wat_wil_ik_maandelijks_betalen,(Wat_wil_ik_maandelijks_betalen-SUM(H164,'Annuitair extra oud'!H164)),J163-D164)),0),0)</f>
        <v>0</v>
      </c>
      <c r="G164" s="4">
        <f ca="1">J163*Invoer!$B$14/12</f>
        <v>0</v>
      </c>
      <c r="H164" s="4">
        <f ca="1">ABS(PMT(Invoer!$B$12/12,360-C164+1,J163,0))</f>
        <v>0</v>
      </c>
      <c r="I164" s="4">
        <f t="shared" ca="1" si="10"/>
        <v>0</v>
      </c>
      <c r="J164" s="4">
        <f t="shared" ca="1" si="13"/>
        <v>0</v>
      </c>
    </row>
    <row r="165" spans="1:10" x14ac:dyDescent="0.25">
      <c r="A165" s="10">
        <f t="shared" si="14"/>
        <v>49400</v>
      </c>
      <c r="B165">
        <f t="shared" si="11"/>
        <v>14</v>
      </c>
      <c r="C165">
        <v>164</v>
      </c>
      <c r="D165" s="4">
        <f t="shared" ca="1" si="12"/>
        <v>0</v>
      </c>
      <c r="E165" s="24">
        <f ca="1">IF(SUM(D165,F165,G165)&gt;=J164,0,IF(ISNA(VLOOKUP(A165,'Extra aflossing'!A:G,3,0)),0,VLOOKUP(A165,'Extra aflossing'!A:G,3,0))+IF(Datum_vandaag&lt;A165,Maandelijks_extra,0))</f>
        <v>0</v>
      </c>
      <c r="F165" s="4">
        <f ca="1">IF(A165&lt;=Stoppen_vrijwillig_aflos,IF(AND(Wat_wil_ik_maandelijks_betalen&gt;SUM(H165,'Annuitair extra oud'!H165),A165&gt;=per_wanneer),IF(J164&gt;=0,IF(J164&gt;=Wat_wil_ik_maandelijks_betalen,(Wat_wil_ik_maandelijks_betalen-SUM(H165,'Annuitair extra oud'!H165)),J164-D165)),0),0)</f>
        <v>0</v>
      </c>
      <c r="G165" s="4">
        <f ca="1">J164*Invoer!$B$14/12</f>
        <v>0</v>
      </c>
      <c r="H165" s="4">
        <f ca="1">ABS(PMT(Invoer!$B$12/12,360-C165+1,J164,0))</f>
        <v>0</v>
      </c>
      <c r="I165" s="4">
        <f t="shared" ca="1" si="10"/>
        <v>0</v>
      </c>
      <c r="J165" s="4">
        <f t="shared" ca="1" si="13"/>
        <v>0</v>
      </c>
    </row>
    <row r="166" spans="1:10" x14ac:dyDescent="0.25">
      <c r="A166" s="10">
        <f t="shared" si="14"/>
        <v>49430</v>
      </c>
      <c r="B166">
        <f t="shared" si="11"/>
        <v>14</v>
      </c>
      <c r="C166">
        <v>165</v>
      </c>
      <c r="D166" s="4">
        <f t="shared" ca="1" si="12"/>
        <v>0</v>
      </c>
      <c r="E166" s="24">
        <f ca="1">IF(SUM(D166,F166,G166)&gt;=J165,0,IF(ISNA(VLOOKUP(A166,'Extra aflossing'!A:G,3,0)),0,VLOOKUP(A166,'Extra aflossing'!A:G,3,0))+IF(Datum_vandaag&lt;A166,Maandelijks_extra,0))</f>
        <v>0</v>
      </c>
      <c r="F166" s="4">
        <f ca="1">IF(A166&lt;=Stoppen_vrijwillig_aflos,IF(AND(Wat_wil_ik_maandelijks_betalen&gt;SUM(H166,'Annuitair extra oud'!H166),A166&gt;=per_wanneer),IF(J165&gt;=0,IF(J165&gt;=Wat_wil_ik_maandelijks_betalen,(Wat_wil_ik_maandelijks_betalen-SUM(H166,'Annuitair extra oud'!H166)),J165-D166)),0),0)</f>
        <v>0</v>
      </c>
      <c r="G166" s="4">
        <f ca="1">J165*Invoer!$B$14/12</f>
        <v>0</v>
      </c>
      <c r="H166" s="4">
        <f ca="1">ABS(PMT(Invoer!$B$12/12,360-C166+1,J165,0))</f>
        <v>0</v>
      </c>
      <c r="I166" s="4">
        <f t="shared" ca="1" si="10"/>
        <v>0</v>
      </c>
      <c r="J166" s="4">
        <f t="shared" ca="1" si="13"/>
        <v>0</v>
      </c>
    </row>
    <row r="167" spans="1:10" x14ac:dyDescent="0.25">
      <c r="A167" s="10">
        <f t="shared" si="14"/>
        <v>49461</v>
      </c>
      <c r="B167">
        <f t="shared" si="11"/>
        <v>14</v>
      </c>
      <c r="C167">
        <v>166</v>
      </c>
      <c r="D167" s="4">
        <f t="shared" ca="1" si="12"/>
        <v>0</v>
      </c>
      <c r="E167" s="24">
        <f ca="1">IF(SUM(D167,F167,G167)&gt;=J166,0,IF(ISNA(VLOOKUP(A167,'Extra aflossing'!A:G,3,0)),0,VLOOKUP(A167,'Extra aflossing'!A:G,3,0))+IF(Datum_vandaag&lt;A167,Maandelijks_extra,0))</f>
        <v>0</v>
      </c>
      <c r="F167" s="4">
        <f ca="1">IF(A167&lt;=Stoppen_vrijwillig_aflos,IF(AND(Wat_wil_ik_maandelijks_betalen&gt;SUM(H167,'Annuitair extra oud'!H167),A167&gt;=per_wanneer),IF(J166&gt;=0,IF(J166&gt;=Wat_wil_ik_maandelijks_betalen,(Wat_wil_ik_maandelijks_betalen-SUM(H167,'Annuitair extra oud'!H167)),J166-D167)),0),0)</f>
        <v>0</v>
      </c>
      <c r="G167" s="4">
        <f ca="1">J166*Invoer!$B$14/12</f>
        <v>0</v>
      </c>
      <c r="H167" s="4">
        <f ca="1">ABS(PMT(Invoer!$B$12/12,360-C167+1,J166,0))</f>
        <v>0</v>
      </c>
      <c r="I167" s="4">
        <f t="shared" ca="1" si="10"/>
        <v>0</v>
      </c>
      <c r="J167" s="4">
        <f t="shared" ca="1" si="13"/>
        <v>0</v>
      </c>
    </row>
    <row r="168" spans="1:10" x14ac:dyDescent="0.25">
      <c r="A168" s="10">
        <f t="shared" si="14"/>
        <v>49491</v>
      </c>
      <c r="B168">
        <f t="shared" si="11"/>
        <v>14</v>
      </c>
      <c r="C168">
        <v>167</v>
      </c>
      <c r="D168" s="4">
        <f t="shared" ca="1" si="12"/>
        <v>0</v>
      </c>
      <c r="E168" s="24">
        <f ca="1">IF(SUM(D168,F168,G168)&gt;=J167,0,IF(ISNA(VLOOKUP(A168,'Extra aflossing'!A:G,3,0)),0,VLOOKUP(A168,'Extra aflossing'!A:G,3,0))+IF(Datum_vandaag&lt;A168,Maandelijks_extra,0))</f>
        <v>0</v>
      </c>
      <c r="F168" s="4">
        <f ca="1">IF(A168&lt;=Stoppen_vrijwillig_aflos,IF(AND(Wat_wil_ik_maandelijks_betalen&gt;SUM(H168,'Annuitair extra oud'!H168),A168&gt;=per_wanneer),IF(J167&gt;=0,IF(J167&gt;=Wat_wil_ik_maandelijks_betalen,(Wat_wil_ik_maandelijks_betalen-SUM(H168,'Annuitair extra oud'!H168)),J167-D168)),0),0)</f>
        <v>0</v>
      </c>
      <c r="G168" s="4">
        <f ca="1">J167*Invoer!$B$14/12</f>
        <v>0</v>
      </c>
      <c r="H168" s="4">
        <f ca="1">ABS(PMT(Invoer!$B$12/12,360-C168+1,J167,0))</f>
        <v>0</v>
      </c>
      <c r="I168" s="4">
        <f t="shared" ca="1" si="10"/>
        <v>0</v>
      </c>
      <c r="J168" s="4">
        <f t="shared" ca="1" si="13"/>
        <v>0</v>
      </c>
    </row>
    <row r="169" spans="1:10" x14ac:dyDescent="0.25">
      <c r="A169" s="10">
        <f t="shared" si="14"/>
        <v>49522</v>
      </c>
      <c r="B169">
        <f t="shared" si="11"/>
        <v>14</v>
      </c>
      <c r="C169">
        <v>168</v>
      </c>
      <c r="D169" s="4">
        <f t="shared" ca="1" si="12"/>
        <v>0</v>
      </c>
      <c r="E169" s="24">
        <f ca="1">IF(SUM(D169,F169,G169)&gt;=J168,0,IF(ISNA(VLOOKUP(A169,'Extra aflossing'!A:G,3,0)),0,VLOOKUP(A169,'Extra aflossing'!A:G,3,0))+IF(Datum_vandaag&lt;A169,Maandelijks_extra,0))</f>
        <v>0</v>
      </c>
      <c r="F169" s="4">
        <f ca="1">IF(A169&lt;=Stoppen_vrijwillig_aflos,IF(AND(Wat_wil_ik_maandelijks_betalen&gt;SUM(H169,'Annuitair extra oud'!H169),A169&gt;=per_wanneer),IF(J168&gt;=0,IF(J168&gt;=Wat_wil_ik_maandelijks_betalen,(Wat_wil_ik_maandelijks_betalen-SUM(H169,'Annuitair extra oud'!H169)),J168-D169)),0),0)</f>
        <v>0</v>
      </c>
      <c r="G169" s="4">
        <f ca="1">J168*Invoer!$B$14/12</f>
        <v>0</v>
      </c>
      <c r="H169" s="4">
        <f ca="1">ABS(PMT(Invoer!$B$12/12,360-C169+1,J168,0))</f>
        <v>0</v>
      </c>
      <c r="I169" s="4">
        <f t="shared" ca="1" si="10"/>
        <v>0</v>
      </c>
      <c r="J169" s="4">
        <f t="shared" ca="1" si="13"/>
        <v>0</v>
      </c>
    </row>
    <row r="170" spans="1:10" x14ac:dyDescent="0.25">
      <c r="A170" s="10">
        <f t="shared" si="14"/>
        <v>49553</v>
      </c>
      <c r="B170">
        <f t="shared" si="11"/>
        <v>15</v>
      </c>
      <c r="C170">
        <v>169</v>
      </c>
      <c r="D170" s="4">
        <f t="shared" ca="1" si="12"/>
        <v>0</v>
      </c>
      <c r="E170" s="24">
        <f ca="1">IF(SUM(D170,F170,G170)&gt;=J169,0,IF(ISNA(VLOOKUP(A170,'Extra aflossing'!A:G,3,0)),0,VLOOKUP(A170,'Extra aflossing'!A:G,3,0))+IF(Datum_vandaag&lt;A170,Maandelijks_extra,0))</f>
        <v>0</v>
      </c>
      <c r="F170" s="4">
        <f ca="1">IF(A170&lt;=Stoppen_vrijwillig_aflos,IF(AND(Wat_wil_ik_maandelijks_betalen&gt;SUM(H170,'Annuitair extra oud'!H170),A170&gt;=per_wanneer),IF(J169&gt;=0,IF(J169&gt;=Wat_wil_ik_maandelijks_betalen,(Wat_wil_ik_maandelijks_betalen-SUM(H170,'Annuitair extra oud'!H170)),J169-D170)),0),0)</f>
        <v>0</v>
      </c>
      <c r="G170" s="4">
        <f ca="1">J169*Invoer!$B$14/12</f>
        <v>0</v>
      </c>
      <c r="H170" s="4">
        <f ca="1">ABS(PMT(Invoer!$B$12/12,360-C170+1,J169,0))</f>
        <v>0</v>
      </c>
      <c r="I170" s="4">
        <f t="shared" ca="1" si="10"/>
        <v>0</v>
      </c>
      <c r="J170" s="4">
        <f t="shared" ca="1" si="13"/>
        <v>0</v>
      </c>
    </row>
    <row r="171" spans="1:10" x14ac:dyDescent="0.25">
      <c r="A171" s="10">
        <f t="shared" si="14"/>
        <v>49583</v>
      </c>
      <c r="B171">
        <f t="shared" si="11"/>
        <v>15</v>
      </c>
      <c r="C171">
        <v>170</v>
      </c>
      <c r="D171" s="4">
        <f t="shared" ca="1" si="12"/>
        <v>0</v>
      </c>
      <c r="E171" s="24">
        <f ca="1">IF(SUM(D171,F171,G171)&gt;=J170,0,IF(ISNA(VLOOKUP(A171,'Extra aflossing'!A:G,3,0)),0,VLOOKUP(A171,'Extra aflossing'!A:G,3,0))+IF(Datum_vandaag&lt;A171,Maandelijks_extra,0))</f>
        <v>0</v>
      </c>
      <c r="F171" s="4">
        <f ca="1">IF(A171&lt;=Stoppen_vrijwillig_aflos,IF(AND(Wat_wil_ik_maandelijks_betalen&gt;SUM(H171,'Annuitair extra oud'!H171),A171&gt;=per_wanneer),IF(J170&gt;=0,IF(J170&gt;=Wat_wil_ik_maandelijks_betalen,(Wat_wil_ik_maandelijks_betalen-SUM(H171,'Annuitair extra oud'!H171)),J170-D171)),0),0)</f>
        <v>0</v>
      </c>
      <c r="G171" s="4">
        <f ca="1">J170*Invoer!$B$14/12</f>
        <v>0</v>
      </c>
      <c r="H171" s="4">
        <f ca="1">ABS(PMT(Invoer!$B$12/12,360-C171+1,J170,0))</f>
        <v>0</v>
      </c>
      <c r="I171" s="4">
        <f t="shared" ca="1" si="10"/>
        <v>0</v>
      </c>
      <c r="J171" s="4">
        <f t="shared" ca="1" si="13"/>
        <v>0</v>
      </c>
    </row>
    <row r="172" spans="1:10" x14ac:dyDescent="0.25">
      <c r="A172" s="10">
        <f t="shared" si="14"/>
        <v>49614</v>
      </c>
      <c r="B172">
        <f t="shared" si="11"/>
        <v>15</v>
      </c>
      <c r="C172">
        <v>171</v>
      </c>
      <c r="D172" s="4">
        <f t="shared" ca="1" si="12"/>
        <v>0</v>
      </c>
      <c r="E172" s="24">
        <f ca="1">IF(SUM(D172,F172,G172)&gt;=J171,0,IF(ISNA(VLOOKUP(A172,'Extra aflossing'!A:G,3,0)),0,VLOOKUP(A172,'Extra aflossing'!A:G,3,0))+IF(Datum_vandaag&lt;A172,Maandelijks_extra,0))</f>
        <v>0</v>
      </c>
      <c r="F172" s="4">
        <f ca="1">IF(A172&lt;=Stoppen_vrijwillig_aflos,IF(AND(Wat_wil_ik_maandelijks_betalen&gt;SUM(H172,'Annuitair extra oud'!H172),A172&gt;=per_wanneer),IF(J171&gt;=0,IF(J171&gt;=Wat_wil_ik_maandelijks_betalen,(Wat_wil_ik_maandelijks_betalen-SUM(H172,'Annuitair extra oud'!H172)),J171-D172)),0),0)</f>
        <v>0</v>
      </c>
      <c r="G172" s="4">
        <f ca="1">J171*Invoer!$B$14/12</f>
        <v>0</v>
      </c>
      <c r="H172" s="4">
        <f ca="1">ABS(PMT(Invoer!$B$12/12,360-C172+1,J171,0))</f>
        <v>0</v>
      </c>
      <c r="I172" s="4">
        <f t="shared" ca="1" si="10"/>
        <v>0</v>
      </c>
      <c r="J172" s="4">
        <f t="shared" ca="1" si="13"/>
        <v>0</v>
      </c>
    </row>
    <row r="173" spans="1:10" x14ac:dyDescent="0.25">
      <c r="A173" s="10">
        <f t="shared" si="14"/>
        <v>49644</v>
      </c>
      <c r="B173">
        <f t="shared" si="11"/>
        <v>15</v>
      </c>
      <c r="C173">
        <v>172</v>
      </c>
      <c r="D173" s="4">
        <f t="shared" ca="1" si="12"/>
        <v>0</v>
      </c>
      <c r="E173" s="24">
        <f ca="1">IF(SUM(D173,F173,G173)&gt;=J172,0,IF(ISNA(VLOOKUP(A173,'Extra aflossing'!A:G,3,0)),0,VLOOKUP(A173,'Extra aflossing'!A:G,3,0))+IF(Datum_vandaag&lt;A173,Maandelijks_extra,0))</f>
        <v>0</v>
      </c>
      <c r="F173" s="4">
        <f ca="1">IF(A173&lt;=Stoppen_vrijwillig_aflos,IF(AND(Wat_wil_ik_maandelijks_betalen&gt;SUM(H173,'Annuitair extra oud'!H173),A173&gt;=per_wanneer),IF(J172&gt;=0,IF(J172&gt;=Wat_wil_ik_maandelijks_betalen,(Wat_wil_ik_maandelijks_betalen-SUM(H173,'Annuitair extra oud'!H173)),J172-D173)),0),0)</f>
        <v>0</v>
      </c>
      <c r="G173" s="4">
        <f ca="1">J172*Invoer!$B$14/12</f>
        <v>0</v>
      </c>
      <c r="H173" s="4">
        <f ca="1">ABS(PMT(Invoer!$B$12/12,360-C173+1,J172,0))</f>
        <v>0</v>
      </c>
      <c r="I173" s="4">
        <f t="shared" ca="1" si="10"/>
        <v>0</v>
      </c>
      <c r="J173" s="4">
        <f t="shared" ca="1" si="13"/>
        <v>0</v>
      </c>
    </row>
    <row r="174" spans="1:10" x14ac:dyDescent="0.25">
      <c r="A174" s="10">
        <f t="shared" si="14"/>
        <v>49675</v>
      </c>
      <c r="B174">
        <f t="shared" si="11"/>
        <v>15</v>
      </c>
      <c r="C174">
        <v>173</v>
      </c>
      <c r="D174" s="4">
        <f t="shared" ca="1" si="12"/>
        <v>0</v>
      </c>
      <c r="E174" s="24">
        <f ca="1">IF(SUM(D174,F174,G174)&gt;=J173,0,IF(ISNA(VLOOKUP(A174,'Extra aflossing'!A:G,3,0)),0,VLOOKUP(A174,'Extra aflossing'!A:G,3,0))+IF(Datum_vandaag&lt;A174,Maandelijks_extra,0))</f>
        <v>0</v>
      </c>
      <c r="F174" s="4">
        <f ca="1">IF(A174&lt;=Stoppen_vrijwillig_aflos,IF(AND(Wat_wil_ik_maandelijks_betalen&gt;SUM(H174,'Annuitair extra oud'!H174),A174&gt;=per_wanneer),IF(J173&gt;=0,IF(J173&gt;=Wat_wil_ik_maandelijks_betalen,(Wat_wil_ik_maandelijks_betalen-SUM(H174,'Annuitair extra oud'!H174)),J173-D174)),0),0)</f>
        <v>0</v>
      </c>
      <c r="G174" s="4">
        <f ca="1">J173*Invoer!$B$14/12</f>
        <v>0</v>
      </c>
      <c r="H174" s="4">
        <f ca="1">ABS(PMT(Invoer!$B$12/12,360-C174+1,J173,0))</f>
        <v>0</v>
      </c>
      <c r="I174" s="4">
        <f t="shared" ca="1" si="10"/>
        <v>0</v>
      </c>
      <c r="J174" s="4">
        <f t="shared" ca="1" si="13"/>
        <v>0</v>
      </c>
    </row>
    <row r="175" spans="1:10" x14ac:dyDescent="0.25">
      <c r="A175" s="10">
        <f t="shared" si="14"/>
        <v>49706</v>
      </c>
      <c r="B175">
        <f t="shared" si="11"/>
        <v>15</v>
      </c>
      <c r="C175">
        <v>174</v>
      </c>
      <c r="D175" s="4">
        <f t="shared" ca="1" si="12"/>
        <v>0</v>
      </c>
      <c r="E175" s="24">
        <f ca="1">IF(SUM(D175,F175,G175)&gt;=J174,0,IF(ISNA(VLOOKUP(A175,'Extra aflossing'!A:G,3,0)),0,VLOOKUP(A175,'Extra aflossing'!A:G,3,0))+IF(Datum_vandaag&lt;A175,Maandelijks_extra,0))</f>
        <v>0</v>
      </c>
      <c r="F175" s="4">
        <f ca="1">IF(A175&lt;=Stoppen_vrijwillig_aflos,IF(AND(Wat_wil_ik_maandelijks_betalen&gt;SUM(H175,'Annuitair extra oud'!H175),A175&gt;=per_wanneer),IF(J174&gt;=0,IF(J174&gt;=Wat_wil_ik_maandelijks_betalen,(Wat_wil_ik_maandelijks_betalen-SUM(H175,'Annuitair extra oud'!H175)),J174-D175)),0),0)</f>
        <v>0</v>
      </c>
      <c r="G175" s="4">
        <f ca="1">J174*Invoer!$B$14/12</f>
        <v>0</v>
      </c>
      <c r="H175" s="4">
        <f ca="1">ABS(PMT(Invoer!$B$12/12,360-C175+1,J174,0))</f>
        <v>0</v>
      </c>
      <c r="I175" s="4">
        <f t="shared" ca="1" si="10"/>
        <v>0</v>
      </c>
      <c r="J175" s="4">
        <f t="shared" ca="1" si="13"/>
        <v>0</v>
      </c>
    </row>
    <row r="176" spans="1:10" x14ac:dyDescent="0.25">
      <c r="A176" s="10">
        <f t="shared" si="14"/>
        <v>49735</v>
      </c>
      <c r="B176">
        <f t="shared" si="11"/>
        <v>15</v>
      </c>
      <c r="C176">
        <v>175</v>
      </c>
      <c r="D176" s="4">
        <f t="shared" ca="1" si="12"/>
        <v>0</v>
      </c>
      <c r="E176" s="24">
        <f ca="1">IF(SUM(D176,F176,G176)&gt;=J175,0,IF(ISNA(VLOOKUP(A176,'Extra aflossing'!A:G,3,0)),0,VLOOKUP(A176,'Extra aflossing'!A:G,3,0))+IF(Datum_vandaag&lt;A176,Maandelijks_extra,0))</f>
        <v>0</v>
      </c>
      <c r="F176" s="4">
        <f ca="1">IF(A176&lt;=Stoppen_vrijwillig_aflos,IF(AND(Wat_wil_ik_maandelijks_betalen&gt;SUM(H176,'Annuitair extra oud'!H176),A176&gt;=per_wanneer),IF(J175&gt;=0,IF(J175&gt;=Wat_wil_ik_maandelijks_betalen,(Wat_wil_ik_maandelijks_betalen-SUM(H176,'Annuitair extra oud'!H176)),J175-D176)),0),0)</f>
        <v>0</v>
      </c>
      <c r="G176" s="4">
        <f ca="1">J175*Invoer!$B$14/12</f>
        <v>0</v>
      </c>
      <c r="H176" s="4">
        <f ca="1">ABS(PMT(Invoer!$B$12/12,360-C176+1,J175,0))</f>
        <v>0</v>
      </c>
      <c r="I176" s="4">
        <f t="shared" ca="1" si="10"/>
        <v>0</v>
      </c>
      <c r="J176" s="4">
        <f t="shared" ca="1" si="13"/>
        <v>0</v>
      </c>
    </row>
    <row r="177" spans="1:10" x14ac:dyDescent="0.25">
      <c r="A177" s="10">
        <f t="shared" si="14"/>
        <v>49766</v>
      </c>
      <c r="B177">
        <f t="shared" si="11"/>
        <v>15</v>
      </c>
      <c r="C177">
        <v>176</v>
      </c>
      <c r="D177" s="4">
        <f t="shared" ca="1" si="12"/>
        <v>0</v>
      </c>
      <c r="E177" s="24">
        <f ca="1">IF(SUM(D177,F177,G177)&gt;=J176,0,IF(ISNA(VLOOKUP(A177,'Extra aflossing'!A:G,3,0)),0,VLOOKUP(A177,'Extra aflossing'!A:G,3,0))+IF(Datum_vandaag&lt;A177,Maandelijks_extra,0))</f>
        <v>0</v>
      </c>
      <c r="F177" s="4">
        <f ca="1">IF(A177&lt;=Stoppen_vrijwillig_aflos,IF(AND(Wat_wil_ik_maandelijks_betalen&gt;SUM(H177,'Annuitair extra oud'!H177),A177&gt;=per_wanneer),IF(J176&gt;=0,IF(J176&gt;=Wat_wil_ik_maandelijks_betalen,(Wat_wil_ik_maandelijks_betalen-SUM(H177,'Annuitair extra oud'!H177)),J176-D177)),0),0)</f>
        <v>0</v>
      </c>
      <c r="G177" s="4">
        <f ca="1">J176*Invoer!$B$14/12</f>
        <v>0</v>
      </c>
      <c r="H177" s="4">
        <f ca="1">ABS(PMT(Invoer!$B$12/12,360-C177+1,J176,0))</f>
        <v>0</v>
      </c>
      <c r="I177" s="4">
        <f t="shared" ca="1" si="10"/>
        <v>0</v>
      </c>
      <c r="J177" s="4">
        <f t="shared" ca="1" si="13"/>
        <v>0</v>
      </c>
    </row>
    <row r="178" spans="1:10" x14ac:dyDescent="0.25">
      <c r="A178" s="10">
        <f t="shared" si="14"/>
        <v>49796</v>
      </c>
      <c r="B178">
        <f t="shared" si="11"/>
        <v>15</v>
      </c>
      <c r="C178">
        <v>177</v>
      </c>
      <c r="D178" s="4">
        <f t="shared" ca="1" si="12"/>
        <v>0</v>
      </c>
      <c r="E178" s="24">
        <f ca="1">IF(SUM(D178,F178,G178)&gt;=J177,0,IF(ISNA(VLOOKUP(A178,'Extra aflossing'!A:G,3,0)),0,VLOOKUP(A178,'Extra aflossing'!A:G,3,0))+IF(Datum_vandaag&lt;A178,Maandelijks_extra,0))</f>
        <v>0</v>
      </c>
      <c r="F178" s="4">
        <f ca="1">IF(A178&lt;=Stoppen_vrijwillig_aflos,IF(AND(Wat_wil_ik_maandelijks_betalen&gt;SUM(H178,'Annuitair extra oud'!H178),A178&gt;=per_wanneer),IF(J177&gt;=0,IF(J177&gt;=Wat_wil_ik_maandelijks_betalen,(Wat_wil_ik_maandelijks_betalen-SUM(H178,'Annuitair extra oud'!H178)),J177-D178)),0),0)</f>
        <v>0</v>
      </c>
      <c r="G178" s="4">
        <f ca="1">J177*Invoer!$B$14/12</f>
        <v>0</v>
      </c>
      <c r="H178" s="4">
        <f ca="1">ABS(PMT(Invoer!$B$12/12,360-C178+1,J177,0))</f>
        <v>0</v>
      </c>
      <c r="I178" s="4">
        <f t="shared" ca="1" si="10"/>
        <v>0</v>
      </c>
      <c r="J178" s="4">
        <f t="shared" ca="1" si="13"/>
        <v>0</v>
      </c>
    </row>
    <row r="179" spans="1:10" x14ac:dyDescent="0.25">
      <c r="A179" s="10">
        <f t="shared" si="14"/>
        <v>49827</v>
      </c>
      <c r="B179">
        <f t="shared" si="11"/>
        <v>15</v>
      </c>
      <c r="C179">
        <v>178</v>
      </c>
      <c r="D179" s="4">
        <f t="shared" ca="1" si="12"/>
        <v>0</v>
      </c>
      <c r="E179" s="24">
        <f ca="1">IF(SUM(D179,F179,G179)&gt;=J178,0,IF(ISNA(VLOOKUP(A179,'Extra aflossing'!A:G,3,0)),0,VLOOKUP(A179,'Extra aflossing'!A:G,3,0))+IF(Datum_vandaag&lt;A179,Maandelijks_extra,0))</f>
        <v>0</v>
      </c>
      <c r="F179" s="4">
        <f ca="1">IF(A179&lt;=Stoppen_vrijwillig_aflos,IF(AND(Wat_wil_ik_maandelijks_betalen&gt;SUM(H179,'Annuitair extra oud'!H179),A179&gt;=per_wanneer),IF(J178&gt;=0,IF(J178&gt;=Wat_wil_ik_maandelijks_betalen,(Wat_wil_ik_maandelijks_betalen-SUM(H179,'Annuitair extra oud'!H179)),J178-D179)),0),0)</f>
        <v>0</v>
      </c>
      <c r="G179" s="4">
        <f ca="1">J178*Invoer!$B$14/12</f>
        <v>0</v>
      </c>
      <c r="H179" s="4">
        <f ca="1">ABS(PMT(Invoer!$B$12/12,360-C179+1,J178,0))</f>
        <v>0</v>
      </c>
      <c r="I179" s="4">
        <f t="shared" ca="1" si="10"/>
        <v>0</v>
      </c>
      <c r="J179" s="4">
        <f t="shared" ca="1" si="13"/>
        <v>0</v>
      </c>
    </row>
    <row r="180" spans="1:10" x14ac:dyDescent="0.25">
      <c r="A180" s="10">
        <f t="shared" si="14"/>
        <v>49857</v>
      </c>
      <c r="B180">
        <f t="shared" si="11"/>
        <v>15</v>
      </c>
      <c r="C180">
        <v>179</v>
      </c>
      <c r="D180" s="4">
        <f t="shared" ca="1" si="12"/>
        <v>0</v>
      </c>
      <c r="E180" s="24">
        <f ca="1">IF(SUM(D180,F180,G180)&gt;=J179,0,IF(ISNA(VLOOKUP(A180,'Extra aflossing'!A:G,3,0)),0,VLOOKUP(A180,'Extra aflossing'!A:G,3,0))+IF(Datum_vandaag&lt;A180,Maandelijks_extra,0))</f>
        <v>0</v>
      </c>
      <c r="F180" s="4">
        <f ca="1">IF(A180&lt;=Stoppen_vrijwillig_aflos,IF(AND(Wat_wil_ik_maandelijks_betalen&gt;SUM(H180,'Annuitair extra oud'!H180),A180&gt;=per_wanneer),IF(J179&gt;=0,IF(J179&gt;=Wat_wil_ik_maandelijks_betalen,(Wat_wil_ik_maandelijks_betalen-SUM(H180,'Annuitair extra oud'!H180)),J179-D180)),0),0)</f>
        <v>0</v>
      </c>
      <c r="G180" s="4">
        <f ca="1">J179*Invoer!$B$14/12</f>
        <v>0</v>
      </c>
      <c r="H180" s="4">
        <f ca="1">ABS(PMT(Invoer!$B$12/12,360-C180+1,J179,0))</f>
        <v>0</v>
      </c>
      <c r="I180" s="4">
        <f t="shared" ca="1" si="10"/>
        <v>0</v>
      </c>
      <c r="J180" s="4">
        <f t="shared" ca="1" si="13"/>
        <v>0</v>
      </c>
    </row>
    <row r="181" spans="1:10" x14ac:dyDescent="0.25">
      <c r="A181" s="10">
        <f t="shared" si="14"/>
        <v>49888</v>
      </c>
      <c r="B181">
        <f t="shared" si="11"/>
        <v>15</v>
      </c>
      <c r="C181">
        <v>180</v>
      </c>
      <c r="D181" s="4">
        <f t="shared" ca="1" si="12"/>
        <v>0</v>
      </c>
      <c r="E181" s="24">
        <f ca="1">IF(SUM(D181,F181,G181)&gt;=J180,0,IF(ISNA(VLOOKUP(A181,'Extra aflossing'!A:G,3,0)),0,VLOOKUP(A181,'Extra aflossing'!A:G,3,0))+IF(Datum_vandaag&lt;A181,Maandelijks_extra,0))</f>
        <v>0</v>
      </c>
      <c r="F181" s="4">
        <f ca="1">IF(A181&lt;=Stoppen_vrijwillig_aflos,IF(AND(Wat_wil_ik_maandelijks_betalen&gt;SUM(H181,'Annuitair extra oud'!H181),A181&gt;=per_wanneer),IF(J180&gt;=0,IF(J180&gt;=Wat_wil_ik_maandelijks_betalen,(Wat_wil_ik_maandelijks_betalen-SUM(H181,'Annuitair extra oud'!H181)),J180-D181)),0),0)</f>
        <v>0</v>
      </c>
      <c r="G181" s="4">
        <f ca="1">J180*Invoer!$B$14/12</f>
        <v>0</v>
      </c>
      <c r="H181" s="4">
        <f ca="1">ABS(PMT(Invoer!$B$12/12,360-C181+1,J180,0))</f>
        <v>0</v>
      </c>
      <c r="I181" s="4">
        <f t="shared" ca="1" si="10"/>
        <v>0</v>
      </c>
      <c r="J181" s="4">
        <f t="shared" ca="1" si="13"/>
        <v>0</v>
      </c>
    </row>
    <row r="182" spans="1:10" x14ac:dyDescent="0.25">
      <c r="A182" s="10">
        <f t="shared" si="14"/>
        <v>49919</v>
      </c>
      <c r="B182">
        <f t="shared" si="11"/>
        <v>16</v>
      </c>
      <c r="C182">
        <v>181</v>
      </c>
      <c r="D182" s="4">
        <f t="shared" ca="1" si="12"/>
        <v>0</v>
      </c>
      <c r="E182" s="24">
        <f ca="1">IF(SUM(D182,F182,G182)&gt;=J181,0,IF(ISNA(VLOOKUP(A182,'Extra aflossing'!A:G,3,0)),0,VLOOKUP(A182,'Extra aflossing'!A:G,3,0))+IF(Datum_vandaag&lt;A182,Maandelijks_extra,0))</f>
        <v>0</v>
      </c>
      <c r="F182" s="4">
        <f ca="1">IF(A182&lt;=Stoppen_vrijwillig_aflos,IF(AND(Wat_wil_ik_maandelijks_betalen&gt;SUM(H182,'Annuitair extra oud'!H182),A182&gt;=per_wanneer),IF(J181&gt;=0,IF(J181&gt;=Wat_wil_ik_maandelijks_betalen,(Wat_wil_ik_maandelijks_betalen-SUM(H182,'Annuitair extra oud'!H182)),J181-D182)),0),0)</f>
        <v>0</v>
      </c>
      <c r="G182" s="4">
        <f ca="1">J181*Invoer!$B$15/12</f>
        <v>0</v>
      </c>
      <c r="H182" s="4">
        <f ca="1">ABS(PMT(Invoer!$B$12/12,360-C182+1,J181,0))</f>
        <v>0</v>
      </c>
      <c r="I182" s="4">
        <f t="shared" ca="1" si="10"/>
        <v>0</v>
      </c>
      <c r="J182" s="4">
        <f t="shared" ca="1" si="13"/>
        <v>0</v>
      </c>
    </row>
    <row r="183" spans="1:10" x14ac:dyDescent="0.25">
      <c r="A183" s="10">
        <f t="shared" si="14"/>
        <v>49949</v>
      </c>
      <c r="B183">
        <f t="shared" si="11"/>
        <v>16</v>
      </c>
      <c r="C183">
        <v>182</v>
      </c>
      <c r="D183" s="4">
        <f t="shared" ca="1" si="12"/>
        <v>0</v>
      </c>
      <c r="E183" s="24">
        <f ca="1">IF(SUM(D183,F183,G183)&gt;=J182,0,IF(ISNA(VLOOKUP(A183,'Extra aflossing'!A:G,3,0)),0,VLOOKUP(A183,'Extra aflossing'!A:G,3,0))+IF(Datum_vandaag&lt;A183,Maandelijks_extra,0))</f>
        <v>0</v>
      </c>
      <c r="F183" s="4">
        <f ca="1">IF(A183&lt;=Stoppen_vrijwillig_aflos,IF(AND(Wat_wil_ik_maandelijks_betalen&gt;SUM(H183,'Annuitair extra oud'!H183),A183&gt;=per_wanneer),IF(J182&gt;=0,IF(J182&gt;=Wat_wil_ik_maandelijks_betalen,(Wat_wil_ik_maandelijks_betalen-SUM(H183,'Annuitair extra oud'!H183)),J182-D183)),0),0)</f>
        <v>0</v>
      </c>
      <c r="G183" s="4">
        <f ca="1">J182*Invoer!$B$15/12</f>
        <v>0</v>
      </c>
      <c r="H183" s="4">
        <f ca="1">ABS(PMT(Invoer!$B$12/12,360-C183+1,J182,0))</f>
        <v>0</v>
      </c>
      <c r="I183" s="4">
        <f t="shared" ca="1" si="10"/>
        <v>0</v>
      </c>
      <c r="J183" s="4">
        <f t="shared" ca="1" si="13"/>
        <v>0</v>
      </c>
    </row>
    <row r="184" spans="1:10" x14ac:dyDescent="0.25">
      <c r="A184" s="10">
        <f t="shared" si="14"/>
        <v>49980</v>
      </c>
      <c r="B184">
        <f t="shared" si="11"/>
        <v>16</v>
      </c>
      <c r="C184">
        <v>183</v>
      </c>
      <c r="D184" s="4">
        <f t="shared" ca="1" si="12"/>
        <v>0</v>
      </c>
      <c r="E184" s="24">
        <f ca="1">IF(SUM(D184,F184,G184)&gt;=J183,0,IF(ISNA(VLOOKUP(A184,'Extra aflossing'!A:G,3,0)),0,VLOOKUP(A184,'Extra aflossing'!A:G,3,0))+IF(Datum_vandaag&lt;A184,Maandelijks_extra,0))</f>
        <v>0</v>
      </c>
      <c r="F184" s="4">
        <f ca="1">IF(A184&lt;=Stoppen_vrijwillig_aflos,IF(AND(Wat_wil_ik_maandelijks_betalen&gt;SUM(H184,'Annuitair extra oud'!H184),A184&gt;=per_wanneer),IF(J183&gt;=0,IF(J183&gt;=Wat_wil_ik_maandelijks_betalen,(Wat_wil_ik_maandelijks_betalen-SUM(H184,'Annuitair extra oud'!H184)),J183-D184)),0),0)</f>
        <v>0</v>
      </c>
      <c r="G184" s="4">
        <f ca="1">J183*Invoer!$B$15/12</f>
        <v>0</v>
      </c>
      <c r="H184" s="4">
        <f ca="1">ABS(PMT(Invoer!$B$12/12,360-C184+1,J183,0))</f>
        <v>0</v>
      </c>
      <c r="I184" s="4">
        <f t="shared" ca="1" si="10"/>
        <v>0</v>
      </c>
      <c r="J184" s="4">
        <f t="shared" ca="1" si="13"/>
        <v>0</v>
      </c>
    </row>
    <row r="185" spans="1:10" x14ac:dyDescent="0.25">
      <c r="A185" s="10">
        <f t="shared" si="14"/>
        <v>50010</v>
      </c>
      <c r="B185">
        <f t="shared" si="11"/>
        <v>16</v>
      </c>
      <c r="C185">
        <v>184</v>
      </c>
      <c r="D185" s="4">
        <f t="shared" ca="1" si="12"/>
        <v>0</v>
      </c>
      <c r="E185" s="24">
        <f ca="1">IF(SUM(D185,F185,G185)&gt;=J184,0,IF(ISNA(VLOOKUP(A185,'Extra aflossing'!A:G,3,0)),0,VLOOKUP(A185,'Extra aflossing'!A:G,3,0))+IF(Datum_vandaag&lt;A185,Maandelijks_extra,0))</f>
        <v>0</v>
      </c>
      <c r="F185" s="4">
        <f ca="1">IF(A185&lt;=Stoppen_vrijwillig_aflos,IF(AND(Wat_wil_ik_maandelijks_betalen&gt;SUM(H185,'Annuitair extra oud'!H185),A185&gt;=per_wanneer),IF(J184&gt;=0,IF(J184&gt;=Wat_wil_ik_maandelijks_betalen,(Wat_wil_ik_maandelijks_betalen-SUM(H185,'Annuitair extra oud'!H185)),J184-D185)),0),0)</f>
        <v>0</v>
      </c>
      <c r="G185" s="4">
        <f ca="1">J184*Invoer!$B$15/12</f>
        <v>0</v>
      </c>
      <c r="H185" s="4">
        <f ca="1">ABS(PMT(Invoer!$B$12/12,360-C185+1,J184,0))</f>
        <v>0</v>
      </c>
      <c r="I185" s="4">
        <f t="shared" ca="1" si="10"/>
        <v>0</v>
      </c>
      <c r="J185" s="4">
        <f t="shared" ca="1" si="13"/>
        <v>0</v>
      </c>
    </row>
    <row r="186" spans="1:10" x14ac:dyDescent="0.25">
      <c r="A186" s="10">
        <f t="shared" si="14"/>
        <v>50041</v>
      </c>
      <c r="B186">
        <f t="shared" si="11"/>
        <v>16</v>
      </c>
      <c r="C186">
        <v>185</v>
      </c>
      <c r="D186" s="4">
        <f t="shared" ca="1" si="12"/>
        <v>0</v>
      </c>
      <c r="E186" s="24">
        <f ca="1">IF(SUM(D186,F186,G186)&gt;=J185,0,IF(ISNA(VLOOKUP(A186,'Extra aflossing'!A:G,3,0)),0,VLOOKUP(A186,'Extra aflossing'!A:G,3,0))+IF(Datum_vandaag&lt;A186,Maandelijks_extra,0))</f>
        <v>0</v>
      </c>
      <c r="F186" s="4">
        <f ca="1">IF(A186&lt;=Stoppen_vrijwillig_aflos,IF(AND(Wat_wil_ik_maandelijks_betalen&gt;SUM(H186,'Annuitair extra oud'!H186),A186&gt;=per_wanneer),IF(J185&gt;=0,IF(J185&gt;=Wat_wil_ik_maandelijks_betalen,(Wat_wil_ik_maandelijks_betalen-SUM(H186,'Annuitair extra oud'!H186)),J185-D186)),0),0)</f>
        <v>0</v>
      </c>
      <c r="G186" s="4">
        <f ca="1">J185*Invoer!$B$15/12</f>
        <v>0</v>
      </c>
      <c r="H186" s="4">
        <f ca="1">ABS(PMT(Invoer!$B$12/12,360-C186+1,J185,0))</f>
        <v>0</v>
      </c>
      <c r="I186" s="4">
        <f t="shared" ca="1" si="10"/>
        <v>0</v>
      </c>
      <c r="J186" s="4">
        <f t="shared" ca="1" si="13"/>
        <v>0</v>
      </c>
    </row>
    <row r="187" spans="1:10" x14ac:dyDescent="0.25">
      <c r="A187" s="10">
        <f t="shared" si="14"/>
        <v>50072</v>
      </c>
      <c r="B187">
        <f t="shared" si="11"/>
        <v>16</v>
      </c>
      <c r="C187">
        <v>186</v>
      </c>
      <c r="D187" s="4">
        <f t="shared" ca="1" si="12"/>
        <v>0</v>
      </c>
      <c r="E187" s="24">
        <f ca="1">IF(SUM(D187,F187,G187)&gt;=J186,0,IF(ISNA(VLOOKUP(A187,'Extra aflossing'!A:G,3,0)),0,VLOOKUP(A187,'Extra aflossing'!A:G,3,0))+IF(Datum_vandaag&lt;A187,Maandelijks_extra,0))</f>
        <v>0</v>
      </c>
      <c r="F187" s="4">
        <f ca="1">IF(A187&lt;=Stoppen_vrijwillig_aflos,IF(AND(Wat_wil_ik_maandelijks_betalen&gt;SUM(H187,'Annuitair extra oud'!H187),A187&gt;=per_wanneer),IF(J186&gt;=0,IF(J186&gt;=Wat_wil_ik_maandelijks_betalen,(Wat_wil_ik_maandelijks_betalen-SUM(H187,'Annuitair extra oud'!H187)),J186-D187)),0),0)</f>
        <v>0</v>
      </c>
      <c r="G187" s="4">
        <f ca="1">J186*Invoer!$B$15/12</f>
        <v>0</v>
      </c>
      <c r="H187" s="4">
        <f ca="1">ABS(PMT(Invoer!$B$12/12,360-C187+1,J186,0))</f>
        <v>0</v>
      </c>
      <c r="I187" s="4">
        <f t="shared" ca="1" si="10"/>
        <v>0</v>
      </c>
      <c r="J187" s="4">
        <f t="shared" ca="1" si="13"/>
        <v>0</v>
      </c>
    </row>
    <row r="188" spans="1:10" x14ac:dyDescent="0.25">
      <c r="A188" s="10">
        <f t="shared" si="14"/>
        <v>50100</v>
      </c>
      <c r="B188">
        <f t="shared" si="11"/>
        <v>16</v>
      </c>
      <c r="C188">
        <v>187</v>
      </c>
      <c r="D188" s="4">
        <f t="shared" ca="1" si="12"/>
        <v>0</v>
      </c>
      <c r="E188" s="24">
        <f ca="1">IF(SUM(D188,F188,G188)&gt;=J187,0,IF(ISNA(VLOOKUP(A188,'Extra aflossing'!A:G,3,0)),0,VLOOKUP(A188,'Extra aflossing'!A:G,3,0))+IF(Datum_vandaag&lt;A188,Maandelijks_extra,0))</f>
        <v>0</v>
      </c>
      <c r="F188" s="4">
        <f ca="1">IF(A188&lt;=Stoppen_vrijwillig_aflos,IF(AND(Wat_wil_ik_maandelijks_betalen&gt;SUM(H188,'Annuitair extra oud'!H188),A188&gt;=per_wanneer),IF(J187&gt;=0,IF(J187&gt;=Wat_wil_ik_maandelijks_betalen,(Wat_wil_ik_maandelijks_betalen-SUM(H188,'Annuitair extra oud'!H188)),J187-D188)),0),0)</f>
        <v>0</v>
      </c>
      <c r="G188" s="4">
        <f ca="1">J187*Invoer!$B$15/12</f>
        <v>0</v>
      </c>
      <c r="H188" s="4">
        <f ca="1">ABS(PMT(Invoer!$B$12/12,360-C188+1,J187,0))</f>
        <v>0</v>
      </c>
      <c r="I188" s="4">
        <f t="shared" ca="1" si="10"/>
        <v>0</v>
      </c>
      <c r="J188" s="4">
        <f t="shared" ca="1" si="13"/>
        <v>0</v>
      </c>
    </row>
    <row r="189" spans="1:10" x14ac:dyDescent="0.25">
      <c r="A189" s="10">
        <f t="shared" si="14"/>
        <v>50131</v>
      </c>
      <c r="B189">
        <f t="shared" si="11"/>
        <v>16</v>
      </c>
      <c r="C189">
        <v>188</v>
      </c>
      <c r="D189" s="4">
        <f t="shared" ca="1" si="12"/>
        <v>0</v>
      </c>
      <c r="E189" s="24">
        <f ca="1">IF(SUM(D189,F189,G189)&gt;=J188,0,IF(ISNA(VLOOKUP(A189,'Extra aflossing'!A:G,3,0)),0,VLOOKUP(A189,'Extra aflossing'!A:G,3,0))+IF(Datum_vandaag&lt;A189,Maandelijks_extra,0))</f>
        <v>0</v>
      </c>
      <c r="F189" s="4">
        <f ca="1">IF(A189&lt;=Stoppen_vrijwillig_aflos,IF(AND(Wat_wil_ik_maandelijks_betalen&gt;SUM(H189,'Annuitair extra oud'!H189),A189&gt;=per_wanneer),IF(J188&gt;=0,IF(J188&gt;=Wat_wil_ik_maandelijks_betalen,(Wat_wil_ik_maandelijks_betalen-SUM(H189,'Annuitair extra oud'!H189)),J188-D189)),0),0)</f>
        <v>0</v>
      </c>
      <c r="G189" s="4">
        <f ca="1">J188*Invoer!$B$15/12</f>
        <v>0</v>
      </c>
      <c r="H189" s="4">
        <f ca="1">ABS(PMT(Invoer!$B$12/12,360-C189+1,J188,0))</f>
        <v>0</v>
      </c>
      <c r="I189" s="4">
        <f t="shared" ca="1" si="10"/>
        <v>0</v>
      </c>
      <c r="J189" s="4">
        <f t="shared" ca="1" si="13"/>
        <v>0</v>
      </c>
    </row>
    <row r="190" spans="1:10" x14ac:dyDescent="0.25">
      <c r="A190" s="10">
        <f t="shared" si="14"/>
        <v>50161</v>
      </c>
      <c r="B190">
        <f t="shared" si="11"/>
        <v>16</v>
      </c>
      <c r="C190">
        <v>189</v>
      </c>
      <c r="D190" s="4">
        <f t="shared" ca="1" si="12"/>
        <v>0</v>
      </c>
      <c r="E190" s="24">
        <f ca="1">IF(SUM(D190,F190,G190)&gt;=J189,0,IF(ISNA(VLOOKUP(A190,'Extra aflossing'!A:G,3,0)),0,VLOOKUP(A190,'Extra aflossing'!A:G,3,0))+IF(Datum_vandaag&lt;A190,Maandelijks_extra,0))</f>
        <v>0</v>
      </c>
      <c r="F190" s="4">
        <f ca="1">IF(A190&lt;=Stoppen_vrijwillig_aflos,IF(AND(Wat_wil_ik_maandelijks_betalen&gt;SUM(H190,'Annuitair extra oud'!H190),A190&gt;=per_wanneer),IF(J189&gt;=0,IF(J189&gt;=Wat_wil_ik_maandelijks_betalen,(Wat_wil_ik_maandelijks_betalen-SUM(H190,'Annuitair extra oud'!H190)),J189-D190)),0),0)</f>
        <v>0</v>
      </c>
      <c r="G190" s="4">
        <f ca="1">J189*Invoer!$B$15/12</f>
        <v>0</v>
      </c>
      <c r="H190" s="4">
        <f ca="1">ABS(PMT(Invoer!$B$12/12,360-C190+1,J189,0))</f>
        <v>0</v>
      </c>
      <c r="I190" s="4">
        <f t="shared" ca="1" si="10"/>
        <v>0</v>
      </c>
      <c r="J190" s="4">
        <f t="shared" ca="1" si="13"/>
        <v>0</v>
      </c>
    </row>
    <row r="191" spans="1:10" x14ac:dyDescent="0.25">
      <c r="A191" s="10">
        <f t="shared" si="14"/>
        <v>50192</v>
      </c>
      <c r="B191">
        <f t="shared" si="11"/>
        <v>16</v>
      </c>
      <c r="C191">
        <v>190</v>
      </c>
      <c r="D191" s="4">
        <f t="shared" ca="1" si="12"/>
        <v>0</v>
      </c>
      <c r="E191" s="24">
        <f ca="1">IF(SUM(D191,F191,G191)&gt;=J190,0,IF(ISNA(VLOOKUP(A191,'Extra aflossing'!A:G,3,0)),0,VLOOKUP(A191,'Extra aflossing'!A:G,3,0))+IF(Datum_vandaag&lt;A191,Maandelijks_extra,0))</f>
        <v>0</v>
      </c>
      <c r="F191" s="4">
        <f ca="1">IF(A191&lt;=Stoppen_vrijwillig_aflos,IF(AND(Wat_wil_ik_maandelijks_betalen&gt;SUM(H191,'Annuitair extra oud'!H191),A191&gt;=per_wanneer),IF(J190&gt;=0,IF(J190&gt;=Wat_wil_ik_maandelijks_betalen,(Wat_wil_ik_maandelijks_betalen-SUM(H191,'Annuitair extra oud'!H191)),J190-D191)),0),0)</f>
        <v>0</v>
      </c>
      <c r="G191" s="4">
        <f ca="1">J190*Invoer!$B$15/12</f>
        <v>0</v>
      </c>
      <c r="H191" s="4">
        <f ca="1">ABS(PMT(Invoer!$B$12/12,360-C191+1,J190,0))</f>
        <v>0</v>
      </c>
      <c r="I191" s="4">
        <f t="shared" ca="1" si="10"/>
        <v>0</v>
      </c>
      <c r="J191" s="4">
        <f t="shared" ca="1" si="13"/>
        <v>0</v>
      </c>
    </row>
    <row r="192" spans="1:10" x14ac:dyDescent="0.25">
      <c r="A192" s="10">
        <f t="shared" si="14"/>
        <v>50222</v>
      </c>
      <c r="B192">
        <f t="shared" si="11"/>
        <v>16</v>
      </c>
      <c r="C192">
        <v>191</v>
      </c>
      <c r="D192" s="4">
        <f t="shared" ca="1" si="12"/>
        <v>0</v>
      </c>
      <c r="E192" s="24">
        <f ca="1">IF(SUM(D192,F192,G192)&gt;=J191,0,IF(ISNA(VLOOKUP(A192,'Extra aflossing'!A:G,3,0)),0,VLOOKUP(A192,'Extra aflossing'!A:G,3,0))+IF(Datum_vandaag&lt;A192,Maandelijks_extra,0))</f>
        <v>0</v>
      </c>
      <c r="F192" s="4">
        <f ca="1">IF(A192&lt;=Stoppen_vrijwillig_aflos,IF(AND(Wat_wil_ik_maandelijks_betalen&gt;SUM(H192,'Annuitair extra oud'!H192),A192&gt;=per_wanneer),IF(J191&gt;=0,IF(J191&gt;=Wat_wil_ik_maandelijks_betalen,(Wat_wil_ik_maandelijks_betalen-SUM(H192,'Annuitair extra oud'!H192)),J191-D192)),0),0)</f>
        <v>0</v>
      </c>
      <c r="G192" s="4">
        <f ca="1">J191*Invoer!$B$15/12</f>
        <v>0</v>
      </c>
      <c r="H192" s="4">
        <f ca="1">ABS(PMT(Invoer!$B$12/12,360-C192+1,J191,0))</f>
        <v>0</v>
      </c>
      <c r="I192" s="4">
        <f t="shared" ca="1" si="10"/>
        <v>0</v>
      </c>
      <c r="J192" s="4">
        <f t="shared" ca="1" si="13"/>
        <v>0</v>
      </c>
    </row>
    <row r="193" spans="1:10" x14ac:dyDescent="0.25">
      <c r="A193" s="10">
        <f t="shared" si="14"/>
        <v>50253</v>
      </c>
      <c r="B193">
        <f t="shared" si="11"/>
        <v>16</v>
      </c>
      <c r="C193">
        <v>192</v>
      </c>
      <c r="D193" s="4">
        <f t="shared" ca="1" si="12"/>
        <v>0</v>
      </c>
      <c r="E193" s="24">
        <f ca="1">IF(SUM(D193,F193,G193)&gt;=J192,0,IF(ISNA(VLOOKUP(A193,'Extra aflossing'!A:G,3,0)),0,VLOOKUP(A193,'Extra aflossing'!A:G,3,0))+IF(Datum_vandaag&lt;A193,Maandelijks_extra,0))</f>
        <v>0</v>
      </c>
      <c r="F193" s="4">
        <f ca="1">IF(A193&lt;=Stoppen_vrijwillig_aflos,IF(AND(Wat_wil_ik_maandelijks_betalen&gt;SUM(H193,'Annuitair extra oud'!H193),A193&gt;=per_wanneer),IF(J192&gt;=0,IF(J192&gt;=Wat_wil_ik_maandelijks_betalen,(Wat_wil_ik_maandelijks_betalen-SUM(H193,'Annuitair extra oud'!H193)),J192-D193)),0),0)</f>
        <v>0</v>
      </c>
      <c r="G193" s="4">
        <f ca="1">J192*Invoer!$B$15/12</f>
        <v>0</v>
      </c>
      <c r="H193" s="4">
        <f ca="1">ABS(PMT(Invoer!$B$12/12,360-C193+1,J192,0))</f>
        <v>0</v>
      </c>
      <c r="I193" s="4">
        <f t="shared" ca="1" si="10"/>
        <v>0</v>
      </c>
      <c r="J193" s="4">
        <f t="shared" ca="1" si="13"/>
        <v>0</v>
      </c>
    </row>
    <row r="194" spans="1:10" x14ac:dyDescent="0.25">
      <c r="A194" s="10">
        <f t="shared" si="14"/>
        <v>50284</v>
      </c>
      <c r="B194">
        <f t="shared" si="11"/>
        <v>17</v>
      </c>
      <c r="C194">
        <v>193</v>
      </c>
      <c r="D194" s="4">
        <f t="shared" ca="1" si="12"/>
        <v>0</v>
      </c>
      <c r="E194" s="24">
        <f ca="1">IF(SUM(D194,F194,G194)&gt;=J193,0,IF(ISNA(VLOOKUP(A194,'Extra aflossing'!A:G,3,0)),0,VLOOKUP(A194,'Extra aflossing'!A:G,3,0))+IF(Datum_vandaag&lt;A194,Maandelijks_extra,0))</f>
        <v>0</v>
      </c>
      <c r="F194" s="4">
        <f ca="1">IF(A194&lt;=Stoppen_vrijwillig_aflos,IF(AND(Wat_wil_ik_maandelijks_betalen&gt;SUM(H194,'Annuitair extra oud'!H194),A194&gt;=per_wanneer),IF(J193&gt;=0,IF(J193&gt;=Wat_wil_ik_maandelijks_betalen,(Wat_wil_ik_maandelijks_betalen-SUM(H194,'Annuitair extra oud'!H194)),J193-D194)),0),0)</f>
        <v>0</v>
      </c>
      <c r="G194" s="4">
        <f ca="1">J193*Invoer!$B$15/12</f>
        <v>0</v>
      </c>
      <c r="H194" s="4">
        <f ca="1">ABS(PMT(Invoer!$B$12/12,360-C194+1,J193,0))</f>
        <v>0</v>
      </c>
      <c r="I194" s="4">
        <f t="shared" ref="I194:I257" ca="1" si="15">SUM(E194,F194,H194)</f>
        <v>0</v>
      </c>
      <c r="J194" s="4">
        <f t="shared" ca="1" si="13"/>
        <v>0</v>
      </c>
    </row>
    <row r="195" spans="1:10" x14ac:dyDescent="0.25">
      <c r="A195" s="10">
        <f t="shared" si="14"/>
        <v>50314</v>
      </c>
      <c r="B195">
        <f t="shared" ref="B195:B258" si="16">CEILING(C195/12,1)</f>
        <v>17</v>
      </c>
      <c r="C195">
        <v>194</v>
      </c>
      <c r="D195" s="4">
        <f t="shared" ref="D195:D258" ca="1" si="17">H195-G195</f>
        <v>0</v>
      </c>
      <c r="E195" s="24">
        <f ca="1">IF(SUM(D195,F195,G195)&gt;=J194,0,IF(ISNA(VLOOKUP(A195,'Extra aflossing'!A:G,3,0)),0,VLOOKUP(A195,'Extra aflossing'!A:G,3,0))+IF(Datum_vandaag&lt;A195,Maandelijks_extra,0))</f>
        <v>0</v>
      </c>
      <c r="F195" s="4">
        <f ca="1">IF(A195&lt;=Stoppen_vrijwillig_aflos,IF(AND(Wat_wil_ik_maandelijks_betalen&gt;SUM(H195,'Annuitair extra oud'!H195),A195&gt;=per_wanneer),IF(J194&gt;=0,IF(J194&gt;=Wat_wil_ik_maandelijks_betalen,(Wat_wil_ik_maandelijks_betalen-SUM(H195,'Annuitair extra oud'!H195)),J194-D195)),0),0)</f>
        <v>0</v>
      </c>
      <c r="G195" s="4">
        <f ca="1">J194*Invoer!$B$15/12</f>
        <v>0</v>
      </c>
      <c r="H195" s="4">
        <f ca="1">ABS(PMT(Invoer!$B$12/12,360-C195+1,J194,0))</f>
        <v>0</v>
      </c>
      <c r="I195" s="4">
        <f t="shared" ca="1" si="15"/>
        <v>0</v>
      </c>
      <c r="J195" s="4">
        <f t="shared" ref="J195:J258" ca="1" si="18">J194-D195-E195-F195</f>
        <v>0</v>
      </c>
    </row>
    <row r="196" spans="1:10" x14ac:dyDescent="0.25">
      <c r="A196" s="10">
        <f t="shared" ref="A196:A259" si="19">DATE(YEAR(A195),MONTH(A195)+1,DAY(A195))</f>
        <v>50345</v>
      </c>
      <c r="B196">
        <f t="shared" si="16"/>
        <v>17</v>
      </c>
      <c r="C196">
        <v>195</v>
      </c>
      <c r="D196" s="4">
        <f t="shared" ca="1" si="17"/>
        <v>0</v>
      </c>
      <c r="E196" s="24">
        <f ca="1">IF(SUM(D196,F196,G196)&gt;=J195,0,IF(ISNA(VLOOKUP(A196,'Extra aflossing'!A:G,3,0)),0,VLOOKUP(A196,'Extra aflossing'!A:G,3,0))+IF(Datum_vandaag&lt;A196,Maandelijks_extra,0))</f>
        <v>0</v>
      </c>
      <c r="F196" s="4">
        <f ca="1">IF(A196&lt;=Stoppen_vrijwillig_aflos,IF(AND(Wat_wil_ik_maandelijks_betalen&gt;SUM(H196,'Annuitair extra oud'!H196),A196&gt;=per_wanneer),IF(J195&gt;=0,IF(J195&gt;=Wat_wil_ik_maandelijks_betalen,(Wat_wil_ik_maandelijks_betalen-SUM(H196,'Annuitair extra oud'!H196)),J195-D196)),0),0)</f>
        <v>0</v>
      </c>
      <c r="G196" s="4">
        <f ca="1">J195*Invoer!$B$15/12</f>
        <v>0</v>
      </c>
      <c r="H196" s="4">
        <f ca="1">ABS(PMT(Invoer!$B$12/12,360-C196+1,J195,0))</f>
        <v>0</v>
      </c>
      <c r="I196" s="4">
        <f t="shared" ca="1" si="15"/>
        <v>0</v>
      </c>
      <c r="J196" s="4">
        <f t="shared" ca="1" si="18"/>
        <v>0</v>
      </c>
    </row>
    <row r="197" spans="1:10" x14ac:dyDescent="0.25">
      <c r="A197" s="10">
        <f t="shared" si="19"/>
        <v>50375</v>
      </c>
      <c r="B197">
        <f t="shared" si="16"/>
        <v>17</v>
      </c>
      <c r="C197">
        <v>196</v>
      </c>
      <c r="D197" s="4">
        <f t="shared" ca="1" si="17"/>
        <v>0</v>
      </c>
      <c r="E197" s="24">
        <f ca="1">IF(SUM(D197,F197,G197)&gt;=J196,0,IF(ISNA(VLOOKUP(A197,'Extra aflossing'!A:G,3,0)),0,VLOOKUP(A197,'Extra aflossing'!A:G,3,0))+IF(Datum_vandaag&lt;A197,Maandelijks_extra,0))</f>
        <v>0</v>
      </c>
      <c r="F197" s="4">
        <f ca="1">IF(A197&lt;=Stoppen_vrijwillig_aflos,IF(AND(Wat_wil_ik_maandelijks_betalen&gt;SUM(H197,'Annuitair extra oud'!H197),A197&gt;=per_wanneer),IF(J196&gt;=0,IF(J196&gt;=Wat_wil_ik_maandelijks_betalen,(Wat_wil_ik_maandelijks_betalen-SUM(H197,'Annuitair extra oud'!H197)),J196-D197)),0),0)</f>
        <v>0</v>
      </c>
      <c r="G197" s="4">
        <f ca="1">J196*Invoer!$B$15/12</f>
        <v>0</v>
      </c>
      <c r="H197" s="4">
        <f ca="1">ABS(PMT(Invoer!$B$12/12,360-C197+1,J196,0))</f>
        <v>0</v>
      </c>
      <c r="I197" s="4">
        <f t="shared" ca="1" si="15"/>
        <v>0</v>
      </c>
      <c r="J197" s="4">
        <f t="shared" ca="1" si="18"/>
        <v>0</v>
      </c>
    </row>
    <row r="198" spans="1:10" x14ac:dyDescent="0.25">
      <c r="A198" s="10">
        <f t="shared" si="19"/>
        <v>50406</v>
      </c>
      <c r="B198">
        <f t="shared" si="16"/>
        <v>17</v>
      </c>
      <c r="C198">
        <v>197</v>
      </c>
      <c r="D198" s="4">
        <f t="shared" ca="1" si="17"/>
        <v>0</v>
      </c>
      <c r="E198" s="24">
        <f ca="1">IF(SUM(D198,F198,G198)&gt;=J197,0,IF(ISNA(VLOOKUP(A198,'Extra aflossing'!A:G,3,0)),0,VLOOKUP(A198,'Extra aflossing'!A:G,3,0))+IF(Datum_vandaag&lt;A198,Maandelijks_extra,0))</f>
        <v>0</v>
      </c>
      <c r="F198" s="4">
        <f ca="1">IF(A198&lt;=Stoppen_vrijwillig_aflos,IF(AND(Wat_wil_ik_maandelijks_betalen&gt;SUM(H198,'Annuitair extra oud'!H198),A198&gt;=per_wanneer),IF(J197&gt;=0,IF(J197&gt;=Wat_wil_ik_maandelijks_betalen,(Wat_wil_ik_maandelijks_betalen-SUM(H198,'Annuitair extra oud'!H198)),J197-D198)),0),0)</f>
        <v>0</v>
      </c>
      <c r="G198" s="4">
        <f ca="1">J197*Invoer!$B$15/12</f>
        <v>0</v>
      </c>
      <c r="H198" s="4">
        <f ca="1">ABS(PMT(Invoer!$B$12/12,360-C198+1,J197,0))</f>
        <v>0</v>
      </c>
      <c r="I198" s="4">
        <f t="shared" ca="1" si="15"/>
        <v>0</v>
      </c>
      <c r="J198" s="4">
        <f t="shared" ca="1" si="18"/>
        <v>0</v>
      </c>
    </row>
    <row r="199" spans="1:10" x14ac:dyDescent="0.25">
      <c r="A199" s="10">
        <f t="shared" si="19"/>
        <v>50437</v>
      </c>
      <c r="B199">
        <f t="shared" si="16"/>
        <v>17</v>
      </c>
      <c r="C199">
        <v>198</v>
      </c>
      <c r="D199" s="4">
        <f t="shared" ca="1" si="17"/>
        <v>0</v>
      </c>
      <c r="E199" s="24">
        <f ca="1">IF(SUM(D199,F199,G199)&gt;=J198,0,IF(ISNA(VLOOKUP(A199,'Extra aflossing'!A:G,3,0)),0,VLOOKUP(A199,'Extra aflossing'!A:G,3,0))+IF(Datum_vandaag&lt;A199,Maandelijks_extra,0))</f>
        <v>0</v>
      </c>
      <c r="F199" s="4">
        <f ca="1">IF(A199&lt;=Stoppen_vrijwillig_aflos,IF(AND(Wat_wil_ik_maandelijks_betalen&gt;SUM(H199,'Annuitair extra oud'!H199),A199&gt;=per_wanneer),IF(J198&gt;=0,IF(J198&gt;=Wat_wil_ik_maandelijks_betalen,(Wat_wil_ik_maandelijks_betalen-SUM(H199,'Annuitair extra oud'!H199)),J198-D199)),0),0)</f>
        <v>0</v>
      </c>
      <c r="G199" s="4">
        <f ca="1">J198*Invoer!$B$15/12</f>
        <v>0</v>
      </c>
      <c r="H199" s="4">
        <f ca="1">ABS(PMT(Invoer!$B$12/12,360-C199+1,J198,0))</f>
        <v>0</v>
      </c>
      <c r="I199" s="4">
        <f t="shared" ca="1" si="15"/>
        <v>0</v>
      </c>
      <c r="J199" s="4">
        <f t="shared" ca="1" si="18"/>
        <v>0</v>
      </c>
    </row>
    <row r="200" spans="1:10" x14ac:dyDescent="0.25">
      <c r="A200" s="10">
        <f t="shared" si="19"/>
        <v>50465</v>
      </c>
      <c r="B200">
        <f t="shared" si="16"/>
        <v>17</v>
      </c>
      <c r="C200">
        <v>199</v>
      </c>
      <c r="D200" s="4">
        <f t="shared" ca="1" si="17"/>
        <v>0</v>
      </c>
      <c r="E200" s="24">
        <f ca="1">IF(SUM(D200,F200,G200)&gt;=J199,0,IF(ISNA(VLOOKUP(A200,'Extra aflossing'!A:G,3,0)),0,VLOOKUP(A200,'Extra aflossing'!A:G,3,0))+IF(Datum_vandaag&lt;A200,Maandelijks_extra,0))</f>
        <v>0</v>
      </c>
      <c r="F200" s="4">
        <f ca="1">IF(A200&lt;=Stoppen_vrijwillig_aflos,IF(AND(Wat_wil_ik_maandelijks_betalen&gt;SUM(H200,'Annuitair extra oud'!H200),A200&gt;=per_wanneer),IF(J199&gt;=0,IF(J199&gt;=Wat_wil_ik_maandelijks_betalen,(Wat_wil_ik_maandelijks_betalen-SUM(H200,'Annuitair extra oud'!H200)),J199-D200)),0),0)</f>
        <v>0</v>
      </c>
      <c r="G200" s="4">
        <f ca="1">J199*Invoer!$B$15/12</f>
        <v>0</v>
      </c>
      <c r="H200" s="4">
        <f ca="1">ABS(PMT(Invoer!$B$12/12,360-C200+1,J199,0))</f>
        <v>0</v>
      </c>
      <c r="I200" s="4">
        <f t="shared" ca="1" si="15"/>
        <v>0</v>
      </c>
      <c r="J200" s="4">
        <f t="shared" ca="1" si="18"/>
        <v>0</v>
      </c>
    </row>
    <row r="201" spans="1:10" x14ac:dyDescent="0.25">
      <c r="A201" s="10">
        <f t="shared" si="19"/>
        <v>50496</v>
      </c>
      <c r="B201">
        <f t="shared" si="16"/>
        <v>17</v>
      </c>
      <c r="C201">
        <v>200</v>
      </c>
      <c r="D201" s="4">
        <f t="shared" ca="1" si="17"/>
        <v>0</v>
      </c>
      <c r="E201" s="24">
        <f ca="1">IF(SUM(D201,F201,G201)&gt;=J200,0,IF(ISNA(VLOOKUP(A201,'Extra aflossing'!A:G,3,0)),0,VLOOKUP(A201,'Extra aflossing'!A:G,3,0))+IF(Datum_vandaag&lt;A201,Maandelijks_extra,0))</f>
        <v>0</v>
      </c>
      <c r="F201" s="4">
        <f ca="1">IF(A201&lt;=Stoppen_vrijwillig_aflos,IF(AND(Wat_wil_ik_maandelijks_betalen&gt;SUM(H201,'Annuitair extra oud'!H201),A201&gt;=per_wanneer),IF(J200&gt;=0,IF(J200&gt;=Wat_wil_ik_maandelijks_betalen,(Wat_wil_ik_maandelijks_betalen-SUM(H201,'Annuitair extra oud'!H201)),J200-D201)),0),0)</f>
        <v>0</v>
      </c>
      <c r="G201" s="4">
        <f ca="1">J200*Invoer!$B$15/12</f>
        <v>0</v>
      </c>
      <c r="H201" s="4">
        <f ca="1">ABS(PMT(Invoer!$B$12/12,360-C201+1,J200,0))</f>
        <v>0</v>
      </c>
      <c r="I201" s="4">
        <f t="shared" ca="1" si="15"/>
        <v>0</v>
      </c>
      <c r="J201" s="4">
        <f t="shared" ca="1" si="18"/>
        <v>0</v>
      </c>
    </row>
    <row r="202" spans="1:10" x14ac:dyDescent="0.25">
      <c r="A202" s="10">
        <f t="shared" si="19"/>
        <v>50526</v>
      </c>
      <c r="B202">
        <f t="shared" si="16"/>
        <v>17</v>
      </c>
      <c r="C202">
        <v>201</v>
      </c>
      <c r="D202" s="4">
        <f t="shared" ca="1" si="17"/>
        <v>0</v>
      </c>
      <c r="E202" s="24">
        <f ca="1">IF(SUM(D202,F202,G202)&gt;=J201,0,IF(ISNA(VLOOKUP(A202,'Extra aflossing'!A:G,3,0)),0,VLOOKUP(A202,'Extra aflossing'!A:G,3,0))+IF(Datum_vandaag&lt;A202,Maandelijks_extra,0))</f>
        <v>0</v>
      </c>
      <c r="F202" s="4">
        <f ca="1">IF(A202&lt;=Stoppen_vrijwillig_aflos,IF(AND(Wat_wil_ik_maandelijks_betalen&gt;SUM(H202,'Annuitair extra oud'!H202),A202&gt;=per_wanneer),IF(J201&gt;=0,IF(J201&gt;=Wat_wil_ik_maandelijks_betalen,(Wat_wil_ik_maandelijks_betalen-SUM(H202,'Annuitair extra oud'!H202)),J201-D202)),0),0)</f>
        <v>0</v>
      </c>
      <c r="G202" s="4">
        <f ca="1">J201*Invoer!$B$15/12</f>
        <v>0</v>
      </c>
      <c r="H202" s="4">
        <f ca="1">ABS(PMT(Invoer!$B$12/12,360-C202+1,J201,0))</f>
        <v>0</v>
      </c>
      <c r="I202" s="4">
        <f t="shared" ca="1" si="15"/>
        <v>0</v>
      </c>
      <c r="J202" s="4">
        <f t="shared" ca="1" si="18"/>
        <v>0</v>
      </c>
    </row>
    <row r="203" spans="1:10" x14ac:dyDescent="0.25">
      <c r="A203" s="10">
        <f t="shared" si="19"/>
        <v>50557</v>
      </c>
      <c r="B203">
        <f t="shared" si="16"/>
        <v>17</v>
      </c>
      <c r="C203">
        <v>202</v>
      </c>
      <c r="D203" s="4">
        <f t="shared" ca="1" si="17"/>
        <v>0</v>
      </c>
      <c r="E203" s="24">
        <f ca="1">IF(SUM(D203,F203,G203)&gt;=J202,0,IF(ISNA(VLOOKUP(A203,'Extra aflossing'!A:G,3,0)),0,VLOOKUP(A203,'Extra aflossing'!A:G,3,0))+IF(Datum_vandaag&lt;A203,Maandelijks_extra,0))</f>
        <v>0</v>
      </c>
      <c r="F203" s="4">
        <f ca="1">IF(A203&lt;=Stoppen_vrijwillig_aflos,IF(AND(Wat_wil_ik_maandelijks_betalen&gt;SUM(H203,'Annuitair extra oud'!H203),A203&gt;=per_wanneer),IF(J202&gt;=0,IF(J202&gt;=Wat_wil_ik_maandelijks_betalen,(Wat_wil_ik_maandelijks_betalen-SUM(H203,'Annuitair extra oud'!H203)),J202-D203)),0),0)</f>
        <v>0</v>
      </c>
      <c r="G203" s="4">
        <f ca="1">J202*Invoer!$B$15/12</f>
        <v>0</v>
      </c>
      <c r="H203" s="4">
        <f ca="1">ABS(PMT(Invoer!$B$12/12,360-C203+1,J202,0))</f>
        <v>0</v>
      </c>
      <c r="I203" s="4">
        <f t="shared" ca="1" si="15"/>
        <v>0</v>
      </c>
      <c r="J203" s="4">
        <f t="shared" ca="1" si="18"/>
        <v>0</v>
      </c>
    </row>
    <row r="204" spans="1:10" x14ac:dyDescent="0.25">
      <c r="A204" s="10">
        <f t="shared" si="19"/>
        <v>50587</v>
      </c>
      <c r="B204">
        <f t="shared" si="16"/>
        <v>17</v>
      </c>
      <c r="C204">
        <v>203</v>
      </c>
      <c r="D204" s="4">
        <f t="shared" ca="1" si="17"/>
        <v>0</v>
      </c>
      <c r="E204" s="24">
        <f ca="1">IF(SUM(D204,F204,G204)&gt;=J203,0,IF(ISNA(VLOOKUP(A204,'Extra aflossing'!A:G,3,0)),0,VLOOKUP(A204,'Extra aflossing'!A:G,3,0))+IF(Datum_vandaag&lt;A204,Maandelijks_extra,0))</f>
        <v>0</v>
      </c>
      <c r="F204" s="4">
        <f ca="1">IF(A204&lt;=Stoppen_vrijwillig_aflos,IF(AND(Wat_wil_ik_maandelijks_betalen&gt;SUM(H204,'Annuitair extra oud'!H204),A204&gt;=per_wanneer),IF(J203&gt;=0,IF(J203&gt;=Wat_wil_ik_maandelijks_betalen,(Wat_wil_ik_maandelijks_betalen-SUM(H204,'Annuitair extra oud'!H204)),J203-D204)),0),0)</f>
        <v>0</v>
      </c>
      <c r="G204" s="4">
        <f ca="1">J203*Invoer!$B$15/12</f>
        <v>0</v>
      </c>
      <c r="H204" s="4">
        <f ca="1">ABS(PMT(Invoer!$B$12/12,360-C204+1,J203,0))</f>
        <v>0</v>
      </c>
      <c r="I204" s="4">
        <f t="shared" ca="1" si="15"/>
        <v>0</v>
      </c>
      <c r="J204" s="4">
        <f t="shared" ca="1" si="18"/>
        <v>0</v>
      </c>
    </row>
    <row r="205" spans="1:10" x14ac:dyDescent="0.25">
      <c r="A205" s="10">
        <f t="shared" si="19"/>
        <v>50618</v>
      </c>
      <c r="B205">
        <f t="shared" si="16"/>
        <v>17</v>
      </c>
      <c r="C205">
        <v>204</v>
      </c>
      <c r="D205" s="4">
        <f t="shared" ca="1" si="17"/>
        <v>0</v>
      </c>
      <c r="E205" s="24">
        <f ca="1">IF(SUM(D205,F205,G205)&gt;=J204,0,IF(ISNA(VLOOKUP(A205,'Extra aflossing'!A:G,3,0)),0,VLOOKUP(A205,'Extra aflossing'!A:G,3,0))+IF(Datum_vandaag&lt;A205,Maandelijks_extra,0))</f>
        <v>0</v>
      </c>
      <c r="F205" s="4">
        <f ca="1">IF(A205&lt;=Stoppen_vrijwillig_aflos,IF(AND(Wat_wil_ik_maandelijks_betalen&gt;SUM(H205,'Annuitair extra oud'!H205),A205&gt;=per_wanneer),IF(J204&gt;=0,IF(J204&gt;=Wat_wil_ik_maandelijks_betalen,(Wat_wil_ik_maandelijks_betalen-SUM(H205,'Annuitair extra oud'!H205)),J204-D205)),0),0)</f>
        <v>0</v>
      </c>
      <c r="G205" s="4">
        <f ca="1">J204*Invoer!$B$15/12</f>
        <v>0</v>
      </c>
      <c r="H205" s="4">
        <f ca="1">ABS(PMT(Invoer!$B$12/12,360-C205+1,J204,0))</f>
        <v>0</v>
      </c>
      <c r="I205" s="4">
        <f t="shared" ca="1" si="15"/>
        <v>0</v>
      </c>
      <c r="J205" s="4">
        <f t="shared" ca="1" si="18"/>
        <v>0</v>
      </c>
    </row>
    <row r="206" spans="1:10" x14ac:dyDescent="0.25">
      <c r="A206" s="10">
        <f t="shared" si="19"/>
        <v>50649</v>
      </c>
      <c r="B206">
        <f t="shared" si="16"/>
        <v>18</v>
      </c>
      <c r="C206">
        <v>205</v>
      </c>
      <c r="D206" s="4">
        <f t="shared" ca="1" si="17"/>
        <v>0</v>
      </c>
      <c r="E206" s="24">
        <f ca="1">IF(SUM(D206,F206,G206)&gt;=J205,0,IF(ISNA(VLOOKUP(A206,'Extra aflossing'!A:G,3,0)),0,VLOOKUP(A206,'Extra aflossing'!A:G,3,0))+IF(Datum_vandaag&lt;A206,Maandelijks_extra,0))</f>
        <v>0</v>
      </c>
      <c r="F206" s="4">
        <f ca="1">IF(A206&lt;=Stoppen_vrijwillig_aflos,IF(AND(Wat_wil_ik_maandelijks_betalen&gt;SUM(H206,'Annuitair extra oud'!H206),A206&gt;=per_wanneer),IF(J205&gt;=0,IF(J205&gt;=Wat_wil_ik_maandelijks_betalen,(Wat_wil_ik_maandelijks_betalen-SUM(H206,'Annuitair extra oud'!H206)),J205-D206)),0),0)</f>
        <v>0</v>
      </c>
      <c r="G206" s="4">
        <f ca="1">J205*Invoer!$B$15/12</f>
        <v>0</v>
      </c>
      <c r="H206" s="4">
        <f ca="1">ABS(PMT(Invoer!$B$12/12,360-C206+1,J205,0))</f>
        <v>0</v>
      </c>
      <c r="I206" s="4">
        <f t="shared" ca="1" si="15"/>
        <v>0</v>
      </c>
      <c r="J206" s="4">
        <f t="shared" ca="1" si="18"/>
        <v>0</v>
      </c>
    </row>
    <row r="207" spans="1:10" x14ac:dyDescent="0.25">
      <c r="A207" s="10">
        <f t="shared" si="19"/>
        <v>50679</v>
      </c>
      <c r="B207">
        <f t="shared" si="16"/>
        <v>18</v>
      </c>
      <c r="C207">
        <v>206</v>
      </c>
      <c r="D207" s="4">
        <f t="shared" ca="1" si="17"/>
        <v>0</v>
      </c>
      <c r="E207" s="24">
        <f ca="1">IF(SUM(D207,F207,G207)&gt;=J206,0,IF(ISNA(VLOOKUP(A207,'Extra aflossing'!A:G,3,0)),0,VLOOKUP(A207,'Extra aflossing'!A:G,3,0))+IF(Datum_vandaag&lt;A207,Maandelijks_extra,0))</f>
        <v>0</v>
      </c>
      <c r="F207" s="4">
        <f ca="1">IF(A207&lt;=Stoppen_vrijwillig_aflos,IF(AND(Wat_wil_ik_maandelijks_betalen&gt;SUM(H207,'Annuitair extra oud'!H207),A207&gt;=per_wanneer),IF(J206&gt;=0,IF(J206&gt;=Wat_wil_ik_maandelijks_betalen,(Wat_wil_ik_maandelijks_betalen-SUM(H207,'Annuitair extra oud'!H207)),J206-D207)),0),0)</f>
        <v>0</v>
      </c>
      <c r="G207" s="4">
        <f ca="1">J206*Invoer!$B$15/12</f>
        <v>0</v>
      </c>
      <c r="H207" s="4">
        <f ca="1">ABS(PMT(Invoer!$B$12/12,360-C207+1,J206,0))</f>
        <v>0</v>
      </c>
      <c r="I207" s="4">
        <f t="shared" ca="1" si="15"/>
        <v>0</v>
      </c>
      <c r="J207" s="4">
        <f t="shared" ca="1" si="18"/>
        <v>0</v>
      </c>
    </row>
    <row r="208" spans="1:10" x14ac:dyDescent="0.25">
      <c r="A208" s="10">
        <f t="shared" si="19"/>
        <v>50710</v>
      </c>
      <c r="B208">
        <f t="shared" si="16"/>
        <v>18</v>
      </c>
      <c r="C208">
        <v>207</v>
      </c>
      <c r="D208" s="4">
        <f t="shared" ca="1" si="17"/>
        <v>0</v>
      </c>
      <c r="E208" s="24">
        <f ca="1">IF(SUM(D208,F208,G208)&gt;=J207,0,IF(ISNA(VLOOKUP(A208,'Extra aflossing'!A:G,3,0)),0,VLOOKUP(A208,'Extra aflossing'!A:G,3,0))+IF(Datum_vandaag&lt;A208,Maandelijks_extra,0))</f>
        <v>0</v>
      </c>
      <c r="F208" s="4">
        <f ca="1">IF(A208&lt;=Stoppen_vrijwillig_aflos,IF(AND(Wat_wil_ik_maandelijks_betalen&gt;SUM(H208,'Annuitair extra oud'!H208),A208&gt;=per_wanneer),IF(J207&gt;=0,IF(J207&gt;=Wat_wil_ik_maandelijks_betalen,(Wat_wil_ik_maandelijks_betalen-SUM(H208,'Annuitair extra oud'!H208)),J207-D208)),0),0)</f>
        <v>0</v>
      </c>
      <c r="G208" s="4">
        <f ca="1">J207*Invoer!$B$15/12</f>
        <v>0</v>
      </c>
      <c r="H208" s="4">
        <f ca="1">ABS(PMT(Invoer!$B$12/12,360-C208+1,J207,0))</f>
        <v>0</v>
      </c>
      <c r="I208" s="4">
        <f t="shared" ca="1" si="15"/>
        <v>0</v>
      </c>
      <c r="J208" s="4">
        <f t="shared" ca="1" si="18"/>
        <v>0</v>
      </c>
    </row>
    <row r="209" spans="1:10" x14ac:dyDescent="0.25">
      <c r="A209" s="10">
        <f t="shared" si="19"/>
        <v>50740</v>
      </c>
      <c r="B209">
        <f t="shared" si="16"/>
        <v>18</v>
      </c>
      <c r="C209">
        <v>208</v>
      </c>
      <c r="D209" s="4">
        <f t="shared" ca="1" si="17"/>
        <v>0</v>
      </c>
      <c r="E209" s="24">
        <f ca="1">IF(SUM(D209,F209,G209)&gt;=J208,0,IF(ISNA(VLOOKUP(A209,'Extra aflossing'!A:G,3,0)),0,VLOOKUP(A209,'Extra aflossing'!A:G,3,0))+IF(Datum_vandaag&lt;A209,Maandelijks_extra,0))</f>
        <v>0</v>
      </c>
      <c r="F209" s="4">
        <f ca="1">IF(A209&lt;=Stoppen_vrijwillig_aflos,IF(AND(Wat_wil_ik_maandelijks_betalen&gt;SUM(H209,'Annuitair extra oud'!H209),A209&gt;=per_wanneer),IF(J208&gt;=0,IF(J208&gt;=Wat_wil_ik_maandelijks_betalen,(Wat_wil_ik_maandelijks_betalen-SUM(H209,'Annuitair extra oud'!H209)),J208-D209)),0),0)</f>
        <v>0</v>
      </c>
      <c r="G209" s="4">
        <f ca="1">J208*Invoer!$B$15/12</f>
        <v>0</v>
      </c>
      <c r="H209" s="4">
        <f ca="1">ABS(PMT(Invoer!$B$12/12,360-C209+1,J208,0))</f>
        <v>0</v>
      </c>
      <c r="I209" s="4">
        <f t="shared" ca="1" si="15"/>
        <v>0</v>
      </c>
      <c r="J209" s="4">
        <f t="shared" ca="1" si="18"/>
        <v>0</v>
      </c>
    </row>
    <row r="210" spans="1:10" x14ac:dyDescent="0.25">
      <c r="A210" s="10">
        <f t="shared" si="19"/>
        <v>50771</v>
      </c>
      <c r="B210">
        <f t="shared" si="16"/>
        <v>18</v>
      </c>
      <c r="C210">
        <v>209</v>
      </c>
      <c r="D210" s="4">
        <f t="shared" ca="1" si="17"/>
        <v>0</v>
      </c>
      <c r="E210" s="24">
        <f ca="1">IF(SUM(D210,F210,G210)&gt;=J209,0,IF(ISNA(VLOOKUP(A210,'Extra aflossing'!A:G,3,0)),0,VLOOKUP(A210,'Extra aflossing'!A:G,3,0))+IF(Datum_vandaag&lt;A210,Maandelijks_extra,0))</f>
        <v>0</v>
      </c>
      <c r="F210" s="4">
        <f ca="1">IF(A210&lt;=Stoppen_vrijwillig_aflos,IF(AND(Wat_wil_ik_maandelijks_betalen&gt;SUM(H210,'Annuitair extra oud'!H210),A210&gt;=per_wanneer),IF(J209&gt;=0,IF(J209&gt;=Wat_wil_ik_maandelijks_betalen,(Wat_wil_ik_maandelijks_betalen-SUM(H210,'Annuitair extra oud'!H210)),J209-D210)),0),0)</f>
        <v>0</v>
      </c>
      <c r="G210" s="4">
        <f ca="1">J209*Invoer!$B$15/12</f>
        <v>0</v>
      </c>
      <c r="H210" s="4">
        <f ca="1">ABS(PMT(Invoer!$B$12/12,360-C210+1,J209,0))</f>
        <v>0</v>
      </c>
      <c r="I210" s="4">
        <f t="shared" ca="1" si="15"/>
        <v>0</v>
      </c>
      <c r="J210" s="4">
        <f t="shared" ca="1" si="18"/>
        <v>0</v>
      </c>
    </row>
    <row r="211" spans="1:10" x14ac:dyDescent="0.25">
      <c r="A211" s="10">
        <f t="shared" si="19"/>
        <v>50802</v>
      </c>
      <c r="B211">
        <f t="shared" si="16"/>
        <v>18</v>
      </c>
      <c r="C211">
        <v>210</v>
      </c>
      <c r="D211" s="4">
        <f t="shared" ca="1" si="17"/>
        <v>0</v>
      </c>
      <c r="E211" s="24">
        <f ca="1">IF(SUM(D211,F211,G211)&gt;=J210,0,IF(ISNA(VLOOKUP(A211,'Extra aflossing'!A:G,3,0)),0,VLOOKUP(A211,'Extra aflossing'!A:G,3,0))+IF(Datum_vandaag&lt;A211,Maandelijks_extra,0))</f>
        <v>0</v>
      </c>
      <c r="F211" s="4">
        <f ca="1">IF(A211&lt;=Stoppen_vrijwillig_aflos,IF(AND(Wat_wil_ik_maandelijks_betalen&gt;SUM(H211,'Annuitair extra oud'!H211),A211&gt;=per_wanneer),IF(J210&gt;=0,IF(J210&gt;=Wat_wil_ik_maandelijks_betalen,(Wat_wil_ik_maandelijks_betalen-SUM(H211,'Annuitair extra oud'!H211)),J210-D211)),0),0)</f>
        <v>0</v>
      </c>
      <c r="G211" s="4">
        <f ca="1">J210*Invoer!$B$15/12</f>
        <v>0</v>
      </c>
      <c r="H211" s="4">
        <f ca="1">ABS(PMT(Invoer!$B$12/12,360-C211+1,J210,0))</f>
        <v>0</v>
      </c>
      <c r="I211" s="4">
        <f t="shared" ca="1" si="15"/>
        <v>0</v>
      </c>
      <c r="J211" s="4">
        <f t="shared" ca="1" si="18"/>
        <v>0</v>
      </c>
    </row>
    <row r="212" spans="1:10" x14ac:dyDescent="0.25">
      <c r="A212" s="10">
        <f t="shared" si="19"/>
        <v>50830</v>
      </c>
      <c r="B212">
        <f t="shared" si="16"/>
        <v>18</v>
      </c>
      <c r="C212">
        <v>211</v>
      </c>
      <c r="D212" s="4">
        <f t="shared" ca="1" si="17"/>
        <v>0</v>
      </c>
      <c r="E212" s="24">
        <f ca="1">IF(SUM(D212,F212,G212)&gt;=J211,0,IF(ISNA(VLOOKUP(A212,'Extra aflossing'!A:G,3,0)),0,VLOOKUP(A212,'Extra aflossing'!A:G,3,0))+IF(Datum_vandaag&lt;A212,Maandelijks_extra,0))</f>
        <v>0</v>
      </c>
      <c r="F212" s="4">
        <f ca="1">IF(A212&lt;=Stoppen_vrijwillig_aflos,IF(AND(Wat_wil_ik_maandelijks_betalen&gt;SUM(H212,'Annuitair extra oud'!H212),A212&gt;=per_wanneer),IF(J211&gt;=0,IF(J211&gt;=Wat_wil_ik_maandelijks_betalen,(Wat_wil_ik_maandelijks_betalen-SUM(H212,'Annuitair extra oud'!H212)),J211-D212)),0),0)</f>
        <v>0</v>
      </c>
      <c r="G212" s="4">
        <f ca="1">J211*Invoer!$B$15/12</f>
        <v>0</v>
      </c>
      <c r="H212" s="4">
        <f ca="1">ABS(PMT(Invoer!$B$12/12,360-C212+1,J211,0))</f>
        <v>0</v>
      </c>
      <c r="I212" s="4">
        <f t="shared" ca="1" si="15"/>
        <v>0</v>
      </c>
      <c r="J212" s="4">
        <f t="shared" ca="1" si="18"/>
        <v>0</v>
      </c>
    </row>
    <row r="213" spans="1:10" x14ac:dyDescent="0.25">
      <c r="A213" s="10">
        <f t="shared" si="19"/>
        <v>50861</v>
      </c>
      <c r="B213">
        <f t="shared" si="16"/>
        <v>18</v>
      </c>
      <c r="C213">
        <v>212</v>
      </c>
      <c r="D213" s="4">
        <f t="shared" ca="1" si="17"/>
        <v>0</v>
      </c>
      <c r="E213" s="24">
        <f ca="1">IF(SUM(D213,F213,G213)&gt;=J212,0,IF(ISNA(VLOOKUP(A213,'Extra aflossing'!A:G,3,0)),0,VLOOKUP(A213,'Extra aflossing'!A:G,3,0))+IF(Datum_vandaag&lt;A213,Maandelijks_extra,0))</f>
        <v>0</v>
      </c>
      <c r="F213" s="4">
        <f ca="1">IF(A213&lt;=Stoppen_vrijwillig_aflos,IF(AND(Wat_wil_ik_maandelijks_betalen&gt;SUM(H213,'Annuitair extra oud'!H213),A213&gt;=per_wanneer),IF(J212&gt;=0,IF(J212&gt;=Wat_wil_ik_maandelijks_betalen,(Wat_wil_ik_maandelijks_betalen-SUM(H213,'Annuitair extra oud'!H213)),J212-D213)),0),0)</f>
        <v>0</v>
      </c>
      <c r="G213" s="4">
        <f ca="1">J212*Invoer!$B$15/12</f>
        <v>0</v>
      </c>
      <c r="H213" s="4">
        <f ca="1">ABS(PMT(Invoer!$B$12/12,360-C213+1,J212,0))</f>
        <v>0</v>
      </c>
      <c r="I213" s="4">
        <f t="shared" ca="1" si="15"/>
        <v>0</v>
      </c>
      <c r="J213" s="4">
        <f t="shared" ca="1" si="18"/>
        <v>0</v>
      </c>
    </row>
    <row r="214" spans="1:10" x14ac:dyDescent="0.25">
      <c r="A214" s="10">
        <f t="shared" si="19"/>
        <v>50891</v>
      </c>
      <c r="B214">
        <f t="shared" si="16"/>
        <v>18</v>
      </c>
      <c r="C214">
        <v>213</v>
      </c>
      <c r="D214" s="4">
        <f t="shared" ca="1" si="17"/>
        <v>0</v>
      </c>
      <c r="E214" s="24">
        <f ca="1">IF(SUM(D214,F214,G214)&gt;=J213,0,IF(ISNA(VLOOKUP(A214,'Extra aflossing'!A:G,3,0)),0,VLOOKUP(A214,'Extra aflossing'!A:G,3,0))+IF(Datum_vandaag&lt;A214,Maandelijks_extra,0))</f>
        <v>0</v>
      </c>
      <c r="F214" s="4">
        <f ca="1">IF(A214&lt;=Stoppen_vrijwillig_aflos,IF(AND(Wat_wil_ik_maandelijks_betalen&gt;SUM(H214,'Annuitair extra oud'!H214),A214&gt;=per_wanneer),IF(J213&gt;=0,IF(J213&gt;=Wat_wil_ik_maandelijks_betalen,(Wat_wil_ik_maandelijks_betalen-SUM(H214,'Annuitair extra oud'!H214)),J213-D214)),0),0)</f>
        <v>0</v>
      </c>
      <c r="G214" s="4">
        <f ca="1">J213*Invoer!$B$15/12</f>
        <v>0</v>
      </c>
      <c r="H214" s="4">
        <f ca="1">ABS(PMT(Invoer!$B$12/12,360-C214+1,J213,0))</f>
        <v>0</v>
      </c>
      <c r="I214" s="4">
        <f t="shared" ca="1" si="15"/>
        <v>0</v>
      </c>
      <c r="J214" s="4">
        <f t="shared" ca="1" si="18"/>
        <v>0</v>
      </c>
    </row>
    <row r="215" spans="1:10" x14ac:dyDescent="0.25">
      <c r="A215" s="10">
        <f t="shared" si="19"/>
        <v>50922</v>
      </c>
      <c r="B215">
        <f t="shared" si="16"/>
        <v>18</v>
      </c>
      <c r="C215">
        <v>214</v>
      </c>
      <c r="D215" s="4">
        <f t="shared" ca="1" si="17"/>
        <v>0</v>
      </c>
      <c r="E215" s="24">
        <f ca="1">IF(SUM(D215,F215,G215)&gt;=J214,0,IF(ISNA(VLOOKUP(A215,'Extra aflossing'!A:G,3,0)),0,VLOOKUP(A215,'Extra aflossing'!A:G,3,0))+IF(Datum_vandaag&lt;A215,Maandelijks_extra,0))</f>
        <v>0</v>
      </c>
      <c r="F215" s="4">
        <f ca="1">IF(A215&lt;=Stoppen_vrijwillig_aflos,IF(AND(Wat_wil_ik_maandelijks_betalen&gt;SUM(H215,'Annuitair extra oud'!H215),A215&gt;=per_wanneer),IF(J214&gt;=0,IF(J214&gt;=Wat_wil_ik_maandelijks_betalen,(Wat_wil_ik_maandelijks_betalen-SUM(H215,'Annuitair extra oud'!H215)),J214-D215)),0),0)</f>
        <v>0</v>
      </c>
      <c r="G215" s="4">
        <f ca="1">J214*Invoer!$B$15/12</f>
        <v>0</v>
      </c>
      <c r="H215" s="4">
        <f ca="1">ABS(PMT(Invoer!$B$12/12,360-C215+1,J214,0))</f>
        <v>0</v>
      </c>
      <c r="I215" s="4">
        <f t="shared" ca="1" si="15"/>
        <v>0</v>
      </c>
      <c r="J215" s="4">
        <f t="shared" ca="1" si="18"/>
        <v>0</v>
      </c>
    </row>
    <row r="216" spans="1:10" x14ac:dyDescent="0.25">
      <c r="A216" s="10">
        <f t="shared" si="19"/>
        <v>50952</v>
      </c>
      <c r="B216">
        <f t="shared" si="16"/>
        <v>18</v>
      </c>
      <c r="C216">
        <v>215</v>
      </c>
      <c r="D216" s="4">
        <f t="shared" ca="1" si="17"/>
        <v>0</v>
      </c>
      <c r="E216" s="24">
        <f ca="1">IF(SUM(D216,F216,G216)&gt;=J215,0,IF(ISNA(VLOOKUP(A216,'Extra aflossing'!A:G,3,0)),0,VLOOKUP(A216,'Extra aflossing'!A:G,3,0))+IF(Datum_vandaag&lt;A216,Maandelijks_extra,0))</f>
        <v>0</v>
      </c>
      <c r="F216" s="4">
        <f ca="1">IF(A216&lt;=Stoppen_vrijwillig_aflos,IF(AND(Wat_wil_ik_maandelijks_betalen&gt;SUM(H216,'Annuitair extra oud'!H216),A216&gt;=per_wanneer),IF(J215&gt;=0,IF(J215&gt;=Wat_wil_ik_maandelijks_betalen,(Wat_wil_ik_maandelijks_betalen-SUM(H216,'Annuitair extra oud'!H216)),J215-D216)),0),0)</f>
        <v>0</v>
      </c>
      <c r="G216" s="4">
        <f ca="1">J215*Invoer!$B$15/12</f>
        <v>0</v>
      </c>
      <c r="H216" s="4">
        <f ca="1">ABS(PMT(Invoer!$B$12/12,360-C216+1,J215,0))</f>
        <v>0</v>
      </c>
      <c r="I216" s="4">
        <f t="shared" ca="1" si="15"/>
        <v>0</v>
      </c>
      <c r="J216" s="4">
        <f t="shared" ca="1" si="18"/>
        <v>0</v>
      </c>
    </row>
    <row r="217" spans="1:10" x14ac:dyDescent="0.25">
      <c r="A217" s="10">
        <f t="shared" si="19"/>
        <v>50983</v>
      </c>
      <c r="B217">
        <f t="shared" si="16"/>
        <v>18</v>
      </c>
      <c r="C217">
        <v>216</v>
      </c>
      <c r="D217" s="4">
        <f t="shared" ca="1" si="17"/>
        <v>0</v>
      </c>
      <c r="E217" s="24">
        <f ca="1">IF(SUM(D217,F217,G217)&gt;=J216,0,IF(ISNA(VLOOKUP(A217,'Extra aflossing'!A:G,3,0)),0,VLOOKUP(A217,'Extra aflossing'!A:G,3,0))+IF(Datum_vandaag&lt;A217,Maandelijks_extra,0))</f>
        <v>0</v>
      </c>
      <c r="F217" s="4">
        <f ca="1">IF(A217&lt;=Stoppen_vrijwillig_aflos,IF(AND(Wat_wil_ik_maandelijks_betalen&gt;SUM(H217,'Annuitair extra oud'!H217),A217&gt;=per_wanneer),IF(J216&gt;=0,IF(J216&gt;=Wat_wil_ik_maandelijks_betalen,(Wat_wil_ik_maandelijks_betalen-SUM(H217,'Annuitair extra oud'!H217)),J216-D217)),0),0)</f>
        <v>0</v>
      </c>
      <c r="G217" s="4">
        <f ca="1">J216*Invoer!$B$15/12</f>
        <v>0</v>
      </c>
      <c r="H217" s="4">
        <f ca="1">ABS(PMT(Invoer!$B$12/12,360-C217+1,J216,0))</f>
        <v>0</v>
      </c>
      <c r="I217" s="4">
        <f t="shared" ca="1" si="15"/>
        <v>0</v>
      </c>
      <c r="J217" s="4">
        <f t="shared" ca="1" si="18"/>
        <v>0</v>
      </c>
    </row>
    <row r="218" spans="1:10" x14ac:dyDescent="0.25">
      <c r="A218" s="10">
        <f t="shared" si="19"/>
        <v>51014</v>
      </c>
      <c r="B218">
        <f t="shared" si="16"/>
        <v>19</v>
      </c>
      <c r="C218">
        <v>217</v>
      </c>
      <c r="D218" s="4">
        <f t="shared" ca="1" si="17"/>
        <v>0</v>
      </c>
      <c r="E218" s="24">
        <f ca="1">IF(SUM(D218,F218,G218)&gt;=J217,0,IF(ISNA(VLOOKUP(A218,'Extra aflossing'!A:G,3,0)),0,VLOOKUP(A218,'Extra aflossing'!A:G,3,0))+IF(Datum_vandaag&lt;A218,Maandelijks_extra,0))</f>
        <v>0</v>
      </c>
      <c r="F218" s="4">
        <f ca="1">IF(A218&lt;=Stoppen_vrijwillig_aflos,IF(AND(Wat_wil_ik_maandelijks_betalen&gt;SUM(H218,'Annuitair extra oud'!H218),A218&gt;=per_wanneer),IF(J217&gt;=0,IF(J217&gt;=Wat_wil_ik_maandelijks_betalen,(Wat_wil_ik_maandelijks_betalen-SUM(H218,'Annuitair extra oud'!H218)),J217-D218)),0),0)</f>
        <v>0</v>
      </c>
      <c r="G218" s="4">
        <f ca="1">J217*Invoer!$B$15/12</f>
        <v>0</v>
      </c>
      <c r="H218" s="4">
        <f ca="1">ABS(PMT(Invoer!$B$12/12,360-C218+1,J217,0))</f>
        <v>0</v>
      </c>
      <c r="I218" s="4">
        <f t="shared" ca="1" si="15"/>
        <v>0</v>
      </c>
      <c r="J218" s="4">
        <f t="shared" ca="1" si="18"/>
        <v>0</v>
      </c>
    </row>
    <row r="219" spans="1:10" x14ac:dyDescent="0.25">
      <c r="A219" s="10">
        <f t="shared" si="19"/>
        <v>51044</v>
      </c>
      <c r="B219">
        <f t="shared" si="16"/>
        <v>19</v>
      </c>
      <c r="C219">
        <v>218</v>
      </c>
      <c r="D219" s="4">
        <f t="shared" ca="1" si="17"/>
        <v>0</v>
      </c>
      <c r="E219" s="24">
        <f ca="1">IF(SUM(D219,F219,G219)&gt;=J218,0,IF(ISNA(VLOOKUP(A219,'Extra aflossing'!A:G,3,0)),0,VLOOKUP(A219,'Extra aflossing'!A:G,3,0))+IF(Datum_vandaag&lt;A219,Maandelijks_extra,0))</f>
        <v>0</v>
      </c>
      <c r="F219" s="4">
        <f ca="1">IF(A219&lt;=Stoppen_vrijwillig_aflos,IF(AND(Wat_wil_ik_maandelijks_betalen&gt;SUM(H219,'Annuitair extra oud'!H219),A219&gt;=per_wanneer),IF(J218&gt;=0,IF(J218&gt;=Wat_wil_ik_maandelijks_betalen,(Wat_wil_ik_maandelijks_betalen-SUM(H219,'Annuitair extra oud'!H219)),J218-D219)),0),0)</f>
        <v>0</v>
      </c>
      <c r="G219" s="4">
        <f ca="1">J218*Invoer!$B$15/12</f>
        <v>0</v>
      </c>
      <c r="H219" s="4">
        <f ca="1">ABS(PMT(Invoer!$B$12/12,360-C219+1,J218,0))</f>
        <v>0</v>
      </c>
      <c r="I219" s="4">
        <f t="shared" ca="1" si="15"/>
        <v>0</v>
      </c>
      <c r="J219" s="4">
        <f t="shared" ca="1" si="18"/>
        <v>0</v>
      </c>
    </row>
    <row r="220" spans="1:10" x14ac:dyDescent="0.25">
      <c r="A220" s="10">
        <f t="shared" si="19"/>
        <v>51075</v>
      </c>
      <c r="B220">
        <f t="shared" si="16"/>
        <v>19</v>
      </c>
      <c r="C220">
        <v>219</v>
      </c>
      <c r="D220" s="4">
        <f t="shared" ca="1" si="17"/>
        <v>0</v>
      </c>
      <c r="E220" s="24">
        <f ca="1">IF(SUM(D220,F220,G220)&gt;=J219,0,IF(ISNA(VLOOKUP(A220,'Extra aflossing'!A:G,3,0)),0,VLOOKUP(A220,'Extra aflossing'!A:G,3,0))+IF(Datum_vandaag&lt;A220,Maandelijks_extra,0))</f>
        <v>0</v>
      </c>
      <c r="F220" s="4">
        <f ca="1">IF(A220&lt;=Stoppen_vrijwillig_aflos,IF(AND(Wat_wil_ik_maandelijks_betalen&gt;SUM(H220,'Annuitair extra oud'!H220),A220&gt;=per_wanneer),IF(J219&gt;=0,IF(J219&gt;=Wat_wil_ik_maandelijks_betalen,(Wat_wil_ik_maandelijks_betalen-SUM(H220,'Annuitair extra oud'!H220)),J219-D220)),0),0)</f>
        <v>0</v>
      </c>
      <c r="G220" s="4">
        <f ca="1">J219*Invoer!$B$15/12</f>
        <v>0</v>
      </c>
      <c r="H220" s="4">
        <f ca="1">ABS(PMT(Invoer!$B$12/12,360-C220+1,J219,0))</f>
        <v>0</v>
      </c>
      <c r="I220" s="4">
        <f t="shared" ca="1" si="15"/>
        <v>0</v>
      </c>
      <c r="J220" s="4">
        <f t="shared" ca="1" si="18"/>
        <v>0</v>
      </c>
    </row>
    <row r="221" spans="1:10" x14ac:dyDescent="0.25">
      <c r="A221" s="10">
        <f t="shared" si="19"/>
        <v>51105</v>
      </c>
      <c r="B221">
        <f t="shared" si="16"/>
        <v>19</v>
      </c>
      <c r="C221">
        <v>220</v>
      </c>
      <c r="D221" s="4">
        <f t="shared" ca="1" si="17"/>
        <v>0</v>
      </c>
      <c r="E221" s="24">
        <f ca="1">IF(SUM(D221,F221,G221)&gt;=J220,0,IF(ISNA(VLOOKUP(A221,'Extra aflossing'!A:G,3,0)),0,VLOOKUP(A221,'Extra aflossing'!A:G,3,0))+IF(Datum_vandaag&lt;A221,Maandelijks_extra,0))</f>
        <v>0</v>
      </c>
      <c r="F221" s="4">
        <f ca="1">IF(A221&lt;=Stoppen_vrijwillig_aflos,IF(AND(Wat_wil_ik_maandelijks_betalen&gt;SUM(H221,'Annuitair extra oud'!H221),A221&gt;=per_wanneer),IF(J220&gt;=0,IF(J220&gt;=Wat_wil_ik_maandelijks_betalen,(Wat_wil_ik_maandelijks_betalen-SUM(H221,'Annuitair extra oud'!H221)),J220-D221)),0),0)</f>
        <v>0</v>
      </c>
      <c r="G221" s="4">
        <f ca="1">J220*Invoer!$B$15/12</f>
        <v>0</v>
      </c>
      <c r="H221" s="4">
        <f ca="1">ABS(PMT(Invoer!$B$12/12,360-C221+1,J220,0))</f>
        <v>0</v>
      </c>
      <c r="I221" s="4">
        <f t="shared" ca="1" si="15"/>
        <v>0</v>
      </c>
      <c r="J221" s="4">
        <f t="shared" ca="1" si="18"/>
        <v>0</v>
      </c>
    </row>
    <row r="222" spans="1:10" x14ac:dyDescent="0.25">
      <c r="A222" s="10">
        <f t="shared" si="19"/>
        <v>51136</v>
      </c>
      <c r="B222">
        <f t="shared" si="16"/>
        <v>19</v>
      </c>
      <c r="C222">
        <v>221</v>
      </c>
      <c r="D222" s="4">
        <f t="shared" ca="1" si="17"/>
        <v>0</v>
      </c>
      <c r="E222" s="24">
        <f ca="1">IF(SUM(D222,F222,G222)&gt;=J221,0,IF(ISNA(VLOOKUP(A222,'Extra aflossing'!A:G,3,0)),0,VLOOKUP(A222,'Extra aflossing'!A:G,3,0))+IF(Datum_vandaag&lt;A222,Maandelijks_extra,0))</f>
        <v>0</v>
      </c>
      <c r="F222" s="4">
        <f ca="1">IF(A222&lt;=Stoppen_vrijwillig_aflos,IF(AND(Wat_wil_ik_maandelijks_betalen&gt;SUM(H222,'Annuitair extra oud'!H222),A222&gt;=per_wanneer),IF(J221&gt;=0,IF(J221&gt;=Wat_wil_ik_maandelijks_betalen,(Wat_wil_ik_maandelijks_betalen-SUM(H222,'Annuitair extra oud'!H222)),J221-D222)),0),0)</f>
        <v>0</v>
      </c>
      <c r="G222" s="4">
        <f ca="1">J221*Invoer!$B$15/12</f>
        <v>0</v>
      </c>
      <c r="H222" s="4">
        <f ca="1">ABS(PMT(Invoer!$B$12/12,360-C222+1,J221,0))</f>
        <v>0</v>
      </c>
      <c r="I222" s="4">
        <f t="shared" ca="1" si="15"/>
        <v>0</v>
      </c>
      <c r="J222" s="4">
        <f t="shared" ca="1" si="18"/>
        <v>0</v>
      </c>
    </row>
    <row r="223" spans="1:10" x14ac:dyDescent="0.25">
      <c r="A223" s="10">
        <f t="shared" si="19"/>
        <v>51167</v>
      </c>
      <c r="B223">
        <f t="shared" si="16"/>
        <v>19</v>
      </c>
      <c r="C223">
        <v>222</v>
      </c>
      <c r="D223" s="4">
        <f t="shared" ca="1" si="17"/>
        <v>0</v>
      </c>
      <c r="E223" s="24">
        <f ca="1">IF(SUM(D223,F223,G223)&gt;=J222,0,IF(ISNA(VLOOKUP(A223,'Extra aflossing'!A:G,3,0)),0,VLOOKUP(A223,'Extra aflossing'!A:G,3,0))+IF(Datum_vandaag&lt;A223,Maandelijks_extra,0))</f>
        <v>0</v>
      </c>
      <c r="F223" s="4">
        <f ca="1">IF(A223&lt;=Stoppen_vrijwillig_aflos,IF(AND(Wat_wil_ik_maandelijks_betalen&gt;SUM(H223,'Annuitair extra oud'!H223),A223&gt;=per_wanneer),IF(J222&gt;=0,IF(J222&gt;=Wat_wil_ik_maandelijks_betalen,(Wat_wil_ik_maandelijks_betalen-SUM(H223,'Annuitair extra oud'!H223)),J222-D223)),0),0)</f>
        <v>0</v>
      </c>
      <c r="G223" s="4">
        <f ca="1">J222*Invoer!$B$15/12</f>
        <v>0</v>
      </c>
      <c r="H223" s="4">
        <f ca="1">ABS(PMT(Invoer!$B$12/12,360-C223+1,J222,0))</f>
        <v>0</v>
      </c>
      <c r="I223" s="4">
        <f t="shared" ca="1" si="15"/>
        <v>0</v>
      </c>
      <c r="J223" s="4">
        <f t="shared" ca="1" si="18"/>
        <v>0</v>
      </c>
    </row>
    <row r="224" spans="1:10" x14ac:dyDescent="0.25">
      <c r="A224" s="10">
        <f t="shared" si="19"/>
        <v>51196</v>
      </c>
      <c r="B224">
        <f t="shared" si="16"/>
        <v>19</v>
      </c>
      <c r="C224">
        <v>223</v>
      </c>
      <c r="D224" s="4">
        <f t="shared" ca="1" si="17"/>
        <v>0</v>
      </c>
      <c r="E224" s="24">
        <f ca="1">IF(SUM(D224,F224,G224)&gt;=J223,0,IF(ISNA(VLOOKUP(A224,'Extra aflossing'!A:G,3,0)),0,VLOOKUP(A224,'Extra aflossing'!A:G,3,0))+IF(Datum_vandaag&lt;A224,Maandelijks_extra,0))</f>
        <v>0</v>
      </c>
      <c r="F224" s="4">
        <f ca="1">IF(A224&lt;=Stoppen_vrijwillig_aflos,IF(AND(Wat_wil_ik_maandelijks_betalen&gt;SUM(H224,'Annuitair extra oud'!H224),A224&gt;=per_wanneer),IF(J223&gt;=0,IF(J223&gt;=Wat_wil_ik_maandelijks_betalen,(Wat_wil_ik_maandelijks_betalen-SUM(H224,'Annuitair extra oud'!H224)),J223-D224)),0),0)</f>
        <v>0</v>
      </c>
      <c r="G224" s="4">
        <f ca="1">J223*Invoer!$B$15/12</f>
        <v>0</v>
      </c>
      <c r="H224" s="4">
        <f ca="1">ABS(PMT(Invoer!$B$12/12,360-C224+1,J223,0))</f>
        <v>0</v>
      </c>
      <c r="I224" s="4">
        <f t="shared" ca="1" si="15"/>
        <v>0</v>
      </c>
      <c r="J224" s="4">
        <f t="shared" ca="1" si="18"/>
        <v>0</v>
      </c>
    </row>
    <row r="225" spans="1:10" x14ac:dyDescent="0.25">
      <c r="A225" s="10">
        <f t="shared" si="19"/>
        <v>51227</v>
      </c>
      <c r="B225">
        <f t="shared" si="16"/>
        <v>19</v>
      </c>
      <c r="C225">
        <v>224</v>
      </c>
      <c r="D225" s="4">
        <f t="shared" ca="1" si="17"/>
        <v>0</v>
      </c>
      <c r="E225" s="24">
        <f ca="1">IF(SUM(D225,F225,G225)&gt;=J224,0,IF(ISNA(VLOOKUP(A225,'Extra aflossing'!A:G,3,0)),0,VLOOKUP(A225,'Extra aflossing'!A:G,3,0))+IF(Datum_vandaag&lt;A225,Maandelijks_extra,0))</f>
        <v>0</v>
      </c>
      <c r="F225" s="4">
        <f ca="1">IF(A225&lt;=Stoppen_vrijwillig_aflos,IF(AND(Wat_wil_ik_maandelijks_betalen&gt;SUM(H225,'Annuitair extra oud'!H225),A225&gt;=per_wanneer),IF(J224&gt;=0,IF(J224&gt;=Wat_wil_ik_maandelijks_betalen,(Wat_wil_ik_maandelijks_betalen-SUM(H225,'Annuitair extra oud'!H225)),J224-D225)),0),0)</f>
        <v>0</v>
      </c>
      <c r="G225" s="4">
        <f ca="1">J224*Invoer!$B$15/12</f>
        <v>0</v>
      </c>
      <c r="H225" s="4">
        <f ca="1">ABS(PMT(Invoer!$B$12/12,360-C225+1,J224,0))</f>
        <v>0</v>
      </c>
      <c r="I225" s="4">
        <f t="shared" ca="1" si="15"/>
        <v>0</v>
      </c>
      <c r="J225" s="4">
        <f t="shared" ca="1" si="18"/>
        <v>0</v>
      </c>
    </row>
    <row r="226" spans="1:10" x14ac:dyDescent="0.25">
      <c r="A226" s="10">
        <f t="shared" si="19"/>
        <v>51257</v>
      </c>
      <c r="B226">
        <f t="shared" si="16"/>
        <v>19</v>
      </c>
      <c r="C226">
        <v>225</v>
      </c>
      <c r="D226" s="4">
        <f t="shared" ca="1" si="17"/>
        <v>0</v>
      </c>
      <c r="E226" s="24">
        <f ca="1">IF(SUM(D226,F226,G226)&gt;=J225,0,IF(ISNA(VLOOKUP(A226,'Extra aflossing'!A:G,3,0)),0,VLOOKUP(A226,'Extra aflossing'!A:G,3,0))+IF(Datum_vandaag&lt;A226,Maandelijks_extra,0))</f>
        <v>0</v>
      </c>
      <c r="F226" s="4">
        <f ca="1">IF(A226&lt;=Stoppen_vrijwillig_aflos,IF(AND(Wat_wil_ik_maandelijks_betalen&gt;SUM(H226,'Annuitair extra oud'!H226),A226&gt;=per_wanneer),IF(J225&gt;=0,IF(J225&gt;=Wat_wil_ik_maandelijks_betalen,(Wat_wil_ik_maandelijks_betalen-SUM(H226,'Annuitair extra oud'!H226)),J225-D226)),0),0)</f>
        <v>0</v>
      </c>
      <c r="G226" s="4">
        <f ca="1">J225*Invoer!$B$15/12</f>
        <v>0</v>
      </c>
      <c r="H226" s="4">
        <f ca="1">ABS(PMT(Invoer!$B$12/12,360-C226+1,J225,0))</f>
        <v>0</v>
      </c>
      <c r="I226" s="4">
        <f t="shared" ca="1" si="15"/>
        <v>0</v>
      </c>
      <c r="J226" s="4">
        <f t="shared" ca="1" si="18"/>
        <v>0</v>
      </c>
    </row>
    <row r="227" spans="1:10" x14ac:dyDescent="0.25">
      <c r="A227" s="10">
        <f t="shared" si="19"/>
        <v>51288</v>
      </c>
      <c r="B227">
        <f t="shared" si="16"/>
        <v>19</v>
      </c>
      <c r="C227">
        <v>226</v>
      </c>
      <c r="D227" s="4">
        <f t="shared" ca="1" si="17"/>
        <v>0</v>
      </c>
      <c r="E227" s="24">
        <f ca="1">IF(SUM(D227,F227,G227)&gt;=J226,0,IF(ISNA(VLOOKUP(A227,'Extra aflossing'!A:G,3,0)),0,VLOOKUP(A227,'Extra aflossing'!A:G,3,0))+IF(Datum_vandaag&lt;A227,Maandelijks_extra,0))</f>
        <v>0</v>
      </c>
      <c r="F227" s="4">
        <f ca="1">IF(A227&lt;=Stoppen_vrijwillig_aflos,IF(AND(Wat_wil_ik_maandelijks_betalen&gt;SUM(H227,'Annuitair extra oud'!H227),A227&gt;=per_wanneer),IF(J226&gt;=0,IF(J226&gt;=Wat_wil_ik_maandelijks_betalen,(Wat_wil_ik_maandelijks_betalen-SUM(H227,'Annuitair extra oud'!H227)),J226-D227)),0),0)</f>
        <v>0</v>
      </c>
      <c r="G227" s="4">
        <f ca="1">J226*Invoer!$B$15/12</f>
        <v>0</v>
      </c>
      <c r="H227" s="4">
        <f ca="1">ABS(PMT(Invoer!$B$12/12,360-C227+1,J226,0))</f>
        <v>0</v>
      </c>
      <c r="I227" s="4">
        <f t="shared" ca="1" si="15"/>
        <v>0</v>
      </c>
      <c r="J227" s="4">
        <f t="shared" ca="1" si="18"/>
        <v>0</v>
      </c>
    </row>
    <row r="228" spans="1:10" x14ac:dyDescent="0.25">
      <c r="A228" s="10">
        <f t="shared" si="19"/>
        <v>51318</v>
      </c>
      <c r="B228">
        <f t="shared" si="16"/>
        <v>19</v>
      </c>
      <c r="C228">
        <v>227</v>
      </c>
      <c r="D228" s="4">
        <f t="shared" ca="1" si="17"/>
        <v>0</v>
      </c>
      <c r="E228" s="24">
        <f ca="1">IF(SUM(D228,F228,G228)&gt;=J227,0,IF(ISNA(VLOOKUP(A228,'Extra aflossing'!A:G,3,0)),0,VLOOKUP(A228,'Extra aflossing'!A:G,3,0))+IF(Datum_vandaag&lt;A228,Maandelijks_extra,0))</f>
        <v>0</v>
      </c>
      <c r="F228" s="4">
        <f ca="1">IF(A228&lt;=Stoppen_vrijwillig_aflos,IF(AND(Wat_wil_ik_maandelijks_betalen&gt;SUM(H228,'Annuitair extra oud'!H228),A228&gt;=per_wanneer),IF(J227&gt;=0,IF(J227&gt;=Wat_wil_ik_maandelijks_betalen,(Wat_wil_ik_maandelijks_betalen-SUM(H228,'Annuitair extra oud'!H228)),J227-D228)),0),0)</f>
        <v>0</v>
      </c>
      <c r="G228" s="4">
        <f ca="1">J227*Invoer!$B$15/12</f>
        <v>0</v>
      </c>
      <c r="H228" s="4">
        <f ca="1">ABS(PMT(Invoer!$B$12/12,360-C228+1,J227,0))</f>
        <v>0</v>
      </c>
      <c r="I228" s="4">
        <f t="shared" ca="1" si="15"/>
        <v>0</v>
      </c>
      <c r="J228" s="4">
        <f t="shared" ca="1" si="18"/>
        <v>0</v>
      </c>
    </row>
    <row r="229" spans="1:10" x14ac:dyDescent="0.25">
      <c r="A229" s="10">
        <f t="shared" si="19"/>
        <v>51349</v>
      </c>
      <c r="B229">
        <f t="shared" si="16"/>
        <v>19</v>
      </c>
      <c r="C229">
        <v>228</v>
      </c>
      <c r="D229" s="4">
        <f t="shared" ca="1" si="17"/>
        <v>0</v>
      </c>
      <c r="E229" s="24">
        <f ca="1">IF(SUM(D229,F229,G229)&gt;=J228,0,IF(ISNA(VLOOKUP(A229,'Extra aflossing'!A:G,3,0)),0,VLOOKUP(A229,'Extra aflossing'!A:G,3,0))+IF(Datum_vandaag&lt;A229,Maandelijks_extra,0))</f>
        <v>0</v>
      </c>
      <c r="F229" s="4">
        <f ca="1">IF(A229&lt;=Stoppen_vrijwillig_aflos,IF(AND(Wat_wil_ik_maandelijks_betalen&gt;SUM(H229,'Annuitair extra oud'!H229),A229&gt;=per_wanneer),IF(J228&gt;=0,IF(J228&gt;=Wat_wil_ik_maandelijks_betalen,(Wat_wil_ik_maandelijks_betalen-SUM(H229,'Annuitair extra oud'!H229)),J228-D229)),0),0)</f>
        <v>0</v>
      </c>
      <c r="G229" s="4">
        <f ca="1">J228*Invoer!$B$15/12</f>
        <v>0</v>
      </c>
      <c r="H229" s="4">
        <f ca="1">ABS(PMT(Invoer!$B$12/12,360-C229+1,J228,0))</f>
        <v>0</v>
      </c>
      <c r="I229" s="4">
        <f t="shared" ca="1" si="15"/>
        <v>0</v>
      </c>
      <c r="J229" s="4">
        <f t="shared" ca="1" si="18"/>
        <v>0</v>
      </c>
    </row>
    <row r="230" spans="1:10" x14ac:dyDescent="0.25">
      <c r="A230" s="10">
        <f t="shared" si="19"/>
        <v>51380</v>
      </c>
      <c r="B230">
        <f t="shared" si="16"/>
        <v>20</v>
      </c>
      <c r="C230">
        <v>229</v>
      </c>
      <c r="D230" s="4">
        <f t="shared" ca="1" si="17"/>
        <v>0</v>
      </c>
      <c r="E230" s="24">
        <f ca="1">IF(SUM(D230,F230,G230)&gt;=J229,0,IF(ISNA(VLOOKUP(A230,'Extra aflossing'!A:G,3,0)),0,VLOOKUP(A230,'Extra aflossing'!A:G,3,0))+IF(Datum_vandaag&lt;A230,Maandelijks_extra,0))</f>
        <v>0</v>
      </c>
      <c r="F230" s="4">
        <f ca="1">IF(A230&lt;=Stoppen_vrijwillig_aflos,IF(AND(Wat_wil_ik_maandelijks_betalen&gt;SUM(H230,'Annuitair extra oud'!H230),A230&gt;=per_wanneer),IF(J229&gt;=0,IF(J229&gt;=Wat_wil_ik_maandelijks_betalen,(Wat_wil_ik_maandelijks_betalen-SUM(H230,'Annuitair extra oud'!H230)),J229-D230)),0),0)</f>
        <v>0</v>
      </c>
      <c r="G230" s="4">
        <f ca="1">J229*Invoer!$B$15/12</f>
        <v>0</v>
      </c>
      <c r="H230" s="4">
        <f ca="1">ABS(PMT(Invoer!$B$12/12,360-C230+1,J229,0))</f>
        <v>0</v>
      </c>
      <c r="I230" s="4">
        <f t="shared" ca="1" si="15"/>
        <v>0</v>
      </c>
      <c r="J230" s="4">
        <f t="shared" ca="1" si="18"/>
        <v>0</v>
      </c>
    </row>
    <row r="231" spans="1:10" x14ac:dyDescent="0.25">
      <c r="A231" s="10">
        <f t="shared" si="19"/>
        <v>51410</v>
      </c>
      <c r="B231">
        <f t="shared" si="16"/>
        <v>20</v>
      </c>
      <c r="C231">
        <v>230</v>
      </c>
      <c r="D231" s="4">
        <f t="shared" ca="1" si="17"/>
        <v>0</v>
      </c>
      <c r="E231" s="24">
        <f ca="1">IF(SUM(D231,F231,G231)&gt;=J230,0,IF(ISNA(VLOOKUP(A231,'Extra aflossing'!A:G,3,0)),0,VLOOKUP(A231,'Extra aflossing'!A:G,3,0))+IF(Datum_vandaag&lt;A231,Maandelijks_extra,0))</f>
        <v>0</v>
      </c>
      <c r="F231" s="4">
        <f ca="1">IF(A231&lt;=Stoppen_vrijwillig_aflos,IF(AND(Wat_wil_ik_maandelijks_betalen&gt;SUM(H231,'Annuitair extra oud'!H231),A231&gt;=per_wanneer),IF(J230&gt;=0,IF(J230&gt;=Wat_wil_ik_maandelijks_betalen,(Wat_wil_ik_maandelijks_betalen-SUM(H231,'Annuitair extra oud'!H231)),J230-D231)),0),0)</f>
        <v>0</v>
      </c>
      <c r="G231" s="4">
        <f ca="1">J230*Invoer!$B$15/12</f>
        <v>0</v>
      </c>
      <c r="H231" s="4">
        <f ca="1">ABS(PMT(Invoer!$B$12/12,360-C231+1,J230,0))</f>
        <v>0</v>
      </c>
      <c r="I231" s="4">
        <f t="shared" ca="1" si="15"/>
        <v>0</v>
      </c>
      <c r="J231" s="4">
        <f t="shared" ca="1" si="18"/>
        <v>0</v>
      </c>
    </row>
    <row r="232" spans="1:10" x14ac:dyDescent="0.25">
      <c r="A232" s="10">
        <f t="shared" si="19"/>
        <v>51441</v>
      </c>
      <c r="B232">
        <f t="shared" si="16"/>
        <v>20</v>
      </c>
      <c r="C232">
        <v>231</v>
      </c>
      <c r="D232" s="4">
        <f t="shared" ca="1" si="17"/>
        <v>0</v>
      </c>
      <c r="E232" s="24">
        <f ca="1">IF(SUM(D232,F232,G232)&gt;=J231,0,IF(ISNA(VLOOKUP(A232,'Extra aflossing'!A:G,3,0)),0,VLOOKUP(A232,'Extra aflossing'!A:G,3,0))+IF(Datum_vandaag&lt;A232,Maandelijks_extra,0))</f>
        <v>0</v>
      </c>
      <c r="F232" s="4">
        <f ca="1">IF(A232&lt;=Stoppen_vrijwillig_aflos,IF(AND(Wat_wil_ik_maandelijks_betalen&gt;SUM(H232,'Annuitair extra oud'!H232),A232&gt;=per_wanneer),IF(J231&gt;=0,IF(J231&gt;=Wat_wil_ik_maandelijks_betalen,(Wat_wil_ik_maandelijks_betalen-SUM(H232,'Annuitair extra oud'!H232)),J231-D232)),0),0)</f>
        <v>0</v>
      </c>
      <c r="G232" s="4">
        <f ca="1">J231*Invoer!$B$15/12</f>
        <v>0</v>
      </c>
      <c r="H232" s="4">
        <f ca="1">ABS(PMT(Invoer!$B$12/12,360-C232+1,J231,0))</f>
        <v>0</v>
      </c>
      <c r="I232" s="4">
        <f t="shared" ca="1" si="15"/>
        <v>0</v>
      </c>
      <c r="J232" s="4">
        <f t="shared" ca="1" si="18"/>
        <v>0</v>
      </c>
    </row>
    <row r="233" spans="1:10" x14ac:dyDescent="0.25">
      <c r="A233" s="10">
        <f t="shared" si="19"/>
        <v>51471</v>
      </c>
      <c r="B233">
        <f t="shared" si="16"/>
        <v>20</v>
      </c>
      <c r="C233">
        <v>232</v>
      </c>
      <c r="D233" s="4">
        <f t="shared" ca="1" si="17"/>
        <v>0</v>
      </c>
      <c r="E233" s="24">
        <f ca="1">IF(SUM(D233,F233,G233)&gt;=J232,0,IF(ISNA(VLOOKUP(A233,'Extra aflossing'!A:G,3,0)),0,VLOOKUP(A233,'Extra aflossing'!A:G,3,0))+IF(Datum_vandaag&lt;A233,Maandelijks_extra,0))</f>
        <v>0</v>
      </c>
      <c r="F233" s="4">
        <f ca="1">IF(A233&lt;=Stoppen_vrijwillig_aflos,IF(AND(Wat_wil_ik_maandelijks_betalen&gt;SUM(H233,'Annuitair extra oud'!H233),A233&gt;=per_wanneer),IF(J232&gt;=0,IF(J232&gt;=Wat_wil_ik_maandelijks_betalen,(Wat_wil_ik_maandelijks_betalen-SUM(H233,'Annuitair extra oud'!H233)),J232-D233)),0),0)</f>
        <v>0</v>
      </c>
      <c r="G233" s="4">
        <f ca="1">J232*Invoer!$B$15/12</f>
        <v>0</v>
      </c>
      <c r="H233" s="4">
        <f ca="1">ABS(PMT(Invoer!$B$12/12,360-C233+1,J232,0))</f>
        <v>0</v>
      </c>
      <c r="I233" s="4">
        <f t="shared" ca="1" si="15"/>
        <v>0</v>
      </c>
      <c r="J233" s="4">
        <f t="shared" ca="1" si="18"/>
        <v>0</v>
      </c>
    </row>
    <row r="234" spans="1:10" x14ac:dyDescent="0.25">
      <c r="A234" s="10">
        <f t="shared" si="19"/>
        <v>51502</v>
      </c>
      <c r="B234">
        <f t="shared" si="16"/>
        <v>20</v>
      </c>
      <c r="C234">
        <v>233</v>
      </c>
      <c r="D234" s="4">
        <f t="shared" ca="1" si="17"/>
        <v>0</v>
      </c>
      <c r="E234" s="24">
        <f ca="1">IF(SUM(D234,F234,G234)&gt;=J233,0,IF(ISNA(VLOOKUP(A234,'Extra aflossing'!A:G,3,0)),0,VLOOKUP(A234,'Extra aflossing'!A:G,3,0))+IF(Datum_vandaag&lt;A234,Maandelijks_extra,0))</f>
        <v>0</v>
      </c>
      <c r="F234" s="4">
        <f ca="1">IF(A234&lt;=Stoppen_vrijwillig_aflos,IF(AND(Wat_wil_ik_maandelijks_betalen&gt;SUM(H234,'Annuitair extra oud'!H234),A234&gt;=per_wanneer),IF(J233&gt;=0,IF(J233&gt;=Wat_wil_ik_maandelijks_betalen,(Wat_wil_ik_maandelijks_betalen-SUM(H234,'Annuitair extra oud'!H234)),J233-D234)),0),0)</f>
        <v>0</v>
      </c>
      <c r="G234" s="4">
        <f ca="1">J233*Invoer!$B$15/12</f>
        <v>0</v>
      </c>
      <c r="H234" s="4">
        <f ca="1">ABS(PMT(Invoer!$B$12/12,360-C234+1,J233,0))</f>
        <v>0</v>
      </c>
      <c r="I234" s="4">
        <f t="shared" ca="1" si="15"/>
        <v>0</v>
      </c>
      <c r="J234" s="4">
        <f t="shared" ca="1" si="18"/>
        <v>0</v>
      </c>
    </row>
    <row r="235" spans="1:10" x14ac:dyDescent="0.25">
      <c r="A235" s="10">
        <f t="shared" si="19"/>
        <v>51533</v>
      </c>
      <c r="B235">
        <f t="shared" si="16"/>
        <v>20</v>
      </c>
      <c r="C235">
        <v>234</v>
      </c>
      <c r="D235" s="4">
        <f t="shared" ca="1" si="17"/>
        <v>0</v>
      </c>
      <c r="E235" s="24">
        <f ca="1">IF(SUM(D235,F235,G235)&gt;=J234,0,IF(ISNA(VLOOKUP(A235,'Extra aflossing'!A:G,3,0)),0,VLOOKUP(A235,'Extra aflossing'!A:G,3,0))+IF(Datum_vandaag&lt;A235,Maandelijks_extra,0))</f>
        <v>0</v>
      </c>
      <c r="F235" s="4">
        <f ca="1">IF(A235&lt;=Stoppen_vrijwillig_aflos,IF(AND(Wat_wil_ik_maandelijks_betalen&gt;SUM(H235,'Annuitair extra oud'!H235),A235&gt;=per_wanneer),IF(J234&gt;=0,IF(J234&gt;=Wat_wil_ik_maandelijks_betalen,(Wat_wil_ik_maandelijks_betalen-SUM(H235,'Annuitair extra oud'!H235)),J234-D235)),0),0)</f>
        <v>0</v>
      </c>
      <c r="G235" s="4">
        <f ca="1">J234*Invoer!$B$15/12</f>
        <v>0</v>
      </c>
      <c r="H235" s="4">
        <f ca="1">ABS(PMT(Invoer!$B$12/12,360-C235+1,J234,0))</f>
        <v>0</v>
      </c>
      <c r="I235" s="4">
        <f t="shared" ca="1" si="15"/>
        <v>0</v>
      </c>
      <c r="J235" s="4">
        <f t="shared" ca="1" si="18"/>
        <v>0</v>
      </c>
    </row>
    <row r="236" spans="1:10" x14ac:dyDescent="0.25">
      <c r="A236" s="10">
        <f t="shared" si="19"/>
        <v>51561</v>
      </c>
      <c r="B236">
        <f t="shared" si="16"/>
        <v>20</v>
      </c>
      <c r="C236">
        <v>235</v>
      </c>
      <c r="D236" s="4">
        <f t="shared" ca="1" si="17"/>
        <v>0</v>
      </c>
      <c r="E236" s="24">
        <f ca="1">IF(SUM(D236,F236,G236)&gt;=J235,0,IF(ISNA(VLOOKUP(A236,'Extra aflossing'!A:G,3,0)),0,VLOOKUP(A236,'Extra aflossing'!A:G,3,0))+IF(Datum_vandaag&lt;A236,Maandelijks_extra,0))</f>
        <v>0</v>
      </c>
      <c r="F236" s="4">
        <f ca="1">IF(A236&lt;=Stoppen_vrijwillig_aflos,IF(AND(Wat_wil_ik_maandelijks_betalen&gt;SUM(H236,'Annuitair extra oud'!H236),A236&gt;=per_wanneer),IF(J235&gt;=0,IF(J235&gt;=Wat_wil_ik_maandelijks_betalen,(Wat_wil_ik_maandelijks_betalen-SUM(H236,'Annuitair extra oud'!H236)),J235-D236)),0),0)</f>
        <v>0</v>
      </c>
      <c r="G236" s="4">
        <f ca="1">J235*Invoer!$B$15/12</f>
        <v>0</v>
      </c>
      <c r="H236" s="4">
        <f ca="1">ABS(PMT(Invoer!$B$12/12,360-C236+1,J235,0))</f>
        <v>0</v>
      </c>
      <c r="I236" s="4">
        <f t="shared" ca="1" si="15"/>
        <v>0</v>
      </c>
      <c r="J236" s="4">
        <f t="shared" ca="1" si="18"/>
        <v>0</v>
      </c>
    </row>
    <row r="237" spans="1:10" x14ac:dyDescent="0.25">
      <c r="A237" s="10">
        <f t="shared" si="19"/>
        <v>51592</v>
      </c>
      <c r="B237">
        <f t="shared" si="16"/>
        <v>20</v>
      </c>
      <c r="C237">
        <v>236</v>
      </c>
      <c r="D237" s="4">
        <f t="shared" ca="1" si="17"/>
        <v>0</v>
      </c>
      <c r="E237" s="24">
        <f ca="1">IF(SUM(D237,F237,G237)&gt;=J236,0,IF(ISNA(VLOOKUP(A237,'Extra aflossing'!A:G,3,0)),0,VLOOKUP(A237,'Extra aflossing'!A:G,3,0))+IF(Datum_vandaag&lt;A237,Maandelijks_extra,0))</f>
        <v>0</v>
      </c>
      <c r="F237" s="4">
        <f ca="1">IF(A237&lt;=Stoppen_vrijwillig_aflos,IF(AND(Wat_wil_ik_maandelijks_betalen&gt;SUM(H237,'Annuitair extra oud'!H237),A237&gt;=per_wanneer),IF(J236&gt;=0,IF(J236&gt;=Wat_wil_ik_maandelijks_betalen,(Wat_wil_ik_maandelijks_betalen-SUM(H237,'Annuitair extra oud'!H237)),J236-D237)),0),0)</f>
        <v>0</v>
      </c>
      <c r="G237" s="4">
        <f ca="1">J236*Invoer!$B$15/12</f>
        <v>0</v>
      </c>
      <c r="H237" s="4">
        <f ca="1">ABS(PMT(Invoer!$B$12/12,360-C237+1,J236,0))</f>
        <v>0</v>
      </c>
      <c r="I237" s="4">
        <f t="shared" ca="1" si="15"/>
        <v>0</v>
      </c>
      <c r="J237" s="4">
        <f t="shared" ca="1" si="18"/>
        <v>0</v>
      </c>
    </row>
    <row r="238" spans="1:10" x14ac:dyDescent="0.25">
      <c r="A238" s="10">
        <f t="shared" si="19"/>
        <v>51622</v>
      </c>
      <c r="B238">
        <f t="shared" si="16"/>
        <v>20</v>
      </c>
      <c r="C238">
        <v>237</v>
      </c>
      <c r="D238" s="4">
        <f t="shared" ca="1" si="17"/>
        <v>0</v>
      </c>
      <c r="E238" s="24">
        <f ca="1">IF(SUM(D238,F238,G238)&gt;=J237,0,IF(ISNA(VLOOKUP(A238,'Extra aflossing'!A:G,3,0)),0,VLOOKUP(A238,'Extra aflossing'!A:G,3,0))+IF(Datum_vandaag&lt;A238,Maandelijks_extra,0))</f>
        <v>0</v>
      </c>
      <c r="F238" s="4">
        <f ca="1">IF(A238&lt;=Stoppen_vrijwillig_aflos,IF(AND(Wat_wil_ik_maandelijks_betalen&gt;SUM(H238,'Annuitair extra oud'!H238),A238&gt;=per_wanneer),IF(J237&gt;=0,IF(J237&gt;=Wat_wil_ik_maandelijks_betalen,(Wat_wil_ik_maandelijks_betalen-SUM(H238,'Annuitair extra oud'!H238)),J237-D238)),0),0)</f>
        <v>0</v>
      </c>
      <c r="G238" s="4">
        <f ca="1">J237*Invoer!$B$15/12</f>
        <v>0</v>
      </c>
      <c r="H238" s="4">
        <f ca="1">ABS(PMT(Invoer!$B$12/12,360-C238+1,J237,0))</f>
        <v>0</v>
      </c>
      <c r="I238" s="4">
        <f t="shared" ca="1" si="15"/>
        <v>0</v>
      </c>
      <c r="J238" s="4">
        <f t="shared" ca="1" si="18"/>
        <v>0</v>
      </c>
    </row>
    <row r="239" spans="1:10" x14ac:dyDescent="0.25">
      <c r="A239" s="10">
        <f t="shared" si="19"/>
        <v>51653</v>
      </c>
      <c r="B239">
        <f t="shared" si="16"/>
        <v>20</v>
      </c>
      <c r="C239">
        <v>238</v>
      </c>
      <c r="D239" s="4">
        <f t="shared" ca="1" si="17"/>
        <v>0</v>
      </c>
      <c r="E239" s="24">
        <f ca="1">IF(SUM(D239,F239,G239)&gt;=J238,0,IF(ISNA(VLOOKUP(A239,'Extra aflossing'!A:G,3,0)),0,VLOOKUP(A239,'Extra aflossing'!A:G,3,0))+IF(Datum_vandaag&lt;A239,Maandelijks_extra,0))</f>
        <v>0</v>
      </c>
      <c r="F239" s="4">
        <f ca="1">IF(A239&lt;=Stoppen_vrijwillig_aflos,IF(AND(Wat_wil_ik_maandelijks_betalen&gt;SUM(H239,'Annuitair extra oud'!H239),A239&gt;=per_wanneer),IF(J238&gt;=0,IF(J238&gt;=Wat_wil_ik_maandelijks_betalen,(Wat_wil_ik_maandelijks_betalen-SUM(H239,'Annuitair extra oud'!H239)),J238-D239)),0),0)</f>
        <v>0</v>
      </c>
      <c r="G239" s="4">
        <f ca="1">J238*Invoer!$B$15/12</f>
        <v>0</v>
      </c>
      <c r="H239" s="4">
        <f ca="1">ABS(PMT(Invoer!$B$12/12,360-C239+1,J238,0))</f>
        <v>0</v>
      </c>
      <c r="I239" s="4">
        <f t="shared" ca="1" si="15"/>
        <v>0</v>
      </c>
      <c r="J239" s="4">
        <f t="shared" ca="1" si="18"/>
        <v>0</v>
      </c>
    </row>
    <row r="240" spans="1:10" x14ac:dyDescent="0.25">
      <c r="A240" s="10">
        <f t="shared" si="19"/>
        <v>51683</v>
      </c>
      <c r="B240">
        <f t="shared" si="16"/>
        <v>20</v>
      </c>
      <c r="C240">
        <v>239</v>
      </c>
      <c r="D240" s="4">
        <f t="shared" ca="1" si="17"/>
        <v>0</v>
      </c>
      <c r="E240" s="24">
        <f ca="1">IF(SUM(D240,F240,G240)&gt;=J239,0,IF(ISNA(VLOOKUP(A240,'Extra aflossing'!A:G,3,0)),0,VLOOKUP(A240,'Extra aflossing'!A:G,3,0))+IF(Datum_vandaag&lt;A240,Maandelijks_extra,0))</f>
        <v>0</v>
      </c>
      <c r="F240" s="4">
        <f ca="1">IF(A240&lt;=Stoppen_vrijwillig_aflos,IF(AND(Wat_wil_ik_maandelijks_betalen&gt;SUM(H240,'Annuitair extra oud'!H240),A240&gt;=per_wanneer),IF(J239&gt;=0,IF(J239&gt;=Wat_wil_ik_maandelijks_betalen,(Wat_wil_ik_maandelijks_betalen-SUM(H240,'Annuitair extra oud'!H240)),J239-D240)),0),0)</f>
        <v>0</v>
      </c>
      <c r="G240" s="4">
        <f ca="1">J239*Invoer!$B$15/12</f>
        <v>0</v>
      </c>
      <c r="H240" s="4">
        <f ca="1">ABS(PMT(Invoer!$B$12/12,360-C240+1,J239,0))</f>
        <v>0</v>
      </c>
      <c r="I240" s="4">
        <f t="shared" ca="1" si="15"/>
        <v>0</v>
      </c>
      <c r="J240" s="4">
        <f t="shared" ca="1" si="18"/>
        <v>0</v>
      </c>
    </row>
    <row r="241" spans="1:10" x14ac:dyDescent="0.25">
      <c r="A241" s="10">
        <f t="shared" si="19"/>
        <v>51714</v>
      </c>
      <c r="B241">
        <f t="shared" si="16"/>
        <v>20</v>
      </c>
      <c r="C241">
        <v>240</v>
      </c>
      <c r="D241" s="4">
        <f t="shared" ca="1" si="17"/>
        <v>0</v>
      </c>
      <c r="E241" s="24">
        <f ca="1">IF(SUM(D241,F241,G241)&gt;=J240,0,IF(ISNA(VLOOKUP(A241,'Extra aflossing'!A:G,3,0)),0,VLOOKUP(A241,'Extra aflossing'!A:G,3,0))+IF(Datum_vandaag&lt;A241,Maandelijks_extra,0))</f>
        <v>0</v>
      </c>
      <c r="F241" s="4">
        <f ca="1">IF(A241&lt;=Stoppen_vrijwillig_aflos,IF(AND(Wat_wil_ik_maandelijks_betalen&gt;SUM(H241,'Annuitair extra oud'!H241),A241&gt;=per_wanneer),IF(J240&gt;=0,IF(J240&gt;=Wat_wil_ik_maandelijks_betalen,(Wat_wil_ik_maandelijks_betalen-SUM(H241,'Annuitair extra oud'!H241)),J240-D241)),0),0)</f>
        <v>0</v>
      </c>
      <c r="G241" s="4">
        <f ca="1">J240*Invoer!$B$15/12</f>
        <v>0</v>
      </c>
      <c r="H241" s="4">
        <f ca="1">ABS(PMT(Invoer!$B$12/12,360-C241+1,J240,0))</f>
        <v>0</v>
      </c>
      <c r="I241" s="4">
        <f t="shared" ca="1" si="15"/>
        <v>0</v>
      </c>
      <c r="J241" s="4">
        <f t="shared" ca="1" si="18"/>
        <v>0</v>
      </c>
    </row>
    <row r="242" spans="1:10" x14ac:dyDescent="0.25">
      <c r="A242" s="10">
        <f t="shared" si="19"/>
        <v>51745</v>
      </c>
      <c r="B242">
        <f t="shared" si="16"/>
        <v>21</v>
      </c>
      <c r="C242">
        <v>241</v>
      </c>
      <c r="D242" s="4">
        <f t="shared" ca="1" si="17"/>
        <v>0</v>
      </c>
      <c r="E242" s="24">
        <f ca="1">IF(SUM(D242,F242,G242)&gt;=J241,0,IF(ISNA(VLOOKUP(A242,'Extra aflossing'!A:G,3,0)),0,VLOOKUP(A242,'Extra aflossing'!A:G,3,0))+IF(Datum_vandaag&lt;A242,Maandelijks_extra,0))</f>
        <v>0</v>
      </c>
      <c r="F242" s="4">
        <f ca="1">IF(A242&lt;=Stoppen_vrijwillig_aflos,IF(AND(Wat_wil_ik_maandelijks_betalen&gt;SUM(H242,'Annuitair extra oud'!H242),A242&gt;=per_wanneer),IF(J241&gt;=0,IF(J241&gt;=Wat_wil_ik_maandelijks_betalen,(Wat_wil_ik_maandelijks_betalen-SUM(H242,'Annuitair extra oud'!H242)),J241-D242)),0),0)</f>
        <v>0</v>
      </c>
      <c r="G242" s="4">
        <f ca="1">J241*Invoer!$B$16/12</f>
        <v>0</v>
      </c>
      <c r="H242" s="4">
        <f ca="1">ABS(PMT(Invoer!$B$12/12,360-C242+1,J241,0))</f>
        <v>0</v>
      </c>
      <c r="I242" s="4">
        <f t="shared" ca="1" si="15"/>
        <v>0</v>
      </c>
      <c r="J242" s="4">
        <f t="shared" ca="1" si="18"/>
        <v>0</v>
      </c>
    </row>
    <row r="243" spans="1:10" x14ac:dyDescent="0.25">
      <c r="A243" s="10">
        <f t="shared" si="19"/>
        <v>51775</v>
      </c>
      <c r="B243">
        <f t="shared" si="16"/>
        <v>21</v>
      </c>
      <c r="C243">
        <v>242</v>
      </c>
      <c r="D243" s="4">
        <f t="shared" ca="1" si="17"/>
        <v>0</v>
      </c>
      <c r="E243" s="24">
        <f ca="1">IF(SUM(D243,F243,G243)&gt;=J242,0,IF(ISNA(VLOOKUP(A243,'Extra aflossing'!A:G,3,0)),0,VLOOKUP(A243,'Extra aflossing'!A:G,3,0))+IF(Datum_vandaag&lt;A243,Maandelijks_extra,0))</f>
        <v>0</v>
      </c>
      <c r="F243" s="4">
        <f ca="1">IF(A243&lt;=Stoppen_vrijwillig_aflos,IF(AND(Wat_wil_ik_maandelijks_betalen&gt;SUM(H243,'Annuitair extra oud'!H243),A243&gt;=per_wanneer),IF(J242&gt;=0,IF(J242&gt;=Wat_wil_ik_maandelijks_betalen,(Wat_wil_ik_maandelijks_betalen-SUM(H243,'Annuitair extra oud'!H243)),J242-D243)),0),0)</f>
        <v>0</v>
      </c>
      <c r="G243" s="4">
        <f ca="1">J242*Invoer!$B$16/12</f>
        <v>0</v>
      </c>
      <c r="H243" s="4">
        <f ca="1">ABS(PMT(Invoer!$B$12/12,360-C243+1,J242,0))</f>
        <v>0</v>
      </c>
      <c r="I243" s="4">
        <f t="shared" ca="1" si="15"/>
        <v>0</v>
      </c>
      <c r="J243" s="4">
        <f t="shared" ca="1" si="18"/>
        <v>0</v>
      </c>
    </row>
    <row r="244" spans="1:10" x14ac:dyDescent="0.25">
      <c r="A244" s="10">
        <f t="shared" si="19"/>
        <v>51806</v>
      </c>
      <c r="B244">
        <f t="shared" si="16"/>
        <v>21</v>
      </c>
      <c r="C244">
        <v>243</v>
      </c>
      <c r="D244" s="4">
        <f t="shared" ca="1" si="17"/>
        <v>0</v>
      </c>
      <c r="E244" s="24">
        <f ca="1">IF(SUM(D244,F244,G244)&gt;=J243,0,IF(ISNA(VLOOKUP(A244,'Extra aflossing'!A:G,3,0)),0,VLOOKUP(A244,'Extra aflossing'!A:G,3,0))+IF(Datum_vandaag&lt;A244,Maandelijks_extra,0))</f>
        <v>0</v>
      </c>
      <c r="F244" s="4">
        <f ca="1">IF(A244&lt;=Stoppen_vrijwillig_aflos,IF(AND(Wat_wil_ik_maandelijks_betalen&gt;SUM(H244,'Annuitair extra oud'!H244),A244&gt;=per_wanneer),IF(J243&gt;=0,IF(J243&gt;=Wat_wil_ik_maandelijks_betalen,(Wat_wil_ik_maandelijks_betalen-SUM(H244,'Annuitair extra oud'!H244)),J243-D244)),0),0)</f>
        <v>0</v>
      </c>
      <c r="G244" s="4">
        <f ca="1">J243*Invoer!$B$16/12</f>
        <v>0</v>
      </c>
      <c r="H244" s="4">
        <f ca="1">ABS(PMT(Invoer!$B$12/12,360-C244+1,J243,0))</f>
        <v>0</v>
      </c>
      <c r="I244" s="4">
        <f t="shared" ca="1" si="15"/>
        <v>0</v>
      </c>
      <c r="J244" s="4">
        <f t="shared" ca="1" si="18"/>
        <v>0</v>
      </c>
    </row>
    <row r="245" spans="1:10" x14ac:dyDescent="0.25">
      <c r="A245" s="10">
        <f t="shared" si="19"/>
        <v>51836</v>
      </c>
      <c r="B245">
        <f t="shared" si="16"/>
        <v>21</v>
      </c>
      <c r="C245">
        <v>244</v>
      </c>
      <c r="D245" s="4">
        <f t="shared" ca="1" si="17"/>
        <v>0</v>
      </c>
      <c r="E245" s="24">
        <f ca="1">IF(SUM(D245,F245,G245)&gt;=J244,0,IF(ISNA(VLOOKUP(A245,'Extra aflossing'!A:G,3,0)),0,VLOOKUP(A245,'Extra aflossing'!A:G,3,0))+IF(Datum_vandaag&lt;A245,Maandelijks_extra,0))</f>
        <v>0</v>
      </c>
      <c r="F245" s="4">
        <f ca="1">IF(A245&lt;=Stoppen_vrijwillig_aflos,IF(AND(Wat_wil_ik_maandelijks_betalen&gt;SUM(H245,'Annuitair extra oud'!H245),A245&gt;=per_wanneer),IF(J244&gt;=0,IF(J244&gt;=Wat_wil_ik_maandelijks_betalen,(Wat_wil_ik_maandelijks_betalen-SUM(H245,'Annuitair extra oud'!H245)),J244-D245)),0),0)</f>
        <v>0</v>
      </c>
      <c r="G245" s="4">
        <f ca="1">J244*Invoer!$B$16/12</f>
        <v>0</v>
      </c>
      <c r="H245" s="4">
        <f ca="1">ABS(PMT(Invoer!$B$12/12,360-C245+1,J244,0))</f>
        <v>0</v>
      </c>
      <c r="I245" s="4">
        <f t="shared" ca="1" si="15"/>
        <v>0</v>
      </c>
      <c r="J245" s="4">
        <f t="shared" ca="1" si="18"/>
        <v>0</v>
      </c>
    </row>
    <row r="246" spans="1:10" x14ac:dyDescent="0.25">
      <c r="A246" s="10">
        <f t="shared" si="19"/>
        <v>51867</v>
      </c>
      <c r="B246">
        <f t="shared" si="16"/>
        <v>21</v>
      </c>
      <c r="C246">
        <v>245</v>
      </c>
      <c r="D246" s="4">
        <f t="shared" ca="1" si="17"/>
        <v>0</v>
      </c>
      <c r="E246" s="24">
        <f ca="1">IF(SUM(D246,F246,G246)&gt;=J245,0,IF(ISNA(VLOOKUP(A246,'Extra aflossing'!A:G,3,0)),0,VLOOKUP(A246,'Extra aflossing'!A:G,3,0))+IF(Datum_vandaag&lt;A246,Maandelijks_extra,0))</f>
        <v>0</v>
      </c>
      <c r="F246" s="4">
        <f ca="1">IF(A246&lt;=Stoppen_vrijwillig_aflos,IF(AND(Wat_wil_ik_maandelijks_betalen&gt;SUM(H246,'Annuitair extra oud'!H246),A246&gt;=per_wanneer),IF(J245&gt;=0,IF(J245&gt;=Wat_wil_ik_maandelijks_betalen,(Wat_wil_ik_maandelijks_betalen-SUM(H246,'Annuitair extra oud'!H246)),J245-D246)),0),0)</f>
        <v>0</v>
      </c>
      <c r="G246" s="4">
        <f ca="1">J245*Invoer!$B$16/12</f>
        <v>0</v>
      </c>
      <c r="H246" s="4">
        <f ca="1">ABS(PMT(Invoer!$B$12/12,360-C246+1,J245,0))</f>
        <v>0</v>
      </c>
      <c r="I246" s="4">
        <f t="shared" ca="1" si="15"/>
        <v>0</v>
      </c>
      <c r="J246" s="4">
        <f t="shared" ca="1" si="18"/>
        <v>0</v>
      </c>
    </row>
    <row r="247" spans="1:10" x14ac:dyDescent="0.25">
      <c r="A247" s="10">
        <f t="shared" si="19"/>
        <v>51898</v>
      </c>
      <c r="B247">
        <f t="shared" si="16"/>
        <v>21</v>
      </c>
      <c r="C247">
        <v>246</v>
      </c>
      <c r="D247" s="4">
        <f t="shared" ca="1" si="17"/>
        <v>0</v>
      </c>
      <c r="E247" s="24">
        <f ca="1">IF(SUM(D247,F247,G247)&gt;=J246,0,IF(ISNA(VLOOKUP(A247,'Extra aflossing'!A:G,3,0)),0,VLOOKUP(A247,'Extra aflossing'!A:G,3,0))+IF(Datum_vandaag&lt;A247,Maandelijks_extra,0))</f>
        <v>0</v>
      </c>
      <c r="F247" s="4">
        <f ca="1">IF(A247&lt;=Stoppen_vrijwillig_aflos,IF(AND(Wat_wil_ik_maandelijks_betalen&gt;SUM(H247,'Annuitair extra oud'!H247),A247&gt;=per_wanneer),IF(J246&gt;=0,IF(J246&gt;=Wat_wil_ik_maandelijks_betalen,(Wat_wil_ik_maandelijks_betalen-SUM(H247,'Annuitair extra oud'!H247)),J246-D247)),0),0)</f>
        <v>0</v>
      </c>
      <c r="G247" s="4">
        <f ca="1">J246*Invoer!$B$16/12</f>
        <v>0</v>
      </c>
      <c r="H247" s="4">
        <f ca="1">ABS(PMT(Invoer!$B$12/12,360-C247+1,J246,0))</f>
        <v>0</v>
      </c>
      <c r="I247" s="4">
        <f t="shared" ca="1" si="15"/>
        <v>0</v>
      </c>
      <c r="J247" s="4">
        <f t="shared" ca="1" si="18"/>
        <v>0</v>
      </c>
    </row>
    <row r="248" spans="1:10" x14ac:dyDescent="0.25">
      <c r="A248" s="10">
        <f t="shared" si="19"/>
        <v>51926</v>
      </c>
      <c r="B248">
        <f t="shared" si="16"/>
        <v>21</v>
      </c>
      <c r="C248">
        <v>247</v>
      </c>
      <c r="D248" s="4">
        <f t="shared" ca="1" si="17"/>
        <v>0</v>
      </c>
      <c r="E248" s="24">
        <f ca="1">IF(SUM(D248,F248,G248)&gt;=J247,0,IF(ISNA(VLOOKUP(A248,'Extra aflossing'!A:G,3,0)),0,VLOOKUP(A248,'Extra aflossing'!A:G,3,0))+IF(Datum_vandaag&lt;A248,Maandelijks_extra,0))</f>
        <v>0</v>
      </c>
      <c r="F248" s="4">
        <f ca="1">IF(A248&lt;=Stoppen_vrijwillig_aflos,IF(AND(Wat_wil_ik_maandelijks_betalen&gt;SUM(H248,'Annuitair extra oud'!H248),A248&gt;=per_wanneer),IF(J247&gt;=0,IF(J247&gt;=Wat_wil_ik_maandelijks_betalen,(Wat_wil_ik_maandelijks_betalen-SUM(H248,'Annuitair extra oud'!H248)),J247-D248)),0),0)</f>
        <v>0</v>
      </c>
      <c r="G248" s="4">
        <f ca="1">J247*Invoer!$B$16/12</f>
        <v>0</v>
      </c>
      <c r="H248" s="4">
        <f ca="1">ABS(PMT(Invoer!$B$12/12,360-C248+1,J247,0))</f>
        <v>0</v>
      </c>
      <c r="I248" s="4">
        <f t="shared" ca="1" si="15"/>
        <v>0</v>
      </c>
      <c r="J248" s="4">
        <f t="shared" ca="1" si="18"/>
        <v>0</v>
      </c>
    </row>
    <row r="249" spans="1:10" x14ac:dyDescent="0.25">
      <c r="A249" s="10">
        <f t="shared" si="19"/>
        <v>51957</v>
      </c>
      <c r="B249">
        <f t="shared" si="16"/>
        <v>21</v>
      </c>
      <c r="C249">
        <v>248</v>
      </c>
      <c r="D249" s="4">
        <f t="shared" ca="1" si="17"/>
        <v>0</v>
      </c>
      <c r="E249" s="24">
        <f ca="1">IF(SUM(D249,F249,G249)&gt;=J248,0,IF(ISNA(VLOOKUP(A249,'Extra aflossing'!A:G,3,0)),0,VLOOKUP(A249,'Extra aflossing'!A:G,3,0))+IF(Datum_vandaag&lt;A249,Maandelijks_extra,0))</f>
        <v>0</v>
      </c>
      <c r="F249" s="4">
        <f ca="1">IF(A249&lt;=Stoppen_vrijwillig_aflos,IF(AND(Wat_wil_ik_maandelijks_betalen&gt;SUM(H249,'Annuitair extra oud'!H249),A249&gt;=per_wanneer),IF(J248&gt;=0,IF(J248&gt;=Wat_wil_ik_maandelijks_betalen,(Wat_wil_ik_maandelijks_betalen-SUM(H249,'Annuitair extra oud'!H249)),J248-D249)),0),0)</f>
        <v>0</v>
      </c>
      <c r="G249" s="4">
        <f ca="1">J248*Invoer!$B$16/12</f>
        <v>0</v>
      </c>
      <c r="H249" s="4">
        <f ca="1">ABS(PMT(Invoer!$B$12/12,360-C249+1,J248,0))</f>
        <v>0</v>
      </c>
      <c r="I249" s="4">
        <f t="shared" ca="1" si="15"/>
        <v>0</v>
      </c>
      <c r="J249" s="4">
        <f t="shared" ca="1" si="18"/>
        <v>0</v>
      </c>
    </row>
    <row r="250" spans="1:10" x14ac:dyDescent="0.25">
      <c r="A250" s="10">
        <f t="shared" si="19"/>
        <v>51987</v>
      </c>
      <c r="B250">
        <f t="shared" si="16"/>
        <v>21</v>
      </c>
      <c r="C250">
        <v>249</v>
      </c>
      <c r="D250" s="4">
        <f t="shared" ca="1" si="17"/>
        <v>0</v>
      </c>
      <c r="E250" s="24">
        <f ca="1">IF(SUM(D250,F250,G250)&gt;=J249,0,IF(ISNA(VLOOKUP(A250,'Extra aflossing'!A:G,3,0)),0,VLOOKUP(A250,'Extra aflossing'!A:G,3,0))+IF(Datum_vandaag&lt;A250,Maandelijks_extra,0))</f>
        <v>0</v>
      </c>
      <c r="F250" s="4">
        <f ca="1">IF(A250&lt;=Stoppen_vrijwillig_aflos,IF(AND(Wat_wil_ik_maandelijks_betalen&gt;SUM(H250,'Annuitair extra oud'!H250),A250&gt;=per_wanneer),IF(J249&gt;=0,IF(J249&gt;=Wat_wil_ik_maandelijks_betalen,(Wat_wil_ik_maandelijks_betalen-SUM(H250,'Annuitair extra oud'!H250)),J249-D250)),0),0)</f>
        <v>0</v>
      </c>
      <c r="G250" s="4">
        <f ca="1">J249*Invoer!$B$16/12</f>
        <v>0</v>
      </c>
      <c r="H250" s="4">
        <f ca="1">ABS(PMT(Invoer!$B$12/12,360-C250+1,J249,0))</f>
        <v>0</v>
      </c>
      <c r="I250" s="4">
        <f t="shared" ca="1" si="15"/>
        <v>0</v>
      </c>
      <c r="J250" s="4">
        <f t="shared" ca="1" si="18"/>
        <v>0</v>
      </c>
    </row>
    <row r="251" spans="1:10" x14ac:dyDescent="0.25">
      <c r="A251" s="10">
        <f t="shared" si="19"/>
        <v>52018</v>
      </c>
      <c r="B251">
        <f t="shared" si="16"/>
        <v>21</v>
      </c>
      <c r="C251">
        <v>250</v>
      </c>
      <c r="D251" s="4">
        <f t="shared" ca="1" si="17"/>
        <v>0</v>
      </c>
      <c r="E251" s="24">
        <f ca="1">IF(SUM(D251,F251,G251)&gt;=J250,0,IF(ISNA(VLOOKUP(A251,'Extra aflossing'!A:G,3,0)),0,VLOOKUP(A251,'Extra aflossing'!A:G,3,0))+IF(Datum_vandaag&lt;A251,Maandelijks_extra,0))</f>
        <v>0</v>
      </c>
      <c r="F251" s="4">
        <f ca="1">IF(A251&lt;=Stoppen_vrijwillig_aflos,IF(AND(Wat_wil_ik_maandelijks_betalen&gt;SUM(H251,'Annuitair extra oud'!H251),A251&gt;=per_wanneer),IF(J250&gt;=0,IF(J250&gt;=Wat_wil_ik_maandelijks_betalen,(Wat_wil_ik_maandelijks_betalen-SUM(H251,'Annuitair extra oud'!H251)),J250-D251)),0),0)</f>
        <v>0</v>
      </c>
      <c r="G251" s="4">
        <f ca="1">J250*Invoer!$B$16/12</f>
        <v>0</v>
      </c>
      <c r="H251" s="4">
        <f ca="1">ABS(PMT(Invoer!$B$12/12,360-C251+1,J250,0))</f>
        <v>0</v>
      </c>
      <c r="I251" s="4">
        <f t="shared" ca="1" si="15"/>
        <v>0</v>
      </c>
      <c r="J251" s="4">
        <f t="shared" ca="1" si="18"/>
        <v>0</v>
      </c>
    </row>
    <row r="252" spans="1:10" x14ac:dyDescent="0.25">
      <c r="A252" s="10">
        <f t="shared" si="19"/>
        <v>52048</v>
      </c>
      <c r="B252">
        <f t="shared" si="16"/>
        <v>21</v>
      </c>
      <c r="C252">
        <v>251</v>
      </c>
      <c r="D252" s="4">
        <f t="shared" ca="1" si="17"/>
        <v>0</v>
      </c>
      <c r="E252" s="24">
        <f ca="1">IF(SUM(D252,F252,G252)&gt;=J251,0,IF(ISNA(VLOOKUP(A252,'Extra aflossing'!A:G,3,0)),0,VLOOKUP(A252,'Extra aflossing'!A:G,3,0))+IF(Datum_vandaag&lt;A252,Maandelijks_extra,0))</f>
        <v>0</v>
      </c>
      <c r="F252" s="4">
        <f ca="1">IF(A252&lt;=Stoppen_vrijwillig_aflos,IF(AND(Wat_wil_ik_maandelijks_betalen&gt;SUM(H252,'Annuitair extra oud'!H252),A252&gt;=per_wanneer),IF(J251&gt;=0,IF(J251&gt;=Wat_wil_ik_maandelijks_betalen,(Wat_wil_ik_maandelijks_betalen-SUM(H252,'Annuitair extra oud'!H252)),J251-D252)),0),0)</f>
        <v>0</v>
      </c>
      <c r="G252" s="4">
        <f ca="1">J251*Invoer!$B$16/12</f>
        <v>0</v>
      </c>
      <c r="H252" s="4">
        <f ca="1">ABS(PMT(Invoer!$B$12/12,360-C252+1,J251,0))</f>
        <v>0</v>
      </c>
      <c r="I252" s="4">
        <f t="shared" ca="1" si="15"/>
        <v>0</v>
      </c>
      <c r="J252" s="4">
        <f t="shared" ca="1" si="18"/>
        <v>0</v>
      </c>
    </row>
    <row r="253" spans="1:10" x14ac:dyDescent="0.25">
      <c r="A253" s="10">
        <f t="shared" si="19"/>
        <v>52079</v>
      </c>
      <c r="B253">
        <f t="shared" si="16"/>
        <v>21</v>
      </c>
      <c r="C253">
        <v>252</v>
      </c>
      <c r="D253" s="4">
        <f t="shared" ca="1" si="17"/>
        <v>0</v>
      </c>
      <c r="E253" s="24">
        <f ca="1">IF(SUM(D253,F253,G253)&gt;=J252,0,IF(ISNA(VLOOKUP(A253,'Extra aflossing'!A:G,3,0)),0,VLOOKUP(A253,'Extra aflossing'!A:G,3,0))+IF(Datum_vandaag&lt;A253,Maandelijks_extra,0))</f>
        <v>0</v>
      </c>
      <c r="F253" s="4">
        <f ca="1">IF(A253&lt;=Stoppen_vrijwillig_aflos,IF(AND(Wat_wil_ik_maandelijks_betalen&gt;SUM(H253,'Annuitair extra oud'!H253),A253&gt;=per_wanneer),IF(J252&gt;=0,IF(J252&gt;=Wat_wil_ik_maandelijks_betalen,(Wat_wil_ik_maandelijks_betalen-SUM(H253,'Annuitair extra oud'!H253)),J252-D253)),0),0)</f>
        <v>0</v>
      </c>
      <c r="G253" s="4">
        <f ca="1">J252*Invoer!$B$16/12</f>
        <v>0</v>
      </c>
      <c r="H253" s="4">
        <f ca="1">ABS(PMT(Invoer!$B$12/12,360-C253+1,J252,0))</f>
        <v>0</v>
      </c>
      <c r="I253" s="4">
        <f t="shared" ca="1" si="15"/>
        <v>0</v>
      </c>
      <c r="J253" s="4">
        <f t="shared" ca="1" si="18"/>
        <v>0</v>
      </c>
    </row>
    <row r="254" spans="1:10" x14ac:dyDescent="0.25">
      <c r="A254" s="10">
        <f t="shared" si="19"/>
        <v>52110</v>
      </c>
      <c r="B254">
        <f t="shared" si="16"/>
        <v>22</v>
      </c>
      <c r="C254">
        <v>253</v>
      </c>
      <c r="D254" s="4">
        <f t="shared" ca="1" si="17"/>
        <v>0</v>
      </c>
      <c r="E254" s="24">
        <f ca="1">IF(SUM(D254,F254,G254)&gt;=J253,0,IF(ISNA(VLOOKUP(A254,'Extra aflossing'!A:G,3,0)),0,VLOOKUP(A254,'Extra aflossing'!A:G,3,0))+IF(Datum_vandaag&lt;A254,Maandelijks_extra,0))</f>
        <v>0</v>
      </c>
      <c r="F254" s="4">
        <f ca="1">IF(A254&lt;=Stoppen_vrijwillig_aflos,IF(AND(Wat_wil_ik_maandelijks_betalen&gt;SUM(H254,'Annuitair extra oud'!H254),A254&gt;=per_wanneer),IF(J253&gt;=0,IF(J253&gt;=Wat_wil_ik_maandelijks_betalen,(Wat_wil_ik_maandelijks_betalen-SUM(H254,'Annuitair extra oud'!H254)),J253-D254)),0),0)</f>
        <v>0</v>
      </c>
      <c r="G254" s="4">
        <f ca="1">J253*Invoer!$B$16/12</f>
        <v>0</v>
      </c>
      <c r="H254" s="4">
        <f ca="1">ABS(PMT(Invoer!$B$12/12,360-C254+1,J253,0))</f>
        <v>0</v>
      </c>
      <c r="I254" s="4">
        <f t="shared" ca="1" si="15"/>
        <v>0</v>
      </c>
      <c r="J254" s="4">
        <f t="shared" ca="1" si="18"/>
        <v>0</v>
      </c>
    </row>
    <row r="255" spans="1:10" x14ac:dyDescent="0.25">
      <c r="A255" s="10">
        <f t="shared" si="19"/>
        <v>52140</v>
      </c>
      <c r="B255">
        <f t="shared" si="16"/>
        <v>22</v>
      </c>
      <c r="C255">
        <v>254</v>
      </c>
      <c r="D255" s="4">
        <f t="shared" ca="1" si="17"/>
        <v>0</v>
      </c>
      <c r="E255" s="24">
        <f ca="1">IF(SUM(D255,F255,G255)&gt;=J254,0,IF(ISNA(VLOOKUP(A255,'Extra aflossing'!A:G,3,0)),0,VLOOKUP(A255,'Extra aflossing'!A:G,3,0))+IF(Datum_vandaag&lt;A255,Maandelijks_extra,0))</f>
        <v>0</v>
      </c>
      <c r="F255" s="4">
        <f ca="1">IF(A255&lt;=Stoppen_vrijwillig_aflos,IF(AND(Wat_wil_ik_maandelijks_betalen&gt;SUM(H255,'Annuitair extra oud'!H255),A255&gt;=per_wanneer),IF(J254&gt;=0,IF(J254&gt;=Wat_wil_ik_maandelijks_betalen,(Wat_wil_ik_maandelijks_betalen-SUM(H255,'Annuitair extra oud'!H255)),J254-D255)),0),0)</f>
        <v>0</v>
      </c>
      <c r="G255" s="4">
        <f ca="1">J254*Invoer!$B$16/12</f>
        <v>0</v>
      </c>
      <c r="H255" s="4">
        <f ca="1">ABS(PMT(Invoer!$B$12/12,360-C255+1,J254,0))</f>
        <v>0</v>
      </c>
      <c r="I255" s="4">
        <f t="shared" ca="1" si="15"/>
        <v>0</v>
      </c>
      <c r="J255" s="4">
        <f t="shared" ca="1" si="18"/>
        <v>0</v>
      </c>
    </row>
    <row r="256" spans="1:10" x14ac:dyDescent="0.25">
      <c r="A256" s="10">
        <f t="shared" si="19"/>
        <v>52171</v>
      </c>
      <c r="B256">
        <f t="shared" si="16"/>
        <v>22</v>
      </c>
      <c r="C256">
        <v>255</v>
      </c>
      <c r="D256" s="4">
        <f t="shared" ca="1" si="17"/>
        <v>0</v>
      </c>
      <c r="E256" s="24">
        <f ca="1">IF(SUM(D256,F256,G256)&gt;=J255,0,IF(ISNA(VLOOKUP(A256,'Extra aflossing'!A:G,3,0)),0,VLOOKUP(A256,'Extra aflossing'!A:G,3,0))+IF(Datum_vandaag&lt;A256,Maandelijks_extra,0))</f>
        <v>0</v>
      </c>
      <c r="F256" s="4">
        <f ca="1">IF(A256&lt;=Stoppen_vrijwillig_aflos,IF(AND(Wat_wil_ik_maandelijks_betalen&gt;SUM(H256,'Annuitair extra oud'!H256),A256&gt;=per_wanneer),IF(J255&gt;=0,IF(J255&gt;=Wat_wil_ik_maandelijks_betalen,(Wat_wil_ik_maandelijks_betalen-SUM(H256,'Annuitair extra oud'!H256)),J255-D256)),0),0)</f>
        <v>0</v>
      </c>
      <c r="G256" s="4">
        <f ca="1">J255*Invoer!$B$16/12</f>
        <v>0</v>
      </c>
      <c r="H256" s="4">
        <f ca="1">ABS(PMT(Invoer!$B$12/12,360-C256+1,J255,0))</f>
        <v>0</v>
      </c>
      <c r="I256" s="4">
        <f t="shared" ca="1" si="15"/>
        <v>0</v>
      </c>
      <c r="J256" s="4">
        <f t="shared" ca="1" si="18"/>
        <v>0</v>
      </c>
    </row>
    <row r="257" spans="1:10" x14ac:dyDescent="0.25">
      <c r="A257" s="10">
        <f t="shared" si="19"/>
        <v>52201</v>
      </c>
      <c r="B257">
        <f t="shared" si="16"/>
        <v>22</v>
      </c>
      <c r="C257">
        <v>256</v>
      </c>
      <c r="D257" s="4">
        <f t="shared" ca="1" si="17"/>
        <v>0</v>
      </c>
      <c r="E257" s="24">
        <f ca="1">IF(SUM(D257,F257,G257)&gt;=J256,0,IF(ISNA(VLOOKUP(A257,'Extra aflossing'!A:G,3,0)),0,VLOOKUP(A257,'Extra aflossing'!A:G,3,0))+IF(Datum_vandaag&lt;A257,Maandelijks_extra,0))</f>
        <v>0</v>
      </c>
      <c r="F257" s="4">
        <f ca="1">IF(A257&lt;=Stoppen_vrijwillig_aflos,IF(AND(Wat_wil_ik_maandelijks_betalen&gt;SUM(H257,'Annuitair extra oud'!H257),A257&gt;=per_wanneer),IF(J256&gt;=0,IF(J256&gt;=Wat_wil_ik_maandelijks_betalen,(Wat_wil_ik_maandelijks_betalen-SUM(H257,'Annuitair extra oud'!H257)),J256-D257)),0),0)</f>
        <v>0</v>
      </c>
      <c r="G257" s="4">
        <f ca="1">J256*Invoer!$B$16/12</f>
        <v>0</v>
      </c>
      <c r="H257" s="4">
        <f ca="1">ABS(PMT(Invoer!$B$12/12,360-C257+1,J256,0))</f>
        <v>0</v>
      </c>
      <c r="I257" s="4">
        <f t="shared" ca="1" si="15"/>
        <v>0</v>
      </c>
      <c r="J257" s="4">
        <f t="shared" ca="1" si="18"/>
        <v>0</v>
      </c>
    </row>
    <row r="258" spans="1:10" x14ac:dyDescent="0.25">
      <c r="A258" s="10">
        <f t="shared" si="19"/>
        <v>52232</v>
      </c>
      <c r="B258">
        <f t="shared" si="16"/>
        <v>22</v>
      </c>
      <c r="C258">
        <v>257</v>
      </c>
      <c r="D258" s="4">
        <f t="shared" ca="1" si="17"/>
        <v>0</v>
      </c>
      <c r="E258" s="24">
        <f ca="1">IF(SUM(D258,F258,G258)&gt;=J257,0,IF(ISNA(VLOOKUP(A258,'Extra aflossing'!A:G,3,0)),0,VLOOKUP(A258,'Extra aflossing'!A:G,3,0))+IF(Datum_vandaag&lt;A258,Maandelijks_extra,0))</f>
        <v>0</v>
      </c>
      <c r="F258" s="4">
        <f ca="1">IF(A258&lt;=Stoppen_vrijwillig_aflos,IF(AND(Wat_wil_ik_maandelijks_betalen&gt;SUM(H258,'Annuitair extra oud'!H258),A258&gt;=per_wanneer),IF(J257&gt;=0,IF(J257&gt;=Wat_wil_ik_maandelijks_betalen,(Wat_wil_ik_maandelijks_betalen-SUM(H258,'Annuitair extra oud'!H258)),J257-D258)),0),0)</f>
        <v>0</v>
      </c>
      <c r="G258" s="4">
        <f ca="1">J257*Invoer!$B$16/12</f>
        <v>0</v>
      </c>
      <c r="H258" s="4">
        <f ca="1">ABS(PMT(Invoer!$B$12/12,360-C258+1,J257,0))</f>
        <v>0</v>
      </c>
      <c r="I258" s="4">
        <f t="shared" ref="I258:I321" ca="1" si="20">SUM(E258,F258,H258)</f>
        <v>0</v>
      </c>
      <c r="J258" s="4">
        <f t="shared" ca="1" si="18"/>
        <v>0</v>
      </c>
    </row>
    <row r="259" spans="1:10" x14ac:dyDescent="0.25">
      <c r="A259" s="10">
        <f t="shared" si="19"/>
        <v>52263</v>
      </c>
      <c r="B259">
        <f t="shared" ref="B259:B322" si="21">CEILING(C259/12,1)</f>
        <v>22</v>
      </c>
      <c r="C259">
        <v>258</v>
      </c>
      <c r="D259" s="4">
        <f t="shared" ref="D259:D322" ca="1" si="22">H259-G259</f>
        <v>0</v>
      </c>
      <c r="E259" s="24">
        <f ca="1">IF(SUM(D259,F259,G259)&gt;=J258,0,IF(ISNA(VLOOKUP(A259,'Extra aflossing'!A:G,3,0)),0,VLOOKUP(A259,'Extra aflossing'!A:G,3,0))+IF(Datum_vandaag&lt;A259,Maandelijks_extra,0))</f>
        <v>0</v>
      </c>
      <c r="F259" s="4">
        <f ca="1">IF(A259&lt;=Stoppen_vrijwillig_aflos,IF(AND(Wat_wil_ik_maandelijks_betalen&gt;SUM(H259,'Annuitair extra oud'!H259),A259&gt;=per_wanneer),IF(J258&gt;=0,IF(J258&gt;=Wat_wil_ik_maandelijks_betalen,(Wat_wil_ik_maandelijks_betalen-SUM(H259,'Annuitair extra oud'!H259)),J258-D259)),0),0)</f>
        <v>0</v>
      </c>
      <c r="G259" s="4">
        <f ca="1">J258*Invoer!$B$16/12</f>
        <v>0</v>
      </c>
      <c r="H259" s="4">
        <f ca="1">ABS(PMT(Invoer!$B$12/12,360-C259+1,J258,0))</f>
        <v>0</v>
      </c>
      <c r="I259" s="4">
        <f t="shared" ca="1" si="20"/>
        <v>0</v>
      </c>
      <c r="J259" s="4">
        <f t="shared" ref="J259:J322" ca="1" si="23">J258-D259-E259-F259</f>
        <v>0</v>
      </c>
    </row>
    <row r="260" spans="1:10" x14ac:dyDescent="0.25">
      <c r="A260" s="10">
        <f t="shared" ref="A260:A323" si="24">DATE(YEAR(A259),MONTH(A259)+1,DAY(A259))</f>
        <v>52291</v>
      </c>
      <c r="B260">
        <f t="shared" si="21"/>
        <v>22</v>
      </c>
      <c r="C260">
        <v>259</v>
      </c>
      <c r="D260" s="4">
        <f t="shared" ca="1" si="22"/>
        <v>0</v>
      </c>
      <c r="E260" s="24">
        <f ca="1">IF(SUM(D260,F260,G260)&gt;=J259,0,IF(ISNA(VLOOKUP(A260,'Extra aflossing'!A:G,3,0)),0,VLOOKUP(A260,'Extra aflossing'!A:G,3,0))+IF(Datum_vandaag&lt;A260,Maandelijks_extra,0))</f>
        <v>0</v>
      </c>
      <c r="F260" s="4">
        <f ca="1">IF(A260&lt;=Stoppen_vrijwillig_aflos,IF(AND(Wat_wil_ik_maandelijks_betalen&gt;SUM(H260,'Annuitair extra oud'!H260),A260&gt;=per_wanneer),IF(J259&gt;=0,IF(J259&gt;=Wat_wil_ik_maandelijks_betalen,(Wat_wil_ik_maandelijks_betalen-SUM(H260,'Annuitair extra oud'!H260)),J259-D260)),0),0)</f>
        <v>0</v>
      </c>
      <c r="G260" s="4">
        <f ca="1">J259*Invoer!$B$16/12</f>
        <v>0</v>
      </c>
      <c r="H260" s="4">
        <f ca="1">ABS(PMT(Invoer!$B$12/12,360-C260+1,J259,0))</f>
        <v>0</v>
      </c>
      <c r="I260" s="4">
        <f t="shared" ca="1" si="20"/>
        <v>0</v>
      </c>
      <c r="J260" s="4">
        <f t="shared" ca="1" si="23"/>
        <v>0</v>
      </c>
    </row>
    <row r="261" spans="1:10" x14ac:dyDescent="0.25">
      <c r="A261" s="10">
        <f t="shared" si="24"/>
        <v>52322</v>
      </c>
      <c r="B261">
        <f t="shared" si="21"/>
        <v>22</v>
      </c>
      <c r="C261">
        <v>260</v>
      </c>
      <c r="D261" s="4">
        <f t="shared" ca="1" si="22"/>
        <v>0</v>
      </c>
      <c r="E261" s="24">
        <f ca="1">IF(SUM(D261,F261,G261)&gt;=J260,0,IF(ISNA(VLOOKUP(A261,'Extra aflossing'!A:G,3,0)),0,VLOOKUP(A261,'Extra aflossing'!A:G,3,0))+IF(Datum_vandaag&lt;A261,Maandelijks_extra,0))</f>
        <v>0</v>
      </c>
      <c r="F261" s="4">
        <f ca="1">IF(A261&lt;=Stoppen_vrijwillig_aflos,IF(AND(Wat_wil_ik_maandelijks_betalen&gt;SUM(H261,'Annuitair extra oud'!H261),A261&gt;=per_wanneer),IF(J260&gt;=0,IF(J260&gt;=Wat_wil_ik_maandelijks_betalen,(Wat_wil_ik_maandelijks_betalen-SUM(H261,'Annuitair extra oud'!H261)),J260-D261)),0),0)</f>
        <v>0</v>
      </c>
      <c r="G261" s="4">
        <f ca="1">J260*Invoer!$B$16/12</f>
        <v>0</v>
      </c>
      <c r="H261" s="4">
        <f ca="1">ABS(PMT(Invoer!$B$12/12,360-C261+1,J260,0))</f>
        <v>0</v>
      </c>
      <c r="I261" s="4">
        <f t="shared" ca="1" si="20"/>
        <v>0</v>
      </c>
      <c r="J261" s="4">
        <f t="shared" ca="1" si="23"/>
        <v>0</v>
      </c>
    </row>
    <row r="262" spans="1:10" x14ac:dyDescent="0.25">
      <c r="A262" s="10">
        <f t="shared" si="24"/>
        <v>52352</v>
      </c>
      <c r="B262">
        <f t="shared" si="21"/>
        <v>22</v>
      </c>
      <c r="C262">
        <v>261</v>
      </c>
      <c r="D262" s="4">
        <f t="shared" ca="1" si="22"/>
        <v>0</v>
      </c>
      <c r="E262" s="24">
        <f ca="1">IF(SUM(D262,F262,G262)&gt;=J261,0,IF(ISNA(VLOOKUP(A262,'Extra aflossing'!A:G,3,0)),0,VLOOKUP(A262,'Extra aflossing'!A:G,3,0))+IF(Datum_vandaag&lt;A262,Maandelijks_extra,0))</f>
        <v>0</v>
      </c>
      <c r="F262" s="4">
        <f ca="1">IF(A262&lt;=Stoppen_vrijwillig_aflos,IF(AND(Wat_wil_ik_maandelijks_betalen&gt;SUM(H262,'Annuitair extra oud'!H262),A262&gt;=per_wanneer),IF(J261&gt;=0,IF(J261&gt;=Wat_wil_ik_maandelijks_betalen,(Wat_wil_ik_maandelijks_betalen-SUM(H262,'Annuitair extra oud'!H262)),J261-D262)),0),0)</f>
        <v>0</v>
      </c>
      <c r="G262" s="4">
        <f ca="1">J261*Invoer!$B$16/12</f>
        <v>0</v>
      </c>
      <c r="H262" s="4">
        <f ca="1">ABS(PMT(Invoer!$B$12/12,360-C262+1,J261,0))</f>
        <v>0</v>
      </c>
      <c r="I262" s="4">
        <f t="shared" ca="1" si="20"/>
        <v>0</v>
      </c>
      <c r="J262" s="4">
        <f t="shared" ca="1" si="23"/>
        <v>0</v>
      </c>
    </row>
    <row r="263" spans="1:10" x14ac:dyDescent="0.25">
      <c r="A263" s="10">
        <f t="shared" si="24"/>
        <v>52383</v>
      </c>
      <c r="B263">
        <f t="shared" si="21"/>
        <v>22</v>
      </c>
      <c r="C263">
        <v>262</v>
      </c>
      <c r="D263" s="4">
        <f t="shared" ca="1" si="22"/>
        <v>0</v>
      </c>
      <c r="E263" s="24">
        <f ca="1">IF(SUM(D263,F263,G263)&gt;=J262,0,IF(ISNA(VLOOKUP(A263,'Extra aflossing'!A:G,3,0)),0,VLOOKUP(A263,'Extra aflossing'!A:G,3,0))+IF(Datum_vandaag&lt;A263,Maandelijks_extra,0))</f>
        <v>0</v>
      </c>
      <c r="F263" s="4">
        <f ca="1">IF(A263&lt;=Stoppen_vrijwillig_aflos,IF(AND(Wat_wil_ik_maandelijks_betalen&gt;SUM(H263,'Annuitair extra oud'!H263),A263&gt;=per_wanneer),IF(J262&gt;=0,IF(J262&gt;=Wat_wil_ik_maandelijks_betalen,(Wat_wil_ik_maandelijks_betalen-SUM(H263,'Annuitair extra oud'!H263)),J262-D263)),0),0)</f>
        <v>0</v>
      </c>
      <c r="G263" s="4">
        <f ca="1">J262*Invoer!$B$16/12</f>
        <v>0</v>
      </c>
      <c r="H263" s="4">
        <f ca="1">ABS(PMT(Invoer!$B$12/12,360-C263+1,J262,0))</f>
        <v>0</v>
      </c>
      <c r="I263" s="4">
        <f t="shared" ca="1" si="20"/>
        <v>0</v>
      </c>
      <c r="J263" s="4">
        <f t="shared" ca="1" si="23"/>
        <v>0</v>
      </c>
    </row>
    <row r="264" spans="1:10" x14ac:dyDescent="0.25">
      <c r="A264" s="10">
        <f t="shared" si="24"/>
        <v>52413</v>
      </c>
      <c r="B264">
        <f t="shared" si="21"/>
        <v>22</v>
      </c>
      <c r="C264">
        <v>263</v>
      </c>
      <c r="D264" s="4">
        <f t="shared" ca="1" si="22"/>
        <v>0</v>
      </c>
      <c r="E264" s="24">
        <f ca="1">IF(SUM(D264,F264,G264)&gt;=J263,0,IF(ISNA(VLOOKUP(A264,'Extra aflossing'!A:G,3,0)),0,VLOOKUP(A264,'Extra aflossing'!A:G,3,0))+IF(Datum_vandaag&lt;A264,Maandelijks_extra,0))</f>
        <v>0</v>
      </c>
      <c r="F264" s="4">
        <f ca="1">IF(A264&lt;=Stoppen_vrijwillig_aflos,IF(AND(Wat_wil_ik_maandelijks_betalen&gt;SUM(H264,'Annuitair extra oud'!H264),A264&gt;=per_wanneer),IF(J263&gt;=0,IF(J263&gt;=Wat_wil_ik_maandelijks_betalen,(Wat_wil_ik_maandelijks_betalen-SUM(H264,'Annuitair extra oud'!H264)),J263-D264)),0),0)</f>
        <v>0</v>
      </c>
      <c r="G264" s="4">
        <f ca="1">J263*Invoer!$B$16/12</f>
        <v>0</v>
      </c>
      <c r="H264" s="4">
        <f ca="1">ABS(PMT(Invoer!$B$12/12,360-C264+1,J263,0))</f>
        <v>0</v>
      </c>
      <c r="I264" s="4">
        <f t="shared" ca="1" si="20"/>
        <v>0</v>
      </c>
      <c r="J264" s="4">
        <f t="shared" ca="1" si="23"/>
        <v>0</v>
      </c>
    </row>
    <row r="265" spans="1:10" x14ac:dyDescent="0.25">
      <c r="A265" s="10">
        <f t="shared" si="24"/>
        <v>52444</v>
      </c>
      <c r="B265">
        <f t="shared" si="21"/>
        <v>22</v>
      </c>
      <c r="C265">
        <v>264</v>
      </c>
      <c r="D265" s="4">
        <f t="shared" ca="1" si="22"/>
        <v>0</v>
      </c>
      <c r="E265" s="24">
        <f ca="1">IF(SUM(D265,F265,G265)&gt;=J264,0,IF(ISNA(VLOOKUP(A265,'Extra aflossing'!A:G,3,0)),0,VLOOKUP(A265,'Extra aflossing'!A:G,3,0))+IF(Datum_vandaag&lt;A265,Maandelijks_extra,0))</f>
        <v>0</v>
      </c>
      <c r="F265" s="4">
        <f ca="1">IF(A265&lt;=Stoppen_vrijwillig_aflos,IF(AND(Wat_wil_ik_maandelijks_betalen&gt;SUM(H265,'Annuitair extra oud'!H265),A265&gt;=per_wanneer),IF(J264&gt;=0,IF(J264&gt;=Wat_wil_ik_maandelijks_betalen,(Wat_wil_ik_maandelijks_betalen-SUM(H265,'Annuitair extra oud'!H265)),J264-D265)),0),0)</f>
        <v>0</v>
      </c>
      <c r="G265" s="4">
        <f ca="1">J264*Invoer!$B$16/12</f>
        <v>0</v>
      </c>
      <c r="H265" s="4">
        <f ca="1">ABS(PMT(Invoer!$B$12/12,360-C265+1,J264,0))</f>
        <v>0</v>
      </c>
      <c r="I265" s="4">
        <f t="shared" ca="1" si="20"/>
        <v>0</v>
      </c>
      <c r="J265" s="4">
        <f t="shared" ca="1" si="23"/>
        <v>0</v>
      </c>
    </row>
    <row r="266" spans="1:10" x14ac:dyDescent="0.25">
      <c r="A266" s="10">
        <f t="shared" si="24"/>
        <v>52475</v>
      </c>
      <c r="B266">
        <f t="shared" si="21"/>
        <v>23</v>
      </c>
      <c r="C266">
        <v>265</v>
      </c>
      <c r="D266" s="4">
        <f t="shared" ca="1" si="22"/>
        <v>0</v>
      </c>
      <c r="E266" s="24">
        <f ca="1">IF(SUM(D266,F266,G266)&gt;=J265,0,IF(ISNA(VLOOKUP(A266,'Extra aflossing'!A:G,3,0)),0,VLOOKUP(A266,'Extra aflossing'!A:G,3,0))+IF(Datum_vandaag&lt;A266,Maandelijks_extra,0))</f>
        <v>0</v>
      </c>
      <c r="F266" s="4">
        <f ca="1">IF(A266&lt;=Stoppen_vrijwillig_aflos,IF(AND(Wat_wil_ik_maandelijks_betalen&gt;SUM(H266,'Annuitair extra oud'!H266),A266&gt;=per_wanneer),IF(J265&gt;=0,IF(J265&gt;=Wat_wil_ik_maandelijks_betalen,(Wat_wil_ik_maandelijks_betalen-SUM(H266,'Annuitair extra oud'!H266)),J265-D266)),0),0)</f>
        <v>0</v>
      </c>
      <c r="G266" s="4">
        <f ca="1">J265*Invoer!$B$16/12</f>
        <v>0</v>
      </c>
      <c r="H266" s="4">
        <f ca="1">ABS(PMT(Invoer!$B$12/12,360-C266+1,J265,0))</f>
        <v>0</v>
      </c>
      <c r="I266" s="4">
        <f t="shared" ca="1" si="20"/>
        <v>0</v>
      </c>
      <c r="J266" s="4">
        <f t="shared" ca="1" si="23"/>
        <v>0</v>
      </c>
    </row>
    <row r="267" spans="1:10" x14ac:dyDescent="0.25">
      <c r="A267" s="10">
        <f t="shared" si="24"/>
        <v>52505</v>
      </c>
      <c r="B267">
        <f t="shared" si="21"/>
        <v>23</v>
      </c>
      <c r="C267">
        <v>266</v>
      </c>
      <c r="D267" s="4">
        <f t="shared" ca="1" si="22"/>
        <v>0</v>
      </c>
      <c r="E267" s="24">
        <f ca="1">IF(SUM(D267,F267,G267)&gt;=J266,0,IF(ISNA(VLOOKUP(A267,'Extra aflossing'!A:G,3,0)),0,VLOOKUP(A267,'Extra aflossing'!A:G,3,0))+IF(Datum_vandaag&lt;A267,Maandelijks_extra,0))</f>
        <v>0</v>
      </c>
      <c r="F267" s="4">
        <f ca="1">IF(A267&lt;=Stoppen_vrijwillig_aflos,IF(AND(Wat_wil_ik_maandelijks_betalen&gt;SUM(H267,'Annuitair extra oud'!H267),A267&gt;=per_wanneer),IF(J266&gt;=0,IF(J266&gt;=Wat_wil_ik_maandelijks_betalen,(Wat_wil_ik_maandelijks_betalen-SUM(H267,'Annuitair extra oud'!H267)),J266-D267)),0),0)</f>
        <v>0</v>
      </c>
      <c r="G267" s="4">
        <f ca="1">J266*Invoer!$B$16/12</f>
        <v>0</v>
      </c>
      <c r="H267" s="4">
        <f ca="1">ABS(PMT(Invoer!$B$12/12,360-C267+1,J266,0))</f>
        <v>0</v>
      </c>
      <c r="I267" s="4">
        <f t="shared" ca="1" si="20"/>
        <v>0</v>
      </c>
      <c r="J267" s="4">
        <f t="shared" ca="1" si="23"/>
        <v>0</v>
      </c>
    </row>
    <row r="268" spans="1:10" x14ac:dyDescent="0.25">
      <c r="A268" s="10">
        <f t="shared" si="24"/>
        <v>52536</v>
      </c>
      <c r="B268">
        <f t="shared" si="21"/>
        <v>23</v>
      </c>
      <c r="C268">
        <v>267</v>
      </c>
      <c r="D268" s="4">
        <f t="shared" ca="1" si="22"/>
        <v>0</v>
      </c>
      <c r="E268" s="24">
        <f ca="1">IF(SUM(D268,F268,G268)&gt;=J267,0,IF(ISNA(VLOOKUP(A268,'Extra aflossing'!A:G,3,0)),0,VLOOKUP(A268,'Extra aflossing'!A:G,3,0))+IF(Datum_vandaag&lt;A268,Maandelijks_extra,0))</f>
        <v>0</v>
      </c>
      <c r="F268" s="4">
        <f ca="1">IF(A268&lt;=Stoppen_vrijwillig_aflos,IF(AND(Wat_wil_ik_maandelijks_betalen&gt;SUM(H268,'Annuitair extra oud'!H268),A268&gt;=per_wanneer),IF(J267&gt;=0,IF(J267&gt;=Wat_wil_ik_maandelijks_betalen,(Wat_wil_ik_maandelijks_betalen-SUM(H268,'Annuitair extra oud'!H268)),J267-D268)),0),0)</f>
        <v>0</v>
      </c>
      <c r="G268" s="4">
        <f ca="1">J267*Invoer!$B$16/12</f>
        <v>0</v>
      </c>
      <c r="H268" s="4">
        <f ca="1">ABS(PMT(Invoer!$B$12/12,360-C268+1,J267,0))</f>
        <v>0</v>
      </c>
      <c r="I268" s="4">
        <f t="shared" ca="1" si="20"/>
        <v>0</v>
      </c>
      <c r="J268" s="4">
        <f t="shared" ca="1" si="23"/>
        <v>0</v>
      </c>
    </row>
    <row r="269" spans="1:10" x14ac:dyDescent="0.25">
      <c r="A269" s="10">
        <f t="shared" si="24"/>
        <v>52566</v>
      </c>
      <c r="B269">
        <f t="shared" si="21"/>
        <v>23</v>
      </c>
      <c r="C269">
        <v>268</v>
      </c>
      <c r="D269" s="4">
        <f t="shared" ca="1" si="22"/>
        <v>0</v>
      </c>
      <c r="E269" s="24">
        <f ca="1">IF(SUM(D269,F269,G269)&gt;=J268,0,IF(ISNA(VLOOKUP(A269,'Extra aflossing'!A:G,3,0)),0,VLOOKUP(A269,'Extra aflossing'!A:G,3,0))+IF(Datum_vandaag&lt;A269,Maandelijks_extra,0))</f>
        <v>0</v>
      </c>
      <c r="F269" s="4">
        <f ca="1">IF(A269&lt;=Stoppen_vrijwillig_aflos,IF(AND(Wat_wil_ik_maandelijks_betalen&gt;SUM(H269,'Annuitair extra oud'!H269),A269&gt;=per_wanneer),IF(J268&gt;=0,IF(J268&gt;=Wat_wil_ik_maandelijks_betalen,(Wat_wil_ik_maandelijks_betalen-SUM(H269,'Annuitair extra oud'!H269)),J268-D269)),0),0)</f>
        <v>0</v>
      </c>
      <c r="G269" s="4">
        <f ca="1">J268*Invoer!$B$16/12</f>
        <v>0</v>
      </c>
      <c r="H269" s="4">
        <f ca="1">ABS(PMT(Invoer!$B$12/12,360-C269+1,J268,0))</f>
        <v>0</v>
      </c>
      <c r="I269" s="4">
        <f t="shared" ca="1" si="20"/>
        <v>0</v>
      </c>
      <c r="J269" s="4">
        <f t="shared" ca="1" si="23"/>
        <v>0</v>
      </c>
    </row>
    <row r="270" spans="1:10" x14ac:dyDescent="0.25">
      <c r="A270" s="10">
        <f t="shared" si="24"/>
        <v>52597</v>
      </c>
      <c r="B270">
        <f t="shared" si="21"/>
        <v>23</v>
      </c>
      <c r="C270">
        <v>269</v>
      </c>
      <c r="D270" s="4">
        <f t="shared" ca="1" si="22"/>
        <v>0</v>
      </c>
      <c r="E270" s="24">
        <f ca="1">IF(SUM(D270,F270,G270)&gt;=J269,0,IF(ISNA(VLOOKUP(A270,'Extra aflossing'!A:G,3,0)),0,VLOOKUP(A270,'Extra aflossing'!A:G,3,0))+IF(Datum_vandaag&lt;A270,Maandelijks_extra,0))</f>
        <v>0</v>
      </c>
      <c r="F270" s="4">
        <f ca="1">IF(A270&lt;=Stoppen_vrijwillig_aflos,IF(AND(Wat_wil_ik_maandelijks_betalen&gt;SUM(H270,'Annuitair extra oud'!H270),A270&gt;=per_wanneer),IF(J269&gt;=0,IF(J269&gt;=Wat_wil_ik_maandelijks_betalen,(Wat_wil_ik_maandelijks_betalen-SUM(H270,'Annuitair extra oud'!H270)),J269-D270)),0),0)</f>
        <v>0</v>
      </c>
      <c r="G270" s="4">
        <f ca="1">J269*Invoer!$B$16/12</f>
        <v>0</v>
      </c>
      <c r="H270" s="4">
        <f ca="1">ABS(PMT(Invoer!$B$12/12,360-C270+1,J269,0))</f>
        <v>0</v>
      </c>
      <c r="I270" s="4">
        <f t="shared" ca="1" si="20"/>
        <v>0</v>
      </c>
      <c r="J270" s="4">
        <f t="shared" ca="1" si="23"/>
        <v>0</v>
      </c>
    </row>
    <row r="271" spans="1:10" x14ac:dyDescent="0.25">
      <c r="A271" s="10">
        <f t="shared" si="24"/>
        <v>52628</v>
      </c>
      <c r="B271">
        <f t="shared" si="21"/>
        <v>23</v>
      </c>
      <c r="C271">
        <v>270</v>
      </c>
      <c r="D271" s="4">
        <f t="shared" ca="1" si="22"/>
        <v>0</v>
      </c>
      <c r="E271" s="24">
        <f ca="1">IF(SUM(D271,F271,G271)&gt;=J270,0,IF(ISNA(VLOOKUP(A271,'Extra aflossing'!A:G,3,0)),0,VLOOKUP(A271,'Extra aflossing'!A:G,3,0))+IF(Datum_vandaag&lt;A271,Maandelijks_extra,0))</f>
        <v>0</v>
      </c>
      <c r="F271" s="4">
        <f ca="1">IF(A271&lt;=Stoppen_vrijwillig_aflos,IF(AND(Wat_wil_ik_maandelijks_betalen&gt;SUM(H271,'Annuitair extra oud'!H271),A271&gt;=per_wanneer),IF(J270&gt;=0,IF(J270&gt;=Wat_wil_ik_maandelijks_betalen,(Wat_wil_ik_maandelijks_betalen-SUM(H271,'Annuitair extra oud'!H271)),J270-D271)),0),0)</f>
        <v>0</v>
      </c>
      <c r="G271" s="4">
        <f ca="1">J270*Invoer!$B$16/12</f>
        <v>0</v>
      </c>
      <c r="H271" s="4">
        <f ca="1">ABS(PMT(Invoer!$B$12/12,360-C271+1,J270,0))</f>
        <v>0</v>
      </c>
      <c r="I271" s="4">
        <f t="shared" ca="1" si="20"/>
        <v>0</v>
      </c>
      <c r="J271" s="4">
        <f t="shared" ca="1" si="23"/>
        <v>0</v>
      </c>
    </row>
    <row r="272" spans="1:10" x14ac:dyDescent="0.25">
      <c r="A272" s="10">
        <f t="shared" si="24"/>
        <v>52657</v>
      </c>
      <c r="B272">
        <f t="shared" si="21"/>
        <v>23</v>
      </c>
      <c r="C272">
        <v>271</v>
      </c>
      <c r="D272" s="4">
        <f t="shared" ca="1" si="22"/>
        <v>0</v>
      </c>
      <c r="E272" s="24">
        <f ca="1">IF(SUM(D272,F272,G272)&gt;=J271,0,IF(ISNA(VLOOKUP(A272,'Extra aflossing'!A:G,3,0)),0,VLOOKUP(A272,'Extra aflossing'!A:G,3,0))+IF(Datum_vandaag&lt;A272,Maandelijks_extra,0))</f>
        <v>0</v>
      </c>
      <c r="F272" s="4">
        <f ca="1">IF(A272&lt;=Stoppen_vrijwillig_aflos,IF(AND(Wat_wil_ik_maandelijks_betalen&gt;SUM(H272,'Annuitair extra oud'!H272),A272&gt;=per_wanneer),IF(J271&gt;=0,IF(J271&gt;=Wat_wil_ik_maandelijks_betalen,(Wat_wil_ik_maandelijks_betalen-SUM(H272,'Annuitair extra oud'!H272)),J271-D272)),0),0)</f>
        <v>0</v>
      </c>
      <c r="G272" s="4">
        <f ca="1">J271*Invoer!$B$16/12</f>
        <v>0</v>
      </c>
      <c r="H272" s="4">
        <f ca="1">ABS(PMT(Invoer!$B$12/12,360-C272+1,J271,0))</f>
        <v>0</v>
      </c>
      <c r="I272" s="4">
        <f t="shared" ca="1" si="20"/>
        <v>0</v>
      </c>
      <c r="J272" s="4">
        <f t="shared" ca="1" si="23"/>
        <v>0</v>
      </c>
    </row>
    <row r="273" spans="1:10" x14ac:dyDescent="0.25">
      <c r="A273" s="10">
        <f t="shared" si="24"/>
        <v>52688</v>
      </c>
      <c r="B273">
        <f t="shared" si="21"/>
        <v>23</v>
      </c>
      <c r="C273">
        <v>272</v>
      </c>
      <c r="D273" s="4">
        <f t="shared" ca="1" si="22"/>
        <v>0</v>
      </c>
      <c r="E273" s="24">
        <f ca="1">IF(SUM(D273,F273,G273)&gt;=J272,0,IF(ISNA(VLOOKUP(A273,'Extra aflossing'!A:G,3,0)),0,VLOOKUP(A273,'Extra aflossing'!A:G,3,0))+IF(Datum_vandaag&lt;A273,Maandelijks_extra,0))</f>
        <v>0</v>
      </c>
      <c r="F273" s="4">
        <f ca="1">IF(A273&lt;=Stoppen_vrijwillig_aflos,IF(AND(Wat_wil_ik_maandelijks_betalen&gt;SUM(H273,'Annuitair extra oud'!H273),A273&gt;=per_wanneer),IF(J272&gt;=0,IF(J272&gt;=Wat_wil_ik_maandelijks_betalen,(Wat_wil_ik_maandelijks_betalen-SUM(H273,'Annuitair extra oud'!H273)),J272-D273)),0),0)</f>
        <v>0</v>
      </c>
      <c r="G273" s="4">
        <f ca="1">J272*Invoer!$B$16/12</f>
        <v>0</v>
      </c>
      <c r="H273" s="4">
        <f ca="1">ABS(PMT(Invoer!$B$12/12,360-C273+1,J272,0))</f>
        <v>0</v>
      </c>
      <c r="I273" s="4">
        <f t="shared" ca="1" si="20"/>
        <v>0</v>
      </c>
      <c r="J273" s="4">
        <f t="shared" ca="1" si="23"/>
        <v>0</v>
      </c>
    </row>
    <row r="274" spans="1:10" x14ac:dyDescent="0.25">
      <c r="A274" s="10">
        <f t="shared" si="24"/>
        <v>52718</v>
      </c>
      <c r="B274">
        <f t="shared" si="21"/>
        <v>23</v>
      </c>
      <c r="C274">
        <v>273</v>
      </c>
      <c r="D274" s="4">
        <f t="shared" ca="1" si="22"/>
        <v>0</v>
      </c>
      <c r="E274" s="24">
        <f ca="1">IF(SUM(D274,F274,G274)&gt;=J273,0,IF(ISNA(VLOOKUP(A274,'Extra aflossing'!A:G,3,0)),0,VLOOKUP(A274,'Extra aflossing'!A:G,3,0))+IF(Datum_vandaag&lt;A274,Maandelijks_extra,0))</f>
        <v>0</v>
      </c>
      <c r="F274" s="4">
        <f ca="1">IF(A274&lt;=Stoppen_vrijwillig_aflos,IF(AND(Wat_wil_ik_maandelijks_betalen&gt;SUM(H274,'Annuitair extra oud'!H274),A274&gt;=per_wanneer),IF(J273&gt;=0,IF(J273&gt;=Wat_wil_ik_maandelijks_betalen,(Wat_wil_ik_maandelijks_betalen-SUM(H274,'Annuitair extra oud'!H274)),J273-D274)),0),0)</f>
        <v>0</v>
      </c>
      <c r="G274" s="4">
        <f ca="1">J273*Invoer!$B$16/12</f>
        <v>0</v>
      </c>
      <c r="H274" s="4">
        <f ca="1">ABS(PMT(Invoer!$B$12/12,360-C274+1,J273,0))</f>
        <v>0</v>
      </c>
      <c r="I274" s="4">
        <f t="shared" ca="1" si="20"/>
        <v>0</v>
      </c>
      <c r="J274" s="4">
        <f t="shared" ca="1" si="23"/>
        <v>0</v>
      </c>
    </row>
    <row r="275" spans="1:10" x14ac:dyDescent="0.25">
      <c r="A275" s="10">
        <f t="shared" si="24"/>
        <v>52749</v>
      </c>
      <c r="B275">
        <f t="shared" si="21"/>
        <v>23</v>
      </c>
      <c r="C275">
        <v>274</v>
      </c>
      <c r="D275" s="4">
        <f t="shared" ca="1" si="22"/>
        <v>0</v>
      </c>
      <c r="E275" s="24">
        <f ca="1">IF(SUM(D275,F275,G275)&gt;=J274,0,IF(ISNA(VLOOKUP(A275,'Extra aflossing'!A:G,3,0)),0,VLOOKUP(A275,'Extra aflossing'!A:G,3,0))+IF(Datum_vandaag&lt;A275,Maandelijks_extra,0))</f>
        <v>0</v>
      </c>
      <c r="F275" s="4">
        <f ca="1">IF(A275&lt;=Stoppen_vrijwillig_aflos,IF(AND(Wat_wil_ik_maandelijks_betalen&gt;SUM(H275,'Annuitair extra oud'!H275),A275&gt;=per_wanneer),IF(J274&gt;=0,IF(J274&gt;=Wat_wil_ik_maandelijks_betalen,(Wat_wil_ik_maandelijks_betalen-SUM(H275,'Annuitair extra oud'!H275)),J274-D275)),0),0)</f>
        <v>0</v>
      </c>
      <c r="G275" s="4">
        <f ca="1">J274*Invoer!$B$16/12</f>
        <v>0</v>
      </c>
      <c r="H275" s="4">
        <f ca="1">ABS(PMT(Invoer!$B$12/12,360-C275+1,J274,0))</f>
        <v>0</v>
      </c>
      <c r="I275" s="4">
        <f t="shared" ca="1" si="20"/>
        <v>0</v>
      </c>
      <c r="J275" s="4">
        <f t="shared" ca="1" si="23"/>
        <v>0</v>
      </c>
    </row>
    <row r="276" spans="1:10" x14ac:dyDescent="0.25">
      <c r="A276" s="10">
        <f t="shared" si="24"/>
        <v>52779</v>
      </c>
      <c r="B276">
        <f t="shared" si="21"/>
        <v>23</v>
      </c>
      <c r="C276">
        <v>275</v>
      </c>
      <c r="D276" s="4">
        <f t="shared" ca="1" si="22"/>
        <v>0</v>
      </c>
      <c r="E276" s="24">
        <f ca="1">IF(SUM(D276,F276,G276)&gt;=J275,0,IF(ISNA(VLOOKUP(A276,'Extra aflossing'!A:G,3,0)),0,VLOOKUP(A276,'Extra aflossing'!A:G,3,0))+IF(Datum_vandaag&lt;A276,Maandelijks_extra,0))</f>
        <v>0</v>
      </c>
      <c r="F276" s="4">
        <f ca="1">IF(A276&lt;=Stoppen_vrijwillig_aflos,IF(AND(Wat_wil_ik_maandelijks_betalen&gt;SUM(H276,'Annuitair extra oud'!H276),A276&gt;=per_wanneer),IF(J275&gt;=0,IF(J275&gt;=Wat_wil_ik_maandelijks_betalen,(Wat_wil_ik_maandelijks_betalen-SUM(H276,'Annuitair extra oud'!H276)),J275-D276)),0),0)</f>
        <v>0</v>
      </c>
      <c r="G276" s="4">
        <f ca="1">J275*Invoer!$B$16/12</f>
        <v>0</v>
      </c>
      <c r="H276" s="4">
        <f ca="1">ABS(PMT(Invoer!$B$12/12,360-C276+1,J275,0))</f>
        <v>0</v>
      </c>
      <c r="I276" s="4">
        <f t="shared" ca="1" si="20"/>
        <v>0</v>
      </c>
      <c r="J276" s="4">
        <f t="shared" ca="1" si="23"/>
        <v>0</v>
      </c>
    </row>
    <row r="277" spans="1:10" x14ac:dyDescent="0.25">
      <c r="A277" s="10">
        <f t="shared" si="24"/>
        <v>52810</v>
      </c>
      <c r="B277">
        <f t="shared" si="21"/>
        <v>23</v>
      </c>
      <c r="C277">
        <v>276</v>
      </c>
      <c r="D277" s="4">
        <f t="shared" ca="1" si="22"/>
        <v>0</v>
      </c>
      <c r="E277" s="24">
        <f ca="1">IF(SUM(D277,F277,G277)&gt;=J276,0,IF(ISNA(VLOOKUP(A277,'Extra aflossing'!A:G,3,0)),0,VLOOKUP(A277,'Extra aflossing'!A:G,3,0))+IF(Datum_vandaag&lt;A277,Maandelijks_extra,0))</f>
        <v>0</v>
      </c>
      <c r="F277" s="4">
        <f ca="1">IF(A277&lt;=Stoppen_vrijwillig_aflos,IF(AND(Wat_wil_ik_maandelijks_betalen&gt;SUM(H277,'Annuitair extra oud'!H277),A277&gt;=per_wanneer),IF(J276&gt;=0,IF(J276&gt;=Wat_wil_ik_maandelijks_betalen,(Wat_wil_ik_maandelijks_betalen-SUM(H277,'Annuitair extra oud'!H277)),J276-D277)),0),0)</f>
        <v>0</v>
      </c>
      <c r="G277" s="4">
        <f ca="1">J276*Invoer!$B$16/12</f>
        <v>0</v>
      </c>
      <c r="H277" s="4">
        <f ca="1">ABS(PMT(Invoer!$B$12/12,360-C277+1,J276,0))</f>
        <v>0</v>
      </c>
      <c r="I277" s="4">
        <f t="shared" ca="1" si="20"/>
        <v>0</v>
      </c>
      <c r="J277" s="4">
        <f t="shared" ca="1" si="23"/>
        <v>0</v>
      </c>
    </row>
    <row r="278" spans="1:10" x14ac:dyDescent="0.25">
      <c r="A278" s="10">
        <f t="shared" si="24"/>
        <v>52841</v>
      </c>
      <c r="B278">
        <f t="shared" si="21"/>
        <v>24</v>
      </c>
      <c r="C278">
        <v>277</v>
      </c>
      <c r="D278" s="4">
        <f t="shared" ca="1" si="22"/>
        <v>0</v>
      </c>
      <c r="E278" s="24">
        <f ca="1">IF(SUM(D278,F278,G278)&gt;=J277,0,IF(ISNA(VLOOKUP(A278,'Extra aflossing'!A:G,3,0)),0,VLOOKUP(A278,'Extra aflossing'!A:G,3,0))+IF(Datum_vandaag&lt;A278,Maandelijks_extra,0))</f>
        <v>0</v>
      </c>
      <c r="F278" s="4">
        <f ca="1">IF(A278&lt;=Stoppen_vrijwillig_aflos,IF(AND(Wat_wil_ik_maandelijks_betalen&gt;SUM(H278,'Annuitair extra oud'!H278),A278&gt;=per_wanneer),IF(J277&gt;=0,IF(J277&gt;=Wat_wil_ik_maandelijks_betalen,(Wat_wil_ik_maandelijks_betalen-SUM(H278,'Annuitair extra oud'!H278)),J277-D278)),0),0)</f>
        <v>0</v>
      </c>
      <c r="G278" s="4">
        <f ca="1">J277*Invoer!$B$16/12</f>
        <v>0</v>
      </c>
      <c r="H278" s="4">
        <f ca="1">ABS(PMT(Invoer!$B$12/12,360-C278+1,J277,0))</f>
        <v>0</v>
      </c>
      <c r="I278" s="4">
        <f t="shared" ca="1" si="20"/>
        <v>0</v>
      </c>
      <c r="J278" s="4">
        <f t="shared" ca="1" si="23"/>
        <v>0</v>
      </c>
    </row>
    <row r="279" spans="1:10" x14ac:dyDescent="0.25">
      <c r="A279" s="10">
        <f t="shared" si="24"/>
        <v>52871</v>
      </c>
      <c r="B279">
        <f t="shared" si="21"/>
        <v>24</v>
      </c>
      <c r="C279">
        <v>278</v>
      </c>
      <c r="D279" s="4">
        <f t="shared" ca="1" si="22"/>
        <v>0</v>
      </c>
      <c r="E279" s="24">
        <f ca="1">IF(SUM(D279,F279,G279)&gt;=J278,0,IF(ISNA(VLOOKUP(A279,'Extra aflossing'!A:G,3,0)),0,VLOOKUP(A279,'Extra aflossing'!A:G,3,0))+IF(Datum_vandaag&lt;A279,Maandelijks_extra,0))</f>
        <v>0</v>
      </c>
      <c r="F279" s="4">
        <f ca="1">IF(A279&lt;=Stoppen_vrijwillig_aflos,IF(AND(Wat_wil_ik_maandelijks_betalen&gt;SUM(H279,'Annuitair extra oud'!H279),A279&gt;=per_wanneer),IF(J278&gt;=0,IF(J278&gt;=Wat_wil_ik_maandelijks_betalen,(Wat_wil_ik_maandelijks_betalen-SUM(H279,'Annuitair extra oud'!H279)),J278-D279)),0),0)</f>
        <v>0</v>
      </c>
      <c r="G279" s="4">
        <f ca="1">J278*Invoer!$B$16/12</f>
        <v>0</v>
      </c>
      <c r="H279" s="4">
        <f ca="1">ABS(PMT(Invoer!$B$12/12,360-C279+1,J278,0))</f>
        <v>0</v>
      </c>
      <c r="I279" s="4">
        <f t="shared" ca="1" si="20"/>
        <v>0</v>
      </c>
      <c r="J279" s="4">
        <f t="shared" ca="1" si="23"/>
        <v>0</v>
      </c>
    </row>
    <row r="280" spans="1:10" x14ac:dyDescent="0.25">
      <c r="A280" s="10">
        <f t="shared" si="24"/>
        <v>52902</v>
      </c>
      <c r="B280">
        <f t="shared" si="21"/>
        <v>24</v>
      </c>
      <c r="C280">
        <v>279</v>
      </c>
      <c r="D280" s="4">
        <f t="shared" ca="1" si="22"/>
        <v>0</v>
      </c>
      <c r="E280" s="24">
        <f ca="1">IF(SUM(D280,F280,G280)&gt;=J279,0,IF(ISNA(VLOOKUP(A280,'Extra aflossing'!A:G,3,0)),0,VLOOKUP(A280,'Extra aflossing'!A:G,3,0))+IF(Datum_vandaag&lt;A280,Maandelijks_extra,0))</f>
        <v>0</v>
      </c>
      <c r="F280" s="4">
        <f ca="1">IF(A280&lt;=Stoppen_vrijwillig_aflos,IF(AND(Wat_wil_ik_maandelijks_betalen&gt;SUM(H280,'Annuitair extra oud'!H280),A280&gt;=per_wanneer),IF(J279&gt;=0,IF(J279&gt;=Wat_wil_ik_maandelijks_betalen,(Wat_wil_ik_maandelijks_betalen-SUM(H280,'Annuitair extra oud'!H280)),J279-D280)),0),0)</f>
        <v>0</v>
      </c>
      <c r="G280" s="4">
        <f ca="1">J279*Invoer!$B$16/12</f>
        <v>0</v>
      </c>
      <c r="H280" s="4">
        <f ca="1">ABS(PMT(Invoer!$B$12/12,360-C280+1,J279,0))</f>
        <v>0</v>
      </c>
      <c r="I280" s="4">
        <f t="shared" ca="1" si="20"/>
        <v>0</v>
      </c>
      <c r="J280" s="4">
        <f t="shared" ca="1" si="23"/>
        <v>0</v>
      </c>
    </row>
    <row r="281" spans="1:10" x14ac:dyDescent="0.25">
      <c r="A281" s="10">
        <f t="shared" si="24"/>
        <v>52932</v>
      </c>
      <c r="B281">
        <f t="shared" si="21"/>
        <v>24</v>
      </c>
      <c r="C281">
        <v>280</v>
      </c>
      <c r="D281" s="4">
        <f t="shared" ca="1" si="22"/>
        <v>0</v>
      </c>
      <c r="E281" s="24">
        <f ca="1">IF(SUM(D281,F281,G281)&gt;=J280,0,IF(ISNA(VLOOKUP(A281,'Extra aflossing'!A:G,3,0)),0,VLOOKUP(A281,'Extra aflossing'!A:G,3,0))+IF(Datum_vandaag&lt;A281,Maandelijks_extra,0))</f>
        <v>0</v>
      </c>
      <c r="F281" s="4">
        <f ca="1">IF(A281&lt;=Stoppen_vrijwillig_aflos,IF(AND(Wat_wil_ik_maandelijks_betalen&gt;SUM(H281,'Annuitair extra oud'!H281),A281&gt;=per_wanneer),IF(J280&gt;=0,IF(J280&gt;=Wat_wil_ik_maandelijks_betalen,(Wat_wil_ik_maandelijks_betalen-SUM(H281,'Annuitair extra oud'!H281)),J280-D281)),0),0)</f>
        <v>0</v>
      </c>
      <c r="G281" s="4">
        <f ca="1">J280*Invoer!$B$16/12</f>
        <v>0</v>
      </c>
      <c r="H281" s="4">
        <f ca="1">ABS(PMT(Invoer!$B$12/12,360-C281+1,J280,0))</f>
        <v>0</v>
      </c>
      <c r="I281" s="4">
        <f t="shared" ca="1" si="20"/>
        <v>0</v>
      </c>
      <c r="J281" s="4">
        <f t="shared" ca="1" si="23"/>
        <v>0</v>
      </c>
    </row>
    <row r="282" spans="1:10" x14ac:dyDescent="0.25">
      <c r="A282" s="10">
        <f t="shared" si="24"/>
        <v>52963</v>
      </c>
      <c r="B282">
        <f t="shared" si="21"/>
        <v>24</v>
      </c>
      <c r="C282">
        <v>281</v>
      </c>
      <c r="D282" s="4">
        <f t="shared" ca="1" si="22"/>
        <v>0</v>
      </c>
      <c r="E282" s="24">
        <f ca="1">IF(SUM(D282,F282,G282)&gt;=J281,0,IF(ISNA(VLOOKUP(A282,'Extra aflossing'!A:G,3,0)),0,VLOOKUP(A282,'Extra aflossing'!A:G,3,0))+IF(Datum_vandaag&lt;A282,Maandelijks_extra,0))</f>
        <v>0</v>
      </c>
      <c r="F282" s="4">
        <f ca="1">IF(A282&lt;=Stoppen_vrijwillig_aflos,IF(AND(Wat_wil_ik_maandelijks_betalen&gt;SUM(H282,'Annuitair extra oud'!H282),A282&gt;=per_wanneer),IF(J281&gt;=0,IF(J281&gt;=Wat_wil_ik_maandelijks_betalen,(Wat_wil_ik_maandelijks_betalen-SUM(H282,'Annuitair extra oud'!H282)),J281-D282)),0),0)</f>
        <v>0</v>
      </c>
      <c r="G282" s="4">
        <f ca="1">J281*Invoer!$B$16/12</f>
        <v>0</v>
      </c>
      <c r="H282" s="4">
        <f ca="1">ABS(PMT(Invoer!$B$12/12,360-C282+1,J281,0))</f>
        <v>0</v>
      </c>
      <c r="I282" s="4">
        <f t="shared" ca="1" si="20"/>
        <v>0</v>
      </c>
      <c r="J282" s="4">
        <f t="shared" ca="1" si="23"/>
        <v>0</v>
      </c>
    </row>
    <row r="283" spans="1:10" x14ac:dyDescent="0.25">
      <c r="A283" s="10">
        <f t="shared" si="24"/>
        <v>52994</v>
      </c>
      <c r="B283">
        <f t="shared" si="21"/>
        <v>24</v>
      </c>
      <c r="C283">
        <v>282</v>
      </c>
      <c r="D283" s="4">
        <f t="shared" ca="1" si="22"/>
        <v>0</v>
      </c>
      <c r="E283" s="24">
        <f ca="1">IF(SUM(D283,F283,G283)&gt;=J282,0,IF(ISNA(VLOOKUP(A283,'Extra aflossing'!A:G,3,0)),0,VLOOKUP(A283,'Extra aflossing'!A:G,3,0))+IF(Datum_vandaag&lt;A283,Maandelijks_extra,0))</f>
        <v>0</v>
      </c>
      <c r="F283" s="4">
        <f ca="1">IF(A283&lt;=Stoppen_vrijwillig_aflos,IF(AND(Wat_wil_ik_maandelijks_betalen&gt;SUM(H283,'Annuitair extra oud'!H283),A283&gt;=per_wanneer),IF(J282&gt;=0,IF(J282&gt;=Wat_wil_ik_maandelijks_betalen,(Wat_wil_ik_maandelijks_betalen-SUM(H283,'Annuitair extra oud'!H283)),J282-D283)),0),0)</f>
        <v>0</v>
      </c>
      <c r="G283" s="4">
        <f ca="1">J282*Invoer!$B$16/12</f>
        <v>0</v>
      </c>
      <c r="H283" s="4">
        <f ca="1">ABS(PMT(Invoer!$B$12/12,360-C283+1,J282,0))</f>
        <v>0</v>
      </c>
      <c r="I283" s="4">
        <f t="shared" ca="1" si="20"/>
        <v>0</v>
      </c>
      <c r="J283" s="4">
        <f t="shared" ca="1" si="23"/>
        <v>0</v>
      </c>
    </row>
    <row r="284" spans="1:10" x14ac:dyDescent="0.25">
      <c r="A284" s="10">
        <f t="shared" si="24"/>
        <v>53022</v>
      </c>
      <c r="B284">
        <f t="shared" si="21"/>
        <v>24</v>
      </c>
      <c r="C284">
        <v>283</v>
      </c>
      <c r="D284" s="4">
        <f t="shared" ca="1" si="22"/>
        <v>0</v>
      </c>
      <c r="E284" s="24">
        <f ca="1">IF(SUM(D284,F284,G284)&gt;=J283,0,IF(ISNA(VLOOKUP(A284,'Extra aflossing'!A:G,3,0)),0,VLOOKUP(A284,'Extra aflossing'!A:G,3,0))+IF(Datum_vandaag&lt;A284,Maandelijks_extra,0))</f>
        <v>0</v>
      </c>
      <c r="F284" s="4">
        <f ca="1">IF(A284&lt;=Stoppen_vrijwillig_aflos,IF(AND(Wat_wil_ik_maandelijks_betalen&gt;SUM(H284,'Annuitair extra oud'!H284),A284&gt;=per_wanneer),IF(J283&gt;=0,IF(J283&gt;=Wat_wil_ik_maandelijks_betalen,(Wat_wil_ik_maandelijks_betalen-SUM(H284,'Annuitair extra oud'!H284)),J283-D284)),0),0)</f>
        <v>0</v>
      </c>
      <c r="G284" s="4">
        <f ca="1">J283*Invoer!$B$16/12</f>
        <v>0</v>
      </c>
      <c r="H284" s="4">
        <f ca="1">ABS(PMT(Invoer!$B$12/12,360-C284+1,J283,0))</f>
        <v>0</v>
      </c>
      <c r="I284" s="4">
        <f t="shared" ca="1" si="20"/>
        <v>0</v>
      </c>
      <c r="J284" s="4">
        <f t="shared" ca="1" si="23"/>
        <v>0</v>
      </c>
    </row>
    <row r="285" spans="1:10" x14ac:dyDescent="0.25">
      <c r="A285" s="10">
        <f t="shared" si="24"/>
        <v>53053</v>
      </c>
      <c r="B285">
        <f t="shared" si="21"/>
        <v>24</v>
      </c>
      <c r="C285">
        <v>284</v>
      </c>
      <c r="D285" s="4">
        <f t="shared" ca="1" si="22"/>
        <v>0</v>
      </c>
      <c r="E285" s="24">
        <f ca="1">IF(SUM(D285,F285,G285)&gt;=J284,0,IF(ISNA(VLOOKUP(A285,'Extra aflossing'!A:G,3,0)),0,VLOOKUP(A285,'Extra aflossing'!A:G,3,0))+IF(Datum_vandaag&lt;A285,Maandelijks_extra,0))</f>
        <v>0</v>
      </c>
      <c r="F285" s="4">
        <f ca="1">IF(A285&lt;=Stoppen_vrijwillig_aflos,IF(AND(Wat_wil_ik_maandelijks_betalen&gt;SUM(H285,'Annuitair extra oud'!H285),A285&gt;=per_wanneer),IF(J284&gt;=0,IF(J284&gt;=Wat_wil_ik_maandelijks_betalen,(Wat_wil_ik_maandelijks_betalen-SUM(H285,'Annuitair extra oud'!H285)),J284-D285)),0),0)</f>
        <v>0</v>
      </c>
      <c r="G285" s="4">
        <f ca="1">J284*Invoer!$B$16/12</f>
        <v>0</v>
      </c>
      <c r="H285" s="4">
        <f ca="1">ABS(PMT(Invoer!$B$12/12,360-C285+1,J284,0))</f>
        <v>0</v>
      </c>
      <c r="I285" s="4">
        <f t="shared" ca="1" si="20"/>
        <v>0</v>
      </c>
      <c r="J285" s="4">
        <f t="shared" ca="1" si="23"/>
        <v>0</v>
      </c>
    </row>
    <row r="286" spans="1:10" x14ac:dyDescent="0.25">
      <c r="A286" s="10">
        <f t="shared" si="24"/>
        <v>53083</v>
      </c>
      <c r="B286">
        <f t="shared" si="21"/>
        <v>24</v>
      </c>
      <c r="C286">
        <v>285</v>
      </c>
      <c r="D286" s="4">
        <f t="shared" ca="1" si="22"/>
        <v>0</v>
      </c>
      <c r="E286" s="24">
        <f ca="1">IF(SUM(D286,F286,G286)&gt;=J285,0,IF(ISNA(VLOOKUP(A286,'Extra aflossing'!A:G,3,0)),0,VLOOKUP(A286,'Extra aflossing'!A:G,3,0))+IF(Datum_vandaag&lt;A286,Maandelijks_extra,0))</f>
        <v>0</v>
      </c>
      <c r="F286" s="4">
        <f ca="1">IF(A286&lt;=Stoppen_vrijwillig_aflos,IF(AND(Wat_wil_ik_maandelijks_betalen&gt;SUM(H286,'Annuitair extra oud'!H286),A286&gt;=per_wanneer),IF(J285&gt;=0,IF(J285&gt;=Wat_wil_ik_maandelijks_betalen,(Wat_wil_ik_maandelijks_betalen-SUM(H286,'Annuitair extra oud'!H286)),J285-D286)),0),0)</f>
        <v>0</v>
      </c>
      <c r="G286" s="4">
        <f ca="1">J285*Invoer!$B$16/12</f>
        <v>0</v>
      </c>
      <c r="H286" s="4">
        <f ca="1">ABS(PMT(Invoer!$B$12/12,360-C286+1,J285,0))</f>
        <v>0</v>
      </c>
      <c r="I286" s="4">
        <f t="shared" ca="1" si="20"/>
        <v>0</v>
      </c>
      <c r="J286" s="4">
        <f t="shared" ca="1" si="23"/>
        <v>0</v>
      </c>
    </row>
    <row r="287" spans="1:10" x14ac:dyDescent="0.25">
      <c r="A287" s="10">
        <f t="shared" si="24"/>
        <v>53114</v>
      </c>
      <c r="B287">
        <f t="shared" si="21"/>
        <v>24</v>
      </c>
      <c r="C287">
        <v>286</v>
      </c>
      <c r="D287" s="4">
        <f t="shared" ca="1" si="22"/>
        <v>0</v>
      </c>
      <c r="E287" s="24">
        <f ca="1">IF(SUM(D287,F287,G287)&gt;=J286,0,IF(ISNA(VLOOKUP(A287,'Extra aflossing'!A:G,3,0)),0,VLOOKUP(A287,'Extra aflossing'!A:G,3,0))+IF(Datum_vandaag&lt;A287,Maandelijks_extra,0))</f>
        <v>0</v>
      </c>
      <c r="F287" s="4">
        <f ca="1">IF(A287&lt;=Stoppen_vrijwillig_aflos,IF(AND(Wat_wil_ik_maandelijks_betalen&gt;SUM(H287,'Annuitair extra oud'!H287),A287&gt;=per_wanneer),IF(J286&gt;=0,IF(J286&gt;=Wat_wil_ik_maandelijks_betalen,(Wat_wil_ik_maandelijks_betalen-SUM(H287,'Annuitair extra oud'!H287)),J286-D287)),0),0)</f>
        <v>0</v>
      </c>
      <c r="G287" s="4">
        <f ca="1">J286*Invoer!$B$16/12</f>
        <v>0</v>
      </c>
      <c r="H287" s="4">
        <f ca="1">ABS(PMT(Invoer!$B$12/12,360-C287+1,J286,0))</f>
        <v>0</v>
      </c>
      <c r="I287" s="4">
        <f t="shared" ca="1" si="20"/>
        <v>0</v>
      </c>
      <c r="J287" s="4">
        <f t="shared" ca="1" si="23"/>
        <v>0</v>
      </c>
    </row>
    <row r="288" spans="1:10" x14ac:dyDescent="0.25">
      <c r="A288" s="10">
        <f t="shared" si="24"/>
        <v>53144</v>
      </c>
      <c r="B288">
        <f t="shared" si="21"/>
        <v>24</v>
      </c>
      <c r="C288">
        <v>287</v>
      </c>
      <c r="D288" s="4">
        <f t="shared" ca="1" si="22"/>
        <v>0</v>
      </c>
      <c r="E288" s="24">
        <f ca="1">IF(SUM(D288,F288,G288)&gt;=J287,0,IF(ISNA(VLOOKUP(A288,'Extra aflossing'!A:G,3,0)),0,VLOOKUP(A288,'Extra aflossing'!A:G,3,0))+IF(Datum_vandaag&lt;A288,Maandelijks_extra,0))</f>
        <v>0</v>
      </c>
      <c r="F288" s="4">
        <f ca="1">IF(A288&lt;=Stoppen_vrijwillig_aflos,IF(AND(Wat_wil_ik_maandelijks_betalen&gt;SUM(H288,'Annuitair extra oud'!H288),A288&gt;=per_wanneer),IF(J287&gt;=0,IF(J287&gt;=Wat_wil_ik_maandelijks_betalen,(Wat_wil_ik_maandelijks_betalen-SUM(H288,'Annuitair extra oud'!H288)),J287-D288)),0),0)</f>
        <v>0</v>
      </c>
      <c r="G288" s="4">
        <f ca="1">J287*Invoer!$B$16/12</f>
        <v>0</v>
      </c>
      <c r="H288" s="4">
        <f ca="1">ABS(PMT(Invoer!$B$12/12,360-C288+1,J287,0))</f>
        <v>0</v>
      </c>
      <c r="I288" s="4">
        <f t="shared" ca="1" si="20"/>
        <v>0</v>
      </c>
      <c r="J288" s="4">
        <f t="shared" ca="1" si="23"/>
        <v>0</v>
      </c>
    </row>
    <row r="289" spans="1:10" x14ac:dyDescent="0.25">
      <c r="A289" s="10">
        <f t="shared" si="24"/>
        <v>53175</v>
      </c>
      <c r="B289">
        <f t="shared" si="21"/>
        <v>24</v>
      </c>
      <c r="C289">
        <v>288</v>
      </c>
      <c r="D289" s="4">
        <f t="shared" ca="1" si="22"/>
        <v>0</v>
      </c>
      <c r="E289" s="24">
        <f ca="1">IF(SUM(D289,F289,G289)&gt;=J288,0,IF(ISNA(VLOOKUP(A289,'Extra aflossing'!A:G,3,0)),0,VLOOKUP(A289,'Extra aflossing'!A:G,3,0))+IF(Datum_vandaag&lt;A289,Maandelijks_extra,0))</f>
        <v>0</v>
      </c>
      <c r="F289" s="4">
        <f ca="1">IF(A289&lt;=Stoppen_vrijwillig_aflos,IF(AND(Wat_wil_ik_maandelijks_betalen&gt;SUM(H289,'Annuitair extra oud'!H289),A289&gt;=per_wanneer),IF(J288&gt;=0,IF(J288&gt;=Wat_wil_ik_maandelijks_betalen,(Wat_wil_ik_maandelijks_betalen-SUM(H289,'Annuitair extra oud'!H289)),J288-D289)),0),0)</f>
        <v>0</v>
      </c>
      <c r="G289" s="4">
        <f ca="1">J288*Invoer!$B$16/12</f>
        <v>0</v>
      </c>
      <c r="H289" s="4">
        <f ca="1">ABS(PMT(Invoer!$B$12/12,360-C289+1,J288,0))</f>
        <v>0</v>
      </c>
      <c r="I289" s="4">
        <f t="shared" ca="1" si="20"/>
        <v>0</v>
      </c>
      <c r="J289" s="4">
        <f t="shared" ca="1" si="23"/>
        <v>0</v>
      </c>
    </row>
    <row r="290" spans="1:10" x14ac:dyDescent="0.25">
      <c r="A290" s="10">
        <f t="shared" si="24"/>
        <v>53206</v>
      </c>
      <c r="B290">
        <f t="shared" si="21"/>
        <v>25</v>
      </c>
      <c r="C290">
        <v>289</v>
      </c>
      <c r="D290" s="4">
        <f t="shared" ca="1" si="22"/>
        <v>0</v>
      </c>
      <c r="E290" s="24">
        <f ca="1">IF(SUM(D290,F290,G290)&gt;=J289,0,IF(ISNA(VLOOKUP(A290,'Extra aflossing'!A:G,3,0)),0,VLOOKUP(A290,'Extra aflossing'!A:G,3,0))+IF(Datum_vandaag&lt;A290,Maandelijks_extra,0))</f>
        <v>0</v>
      </c>
      <c r="F290" s="4">
        <f ca="1">IF(A290&lt;=Stoppen_vrijwillig_aflos,IF(AND(Wat_wil_ik_maandelijks_betalen&gt;SUM(H290,'Annuitair extra oud'!H290),A290&gt;=per_wanneer),IF(J289&gt;=0,IF(J289&gt;=Wat_wil_ik_maandelijks_betalen,(Wat_wil_ik_maandelijks_betalen-SUM(H290,'Annuitair extra oud'!H290)),J289-D290)),0),0)</f>
        <v>0</v>
      </c>
      <c r="G290" s="4">
        <f ca="1">J289*Invoer!$B$16/12</f>
        <v>0</v>
      </c>
      <c r="H290" s="4">
        <f ca="1">ABS(PMT(Invoer!$B$12/12,360-C290+1,J289,0))</f>
        <v>0</v>
      </c>
      <c r="I290" s="4">
        <f t="shared" ca="1" si="20"/>
        <v>0</v>
      </c>
      <c r="J290" s="4">
        <f t="shared" ca="1" si="23"/>
        <v>0</v>
      </c>
    </row>
    <row r="291" spans="1:10" x14ac:dyDescent="0.25">
      <c r="A291" s="10">
        <f t="shared" si="24"/>
        <v>53236</v>
      </c>
      <c r="B291">
        <f t="shared" si="21"/>
        <v>25</v>
      </c>
      <c r="C291">
        <v>290</v>
      </c>
      <c r="D291" s="4">
        <f t="shared" ca="1" si="22"/>
        <v>0</v>
      </c>
      <c r="E291" s="24">
        <f ca="1">IF(SUM(D291,F291,G291)&gt;=J290,0,IF(ISNA(VLOOKUP(A291,'Extra aflossing'!A:G,3,0)),0,VLOOKUP(A291,'Extra aflossing'!A:G,3,0))+IF(Datum_vandaag&lt;A291,Maandelijks_extra,0))</f>
        <v>0</v>
      </c>
      <c r="F291" s="4">
        <f ca="1">IF(A291&lt;=Stoppen_vrijwillig_aflos,IF(AND(Wat_wil_ik_maandelijks_betalen&gt;SUM(H291,'Annuitair extra oud'!H291),A291&gt;=per_wanneer),IF(J290&gt;=0,IF(J290&gt;=Wat_wil_ik_maandelijks_betalen,(Wat_wil_ik_maandelijks_betalen-SUM(H291,'Annuitair extra oud'!H291)),J290-D291)),0),0)</f>
        <v>0</v>
      </c>
      <c r="G291" s="4">
        <f ca="1">J290*Invoer!$B$16/12</f>
        <v>0</v>
      </c>
      <c r="H291" s="4">
        <f ca="1">ABS(PMT(Invoer!$B$12/12,360-C291+1,J290,0))</f>
        <v>0</v>
      </c>
      <c r="I291" s="4">
        <f t="shared" ca="1" si="20"/>
        <v>0</v>
      </c>
      <c r="J291" s="4">
        <f t="shared" ca="1" si="23"/>
        <v>0</v>
      </c>
    </row>
    <row r="292" spans="1:10" x14ac:dyDescent="0.25">
      <c r="A292" s="10">
        <f t="shared" si="24"/>
        <v>53267</v>
      </c>
      <c r="B292">
        <f t="shared" si="21"/>
        <v>25</v>
      </c>
      <c r="C292">
        <v>291</v>
      </c>
      <c r="D292" s="4">
        <f t="shared" ca="1" si="22"/>
        <v>0</v>
      </c>
      <c r="E292" s="24">
        <f ca="1">IF(SUM(D292,F292,G292)&gt;=J291,0,IF(ISNA(VLOOKUP(A292,'Extra aflossing'!A:G,3,0)),0,VLOOKUP(A292,'Extra aflossing'!A:G,3,0))+IF(Datum_vandaag&lt;A292,Maandelijks_extra,0))</f>
        <v>0</v>
      </c>
      <c r="F292" s="4">
        <f ca="1">IF(A292&lt;=Stoppen_vrijwillig_aflos,IF(AND(Wat_wil_ik_maandelijks_betalen&gt;SUM(H292,'Annuitair extra oud'!H292),A292&gt;=per_wanneer),IF(J291&gt;=0,IF(J291&gt;=Wat_wil_ik_maandelijks_betalen,(Wat_wil_ik_maandelijks_betalen-SUM(H292,'Annuitair extra oud'!H292)),J291-D292)),0),0)</f>
        <v>0</v>
      </c>
      <c r="G292" s="4">
        <f ca="1">J291*Invoer!$B$16/12</f>
        <v>0</v>
      </c>
      <c r="H292" s="4">
        <f ca="1">ABS(PMT(Invoer!$B$12/12,360-C292+1,J291,0))</f>
        <v>0</v>
      </c>
      <c r="I292" s="4">
        <f t="shared" ca="1" si="20"/>
        <v>0</v>
      </c>
      <c r="J292" s="4">
        <f t="shared" ca="1" si="23"/>
        <v>0</v>
      </c>
    </row>
    <row r="293" spans="1:10" x14ac:dyDescent="0.25">
      <c r="A293" s="10">
        <f t="shared" si="24"/>
        <v>53297</v>
      </c>
      <c r="B293">
        <f t="shared" si="21"/>
        <v>25</v>
      </c>
      <c r="C293">
        <v>292</v>
      </c>
      <c r="D293" s="4">
        <f t="shared" ca="1" si="22"/>
        <v>0</v>
      </c>
      <c r="E293" s="24">
        <f ca="1">IF(SUM(D293,F293,G293)&gt;=J292,0,IF(ISNA(VLOOKUP(A293,'Extra aflossing'!A:G,3,0)),0,VLOOKUP(A293,'Extra aflossing'!A:G,3,0))+IF(Datum_vandaag&lt;A293,Maandelijks_extra,0))</f>
        <v>0</v>
      </c>
      <c r="F293" s="4">
        <f ca="1">IF(A293&lt;=Stoppen_vrijwillig_aflos,IF(AND(Wat_wil_ik_maandelijks_betalen&gt;SUM(H293,'Annuitair extra oud'!H293),A293&gt;=per_wanneer),IF(J292&gt;=0,IF(J292&gt;=Wat_wil_ik_maandelijks_betalen,(Wat_wil_ik_maandelijks_betalen-SUM(H293,'Annuitair extra oud'!H293)),J292-D293)),0),0)</f>
        <v>0</v>
      </c>
      <c r="G293" s="4">
        <f ca="1">J292*Invoer!$B$16/12</f>
        <v>0</v>
      </c>
      <c r="H293" s="4">
        <f ca="1">ABS(PMT(Invoer!$B$12/12,360-C293+1,J292,0))</f>
        <v>0</v>
      </c>
      <c r="I293" s="4">
        <f t="shared" ca="1" si="20"/>
        <v>0</v>
      </c>
      <c r="J293" s="4">
        <f t="shared" ca="1" si="23"/>
        <v>0</v>
      </c>
    </row>
    <row r="294" spans="1:10" x14ac:dyDescent="0.25">
      <c r="A294" s="10">
        <f t="shared" si="24"/>
        <v>53328</v>
      </c>
      <c r="B294">
        <f t="shared" si="21"/>
        <v>25</v>
      </c>
      <c r="C294">
        <v>293</v>
      </c>
      <c r="D294" s="4">
        <f t="shared" ca="1" si="22"/>
        <v>0</v>
      </c>
      <c r="E294" s="24">
        <f ca="1">IF(SUM(D294,F294,G294)&gt;=J293,0,IF(ISNA(VLOOKUP(A294,'Extra aflossing'!A:G,3,0)),0,VLOOKUP(A294,'Extra aflossing'!A:G,3,0))+IF(Datum_vandaag&lt;A294,Maandelijks_extra,0))</f>
        <v>0</v>
      </c>
      <c r="F294" s="4">
        <f ca="1">IF(A294&lt;=Stoppen_vrijwillig_aflos,IF(AND(Wat_wil_ik_maandelijks_betalen&gt;SUM(H294,'Annuitair extra oud'!H294),A294&gt;=per_wanneer),IF(J293&gt;=0,IF(J293&gt;=Wat_wil_ik_maandelijks_betalen,(Wat_wil_ik_maandelijks_betalen-SUM(H294,'Annuitair extra oud'!H294)),J293-D294)),0),0)</f>
        <v>0</v>
      </c>
      <c r="G294" s="4">
        <f ca="1">J293*Invoer!$B$16/12</f>
        <v>0</v>
      </c>
      <c r="H294" s="4">
        <f ca="1">ABS(PMT(Invoer!$B$12/12,360-C294+1,J293,0))</f>
        <v>0</v>
      </c>
      <c r="I294" s="4">
        <f t="shared" ca="1" si="20"/>
        <v>0</v>
      </c>
      <c r="J294" s="4">
        <f t="shared" ca="1" si="23"/>
        <v>0</v>
      </c>
    </row>
    <row r="295" spans="1:10" x14ac:dyDescent="0.25">
      <c r="A295" s="10">
        <f t="shared" si="24"/>
        <v>53359</v>
      </c>
      <c r="B295">
        <f t="shared" si="21"/>
        <v>25</v>
      </c>
      <c r="C295">
        <v>294</v>
      </c>
      <c r="D295" s="4">
        <f t="shared" ca="1" si="22"/>
        <v>0</v>
      </c>
      <c r="E295" s="24">
        <f ca="1">IF(SUM(D295,F295,G295)&gt;=J294,0,IF(ISNA(VLOOKUP(A295,'Extra aflossing'!A:G,3,0)),0,VLOOKUP(A295,'Extra aflossing'!A:G,3,0))+IF(Datum_vandaag&lt;A295,Maandelijks_extra,0))</f>
        <v>0</v>
      </c>
      <c r="F295" s="4">
        <f ca="1">IF(A295&lt;=Stoppen_vrijwillig_aflos,IF(AND(Wat_wil_ik_maandelijks_betalen&gt;SUM(H295,'Annuitair extra oud'!H295),A295&gt;=per_wanneer),IF(J294&gt;=0,IF(J294&gt;=Wat_wil_ik_maandelijks_betalen,(Wat_wil_ik_maandelijks_betalen-SUM(H295,'Annuitair extra oud'!H295)),J294-D295)),0),0)</f>
        <v>0</v>
      </c>
      <c r="G295" s="4">
        <f ca="1">J294*Invoer!$B$16/12</f>
        <v>0</v>
      </c>
      <c r="H295" s="4">
        <f ca="1">ABS(PMT(Invoer!$B$12/12,360-C295+1,J294,0))</f>
        <v>0</v>
      </c>
      <c r="I295" s="4">
        <f t="shared" ca="1" si="20"/>
        <v>0</v>
      </c>
      <c r="J295" s="4">
        <f t="shared" ca="1" si="23"/>
        <v>0</v>
      </c>
    </row>
    <row r="296" spans="1:10" x14ac:dyDescent="0.25">
      <c r="A296" s="10">
        <f t="shared" si="24"/>
        <v>53387</v>
      </c>
      <c r="B296">
        <f t="shared" si="21"/>
        <v>25</v>
      </c>
      <c r="C296">
        <v>295</v>
      </c>
      <c r="D296" s="4">
        <f t="shared" ca="1" si="22"/>
        <v>0</v>
      </c>
      <c r="E296" s="24">
        <f ca="1">IF(SUM(D296,F296,G296)&gt;=J295,0,IF(ISNA(VLOOKUP(A296,'Extra aflossing'!A:G,3,0)),0,VLOOKUP(A296,'Extra aflossing'!A:G,3,0))+IF(Datum_vandaag&lt;A296,Maandelijks_extra,0))</f>
        <v>0</v>
      </c>
      <c r="F296" s="4">
        <f ca="1">IF(A296&lt;=Stoppen_vrijwillig_aflos,IF(AND(Wat_wil_ik_maandelijks_betalen&gt;SUM(H296,'Annuitair extra oud'!H296),A296&gt;=per_wanneer),IF(J295&gt;=0,IF(J295&gt;=Wat_wil_ik_maandelijks_betalen,(Wat_wil_ik_maandelijks_betalen-SUM(H296,'Annuitair extra oud'!H296)),J295-D296)),0),0)</f>
        <v>0</v>
      </c>
      <c r="G296" s="4">
        <f ca="1">J295*Invoer!$B$16/12</f>
        <v>0</v>
      </c>
      <c r="H296" s="4">
        <f ca="1">ABS(PMT(Invoer!$B$12/12,360-C296+1,J295,0))</f>
        <v>0</v>
      </c>
      <c r="I296" s="4">
        <f t="shared" ca="1" si="20"/>
        <v>0</v>
      </c>
      <c r="J296" s="4">
        <f t="shared" ca="1" si="23"/>
        <v>0</v>
      </c>
    </row>
    <row r="297" spans="1:10" x14ac:dyDescent="0.25">
      <c r="A297" s="10">
        <f t="shared" si="24"/>
        <v>53418</v>
      </c>
      <c r="B297">
        <f t="shared" si="21"/>
        <v>25</v>
      </c>
      <c r="C297">
        <v>296</v>
      </c>
      <c r="D297" s="4">
        <f t="shared" ca="1" si="22"/>
        <v>0</v>
      </c>
      <c r="E297" s="24">
        <f ca="1">IF(SUM(D297,F297,G297)&gt;=J296,0,IF(ISNA(VLOOKUP(A297,'Extra aflossing'!A:G,3,0)),0,VLOOKUP(A297,'Extra aflossing'!A:G,3,0))+IF(Datum_vandaag&lt;A297,Maandelijks_extra,0))</f>
        <v>0</v>
      </c>
      <c r="F297" s="4">
        <f ca="1">IF(A297&lt;=Stoppen_vrijwillig_aflos,IF(AND(Wat_wil_ik_maandelijks_betalen&gt;SUM(H297,'Annuitair extra oud'!H297),A297&gt;=per_wanneer),IF(J296&gt;=0,IF(J296&gt;=Wat_wil_ik_maandelijks_betalen,(Wat_wil_ik_maandelijks_betalen-SUM(H297,'Annuitair extra oud'!H297)),J296-D297)),0),0)</f>
        <v>0</v>
      </c>
      <c r="G297" s="4">
        <f ca="1">J296*Invoer!$B$16/12</f>
        <v>0</v>
      </c>
      <c r="H297" s="4">
        <f ca="1">ABS(PMT(Invoer!$B$12/12,360-C297+1,J296,0))</f>
        <v>0</v>
      </c>
      <c r="I297" s="4">
        <f t="shared" ca="1" si="20"/>
        <v>0</v>
      </c>
      <c r="J297" s="4">
        <f t="shared" ca="1" si="23"/>
        <v>0</v>
      </c>
    </row>
    <row r="298" spans="1:10" x14ac:dyDescent="0.25">
      <c r="A298" s="10">
        <f t="shared" si="24"/>
        <v>53448</v>
      </c>
      <c r="B298">
        <f t="shared" si="21"/>
        <v>25</v>
      </c>
      <c r="C298">
        <v>297</v>
      </c>
      <c r="D298" s="4">
        <f t="shared" ca="1" si="22"/>
        <v>0</v>
      </c>
      <c r="E298" s="24">
        <f ca="1">IF(SUM(D298,F298,G298)&gt;=J297,0,IF(ISNA(VLOOKUP(A298,'Extra aflossing'!A:G,3,0)),0,VLOOKUP(A298,'Extra aflossing'!A:G,3,0))+IF(Datum_vandaag&lt;A298,Maandelijks_extra,0))</f>
        <v>0</v>
      </c>
      <c r="F298" s="4">
        <f ca="1">IF(A298&lt;=Stoppen_vrijwillig_aflos,IF(AND(Wat_wil_ik_maandelijks_betalen&gt;SUM(H298,'Annuitair extra oud'!H298),A298&gt;=per_wanneer),IF(J297&gt;=0,IF(J297&gt;=Wat_wil_ik_maandelijks_betalen,(Wat_wil_ik_maandelijks_betalen-SUM(H298,'Annuitair extra oud'!H298)),J297-D298)),0),0)</f>
        <v>0</v>
      </c>
      <c r="G298" s="4">
        <f ca="1">J297*Invoer!$B$16/12</f>
        <v>0</v>
      </c>
      <c r="H298" s="4">
        <f ca="1">ABS(PMT(Invoer!$B$12/12,360-C298+1,J297,0))</f>
        <v>0</v>
      </c>
      <c r="I298" s="4">
        <f t="shared" ca="1" si="20"/>
        <v>0</v>
      </c>
      <c r="J298" s="4">
        <f t="shared" ca="1" si="23"/>
        <v>0</v>
      </c>
    </row>
    <row r="299" spans="1:10" x14ac:dyDescent="0.25">
      <c r="A299" s="10">
        <f t="shared" si="24"/>
        <v>53479</v>
      </c>
      <c r="B299">
        <f t="shared" si="21"/>
        <v>25</v>
      </c>
      <c r="C299">
        <v>298</v>
      </c>
      <c r="D299" s="4">
        <f t="shared" ca="1" si="22"/>
        <v>0</v>
      </c>
      <c r="E299" s="24">
        <f ca="1">IF(SUM(D299,F299,G299)&gt;=J298,0,IF(ISNA(VLOOKUP(A299,'Extra aflossing'!A:G,3,0)),0,VLOOKUP(A299,'Extra aflossing'!A:G,3,0))+IF(Datum_vandaag&lt;A299,Maandelijks_extra,0))</f>
        <v>0</v>
      </c>
      <c r="F299" s="4">
        <f ca="1">IF(A299&lt;=Stoppen_vrijwillig_aflos,IF(AND(Wat_wil_ik_maandelijks_betalen&gt;SUM(H299,'Annuitair extra oud'!H299),A299&gt;=per_wanneer),IF(J298&gt;=0,IF(J298&gt;=Wat_wil_ik_maandelijks_betalen,(Wat_wil_ik_maandelijks_betalen-SUM(H299,'Annuitair extra oud'!H299)),J298-D299)),0),0)</f>
        <v>0</v>
      </c>
      <c r="G299" s="4">
        <f ca="1">J298*Invoer!$B$16/12</f>
        <v>0</v>
      </c>
      <c r="H299" s="4">
        <f ca="1">ABS(PMT(Invoer!$B$12/12,360-C299+1,J298,0))</f>
        <v>0</v>
      </c>
      <c r="I299" s="4">
        <f t="shared" ca="1" si="20"/>
        <v>0</v>
      </c>
      <c r="J299" s="4">
        <f t="shared" ca="1" si="23"/>
        <v>0</v>
      </c>
    </row>
    <row r="300" spans="1:10" x14ac:dyDescent="0.25">
      <c r="A300" s="10">
        <f t="shared" si="24"/>
        <v>53509</v>
      </c>
      <c r="B300">
        <f t="shared" si="21"/>
        <v>25</v>
      </c>
      <c r="C300">
        <v>299</v>
      </c>
      <c r="D300" s="4">
        <f t="shared" ca="1" si="22"/>
        <v>0</v>
      </c>
      <c r="E300" s="24">
        <f ca="1">IF(SUM(D300,F300,G300)&gt;=J299,0,IF(ISNA(VLOOKUP(A300,'Extra aflossing'!A:G,3,0)),0,VLOOKUP(A300,'Extra aflossing'!A:G,3,0))+IF(Datum_vandaag&lt;A300,Maandelijks_extra,0))</f>
        <v>0</v>
      </c>
      <c r="F300" s="4">
        <f ca="1">IF(A300&lt;=Stoppen_vrijwillig_aflos,IF(AND(Wat_wil_ik_maandelijks_betalen&gt;SUM(H300,'Annuitair extra oud'!H300),A300&gt;=per_wanneer),IF(J299&gt;=0,IF(J299&gt;=Wat_wil_ik_maandelijks_betalen,(Wat_wil_ik_maandelijks_betalen-SUM(H300,'Annuitair extra oud'!H300)),J299-D300)),0),0)</f>
        <v>0</v>
      </c>
      <c r="G300" s="4">
        <f ca="1">J299*Invoer!$B$16/12</f>
        <v>0</v>
      </c>
      <c r="H300" s="4">
        <f ca="1">ABS(PMT(Invoer!$B$12/12,360-C300+1,J299,0))</f>
        <v>0</v>
      </c>
      <c r="I300" s="4">
        <f t="shared" ca="1" si="20"/>
        <v>0</v>
      </c>
      <c r="J300" s="4">
        <f t="shared" ca="1" si="23"/>
        <v>0</v>
      </c>
    </row>
    <row r="301" spans="1:10" x14ac:dyDescent="0.25">
      <c r="A301" s="10">
        <f t="shared" si="24"/>
        <v>53540</v>
      </c>
      <c r="B301">
        <f t="shared" si="21"/>
        <v>25</v>
      </c>
      <c r="C301">
        <v>300</v>
      </c>
      <c r="D301" s="4">
        <f t="shared" ca="1" si="22"/>
        <v>0</v>
      </c>
      <c r="E301" s="24">
        <f ca="1">IF(SUM(D301,F301,G301)&gt;=J300,0,IF(ISNA(VLOOKUP(A301,'Extra aflossing'!A:G,3,0)),0,VLOOKUP(A301,'Extra aflossing'!A:G,3,0))+IF(Datum_vandaag&lt;A301,Maandelijks_extra,0))</f>
        <v>0</v>
      </c>
      <c r="F301" s="4">
        <f ca="1">IF(A301&lt;=Stoppen_vrijwillig_aflos,IF(AND(Wat_wil_ik_maandelijks_betalen&gt;SUM(H301,'Annuitair extra oud'!H301),A301&gt;=per_wanneer),IF(J300&gt;=0,IF(J300&gt;=Wat_wil_ik_maandelijks_betalen,(Wat_wil_ik_maandelijks_betalen-SUM(H301,'Annuitair extra oud'!H301)),J300-D301)),0),0)</f>
        <v>0</v>
      </c>
      <c r="G301" s="4">
        <f ca="1">J300*Invoer!$B$16/12</f>
        <v>0</v>
      </c>
      <c r="H301" s="4">
        <f ca="1">ABS(PMT(Invoer!$B$12/12,360-C301+1,J300,0))</f>
        <v>0</v>
      </c>
      <c r="I301" s="4">
        <f t="shared" ca="1" si="20"/>
        <v>0</v>
      </c>
      <c r="J301" s="4">
        <f t="shared" ca="1" si="23"/>
        <v>0</v>
      </c>
    </row>
    <row r="302" spans="1:10" x14ac:dyDescent="0.25">
      <c r="A302" s="10">
        <f t="shared" si="24"/>
        <v>53571</v>
      </c>
      <c r="B302">
        <f t="shared" si="21"/>
        <v>26</v>
      </c>
      <c r="C302">
        <v>301</v>
      </c>
      <c r="D302" s="4">
        <f t="shared" ca="1" si="22"/>
        <v>0</v>
      </c>
      <c r="E302" s="24">
        <f ca="1">IF(SUM(D302,F302,G302)&gt;=J301,0,IF(ISNA(VLOOKUP(A302,'Extra aflossing'!A:G,3,0)),0,VLOOKUP(A302,'Extra aflossing'!A:G,3,0))+IF(Datum_vandaag&lt;A302,Maandelijks_extra,0))</f>
        <v>0</v>
      </c>
      <c r="F302" s="4">
        <f ca="1">IF(A302&lt;=Stoppen_vrijwillig_aflos,IF(AND(Wat_wil_ik_maandelijks_betalen&gt;SUM(H302,'Annuitair extra oud'!H302),A302&gt;=per_wanneer),IF(J301&gt;=0,IF(J301&gt;=Wat_wil_ik_maandelijks_betalen,(Wat_wil_ik_maandelijks_betalen-SUM(H302,'Annuitair extra oud'!H302)),J301-D302)),0),0)</f>
        <v>0</v>
      </c>
      <c r="G302" s="4">
        <f ca="1">J301*Invoer!$B$17/12</f>
        <v>0</v>
      </c>
      <c r="H302" s="4">
        <f ca="1">ABS(PMT(Invoer!$B$12/12,360-C302+1,J301,0))</f>
        <v>0</v>
      </c>
      <c r="I302" s="4">
        <f t="shared" ca="1" si="20"/>
        <v>0</v>
      </c>
      <c r="J302" s="4">
        <f t="shared" ca="1" si="23"/>
        <v>0</v>
      </c>
    </row>
    <row r="303" spans="1:10" x14ac:dyDescent="0.25">
      <c r="A303" s="10">
        <f t="shared" si="24"/>
        <v>53601</v>
      </c>
      <c r="B303">
        <f t="shared" si="21"/>
        <v>26</v>
      </c>
      <c r="C303">
        <v>302</v>
      </c>
      <c r="D303" s="4">
        <f t="shared" ca="1" si="22"/>
        <v>0</v>
      </c>
      <c r="E303" s="24">
        <f ca="1">IF(SUM(D303,F303,G303)&gt;=J302,0,IF(ISNA(VLOOKUP(A303,'Extra aflossing'!A:G,3,0)),0,VLOOKUP(A303,'Extra aflossing'!A:G,3,0))+IF(Datum_vandaag&lt;A303,Maandelijks_extra,0))</f>
        <v>0</v>
      </c>
      <c r="F303" s="4">
        <f ca="1">IF(A303&lt;=Stoppen_vrijwillig_aflos,IF(AND(Wat_wil_ik_maandelijks_betalen&gt;SUM(H303,'Annuitair extra oud'!H303),A303&gt;=per_wanneer),IF(J302&gt;=0,IF(J302&gt;=Wat_wil_ik_maandelijks_betalen,(Wat_wil_ik_maandelijks_betalen-SUM(H303,'Annuitair extra oud'!H303)),J302-D303)),0),0)</f>
        <v>0</v>
      </c>
      <c r="G303" s="4">
        <f ca="1">J302*Invoer!$B$17/12</f>
        <v>0</v>
      </c>
      <c r="H303" s="4">
        <f ca="1">ABS(PMT(Invoer!$B$12/12,360-C303+1,J302,0))</f>
        <v>0</v>
      </c>
      <c r="I303" s="4">
        <f t="shared" ca="1" si="20"/>
        <v>0</v>
      </c>
      <c r="J303" s="4">
        <f t="shared" ca="1" si="23"/>
        <v>0</v>
      </c>
    </row>
    <row r="304" spans="1:10" x14ac:dyDescent="0.25">
      <c r="A304" s="10">
        <f t="shared" si="24"/>
        <v>53632</v>
      </c>
      <c r="B304">
        <f t="shared" si="21"/>
        <v>26</v>
      </c>
      <c r="C304">
        <v>303</v>
      </c>
      <c r="D304" s="4">
        <f t="shared" ca="1" si="22"/>
        <v>0</v>
      </c>
      <c r="E304" s="24">
        <f ca="1">IF(SUM(D304,F304,G304)&gt;=J303,0,IF(ISNA(VLOOKUP(A304,'Extra aflossing'!A:G,3,0)),0,VLOOKUP(A304,'Extra aflossing'!A:G,3,0))+IF(Datum_vandaag&lt;A304,Maandelijks_extra,0))</f>
        <v>0</v>
      </c>
      <c r="F304" s="4">
        <f ca="1">IF(A304&lt;=Stoppen_vrijwillig_aflos,IF(AND(Wat_wil_ik_maandelijks_betalen&gt;SUM(H304,'Annuitair extra oud'!H304),A304&gt;=per_wanneer),IF(J303&gt;=0,IF(J303&gt;=Wat_wil_ik_maandelijks_betalen,(Wat_wil_ik_maandelijks_betalen-SUM(H304,'Annuitair extra oud'!H304)),J303-D304)),0),0)</f>
        <v>0</v>
      </c>
      <c r="G304" s="4">
        <f ca="1">J303*Invoer!$B$17/12</f>
        <v>0</v>
      </c>
      <c r="H304" s="4">
        <f ca="1">ABS(PMT(Invoer!$B$12/12,360-C304+1,J303,0))</f>
        <v>0</v>
      </c>
      <c r="I304" s="4">
        <f t="shared" ca="1" si="20"/>
        <v>0</v>
      </c>
      <c r="J304" s="4">
        <f t="shared" ca="1" si="23"/>
        <v>0</v>
      </c>
    </row>
    <row r="305" spans="1:10" x14ac:dyDescent="0.25">
      <c r="A305" s="10">
        <f t="shared" si="24"/>
        <v>53662</v>
      </c>
      <c r="B305">
        <f t="shared" si="21"/>
        <v>26</v>
      </c>
      <c r="C305">
        <v>304</v>
      </c>
      <c r="D305" s="4">
        <f t="shared" ca="1" si="22"/>
        <v>0</v>
      </c>
      <c r="E305" s="24">
        <f ca="1">IF(SUM(D305,F305,G305)&gt;=J304,0,IF(ISNA(VLOOKUP(A305,'Extra aflossing'!A:G,3,0)),0,VLOOKUP(A305,'Extra aflossing'!A:G,3,0))+IF(Datum_vandaag&lt;A305,Maandelijks_extra,0))</f>
        <v>0</v>
      </c>
      <c r="F305" s="4">
        <f ca="1">IF(A305&lt;=Stoppen_vrijwillig_aflos,IF(AND(Wat_wil_ik_maandelijks_betalen&gt;SUM(H305,'Annuitair extra oud'!H305),A305&gt;=per_wanneer),IF(J304&gt;=0,IF(J304&gt;=Wat_wil_ik_maandelijks_betalen,(Wat_wil_ik_maandelijks_betalen-SUM(H305,'Annuitair extra oud'!H305)),J304-D305)),0),0)</f>
        <v>0</v>
      </c>
      <c r="G305" s="4">
        <f ca="1">J304*Invoer!$B$17/12</f>
        <v>0</v>
      </c>
      <c r="H305" s="4">
        <f ca="1">ABS(PMT(Invoer!$B$12/12,360-C305+1,J304,0))</f>
        <v>0</v>
      </c>
      <c r="I305" s="4">
        <f t="shared" ca="1" si="20"/>
        <v>0</v>
      </c>
      <c r="J305" s="4">
        <f t="shared" ca="1" si="23"/>
        <v>0</v>
      </c>
    </row>
    <row r="306" spans="1:10" x14ac:dyDescent="0.25">
      <c r="A306" s="10">
        <f t="shared" si="24"/>
        <v>53693</v>
      </c>
      <c r="B306">
        <f t="shared" si="21"/>
        <v>26</v>
      </c>
      <c r="C306">
        <v>305</v>
      </c>
      <c r="D306" s="4">
        <f t="shared" ca="1" si="22"/>
        <v>0</v>
      </c>
      <c r="E306" s="24">
        <f ca="1">IF(SUM(D306,F306,G306)&gt;=J305,0,IF(ISNA(VLOOKUP(A306,'Extra aflossing'!A:G,3,0)),0,VLOOKUP(A306,'Extra aflossing'!A:G,3,0))+IF(Datum_vandaag&lt;A306,Maandelijks_extra,0))</f>
        <v>0</v>
      </c>
      <c r="F306" s="4">
        <f ca="1">IF(A306&lt;=Stoppen_vrijwillig_aflos,IF(AND(Wat_wil_ik_maandelijks_betalen&gt;SUM(H306,'Annuitair extra oud'!H306),A306&gt;=per_wanneer),IF(J305&gt;=0,IF(J305&gt;=Wat_wil_ik_maandelijks_betalen,(Wat_wil_ik_maandelijks_betalen-SUM(H306,'Annuitair extra oud'!H306)),J305-D306)),0),0)</f>
        <v>0</v>
      </c>
      <c r="G306" s="4">
        <f ca="1">J305*Invoer!$B$17/12</f>
        <v>0</v>
      </c>
      <c r="H306" s="4">
        <f ca="1">ABS(PMT(Invoer!$B$12/12,360-C306+1,J305,0))</f>
        <v>0</v>
      </c>
      <c r="I306" s="4">
        <f t="shared" ca="1" si="20"/>
        <v>0</v>
      </c>
      <c r="J306" s="4">
        <f t="shared" ca="1" si="23"/>
        <v>0</v>
      </c>
    </row>
    <row r="307" spans="1:10" x14ac:dyDescent="0.25">
      <c r="A307" s="10">
        <f t="shared" si="24"/>
        <v>53724</v>
      </c>
      <c r="B307">
        <f t="shared" si="21"/>
        <v>26</v>
      </c>
      <c r="C307">
        <v>306</v>
      </c>
      <c r="D307" s="4">
        <f t="shared" ca="1" si="22"/>
        <v>0</v>
      </c>
      <c r="E307" s="24">
        <f ca="1">IF(SUM(D307,F307,G307)&gt;=J306,0,IF(ISNA(VLOOKUP(A307,'Extra aflossing'!A:G,3,0)),0,VLOOKUP(A307,'Extra aflossing'!A:G,3,0))+IF(Datum_vandaag&lt;A307,Maandelijks_extra,0))</f>
        <v>0</v>
      </c>
      <c r="F307" s="4">
        <f ca="1">IF(A307&lt;=Stoppen_vrijwillig_aflos,IF(AND(Wat_wil_ik_maandelijks_betalen&gt;SUM(H307,'Annuitair extra oud'!H307),A307&gt;=per_wanneer),IF(J306&gt;=0,IF(J306&gt;=Wat_wil_ik_maandelijks_betalen,(Wat_wil_ik_maandelijks_betalen-SUM(H307,'Annuitair extra oud'!H307)),J306-D307)),0),0)</f>
        <v>0</v>
      </c>
      <c r="G307" s="4">
        <f ca="1">J306*Invoer!$B$17/12</f>
        <v>0</v>
      </c>
      <c r="H307" s="4">
        <f ca="1">ABS(PMT(Invoer!$B$12/12,360-C307+1,J306,0))</f>
        <v>0</v>
      </c>
      <c r="I307" s="4">
        <f t="shared" ca="1" si="20"/>
        <v>0</v>
      </c>
      <c r="J307" s="4">
        <f t="shared" ca="1" si="23"/>
        <v>0</v>
      </c>
    </row>
    <row r="308" spans="1:10" x14ac:dyDescent="0.25">
      <c r="A308" s="10">
        <f t="shared" si="24"/>
        <v>53752</v>
      </c>
      <c r="B308">
        <f t="shared" si="21"/>
        <v>26</v>
      </c>
      <c r="C308">
        <v>307</v>
      </c>
      <c r="D308" s="4">
        <f t="shared" ca="1" si="22"/>
        <v>0</v>
      </c>
      <c r="E308" s="24">
        <f ca="1">IF(SUM(D308,F308,G308)&gt;=J307,0,IF(ISNA(VLOOKUP(A308,'Extra aflossing'!A:G,3,0)),0,VLOOKUP(A308,'Extra aflossing'!A:G,3,0))+IF(Datum_vandaag&lt;A308,Maandelijks_extra,0))</f>
        <v>0</v>
      </c>
      <c r="F308" s="4">
        <f ca="1">IF(A308&lt;=Stoppen_vrijwillig_aflos,IF(AND(Wat_wil_ik_maandelijks_betalen&gt;SUM(H308,'Annuitair extra oud'!H308),A308&gt;=per_wanneer),IF(J307&gt;=0,IF(J307&gt;=Wat_wil_ik_maandelijks_betalen,(Wat_wil_ik_maandelijks_betalen-SUM(H308,'Annuitair extra oud'!H308)),J307-D308)),0),0)</f>
        <v>0</v>
      </c>
      <c r="G308" s="4">
        <f ca="1">J307*Invoer!$B$17/12</f>
        <v>0</v>
      </c>
      <c r="H308" s="4">
        <f ca="1">ABS(PMT(Invoer!$B$12/12,360-C308+1,J307,0))</f>
        <v>0</v>
      </c>
      <c r="I308" s="4">
        <f t="shared" ca="1" si="20"/>
        <v>0</v>
      </c>
      <c r="J308" s="4">
        <f t="shared" ca="1" si="23"/>
        <v>0</v>
      </c>
    </row>
    <row r="309" spans="1:10" x14ac:dyDescent="0.25">
      <c r="A309" s="10">
        <f t="shared" si="24"/>
        <v>53783</v>
      </c>
      <c r="B309">
        <f t="shared" si="21"/>
        <v>26</v>
      </c>
      <c r="C309">
        <v>308</v>
      </c>
      <c r="D309" s="4">
        <f t="shared" ca="1" si="22"/>
        <v>0</v>
      </c>
      <c r="E309" s="24">
        <f ca="1">IF(SUM(D309,F309,G309)&gt;=J308,0,IF(ISNA(VLOOKUP(A309,'Extra aflossing'!A:G,3,0)),0,VLOOKUP(A309,'Extra aflossing'!A:G,3,0))+IF(Datum_vandaag&lt;A309,Maandelijks_extra,0))</f>
        <v>0</v>
      </c>
      <c r="F309" s="4">
        <f ca="1">IF(A309&lt;=Stoppen_vrijwillig_aflos,IF(AND(Wat_wil_ik_maandelijks_betalen&gt;SUM(H309,'Annuitair extra oud'!H309),A309&gt;=per_wanneer),IF(J308&gt;=0,IF(J308&gt;=Wat_wil_ik_maandelijks_betalen,(Wat_wil_ik_maandelijks_betalen-SUM(H309,'Annuitair extra oud'!H309)),J308-D309)),0),0)</f>
        <v>0</v>
      </c>
      <c r="G309" s="4">
        <f ca="1">J308*Invoer!$B$17/12</f>
        <v>0</v>
      </c>
      <c r="H309" s="4">
        <f ca="1">ABS(PMT(Invoer!$B$12/12,360-C309+1,J308,0))</f>
        <v>0</v>
      </c>
      <c r="I309" s="4">
        <f t="shared" ca="1" si="20"/>
        <v>0</v>
      </c>
      <c r="J309" s="4">
        <f t="shared" ca="1" si="23"/>
        <v>0</v>
      </c>
    </row>
    <row r="310" spans="1:10" x14ac:dyDescent="0.25">
      <c r="A310" s="10">
        <f t="shared" si="24"/>
        <v>53813</v>
      </c>
      <c r="B310">
        <f t="shared" si="21"/>
        <v>26</v>
      </c>
      <c r="C310">
        <v>309</v>
      </c>
      <c r="D310" s="4">
        <f t="shared" ca="1" si="22"/>
        <v>0</v>
      </c>
      <c r="E310" s="24">
        <f ca="1">IF(SUM(D310,F310,G310)&gt;=J309,0,IF(ISNA(VLOOKUP(A310,'Extra aflossing'!A:G,3,0)),0,VLOOKUP(A310,'Extra aflossing'!A:G,3,0))+IF(Datum_vandaag&lt;A310,Maandelijks_extra,0))</f>
        <v>0</v>
      </c>
      <c r="F310" s="4">
        <f ca="1">IF(A310&lt;=Stoppen_vrijwillig_aflos,IF(AND(Wat_wil_ik_maandelijks_betalen&gt;SUM(H310,'Annuitair extra oud'!H310),A310&gt;=per_wanneer),IF(J309&gt;=0,IF(J309&gt;=Wat_wil_ik_maandelijks_betalen,(Wat_wil_ik_maandelijks_betalen-SUM(H310,'Annuitair extra oud'!H310)),J309-D310)),0),0)</f>
        <v>0</v>
      </c>
      <c r="G310" s="4">
        <f ca="1">J309*Invoer!$B$17/12</f>
        <v>0</v>
      </c>
      <c r="H310" s="4">
        <f ca="1">ABS(PMT(Invoer!$B$12/12,360-C310+1,J309,0))</f>
        <v>0</v>
      </c>
      <c r="I310" s="4">
        <f t="shared" ca="1" si="20"/>
        <v>0</v>
      </c>
      <c r="J310" s="4">
        <f t="shared" ca="1" si="23"/>
        <v>0</v>
      </c>
    </row>
    <row r="311" spans="1:10" x14ac:dyDescent="0.25">
      <c r="A311" s="10">
        <f t="shared" si="24"/>
        <v>53844</v>
      </c>
      <c r="B311">
        <f t="shared" si="21"/>
        <v>26</v>
      </c>
      <c r="C311">
        <v>310</v>
      </c>
      <c r="D311" s="4">
        <f t="shared" ca="1" si="22"/>
        <v>0</v>
      </c>
      <c r="E311" s="24">
        <f ca="1">IF(SUM(D311,F311,G311)&gt;=J310,0,IF(ISNA(VLOOKUP(A311,'Extra aflossing'!A:G,3,0)),0,VLOOKUP(A311,'Extra aflossing'!A:G,3,0))+IF(Datum_vandaag&lt;A311,Maandelijks_extra,0))</f>
        <v>0</v>
      </c>
      <c r="F311" s="4">
        <f ca="1">IF(A311&lt;=Stoppen_vrijwillig_aflos,IF(AND(Wat_wil_ik_maandelijks_betalen&gt;SUM(H311,'Annuitair extra oud'!H311),A311&gt;=per_wanneer),IF(J310&gt;=0,IF(J310&gt;=Wat_wil_ik_maandelijks_betalen,(Wat_wil_ik_maandelijks_betalen-SUM(H311,'Annuitair extra oud'!H311)),J310-D311)),0),0)</f>
        <v>0</v>
      </c>
      <c r="G311" s="4">
        <f ca="1">J310*Invoer!$B$17/12</f>
        <v>0</v>
      </c>
      <c r="H311" s="4">
        <f ca="1">ABS(PMT(Invoer!$B$12/12,360-C311+1,J310,0))</f>
        <v>0</v>
      </c>
      <c r="I311" s="4">
        <f t="shared" ca="1" si="20"/>
        <v>0</v>
      </c>
      <c r="J311" s="4">
        <f t="shared" ca="1" si="23"/>
        <v>0</v>
      </c>
    </row>
    <row r="312" spans="1:10" x14ac:dyDescent="0.25">
      <c r="A312" s="10">
        <f t="shared" si="24"/>
        <v>53874</v>
      </c>
      <c r="B312">
        <f t="shared" si="21"/>
        <v>26</v>
      </c>
      <c r="C312">
        <v>311</v>
      </c>
      <c r="D312" s="4">
        <f t="shared" ca="1" si="22"/>
        <v>0</v>
      </c>
      <c r="E312" s="24">
        <f ca="1">IF(SUM(D312,F312,G312)&gt;=J311,0,IF(ISNA(VLOOKUP(A312,'Extra aflossing'!A:G,3,0)),0,VLOOKUP(A312,'Extra aflossing'!A:G,3,0))+IF(Datum_vandaag&lt;A312,Maandelijks_extra,0))</f>
        <v>0</v>
      </c>
      <c r="F312" s="4">
        <f ca="1">IF(A312&lt;=Stoppen_vrijwillig_aflos,IF(AND(Wat_wil_ik_maandelijks_betalen&gt;SUM(H312,'Annuitair extra oud'!H312),A312&gt;=per_wanneer),IF(J311&gt;=0,IF(J311&gt;=Wat_wil_ik_maandelijks_betalen,(Wat_wil_ik_maandelijks_betalen-SUM(H312,'Annuitair extra oud'!H312)),J311-D312)),0),0)</f>
        <v>0</v>
      </c>
      <c r="G312" s="4">
        <f ca="1">J311*Invoer!$B$17/12</f>
        <v>0</v>
      </c>
      <c r="H312" s="4">
        <f ca="1">ABS(PMT(Invoer!$B$12/12,360-C312+1,J311,0))</f>
        <v>0</v>
      </c>
      <c r="I312" s="4">
        <f t="shared" ca="1" si="20"/>
        <v>0</v>
      </c>
      <c r="J312" s="4">
        <f t="shared" ca="1" si="23"/>
        <v>0</v>
      </c>
    </row>
    <row r="313" spans="1:10" x14ac:dyDescent="0.25">
      <c r="A313" s="10">
        <f t="shared" si="24"/>
        <v>53905</v>
      </c>
      <c r="B313">
        <f t="shared" si="21"/>
        <v>26</v>
      </c>
      <c r="C313">
        <v>312</v>
      </c>
      <c r="D313" s="4">
        <f t="shared" ca="1" si="22"/>
        <v>0</v>
      </c>
      <c r="E313" s="24">
        <f ca="1">IF(SUM(D313,F313,G313)&gt;=J312,0,IF(ISNA(VLOOKUP(A313,'Extra aflossing'!A:G,3,0)),0,VLOOKUP(A313,'Extra aflossing'!A:G,3,0))+IF(Datum_vandaag&lt;A313,Maandelijks_extra,0))</f>
        <v>0</v>
      </c>
      <c r="F313" s="4">
        <f ca="1">IF(A313&lt;=Stoppen_vrijwillig_aflos,IF(AND(Wat_wil_ik_maandelijks_betalen&gt;SUM(H313,'Annuitair extra oud'!H313),A313&gt;=per_wanneer),IF(J312&gt;=0,IF(J312&gt;=Wat_wil_ik_maandelijks_betalen,(Wat_wil_ik_maandelijks_betalen-SUM(H313,'Annuitair extra oud'!H313)),J312-D313)),0),0)</f>
        <v>0</v>
      </c>
      <c r="G313" s="4">
        <f ca="1">J312*Invoer!$B$17/12</f>
        <v>0</v>
      </c>
      <c r="H313" s="4">
        <f ca="1">ABS(PMT(Invoer!$B$12/12,360-C313+1,J312,0))</f>
        <v>0</v>
      </c>
      <c r="I313" s="4">
        <f t="shared" ca="1" si="20"/>
        <v>0</v>
      </c>
      <c r="J313" s="4">
        <f t="shared" ca="1" si="23"/>
        <v>0</v>
      </c>
    </row>
    <row r="314" spans="1:10" x14ac:dyDescent="0.25">
      <c r="A314" s="10">
        <f t="shared" si="24"/>
        <v>53936</v>
      </c>
      <c r="B314">
        <f t="shared" si="21"/>
        <v>27</v>
      </c>
      <c r="C314">
        <v>313</v>
      </c>
      <c r="D314" s="4">
        <f t="shared" ca="1" si="22"/>
        <v>0</v>
      </c>
      <c r="E314" s="24">
        <f ca="1">IF(SUM(D314,F314,G314)&gt;=J313,0,IF(ISNA(VLOOKUP(A314,'Extra aflossing'!A:G,3,0)),0,VLOOKUP(A314,'Extra aflossing'!A:G,3,0))+IF(Datum_vandaag&lt;A314,Maandelijks_extra,0))</f>
        <v>0</v>
      </c>
      <c r="F314" s="4">
        <f ca="1">IF(A314&lt;=Stoppen_vrijwillig_aflos,IF(AND(Wat_wil_ik_maandelijks_betalen&gt;SUM(H314,'Annuitair extra oud'!H314),A314&gt;=per_wanneer),IF(J313&gt;=0,IF(J313&gt;=Wat_wil_ik_maandelijks_betalen,(Wat_wil_ik_maandelijks_betalen-SUM(H314,'Annuitair extra oud'!H314)),J313-D314)),0),0)</f>
        <v>0</v>
      </c>
      <c r="G314" s="4">
        <f ca="1">J313*Invoer!$B$17/12</f>
        <v>0</v>
      </c>
      <c r="H314" s="4">
        <f ca="1">ABS(PMT(Invoer!$B$12/12,360-C314+1,J313,0))</f>
        <v>0</v>
      </c>
      <c r="I314" s="4">
        <f t="shared" ca="1" si="20"/>
        <v>0</v>
      </c>
      <c r="J314" s="4">
        <f t="shared" ca="1" si="23"/>
        <v>0</v>
      </c>
    </row>
    <row r="315" spans="1:10" x14ac:dyDescent="0.25">
      <c r="A315" s="10">
        <f t="shared" si="24"/>
        <v>53966</v>
      </c>
      <c r="B315">
        <f t="shared" si="21"/>
        <v>27</v>
      </c>
      <c r="C315">
        <v>314</v>
      </c>
      <c r="D315" s="4">
        <f t="shared" ca="1" si="22"/>
        <v>0</v>
      </c>
      <c r="E315" s="24">
        <f ca="1">IF(SUM(D315,F315,G315)&gt;=J314,0,IF(ISNA(VLOOKUP(A315,'Extra aflossing'!A:G,3,0)),0,VLOOKUP(A315,'Extra aflossing'!A:G,3,0))+IF(Datum_vandaag&lt;A315,Maandelijks_extra,0))</f>
        <v>0</v>
      </c>
      <c r="F315" s="4">
        <f ca="1">IF(A315&lt;=Stoppen_vrijwillig_aflos,IF(AND(Wat_wil_ik_maandelijks_betalen&gt;SUM(H315,'Annuitair extra oud'!H315),A315&gt;=per_wanneer),IF(J314&gt;=0,IF(J314&gt;=Wat_wil_ik_maandelijks_betalen,(Wat_wil_ik_maandelijks_betalen-SUM(H315,'Annuitair extra oud'!H315)),J314-D315)),0),0)</f>
        <v>0</v>
      </c>
      <c r="G315" s="4">
        <f ca="1">J314*Invoer!$B$17/12</f>
        <v>0</v>
      </c>
      <c r="H315" s="4">
        <f ca="1">ABS(PMT(Invoer!$B$12/12,360-C315+1,J314,0))</f>
        <v>0</v>
      </c>
      <c r="I315" s="4">
        <f t="shared" ca="1" si="20"/>
        <v>0</v>
      </c>
      <c r="J315" s="4">
        <f t="shared" ca="1" si="23"/>
        <v>0</v>
      </c>
    </row>
    <row r="316" spans="1:10" x14ac:dyDescent="0.25">
      <c r="A316" s="10">
        <f t="shared" si="24"/>
        <v>53997</v>
      </c>
      <c r="B316">
        <f t="shared" si="21"/>
        <v>27</v>
      </c>
      <c r="C316">
        <v>315</v>
      </c>
      <c r="D316" s="4">
        <f t="shared" ca="1" si="22"/>
        <v>0</v>
      </c>
      <c r="E316" s="24">
        <f ca="1">IF(SUM(D316,F316,G316)&gt;=J315,0,IF(ISNA(VLOOKUP(A316,'Extra aflossing'!A:G,3,0)),0,VLOOKUP(A316,'Extra aflossing'!A:G,3,0))+IF(Datum_vandaag&lt;A316,Maandelijks_extra,0))</f>
        <v>0</v>
      </c>
      <c r="F316" s="4">
        <f ca="1">IF(A316&lt;=Stoppen_vrijwillig_aflos,IF(AND(Wat_wil_ik_maandelijks_betalen&gt;SUM(H316,'Annuitair extra oud'!H316),A316&gt;=per_wanneer),IF(J315&gt;=0,IF(J315&gt;=Wat_wil_ik_maandelijks_betalen,(Wat_wil_ik_maandelijks_betalen-SUM(H316,'Annuitair extra oud'!H316)),J315-D316)),0),0)</f>
        <v>0</v>
      </c>
      <c r="G316" s="4">
        <f ca="1">J315*Invoer!$B$17/12</f>
        <v>0</v>
      </c>
      <c r="H316" s="4">
        <f ca="1">ABS(PMT(Invoer!$B$12/12,360-C316+1,J315,0))</f>
        <v>0</v>
      </c>
      <c r="I316" s="4">
        <f t="shared" ca="1" si="20"/>
        <v>0</v>
      </c>
      <c r="J316" s="4">
        <f t="shared" ca="1" si="23"/>
        <v>0</v>
      </c>
    </row>
    <row r="317" spans="1:10" x14ac:dyDescent="0.25">
      <c r="A317" s="10">
        <f t="shared" si="24"/>
        <v>54027</v>
      </c>
      <c r="B317">
        <f t="shared" si="21"/>
        <v>27</v>
      </c>
      <c r="C317">
        <v>316</v>
      </c>
      <c r="D317" s="4">
        <f t="shared" ca="1" si="22"/>
        <v>0</v>
      </c>
      <c r="E317" s="24">
        <f ca="1">IF(SUM(D317,F317,G317)&gt;=J316,0,IF(ISNA(VLOOKUP(A317,'Extra aflossing'!A:G,3,0)),0,VLOOKUP(A317,'Extra aflossing'!A:G,3,0))+IF(Datum_vandaag&lt;A317,Maandelijks_extra,0))</f>
        <v>0</v>
      </c>
      <c r="F317" s="4">
        <f ca="1">IF(A317&lt;=Stoppen_vrijwillig_aflos,IF(AND(Wat_wil_ik_maandelijks_betalen&gt;SUM(H317,'Annuitair extra oud'!H317),A317&gt;=per_wanneer),IF(J316&gt;=0,IF(J316&gt;=Wat_wil_ik_maandelijks_betalen,(Wat_wil_ik_maandelijks_betalen-SUM(H317,'Annuitair extra oud'!H317)),J316-D317)),0),0)</f>
        <v>0</v>
      </c>
      <c r="G317" s="4">
        <f ca="1">J316*Invoer!$B$17/12</f>
        <v>0</v>
      </c>
      <c r="H317" s="4">
        <f ca="1">ABS(PMT(Invoer!$B$12/12,360-C317+1,J316,0))</f>
        <v>0</v>
      </c>
      <c r="I317" s="4">
        <f t="shared" ca="1" si="20"/>
        <v>0</v>
      </c>
      <c r="J317" s="4">
        <f t="shared" ca="1" si="23"/>
        <v>0</v>
      </c>
    </row>
    <row r="318" spans="1:10" x14ac:dyDescent="0.25">
      <c r="A318" s="10">
        <f t="shared" si="24"/>
        <v>54058</v>
      </c>
      <c r="B318">
        <f t="shared" si="21"/>
        <v>27</v>
      </c>
      <c r="C318">
        <v>317</v>
      </c>
      <c r="D318" s="4">
        <f t="shared" ca="1" si="22"/>
        <v>0</v>
      </c>
      <c r="E318" s="24">
        <f ca="1">IF(SUM(D318,F318,G318)&gt;=J317,0,IF(ISNA(VLOOKUP(A318,'Extra aflossing'!A:G,3,0)),0,VLOOKUP(A318,'Extra aflossing'!A:G,3,0))+IF(Datum_vandaag&lt;A318,Maandelijks_extra,0))</f>
        <v>0</v>
      </c>
      <c r="F318" s="4">
        <f ca="1">IF(A318&lt;=Stoppen_vrijwillig_aflos,IF(AND(Wat_wil_ik_maandelijks_betalen&gt;SUM(H318,'Annuitair extra oud'!H318),A318&gt;=per_wanneer),IF(J317&gt;=0,IF(J317&gt;=Wat_wil_ik_maandelijks_betalen,(Wat_wil_ik_maandelijks_betalen-SUM(H318,'Annuitair extra oud'!H318)),J317-D318)),0),0)</f>
        <v>0</v>
      </c>
      <c r="G318" s="4">
        <f ca="1">J317*Invoer!$B$17/12</f>
        <v>0</v>
      </c>
      <c r="H318" s="4">
        <f ca="1">ABS(PMT(Invoer!$B$12/12,360-C318+1,J317,0))</f>
        <v>0</v>
      </c>
      <c r="I318" s="4">
        <f t="shared" ca="1" si="20"/>
        <v>0</v>
      </c>
      <c r="J318" s="4">
        <f t="shared" ca="1" si="23"/>
        <v>0</v>
      </c>
    </row>
    <row r="319" spans="1:10" x14ac:dyDescent="0.25">
      <c r="A319" s="10">
        <f t="shared" si="24"/>
        <v>54089</v>
      </c>
      <c r="B319">
        <f t="shared" si="21"/>
        <v>27</v>
      </c>
      <c r="C319">
        <v>318</v>
      </c>
      <c r="D319" s="4">
        <f t="shared" ca="1" si="22"/>
        <v>0</v>
      </c>
      <c r="E319" s="24">
        <f ca="1">IF(SUM(D319,F319,G319)&gt;=J318,0,IF(ISNA(VLOOKUP(A319,'Extra aflossing'!A:G,3,0)),0,VLOOKUP(A319,'Extra aflossing'!A:G,3,0))+IF(Datum_vandaag&lt;A319,Maandelijks_extra,0))</f>
        <v>0</v>
      </c>
      <c r="F319" s="4">
        <f ca="1">IF(A319&lt;=Stoppen_vrijwillig_aflos,IF(AND(Wat_wil_ik_maandelijks_betalen&gt;SUM(H319,'Annuitair extra oud'!H319),A319&gt;=per_wanneer),IF(J318&gt;=0,IF(J318&gt;=Wat_wil_ik_maandelijks_betalen,(Wat_wil_ik_maandelijks_betalen-SUM(H319,'Annuitair extra oud'!H319)),J318-D319)),0),0)</f>
        <v>0</v>
      </c>
      <c r="G319" s="4">
        <f ca="1">J318*Invoer!$B$17/12</f>
        <v>0</v>
      </c>
      <c r="H319" s="4">
        <f ca="1">ABS(PMT(Invoer!$B$12/12,360-C319+1,J318,0))</f>
        <v>0</v>
      </c>
      <c r="I319" s="4">
        <f t="shared" ca="1" si="20"/>
        <v>0</v>
      </c>
      <c r="J319" s="4">
        <f t="shared" ca="1" si="23"/>
        <v>0</v>
      </c>
    </row>
    <row r="320" spans="1:10" x14ac:dyDescent="0.25">
      <c r="A320" s="10">
        <f t="shared" si="24"/>
        <v>54118</v>
      </c>
      <c r="B320">
        <f t="shared" si="21"/>
        <v>27</v>
      </c>
      <c r="C320">
        <v>319</v>
      </c>
      <c r="D320" s="4">
        <f t="shared" ca="1" si="22"/>
        <v>0</v>
      </c>
      <c r="E320" s="24">
        <f ca="1">IF(SUM(D320,F320,G320)&gt;=J319,0,IF(ISNA(VLOOKUP(A320,'Extra aflossing'!A:G,3,0)),0,VLOOKUP(A320,'Extra aflossing'!A:G,3,0))+IF(Datum_vandaag&lt;A320,Maandelijks_extra,0))</f>
        <v>0</v>
      </c>
      <c r="F320" s="4">
        <f ca="1">IF(A320&lt;=Stoppen_vrijwillig_aflos,IF(AND(Wat_wil_ik_maandelijks_betalen&gt;SUM(H320,'Annuitair extra oud'!H320),A320&gt;=per_wanneer),IF(J319&gt;=0,IF(J319&gt;=Wat_wil_ik_maandelijks_betalen,(Wat_wil_ik_maandelijks_betalen-SUM(H320,'Annuitair extra oud'!H320)),J319-D320)),0),0)</f>
        <v>0</v>
      </c>
      <c r="G320" s="4">
        <f ca="1">J319*Invoer!$B$17/12</f>
        <v>0</v>
      </c>
      <c r="H320" s="4">
        <f ca="1">ABS(PMT(Invoer!$B$12/12,360-C320+1,J319,0))</f>
        <v>0</v>
      </c>
      <c r="I320" s="4">
        <f t="shared" ca="1" si="20"/>
        <v>0</v>
      </c>
      <c r="J320" s="4">
        <f t="shared" ca="1" si="23"/>
        <v>0</v>
      </c>
    </row>
    <row r="321" spans="1:10" x14ac:dyDescent="0.25">
      <c r="A321" s="10">
        <f t="shared" si="24"/>
        <v>54149</v>
      </c>
      <c r="B321">
        <f t="shared" si="21"/>
        <v>27</v>
      </c>
      <c r="C321">
        <v>320</v>
      </c>
      <c r="D321" s="4">
        <f t="shared" ca="1" si="22"/>
        <v>0</v>
      </c>
      <c r="E321" s="24">
        <f ca="1">IF(SUM(D321,F321,G321)&gt;=J320,0,IF(ISNA(VLOOKUP(A321,'Extra aflossing'!A:G,3,0)),0,VLOOKUP(A321,'Extra aflossing'!A:G,3,0))+IF(Datum_vandaag&lt;A321,Maandelijks_extra,0))</f>
        <v>0</v>
      </c>
      <c r="F321" s="4">
        <f ca="1">IF(A321&lt;=Stoppen_vrijwillig_aflos,IF(AND(Wat_wil_ik_maandelijks_betalen&gt;SUM(H321,'Annuitair extra oud'!H321),A321&gt;=per_wanneer),IF(J320&gt;=0,IF(J320&gt;=Wat_wil_ik_maandelijks_betalen,(Wat_wil_ik_maandelijks_betalen-SUM(H321,'Annuitair extra oud'!H321)),J320-D321)),0),0)</f>
        <v>0</v>
      </c>
      <c r="G321" s="4">
        <f ca="1">J320*Invoer!$B$17/12</f>
        <v>0</v>
      </c>
      <c r="H321" s="4">
        <f ca="1">ABS(PMT(Invoer!$B$12/12,360-C321+1,J320,0))</f>
        <v>0</v>
      </c>
      <c r="I321" s="4">
        <f t="shared" ca="1" si="20"/>
        <v>0</v>
      </c>
      <c r="J321" s="4">
        <f t="shared" ca="1" si="23"/>
        <v>0</v>
      </c>
    </row>
    <row r="322" spans="1:10" x14ac:dyDescent="0.25">
      <c r="A322" s="10">
        <f t="shared" si="24"/>
        <v>54179</v>
      </c>
      <c r="B322">
        <f t="shared" si="21"/>
        <v>27</v>
      </c>
      <c r="C322">
        <v>321</v>
      </c>
      <c r="D322" s="4">
        <f t="shared" ca="1" si="22"/>
        <v>0</v>
      </c>
      <c r="E322" s="24">
        <f ca="1">IF(SUM(D322,F322,G322)&gt;=J321,0,IF(ISNA(VLOOKUP(A322,'Extra aflossing'!A:G,3,0)),0,VLOOKUP(A322,'Extra aflossing'!A:G,3,0))+IF(Datum_vandaag&lt;A322,Maandelijks_extra,0))</f>
        <v>0</v>
      </c>
      <c r="F322" s="4">
        <f ca="1">IF(A322&lt;=Stoppen_vrijwillig_aflos,IF(AND(Wat_wil_ik_maandelijks_betalen&gt;SUM(H322,'Annuitair extra oud'!H322),A322&gt;=per_wanneer),IF(J321&gt;=0,IF(J321&gt;=Wat_wil_ik_maandelijks_betalen,(Wat_wil_ik_maandelijks_betalen-SUM(H322,'Annuitair extra oud'!H322)),J321-D322)),0),0)</f>
        <v>0</v>
      </c>
      <c r="G322" s="4">
        <f ca="1">J321*Invoer!$B$17/12</f>
        <v>0</v>
      </c>
      <c r="H322" s="4">
        <f ca="1">ABS(PMT(Invoer!$B$12/12,360-C322+1,J321,0))</f>
        <v>0</v>
      </c>
      <c r="I322" s="4">
        <f t="shared" ref="I322:I361" ca="1" si="25">SUM(E322,F322,H322)</f>
        <v>0</v>
      </c>
      <c r="J322" s="4">
        <f t="shared" ca="1" si="23"/>
        <v>0</v>
      </c>
    </row>
    <row r="323" spans="1:10" x14ac:dyDescent="0.25">
      <c r="A323" s="10">
        <f t="shared" si="24"/>
        <v>54210</v>
      </c>
      <c r="B323">
        <f t="shared" ref="B323:B361" si="26">CEILING(C323/12,1)</f>
        <v>27</v>
      </c>
      <c r="C323">
        <v>322</v>
      </c>
      <c r="D323" s="4">
        <f t="shared" ref="D323:D361" ca="1" si="27">H323-G323</f>
        <v>0</v>
      </c>
      <c r="E323" s="24">
        <f ca="1">IF(SUM(D323,F323,G323)&gt;=J322,0,IF(ISNA(VLOOKUP(A323,'Extra aflossing'!A:G,3,0)),0,VLOOKUP(A323,'Extra aflossing'!A:G,3,0))+IF(Datum_vandaag&lt;A323,Maandelijks_extra,0))</f>
        <v>0</v>
      </c>
      <c r="F323" s="4">
        <f ca="1">IF(A323&lt;=Stoppen_vrijwillig_aflos,IF(AND(Wat_wil_ik_maandelijks_betalen&gt;SUM(H323,'Annuitair extra oud'!H323),A323&gt;=per_wanneer),IF(J322&gt;=0,IF(J322&gt;=Wat_wil_ik_maandelijks_betalen,(Wat_wil_ik_maandelijks_betalen-SUM(H323,'Annuitair extra oud'!H323)),J322-D323)),0),0)</f>
        <v>0</v>
      </c>
      <c r="G323" s="4">
        <f ca="1">J322*Invoer!$B$17/12</f>
        <v>0</v>
      </c>
      <c r="H323" s="4">
        <f ca="1">ABS(PMT(Invoer!$B$12/12,360-C323+1,J322,0))</f>
        <v>0</v>
      </c>
      <c r="I323" s="4">
        <f t="shared" ca="1" si="25"/>
        <v>0</v>
      </c>
      <c r="J323" s="4">
        <f t="shared" ref="J323:J361" ca="1" si="28">J322-D323-E323-F323</f>
        <v>0</v>
      </c>
    </row>
    <row r="324" spans="1:10" x14ac:dyDescent="0.25">
      <c r="A324" s="10">
        <f t="shared" ref="A324:A361" si="29">DATE(YEAR(A323),MONTH(A323)+1,DAY(A323))</f>
        <v>54240</v>
      </c>
      <c r="B324">
        <f t="shared" si="26"/>
        <v>27</v>
      </c>
      <c r="C324">
        <v>323</v>
      </c>
      <c r="D324" s="4">
        <f t="shared" ca="1" si="27"/>
        <v>0</v>
      </c>
      <c r="E324" s="24">
        <f ca="1">IF(SUM(D324,F324,G324)&gt;=J323,0,IF(ISNA(VLOOKUP(A324,'Extra aflossing'!A:G,3,0)),0,VLOOKUP(A324,'Extra aflossing'!A:G,3,0))+IF(Datum_vandaag&lt;A324,Maandelijks_extra,0))</f>
        <v>0</v>
      </c>
      <c r="F324" s="4">
        <f ca="1">IF(A324&lt;=Stoppen_vrijwillig_aflos,IF(AND(Wat_wil_ik_maandelijks_betalen&gt;SUM(H324,'Annuitair extra oud'!H324),A324&gt;=per_wanneer),IF(J323&gt;=0,IF(J323&gt;=Wat_wil_ik_maandelijks_betalen,(Wat_wil_ik_maandelijks_betalen-SUM(H324,'Annuitair extra oud'!H324)),J323-D324)),0),0)</f>
        <v>0</v>
      </c>
      <c r="G324" s="4">
        <f ca="1">J323*Invoer!$B$17/12</f>
        <v>0</v>
      </c>
      <c r="H324" s="4">
        <f ca="1">ABS(PMT(Invoer!$B$12/12,360-C324+1,J323,0))</f>
        <v>0</v>
      </c>
      <c r="I324" s="4">
        <f t="shared" ca="1" si="25"/>
        <v>0</v>
      </c>
      <c r="J324" s="4">
        <f t="shared" ca="1" si="28"/>
        <v>0</v>
      </c>
    </row>
    <row r="325" spans="1:10" x14ac:dyDescent="0.25">
      <c r="A325" s="10">
        <f t="shared" si="29"/>
        <v>54271</v>
      </c>
      <c r="B325">
        <f t="shared" si="26"/>
        <v>27</v>
      </c>
      <c r="C325">
        <v>324</v>
      </c>
      <c r="D325" s="4">
        <f t="shared" ca="1" si="27"/>
        <v>0</v>
      </c>
      <c r="E325" s="24">
        <f ca="1">IF(SUM(D325,F325,G325)&gt;=J324,0,IF(ISNA(VLOOKUP(A325,'Extra aflossing'!A:G,3,0)),0,VLOOKUP(A325,'Extra aflossing'!A:G,3,0))+IF(Datum_vandaag&lt;A325,Maandelijks_extra,0))</f>
        <v>0</v>
      </c>
      <c r="F325" s="4">
        <f ca="1">IF(A325&lt;=Stoppen_vrijwillig_aflos,IF(AND(Wat_wil_ik_maandelijks_betalen&gt;SUM(H325,'Annuitair extra oud'!H325),A325&gt;=per_wanneer),IF(J324&gt;=0,IF(J324&gt;=Wat_wil_ik_maandelijks_betalen,(Wat_wil_ik_maandelijks_betalen-SUM(H325,'Annuitair extra oud'!H325)),J324-D325)),0),0)</f>
        <v>0</v>
      </c>
      <c r="G325" s="4">
        <f ca="1">J324*Invoer!$B$17/12</f>
        <v>0</v>
      </c>
      <c r="H325" s="4">
        <f ca="1">ABS(PMT(Invoer!$B$12/12,360-C325+1,J324,0))</f>
        <v>0</v>
      </c>
      <c r="I325" s="4">
        <f t="shared" ca="1" si="25"/>
        <v>0</v>
      </c>
      <c r="J325" s="4">
        <f t="shared" ca="1" si="28"/>
        <v>0</v>
      </c>
    </row>
    <row r="326" spans="1:10" x14ac:dyDescent="0.25">
      <c r="A326" s="10">
        <f t="shared" si="29"/>
        <v>54302</v>
      </c>
      <c r="B326">
        <f t="shared" si="26"/>
        <v>28</v>
      </c>
      <c r="C326">
        <v>325</v>
      </c>
      <c r="D326" s="4">
        <f t="shared" ca="1" si="27"/>
        <v>0</v>
      </c>
      <c r="E326" s="24">
        <f ca="1">IF(SUM(D326,F326,G326)&gt;=J325,0,IF(ISNA(VLOOKUP(A326,'Extra aflossing'!A:G,3,0)),0,VLOOKUP(A326,'Extra aflossing'!A:G,3,0))+IF(Datum_vandaag&lt;A326,Maandelijks_extra,0))</f>
        <v>0</v>
      </c>
      <c r="F326" s="4">
        <f ca="1">IF(A326&lt;=Stoppen_vrijwillig_aflos,IF(AND(Wat_wil_ik_maandelijks_betalen&gt;SUM(H326,'Annuitair extra oud'!H326),A326&gt;=per_wanneer),IF(J325&gt;=0,IF(J325&gt;=Wat_wil_ik_maandelijks_betalen,(Wat_wil_ik_maandelijks_betalen-SUM(H326,'Annuitair extra oud'!H326)),J325-D326)),0),0)</f>
        <v>0</v>
      </c>
      <c r="G326" s="4">
        <f ca="1">J325*Invoer!$B$17/12</f>
        <v>0</v>
      </c>
      <c r="H326" s="4">
        <f ca="1">ABS(PMT(Invoer!$B$12/12,360-C326+1,J325,0))</f>
        <v>0</v>
      </c>
      <c r="I326" s="4">
        <f t="shared" ca="1" si="25"/>
        <v>0</v>
      </c>
      <c r="J326" s="4">
        <f t="shared" ca="1" si="28"/>
        <v>0</v>
      </c>
    </row>
    <row r="327" spans="1:10" x14ac:dyDescent="0.25">
      <c r="A327" s="10">
        <f t="shared" si="29"/>
        <v>54332</v>
      </c>
      <c r="B327">
        <f t="shared" si="26"/>
        <v>28</v>
      </c>
      <c r="C327">
        <v>326</v>
      </c>
      <c r="D327" s="4">
        <f t="shared" ca="1" si="27"/>
        <v>0</v>
      </c>
      <c r="E327" s="24">
        <f ca="1">IF(SUM(D327,F327,G327)&gt;=J326,0,IF(ISNA(VLOOKUP(A327,'Extra aflossing'!A:G,3,0)),0,VLOOKUP(A327,'Extra aflossing'!A:G,3,0))+IF(Datum_vandaag&lt;A327,Maandelijks_extra,0))</f>
        <v>0</v>
      </c>
      <c r="F327" s="4">
        <f ca="1">IF(A327&lt;=Stoppen_vrijwillig_aflos,IF(AND(Wat_wil_ik_maandelijks_betalen&gt;SUM(H327,'Annuitair extra oud'!H327),A327&gt;=per_wanneer),IF(J326&gt;=0,IF(J326&gt;=Wat_wil_ik_maandelijks_betalen,(Wat_wil_ik_maandelijks_betalen-SUM(H327,'Annuitair extra oud'!H327)),J326-D327)),0),0)</f>
        <v>0</v>
      </c>
      <c r="G327" s="4">
        <f ca="1">J326*Invoer!$B$17/12</f>
        <v>0</v>
      </c>
      <c r="H327" s="4">
        <f ca="1">ABS(PMT(Invoer!$B$12/12,360-C327+1,J326,0))</f>
        <v>0</v>
      </c>
      <c r="I327" s="4">
        <f t="shared" ca="1" si="25"/>
        <v>0</v>
      </c>
      <c r="J327" s="4">
        <f t="shared" ca="1" si="28"/>
        <v>0</v>
      </c>
    </row>
    <row r="328" spans="1:10" x14ac:dyDescent="0.25">
      <c r="A328" s="10">
        <f t="shared" si="29"/>
        <v>54363</v>
      </c>
      <c r="B328">
        <f t="shared" si="26"/>
        <v>28</v>
      </c>
      <c r="C328">
        <v>327</v>
      </c>
      <c r="D328" s="4">
        <f t="shared" ca="1" si="27"/>
        <v>0</v>
      </c>
      <c r="E328" s="24">
        <f ca="1">IF(SUM(D328,F328,G328)&gt;=J327,0,IF(ISNA(VLOOKUP(A328,'Extra aflossing'!A:G,3,0)),0,VLOOKUP(A328,'Extra aflossing'!A:G,3,0))+IF(Datum_vandaag&lt;A328,Maandelijks_extra,0))</f>
        <v>0</v>
      </c>
      <c r="F328" s="4">
        <f ca="1">IF(A328&lt;=Stoppen_vrijwillig_aflos,IF(AND(Wat_wil_ik_maandelijks_betalen&gt;SUM(H328,'Annuitair extra oud'!H328),A328&gt;=per_wanneer),IF(J327&gt;=0,IF(J327&gt;=Wat_wil_ik_maandelijks_betalen,(Wat_wil_ik_maandelijks_betalen-SUM(H328,'Annuitair extra oud'!H328)),J327-D328)),0),0)</f>
        <v>0</v>
      </c>
      <c r="G328" s="4">
        <f ca="1">J327*Invoer!$B$17/12</f>
        <v>0</v>
      </c>
      <c r="H328" s="4">
        <f ca="1">ABS(PMT(Invoer!$B$12/12,360-C328+1,J327,0))</f>
        <v>0</v>
      </c>
      <c r="I328" s="4">
        <f t="shared" ca="1" si="25"/>
        <v>0</v>
      </c>
      <c r="J328" s="4">
        <f t="shared" ca="1" si="28"/>
        <v>0</v>
      </c>
    </row>
    <row r="329" spans="1:10" x14ac:dyDescent="0.25">
      <c r="A329" s="10">
        <f t="shared" si="29"/>
        <v>54393</v>
      </c>
      <c r="B329">
        <f t="shared" si="26"/>
        <v>28</v>
      </c>
      <c r="C329">
        <v>328</v>
      </c>
      <c r="D329" s="4">
        <f t="shared" ca="1" si="27"/>
        <v>0</v>
      </c>
      <c r="E329" s="24">
        <f ca="1">IF(SUM(D329,F329,G329)&gt;=J328,0,IF(ISNA(VLOOKUP(A329,'Extra aflossing'!A:G,3,0)),0,VLOOKUP(A329,'Extra aflossing'!A:G,3,0))+IF(Datum_vandaag&lt;A329,Maandelijks_extra,0))</f>
        <v>0</v>
      </c>
      <c r="F329" s="4">
        <f ca="1">IF(A329&lt;=Stoppen_vrijwillig_aflos,IF(AND(Wat_wil_ik_maandelijks_betalen&gt;SUM(H329,'Annuitair extra oud'!H329),A329&gt;=per_wanneer),IF(J328&gt;=0,IF(J328&gt;=Wat_wil_ik_maandelijks_betalen,(Wat_wil_ik_maandelijks_betalen-SUM(H329,'Annuitair extra oud'!H329)),J328-D329)),0),0)</f>
        <v>0</v>
      </c>
      <c r="G329" s="4">
        <f ca="1">J328*Invoer!$B$17/12</f>
        <v>0</v>
      </c>
      <c r="H329" s="4">
        <f ca="1">ABS(PMT(Invoer!$B$12/12,360-C329+1,J328,0))</f>
        <v>0</v>
      </c>
      <c r="I329" s="4">
        <f t="shared" ca="1" si="25"/>
        <v>0</v>
      </c>
      <c r="J329" s="4">
        <f t="shared" ca="1" si="28"/>
        <v>0</v>
      </c>
    </row>
    <row r="330" spans="1:10" x14ac:dyDescent="0.25">
      <c r="A330" s="10">
        <f t="shared" si="29"/>
        <v>54424</v>
      </c>
      <c r="B330">
        <f t="shared" si="26"/>
        <v>28</v>
      </c>
      <c r="C330">
        <v>329</v>
      </c>
      <c r="D330" s="4">
        <f t="shared" ca="1" si="27"/>
        <v>0</v>
      </c>
      <c r="E330" s="24">
        <f ca="1">IF(SUM(D330,F330,G330)&gt;=J329,0,IF(ISNA(VLOOKUP(A330,'Extra aflossing'!A:G,3,0)),0,VLOOKUP(A330,'Extra aflossing'!A:G,3,0))+IF(Datum_vandaag&lt;A330,Maandelijks_extra,0))</f>
        <v>0</v>
      </c>
      <c r="F330" s="4">
        <f ca="1">IF(A330&lt;=Stoppen_vrijwillig_aflos,IF(AND(Wat_wil_ik_maandelijks_betalen&gt;SUM(H330,'Annuitair extra oud'!H330),A330&gt;=per_wanneer),IF(J329&gt;=0,IF(J329&gt;=Wat_wil_ik_maandelijks_betalen,(Wat_wil_ik_maandelijks_betalen-SUM(H330,'Annuitair extra oud'!H330)),J329-D330)),0),0)</f>
        <v>0</v>
      </c>
      <c r="G330" s="4">
        <f ca="1">J329*Invoer!$B$17/12</f>
        <v>0</v>
      </c>
      <c r="H330" s="4">
        <f ca="1">ABS(PMT(Invoer!$B$12/12,360-C330+1,J329,0))</f>
        <v>0</v>
      </c>
      <c r="I330" s="4">
        <f t="shared" ca="1" si="25"/>
        <v>0</v>
      </c>
      <c r="J330" s="4">
        <f t="shared" ca="1" si="28"/>
        <v>0</v>
      </c>
    </row>
    <row r="331" spans="1:10" x14ac:dyDescent="0.25">
      <c r="A331" s="10">
        <f t="shared" si="29"/>
        <v>54455</v>
      </c>
      <c r="B331">
        <f t="shared" si="26"/>
        <v>28</v>
      </c>
      <c r="C331">
        <v>330</v>
      </c>
      <c r="D331" s="4">
        <f t="shared" ca="1" si="27"/>
        <v>0</v>
      </c>
      <c r="E331" s="24">
        <f ca="1">IF(SUM(D331,F331,G331)&gt;=J330,0,IF(ISNA(VLOOKUP(A331,'Extra aflossing'!A:G,3,0)),0,VLOOKUP(A331,'Extra aflossing'!A:G,3,0))+IF(Datum_vandaag&lt;A331,Maandelijks_extra,0))</f>
        <v>0</v>
      </c>
      <c r="F331" s="4">
        <f ca="1">IF(A331&lt;=Stoppen_vrijwillig_aflos,IF(AND(Wat_wil_ik_maandelijks_betalen&gt;SUM(H331,'Annuitair extra oud'!H331),A331&gt;=per_wanneer),IF(J330&gt;=0,IF(J330&gt;=Wat_wil_ik_maandelijks_betalen,(Wat_wil_ik_maandelijks_betalen-SUM(H331,'Annuitair extra oud'!H331)),J330-D331)),0),0)</f>
        <v>0</v>
      </c>
      <c r="G331" s="4">
        <f ca="1">J330*Invoer!$B$17/12</f>
        <v>0</v>
      </c>
      <c r="H331" s="4">
        <f ca="1">ABS(PMT(Invoer!$B$12/12,360-C331+1,J330,0))</f>
        <v>0</v>
      </c>
      <c r="I331" s="4">
        <f t="shared" ca="1" si="25"/>
        <v>0</v>
      </c>
      <c r="J331" s="4">
        <f t="shared" ca="1" si="28"/>
        <v>0</v>
      </c>
    </row>
    <row r="332" spans="1:10" x14ac:dyDescent="0.25">
      <c r="A332" s="10">
        <f t="shared" si="29"/>
        <v>54483</v>
      </c>
      <c r="B332">
        <f t="shared" si="26"/>
        <v>28</v>
      </c>
      <c r="C332">
        <v>331</v>
      </c>
      <c r="D332" s="4">
        <f t="shared" ca="1" si="27"/>
        <v>0</v>
      </c>
      <c r="E332" s="24">
        <f ca="1">IF(SUM(D332,F332,G332)&gt;=J331,0,IF(ISNA(VLOOKUP(A332,'Extra aflossing'!A:G,3,0)),0,VLOOKUP(A332,'Extra aflossing'!A:G,3,0))+IF(Datum_vandaag&lt;A332,Maandelijks_extra,0))</f>
        <v>0</v>
      </c>
      <c r="F332" s="4">
        <f ca="1">IF(A332&lt;=Stoppen_vrijwillig_aflos,IF(AND(Wat_wil_ik_maandelijks_betalen&gt;SUM(H332,'Annuitair extra oud'!H332),A332&gt;=per_wanneer),IF(J331&gt;=0,IF(J331&gt;=Wat_wil_ik_maandelijks_betalen,(Wat_wil_ik_maandelijks_betalen-SUM(H332,'Annuitair extra oud'!H332)),J331-D332)),0),0)</f>
        <v>0</v>
      </c>
      <c r="G332" s="4">
        <f ca="1">J331*Invoer!$B$17/12</f>
        <v>0</v>
      </c>
      <c r="H332" s="4">
        <f ca="1">ABS(PMT(Invoer!$B$12/12,360-C332+1,J331,0))</f>
        <v>0</v>
      </c>
      <c r="I332" s="4">
        <f t="shared" ca="1" si="25"/>
        <v>0</v>
      </c>
      <c r="J332" s="4">
        <f t="shared" ca="1" si="28"/>
        <v>0</v>
      </c>
    </row>
    <row r="333" spans="1:10" x14ac:dyDescent="0.25">
      <c r="A333" s="10">
        <f t="shared" si="29"/>
        <v>54514</v>
      </c>
      <c r="B333">
        <f t="shared" si="26"/>
        <v>28</v>
      </c>
      <c r="C333">
        <v>332</v>
      </c>
      <c r="D333" s="4">
        <f t="shared" ca="1" si="27"/>
        <v>0</v>
      </c>
      <c r="E333" s="24">
        <f ca="1">IF(SUM(D333,F333,G333)&gt;=J332,0,IF(ISNA(VLOOKUP(A333,'Extra aflossing'!A:G,3,0)),0,VLOOKUP(A333,'Extra aflossing'!A:G,3,0))+IF(Datum_vandaag&lt;A333,Maandelijks_extra,0))</f>
        <v>0</v>
      </c>
      <c r="F333" s="4">
        <f ca="1">IF(A333&lt;=Stoppen_vrijwillig_aflos,IF(AND(Wat_wil_ik_maandelijks_betalen&gt;SUM(H333,'Annuitair extra oud'!H333),A333&gt;=per_wanneer),IF(J332&gt;=0,IF(J332&gt;=Wat_wil_ik_maandelijks_betalen,(Wat_wil_ik_maandelijks_betalen-SUM(H333,'Annuitair extra oud'!H333)),J332-D333)),0),0)</f>
        <v>0</v>
      </c>
      <c r="G333" s="4">
        <f ca="1">J332*Invoer!$B$17/12</f>
        <v>0</v>
      </c>
      <c r="H333" s="4">
        <f ca="1">ABS(PMT(Invoer!$B$12/12,360-C333+1,J332,0))</f>
        <v>0</v>
      </c>
      <c r="I333" s="4">
        <f t="shared" ca="1" si="25"/>
        <v>0</v>
      </c>
      <c r="J333" s="4">
        <f t="shared" ca="1" si="28"/>
        <v>0</v>
      </c>
    </row>
    <row r="334" spans="1:10" x14ac:dyDescent="0.25">
      <c r="A334" s="10">
        <f t="shared" si="29"/>
        <v>54544</v>
      </c>
      <c r="B334">
        <f t="shared" si="26"/>
        <v>28</v>
      </c>
      <c r="C334">
        <v>333</v>
      </c>
      <c r="D334" s="4">
        <f t="shared" ca="1" si="27"/>
        <v>0</v>
      </c>
      <c r="E334" s="24">
        <f ca="1">IF(SUM(D334,F334,G334)&gt;=J333,0,IF(ISNA(VLOOKUP(A334,'Extra aflossing'!A:G,3,0)),0,VLOOKUP(A334,'Extra aflossing'!A:G,3,0))+IF(Datum_vandaag&lt;A334,Maandelijks_extra,0))</f>
        <v>0</v>
      </c>
      <c r="F334" s="4">
        <f ca="1">IF(A334&lt;=Stoppen_vrijwillig_aflos,IF(AND(Wat_wil_ik_maandelijks_betalen&gt;SUM(H334,'Annuitair extra oud'!H334),A334&gt;=per_wanneer),IF(J333&gt;=0,IF(J333&gt;=Wat_wil_ik_maandelijks_betalen,(Wat_wil_ik_maandelijks_betalen-SUM(H334,'Annuitair extra oud'!H334)),J333-D334)),0),0)</f>
        <v>0</v>
      </c>
      <c r="G334" s="4">
        <f ca="1">J333*Invoer!$B$17/12</f>
        <v>0</v>
      </c>
      <c r="H334" s="4">
        <f ca="1">ABS(PMT(Invoer!$B$12/12,360-C334+1,J333,0))</f>
        <v>0</v>
      </c>
      <c r="I334" s="4">
        <f t="shared" ca="1" si="25"/>
        <v>0</v>
      </c>
      <c r="J334" s="4">
        <f t="shared" ca="1" si="28"/>
        <v>0</v>
      </c>
    </row>
    <row r="335" spans="1:10" x14ac:dyDescent="0.25">
      <c r="A335" s="10">
        <f t="shared" si="29"/>
        <v>54575</v>
      </c>
      <c r="B335">
        <f t="shared" si="26"/>
        <v>28</v>
      </c>
      <c r="C335">
        <v>334</v>
      </c>
      <c r="D335" s="4">
        <f t="shared" ca="1" si="27"/>
        <v>0</v>
      </c>
      <c r="E335" s="24">
        <f ca="1">IF(SUM(D335,F335,G335)&gt;=J334,0,IF(ISNA(VLOOKUP(A335,'Extra aflossing'!A:G,3,0)),0,VLOOKUP(A335,'Extra aflossing'!A:G,3,0))+IF(Datum_vandaag&lt;A335,Maandelijks_extra,0))</f>
        <v>0</v>
      </c>
      <c r="F335" s="4">
        <f ca="1">IF(A335&lt;=Stoppen_vrijwillig_aflos,IF(AND(Wat_wil_ik_maandelijks_betalen&gt;SUM(H335,'Annuitair extra oud'!H335),A335&gt;=per_wanneer),IF(J334&gt;=0,IF(J334&gt;=Wat_wil_ik_maandelijks_betalen,(Wat_wil_ik_maandelijks_betalen-SUM(H335,'Annuitair extra oud'!H335)),J334-D335)),0),0)</f>
        <v>0</v>
      </c>
      <c r="G335" s="4">
        <f ca="1">J334*Invoer!$B$17/12</f>
        <v>0</v>
      </c>
      <c r="H335" s="4">
        <f ca="1">ABS(PMT(Invoer!$B$12/12,360-C335+1,J334,0))</f>
        <v>0</v>
      </c>
      <c r="I335" s="4">
        <f t="shared" ca="1" si="25"/>
        <v>0</v>
      </c>
      <c r="J335" s="4">
        <f t="shared" ca="1" si="28"/>
        <v>0</v>
      </c>
    </row>
    <row r="336" spans="1:10" x14ac:dyDescent="0.25">
      <c r="A336" s="10">
        <f t="shared" si="29"/>
        <v>54605</v>
      </c>
      <c r="B336">
        <f t="shared" si="26"/>
        <v>28</v>
      </c>
      <c r="C336">
        <v>335</v>
      </c>
      <c r="D336" s="4">
        <f t="shared" ca="1" si="27"/>
        <v>0</v>
      </c>
      <c r="E336" s="24">
        <f ca="1">IF(SUM(D336,F336,G336)&gt;=J335,0,IF(ISNA(VLOOKUP(A336,'Extra aflossing'!A:G,3,0)),0,VLOOKUP(A336,'Extra aflossing'!A:G,3,0))+IF(Datum_vandaag&lt;A336,Maandelijks_extra,0))</f>
        <v>0</v>
      </c>
      <c r="F336" s="4">
        <f ca="1">IF(A336&lt;=Stoppen_vrijwillig_aflos,IF(AND(Wat_wil_ik_maandelijks_betalen&gt;SUM(H336,'Annuitair extra oud'!H336),A336&gt;=per_wanneer),IF(J335&gt;=0,IF(J335&gt;=Wat_wil_ik_maandelijks_betalen,(Wat_wil_ik_maandelijks_betalen-SUM(H336,'Annuitair extra oud'!H336)),J335-D336)),0),0)</f>
        <v>0</v>
      </c>
      <c r="G336" s="4">
        <f ca="1">J335*Invoer!$B$17/12</f>
        <v>0</v>
      </c>
      <c r="H336" s="4">
        <f ca="1">ABS(PMT(Invoer!$B$12/12,360-C336+1,J335,0))</f>
        <v>0</v>
      </c>
      <c r="I336" s="4">
        <f t="shared" ca="1" si="25"/>
        <v>0</v>
      </c>
      <c r="J336" s="4">
        <f t="shared" ca="1" si="28"/>
        <v>0</v>
      </c>
    </row>
    <row r="337" spans="1:10" x14ac:dyDescent="0.25">
      <c r="A337" s="10">
        <f t="shared" si="29"/>
        <v>54636</v>
      </c>
      <c r="B337">
        <f t="shared" si="26"/>
        <v>28</v>
      </c>
      <c r="C337">
        <v>336</v>
      </c>
      <c r="D337" s="4">
        <f t="shared" ca="1" si="27"/>
        <v>0</v>
      </c>
      <c r="E337" s="24">
        <f ca="1">IF(SUM(D337,F337,G337)&gt;=J336,0,IF(ISNA(VLOOKUP(A337,'Extra aflossing'!A:G,3,0)),0,VLOOKUP(A337,'Extra aflossing'!A:G,3,0))+IF(Datum_vandaag&lt;A337,Maandelijks_extra,0))</f>
        <v>0</v>
      </c>
      <c r="F337" s="4">
        <f ca="1">IF(A337&lt;=Stoppen_vrijwillig_aflos,IF(AND(Wat_wil_ik_maandelijks_betalen&gt;SUM(H337,'Annuitair extra oud'!H337),A337&gt;=per_wanneer),IF(J336&gt;=0,IF(J336&gt;=Wat_wil_ik_maandelijks_betalen,(Wat_wil_ik_maandelijks_betalen-SUM(H337,'Annuitair extra oud'!H337)),J336-D337)),0),0)</f>
        <v>0</v>
      </c>
      <c r="G337" s="4">
        <f ca="1">J336*Invoer!$B$17/12</f>
        <v>0</v>
      </c>
      <c r="H337" s="4">
        <f ca="1">ABS(PMT(Invoer!$B$12/12,360-C337+1,J336,0))</f>
        <v>0</v>
      </c>
      <c r="I337" s="4">
        <f t="shared" ca="1" si="25"/>
        <v>0</v>
      </c>
      <c r="J337" s="4">
        <f t="shared" ca="1" si="28"/>
        <v>0</v>
      </c>
    </row>
    <row r="338" spans="1:10" x14ac:dyDescent="0.25">
      <c r="A338" s="10">
        <f t="shared" si="29"/>
        <v>54667</v>
      </c>
      <c r="B338">
        <f t="shared" si="26"/>
        <v>29</v>
      </c>
      <c r="C338">
        <v>337</v>
      </c>
      <c r="D338" s="4">
        <f t="shared" ca="1" si="27"/>
        <v>0</v>
      </c>
      <c r="E338" s="24">
        <f ca="1">IF(SUM(D338,F338,G338)&gt;=J337,0,IF(ISNA(VLOOKUP(A338,'Extra aflossing'!A:G,3,0)),0,VLOOKUP(A338,'Extra aflossing'!A:G,3,0))+IF(Datum_vandaag&lt;A338,Maandelijks_extra,0))</f>
        <v>0</v>
      </c>
      <c r="F338" s="4">
        <f ca="1">IF(A338&lt;=Stoppen_vrijwillig_aflos,IF(AND(Wat_wil_ik_maandelijks_betalen&gt;SUM(H338,'Annuitair extra oud'!H338),A338&gt;=per_wanneer),IF(J337&gt;=0,IF(J337&gt;=Wat_wil_ik_maandelijks_betalen,(Wat_wil_ik_maandelijks_betalen-SUM(H338,'Annuitair extra oud'!H338)),J337-D338)),0),0)</f>
        <v>0</v>
      </c>
      <c r="G338" s="4">
        <f ca="1">J337*Invoer!$B$17/12</f>
        <v>0</v>
      </c>
      <c r="H338" s="4">
        <f ca="1">ABS(PMT(Invoer!$B$12/12,360-C338+1,J337,0))</f>
        <v>0</v>
      </c>
      <c r="I338" s="4">
        <f t="shared" ca="1" si="25"/>
        <v>0</v>
      </c>
      <c r="J338" s="4">
        <f t="shared" ca="1" si="28"/>
        <v>0</v>
      </c>
    </row>
    <row r="339" spans="1:10" x14ac:dyDescent="0.25">
      <c r="A339" s="10">
        <f t="shared" si="29"/>
        <v>54697</v>
      </c>
      <c r="B339">
        <f t="shared" si="26"/>
        <v>29</v>
      </c>
      <c r="C339">
        <v>338</v>
      </c>
      <c r="D339" s="4">
        <f t="shared" ca="1" si="27"/>
        <v>0</v>
      </c>
      <c r="E339" s="24">
        <f ca="1">IF(SUM(D339,F339,G339)&gt;=J338,0,IF(ISNA(VLOOKUP(A339,'Extra aflossing'!A:G,3,0)),0,VLOOKUP(A339,'Extra aflossing'!A:G,3,0))+IF(Datum_vandaag&lt;A339,Maandelijks_extra,0))</f>
        <v>0</v>
      </c>
      <c r="F339" s="4">
        <f ca="1">IF(A339&lt;=Stoppen_vrijwillig_aflos,IF(AND(Wat_wil_ik_maandelijks_betalen&gt;SUM(H339,'Annuitair extra oud'!H339),A339&gt;=per_wanneer),IF(J338&gt;=0,IF(J338&gt;=Wat_wil_ik_maandelijks_betalen,(Wat_wil_ik_maandelijks_betalen-SUM(H339,'Annuitair extra oud'!H339)),J338-D339)),0),0)</f>
        <v>0</v>
      </c>
      <c r="G339" s="4">
        <f ca="1">J338*Invoer!$B$17/12</f>
        <v>0</v>
      </c>
      <c r="H339" s="4">
        <f ca="1">ABS(PMT(Invoer!$B$12/12,360-C339+1,J338,0))</f>
        <v>0</v>
      </c>
      <c r="I339" s="4">
        <f t="shared" ca="1" si="25"/>
        <v>0</v>
      </c>
      <c r="J339" s="4">
        <f t="shared" ca="1" si="28"/>
        <v>0</v>
      </c>
    </row>
    <row r="340" spans="1:10" x14ac:dyDescent="0.25">
      <c r="A340" s="10">
        <f t="shared" si="29"/>
        <v>54728</v>
      </c>
      <c r="B340">
        <f t="shared" si="26"/>
        <v>29</v>
      </c>
      <c r="C340">
        <v>339</v>
      </c>
      <c r="D340" s="4">
        <f t="shared" ca="1" si="27"/>
        <v>0</v>
      </c>
      <c r="E340" s="24">
        <f ca="1">IF(SUM(D340,F340,G340)&gt;=J339,0,IF(ISNA(VLOOKUP(A340,'Extra aflossing'!A:G,3,0)),0,VLOOKUP(A340,'Extra aflossing'!A:G,3,0))+IF(Datum_vandaag&lt;A340,Maandelijks_extra,0))</f>
        <v>0</v>
      </c>
      <c r="F340" s="4">
        <f ca="1">IF(A340&lt;=Stoppen_vrijwillig_aflos,IF(AND(Wat_wil_ik_maandelijks_betalen&gt;SUM(H340,'Annuitair extra oud'!H340),A340&gt;=per_wanneer),IF(J339&gt;=0,IF(J339&gt;=Wat_wil_ik_maandelijks_betalen,(Wat_wil_ik_maandelijks_betalen-SUM(H340,'Annuitair extra oud'!H340)),J339-D340)),0),0)</f>
        <v>0</v>
      </c>
      <c r="G340" s="4">
        <f ca="1">J339*Invoer!$B$17/12</f>
        <v>0</v>
      </c>
      <c r="H340" s="4">
        <f ca="1">ABS(PMT(Invoer!$B$12/12,360-C340+1,J339,0))</f>
        <v>0</v>
      </c>
      <c r="I340" s="4">
        <f t="shared" ca="1" si="25"/>
        <v>0</v>
      </c>
      <c r="J340" s="4">
        <f t="shared" ca="1" si="28"/>
        <v>0</v>
      </c>
    </row>
    <row r="341" spans="1:10" x14ac:dyDescent="0.25">
      <c r="A341" s="10">
        <f t="shared" si="29"/>
        <v>54758</v>
      </c>
      <c r="B341">
        <f t="shared" si="26"/>
        <v>29</v>
      </c>
      <c r="C341">
        <v>340</v>
      </c>
      <c r="D341" s="4">
        <f t="shared" ca="1" si="27"/>
        <v>0</v>
      </c>
      <c r="E341" s="24">
        <f ca="1">IF(SUM(D341,F341,G341)&gt;=J340,0,IF(ISNA(VLOOKUP(A341,'Extra aflossing'!A:G,3,0)),0,VLOOKUP(A341,'Extra aflossing'!A:G,3,0))+IF(Datum_vandaag&lt;A341,Maandelijks_extra,0))</f>
        <v>0</v>
      </c>
      <c r="F341" s="4">
        <f ca="1">IF(A341&lt;=Stoppen_vrijwillig_aflos,IF(AND(Wat_wil_ik_maandelijks_betalen&gt;SUM(H341,'Annuitair extra oud'!H341),A341&gt;=per_wanneer),IF(J340&gt;=0,IF(J340&gt;=Wat_wil_ik_maandelijks_betalen,(Wat_wil_ik_maandelijks_betalen-SUM(H341,'Annuitair extra oud'!H341)),J340-D341)),0),0)</f>
        <v>0</v>
      </c>
      <c r="G341" s="4">
        <f ca="1">J340*Invoer!$B$17/12</f>
        <v>0</v>
      </c>
      <c r="H341" s="4">
        <f ca="1">ABS(PMT(Invoer!$B$12/12,360-C341+1,J340,0))</f>
        <v>0</v>
      </c>
      <c r="I341" s="4">
        <f t="shared" ca="1" si="25"/>
        <v>0</v>
      </c>
      <c r="J341" s="4">
        <f t="shared" ca="1" si="28"/>
        <v>0</v>
      </c>
    </row>
    <row r="342" spans="1:10" x14ac:dyDescent="0.25">
      <c r="A342" s="10">
        <f t="shared" si="29"/>
        <v>54789</v>
      </c>
      <c r="B342">
        <f t="shared" si="26"/>
        <v>29</v>
      </c>
      <c r="C342">
        <v>341</v>
      </c>
      <c r="D342" s="4">
        <f t="shared" ca="1" si="27"/>
        <v>0</v>
      </c>
      <c r="E342" s="24">
        <f ca="1">IF(SUM(D342,F342,G342)&gt;=J341,0,IF(ISNA(VLOOKUP(A342,'Extra aflossing'!A:G,3,0)),0,VLOOKUP(A342,'Extra aflossing'!A:G,3,0))+IF(Datum_vandaag&lt;A342,Maandelijks_extra,0))</f>
        <v>0</v>
      </c>
      <c r="F342" s="4">
        <f ca="1">IF(A342&lt;=Stoppen_vrijwillig_aflos,IF(AND(Wat_wil_ik_maandelijks_betalen&gt;SUM(H342,'Annuitair extra oud'!H342),A342&gt;=per_wanneer),IF(J341&gt;=0,IF(J341&gt;=Wat_wil_ik_maandelijks_betalen,(Wat_wil_ik_maandelijks_betalen-SUM(H342,'Annuitair extra oud'!H342)),J341-D342)),0),0)</f>
        <v>0</v>
      </c>
      <c r="G342" s="4">
        <f ca="1">J341*Invoer!$B$17/12</f>
        <v>0</v>
      </c>
      <c r="H342" s="4">
        <f ca="1">ABS(PMT(Invoer!$B$12/12,360-C342+1,J341,0))</f>
        <v>0</v>
      </c>
      <c r="I342" s="4">
        <f t="shared" ca="1" si="25"/>
        <v>0</v>
      </c>
      <c r="J342" s="4">
        <f t="shared" ca="1" si="28"/>
        <v>0</v>
      </c>
    </row>
    <row r="343" spans="1:10" x14ac:dyDescent="0.25">
      <c r="A343" s="10">
        <f t="shared" si="29"/>
        <v>54820</v>
      </c>
      <c r="B343">
        <f t="shared" si="26"/>
        <v>29</v>
      </c>
      <c r="C343">
        <v>342</v>
      </c>
      <c r="D343" s="4">
        <f t="shared" ca="1" si="27"/>
        <v>0</v>
      </c>
      <c r="E343" s="24">
        <f ca="1">IF(SUM(D343,F343,G343)&gt;=J342,0,IF(ISNA(VLOOKUP(A343,'Extra aflossing'!A:G,3,0)),0,VLOOKUP(A343,'Extra aflossing'!A:G,3,0))+IF(Datum_vandaag&lt;A343,Maandelijks_extra,0))</f>
        <v>0</v>
      </c>
      <c r="F343" s="4">
        <f ca="1">IF(A343&lt;=Stoppen_vrijwillig_aflos,IF(AND(Wat_wil_ik_maandelijks_betalen&gt;SUM(H343,'Annuitair extra oud'!H343),A343&gt;=per_wanneer),IF(J342&gt;=0,IF(J342&gt;=Wat_wil_ik_maandelijks_betalen,(Wat_wil_ik_maandelijks_betalen-SUM(H343,'Annuitair extra oud'!H343)),J342-D343)),0),0)</f>
        <v>0</v>
      </c>
      <c r="G343" s="4">
        <f ca="1">J342*Invoer!$B$17/12</f>
        <v>0</v>
      </c>
      <c r="H343" s="4">
        <f ca="1">ABS(PMT(Invoer!$B$12/12,360-C343+1,J342,0))</f>
        <v>0</v>
      </c>
      <c r="I343" s="4">
        <f t="shared" ca="1" si="25"/>
        <v>0</v>
      </c>
      <c r="J343" s="4">
        <f t="shared" ca="1" si="28"/>
        <v>0</v>
      </c>
    </row>
    <row r="344" spans="1:10" x14ac:dyDescent="0.25">
      <c r="A344" s="10">
        <f t="shared" si="29"/>
        <v>54848</v>
      </c>
      <c r="B344">
        <f t="shared" si="26"/>
        <v>29</v>
      </c>
      <c r="C344">
        <v>343</v>
      </c>
      <c r="D344" s="4">
        <f t="shared" ca="1" si="27"/>
        <v>0</v>
      </c>
      <c r="E344" s="24">
        <f ca="1">IF(SUM(D344,F344,G344)&gt;=J343,0,IF(ISNA(VLOOKUP(A344,'Extra aflossing'!A:G,3,0)),0,VLOOKUP(A344,'Extra aflossing'!A:G,3,0))+IF(Datum_vandaag&lt;A344,Maandelijks_extra,0))</f>
        <v>0</v>
      </c>
      <c r="F344" s="4">
        <f ca="1">IF(A344&lt;=Stoppen_vrijwillig_aflos,IF(AND(Wat_wil_ik_maandelijks_betalen&gt;SUM(H344,'Annuitair extra oud'!H344),A344&gt;=per_wanneer),IF(J343&gt;=0,IF(J343&gt;=Wat_wil_ik_maandelijks_betalen,(Wat_wil_ik_maandelijks_betalen-SUM(H344,'Annuitair extra oud'!H344)),J343-D344)),0),0)</f>
        <v>0</v>
      </c>
      <c r="G344" s="4">
        <f ca="1">J343*Invoer!$B$17/12</f>
        <v>0</v>
      </c>
      <c r="H344" s="4">
        <f ca="1">ABS(PMT(Invoer!$B$12/12,360-C344+1,J343,0))</f>
        <v>0</v>
      </c>
      <c r="I344" s="4">
        <f t="shared" ca="1" si="25"/>
        <v>0</v>
      </c>
      <c r="J344" s="4">
        <f t="shared" ca="1" si="28"/>
        <v>0</v>
      </c>
    </row>
    <row r="345" spans="1:10" x14ac:dyDescent="0.25">
      <c r="A345" s="10">
        <f t="shared" si="29"/>
        <v>54879</v>
      </c>
      <c r="B345">
        <f t="shared" si="26"/>
        <v>29</v>
      </c>
      <c r="C345">
        <v>344</v>
      </c>
      <c r="D345" s="4">
        <f t="shared" ca="1" si="27"/>
        <v>0</v>
      </c>
      <c r="E345" s="24">
        <f ca="1">IF(SUM(D345,F345,G345)&gt;=J344,0,IF(ISNA(VLOOKUP(A345,'Extra aflossing'!A:G,3,0)),0,VLOOKUP(A345,'Extra aflossing'!A:G,3,0))+IF(Datum_vandaag&lt;A345,Maandelijks_extra,0))</f>
        <v>0</v>
      </c>
      <c r="F345" s="4">
        <f ca="1">IF(A345&lt;=Stoppen_vrijwillig_aflos,IF(AND(Wat_wil_ik_maandelijks_betalen&gt;SUM(H345,'Annuitair extra oud'!H345),A345&gt;=per_wanneer),IF(J344&gt;=0,IF(J344&gt;=Wat_wil_ik_maandelijks_betalen,(Wat_wil_ik_maandelijks_betalen-SUM(H345,'Annuitair extra oud'!H345)),J344-D345)),0),0)</f>
        <v>0</v>
      </c>
      <c r="G345" s="4">
        <f ca="1">J344*Invoer!$B$17/12</f>
        <v>0</v>
      </c>
      <c r="H345" s="4">
        <f ca="1">ABS(PMT(Invoer!$B$12/12,360-C345+1,J344,0))</f>
        <v>0</v>
      </c>
      <c r="I345" s="4">
        <f t="shared" ca="1" si="25"/>
        <v>0</v>
      </c>
      <c r="J345" s="4">
        <f t="shared" ca="1" si="28"/>
        <v>0</v>
      </c>
    </row>
    <row r="346" spans="1:10" x14ac:dyDescent="0.25">
      <c r="A346" s="10">
        <f t="shared" si="29"/>
        <v>54909</v>
      </c>
      <c r="B346">
        <f t="shared" si="26"/>
        <v>29</v>
      </c>
      <c r="C346">
        <v>345</v>
      </c>
      <c r="D346" s="4">
        <f t="shared" ca="1" si="27"/>
        <v>0</v>
      </c>
      <c r="E346" s="24">
        <f ca="1">IF(SUM(D346,F346,G346)&gt;=J345,0,IF(ISNA(VLOOKUP(A346,'Extra aflossing'!A:G,3,0)),0,VLOOKUP(A346,'Extra aflossing'!A:G,3,0))+IF(Datum_vandaag&lt;A346,Maandelijks_extra,0))</f>
        <v>0</v>
      </c>
      <c r="F346" s="4">
        <f ca="1">IF(A346&lt;=Stoppen_vrijwillig_aflos,IF(AND(Wat_wil_ik_maandelijks_betalen&gt;SUM(H346,'Annuitair extra oud'!H346),A346&gt;=per_wanneer),IF(J345&gt;=0,IF(J345&gt;=Wat_wil_ik_maandelijks_betalen,(Wat_wil_ik_maandelijks_betalen-SUM(H346,'Annuitair extra oud'!H346)),J345-D346)),0),0)</f>
        <v>0</v>
      </c>
      <c r="G346" s="4">
        <f ca="1">J345*Invoer!$B$17/12</f>
        <v>0</v>
      </c>
      <c r="H346" s="4">
        <f ca="1">ABS(PMT(Invoer!$B$12/12,360-C346+1,J345,0))</f>
        <v>0</v>
      </c>
      <c r="I346" s="4">
        <f t="shared" ca="1" si="25"/>
        <v>0</v>
      </c>
      <c r="J346" s="4">
        <f t="shared" ca="1" si="28"/>
        <v>0</v>
      </c>
    </row>
    <row r="347" spans="1:10" x14ac:dyDescent="0.25">
      <c r="A347" s="10">
        <f t="shared" si="29"/>
        <v>54940</v>
      </c>
      <c r="B347">
        <f t="shared" si="26"/>
        <v>29</v>
      </c>
      <c r="C347">
        <v>346</v>
      </c>
      <c r="D347" s="4">
        <f t="shared" ca="1" si="27"/>
        <v>0</v>
      </c>
      <c r="E347" s="24">
        <f ca="1">IF(SUM(D347,F347,G347)&gt;=J346,0,IF(ISNA(VLOOKUP(A347,'Extra aflossing'!A:G,3,0)),0,VLOOKUP(A347,'Extra aflossing'!A:G,3,0))+IF(Datum_vandaag&lt;A347,Maandelijks_extra,0))</f>
        <v>0</v>
      </c>
      <c r="F347" s="4">
        <f ca="1">IF(A347&lt;=Stoppen_vrijwillig_aflos,IF(AND(Wat_wil_ik_maandelijks_betalen&gt;SUM(H347,'Annuitair extra oud'!H347),A347&gt;=per_wanneer),IF(J346&gt;=0,IF(J346&gt;=Wat_wil_ik_maandelijks_betalen,(Wat_wil_ik_maandelijks_betalen-SUM(H347,'Annuitair extra oud'!H347)),J346-D347)),0),0)</f>
        <v>0</v>
      </c>
      <c r="G347" s="4">
        <f ca="1">J346*Invoer!$B$17/12</f>
        <v>0</v>
      </c>
      <c r="H347" s="4">
        <f ca="1">ABS(PMT(Invoer!$B$12/12,360-C347+1,J346,0))</f>
        <v>0</v>
      </c>
      <c r="I347" s="4">
        <f t="shared" ca="1" si="25"/>
        <v>0</v>
      </c>
      <c r="J347" s="4">
        <f t="shared" ca="1" si="28"/>
        <v>0</v>
      </c>
    </row>
    <row r="348" spans="1:10" x14ac:dyDescent="0.25">
      <c r="A348" s="10">
        <f t="shared" si="29"/>
        <v>54970</v>
      </c>
      <c r="B348">
        <f t="shared" si="26"/>
        <v>29</v>
      </c>
      <c r="C348">
        <v>347</v>
      </c>
      <c r="D348" s="4">
        <f t="shared" ca="1" si="27"/>
        <v>0</v>
      </c>
      <c r="E348" s="24">
        <f ca="1">IF(SUM(D348,F348,G348)&gt;=J347,0,IF(ISNA(VLOOKUP(A348,'Extra aflossing'!A:G,3,0)),0,VLOOKUP(A348,'Extra aflossing'!A:G,3,0))+IF(Datum_vandaag&lt;A348,Maandelijks_extra,0))</f>
        <v>0</v>
      </c>
      <c r="F348" s="4">
        <f ca="1">IF(A348&lt;=Stoppen_vrijwillig_aflos,IF(AND(Wat_wil_ik_maandelijks_betalen&gt;SUM(H348,'Annuitair extra oud'!H348),A348&gt;=per_wanneer),IF(J347&gt;=0,IF(J347&gt;=Wat_wil_ik_maandelijks_betalen,(Wat_wil_ik_maandelijks_betalen-SUM(H348,'Annuitair extra oud'!H348)),J347-D348)),0),0)</f>
        <v>0</v>
      </c>
      <c r="G348" s="4">
        <f ca="1">J347*Invoer!$B$17/12</f>
        <v>0</v>
      </c>
      <c r="H348" s="4">
        <f ca="1">ABS(PMT(Invoer!$B$12/12,360-C348+1,J347,0))</f>
        <v>0</v>
      </c>
      <c r="I348" s="4">
        <f t="shared" ca="1" si="25"/>
        <v>0</v>
      </c>
      <c r="J348" s="4">
        <f t="shared" ca="1" si="28"/>
        <v>0</v>
      </c>
    </row>
    <row r="349" spans="1:10" x14ac:dyDescent="0.25">
      <c r="A349" s="10">
        <f t="shared" si="29"/>
        <v>55001</v>
      </c>
      <c r="B349">
        <f t="shared" si="26"/>
        <v>29</v>
      </c>
      <c r="C349">
        <v>348</v>
      </c>
      <c r="D349" s="4">
        <f t="shared" ca="1" si="27"/>
        <v>0</v>
      </c>
      <c r="E349" s="24">
        <f ca="1">IF(SUM(D349,F349,G349)&gt;=J348,0,IF(ISNA(VLOOKUP(A349,'Extra aflossing'!A:G,3,0)),0,VLOOKUP(A349,'Extra aflossing'!A:G,3,0))+IF(Datum_vandaag&lt;A349,Maandelijks_extra,0))</f>
        <v>0</v>
      </c>
      <c r="F349" s="4">
        <f ca="1">IF(A349&lt;=Stoppen_vrijwillig_aflos,IF(AND(Wat_wil_ik_maandelijks_betalen&gt;SUM(H349,'Annuitair extra oud'!H349),A349&gt;=per_wanneer),IF(J348&gt;=0,IF(J348&gt;=Wat_wil_ik_maandelijks_betalen,(Wat_wil_ik_maandelijks_betalen-SUM(H349,'Annuitair extra oud'!H349)),J348-D349)),0),0)</f>
        <v>0</v>
      </c>
      <c r="G349" s="4">
        <f ca="1">J348*Invoer!$B$17/12</f>
        <v>0</v>
      </c>
      <c r="H349" s="4">
        <f ca="1">ABS(PMT(Invoer!$B$12/12,360-C349+1,J348,0))</f>
        <v>0</v>
      </c>
      <c r="I349" s="4">
        <f t="shared" ca="1" si="25"/>
        <v>0</v>
      </c>
      <c r="J349" s="4">
        <f t="shared" ca="1" si="28"/>
        <v>0</v>
      </c>
    </row>
    <row r="350" spans="1:10" x14ac:dyDescent="0.25">
      <c r="A350" s="10">
        <f t="shared" si="29"/>
        <v>55032</v>
      </c>
      <c r="B350">
        <f t="shared" si="26"/>
        <v>30</v>
      </c>
      <c r="C350">
        <v>349</v>
      </c>
      <c r="D350" s="4">
        <f t="shared" ca="1" si="27"/>
        <v>0</v>
      </c>
      <c r="E350" s="24">
        <f ca="1">IF(SUM(D350,F350,G350)&gt;=J349,0,IF(ISNA(VLOOKUP(A350,'Extra aflossing'!A:G,3,0)),0,VLOOKUP(A350,'Extra aflossing'!A:G,3,0))+IF(Datum_vandaag&lt;A350,Maandelijks_extra,0))</f>
        <v>0</v>
      </c>
      <c r="F350" s="4">
        <f ca="1">IF(A350&lt;=Stoppen_vrijwillig_aflos,IF(AND(Wat_wil_ik_maandelijks_betalen&gt;SUM(H350,'Annuitair extra oud'!H350),A350&gt;=per_wanneer),IF(J349&gt;=0,IF(J349&gt;=Wat_wil_ik_maandelijks_betalen,(Wat_wil_ik_maandelijks_betalen-SUM(H350,'Annuitair extra oud'!H350)),J349-D350)),0),0)</f>
        <v>0</v>
      </c>
      <c r="G350" s="4">
        <f ca="1">J349*Invoer!$B$17/12</f>
        <v>0</v>
      </c>
      <c r="H350" s="4">
        <f ca="1">ABS(PMT(Invoer!$B$12/12,360-C350+1,J349,0))</f>
        <v>0</v>
      </c>
      <c r="I350" s="4">
        <f t="shared" ca="1" si="25"/>
        <v>0</v>
      </c>
      <c r="J350" s="4">
        <f t="shared" ca="1" si="28"/>
        <v>0</v>
      </c>
    </row>
    <row r="351" spans="1:10" x14ac:dyDescent="0.25">
      <c r="A351" s="10">
        <f t="shared" si="29"/>
        <v>55062</v>
      </c>
      <c r="B351">
        <f t="shared" si="26"/>
        <v>30</v>
      </c>
      <c r="C351">
        <v>350</v>
      </c>
      <c r="D351" s="4">
        <f t="shared" ca="1" si="27"/>
        <v>0</v>
      </c>
      <c r="E351" s="24">
        <f ca="1">IF(SUM(D351,F351,G351)&gt;=J350,0,IF(ISNA(VLOOKUP(A351,'Extra aflossing'!A:G,3,0)),0,VLOOKUP(A351,'Extra aflossing'!A:G,3,0))+IF(Datum_vandaag&lt;A351,Maandelijks_extra,0))</f>
        <v>0</v>
      </c>
      <c r="F351" s="4">
        <f ca="1">IF(A351&lt;=Stoppen_vrijwillig_aflos,IF(AND(Wat_wil_ik_maandelijks_betalen&gt;SUM(H351,'Annuitair extra oud'!H351),A351&gt;=per_wanneer),IF(J350&gt;=0,IF(J350&gt;=Wat_wil_ik_maandelijks_betalen,(Wat_wil_ik_maandelijks_betalen-SUM(H351,'Annuitair extra oud'!H351)),J350-D351)),0),0)</f>
        <v>0</v>
      </c>
      <c r="G351" s="4">
        <f ca="1">J350*Invoer!$B$17/12</f>
        <v>0</v>
      </c>
      <c r="H351" s="4">
        <f ca="1">ABS(PMT(Invoer!$B$12/12,360-C351+1,J350,0))</f>
        <v>0</v>
      </c>
      <c r="I351" s="4">
        <f t="shared" ca="1" si="25"/>
        <v>0</v>
      </c>
      <c r="J351" s="4">
        <f t="shared" ca="1" si="28"/>
        <v>0</v>
      </c>
    </row>
    <row r="352" spans="1:10" x14ac:dyDescent="0.25">
      <c r="A352" s="10">
        <f t="shared" si="29"/>
        <v>55093</v>
      </c>
      <c r="B352">
        <f t="shared" si="26"/>
        <v>30</v>
      </c>
      <c r="C352">
        <v>351</v>
      </c>
      <c r="D352" s="4">
        <f t="shared" ca="1" si="27"/>
        <v>0</v>
      </c>
      <c r="E352" s="24">
        <f ca="1">IF(SUM(D352,F352,G352)&gt;=J351,0,IF(ISNA(VLOOKUP(A352,'Extra aflossing'!A:G,3,0)),0,VLOOKUP(A352,'Extra aflossing'!A:G,3,0))+IF(Datum_vandaag&lt;A352,Maandelijks_extra,0))</f>
        <v>0</v>
      </c>
      <c r="F352" s="4">
        <f ca="1">IF(A352&lt;=Stoppen_vrijwillig_aflos,IF(AND(Wat_wil_ik_maandelijks_betalen&gt;SUM(H352,'Annuitair extra oud'!H352),A352&gt;=per_wanneer),IF(J351&gt;=0,IF(J351&gt;=Wat_wil_ik_maandelijks_betalen,(Wat_wil_ik_maandelijks_betalen-SUM(H352,'Annuitair extra oud'!H352)),J351-D352)),0),0)</f>
        <v>0</v>
      </c>
      <c r="G352" s="4">
        <f ca="1">J351*Invoer!$B$17/12</f>
        <v>0</v>
      </c>
      <c r="H352" s="4">
        <f ca="1">ABS(PMT(Invoer!$B$12/12,360-C352+1,J351,0))</f>
        <v>0</v>
      </c>
      <c r="I352" s="4">
        <f t="shared" ca="1" si="25"/>
        <v>0</v>
      </c>
      <c r="J352" s="4">
        <f t="shared" ca="1" si="28"/>
        <v>0</v>
      </c>
    </row>
    <row r="353" spans="1:10" x14ac:dyDescent="0.25">
      <c r="A353" s="10">
        <f t="shared" si="29"/>
        <v>55123</v>
      </c>
      <c r="B353">
        <f t="shared" si="26"/>
        <v>30</v>
      </c>
      <c r="C353">
        <v>352</v>
      </c>
      <c r="D353" s="4">
        <f t="shared" ca="1" si="27"/>
        <v>0</v>
      </c>
      <c r="E353" s="24">
        <f ca="1">IF(SUM(D353,F353,G353)&gt;=J352,0,IF(ISNA(VLOOKUP(A353,'Extra aflossing'!A:G,3,0)),0,VLOOKUP(A353,'Extra aflossing'!A:G,3,0))+IF(Datum_vandaag&lt;A353,Maandelijks_extra,0))</f>
        <v>0</v>
      </c>
      <c r="F353" s="4">
        <f ca="1">IF(A353&lt;=Stoppen_vrijwillig_aflos,IF(AND(Wat_wil_ik_maandelijks_betalen&gt;SUM(H353,'Annuitair extra oud'!H353),A353&gt;=per_wanneer),IF(J352&gt;=0,IF(J352&gt;=Wat_wil_ik_maandelijks_betalen,(Wat_wil_ik_maandelijks_betalen-SUM(H353,'Annuitair extra oud'!H353)),J352-D353)),0),0)</f>
        <v>0</v>
      </c>
      <c r="G353" s="4">
        <f ca="1">J352*Invoer!$B$17/12</f>
        <v>0</v>
      </c>
      <c r="H353" s="4">
        <f ca="1">ABS(PMT(Invoer!$B$12/12,360-C353+1,J352,0))</f>
        <v>0</v>
      </c>
      <c r="I353" s="4">
        <f t="shared" ca="1" si="25"/>
        <v>0</v>
      </c>
      <c r="J353" s="4">
        <f t="shared" ca="1" si="28"/>
        <v>0</v>
      </c>
    </row>
    <row r="354" spans="1:10" x14ac:dyDescent="0.25">
      <c r="A354" s="10">
        <f t="shared" si="29"/>
        <v>55154</v>
      </c>
      <c r="B354">
        <f t="shared" si="26"/>
        <v>30</v>
      </c>
      <c r="C354">
        <v>353</v>
      </c>
      <c r="D354" s="4">
        <f t="shared" ca="1" si="27"/>
        <v>0</v>
      </c>
      <c r="E354" s="24">
        <f ca="1">IF(SUM(D354,F354,G354)&gt;=J353,0,IF(ISNA(VLOOKUP(A354,'Extra aflossing'!A:G,3,0)),0,VLOOKUP(A354,'Extra aflossing'!A:G,3,0))+IF(Datum_vandaag&lt;A354,Maandelijks_extra,0))</f>
        <v>0</v>
      </c>
      <c r="F354" s="4">
        <f ca="1">IF(A354&lt;=Stoppen_vrijwillig_aflos,IF(AND(Wat_wil_ik_maandelijks_betalen&gt;SUM(H354,'Annuitair extra oud'!H354),A354&gt;=per_wanneer),IF(J353&gt;=0,IF(J353&gt;=Wat_wil_ik_maandelijks_betalen,(Wat_wil_ik_maandelijks_betalen-SUM(H354,'Annuitair extra oud'!H354)),J353-D354)),0),0)</f>
        <v>0</v>
      </c>
      <c r="G354" s="4">
        <f ca="1">J353*Invoer!$B$17/12</f>
        <v>0</v>
      </c>
      <c r="H354" s="4">
        <f ca="1">ABS(PMT(Invoer!$B$12/12,360-C354+1,J353,0))</f>
        <v>0</v>
      </c>
      <c r="I354" s="4">
        <f t="shared" ca="1" si="25"/>
        <v>0</v>
      </c>
      <c r="J354" s="4">
        <f t="shared" ca="1" si="28"/>
        <v>0</v>
      </c>
    </row>
    <row r="355" spans="1:10" x14ac:dyDescent="0.25">
      <c r="A355" s="10">
        <f t="shared" si="29"/>
        <v>55185</v>
      </c>
      <c r="B355">
        <f t="shared" si="26"/>
        <v>30</v>
      </c>
      <c r="C355">
        <v>354</v>
      </c>
      <c r="D355" s="4">
        <f t="shared" ca="1" si="27"/>
        <v>0</v>
      </c>
      <c r="E355" s="24">
        <f ca="1">IF(SUM(D355,F355,G355)&gt;=J354,0,IF(ISNA(VLOOKUP(A355,'Extra aflossing'!A:G,3,0)),0,VLOOKUP(A355,'Extra aflossing'!A:G,3,0))+IF(Datum_vandaag&lt;A355,Maandelijks_extra,0))</f>
        <v>0</v>
      </c>
      <c r="F355" s="4">
        <f ca="1">IF(A355&lt;=Stoppen_vrijwillig_aflos,IF(AND(Wat_wil_ik_maandelijks_betalen&gt;SUM(H355,'Annuitair extra oud'!H355),A355&gt;=per_wanneer),IF(J354&gt;=0,IF(J354&gt;=Wat_wil_ik_maandelijks_betalen,(Wat_wil_ik_maandelijks_betalen-SUM(H355,'Annuitair extra oud'!H355)),J354-D355)),0),0)</f>
        <v>0</v>
      </c>
      <c r="G355" s="4">
        <f ca="1">J354*Invoer!$B$17/12</f>
        <v>0</v>
      </c>
      <c r="H355" s="4">
        <f ca="1">ABS(PMT(Invoer!$B$12/12,360-C355+1,J354,0))</f>
        <v>0</v>
      </c>
      <c r="I355" s="4">
        <f t="shared" ca="1" si="25"/>
        <v>0</v>
      </c>
      <c r="J355" s="4">
        <f t="shared" ca="1" si="28"/>
        <v>0</v>
      </c>
    </row>
    <row r="356" spans="1:10" x14ac:dyDescent="0.25">
      <c r="A356" s="10">
        <f t="shared" si="29"/>
        <v>55213</v>
      </c>
      <c r="B356">
        <f t="shared" si="26"/>
        <v>30</v>
      </c>
      <c r="C356">
        <v>355</v>
      </c>
      <c r="D356" s="4">
        <f t="shared" ca="1" si="27"/>
        <v>0</v>
      </c>
      <c r="E356" s="24">
        <f ca="1">IF(SUM(D356,F356,G356)&gt;=J355,0,IF(ISNA(VLOOKUP(A356,'Extra aflossing'!A:G,3,0)),0,VLOOKUP(A356,'Extra aflossing'!A:G,3,0))+IF(Datum_vandaag&lt;A356,Maandelijks_extra,0))</f>
        <v>0</v>
      </c>
      <c r="F356" s="4">
        <f ca="1">IF(A356&lt;=Stoppen_vrijwillig_aflos,IF(AND(Wat_wil_ik_maandelijks_betalen&gt;SUM(H356,'Annuitair extra oud'!H356),A356&gt;=per_wanneer),IF(J355&gt;=0,IF(J355&gt;=Wat_wil_ik_maandelijks_betalen,(Wat_wil_ik_maandelijks_betalen-SUM(H356,'Annuitair extra oud'!H356)),J355-D356)),0),0)</f>
        <v>0</v>
      </c>
      <c r="G356" s="4">
        <f ca="1">J355*Invoer!$B$17/12</f>
        <v>0</v>
      </c>
      <c r="H356" s="4">
        <f ca="1">ABS(PMT(Invoer!$B$12/12,360-C356+1,J355,0))</f>
        <v>0</v>
      </c>
      <c r="I356" s="4">
        <f t="shared" ca="1" si="25"/>
        <v>0</v>
      </c>
      <c r="J356" s="4">
        <f t="shared" ca="1" si="28"/>
        <v>0</v>
      </c>
    </row>
    <row r="357" spans="1:10" x14ac:dyDescent="0.25">
      <c r="A357" s="10">
        <f t="shared" si="29"/>
        <v>55244</v>
      </c>
      <c r="B357">
        <f t="shared" si="26"/>
        <v>30</v>
      </c>
      <c r="C357">
        <v>356</v>
      </c>
      <c r="D357" s="4">
        <f t="shared" ca="1" si="27"/>
        <v>0</v>
      </c>
      <c r="E357" s="24">
        <f ca="1">IF(SUM(D357,F357,G357)&gt;=J356,0,IF(ISNA(VLOOKUP(A357,'Extra aflossing'!A:G,3,0)),0,VLOOKUP(A357,'Extra aflossing'!A:G,3,0))+IF(Datum_vandaag&lt;A357,Maandelijks_extra,0))</f>
        <v>0</v>
      </c>
      <c r="F357" s="4">
        <f ca="1">IF(A357&lt;=Stoppen_vrijwillig_aflos,IF(AND(Wat_wil_ik_maandelijks_betalen&gt;SUM(H357,'Annuitair extra oud'!H357),A357&gt;=per_wanneer),IF(J356&gt;=0,IF(J356&gt;=Wat_wil_ik_maandelijks_betalen,(Wat_wil_ik_maandelijks_betalen-SUM(H357,'Annuitair extra oud'!H357)),J356-D357)),0),0)</f>
        <v>0</v>
      </c>
      <c r="G357" s="4">
        <f ca="1">J356*Invoer!$B$17/12</f>
        <v>0</v>
      </c>
      <c r="H357" s="4">
        <f ca="1">ABS(PMT(Invoer!$B$12/12,360-C357+1,J356,0))</f>
        <v>0</v>
      </c>
      <c r="I357" s="4">
        <f t="shared" ca="1" si="25"/>
        <v>0</v>
      </c>
      <c r="J357" s="4">
        <f t="shared" ca="1" si="28"/>
        <v>0</v>
      </c>
    </row>
    <row r="358" spans="1:10" x14ac:dyDescent="0.25">
      <c r="A358" s="10">
        <f t="shared" si="29"/>
        <v>55274</v>
      </c>
      <c r="B358">
        <f t="shared" si="26"/>
        <v>30</v>
      </c>
      <c r="C358">
        <v>357</v>
      </c>
      <c r="D358" s="4">
        <f t="shared" ca="1" si="27"/>
        <v>0</v>
      </c>
      <c r="E358" s="24">
        <f ca="1">IF(SUM(D358,F358,G358)&gt;=J357,0,IF(ISNA(VLOOKUP(A358,'Extra aflossing'!A:G,3,0)),0,VLOOKUP(A358,'Extra aflossing'!A:G,3,0))+IF(Datum_vandaag&lt;A358,Maandelijks_extra,0))</f>
        <v>0</v>
      </c>
      <c r="F358" s="4">
        <f ca="1">IF(A358&lt;=Stoppen_vrijwillig_aflos,IF(AND(Wat_wil_ik_maandelijks_betalen&gt;SUM(H358,'Annuitair extra oud'!H358),A358&gt;=per_wanneer),IF(J357&gt;=0,IF(J357&gt;=Wat_wil_ik_maandelijks_betalen,(Wat_wil_ik_maandelijks_betalen-SUM(H358,'Annuitair extra oud'!H358)),J357-D358)),0),0)</f>
        <v>0</v>
      </c>
      <c r="G358" s="4">
        <f ca="1">J357*Invoer!$B$17/12</f>
        <v>0</v>
      </c>
      <c r="H358" s="4">
        <f ca="1">ABS(PMT(Invoer!$B$12/12,360-C358+1,J357,0))</f>
        <v>0</v>
      </c>
      <c r="I358" s="4">
        <f t="shared" ca="1" si="25"/>
        <v>0</v>
      </c>
      <c r="J358" s="4">
        <f t="shared" ca="1" si="28"/>
        <v>0</v>
      </c>
    </row>
    <row r="359" spans="1:10" x14ac:dyDescent="0.25">
      <c r="A359" s="10">
        <f t="shared" si="29"/>
        <v>55305</v>
      </c>
      <c r="B359">
        <f t="shared" si="26"/>
        <v>30</v>
      </c>
      <c r="C359">
        <v>358</v>
      </c>
      <c r="D359" s="4">
        <f t="shared" ca="1" si="27"/>
        <v>0</v>
      </c>
      <c r="E359" s="24">
        <f ca="1">IF(SUM(D359,F359,G359)&gt;=J358,0,IF(ISNA(VLOOKUP(A359,'Extra aflossing'!A:G,3,0)),0,VLOOKUP(A359,'Extra aflossing'!A:G,3,0))+IF(Datum_vandaag&lt;A359,Maandelijks_extra,0))</f>
        <v>0</v>
      </c>
      <c r="F359" s="4">
        <f ca="1">IF(A359&lt;=Stoppen_vrijwillig_aflos,IF(AND(Wat_wil_ik_maandelijks_betalen&gt;SUM(H359,'Annuitair extra oud'!H359),A359&gt;=per_wanneer),IF(J358&gt;=0,IF(J358&gt;=Wat_wil_ik_maandelijks_betalen,(Wat_wil_ik_maandelijks_betalen-SUM(H359,'Annuitair extra oud'!H359)),J358-D359)),0),0)</f>
        <v>0</v>
      </c>
      <c r="G359" s="4">
        <f ca="1">J358*Invoer!$B$17/12</f>
        <v>0</v>
      </c>
      <c r="H359" s="4">
        <f ca="1">ABS(PMT(Invoer!$B$12/12,360-C359+1,J358,0))</f>
        <v>0</v>
      </c>
      <c r="I359" s="4">
        <f t="shared" ca="1" si="25"/>
        <v>0</v>
      </c>
      <c r="J359" s="4">
        <f t="shared" ca="1" si="28"/>
        <v>0</v>
      </c>
    </row>
    <row r="360" spans="1:10" x14ac:dyDescent="0.25">
      <c r="A360" s="10">
        <f t="shared" si="29"/>
        <v>55335</v>
      </c>
      <c r="B360">
        <f t="shared" si="26"/>
        <v>30</v>
      </c>
      <c r="C360">
        <v>359</v>
      </c>
      <c r="D360" s="4">
        <f t="shared" ca="1" si="27"/>
        <v>0</v>
      </c>
      <c r="E360" s="24">
        <f ca="1">IF(SUM(D360,F360,G360)&gt;=J359,0,IF(ISNA(VLOOKUP(A360,'Extra aflossing'!A:G,3,0)),0,VLOOKUP(A360,'Extra aflossing'!A:G,3,0))+IF(Datum_vandaag&lt;A360,Maandelijks_extra,0))</f>
        <v>0</v>
      </c>
      <c r="F360" s="4">
        <f ca="1">IF(A360&lt;=Stoppen_vrijwillig_aflos,IF(AND(Wat_wil_ik_maandelijks_betalen&gt;SUM(H360,'Annuitair extra oud'!H360),A360&gt;=per_wanneer),IF(J359&gt;=0,IF(J359&gt;=Wat_wil_ik_maandelijks_betalen,(Wat_wil_ik_maandelijks_betalen-SUM(H360,'Annuitair extra oud'!H360)),J359-D360)),0),0)</f>
        <v>0</v>
      </c>
      <c r="G360" s="4">
        <f ca="1">J359*Invoer!$B$17/12</f>
        <v>0</v>
      </c>
      <c r="H360" s="4">
        <f ca="1">ABS(PMT(Invoer!$B$12/12,360-C360+1,J359,0))</f>
        <v>0</v>
      </c>
      <c r="I360" s="4">
        <f t="shared" ca="1" si="25"/>
        <v>0</v>
      </c>
      <c r="J360" s="4">
        <f t="shared" ca="1" si="28"/>
        <v>0</v>
      </c>
    </row>
    <row r="361" spans="1:10" x14ac:dyDescent="0.25">
      <c r="A361" s="10">
        <f t="shared" si="29"/>
        <v>55366</v>
      </c>
      <c r="B361">
        <f t="shared" si="26"/>
        <v>30</v>
      </c>
      <c r="C361">
        <v>360</v>
      </c>
      <c r="D361" s="4">
        <f t="shared" ca="1" si="27"/>
        <v>0</v>
      </c>
      <c r="E361" s="24">
        <f ca="1">IF(SUM(D361,F361,G361)&gt;=J360,0,IF(ISNA(VLOOKUP(A361,'Extra aflossing'!A:G,3,0)),0,VLOOKUP(A361,'Extra aflossing'!A:G,3,0))+IF(Datum_vandaag&lt;A361,Maandelijks_extra,0))</f>
        <v>0</v>
      </c>
      <c r="F361" s="4">
        <f ca="1">IF(A361&lt;=Stoppen_vrijwillig_aflos,IF(AND(Wat_wil_ik_maandelijks_betalen&gt;SUM(H361,'Annuitair extra oud'!H361),A361&gt;=per_wanneer),IF(J360&gt;=0,IF(J360&gt;=Wat_wil_ik_maandelijks_betalen,(Wat_wil_ik_maandelijks_betalen-SUM(H361,'Annuitair extra oud'!H361)),J360-D361)),0),0)</f>
        <v>0</v>
      </c>
      <c r="G361" s="4">
        <f ca="1">J360*Invoer!$B$17/12</f>
        <v>0</v>
      </c>
      <c r="H361" s="4">
        <f ca="1">ABS(PMT(Invoer!$B$12/12,360-C361+1,J360,0))</f>
        <v>0</v>
      </c>
      <c r="I361" s="4">
        <f t="shared" ca="1" si="25"/>
        <v>0</v>
      </c>
      <c r="J361" s="4">
        <f t="shared" ca="1" si="28"/>
        <v>0</v>
      </c>
    </row>
    <row r="362" spans="1:10" x14ac:dyDescent="0.25">
      <c r="A362" s="10"/>
    </row>
    <row r="363" spans="1:10" x14ac:dyDescent="0.25">
      <c r="A363" s="10"/>
    </row>
    <row r="364" spans="1:10" x14ac:dyDescent="0.25">
      <c r="A364" s="10"/>
    </row>
    <row r="365" spans="1:10" x14ac:dyDescent="0.25">
      <c r="A365" s="10"/>
    </row>
    <row r="366" spans="1:10" x14ac:dyDescent="0.25">
      <c r="A366" s="10"/>
    </row>
    <row r="367" spans="1:10" x14ac:dyDescent="0.25">
      <c r="A367" s="10"/>
    </row>
    <row r="368" spans="1:10" x14ac:dyDescent="0.25">
      <c r="A368" s="10"/>
    </row>
    <row r="369" spans="1:1" x14ac:dyDescent="0.25">
      <c r="A369" s="10"/>
    </row>
    <row r="370" spans="1:1" x14ac:dyDescent="0.25">
      <c r="A370" s="10"/>
    </row>
    <row r="371" spans="1:1" x14ac:dyDescent="0.25">
      <c r="A371" s="10"/>
    </row>
    <row r="372" spans="1:1" x14ac:dyDescent="0.25">
      <c r="A372" s="10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249977111117893"/>
  </sheetPr>
  <dimension ref="A1:S372"/>
  <sheetViews>
    <sheetView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3" max="3" width="10.7109375" customWidth="1"/>
    <col min="4" max="4" width="11.42578125" style="4" bestFit="1" customWidth="1"/>
    <col min="5" max="5" width="13.85546875" style="4" bestFit="1" customWidth="1"/>
    <col min="6" max="6" width="28.7109375" style="4" bestFit="1" customWidth="1"/>
    <col min="7" max="7" width="10.7109375" style="4" customWidth="1"/>
    <col min="8" max="8" width="11.42578125" style="4" bestFit="1" customWidth="1"/>
    <col min="9" max="9" width="10.7109375" style="4" customWidth="1"/>
    <col min="10" max="10" width="12.42578125" style="4" bestFit="1" customWidth="1"/>
    <col min="11" max="11" width="22.85546875" style="4" bestFit="1" customWidth="1"/>
    <col min="12" max="12" width="23.85546875" style="4" bestFit="1" customWidth="1"/>
    <col min="13" max="13" width="13.28515625" style="4" bestFit="1" customWidth="1"/>
    <col min="14" max="14" width="30.5703125" bestFit="1" customWidth="1"/>
    <col min="16" max="16" width="10.42578125" bestFit="1" customWidth="1"/>
    <col min="18" max="18" width="12.42578125" bestFit="1" customWidth="1"/>
  </cols>
  <sheetData>
    <row r="1" spans="1:19" x14ac:dyDescent="0.25">
      <c r="A1" t="s">
        <v>29</v>
      </c>
      <c r="B1" t="s">
        <v>9</v>
      </c>
      <c r="C1" t="s">
        <v>4</v>
      </c>
      <c r="D1" s="4" t="s">
        <v>1</v>
      </c>
      <c r="E1" s="4" t="s">
        <v>36</v>
      </c>
      <c r="F1" s="4" t="s">
        <v>41</v>
      </c>
      <c r="G1" s="4" t="s">
        <v>2</v>
      </c>
      <c r="H1" s="4" t="s">
        <v>7</v>
      </c>
      <c r="I1" s="4" t="s">
        <v>5</v>
      </c>
      <c r="J1" s="4" t="s">
        <v>6</v>
      </c>
      <c r="K1" s="4" t="s">
        <v>46</v>
      </c>
      <c r="L1" s="4" t="s">
        <v>47</v>
      </c>
      <c r="M1" s="4" t="s">
        <v>3</v>
      </c>
      <c r="N1" s="4" t="s">
        <v>45</v>
      </c>
    </row>
    <row r="2" spans="1:19" x14ac:dyDescent="0.25">
      <c r="A2" s="10">
        <f>Invoer!B3</f>
        <v>44440</v>
      </c>
      <c r="B2">
        <f>CEILING(C2/12,1)</f>
        <v>1</v>
      </c>
      <c r="C2">
        <v>1</v>
      </c>
      <c r="D2" s="4">
        <f>H2-G2</f>
        <v>0</v>
      </c>
      <c r="E2" s="4">
        <f>IF(ISNA(VLOOKUP(A2,'Extra aflossing'!A:G,3,0)),0,VLOOKUP(A2,'Extra aflossing'!A:G,3,0))</f>
        <v>0</v>
      </c>
      <c r="F2" s="4">
        <f>IF(M1&gt;=0,IF(M1&gt;=$H$2,($H$2-H2),M1-D2))</f>
        <v>0</v>
      </c>
      <c r="G2" s="4">
        <f>Invoer!B7*Invoer!B12/12</f>
        <v>0</v>
      </c>
      <c r="H2" s="4">
        <f>ABS(PMT(Invoer!$B$12/12,360-C2+1,Invoer!$B$7,0))</f>
        <v>0</v>
      </c>
      <c r="I2" s="4">
        <f>IF(G2-(Eigenwoningforfait/12)&lt;=0,0,(G2-(Eigenwoningforfait/12))*Belastingpercentage)</f>
        <v>0</v>
      </c>
      <c r="J2" s="4">
        <f t="shared" ref="J2:J65" si="0">H2-I2</f>
        <v>0</v>
      </c>
      <c r="K2" s="4">
        <f>SUM(F2,H2)</f>
        <v>0</v>
      </c>
      <c r="L2" s="4">
        <f>K2-I2</f>
        <v>0</v>
      </c>
      <c r="M2" s="4">
        <f>Invoer!B7-D2-E2</f>
        <v>0</v>
      </c>
      <c r="N2" s="4">
        <f>SUM(E2,F2,H2)</f>
        <v>0</v>
      </c>
      <c r="R2" s="4">
        <f>SUM(F2:F360)</f>
        <v>0</v>
      </c>
      <c r="S2">
        <f>124.06*360</f>
        <v>44661.599999999999</v>
      </c>
    </row>
    <row r="3" spans="1:19" x14ac:dyDescent="0.25">
      <c r="A3" s="10">
        <f>DATE(YEAR(A2),MONTH(A2)+1,DAY(A2))</f>
        <v>44470</v>
      </c>
      <c r="B3">
        <f t="shared" ref="B3:B66" si="1">CEILING(C3/12,1)</f>
        <v>1</v>
      </c>
      <c r="C3">
        <v>2</v>
      </c>
      <c r="D3" s="4">
        <f t="shared" ref="D3:D66" si="2">H3-G3</f>
        <v>0</v>
      </c>
      <c r="E3" s="4">
        <f>IF(ISNA(VLOOKUP(A3,'Extra aflossing'!A:G,3,0)),0,VLOOKUP(A3,'Extra aflossing'!A:G,3,0))</f>
        <v>0</v>
      </c>
      <c r="F3" s="4">
        <f>IF(A3&lt;=Invoer!$B$27,IF(M2&gt;=0,IF(M2&gt;=$H$2,($H$2-H3),M2-D3)),0)</f>
        <v>0</v>
      </c>
      <c r="G3" s="4">
        <f>IF(M2*Invoer!$B$12/12&gt;=0,M2*Invoer!$B$12/12,0)</f>
        <v>0</v>
      </c>
      <c r="H3" s="4">
        <f>ABS(PMT(Invoer!$B$12/12,360-C3+1,IF(M2&gt;=0,M2,0),0))</f>
        <v>0</v>
      </c>
      <c r="I3" s="4">
        <f t="shared" ref="I3:I66" si="3">IF(G3-(Eigenwoningforfait/12)&lt;=0,0,(G3-(Eigenwoningforfait/12))*Belastingpercentage)</f>
        <v>0</v>
      </c>
      <c r="J3" s="4">
        <f t="shared" si="0"/>
        <v>0</v>
      </c>
      <c r="K3" s="4">
        <f t="shared" ref="K3:K66" si="4">SUM(F3,H3)</f>
        <v>0</v>
      </c>
      <c r="L3" s="4">
        <f t="shared" ref="L3:L66" si="5">K3-I3</f>
        <v>0</v>
      </c>
      <c r="M3" s="4">
        <f>M2-D3-E3-F3</f>
        <v>0</v>
      </c>
      <c r="N3" s="4">
        <f t="shared" ref="N3:N66" si="6">SUM(E3,F3,H3)</f>
        <v>0</v>
      </c>
    </row>
    <row r="4" spans="1:19" x14ac:dyDescent="0.25">
      <c r="A4" s="10">
        <f t="shared" ref="A4:A67" si="7">DATE(YEAR(A3),MONTH(A3)+1,DAY(A3))</f>
        <v>44501</v>
      </c>
      <c r="B4">
        <f t="shared" si="1"/>
        <v>1</v>
      </c>
      <c r="C4">
        <v>3</v>
      </c>
      <c r="D4" s="4">
        <f t="shared" si="2"/>
        <v>0</v>
      </c>
      <c r="E4" s="4">
        <f>IF(ISNA(VLOOKUP(A4,'Extra aflossing'!A:G,3,0)),0,VLOOKUP(A4,'Extra aflossing'!A:G,3,0))</f>
        <v>0</v>
      </c>
      <c r="F4" s="4">
        <f>IF(A4&lt;=Invoer!$B$27,IF(M3&gt;=0,IF(M3&gt;=$H$2,($H$2-H4),M3-D4)),0)</f>
        <v>0</v>
      </c>
      <c r="G4" s="4">
        <f>IF(M3*Invoer!$B$12/12&gt;=0,M3*Invoer!$B$12/12,0)</f>
        <v>0</v>
      </c>
      <c r="H4" s="4">
        <f>ABS(PMT(Invoer!$B$12/12,360-C4+1,IF(M3&gt;=0,M3,0),0))</f>
        <v>0</v>
      </c>
      <c r="I4" s="4">
        <f t="shared" si="3"/>
        <v>0</v>
      </c>
      <c r="J4" s="4">
        <f t="shared" si="0"/>
        <v>0</v>
      </c>
      <c r="K4" s="4">
        <f t="shared" si="4"/>
        <v>0</v>
      </c>
      <c r="L4" s="4">
        <f t="shared" si="5"/>
        <v>0</v>
      </c>
      <c r="M4" s="4">
        <f t="shared" ref="M4:M67" si="8">M3-D4-E4-F4</f>
        <v>0</v>
      </c>
      <c r="N4" s="4">
        <f t="shared" si="6"/>
        <v>0</v>
      </c>
      <c r="P4" s="4">
        <f>SUM(G2:G11)</f>
        <v>0</v>
      </c>
    </row>
    <row r="5" spans="1:19" x14ac:dyDescent="0.25">
      <c r="A5" s="10">
        <f t="shared" si="7"/>
        <v>44531</v>
      </c>
      <c r="B5">
        <f t="shared" si="1"/>
        <v>1</v>
      </c>
      <c r="C5">
        <v>4</v>
      </c>
      <c r="D5" s="4">
        <f t="shared" si="2"/>
        <v>0</v>
      </c>
      <c r="E5" s="4">
        <f>IF(ISNA(VLOOKUP(A5,'Extra aflossing'!A:G,3,0)),0,VLOOKUP(A5,'Extra aflossing'!A:G,3,0))</f>
        <v>0</v>
      </c>
      <c r="F5" s="4">
        <f>IF(A5&lt;=Invoer!$B$27,IF(M4&gt;=0,IF(M4&gt;=$H$2,($H$2-H5),M4-D5)),0)</f>
        <v>0</v>
      </c>
      <c r="G5" s="4">
        <f>IF(M4*Invoer!$B$12/12&gt;=0,M4*Invoer!$B$12/12,0)</f>
        <v>0</v>
      </c>
      <c r="H5" s="4">
        <f>ABS(PMT(Invoer!$B$12/12,360-C5+1,IF(M4&gt;=0,M4,0),0))</f>
        <v>0</v>
      </c>
      <c r="I5" s="4">
        <f t="shared" si="3"/>
        <v>0</v>
      </c>
      <c r="J5" s="4">
        <f t="shared" si="0"/>
        <v>0</v>
      </c>
      <c r="K5" s="4">
        <f t="shared" si="4"/>
        <v>0</v>
      </c>
      <c r="L5" s="4">
        <f t="shared" si="5"/>
        <v>0</v>
      </c>
      <c r="M5" s="4">
        <f t="shared" si="8"/>
        <v>0</v>
      </c>
      <c r="N5" s="4">
        <f t="shared" si="6"/>
        <v>0</v>
      </c>
    </row>
    <row r="6" spans="1:19" x14ac:dyDescent="0.25">
      <c r="A6" s="10">
        <f t="shared" si="7"/>
        <v>44562</v>
      </c>
      <c r="B6">
        <f t="shared" si="1"/>
        <v>1</v>
      </c>
      <c r="C6">
        <v>5</v>
      </c>
      <c r="D6" s="4">
        <f t="shared" si="2"/>
        <v>0</v>
      </c>
      <c r="E6" s="4">
        <f>IF(ISNA(VLOOKUP(A6,'Extra aflossing'!A:G,3,0)),0,VLOOKUP(A6,'Extra aflossing'!A:G,3,0))</f>
        <v>0</v>
      </c>
      <c r="F6" s="4">
        <f>IF(A6&lt;=Invoer!$B$27,IF(M5&gt;=0,IF(M5&gt;=$H$2,($H$2-H6),M5-D6)),0)</f>
        <v>0</v>
      </c>
      <c r="G6" s="4">
        <f>IF(M5*Invoer!$B$12/12&gt;=0,M5*Invoer!$B$12/12,0)</f>
        <v>0</v>
      </c>
      <c r="H6" s="4">
        <f>ABS(PMT(Invoer!$B$12/12,360-C6+1,IF(M5&gt;=0,M5,0),0))</f>
        <v>0</v>
      </c>
      <c r="I6" s="4">
        <f t="shared" si="3"/>
        <v>0</v>
      </c>
      <c r="J6" s="4">
        <f t="shared" si="0"/>
        <v>0</v>
      </c>
      <c r="K6" s="4">
        <f t="shared" si="4"/>
        <v>0</v>
      </c>
      <c r="L6" s="4">
        <f t="shared" si="5"/>
        <v>0</v>
      </c>
      <c r="M6" s="4">
        <f t="shared" si="8"/>
        <v>0</v>
      </c>
      <c r="N6" s="4">
        <f t="shared" si="6"/>
        <v>0</v>
      </c>
    </row>
    <row r="7" spans="1:19" x14ac:dyDescent="0.25">
      <c r="A7" s="10">
        <f t="shared" si="7"/>
        <v>44593</v>
      </c>
      <c r="B7">
        <f t="shared" si="1"/>
        <v>1</v>
      </c>
      <c r="C7">
        <v>6</v>
      </c>
      <c r="D7" s="4">
        <f t="shared" si="2"/>
        <v>0</v>
      </c>
      <c r="E7" s="4">
        <f>IF(ISNA(VLOOKUP(A7,'Extra aflossing'!A:G,3,0)),0,VLOOKUP(A7,'Extra aflossing'!A:G,3,0))</f>
        <v>0</v>
      </c>
      <c r="F7" s="4">
        <f>IF(A7&lt;=Invoer!$B$27,IF(M6&gt;=0,IF(M6&gt;=$H$2,($H$2-H7),M6-D7)),0)</f>
        <v>0</v>
      </c>
      <c r="G7" s="4">
        <f>IF(M6*Invoer!$B$12/12&gt;=0,M6*Invoer!$B$12/12,0)</f>
        <v>0</v>
      </c>
      <c r="H7" s="4">
        <f>ABS(PMT(Invoer!$B$12/12,360-C7+1,IF(M6&gt;=0,M6,0),0))</f>
        <v>0</v>
      </c>
      <c r="I7" s="4">
        <f t="shared" si="3"/>
        <v>0</v>
      </c>
      <c r="J7" s="4">
        <f t="shared" si="0"/>
        <v>0</v>
      </c>
      <c r="K7" s="4">
        <f t="shared" si="4"/>
        <v>0</v>
      </c>
      <c r="L7" s="4">
        <f t="shared" si="5"/>
        <v>0</v>
      </c>
      <c r="M7" s="4">
        <f t="shared" si="8"/>
        <v>0</v>
      </c>
      <c r="N7" s="4">
        <f t="shared" si="6"/>
        <v>0</v>
      </c>
    </row>
    <row r="8" spans="1:19" x14ac:dyDescent="0.25">
      <c r="A8" s="10">
        <f t="shared" si="7"/>
        <v>44621</v>
      </c>
      <c r="B8">
        <f t="shared" si="1"/>
        <v>1</v>
      </c>
      <c r="C8">
        <v>7</v>
      </c>
      <c r="D8" s="4">
        <f t="shared" si="2"/>
        <v>0</v>
      </c>
      <c r="E8" s="4">
        <f>IF(ISNA(VLOOKUP(A8,'Extra aflossing'!A:G,3,0)),0,VLOOKUP(A8,'Extra aflossing'!A:G,3,0))</f>
        <v>0</v>
      </c>
      <c r="F8" s="4">
        <f>IF(A8&lt;=Invoer!$B$27,IF(M7&gt;=0,IF(M7&gt;=$H$2,($H$2-H8),M7-D8)),0)</f>
        <v>0</v>
      </c>
      <c r="G8" s="4">
        <f>IF(M7*Invoer!$B$12/12&gt;=0,M7*Invoer!$B$12/12,0)</f>
        <v>0</v>
      </c>
      <c r="H8" s="4">
        <f>ABS(PMT(Invoer!$B$12/12,360-C8+1,IF(M7&gt;=0,M7,0),0))</f>
        <v>0</v>
      </c>
      <c r="I8" s="4">
        <f t="shared" si="3"/>
        <v>0</v>
      </c>
      <c r="J8" s="4">
        <f t="shared" si="0"/>
        <v>0</v>
      </c>
      <c r="K8" s="4">
        <f t="shared" si="4"/>
        <v>0</v>
      </c>
      <c r="L8" s="4">
        <f t="shared" si="5"/>
        <v>0</v>
      </c>
      <c r="M8" s="4">
        <f t="shared" si="8"/>
        <v>0</v>
      </c>
      <c r="N8" s="4">
        <f t="shared" si="6"/>
        <v>0</v>
      </c>
      <c r="P8" t="s">
        <v>37</v>
      </c>
    </row>
    <row r="9" spans="1:19" x14ac:dyDescent="0.25">
      <c r="A9" s="10">
        <f t="shared" si="7"/>
        <v>44652</v>
      </c>
      <c r="B9">
        <f t="shared" si="1"/>
        <v>1</v>
      </c>
      <c r="C9">
        <v>8</v>
      </c>
      <c r="D9" s="4">
        <f t="shared" si="2"/>
        <v>0</v>
      </c>
      <c r="E9" s="4">
        <f>IF(ISNA(VLOOKUP(A9,'Extra aflossing'!A:G,3,0)),0,VLOOKUP(A9,'Extra aflossing'!A:G,3,0))</f>
        <v>0</v>
      </c>
      <c r="F9" s="4">
        <f>IF(A9&lt;=Invoer!$B$27,IF(M8&gt;=0,IF(M8&gt;=$H$2,($H$2-H9),M8-D9)),0)</f>
        <v>0</v>
      </c>
      <c r="G9" s="4">
        <f>IF(M8*Invoer!$B$12/12&gt;=0,M8*Invoer!$B$12/12,0)</f>
        <v>0</v>
      </c>
      <c r="H9" s="4">
        <f>ABS(PMT(Invoer!$B$12/12,360-C9+1,IF(M8&gt;=0,M8,0),0))</f>
        <v>0</v>
      </c>
      <c r="I9" s="4">
        <f t="shared" si="3"/>
        <v>0</v>
      </c>
      <c r="J9" s="4">
        <f t="shared" si="0"/>
        <v>0</v>
      </c>
      <c r="K9" s="4">
        <f t="shared" si="4"/>
        <v>0</v>
      </c>
      <c r="L9" s="4">
        <f t="shared" si="5"/>
        <v>0</v>
      </c>
      <c r="M9" s="4">
        <f t="shared" si="8"/>
        <v>0</v>
      </c>
      <c r="N9" s="4">
        <f t="shared" si="6"/>
        <v>0</v>
      </c>
    </row>
    <row r="10" spans="1:19" x14ac:dyDescent="0.25">
      <c r="A10" s="10">
        <f t="shared" si="7"/>
        <v>44682</v>
      </c>
      <c r="B10">
        <f t="shared" si="1"/>
        <v>1</v>
      </c>
      <c r="C10">
        <v>9</v>
      </c>
      <c r="D10" s="4">
        <f t="shared" si="2"/>
        <v>0</v>
      </c>
      <c r="E10" s="4">
        <f>IF(ISNA(VLOOKUP(A10,'Extra aflossing'!A:G,3,0)),0,VLOOKUP(A10,'Extra aflossing'!A:G,3,0))</f>
        <v>0</v>
      </c>
      <c r="F10" s="4">
        <f>IF(A10&lt;=Invoer!$B$27,IF(M9&gt;=0,IF(M9&gt;=$H$2,($H$2-H10),M9-D10)),0)</f>
        <v>0</v>
      </c>
      <c r="G10" s="4">
        <f>IF(M9*Invoer!$B$12/12&gt;=0,M9*Invoer!$B$12/12,0)</f>
        <v>0</v>
      </c>
      <c r="H10" s="4">
        <f>ABS(PMT(Invoer!$B$12/12,360-C10+1,IF(M9&gt;=0,M9,0),0))</f>
        <v>0</v>
      </c>
      <c r="I10" s="4">
        <f t="shared" si="3"/>
        <v>0</v>
      </c>
      <c r="J10" s="4">
        <f t="shared" si="0"/>
        <v>0</v>
      </c>
      <c r="K10" s="4">
        <f t="shared" si="4"/>
        <v>0</v>
      </c>
      <c r="L10" s="4">
        <f t="shared" si="5"/>
        <v>0</v>
      </c>
      <c r="M10" s="4">
        <f t="shared" si="8"/>
        <v>0</v>
      </c>
      <c r="N10" s="4">
        <f t="shared" si="6"/>
        <v>0</v>
      </c>
    </row>
    <row r="11" spans="1:19" x14ac:dyDescent="0.25">
      <c r="A11" s="10">
        <f t="shared" si="7"/>
        <v>44713</v>
      </c>
      <c r="B11">
        <f t="shared" si="1"/>
        <v>1</v>
      </c>
      <c r="C11">
        <v>10</v>
      </c>
      <c r="D11" s="4">
        <f t="shared" si="2"/>
        <v>0</v>
      </c>
      <c r="E11" s="4">
        <f>IF(ISNA(VLOOKUP(A11,'Extra aflossing'!A:G,3,0)),0,VLOOKUP(A11,'Extra aflossing'!A:G,3,0))</f>
        <v>0</v>
      </c>
      <c r="F11" s="4">
        <f>IF(A11&lt;=Invoer!$B$27,IF(M10&gt;=0,IF(M10&gt;=$H$2,($H$2-H11),M10-D11)),0)</f>
        <v>0</v>
      </c>
      <c r="G11" s="4">
        <f>IF(M10*Invoer!$B$12/12&gt;=0,M10*Invoer!$B$12/12,0)</f>
        <v>0</v>
      </c>
      <c r="H11" s="4">
        <f>ABS(PMT(Invoer!$B$12/12,360-C11+1,IF(M10&gt;=0,M10,0),0))</f>
        <v>0</v>
      </c>
      <c r="I11" s="4">
        <f t="shared" si="3"/>
        <v>0</v>
      </c>
      <c r="J11" s="4">
        <f t="shared" si="0"/>
        <v>0</v>
      </c>
      <c r="K11" s="4">
        <f t="shared" si="4"/>
        <v>0</v>
      </c>
      <c r="L11" s="4">
        <f t="shared" si="5"/>
        <v>0</v>
      </c>
      <c r="M11" s="4">
        <f t="shared" si="8"/>
        <v>0</v>
      </c>
      <c r="N11" s="4">
        <f t="shared" si="6"/>
        <v>0</v>
      </c>
    </row>
    <row r="12" spans="1:19" x14ac:dyDescent="0.25">
      <c r="A12" s="10">
        <f t="shared" si="7"/>
        <v>44743</v>
      </c>
      <c r="B12">
        <f t="shared" si="1"/>
        <v>1</v>
      </c>
      <c r="C12">
        <v>11</v>
      </c>
      <c r="D12" s="4">
        <f t="shared" si="2"/>
        <v>0</v>
      </c>
      <c r="E12" s="4">
        <f>IF(ISNA(VLOOKUP(A12,'Extra aflossing'!A:G,3,0)),0,VLOOKUP(A12,'Extra aflossing'!A:G,3,0))</f>
        <v>0</v>
      </c>
      <c r="F12" s="4">
        <f>IF(A12&lt;=Invoer!$B$27,IF(M11&gt;=0,IF(M11&gt;=$H$2,($H$2-H12),M11-D12)),0)</f>
        <v>0</v>
      </c>
      <c r="G12" s="4">
        <f>IF(M11*Invoer!$B$12/12&gt;=0,M11*Invoer!$B$12/12,0)</f>
        <v>0</v>
      </c>
      <c r="H12" s="4">
        <f>ABS(PMT(Invoer!$B$12/12,360-C12+1,IF(M11&gt;=0,M11,0),0))</f>
        <v>0</v>
      </c>
      <c r="I12" s="4">
        <f t="shared" si="3"/>
        <v>0</v>
      </c>
      <c r="J12" s="4">
        <f t="shared" si="0"/>
        <v>0</v>
      </c>
      <c r="K12" s="4">
        <f t="shared" si="4"/>
        <v>0</v>
      </c>
      <c r="L12" s="4">
        <f t="shared" si="5"/>
        <v>0</v>
      </c>
      <c r="M12" s="4">
        <f t="shared" si="8"/>
        <v>0</v>
      </c>
      <c r="N12" s="4">
        <f t="shared" si="6"/>
        <v>0</v>
      </c>
    </row>
    <row r="13" spans="1:19" x14ac:dyDescent="0.25">
      <c r="A13" s="10">
        <f t="shared" si="7"/>
        <v>44774</v>
      </c>
      <c r="B13">
        <f t="shared" si="1"/>
        <v>1</v>
      </c>
      <c r="C13">
        <v>12</v>
      </c>
      <c r="D13" s="4">
        <f t="shared" si="2"/>
        <v>0</v>
      </c>
      <c r="E13" s="4">
        <f>IF(ISNA(VLOOKUP(A13,'Extra aflossing'!A:G,3,0)),0,VLOOKUP(A13,'Extra aflossing'!A:G,3,0))</f>
        <v>0</v>
      </c>
      <c r="F13" s="4">
        <f>IF(A13&lt;=Invoer!$B$27,IF(M12&gt;=0,IF(M12&gt;=$H$2,($H$2-H13),M12-D13)),0)</f>
        <v>0</v>
      </c>
      <c r="G13" s="4">
        <f>IF(M12*Invoer!$B$12/12&gt;=0,M12*Invoer!$B$12/12,0)</f>
        <v>0</v>
      </c>
      <c r="H13" s="4">
        <f>ABS(PMT(Invoer!$B$12/12,360-C13+1,IF(M12&gt;=0,M12,0),0))</f>
        <v>0</v>
      </c>
      <c r="I13" s="4">
        <f t="shared" si="3"/>
        <v>0</v>
      </c>
      <c r="J13" s="4">
        <f t="shared" si="0"/>
        <v>0</v>
      </c>
      <c r="K13" s="4">
        <f t="shared" si="4"/>
        <v>0</v>
      </c>
      <c r="L13" s="4">
        <f t="shared" si="5"/>
        <v>0</v>
      </c>
      <c r="M13" s="4">
        <f t="shared" si="8"/>
        <v>0</v>
      </c>
      <c r="N13" s="4">
        <f t="shared" si="6"/>
        <v>0</v>
      </c>
    </row>
    <row r="14" spans="1:19" x14ac:dyDescent="0.25">
      <c r="A14" s="10">
        <f t="shared" si="7"/>
        <v>44805</v>
      </c>
      <c r="B14">
        <f t="shared" si="1"/>
        <v>2</v>
      </c>
      <c r="C14">
        <v>13</v>
      </c>
      <c r="D14" s="4">
        <f t="shared" si="2"/>
        <v>0</v>
      </c>
      <c r="E14" s="4">
        <f>IF(ISNA(VLOOKUP(A14,'Extra aflossing'!A:G,3,0)),0,VLOOKUP(A14,'Extra aflossing'!A:G,3,0))</f>
        <v>0</v>
      </c>
      <c r="F14" s="4">
        <f>IF(A14&lt;=Invoer!$B$27,IF(M13&gt;=0,IF(M13&gt;=$H$2,($H$2-H14),M13-D14)),0)</f>
        <v>0</v>
      </c>
      <c r="G14" s="4">
        <f>IF(M13*Invoer!$B$12/12&gt;=0,M13*Invoer!$B$12/12,0)</f>
        <v>0</v>
      </c>
      <c r="H14" s="4">
        <f>ABS(PMT(Invoer!$B$12/12,360-C14+1,IF(M13&gt;=0,M13,0),0))</f>
        <v>0</v>
      </c>
      <c r="I14" s="4">
        <f t="shared" si="3"/>
        <v>0</v>
      </c>
      <c r="J14" s="4">
        <f t="shared" si="0"/>
        <v>0</v>
      </c>
      <c r="K14" s="4">
        <f t="shared" si="4"/>
        <v>0</v>
      </c>
      <c r="L14" s="4">
        <f t="shared" si="5"/>
        <v>0</v>
      </c>
      <c r="M14" s="4">
        <f t="shared" si="8"/>
        <v>0</v>
      </c>
      <c r="N14" s="4">
        <f t="shared" si="6"/>
        <v>0</v>
      </c>
    </row>
    <row r="15" spans="1:19" x14ac:dyDescent="0.25">
      <c r="A15" s="10">
        <f>DATE(YEAR(A14),MONTH(A14)+1,DAY(A14))</f>
        <v>44835</v>
      </c>
      <c r="B15">
        <f t="shared" si="1"/>
        <v>2</v>
      </c>
      <c r="C15">
        <v>14</v>
      </c>
      <c r="D15" s="4">
        <f t="shared" si="2"/>
        <v>0</v>
      </c>
      <c r="E15" s="4">
        <f>IF(ISNA(VLOOKUP(A15,'Extra aflossing'!A:G,3,0)),0,VLOOKUP(A15,'Extra aflossing'!A:G,3,0))</f>
        <v>0</v>
      </c>
      <c r="F15" s="4">
        <f>IF(A15&lt;=Invoer!$B$27,IF(M14&gt;=0,IF(M14&gt;=$H$2,($H$2-H15),M14-D15)),0)</f>
        <v>0</v>
      </c>
      <c r="G15" s="4">
        <f>IF(M14*Invoer!$B$12/12&gt;=0,M14*Invoer!$B$12/12,0)</f>
        <v>0</v>
      </c>
      <c r="H15" s="4">
        <f>ABS(PMT(Invoer!$B$12/12,360-C15+1,IF(M14&gt;=0,M14,0),0))</f>
        <v>0</v>
      </c>
      <c r="I15" s="4">
        <f t="shared" si="3"/>
        <v>0</v>
      </c>
      <c r="J15" s="4">
        <f t="shared" si="0"/>
        <v>0</v>
      </c>
      <c r="K15" s="4">
        <f t="shared" si="4"/>
        <v>0</v>
      </c>
      <c r="L15" s="4">
        <f t="shared" si="5"/>
        <v>0</v>
      </c>
      <c r="M15" s="4">
        <f t="shared" si="8"/>
        <v>0</v>
      </c>
      <c r="N15" s="4">
        <f t="shared" si="6"/>
        <v>0</v>
      </c>
    </row>
    <row r="16" spans="1:19" x14ac:dyDescent="0.25">
      <c r="A16" s="10">
        <f t="shared" si="7"/>
        <v>44866</v>
      </c>
      <c r="B16">
        <f t="shared" si="1"/>
        <v>2</v>
      </c>
      <c r="C16">
        <v>15</v>
      </c>
      <c r="D16" s="4">
        <f t="shared" si="2"/>
        <v>0</v>
      </c>
      <c r="E16" s="4">
        <f>IF(ISNA(VLOOKUP(A16,'Extra aflossing'!A:G,3,0)),0,VLOOKUP(A16,'Extra aflossing'!A:G,3,0))</f>
        <v>0</v>
      </c>
      <c r="F16" s="4">
        <f>IF(A16&lt;=Invoer!$B$27,IF(M15&gt;=0,IF(M15&gt;=$H$2,($H$2-H16),M15-D16)),0)</f>
        <v>0</v>
      </c>
      <c r="G16" s="4">
        <f>IF(M15*Invoer!$B$12/12&gt;=0,M15*Invoer!$B$12/12,0)</f>
        <v>0</v>
      </c>
      <c r="H16" s="4">
        <f>ABS(PMT(Invoer!$B$12/12,360-C16+1,IF(M15&gt;=0,M15,0),0))</f>
        <v>0</v>
      </c>
      <c r="I16" s="4">
        <f t="shared" si="3"/>
        <v>0</v>
      </c>
      <c r="J16" s="4">
        <f t="shared" si="0"/>
        <v>0</v>
      </c>
      <c r="K16" s="4">
        <f t="shared" si="4"/>
        <v>0</v>
      </c>
      <c r="L16" s="4">
        <f t="shared" si="5"/>
        <v>0</v>
      </c>
      <c r="M16" s="4">
        <f t="shared" si="8"/>
        <v>0</v>
      </c>
      <c r="N16" s="4">
        <f t="shared" si="6"/>
        <v>0</v>
      </c>
    </row>
    <row r="17" spans="1:14" x14ac:dyDescent="0.25">
      <c r="A17" s="10">
        <f t="shared" si="7"/>
        <v>44896</v>
      </c>
      <c r="B17">
        <f t="shared" si="1"/>
        <v>2</v>
      </c>
      <c r="C17">
        <v>16</v>
      </c>
      <c r="D17" s="4">
        <f t="shared" si="2"/>
        <v>0</v>
      </c>
      <c r="E17" s="4">
        <f>IF(ISNA(VLOOKUP(A17,'Extra aflossing'!A:G,3,0)),0,VLOOKUP(A17,'Extra aflossing'!A:G,3,0))</f>
        <v>0</v>
      </c>
      <c r="F17" s="4">
        <f>IF(A17&lt;=Invoer!$B$27,IF(M16&gt;=0,IF(M16&gt;=$H$2,($H$2-H17),M16-D17)),0)</f>
        <v>0</v>
      </c>
      <c r="G17" s="4">
        <f>IF(M16*Invoer!$B$12/12&gt;=0,M16*Invoer!$B$12/12,0)</f>
        <v>0</v>
      </c>
      <c r="H17" s="4">
        <f>ABS(PMT(Invoer!$B$12/12,360-C17+1,IF(M16&gt;=0,M16,0),0))</f>
        <v>0</v>
      </c>
      <c r="I17" s="4">
        <f t="shared" si="3"/>
        <v>0</v>
      </c>
      <c r="J17" s="4">
        <f t="shared" si="0"/>
        <v>0</v>
      </c>
      <c r="K17" s="4">
        <f t="shared" si="4"/>
        <v>0</v>
      </c>
      <c r="L17" s="4">
        <f t="shared" si="5"/>
        <v>0</v>
      </c>
      <c r="M17" s="4">
        <f t="shared" si="8"/>
        <v>0</v>
      </c>
      <c r="N17" s="4">
        <f t="shared" si="6"/>
        <v>0</v>
      </c>
    </row>
    <row r="18" spans="1:14" x14ac:dyDescent="0.25">
      <c r="A18" s="10">
        <f t="shared" si="7"/>
        <v>44927</v>
      </c>
      <c r="B18">
        <f t="shared" si="1"/>
        <v>2</v>
      </c>
      <c r="C18">
        <v>17</v>
      </c>
      <c r="D18" s="4">
        <f t="shared" si="2"/>
        <v>0</v>
      </c>
      <c r="E18" s="4">
        <f>IF(ISNA(VLOOKUP(A18,'Extra aflossing'!A:G,3,0)),0,VLOOKUP(A18,'Extra aflossing'!A:G,3,0))</f>
        <v>0</v>
      </c>
      <c r="F18" s="4">
        <f>IF(A18&lt;=Invoer!$B$27,IF(M17&gt;=0,IF(M17&gt;=$H$2,($H$2-H18),M17-D18)),0)</f>
        <v>0</v>
      </c>
      <c r="G18" s="4">
        <f>IF(M17*Invoer!$B$12/12&gt;=0,M17*Invoer!$B$12/12,0)</f>
        <v>0</v>
      </c>
      <c r="H18" s="4">
        <f>ABS(PMT(Invoer!$B$12/12,360-C18+1,IF(M17&gt;=0,M17,0),0))</f>
        <v>0</v>
      </c>
      <c r="I18" s="4">
        <f t="shared" si="3"/>
        <v>0</v>
      </c>
      <c r="J18" s="4">
        <f t="shared" si="0"/>
        <v>0</v>
      </c>
      <c r="K18" s="4">
        <f t="shared" si="4"/>
        <v>0</v>
      </c>
      <c r="L18" s="4">
        <f t="shared" si="5"/>
        <v>0</v>
      </c>
      <c r="M18" s="4">
        <f t="shared" si="8"/>
        <v>0</v>
      </c>
      <c r="N18" s="4">
        <f t="shared" si="6"/>
        <v>0</v>
      </c>
    </row>
    <row r="19" spans="1:14" x14ac:dyDescent="0.25">
      <c r="A19" s="10">
        <f t="shared" si="7"/>
        <v>44958</v>
      </c>
      <c r="B19">
        <f t="shared" si="1"/>
        <v>2</v>
      </c>
      <c r="C19">
        <v>18</v>
      </c>
      <c r="D19" s="4">
        <f t="shared" si="2"/>
        <v>0</v>
      </c>
      <c r="E19" s="4">
        <f>IF(ISNA(VLOOKUP(A19,'Extra aflossing'!A:G,3,0)),0,VLOOKUP(A19,'Extra aflossing'!A:G,3,0))</f>
        <v>0</v>
      </c>
      <c r="F19" s="4">
        <f>IF(A19&lt;=Invoer!$B$27,IF(M18&gt;=0,IF(M18&gt;=$H$2,($H$2-H19),M18-D19)),0)</f>
        <v>0</v>
      </c>
      <c r="G19" s="4">
        <f>IF(M18*Invoer!$B$12/12&gt;=0,M18*Invoer!$B$12/12,0)</f>
        <v>0</v>
      </c>
      <c r="H19" s="4">
        <f>ABS(PMT(Invoer!$B$12/12,360-C19+1,IF(M18&gt;=0,M18,0),0))</f>
        <v>0</v>
      </c>
      <c r="I19" s="4">
        <f t="shared" si="3"/>
        <v>0</v>
      </c>
      <c r="J19" s="4">
        <f t="shared" si="0"/>
        <v>0</v>
      </c>
      <c r="K19" s="4">
        <f t="shared" si="4"/>
        <v>0</v>
      </c>
      <c r="L19" s="4">
        <f t="shared" si="5"/>
        <v>0</v>
      </c>
      <c r="M19" s="4">
        <f t="shared" si="8"/>
        <v>0</v>
      </c>
      <c r="N19" s="4">
        <f t="shared" si="6"/>
        <v>0</v>
      </c>
    </row>
    <row r="20" spans="1:14" x14ac:dyDescent="0.25">
      <c r="A20" s="10">
        <f t="shared" si="7"/>
        <v>44986</v>
      </c>
      <c r="B20">
        <f t="shared" si="1"/>
        <v>2</v>
      </c>
      <c r="C20">
        <v>19</v>
      </c>
      <c r="D20" s="4">
        <f t="shared" si="2"/>
        <v>0</v>
      </c>
      <c r="E20" s="4">
        <f>IF(ISNA(VLOOKUP(A20,'Extra aflossing'!A:G,3,0)),0,VLOOKUP(A20,'Extra aflossing'!A:G,3,0))</f>
        <v>0</v>
      </c>
      <c r="F20" s="4">
        <f>IF(A20&lt;=Invoer!$B$27,IF(M19&gt;=0,IF(M19&gt;=$H$2,($H$2-H20),M19-D20)),0)</f>
        <v>0</v>
      </c>
      <c r="G20" s="4">
        <f>IF(M19*Invoer!$B$12/12&gt;=0,M19*Invoer!$B$12/12,0)</f>
        <v>0</v>
      </c>
      <c r="H20" s="4">
        <f>ABS(PMT(Invoer!$B$12/12,360-C20+1,IF(M19&gt;=0,M19,0),0))</f>
        <v>0</v>
      </c>
      <c r="I20" s="4">
        <f t="shared" si="3"/>
        <v>0</v>
      </c>
      <c r="J20" s="4">
        <f t="shared" si="0"/>
        <v>0</v>
      </c>
      <c r="K20" s="4">
        <f t="shared" si="4"/>
        <v>0</v>
      </c>
      <c r="L20" s="4">
        <f t="shared" si="5"/>
        <v>0</v>
      </c>
      <c r="M20" s="4">
        <f t="shared" si="8"/>
        <v>0</v>
      </c>
      <c r="N20" s="4">
        <f t="shared" si="6"/>
        <v>0</v>
      </c>
    </row>
    <row r="21" spans="1:14" x14ac:dyDescent="0.25">
      <c r="A21" s="10">
        <f t="shared" si="7"/>
        <v>45017</v>
      </c>
      <c r="B21">
        <f t="shared" si="1"/>
        <v>2</v>
      </c>
      <c r="C21">
        <v>20</v>
      </c>
      <c r="D21" s="4">
        <f t="shared" si="2"/>
        <v>0</v>
      </c>
      <c r="E21" s="4">
        <f>IF(ISNA(VLOOKUP(A21,'Extra aflossing'!A:G,3,0)),0,VLOOKUP(A21,'Extra aflossing'!A:G,3,0))</f>
        <v>0</v>
      </c>
      <c r="F21" s="4">
        <f>IF(A21&lt;=Invoer!$B$27,IF(M20&gt;=0,IF(M20&gt;=$H$2,($H$2-H21),M20-D21)),0)</f>
        <v>0</v>
      </c>
      <c r="G21" s="4">
        <f>IF(M20*Invoer!$B$12/12&gt;=0,M20*Invoer!$B$12/12,0)</f>
        <v>0</v>
      </c>
      <c r="H21" s="4">
        <f>ABS(PMT(Invoer!$B$12/12,360-C21+1,IF(M20&gt;=0,M20,0),0))</f>
        <v>0</v>
      </c>
      <c r="I21" s="4">
        <f t="shared" si="3"/>
        <v>0</v>
      </c>
      <c r="J21" s="4">
        <f t="shared" si="0"/>
        <v>0</v>
      </c>
      <c r="K21" s="4">
        <f t="shared" si="4"/>
        <v>0</v>
      </c>
      <c r="L21" s="4">
        <f t="shared" si="5"/>
        <v>0</v>
      </c>
      <c r="M21" s="4">
        <f t="shared" si="8"/>
        <v>0</v>
      </c>
      <c r="N21" s="4">
        <f t="shared" si="6"/>
        <v>0</v>
      </c>
    </row>
    <row r="22" spans="1:14" x14ac:dyDescent="0.25">
      <c r="A22" s="10">
        <f t="shared" si="7"/>
        <v>45047</v>
      </c>
      <c r="B22">
        <f t="shared" si="1"/>
        <v>2</v>
      </c>
      <c r="C22">
        <v>21</v>
      </c>
      <c r="D22" s="4">
        <f t="shared" si="2"/>
        <v>0</v>
      </c>
      <c r="E22" s="4">
        <f>IF(ISNA(VLOOKUP(A22,'Extra aflossing'!A:G,3,0)),0,VLOOKUP(A22,'Extra aflossing'!A:G,3,0))</f>
        <v>0</v>
      </c>
      <c r="F22" s="4">
        <f>IF(A22&lt;=Invoer!$B$27,IF(M21&gt;=0,IF(M21&gt;=$H$2,($H$2-H22),M21-D22)),0)</f>
        <v>0</v>
      </c>
      <c r="G22" s="4">
        <f>IF(M21*Invoer!$B$12/12&gt;=0,M21*Invoer!$B$12/12,0)</f>
        <v>0</v>
      </c>
      <c r="H22" s="4">
        <f>ABS(PMT(Invoer!$B$12/12,360-C22+1,IF(M21&gt;=0,M21,0),0))</f>
        <v>0</v>
      </c>
      <c r="I22" s="4">
        <f t="shared" si="3"/>
        <v>0</v>
      </c>
      <c r="J22" s="4">
        <f t="shared" si="0"/>
        <v>0</v>
      </c>
      <c r="K22" s="4">
        <f t="shared" si="4"/>
        <v>0</v>
      </c>
      <c r="L22" s="4">
        <f t="shared" si="5"/>
        <v>0</v>
      </c>
      <c r="M22" s="4">
        <f t="shared" si="8"/>
        <v>0</v>
      </c>
      <c r="N22" s="4">
        <f t="shared" si="6"/>
        <v>0</v>
      </c>
    </row>
    <row r="23" spans="1:14" x14ac:dyDescent="0.25">
      <c r="A23" s="10">
        <f t="shared" si="7"/>
        <v>45078</v>
      </c>
      <c r="B23">
        <f t="shared" si="1"/>
        <v>2</v>
      </c>
      <c r="C23">
        <v>22</v>
      </c>
      <c r="D23" s="4">
        <f t="shared" si="2"/>
        <v>0</v>
      </c>
      <c r="E23" s="4">
        <f>IF(ISNA(VLOOKUP(A23,'Extra aflossing'!A:G,3,0)),0,VLOOKUP(A23,'Extra aflossing'!A:G,3,0))</f>
        <v>0</v>
      </c>
      <c r="F23" s="4">
        <f>IF(A23&lt;=Invoer!$B$27,IF(M22&gt;=0,IF(M22&gt;=$H$2,($H$2-H23),M22-D23)),0)</f>
        <v>0</v>
      </c>
      <c r="G23" s="4">
        <f>IF(M22*Invoer!$B$12/12&gt;=0,M22*Invoer!$B$12/12,0)</f>
        <v>0</v>
      </c>
      <c r="H23" s="4">
        <f>ABS(PMT(Invoer!$B$12/12,360-C23+1,IF(M22&gt;=0,M22,0),0))</f>
        <v>0</v>
      </c>
      <c r="I23" s="4">
        <f t="shared" si="3"/>
        <v>0</v>
      </c>
      <c r="J23" s="4">
        <f t="shared" si="0"/>
        <v>0</v>
      </c>
      <c r="K23" s="4">
        <f t="shared" si="4"/>
        <v>0</v>
      </c>
      <c r="L23" s="4">
        <f t="shared" si="5"/>
        <v>0</v>
      </c>
      <c r="M23" s="4">
        <f t="shared" si="8"/>
        <v>0</v>
      </c>
      <c r="N23" s="4">
        <f t="shared" si="6"/>
        <v>0</v>
      </c>
    </row>
    <row r="24" spans="1:14" x14ac:dyDescent="0.25">
      <c r="A24" s="10">
        <f t="shared" si="7"/>
        <v>45108</v>
      </c>
      <c r="B24">
        <f t="shared" si="1"/>
        <v>2</v>
      </c>
      <c r="C24">
        <v>23</v>
      </c>
      <c r="D24" s="4">
        <f t="shared" si="2"/>
        <v>0</v>
      </c>
      <c r="E24" s="4">
        <f>IF(ISNA(VLOOKUP(A24,'Extra aflossing'!A:G,3,0)),0,VLOOKUP(A24,'Extra aflossing'!A:G,3,0))</f>
        <v>0</v>
      </c>
      <c r="F24" s="4">
        <f>IF(A24&lt;=Invoer!$B$27,IF(M23&gt;=0,IF(M23&gt;=$H$2,($H$2-H24),M23-D24)),0)</f>
        <v>0</v>
      </c>
      <c r="G24" s="4">
        <f>IF(M23*Invoer!$B$12/12&gt;=0,M23*Invoer!$B$12/12,0)</f>
        <v>0</v>
      </c>
      <c r="H24" s="4">
        <f>ABS(PMT(Invoer!$B$12/12,360-C24+1,IF(M23&gt;=0,M23,0),0))</f>
        <v>0</v>
      </c>
      <c r="I24" s="4">
        <f t="shared" si="3"/>
        <v>0</v>
      </c>
      <c r="J24" s="4">
        <f t="shared" si="0"/>
        <v>0</v>
      </c>
      <c r="K24" s="4">
        <f t="shared" si="4"/>
        <v>0</v>
      </c>
      <c r="L24" s="4">
        <f t="shared" si="5"/>
        <v>0</v>
      </c>
      <c r="M24" s="4">
        <f t="shared" si="8"/>
        <v>0</v>
      </c>
      <c r="N24" s="4">
        <f t="shared" si="6"/>
        <v>0</v>
      </c>
    </row>
    <row r="25" spans="1:14" x14ac:dyDescent="0.25">
      <c r="A25" s="10">
        <f t="shared" si="7"/>
        <v>45139</v>
      </c>
      <c r="B25">
        <f t="shared" si="1"/>
        <v>2</v>
      </c>
      <c r="C25">
        <v>24</v>
      </c>
      <c r="D25" s="4">
        <f t="shared" si="2"/>
        <v>0</v>
      </c>
      <c r="E25" s="4">
        <f>IF(ISNA(VLOOKUP(A25,'Extra aflossing'!A:G,3,0)),0,VLOOKUP(A25,'Extra aflossing'!A:G,3,0))</f>
        <v>0</v>
      </c>
      <c r="F25" s="4">
        <f>IF(A25&lt;=Invoer!$B$27,IF(M24&gt;=0,IF(M24&gt;=$H$2,($H$2-H25),M24-D25)),0)</f>
        <v>0</v>
      </c>
      <c r="G25" s="4">
        <f>IF(M24*Invoer!$B$12/12&gt;=0,M24*Invoer!$B$12/12,0)</f>
        <v>0</v>
      </c>
      <c r="H25" s="4">
        <f>ABS(PMT(Invoer!$B$12/12,360-C25+1,IF(M24&gt;=0,M24,0),0))</f>
        <v>0</v>
      </c>
      <c r="I25" s="4">
        <f t="shared" si="3"/>
        <v>0</v>
      </c>
      <c r="J25" s="4">
        <f t="shared" si="0"/>
        <v>0</v>
      </c>
      <c r="K25" s="4">
        <f t="shared" si="4"/>
        <v>0</v>
      </c>
      <c r="L25" s="4">
        <f t="shared" si="5"/>
        <v>0</v>
      </c>
      <c r="M25" s="4">
        <f t="shared" si="8"/>
        <v>0</v>
      </c>
      <c r="N25" s="4">
        <f t="shared" si="6"/>
        <v>0</v>
      </c>
    </row>
    <row r="26" spans="1:14" x14ac:dyDescent="0.25">
      <c r="A26" s="10">
        <f t="shared" si="7"/>
        <v>45170</v>
      </c>
      <c r="B26">
        <f t="shared" si="1"/>
        <v>3</v>
      </c>
      <c r="C26">
        <v>25</v>
      </c>
      <c r="D26" s="4">
        <f t="shared" si="2"/>
        <v>0</v>
      </c>
      <c r="E26" s="4">
        <f>IF(ISNA(VLOOKUP(A26,'Extra aflossing'!A:G,3,0)),0,VLOOKUP(A26,'Extra aflossing'!A:G,3,0))</f>
        <v>0</v>
      </c>
      <c r="F26" s="4">
        <f>IF(A26&lt;=Invoer!$B$27,IF(M25&gt;=0,IF(M25&gt;=$H$2,($H$2-H26),M25-D26)),0)</f>
        <v>0</v>
      </c>
      <c r="G26" s="4">
        <f>IF(M25*Invoer!$B$12/12&gt;=0,M25*Invoer!$B$12/12,0)</f>
        <v>0</v>
      </c>
      <c r="H26" s="4">
        <f>ABS(PMT(Invoer!$B$12/12,360-C26+1,IF(M25&gt;=0,M25,0),0))</f>
        <v>0</v>
      </c>
      <c r="I26" s="4">
        <f t="shared" si="3"/>
        <v>0</v>
      </c>
      <c r="J26" s="4">
        <f t="shared" si="0"/>
        <v>0</v>
      </c>
      <c r="K26" s="4">
        <f t="shared" si="4"/>
        <v>0</v>
      </c>
      <c r="L26" s="4">
        <f t="shared" si="5"/>
        <v>0</v>
      </c>
      <c r="M26" s="4">
        <f t="shared" si="8"/>
        <v>0</v>
      </c>
      <c r="N26" s="4">
        <f t="shared" si="6"/>
        <v>0</v>
      </c>
    </row>
    <row r="27" spans="1:14" x14ac:dyDescent="0.25">
      <c r="A27" s="10">
        <f t="shared" si="7"/>
        <v>45200</v>
      </c>
      <c r="B27">
        <f t="shared" si="1"/>
        <v>3</v>
      </c>
      <c r="C27">
        <v>26</v>
      </c>
      <c r="D27" s="4">
        <f t="shared" si="2"/>
        <v>0</v>
      </c>
      <c r="E27" s="4">
        <f>IF(ISNA(VLOOKUP(A27,'Extra aflossing'!A:G,3,0)),0,VLOOKUP(A27,'Extra aflossing'!A:G,3,0))</f>
        <v>0</v>
      </c>
      <c r="F27" s="4">
        <f>IF(A27&lt;=Invoer!$B$27,IF(M26&gt;=0,IF(M26&gt;=$H$2,($H$2-H27),M26-D27)),0)</f>
        <v>0</v>
      </c>
      <c r="G27" s="4">
        <f>IF(M26*Invoer!$B$12/12&gt;=0,M26*Invoer!$B$12/12,0)</f>
        <v>0</v>
      </c>
      <c r="H27" s="4">
        <f>ABS(PMT(Invoer!$B$12/12,360-C27+1,IF(M26&gt;=0,M26,0),0))</f>
        <v>0</v>
      </c>
      <c r="I27" s="4">
        <f t="shared" si="3"/>
        <v>0</v>
      </c>
      <c r="J27" s="4">
        <f t="shared" si="0"/>
        <v>0</v>
      </c>
      <c r="K27" s="4">
        <f t="shared" si="4"/>
        <v>0</v>
      </c>
      <c r="L27" s="4">
        <f t="shared" si="5"/>
        <v>0</v>
      </c>
      <c r="M27" s="4">
        <f t="shared" si="8"/>
        <v>0</v>
      </c>
      <c r="N27" s="4">
        <f t="shared" si="6"/>
        <v>0</v>
      </c>
    </row>
    <row r="28" spans="1:14" x14ac:dyDescent="0.25">
      <c r="A28" s="10">
        <f t="shared" si="7"/>
        <v>45231</v>
      </c>
      <c r="B28">
        <f t="shared" si="1"/>
        <v>3</v>
      </c>
      <c r="C28">
        <v>27</v>
      </c>
      <c r="D28" s="4">
        <f t="shared" si="2"/>
        <v>0</v>
      </c>
      <c r="E28" s="4">
        <f>IF(ISNA(VLOOKUP(A28,'Extra aflossing'!A:G,3,0)),0,VLOOKUP(A28,'Extra aflossing'!A:G,3,0))</f>
        <v>0</v>
      </c>
      <c r="F28" s="4">
        <f>IF(A28&lt;=Invoer!$B$27,IF(M27&gt;=0,IF(M27&gt;=$H$2,($H$2-H28),M27-D28)),0)</f>
        <v>0</v>
      </c>
      <c r="G28" s="4">
        <f>IF(M27*Invoer!$B$12/12&gt;=0,M27*Invoer!$B$12/12,0)</f>
        <v>0</v>
      </c>
      <c r="H28" s="4">
        <f>ABS(PMT(Invoer!$B$12/12,360-C28+1,IF(M27&gt;=0,M27,0),0))</f>
        <v>0</v>
      </c>
      <c r="I28" s="4">
        <f t="shared" si="3"/>
        <v>0</v>
      </c>
      <c r="J28" s="4">
        <f t="shared" si="0"/>
        <v>0</v>
      </c>
      <c r="K28" s="4">
        <f t="shared" si="4"/>
        <v>0</v>
      </c>
      <c r="L28" s="4">
        <f t="shared" si="5"/>
        <v>0</v>
      </c>
      <c r="M28" s="4">
        <f t="shared" si="8"/>
        <v>0</v>
      </c>
      <c r="N28" s="4">
        <f t="shared" si="6"/>
        <v>0</v>
      </c>
    </row>
    <row r="29" spans="1:14" x14ac:dyDescent="0.25">
      <c r="A29" s="10">
        <f t="shared" si="7"/>
        <v>45261</v>
      </c>
      <c r="B29">
        <f t="shared" si="1"/>
        <v>3</v>
      </c>
      <c r="C29">
        <v>28</v>
      </c>
      <c r="D29" s="4">
        <f t="shared" si="2"/>
        <v>0</v>
      </c>
      <c r="E29" s="4">
        <f>IF(ISNA(VLOOKUP(A29,'Extra aflossing'!A:G,3,0)),0,VLOOKUP(A29,'Extra aflossing'!A:G,3,0))</f>
        <v>0</v>
      </c>
      <c r="F29" s="4">
        <f>IF(A29&lt;=Invoer!$B$27,IF(M28&gt;=0,IF(M28&gt;=$H$2,($H$2-H29),M28-D29)),0)</f>
        <v>0</v>
      </c>
      <c r="G29" s="4">
        <f>IF(M28*Invoer!$B$12/12&gt;=0,M28*Invoer!$B$12/12,0)</f>
        <v>0</v>
      </c>
      <c r="H29" s="4">
        <f>ABS(PMT(Invoer!$B$12/12,360-C29+1,IF(M28&gt;=0,M28,0),0))</f>
        <v>0</v>
      </c>
      <c r="I29" s="4">
        <f t="shared" si="3"/>
        <v>0</v>
      </c>
      <c r="J29" s="4">
        <f t="shared" si="0"/>
        <v>0</v>
      </c>
      <c r="K29" s="4">
        <f t="shared" si="4"/>
        <v>0</v>
      </c>
      <c r="L29" s="4">
        <f t="shared" si="5"/>
        <v>0</v>
      </c>
      <c r="M29" s="4">
        <f t="shared" si="8"/>
        <v>0</v>
      </c>
      <c r="N29" s="4">
        <f t="shared" si="6"/>
        <v>0</v>
      </c>
    </row>
    <row r="30" spans="1:14" x14ac:dyDescent="0.25">
      <c r="A30" s="10">
        <f t="shared" si="7"/>
        <v>45292</v>
      </c>
      <c r="B30">
        <f t="shared" si="1"/>
        <v>3</v>
      </c>
      <c r="C30">
        <v>29</v>
      </c>
      <c r="D30" s="4">
        <f t="shared" si="2"/>
        <v>0</v>
      </c>
      <c r="E30" s="4">
        <f>IF(ISNA(VLOOKUP(A30,'Extra aflossing'!A:G,3,0)),0,VLOOKUP(A30,'Extra aflossing'!A:G,3,0))</f>
        <v>0</v>
      </c>
      <c r="F30" s="4">
        <f>IF(A30&lt;=Invoer!$B$27,IF(M29&gt;=0,IF(M29&gt;=$H$2,($H$2-H30),M29-D30)),0)</f>
        <v>0</v>
      </c>
      <c r="G30" s="4">
        <f>IF(M29*Invoer!$B$12/12&gt;=0,M29*Invoer!$B$12/12,0)</f>
        <v>0</v>
      </c>
      <c r="H30" s="4">
        <f>ABS(PMT(Invoer!$B$12/12,360-C30+1,IF(M29&gt;=0,M29,0),0))</f>
        <v>0</v>
      </c>
      <c r="I30" s="4">
        <f t="shared" si="3"/>
        <v>0</v>
      </c>
      <c r="J30" s="4">
        <f t="shared" si="0"/>
        <v>0</v>
      </c>
      <c r="K30" s="4">
        <f t="shared" si="4"/>
        <v>0</v>
      </c>
      <c r="L30" s="4">
        <f t="shared" si="5"/>
        <v>0</v>
      </c>
      <c r="M30" s="4">
        <f t="shared" si="8"/>
        <v>0</v>
      </c>
      <c r="N30" s="4">
        <f t="shared" si="6"/>
        <v>0</v>
      </c>
    </row>
    <row r="31" spans="1:14" x14ac:dyDescent="0.25">
      <c r="A31" s="10">
        <f t="shared" si="7"/>
        <v>45323</v>
      </c>
      <c r="B31">
        <f t="shared" si="1"/>
        <v>3</v>
      </c>
      <c r="C31">
        <v>30</v>
      </c>
      <c r="D31" s="4">
        <f t="shared" si="2"/>
        <v>0</v>
      </c>
      <c r="E31" s="4">
        <f>IF(ISNA(VLOOKUP(A31,'Extra aflossing'!A:G,3,0)),0,VLOOKUP(A31,'Extra aflossing'!A:G,3,0))</f>
        <v>0</v>
      </c>
      <c r="F31" s="4">
        <f>IF(A31&lt;=Invoer!$B$27,IF(M30&gt;=0,IF(M30&gt;=$H$2,($H$2-H31),M30-D31)),0)</f>
        <v>0</v>
      </c>
      <c r="G31" s="4">
        <f>IF(M30*Invoer!$B$12/12&gt;=0,M30*Invoer!$B$12/12,0)</f>
        <v>0</v>
      </c>
      <c r="H31" s="4">
        <f>ABS(PMT(Invoer!$B$12/12,360-C31+1,IF(M30&gt;=0,M30,0),0))</f>
        <v>0</v>
      </c>
      <c r="I31" s="4">
        <f t="shared" si="3"/>
        <v>0</v>
      </c>
      <c r="J31" s="4">
        <f t="shared" si="0"/>
        <v>0</v>
      </c>
      <c r="K31" s="4">
        <f t="shared" si="4"/>
        <v>0</v>
      </c>
      <c r="L31" s="4">
        <f t="shared" si="5"/>
        <v>0</v>
      </c>
      <c r="M31" s="4">
        <f t="shared" si="8"/>
        <v>0</v>
      </c>
      <c r="N31" s="4">
        <f t="shared" si="6"/>
        <v>0</v>
      </c>
    </row>
    <row r="32" spans="1:14" x14ac:dyDescent="0.25">
      <c r="A32" s="10">
        <f t="shared" si="7"/>
        <v>45352</v>
      </c>
      <c r="B32">
        <f t="shared" si="1"/>
        <v>3</v>
      </c>
      <c r="C32">
        <v>31</v>
      </c>
      <c r="D32" s="4">
        <f t="shared" si="2"/>
        <v>0</v>
      </c>
      <c r="E32" s="4">
        <f>IF(ISNA(VLOOKUP(A32,'Extra aflossing'!A:G,3,0)),0,VLOOKUP(A32,'Extra aflossing'!A:G,3,0))</f>
        <v>0</v>
      </c>
      <c r="F32" s="4">
        <f>IF(A32&lt;=Invoer!$B$27,IF(M31&gt;=0,IF(M31&gt;=$H$2,($H$2-H32),M31-D32)),0)</f>
        <v>0</v>
      </c>
      <c r="G32" s="4">
        <f>IF(M31*Invoer!$B$12/12&gt;=0,M31*Invoer!$B$12/12,0)</f>
        <v>0</v>
      </c>
      <c r="H32" s="4">
        <f>ABS(PMT(Invoer!$B$12/12,360-C32+1,IF(M31&gt;=0,M31,0),0))</f>
        <v>0</v>
      </c>
      <c r="I32" s="4">
        <f t="shared" si="3"/>
        <v>0</v>
      </c>
      <c r="J32" s="4">
        <f t="shared" si="0"/>
        <v>0</v>
      </c>
      <c r="K32" s="4">
        <f t="shared" si="4"/>
        <v>0</v>
      </c>
      <c r="L32" s="4">
        <f t="shared" si="5"/>
        <v>0</v>
      </c>
      <c r="M32" s="4">
        <f t="shared" si="8"/>
        <v>0</v>
      </c>
      <c r="N32" s="4">
        <f t="shared" si="6"/>
        <v>0</v>
      </c>
    </row>
    <row r="33" spans="1:14" x14ac:dyDescent="0.25">
      <c r="A33" s="10">
        <f t="shared" si="7"/>
        <v>45383</v>
      </c>
      <c r="B33">
        <f t="shared" si="1"/>
        <v>3</v>
      </c>
      <c r="C33">
        <v>32</v>
      </c>
      <c r="D33" s="4">
        <f t="shared" si="2"/>
        <v>0</v>
      </c>
      <c r="E33" s="4">
        <f>IF(ISNA(VLOOKUP(A33,'Extra aflossing'!A:G,3,0)),0,VLOOKUP(A33,'Extra aflossing'!A:G,3,0))</f>
        <v>0</v>
      </c>
      <c r="F33" s="4">
        <f>IF(A33&lt;=Invoer!$B$27,IF(M32&gt;=0,IF(M32&gt;=$H$2,($H$2-H33),M32-D33)),0)</f>
        <v>0</v>
      </c>
      <c r="G33" s="4">
        <f>IF(M32*Invoer!$B$12/12&gt;=0,M32*Invoer!$B$12/12,0)</f>
        <v>0</v>
      </c>
      <c r="H33" s="4">
        <f>ABS(PMT(Invoer!$B$12/12,360-C33+1,IF(M32&gt;=0,M32,0),0))</f>
        <v>0</v>
      </c>
      <c r="I33" s="4">
        <f t="shared" si="3"/>
        <v>0</v>
      </c>
      <c r="J33" s="4">
        <f t="shared" si="0"/>
        <v>0</v>
      </c>
      <c r="K33" s="4">
        <f t="shared" si="4"/>
        <v>0</v>
      </c>
      <c r="L33" s="4">
        <f t="shared" si="5"/>
        <v>0</v>
      </c>
      <c r="M33" s="4">
        <f t="shared" si="8"/>
        <v>0</v>
      </c>
      <c r="N33" s="4">
        <f t="shared" si="6"/>
        <v>0</v>
      </c>
    </row>
    <row r="34" spans="1:14" x14ac:dyDescent="0.25">
      <c r="A34" s="10">
        <f t="shared" si="7"/>
        <v>45413</v>
      </c>
      <c r="B34">
        <f t="shared" si="1"/>
        <v>3</v>
      </c>
      <c r="C34">
        <v>33</v>
      </c>
      <c r="D34" s="4">
        <f t="shared" si="2"/>
        <v>0</v>
      </c>
      <c r="E34" s="4">
        <f>IF(ISNA(VLOOKUP(A34,'Extra aflossing'!A:G,3,0)),0,VLOOKUP(A34,'Extra aflossing'!A:G,3,0))</f>
        <v>0</v>
      </c>
      <c r="F34" s="4">
        <f>IF(A34&lt;=Invoer!$B$27,IF(M33&gt;=0,IF(M33&gt;=$H$2,($H$2-H34),M33-D34)),0)</f>
        <v>0</v>
      </c>
      <c r="G34" s="4">
        <f>IF(M33*Invoer!$B$12/12&gt;=0,M33*Invoer!$B$12/12,0)</f>
        <v>0</v>
      </c>
      <c r="H34" s="4">
        <f>ABS(PMT(Invoer!$B$12/12,360-C34+1,IF(M33&gt;=0,M33,0),0))</f>
        <v>0</v>
      </c>
      <c r="I34" s="4">
        <f t="shared" si="3"/>
        <v>0</v>
      </c>
      <c r="J34" s="4">
        <f t="shared" si="0"/>
        <v>0</v>
      </c>
      <c r="K34" s="4">
        <f t="shared" si="4"/>
        <v>0</v>
      </c>
      <c r="L34" s="4">
        <f t="shared" si="5"/>
        <v>0</v>
      </c>
      <c r="M34" s="4">
        <f t="shared" si="8"/>
        <v>0</v>
      </c>
      <c r="N34" s="4">
        <f t="shared" si="6"/>
        <v>0</v>
      </c>
    </row>
    <row r="35" spans="1:14" x14ac:dyDescent="0.25">
      <c r="A35" s="10">
        <f t="shared" si="7"/>
        <v>45444</v>
      </c>
      <c r="B35">
        <f t="shared" si="1"/>
        <v>3</v>
      </c>
      <c r="C35">
        <v>34</v>
      </c>
      <c r="D35" s="4">
        <f t="shared" si="2"/>
        <v>0</v>
      </c>
      <c r="E35" s="4">
        <f>IF(ISNA(VLOOKUP(A35,'Extra aflossing'!A:G,3,0)),0,VLOOKUP(A35,'Extra aflossing'!A:G,3,0))</f>
        <v>0</v>
      </c>
      <c r="F35" s="4">
        <f>IF(A35&lt;=Invoer!$B$27,IF(M34&gt;=0,IF(M34&gt;=$H$2,($H$2-H35),M34-D35)),0)</f>
        <v>0</v>
      </c>
      <c r="G35" s="4">
        <f>IF(M34*Invoer!$B$12/12&gt;=0,M34*Invoer!$B$12/12,0)</f>
        <v>0</v>
      </c>
      <c r="H35" s="4">
        <f>ABS(PMT(Invoer!$B$12/12,360-C35+1,IF(M34&gt;=0,M34,0),0))</f>
        <v>0</v>
      </c>
      <c r="I35" s="4">
        <f t="shared" si="3"/>
        <v>0</v>
      </c>
      <c r="J35" s="4">
        <f t="shared" si="0"/>
        <v>0</v>
      </c>
      <c r="K35" s="4">
        <f t="shared" si="4"/>
        <v>0</v>
      </c>
      <c r="L35" s="4">
        <f t="shared" si="5"/>
        <v>0</v>
      </c>
      <c r="M35" s="4">
        <f t="shared" si="8"/>
        <v>0</v>
      </c>
      <c r="N35" s="4">
        <f t="shared" si="6"/>
        <v>0</v>
      </c>
    </row>
    <row r="36" spans="1:14" x14ac:dyDescent="0.25">
      <c r="A36" s="10">
        <f t="shared" si="7"/>
        <v>45474</v>
      </c>
      <c r="B36">
        <f t="shared" si="1"/>
        <v>3</v>
      </c>
      <c r="C36">
        <v>35</v>
      </c>
      <c r="D36" s="4">
        <f t="shared" si="2"/>
        <v>0</v>
      </c>
      <c r="E36" s="4">
        <f>IF(ISNA(VLOOKUP(A36,'Extra aflossing'!A:G,3,0)),0,VLOOKUP(A36,'Extra aflossing'!A:G,3,0))</f>
        <v>0</v>
      </c>
      <c r="F36" s="4">
        <f>IF(A36&lt;=Invoer!$B$27,IF(M35&gt;=0,IF(M35&gt;=$H$2,($H$2-H36),M35-D36)),0)</f>
        <v>0</v>
      </c>
      <c r="G36" s="4">
        <f>IF(M35*Invoer!$B$12/12&gt;=0,M35*Invoer!$B$12/12,0)</f>
        <v>0</v>
      </c>
      <c r="H36" s="4">
        <f>ABS(PMT(Invoer!$B$12/12,360-C36+1,IF(M35&gt;=0,M35,0),0))</f>
        <v>0</v>
      </c>
      <c r="I36" s="4">
        <f t="shared" si="3"/>
        <v>0</v>
      </c>
      <c r="J36" s="4">
        <f t="shared" si="0"/>
        <v>0</v>
      </c>
      <c r="K36" s="4">
        <f t="shared" si="4"/>
        <v>0</v>
      </c>
      <c r="L36" s="4">
        <f t="shared" si="5"/>
        <v>0</v>
      </c>
      <c r="M36" s="4">
        <f t="shared" si="8"/>
        <v>0</v>
      </c>
      <c r="N36" s="4">
        <f t="shared" si="6"/>
        <v>0</v>
      </c>
    </row>
    <row r="37" spans="1:14" x14ac:dyDescent="0.25">
      <c r="A37" s="10">
        <f t="shared" si="7"/>
        <v>45505</v>
      </c>
      <c r="B37">
        <f t="shared" si="1"/>
        <v>3</v>
      </c>
      <c r="C37">
        <v>36</v>
      </c>
      <c r="D37" s="4">
        <f t="shared" si="2"/>
        <v>0</v>
      </c>
      <c r="E37" s="4">
        <f>IF(ISNA(VLOOKUP(A37,'Extra aflossing'!A:G,3,0)),0,VLOOKUP(A37,'Extra aflossing'!A:G,3,0))</f>
        <v>0</v>
      </c>
      <c r="F37" s="4">
        <f>IF(A37&lt;=Invoer!$B$27,IF(M36&gt;=0,IF(M36&gt;=$H$2,($H$2-H37),M36-D37)),0)</f>
        <v>0</v>
      </c>
      <c r="G37" s="4">
        <f>IF(M36*Invoer!$B$12/12&gt;=0,M36*Invoer!$B$12/12,0)</f>
        <v>0</v>
      </c>
      <c r="H37" s="4">
        <f>ABS(PMT(Invoer!$B$12/12,360-C37+1,IF(M36&gt;=0,M36,0),0))</f>
        <v>0</v>
      </c>
      <c r="I37" s="4">
        <f t="shared" si="3"/>
        <v>0</v>
      </c>
      <c r="J37" s="4">
        <f t="shared" si="0"/>
        <v>0</v>
      </c>
      <c r="K37" s="4">
        <f t="shared" si="4"/>
        <v>0</v>
      </c>
      <c r="L37" s="4">
        <f t="shared" si="5"/>
        <v>0</v>
      </c>
      <c r="M37" s="4">
        <f t="shared" si="8"/>
        <v>0</v>
      </c>
      <c r="N37" s="4">
        <f t="shared" si="6"/>
        <v>0</v>
      </c>
    </row>
    <row r="38" spans="1:14" x14ac:dyDescent="0.25">
      <c r="A38" s="10">
        <f t="shared" si="7"/>
        <v>45536</v>
      </c>
      <c r="B38">
        <f t="shared" si="1"/>
        <v>4</v>
      </c>
      <c r="C38">
        <v>37</v>
      </c>
      <c r="D38" s="4">
        <f t="shared" si="2"/>
        <v>0</v>
      </c>
      <c r="E38" s="4">
        <f>IF(ISNA(VLOOKUP(A38,'Extra aflossing'!A:G,3,0)),0,VLOOKUP(A38,'Extra aflossing'!A:G,3,0))</f>
        <v>0</v>
      </c>
      <c r="F38" s="4">
        <f>IF(A38&lt;=Invoer!$B$27,IF(M37&gt;=0,IF(M37&gt;=$H$2,($H$2-H38),M37-D38)),0)</f>
        <v>0</v>
      </c>
      <c r="G38" s="4">
        <f>IF(M37*Invoer!$B$12/12&gt;=0,M37*Invoer!$B$12/12,0)</f>
        <v>0</v>
      </c>
      <c r="H38" s="4">
        <f>ABS(PMT(Invoer!$B$12/12,360-C38+1,IF(M37&gt;=0,M37,0),0))</f>
        <v>0</v>
      </c>
      <c r="I38" s="4">
        <f t="shared" si="3"/>
        <v>0</v>
      </c>
      <c r="J38" s="4">
        <f t="shared" si="0"/>
        <v>0</v>
      </c>
      <c r="K38" s="4">
        <f t="shared" si="4"/>
        <v>0</v>
      </c>
      <c r="L38" s="4">
        <f t="shared" si="5"/>
        <v>0</v>
      </c>
      <c r="M38" s="4">
        <f t="shared" si="8"/>
        <v>0</v>
      </c>
      <c r="N38" s="4">
        <f t="shared" si="6"/>
        <v>0</v>
      </c>
    </row>
    <row r="39" spans="1:14" x14ac:dyDescent="0.25">
      <c r="A39" s="10">
        <f t="shared" si="7"/>
        <v>45566</v>
      </c>
      <c r="B39">
        <f t="shared" si="1"/>
        <v>4</v>
      </c>
      <c r="C39">
        <v>38</v>
      </c>
      <c r="D39" s="4">
        <f t="shared" si="2"/>
        <v>0</v>
      </c>
      <c r="E39" s="4">
        <f>IF(ISNA(VLOOKUP(A39,'Extra aflossing'!A:G,3,0)),0,VLOOKUP(A39,'Extra aflossing'!A:G,3,0))</f>
        <v>0</v>
      </c>
      <c r="F39" s="4">
        <f>IF(A39&lt;=Invoer!$B$27,IF(M38&gt;=0,IF(M38&gt;=$H$2,($H$2-H39),M38-D39)),0)</f>
        <v>0</v>
      </c>
      <c r="G39" s="4">
        <f>IF(M38*Invoer!$B$12/12&gt;=0,M38*Invoer!$B$12/12,0)</f>
        <v>0</v>
      </c>
      <c r="H39" s="4">
        <f>ABS(PMT(Invoer!$B$12/12,360-C39+1,IF(M38&gt;=0,M38,0),0))</f>
        <v>0</v>
      </c>
      <c r="I39" s="4">
        <f t="shared" si="3"/>
        <v>0</v>
      </c>
      <c r="J39" s="4">
        <f t="shared" si="0"/>
        <v>0</v>
      </c>
      <c r="K39" s="4">
        <f t="shared" si="4"/>
        <v>0</v>
      </c>
      <c r="L39" s="4">
        <f t="shared" si="5"/>
        <v>0</v>
      </c>
      <c r="M39" s="4">
        <f t="shared" si="8"/>
        <v>0</v>
      </c>
      <c r="N39" s="4">
        <f t="shared" si="6"/>
        <v>0</v>
      </c>
    </row>
    <row r="40" spans="1:14" x14ac:dyDescent="0.25">
      <c r="A40" s="10">
        <f t="shared" si="7"/>
        <v>45597</v>
      </c>
      <c r="B40">
        <f t="shared" si="1"/>
        <v>4</v>
      </c>
      <c r="C40">
        <v>39</v>
      </c>
      <c r="D40" s="4">
        <f t="shared" si="2"/>
        <v>0</v>
      </c>
      <c r="E40" s="4">
        <f>IF(ISNA(VLOOKUP(A40,'Extra aflossing'!A:G,3,0)),0,VLOOKUP(A40,'Extra aflossing'!A:G,3,0))</f>
        <v>0</v>
      </c>
      <c r="F40" s="4">
        <f>IF(A40&lt;=Invoer!$B$27,IF(M39&gt;=0,IF(M39&gt;=$H$2,($H$2-H40),M39-D40)),0)</f>
        <v>0</v>
      </c>
      <c r="G40" s="4">
        <f>IF(M39*Invoer!$B$12/12&gt;=0,M39*Invoer!$B$12/12,0)</f>
        <v>0</v>
      </c>
      <c r="H40" s="4">
        <f>ABS(PMT(Invoer!$B$12/12,360-C40+1,IF(M39&gt;=0,M39,0),0))</f>
        <v>0</v>
      </c>
      <c r="I40" s="4">
        <f t="shared" si="3"/>
        <v>0</v>
      </c>
      <c r="J40" s="4">
        <f t="shared" si="0"/>
        <v>0</v>
      </c>
      <c r="K40" s="4">
        <f t="shared" si="4"/>
        <v>0</v>
      </c>
      <c r="L40" s="4">
        <f t="shared" si="5"/>
        <v>0</v>
      </c>
      <c r="M40" s="4">
        <f t="shared" si="8"/>
        <v>0</v>
      </c>
      <c r="N40" s="4">
        <f t="shared" si="6"/>
        <v>0</v>
      </c>
    </row>
    <row r="41" spans="1:14" x14ac:dyDescent="0.25">
      <c r="A41" s="10">
        <f t="shared" si="7"/>
        <v>45627</v>
      </c>
      <c r="B41">
        <f t="shared" si="1"/>
        <v>4</v>
      </c>
      <c r="C41">
        <v>40</v>
      </c>
      <c r="D41" s="4">
        <f t="shared" si="2"/>
        <v>0</v>
      </c>
      <c r="E41" s="4">
        <f>IF(ISNA(VLOOKUP(A41,'Extra aflossing'!A:G,3,0)),0,VLOOKUP(A41,'Extra aflossing'!A:G,3,0))</f>
        <v>0</v>
      </c>
      <c r="F41" s="4">
        <f>IF(A41&lt;=Invoer!$B$27,IF(M40&gt;=0,IF(M40&gt;=$H$2,($H$2-H41),M40-D41)),0)</f>
        <v>0</v>
      </c>
      <c r="G41" s="4">
        <f>IF(M40*Invoer!$B$12/12&gt;=0,M40*Invoer!$B$12/12,0)</f>
        <v>0</v>
      </c>
      <c r="H41" s="4">
        <f>ABS(PMT(Invoer!$B$12/12,360-C41+1,IF(M40&gt;=0,M40,0),0))</f>
        <v>0</v>
      </c>
      <c r="I41" s="4">
        <f t="shared" si="3"/>
        <v>0</v>
      </c>
      <c r="J41" s="4">
        <f t="shared" si="0"/>
        <v>0</v>
      </c>
      <c r="K41" s="4">
        <f t="shared" si="4"/>
        <v>0</v>
      </c>
      <c r="L41" s="4">
        <f t="shared" si="5"/>
        <v>0</v>
      </c>
      <c r="M41" s="4">
        <f t="shared" si="8"/>
        <v>0</v>
      </c>
      <c r="N41" s="4">
        <f t="shared" si="6"/>
        <v>0</v>
      </c>
    </row>
    <row r="42" spans="1:14" x14ac:dyDescent="0.25">
      <c r="A42" s="10">
        <f t="shared" si="7"/>
        <v>45658</v>
      </c>
      <c r="B42">
        <f t="shared" si="1"/>
        <v>4</v>
      </c>
      <c r="C42">
        <v>41</v>
      </c>
      <c r="D42" s="4">
        <f t="shared" si="2"/>
        <v>0</v>
      </c>
      <c r="E42" s="4">
        <f>IF(ISNA(VLOOKUP(A42,'Extra aflossing'!A:G,3,0)),0,VLOOKUP(A42,'Extra aflossing'!A:G,3,0))</f>
        <v>0</v>
      </c>
      <c r="F42" s="4">
        <f>IF(A42&lt;=Invoer!$B$27,IF(M41&gt;=0,IF(M41&gt;=$H$2,($H$2-H42),M41-D42)),0)</f>
        <v>0</v>
      </c>
      <c r="G42" s="4">
        <f>IF(M41*Invoer!$B$12/12&gt;=0,M41*Invoer!$B$12/12,0)</f>
        <v>0</v>
      </c>
      <c r="H42" s="4">
        <f>ABS(PMT(Invoer!$B$12/12,360-C42+1,IF(M41&gt;=0,M41,0),0))</f>
        <v>0</v>
      </c>
      <c r="I42" s="4">
        <f t="shared" si="3"/>
        <v>0</v>
      </c>
      <c r="J42" s="4">
        <f t="shared" si="0"/>
        <v>0</v>
      </c>
      <c r="K42" s="4">
        <f t="shared" si="4"/>
        <v>0</v>
      </c>
      <c r="L42" s="4">
        <f t="shared" si="5"/>
        <v>0</v>
      </c>
      <c r="M42" s="4">
        <f t="shared" si="8"/>
        <v>0</v>
      </c>
      <c r="N42" s="4">
        <f t="shared" si="6"/>
        <v>0</v>
      </c>
    </row>
    <row r="43" spans="1:14" x14ac:dyDescent="0.25">
      <c r="A43" s="10">
        <f t="shared" si="7"/>
        <v>45689</v>
      </c>
      <c r="B43">
        <f t="shared" si="1"/>
        <v>4</v>
      </c>
      <c r="C43">
        <v>42</v>
      </c>
      <c r="D43" s="4">
        <f t="shared" si="2"/>
        <v>0</v>
      </c>
      <c r="E43" s="4">
        <f>IF(ISNA(VLOOKUP(A43,'Extra aflossing'!A:G,3,0)),0,VLOOKUP(A43,'Extra aflossing'!A:G,3,0))</f>
        <v>0</v>
      </c>
      <c r="F43" s="4">
        <f>IF(A43&lt;=Invoer!$B$27,IF(M42&gt;=0,IF(M42&gt;=$H$2,($H$2-H43),M42-D43)),0)</f>
        <v>0</v>
      </c>
      <c r="G43" s="4">
        <f>IF(M42*Invoer!$B$12/12&gt;=0,M42*Invoer!$B$12/12,0)</f>
        <v>0</v>
      </c>
      <c r="H43" s="4">
        <f>ABS(PMT(Invoer!$B$12/12,360-C43+1,IF(M42&gt;=0,M42,0),0))</f>
        <v>0</v>
      </c>
      <c r="I43" s="4">
        <f t="shared" si="3"/>
        <v>0</v>
      </c>
      <c r="J43" s="4">
        <f t="shared" si="0"/>
        <v>0</v>
      </c>
      <c r="K43" s="4">
        <f t="shared" si="4"/>
        <v>0</v>
      </c>
      <c r="L43" s="4">
        <f t="shared" si="5"/>
        <v>0</v>
      </c>
      <c r="M43" s="4">
        <f t="shared" si="8"/>
        <v>0</v>
      </c>
      <c r="N43" s="4">
        <f t="shared" si="6"/>
        <v>0</v>
      </c>
    </row>
    <row r="44" spans="1:14" x14ac:dyDescent="0.25">
      <c r="A44" s="10">
        <f t="shared" si="7"/>
        <v>45717</v>
      </c>
      <c r="B44">
        <f t="shared" si="1"/>
        <v>4</v>
      </c>
      <c r="C44">
        <v>43</v>
      </c>
      <c r="D44" s="4">
        <f t="shared" si="2"/>
        <v>0</v>
      </c>
      <c r="E44" s="4">
        <f>IF(ISNA(VLOOKUP(A44,'Extra aflossing'!A:G,3,0)),0,VLOOKUP(A44,'Extra aflossing'!A:G,3,0))</f>
        <v>0</v>
      </c>
      <c r="F44" s="4">
        <f>IF(A44&lt;=Invoer!$B$27,IF(M43&gt;=0,IF(M43&gt;=$H$2,($H$2-H44),M43-D44)),0)</f>
        <v>0</v>
      </c>
      <c r="G44" s="4">
        <f>IF(M43*Invoer!$B$12/12&gt;=0,M43*Invoer!$B$12/12,0)</f>
        <v>0</v>
      </c>
      <c r="H44" s="4">
        <f>ABS(PMT(Invoer!$B$12/12,360-C44+1,IF(M43&gt;=0,M43,0),0))</f>
        <v>0</v>
      </c>
      <c r="I44" s="4">
        <f t="shared" si="3"/>
        <v>0</v>
      </c>
      <c r="J44" s="4">
        <f t="shared" si="0"/>
        <v>0</v>
      </c>
      <c r="K44" s="4">
        <f t="shared" si="4"/>
        <v>0</v>
      </c>
      <c r="L44" s="4">
        <f t="shared" si="5"/>
        <v>0</v>
      </c>
      <c r="M44" s="4">
        <f t="shared" si="8"/>
        <v>0</v>
      </c>
      <c r="N44" s="4">
        <f t="shared" si="6"/>
        <v>0</v>
      </c>
    </row>
    <row r="45" spans="1:14" x14ac:dyDescent="0.25">
      <c r="A45" s="10">
        <f t="shared" si="7"/>
        <v>45748</v>
      </c>
      <c r="B45">
        <f t="shared" si="1"/>
        <v>4</v>
      </c>
      <c r="C45">
        <v>44</v>
      </c>
      <c r="D45" s="4">
        <f t="shared" si="2"/>
        <v>0</v>
      </c>
      <c r="E45" s="4">
        <f>IF(ISNA(VLOOKUP(A45,'Extra aflossing'!A:G,3,0)),0,VLOOKUP(A45,'Extra aflossing'!A:G,3,0))</f>
        <v>0</v>
      </c>
      <c r="F45" s="4">
        <f>IF(A45&lt;=Invoer!$B$27,IF(M44&gt;=0,IF(M44&gt;=$H$2,($H$2-H45),M44-D45)),0)</f>
        <v>0</v>
      </c>
      <c r="G45" s="4">
        <f>IF(M44*Invoer!$B$12/12&gt;=0,M44*Invoer!$B$12/12,0)</f>
        <v>0</v>
      </c>
      <c r="H45" s="4">
        <f>ABS(PMT(Invoer!$B$12/12,360-C45+1,IF(M44&gt;=0,M44,0),0))</f>
        <v>0</v>
      </c>
      <c r="I45" s="4">
        <f t="shared" si="3"/>
        <v>0</v>
      </c>
      <c r="J45" s="4">
        <f t="shared" si="0"/>
        <v>0</v>
      </c>
      <c r="K45" s="4">
        <f t="shared" si="4"/>
        <v>0</v>
      </c>
      <c r="L45" s="4">
        <f t="shared" si="5"/>
        <v>0</v>
      </c>
      <c r="M45" s="4">
        <f t="shared" si="8"/>
        <v>0</v>
      </c>
      <c r="N45" s="4">
        <f t="shared" si="6"/>
        <v>0</v>
      </c>
    </row>
    <row r="46" spans="1:14" x14ac:dyDescent="0.25">
      <c r="A46" s="10">
        <f t="shared" si="7"/>
        <v>45778</v>
      </c>
      <c r="B46">
        <f t="shared" si="1"/>
        <v>4</v>
      </c>
      <c r="C46">
        <v>45</v>
      </c>
      <c r="D46" s="4">
        <f t="shared" si="2"/>
        <v>0</v>
      </c>
      <c r="E46" s="4">
        <f>IF(ISNA(VLOOKUP(A46,'Extra aflossing'!A:G,3,0)),0,VLOOKUP(A46,'Extra aflossing'!A:G,3,0))</f>
        <v>0</v>
      </c>
      <c r="F46" s="4">
        <f>IF(A46&lt;=Invoer!$B$27,IF(M45&gt;=0,IF(M45&gt;=$H$2,($H$2-H46),M45-D46)),0)</f>
        <v>0</v>
      </c>
      <c r="G46" s="4">
        <f>IF(M45*Invoer!$B$12/12&gt;=0,M45*Invoer!$B$12/12,0)</f>
        <v>0</v>
      </c>
      <c r="H46" s="4">
        <f>ABS(PMT(Invoer!$B$12/12,360-C46+1,IF(M45&gt;=0,M45,0),0))</f>
        <v>0</v>
      </c>
      <c r="I46" s="4">
        <f t="shared" si="3"/>
        <v>0</v>
      </c>
      <c r="J46" s="4">
        <f t="shared" si="0"/>
        <v>0</v>
      </c>
      <c r="K46" s="4">
        <f t="shared" si="4"/>
        <v>0</v>
      </c>
      <c r="L46" s="4">
        <f t="shared" si="5"/>
        <v>0</v>
      </c>
      <c r="M46" s="4">
        <f t="shared" si="8"/>
        <v>0</v>
      </c>
      <c r="N46" s="4">
        <f t="shared" si="6"/>
        <v>0</v>
      </c>
    </row>
    <row r="47" spans="1:14" x14ac:dyDescent="0.25">
      <c r="A47" s="10">
        <f t="shared" si="7"/>
        <v>45809</v>
      </c>
      <c r="B47">
        <f t="shared" si="1"/>
        <v>4</v>
      </c>
      <c r="C47">
        <v>46</v>
      </c>
      <c r="D47" s="4">
        <f t="shared" si="2"/>
        <v>0</v>
      </c>
      <c r="E47" s="4">
        <f>IF(ISNA(VLOOKUP(A47,'Extra aflossing'!A:G,3,0)),0,VLOOKUP(A47,'Extra aflossing'!A:G,3,0))</f>
        <v>0</v>
      </c>
      <c r="F47" s="4">
        <f>IF(A47&lt;=Invoer!$B$27,IF(M46&gt;=0,IF(M46&gt;=$H$2,($H$2-H47),M46-D47)),0)</f>
        <v>0</v>
      </c>
      <c r="G47" s="4">
        <f>IF(M46*Invoer!$B$12/12&gt;=0,M46*Invoer!$B$12/12,0)</f>
        <v>0</v>
      </c>
      <c r="H47" s="4">
        <f>ABS(PMT(Invoer!$B$12/12,360-C47+1,IF(M46&gt;=0,M46,0),0))</f>
        <v>0</v>
      </c>
      <c r="I47" s="4">
        <f t="shared" si="3"/>
        <v>0</v>
      </c>
      <c r="J47" s="4">
        <f t="shared" si="0"/>
        <v>0</v>
      </c>
      <c r="K47" s="4">
        <f t="shared" si="4"/>
        <v>0</v>
      </c>
      <c r="L47" s="4">
        <f t="shared" si="5"/>
        <v>0</v>
      </c>
      <c r="M47" s="4">
        <f t="shared" si="8"/>
        <v>0</v>
      </c>
      <c r="N47" s="4">
        <f t="shared" si="6"/>
        <v>0</v>
      </c>
    </row>
    <row r="48" spans="1:14" x14ac:dyDescent="0.25">
      <c r="A48" s="10">
        <f t="shared" si="7"/>
        <v>45839</v>
      </c>
      <c r="B48">
        <f t="shared" si="1"/>
        <v>4</v>
      </c>
      <c r="C48">
        <v>47</v>
      </c>
      <c r="D48" s="4">
        <f t="shared" si="2"/>
        <v>0</v>
      </c>
      <c r="E48" s="4">
        <f>IF(ISNA(VLOOKUP(A48,'Extra aflossing'!A:G,3,0)),0,VLOOKUP(A48,'Extra aflossing'!A:G,3,0))</f>
        <v>0</v>
      </c>
      <c r="F48" s="4">
        <f>IF(A48&lt;=Invoer!$B$27,IF(M47&gt;=0,IF(M47&gt;=$H$2,($H$2-H48),M47-D48)),0)</f>
        <v>0</v>
      </c>
      <c r="G48" s="4">
        <f>IF(M47*Invoer!$B$12/12&gt;=0,M47*Invoer!$B$12/12,0)</f>
        <v>0</v>
      </c>
      <c r="H48" s="4">
        <f>ABS(PMT(Invoer!$B$12/12,360-C48+1,IF(M47&gt;=0,M47,0),0))</f>
        <v>0</v>
      </c>
      <c r="I48" s="4">
        <f t="shared" si="3"/>
        <v>0</v>
      </c>
      <c r="J48" s="4">
        <f t="shared" si="0"/>
        <v>0</v>
      </c>
      <c r="K48" s="4">
        <f t="shared" si="4"/>
        <v>0</v>
      </c>
      <c r="L48" s="4">
        <f t="shared" si="5"/>
        <v>0</v>
      </c>
      <c r="M48" s="4">
        <f t="shared" si="8"/>
        <v>0</v>
      </c>
      <c r="N48" s="4">
        <f t="shared" si="6"/>
        <v>0</v>
      </c>
    </row>
    <row r="49" spans="1:14" x14ac:dyDescent="0.25">
      <c r="A49" s="10">
        <f t="shared" si="7"/>
        <v>45870</v>
      </c>
      <c r="B49">
        <f t="shared" si="1"/>
        <v>4</v>
      </c>
      <c r="C49">
        <v>48</v>
      </c>
      <c r="D49" s="4">
        <f t="shared" si="2"/>
        <v>0</v>
      </c>
      <c r="E49" s="4">
        <f>IF(ISNA(VLOOKUP(A49,'Extra aflossing'!A:G,3,0)),0,VLOOKUP(A49,'Extra aflossing'!A:G,3,0))</f>
        <v>0</v>
      </c>
      <c r="F49" s="4">
        <f>IF(A49&lt;=Invoer!$B$27,IF(M48&gt;=0,IF(M48&gt;=$H$2,($H$2-H49),M48-D49)),0)</f>
        <v>0</v>
      </c>
      <c r="G49" s="4">
        <f>IF(M48*Invoer!$B$12/12&gt;=0,M48*Invoer!$B$12/12,0)</f>
        <v>0</v>
      </c>
      <c r="H49" s="4">
        <f>ABS(PMT(Invoer!$B$12/12,360-C49+1,IF(M48&gt;=0,M48,0),0))</f>
        <v>0</v>
      </c>
      <c r="I49" s="4">
        <f t="shared" si="3"/>
        <v>0</v>
      </c>
      <c r="J49" s="4">
        <f t="shared" si="0"/>
        <v>0</v>
      </c>
      <c r="K49" s="4">
        <f t="shared" si="4"/>
        <v>0</v>
      </c>
      <c r="L49" s="4">
        <f t="shared" si="5"/>
        <v>0</v>
      </c>
      <c r="M49" s="4">
        <f t="shared" si="8"/>
        <v>0</v>
      </c>
      <c r="N49" s="4">
        <f t="shared" si="6"/>
        <v>0</v>
      </c>
    </row>
    <row r="50" spans="1:14" x14ac:dyDescent="0.25">
      <c r="A50" s="10">
        <f t="shared" si="7"/>
        <v>45901</v>
      </c>
      <c r="B50">
        <f t="shared" si="1"/>
        <v>5</v>
      </c>
      <c r="C50">
        <v>49</v>
      </c>
      <c r="D50" s="4">
        <f t="shared" si="2"/>
        <v>0</v>
      </c>
      <c r="E50" s="4">
        <f>IF(ISNA(VLOOKUP(A50,'Extra aflossing'!A:G,3,0)),0,VLOOKUP(A50,'Extra aflossing'!A:G,3,0))</f>
        <v>0</v>
      </c>
      <c r="F50" s="4">
        <f>IF(A50&lt;=Invoer!$B$27,IF(M49&gt;=0,IF(M49&gt;=$H$2,($H$2-H50),M49-D50)),0)</f>
        <v>0</v>
      </c>
      <c r="G50" s="4">
        <f>IF(M49*Invoer!$B$12/12&gt;=0,M49*Invoer!$B$12/12,0)</f>
        <v>0</v>
      </c>
      <c r="H50" s="4">
        <f>ABS(PMT(Invoer!$B$12/12,360-C50+1,IF(M49&gt;=0,M49,0),0))</f>
        <v>0</v>
      </c>
      <c r="I50" s="4">
        <f t="shared" si="3"/>
        <v>0</v>
      </c>
      <c r="J50" s="4">
        <f t="shared" si="0"/>
        <v>0</v>
      </c>
      <c r="K50" s="4">
        <f t="shared" si="4"/>
        <v>0</v>
      </c>
      <c r="L50" s="4">
        <f t="shared" si="5"/>
        <v>0</v>
      </c>
      <c r="M50" s="4">
        <f t="shared" si="8"/>
        <v>0</v>
      </c>
      <c r="N50" s="4">
        <f t="shared" si="6"/>
        <v>0</v>
      </c>
    </row>
    <row r="51" spans="1:14" x14ac:dyDescent="0.25">
      <c r="A51" s="10">
        <f t="shared" si="7"/>
        <v>45931</v>
      </c>
      <c r="B51">
        <f t="shared" si="1"/>
        <v>5</v>
      </c>
      <c r="C51">
        <v>50</v>
      </c>
      <c r="D51" s="4">
        <f t="shared" si="2"/>
        <v>0</v>
      </c>
      <c r="E51" s="4">
        <f>IF(ISNA(VLOOKUP(A51,'Extra aflossing'!A:G,3,0)),0,VLOOKUP(A51,'Extra aflossing'!A:G,3,0))</f>
        <v>0</v>
      </c>
      <c r="F51" s="4">
        <f>IF(A51&lt;=Invoer!$B$27,IF(M50&gt;=0,IF(M50&gt;=$H$2,($H$2-H51),M50-D51)),0)</f>
        <v>0</v>
      </c>
      <c r="G51" s="4">
        <f>IF(M50*Invoer!$B$12/12&gt;=0,M50*Invoer!$B$12/12,0)</f>
        <v>0</v>
      </c>
      <c r="H51" s="4">
        <f>ABS(PMT(Invoer!$B$12/12,360-C51+1,IF(M50&gt;=0,M50,0),0))</f>
        <v>0</v>
      </c>
      <c r="I51" s="4">
        <f t="shared" si="3"/>
        <v>0</v>
      </c>
      <c r="J51" s="4">
        <f t="shared" si="0"/>
        <v>0</v>
      </c>
      <c r="K51" s="4">
        <f t="shared" si="4"/>
        <v>0</v>
      </c>
      <c r="L51" s="4">
        <f t="shared" si="5"/>
        <v>0</v>
      </c>
      <c r="M51" s="4">
        <f t="shared" si="8"/>
        <v>0</v>
      </c>
      <c r="N51" s="4">
        <f t="shared" si="6"/>
        <v>0</v>
      </c>
    </row>
    <row r="52" spans="1:14" x14ac:dyDescent="0.25">
      <c r="A52" s="10">
        <f t="shared" si="7"/>
        <v>45962</v>
      </c>
      <c r="B52">
        <f t="shared" si="1"/>
        <v>5</v>
      </c>
      <c r="C52">
        <v>51</v>
      </c>
      <c r="D52" s="4">
        <f t="shared" si="2"/>
        <v>0</v>
      </c>
      <c r="E52" s="4">
        <f>IF(ISNA(VLOOKUP(A52,'Extra aflossing'!A:G,3,0)),0,VLOOKUP(A52,'Extra aflossing'!A:G,3,0))</f>
        <v>0</v>
      </c>
      <c r="F52" s="4">
        <f>IF(A52&lt;=Invoer!$B$27,IF(M51&gt;=0,IF(M51&gt;=$H$2,($H$2-H52),M51-D52)),0)</f>
        <v>0</v>
      </c>
      <c r="G52" s="4">
        <f>IF(M51*Invoer!$B$12/12&gt;=0,M51*Invoer!$B$12/12,0)</f>
        <v>0</v>
      </c>
      <c r="H52" s="4">
        <f>ABS(PMT(Invoer!$B$12/12,360-C52+1,IF(M51&gt;=0,M51,0),0))</f>
        <v>0</v>
      </c>
      <c r="I52" s="4">
        <f t="shared" si="3"/>
        <v>0</v>
      </c>
      <c r="J52" s="4">
        <f t="shared" si="0"/>
        <v>0</v>
      </c>
      <c r="K52" s="4">
        <f t="shared" si="4"/>
        <v>0</v>
      </c>
      <c r="L52" s="4">
        <f t="shared" si="5"/>
        <v>0</v>
      </c>
      <c r="M52" s="4">
        <f t="shared" si="8"/>
        <v>0</v>
      </c>
      <c r="N52" s="4">
        <f t="shared" si="6"/>
        <v>0</v>
      </c>
    </row>
    <row r="53" spans="1:14" x14ac:dyDescent="0.25">
      <c r="A53" s="10">
        <f t="shared" si="7"/>
        <v>45992</v>
      </c>
      <c r="B53">
        <f t="shared" si="1"/>
        <v>5</v>
      </c>
      <c r="C53">
        <v>52</v>
      </c>
      <c r="D53" s="4">
        <f t="shared" si="2"/>
        <v>0</v>
      </c>
      <c r="E53" s="4">
        <f>IF(ISNA(VLOOKUP(A53,'Extra aflossing'!A:G,3,0)),0,VLOOKUP(A53,'Extra aflossing'!A:G,3,0))</f>
        <v>0</v>
      </c>
      <c r="F53" s="4">
        <f>IF(A53&lt;=Invoer!$B$27,IF(M52&gt;=0,IF(M52&gt;=$H$2,($H$2-H53),M52-D53)),0)</f>
        <v>0</v>
      </c>
      <c r="G53" s="4">
        <f>IF(M52*Invoer!$B$12/12&gt;=0,M52*Invoer!$B$12/12,0)</f>
        <v>0</v>
      </c>
      <c r="H53" s="4">
        <f>ABS(PMT(Invoer!$B$12/12,360-C53+1,IF(M52&gt;=0,M52,0),0))</f>
        <v>0</v>
      </c>
      <c r="I53" s="4">
        <f t="shared" si="3"/>
        <v>0</v>
      </c>
      <c r="J53" s="4">
        <f t="shared" si="0"/>
        <v>0</v>
      </c>
      <c r="K53" s="4">
        <f t="shared" si="4"/>
        <v>0</v>
      </c>
      <c r="L53" s="4">
        <f t="shared" si="5"/>
        <v>0</v>
      </c>
      <c r="M53" s="4">
        <f t="shared" si="8"/>
        <v>0</v>
      </c>
      <c r="N53" s="4">
        <f t="shared" si="6"/>
        <v>0</v>
      </c>
    </row>
    <row r="54" spans="1:14" x14ac:dyDescent="0.25">
      <c r="A54" s="10">
        <f t="shared" si="7"/>
        <v>46023</v>
      </c>
      <c r="B54">
        <f t="shared" si="1"/>
        <v>5</v>
      </c>
      <c r="C54">
        <v>53</v>
      </c>
      <c r="D54" s="4">
        <f t="shared" si="2"/>
        <v>0</v>
      </c>
      <c r="E54" s="4">
        <f>IF(ISNA(VLOOKUP(A54,'Extra aflossing'!A:G,3,0)),0,VLOOKUP(A54,'Extra aflossing'!A:G,3,0))</f>
        <v>0</v>
      </c>
      <c r="F54" s="4">
        <f>IF(A54&lt;=Invoer!$B$27,IF(M53&gt;=0,IF(M53&gt;=$H$2,($H$2-H54),M53-D54)),0)</f>
        <v>0</v>
      </c>
      <c r="G54" s="4">
        <f>IF(M53*Invoer!$B$12/12&gt;=0,M53*Invoer!$B$12/12,0)</f>
        <v>0</v>
      </c>
      <c r="H54" s="4">
        <f>ABS(PMT(Invoer!$B$12/12,360-C54+1,IF(M53&gt;=0,M53,0),0))</f>
        <v>0</v>
      </c>
      <c r="I54" s="4">
        <f t="shared" si="3"/>
        <v>0</v>
      </c>
      <c r="J54" s="4">
        <f t="shared" si="0"/>
        <v>0</v>
      </c>
      <c r="K54" s="4">
        <f t="shared" si="4"/>
        <v>0</v>
      </c>
      <c r="L54" s="4">
        <f t="shared" si="5"/>
        <v>0</v>
      </c>
      <c r="M54" s="4">
        <f t="shared" si="8"/>
        <v>0</v>
      </c>
      <c r="N54" s="4">
        <f t="shared" si="6"/>
        <v>0</v>
      </c>
    </row>
    <row r="55" spans="1:14" x14ac:dyDescent="0.25">
      <c r="A55" s="10">
        <f t="shared" si="7"/>
        <v>46054</v>
      </c>
      <c r="B55">
        <f t="shared" si="1"/>
        <v>5</v>
      </c>
      <c r="C55">
        <v>54</v>
      </c>
      <c r="D55" s="4">
        <f t="shared" si="2"/>
        <v>0</v>
      </c>
      <c r="E55" s="4">
        <f>IF(ISNA(VLOOKUP(A55,'Extra aflossing'!A:G,3,0)),0,VLOOKUP(A55,'Extra aflossing'!A:G,3,0))</f>
        <v>0</v>
      </c>
      <c r="F55" s="4">
        <f>IF(A55&lt;=Invoer!$B$27,IF(M54&gt;=0,IF(M54&gt;=$H$2,($H$2-H55),M54-D55)),0)</f>
        <v>0</v>
      </c>
      <c r="G55" s="4">
        <f>IF(M54*Invoer!$B$12/12&gt;=0,M54*Invoer!$B$12/12,0)</f>
        <v>0</v>
      </c>
      <c r="H55" s="4">
        <f>ABS(PMT(Invoer!$B$12/12,360-C55+1,IF(M54&gt;=0,M54,0),0))</f>
        <v>0</v>
      </c>
      <c r="I55" s="4">
        <f t="shared" si="3"/>
        <v>0</v>
      </c>
      <c r="J55" s="4">
        <f t="shared" si="0"/>
        <v>0</v>
      </c>
      <c r="K55" s="4">
        <f t="shared" si="4"/>
        <v>0</v>
      </c>
      <c r="L55" s="4">
        <f t="shared" si="5"/>
        <v>0</v>
      </c>
      <c r="M55" s="4">
        <f t="shared" si="8"/>
        <v>0</v>
      </c>
      <c r="N55" s="4">
        <f t="shared" si="6"/>
        <v>0</v>
      </c>
    </row>
    <row r="56" spans="1:14" x14ac:dyDescent="0.25">
      <c r="A56" s="10">
        <f t="shared" si="7"/>
        <v>46082</v>
      </c>
      <c r="B56">
        <f t="shared" si="1"/>
        <v>5</v>
      </c>
      <c r="C56">
        <v>55</v>
      </c>
      <c r="D56" s="4">
        <f t="shared" si="2"/>
        <v>0</v>
      </c>
      <c r="E56" s="4">
        <f>IF(ISNA(VLOOKUP(A56,'Extra aflossing'!A:G,3,0)),0,VLOOKUP(A56,'Extra aflossing'!A:G,3,0))</f>
        <v>0</v>
      </c>
      <c r="F56" s="4">
        <f>IF(A56&lt;=Invoer!$B$27,IF(M55&gt;=0,IF(M55&gt;=$H$2,($H$2-H56),M55-D56)),0)</f>
        <v>0</v>
      </c>
      <c r="G56" s="4">
        <f>IF(M55*Invoer!$B$12/12&gt;=0,M55*Invoer!$B$12/12,0)</f>
        <v>0</v>
      </c>
      <c r="H56" s="4">
        <f>ABS(PMT(Invoer!$B$12/12,360-C56+1,IF(M55&gt;=0,M55,0),0))</f>
        <v>0</v>
      </c>
      <c r="I56" s="4">
        <f t="shared" si="3"/>
        <v>0</v>
      </c>
      <c r="J56" s="4">
        <f t="shared" si="0"/>
        <v>0</v>
      </c>
      <c r="K56" s="4">
        <f t="shared" si="4"/>
        <v>0</v>
      </c>
      <c r="L56" s="4">
        <f t="shared" si="5"/>
        <v>0</v>
      </c>
      <c r="M56" s="4">
        <f t="shared" si="8"/>
        <v>0</v>
      </c>
      <c r="N56" s="4">
        <f t="shared" si="6"/>
        <v>0</v>
      </c>
    </row>
    <row r="57" spans="1:14" x14ac:dyDescent="0.25">
      <c r="A57" s="10">
        <f t="shared" si="7"/>
        <v>46113</v>
      </c>
      <c r="B57">
        <f t="shared" si="1"/>
        <v>5</v>
      </c>
      <c r="C57">
        <v>56</v>
      </c>
      <c r="D57" s="4">
        <f t="shared" si="2"/>
        <v>0</v>
      </c>
      <c r="E57" s="4">
        <f>IF(ISNA(VLOOKUP(A57,'Extra aflossing'!A:G,3,0)),0,VLOOKUP(A57,'Extra aflossing'!A:G,3,0))</f>
        <v>0</v>
      </c>
      <c r="F57" s="4">
        <f>IF(A57&lt;=Invoer!$B$27,IF(M56&gt;=0,IF(M56&gt;=$H$2,($H$2-H57),M56-D57)),0)</f>
        <v>0</v>
      </c>
      <c r="G57" s="4">
        <f>IF(M56*Invoer!$B$12/12&gt;=0,M56*Invoer!$B$12/12,0)</f>
        <v>0</v>
      </c>
      <c r="H57" s="4">
        <f>ABS(PMT(Invoer!$B$12/12,360-C57+1,IF(M56&gt;=0,M56,0),0))</f>
        <v>0</v>
      </c>
      <c r="I57" s="4">
        <f t="shared" si="3"/>
        <v>0</v>
      </c>
      <c r="J57" s="4">
        <f t="shared" si="0"/>
        <v>0</v>
      </c>
      <c r="K57" s="4">
        <f t="shared" si="4"/>
        <v>0</v>
      </c>
      <c r="L57" s="4">
        <f t="shared" si="5"/>
        <v>0</v>
      </c>
      <c r="M57" s="4">
        <f t="shared" si="8"/>
        <v>0</v>
      </c>
      <c r="N57" s="4">
        <f t="shared" si="6"/>
        <v>0</v>
      </c>
    </row>
    <row r="58" spans="1:14" x14ac:dyDescent="0.25">
      <c r="A58" s="10">
        <f t="shared" si="7"/>
        <v>46143</v>
      </c>
      <c r="B58">
        <f t="shared" si="1"/>
        <v>5</v>
      </c>
      <c r="C58">
        <v>57</v>
      </c>
      <c r="D58" s="4">
        <f t="shared" si="2"/>
        <v>0</v>
      </c>
      <c r="E58" s="4">
        <f>IF(ISNA(VLOOKUP(A58,'Extra aflossing'!A:G,3,0)),0,VLOOKUP(A58,'Extra aflossing'!A:G,3,0))</f>
        <v>0</v>
      </c>
      <c r="F58" s="4">
        <f>IF(A58&lt;=Invoer!$B$27,IF(M57&gt;=0,IF(M57&gt;=$H$2,($H$2-H58),M57-D58)),0)</f>
        <v>0</v>
      </c>
      <c r="G58" s="4">
        <f>IF(M57*Invoer!$B$12/12&gt;=0,M57*Invoer!$B$12/12,0)</f>
        <v>0</v>
      </c>
      <c r="H58" s="4">
        <f>ABS(PMT(Invoer!$B$12/12,360-C58+1,IF(M57&gt;=0,M57,0),0))</f>
        <v>0</v>
      </c>
      <c r="I58" s="4">
        <f t="shared" si="3"/>
        <v>0</v>
      </c>
      <c r="J58" s="4">
        <f t="shared" si="0"/>
        <v>0</v>
      </c>
      <c r="K58" s="4">
        <f t="shared" si="4"/>
        <v>0</v>
      </c>
      <c r="L58" s="4">
        <f t="shared" si="5"/>
        <v>0</v>
      </c>
      <c r="M58" s="4">
        <f t="shared" si="8"/>
        <v>0</v>
      </c>
      <c r="N58" s="4">
        <f t="shared" si="6"/>
        <v>0</v>
      </c>
    </row>
    <row r="59" spans="1:14" x14ac:dyDescent="0.25">
      <c r="A59" s="10">
        <f t="shared" si="7"/>
        <v>46174</v>
      </c>
      <c r="B59">
        <f t="shared" si="1"/>
        <v>5</v>
      </c>
      <c r="C59">
        <v>58</v>
      </c>
      <c r="D59" s="4">
        <f t="shared" si="2"/>
        <v>0</v>
      </c>
      <c r="E59" s="4">
        <f>IF(ISNA(VLOOKUP(A59,'Extra aflossing'!A:G,3,0)),0,VLOOKUP(A59,'Extra aflossing'!A:G,3,0))</f>
        <v>0</v>
      </c>
      <c r="F59" s="4">
        <f>IF(A59&lt;=Invoer!$B$27,IF(M58&gt;=0,IF(M58&gt;=$H$2,($H$2-H59),M58-D59)),0)</f>
        <v>0</v>
      </c>
      <c r="G59" s="4">
        <f>IF(M58*Invoer!$B$12/12&gt;=0,M58*Invoer!$B$12/12,0)</f>
        <v>0</v>
      </c>
      <c r="H59" s="4">
        <f>ABS(PMT(Invoer!$B$12/12,360-C59+1,IF(M58&gt;=0,M58,0),0))</f>
        <v>0</v>
      </c>
      <c r="I59" s="4">
        <f t="shared" si="3"/>
        <v>0</v>
      </c>
      <c r="J59" s="4">
        <f t="shared" si="0"/>
        <v>0</v>
      </c>
      <c r="K59" s="4">
        <f t="shared" si="4"/>
        <v>0</v>
      </c>
      <c r="L59" s="4">
        <f t="shared" si="5"/>
        <v>0</v>
      </c>
      <c r="M59" s="4">
        <f t="shared" si="8"/>
        <v>0</v>
      </c>
      <c r="N59" s="4">
        <f t="shared" si="6"/>
        <v>0</v>
      </c>
    </row>
    <row r="60" spans="1:14" x14ac:dyDescent="0.25">
      <c r="A60" s="10">
        <f t="shared" si="7"/>
        <v>46204</v>
      </c>
      <c r="B60">
        <f t="shared" si="1"/>
        <v>5</v>
      </c>
      <c r="C60">
        <v>59</v>
      </c>
      <c r="D60" s="4">
        <f t="shared" si="2"/>
        <v>0</v>
      </c>
      <c r="E60" s="4">
        <f>IF(ISNA(VLOOKUP(A60,'Extra aflossing'!A:G,3,0)),0,VLOOKUP(A60,'Extra aflossing'!A:G,3,0))</f>
        <v>0</v>
      </c>
      <c r="F60" s="4">
        <f>IF(A60&lt;=Invoer!$B$27,IF(M59&gt;=0,IF(M59&gt;=$H$2,($H$2-H60),M59-D60)),0)</f>
        <v>0</v>
      </c>
      <c r="G60" s="4">
        <f>IF(M59*Invoer!$B$12/12&gt;=0,M59*Invoer!$B$12/12,0)</f>
        <v>0</v>
      </c>
      <c r="H60" s="4">
        <f>ABS(PMT(Invoer!$B$12/12,360-C60+1,IF(M59&gt;=0,M59,0),0))</f>
        <v>0</v>
      </c>
      <c r="I60" s="4">
        <f t="shared" si="3"/>
        <v>0</v>
      </c>
      <c r="J60" s="4">
        <f t="shared" si="0"/>
        <v>0</v>
      </c>
      <c r="K60" s="4">
        <f t="shared" si="4"/>
        <v>0</v>
      </c>
      <c r="L60" s="4">
        <f t="shared" si="5"/>
        <v>0</v>
      </c>
      <c r="M60" s="4">
        <f t="shared" si="8"/>
        <v>0</v>
      </c>
      <c r="N60" s="4">
        <f t="shared" si="6"/>
        <v>0</v>
      </c>
    </row>
    <row r="61" spans="1:14" x14ac:dyDescent="0.25">
      <c r="A61" s="10">
        <f t="shared" si="7"/>
        <v>46235</v>
      </c>
      <c r="B61">
        <f t="shared" si="1"/>
        <v>5</v>
      </c>
      <c r="C61">
        <v>60</v>
      </c>
      <c r="D61" s="4">
        <f t="shared" si="2"/>
        <v>0</v>
      </c>
      <c r="E61" s="4">
        <f>IF(ISNA(VLOOKUP(A61,'Extra aflossing'!A:G,3,0)),0,VLOOKUP(A61,'Extra aflossing'!A:G,3,0))</f>
        <v>0</v>
      </c>
      <c r="F61" s="4">
        <f>IF(A61&lt;=Invoer!$B$27,IF(M60&gt;=0,IF(M60&gt;=$H$2,($H$2-H61),M60-D61)),0)</f>
        <v>0</v>
      </c>
      <c r="G61" s="4">
        <f>IF(M60*Invoer!$B$12/12&gt;=0,M60*Invoer!$B$12/12,0)</f>
        <v>0</v>
      </c>
      <c r="H61" s="4">
        <f>ABS(PMT(Invoer!$B$12/12,360-C61+1,IF(M60&gt;=0,M60,0),0))</f>
        <v>0</v>
      </c>
      <c r="I61" s="4">
        <f t="shared" si="3"/>
        <v>0</v>
      </c>
      <c r="J61" s="4">
        <f t="shared" si="0"/>
        <v>0</v>
      </c>
      <c r="K61" s="4">
        <f t="shared" si="4"/>
        <v>0</v>
      </c>
      <c r="L61" s="4">
        <f t="shared" si="5"/>
        <v>0</v>
      </c>
      <c r="M61" s="4">
        <f t="shared" si="8"/>
        <v>0</v>
      </c>
      <c r="N61" s="4">
        <f t="shared" si="6"/>
        <v>0</v>
      </c>
    </row>
    <row r="62" spans="1:14" x14ac:dyDescent="0.25">
      <c r="A62" s="10">
        <f t="shared" si="7"/>
        <v>46266</v>
      </c>
      <c r="B62">
        <f t="shared" si="1"/>
        <v>6</v>
      </c>
      <c r="C62">
        <v>61</v>
      </c>
      <c r="D62" s="4">
        <f t="shared" si="2"/>
        <v>0</v>
      </c>
      <c r="E62" s="4">
        <f>IF(ISNA(VLOOKUP(A62,'Extra aflossing'!A:G,3,0)),0,VLOOKUP(A62,'Extra aflossing'!A:G,3,0))</f>
        <v>0</v>
      </c>
      <c r="F62" s="4">
        <f>IF(A62&lt;=Invoer!$B$27,IF(M61&gt;=0,IF(M61&gt;=$H$2,($H$2-H62),M61-D62)),0)</f>
        <v>0</v>
      </c>
      <c r="G62" s="4">
        <f>IF(M61*Invoer!$B$12/12&gt;=0,M61*Invoer!$B$12/12,0)</f>
        <v>0</v>
      </c>
      <c r="H62" s="4">
        <f>ABS(PMT(Invoer!$B$12/12,360-C62+1,IF(M61&gt;=0,M61,0),0))</f>
        <v>0</v>
      </c>
      <c r="I62" s="4">
        <f t="shared" si="3"/>
        <v>0</v>
      </c>
      <c r="J62" s="4">
        <f t="shared" si="0"/>
        <v>0</v>
      </c>
      <c r="K62" s="4">
        <f t="shared" si="4"/>
        <v>0</v>
      </c>
      <c r="L62" s="4">
        <f t="shared" si="5"/>
        <v>0</v>
      </c>
      <c r="M62" s="4">
        <f t="shared" si="8"/>
        <v>0</v>
      </c>
      <c r="N62" s="4">
        <f t="shared" si="6"/>
        <v>0</v>
      </c>
    </row>
    <row r="63" spans="1:14" x14ac:dyDescent="0.25">
      <c r="A63" s="10">
        <f t="shared" si="7"/>
        <v>46296</v>
      </c>
      <c r="B63">
        <f t="shared" si="1"/>
        <v>6</v>
      </c>
      <c r="C63">
        <v>62</v>
      </c>
      <c r="D63" s="4">
        <f t="shared" si="2"/>
        <v>0</v>
      </c>
      <c r="E63" s="4">
        <f>IF(ISNA(VLOOKUP(A63,'Extra aflossing'!A:G,3,0)),0,VLOOKUP(A63,'Extra aflossing'!A:G,3,0))</f>
        <v>0</v>
      </c>
      <c r="F63" s="4">
        <f>IF(A63&lt;=Invoer!$B$27,IF(M62&gt;=0,IF(M62&gt;=$H$2,($H$2-H63),M62-D63)),0)</f>
        <v>0</v>
      </c>
      <c r="G63" s="4">
        <f>IF(M62*Invoer!$B$12/12&gt;=0,M62*Invoer!$B$12/12,0)</f>
        <v>0</v>
      </c>
      <c r="H63" s="4">
        <f>ABS(PMT(Invoer!$B$12/12,360-C63+1,IF(M62&gt;=0,M62,0),0))</f>
        <v>0</v>
      </c>
      <c r="I63" s="4">
        <f t="shared" si="3"/>
        <v>0</v>
      </c>
      <c r="J63" s="4">
        <f t="shared" si="0"/>
        <v>0</v>
      </c>
      <c r="K63" s="4">
        <f t="shared" si="4"/>
        <v>0</v>
      </c>
      <c r="L63" s="4">
        <f t="shared" si="5"/>
        <v>0</v>
      </c>
      <c r="M63" s="4">
        <f t="shared" si="8"/>
        <v>0</v>
      </c>
      <c r="N63" s="4">
        <f t="shared" si="6"/>
        <v>0</v>
      </c>
    </row>
    <row r="64" spans="1:14" x14ac:dyDescent="0.25">
      <c r="A64" s="10">
        <f t="shared" si="7"/>
        <v>46327</v>
      </c>
      <c r="B64">
        <f t="shared" si="1"/>
        <v>6</v>
      </c>
      <c r="C64">
        <v>63</v>
      </c>
      <c r="D64" s="4">
        <f t="shared" si="2"/>
        <v>0</v>
      </c>
      <c r="E64" s="4">
        <f>IF(ISNA(VLOOKUP(A64,'Extra aflossing'!A:G,3,0)),0,VLOOKUP(A64,'Extra aflossing'!A:G,3,0))</f>
        <v>0</v>
      </c>
      <c r="F64" s="4">
        <f>IF(A64&lt;=Invoer!$B$27,IF(M63&gt;=0,IF(M63&gt;=$H$2,($H$2-H64),M63-D64)),0)</f>
        <v>0</v>
      </c>
      <c r="G64" s="4">
        <f>IF(M63*Invoer!$B$12/12&gt;=0,M63*Invoer!$B$12/12,0)</f>
        <v>0</v>
      </c>
      <c r="H64" s="4">
        <f>ABS(PMT(Invoer!$B$12/12,360-C64+1,IF(M63&gt;=0,M63,0),0))</f>
        <v>0</v>
      </c>
      <c r="I64" s="4">
        <f t="shared" si="3"/>
        <v>0</v>
      </c>
      <c r="J64" s="4">
        <f t="shared" si="0"/>
        <v>0</v>
      </c>
      <c r="K64" s="4">
        <f t="shared" si="4"/>
        <v>0</v>
      </c>
      <c r="L64" s="4">
        <f t="shared" si="5"/>
        <v>0</v>
      </c>
      <c r="M64" s="4">
        <f t="shared" si="8"/>
        <v>0</v>
      </c>
      <c r="N64" s="4">
        <f t="shared" si="6"/>
        <v>0</v>
      </c>
    </row>
    <row r="65" spans="1:14" x14ac:dyDescent="0.25">
      <c r="A65" s="10">
        <f t="shared" si="7"/>
        <v>46357</v>
      </c>
      <c r="B65">
        <f t="shared" si="1"/>
        <v>6</v>
      </c>
      <c r="C65">
        <v>64</v>
      </c>
      <c r="D65" s="4">
        <f t="shared" si="2"/>
        <v>0</v>
      </c>
      <c r="E65" s="4">
        <f>IF(ISNA(VLOOKUP(A65,'Extra aflossing'!A:G,3,0)),0,VLOOKUP(A65,'Extra aflossing'!A:G,3,0))</f>
        <v>0</v>
      </c>
      <c r="F65" s="4">
        <f>IF(A65&lt;=Invoer!$B$27,IF(M64&gt;=0,IF(M64&gt;=$H$2,($H$2-H65),M64-D65)),0)</f>
        <v>0</v>
      </c>
      <c r="G65" s="4">
        <f>IF(M64*Invoer!$B$12/12&gt;=0,M64*Invoer!$B$12/12,0)</f>
        <v>0</v>
      </c>
      <c r="H65" s="4">
        <f>ABS(PMT(Invoer!$B$12/12,360-C65+1,IF(M64&gt;=0,M64,0),0))</f>
        <v>0</v>
      </c>
      <c r="I65" s="4">
        <f t="shared" si="3"/>
        <v>0</v>
      </c>
      <c r="J65" s="4">
        <f t="shared" si="0"/>
        <v>0</v>
      </c>
      <c r="K65" s="4">
        <f t="shared" si="4"/>
        <v>0</v>
      </c>
      <c r="L65" s="4">
        <f t="shared" si="5"/>
        <v>0</v>
      </c>
      <c r="M65" s="4">
        <f t="shared" si="8"/>
        <v>0</v>
      </c>
      <c r="N65" s="4">
        <f t="shared" si="6"/>
        <v>0</v>
      </c>
    </row>
    <row r="66" spans="1:14" x14ac:dyDescent="0.25">
      <c r="A66" s="10">
        <f t="shared" si="7"/>
        <v>46388</v>
      </c>
      <c r="B66">
        <f t="shared" si="1"/>
        <v>6</v>
      </c>
      <c r="C66">
        <v>65</v>
      </c>
      <c r="D66" s="4">
        <f t="shared" si="2"/>
        <v>0</v>
      </c>
      <c r="E66" s="4">
        <f>IF(ISNA(VLOOKUP(A66,'Extra aflossing'!A:G,3,0)),0,VLOOKUP(A66,'Extra aflossing'!A:G,3,0))</f>
        <v>0</v>
      </c>
      <c r="F66" s="4">
        <f>IF(A66&lt;=Invoer!$B$27,IF(M65&gt;=0,IF(M65&gt;=$H$2,($H$2-H66),M65-D66)),0)</f>
        <v>0</v>
      </c>
      <c r="G66" s="4">
        <f>IF(M65*Invoer!$B$12/12&gt;=0,M65*Invoer!$B$12/12,0)</f>
        <v>0</v>
      </c>
      <c r="H66" s="4">
        <f>ABS(PMT(Invoer!$B$12/12,360-C66+1,IF(M65&gt;=0,M65,0),0))</f>
        <v>0</v>
      </c>
      <c r="I66" s="4">
        <f t="shared" si="3"/>
        <v>0</v>
      </c>
      <c r="J66" s="4">
        <f t="shared" ref="J66:J129" si="9">H66-I66</f>
        <v>0</v>
      </c>
      <c r="K66" s="4">
        <f t="shared" si="4"/>
        <v>0</v>
      </c>
      <c r="L66" s="4">
        <f t="shared" si="5"/>
        <v>0</v>
      </c>
      <c r="M66" s="4">
        <f t="shared" si="8"/>
        <v>0</v>
      </c>
      <c r="N66" s="4">
        <f t="shared" si="6"/>
        <v>0</v>
      </c>
    </row>
    <row r="67" spans="1:14" x14ac:dyDescent="0.25">
      <c r="A67" s="10">
        <f t="shared" si="7"/>
        <v>46419</v>
      </c>
      <c r="B67">
        <f t="shared" ref="B67:B130" si="10">CEILING(C67/12,1)</f>
        <v>6</v>
      </c>
      <c r="C67">
        <v>66</v>
      </c>
      <c r="D67" s="4">
        <f t="shared" ref="D67:D130" si="11">H67-G67</f>
        <v>0</v>
      </c>
      <c r="E67" s="4">
        <f>IF(ISNA(VLOOKUP(A67,'Extra aflossing'!A:G,3,0)),0,VLOOKUP(A67,'Extra aflossing'!A:G,3,0))</f>
        <v>0</v>
      </c>
      <c r="F67" s="4">
        <f>IF(A67&lt;=Invoer!$B$27,IF(M66&gt;=0,IF(M66&gt;=$H$2,($H$2-H67),M66-D67)),0)</f>
        <v>0</v>
      </c>
      <c r="G67" s="4">
        <f>IF(M66*Invoer!$B$12/12&gt;=0,M66*Invoer!$B$12/12,0)</f>
        <v>0</v>
      </c>
      <c r="H67" s="4">
        <f>ABS(PMT(Invoer!$B$12/12,360-C67+1,IF(M66&gt;=0,M66,0),0))</f>
        <v>0</v>
      </c>
      <c r="I67" s="4">
        <f t="shared" ref="I67:I130" si="12">IF(G67-(Eigenwoningforfait/12)&lt;=0,0,(G67-(Eigenwoningforfait/12))*Belastingpercentage)</f>
        <v>0</v>
      </c>
      <c r="J67" s="4">
        <f t="shared" si="9"/>
        <v>0</v>
      </c>
      <c r="K67" s="4">
        <f t="shared" ref="K67:K130" si="13">SUM(F67,H67)</f>
        <v>0</v>
      </c>
      <c r="L67" s="4">
        <f t="shared" ref="L67:L130" si="14">K67-I67</f>
        <v>0</v>
      </c>
      <c r="M67" s="4">
        <f t="shared" si="8"/>
        <v>0</v>
      </c>
      <c r="N67" s="4">
        <f t="shared" ref="N67:N130" si="15">SUM(E67,F67,H67)</f>
        <v>0</v>
      </c>
    </row>
    <row r="68" spans="1:14" x14ac:dyDescent="0.25">
      <c r="A68" s="10">
        <f t="shared" ref="A68:A131" si="16">DATE(YEAR(A67),MONTH(A67)+1,DAY(A67))</f>
        <v>46447</v>
      </c>
      <c r="B68">
        <f t="shared" si="10"/>
        <v>6</v>
      </c>
      <c r="C68">
        <v>67</v>
      </c>
      <c r="D68" s="4">
        <f t="shared" si="11"/>
        <v>0</v>
      </c>
      <c r="E68" s="4">
        <f>IF(ISNA(VLOOKUP(A68,'Extra aflossing'!A:G,3,0)),0,VLOOKUP(A68,'Extra aflossing'!A:G,3,0))</f>
        <v>0</v>
      </c>
      <c r="F68" s="4">
        <f>IF(A68&lt;=Invoer!$B$27,IF(M67&gt;=0,IF(M67&gt;=$H$2,($H$2-H68),M67-D68)),0)</f>
        <v>0</v>
      </c>
      <c r="G68" s="4">
        <f>IF(M67*Invoer!$B$12/12&gt;=0,M67*Invoer!$B$12/12,0)</f>
        <v>0</v>
      </c>
      <c r="H68" s="4">
        <f>ABS(PMT(Invoer!$B$12/12,360-C68+1,IF(M67&gt;=0,M67,0),0))</f>
        <v>0</v>
      </c>
      <c r="I68" s="4">
        <f t="shared" si="12"/>
        <v>0</v>
      </c>
      <c r="J68" s="4">
        <f t="shared" si="9"/>
        <v>0</v>
      </c>
      <c r="K68" s="4">
        <f t="shared" si="13"/>
        <v>0</v>
      </c>
      <c r="L68" s="4">
        <f t="shared" si="14"/>
        <v>0</v>
      </c>
      <c r="M68" s="4">
        <f t="shared" ref="M68:M131" si="17">M67-D68-E68-F68</f>
        <v>0</v>
      </c>
      <c r="N68" s="4">
        <f t="shared" si="15"/>
        <v>0</v>
      </c>
    </row>
    <row r="69" spans="1:14" x14ac:dyDescent="0.25">
      <c r="A69" s="10">
        <f t="shared" si="16"/>
        <v>46478</v>
      </c>
      <c r="B69">
        <f t="shared" si="10"/>
        <v>6</v>
      </c>
      <c r="C69">
        <v>68</v>
      </c>
      <c r="D69" s="4">
        <f t="shared" si="11"/>
        <v>0</v>
      </c>
      <c r="E69" s="4">
        <f>IF(ISNA(VLOOKUP(A69,'Extra aflossing'!A:G,3,0)),0,VLOOKUP(A69,'Extra aflossing'!A:G,3,0))</f>
        <v>0</v>
      </c>
      <c r="F69" s="4">
        <f>IF(A69&lt;=Invoer!$B$27,IF(M68&gt;=0,IF(M68&gt;=$H$2,($H$2-H69),M68-D69)),0)</f>
        <v>0</v>
      </c>
      <c r="G69" s="4">
        <f>IF(M68*Invoer!$B$12/12&gt;=0,M68*Invoer!$B$12/12,0)</f>
        <v>0</v>
      </c>
      <c r="H69" s="4">
        <f>ABS(PMT(Invoer!$B$12/12,360-C69+1,IF(M68&gt;=0,M68,0),0))</f>
        <v>0</v>
      </c>
      <c r="I69" s="4">
        <f t="shared" si="12"/>
        <v>0</v>
      </c>
      <c r="J69" s="4">
        <f t="shared" si="9"/>
        <v>0</v>
      </c>
      <c r="K69" s="4">
        <f t="shared" si="13"/>
        <v>0</v>
      </c>
      <c r="L69" s="4">
        <f t="shared" si="14"/>
        <v>0</v>
      </c>
      <c r="M69" s="4">
        <f t="shared" si="17"/>
        <v>0</v>
      </c>
      <c r="N69" s="4">
        <f t="shared" si="15"/>
        <v>0</v>
      </c>
    </row>
    <row r="70" spans="1:14" x14ac:dyDescent="0.25">
      <c r="A70" s="10">
        <f t="shared" si="16"/>
        <v>46508</v>
      </c>
      <c r="B70">
        <f t="shared" si="10"/>
        <v>6</v>
      </c>
      <c r="C70">
        <v>69</v>
      </c>
      <c r="D70" s="4">
        <f t="shared" si="11"/>
        <v>0</v>
      </c>
      <c r="E70" s="4">
        <f>IF(ISNA(VLOOKUP(A70,'Extra aflossing'!A:G,3,0)),0,VLOOKUP(A70,'Extra aflossing'!A:G,3,0))</f>
        <v>0</v>
      </c>
      <c r="F70" s="4">
        <f>IF(A70&lt;=Invoer!$B$27,IF(M69&gt;=0,IF(M69&gt;=$H$2,($H$2-H70),M69-D70)),0)</f>
        <v>0</v>
      </c>
      <c r="G70" s="4">
        <f>IF(M69*Invoer!$B$12/12&gt;=0,M69*Invoer!$B$12/12,0)</f>
        <v>0</v>
      </c>
      <c r="H70" s="4">
        <f>ABS(PMT(Invoer!$B$12/12,360-C70+1,IF(M69&gt;=0,M69,0),0))</f>
        <v>0</v>
      </c>
      <c r="I70" s="4">
        <f t="shared" si="12"/>
        <v>0</v>
      </c>
      <c r="J70" s="4">
        <f t="shared" si="9"/>
        <v>0</v>
      </c>
      <c r="K70" s="4">
        <f t="shared" si="13"/>
        <v>0</v>
      </c>
      <c r="L70" s="4">
        <f t="shared" si="14"/>
        <v>0</v>
      </c>
      <c r="M70" s="4">
        <f t="shared" si="17"/>
        <v>0</v>
      </c>
      <c r="N70" s="4">
        <f t="shared" si="15"/>
        <v>0</v>
      </c>
    </row>
    <row r="71" spans="1:14" x14ac:dyDescent="0.25">
      <c r="A71" s="10">
        <f t="shared" si="16"/>
        <v>46539</v>
      </c>
      <c r="B71">
        <f t="shared" si="10"/>
        <v>6</v>
      </c>
      <c r="C71">
        <v>70</v>
      </c>
      <c r="D71" s="4">
        <f t="shared" si="11"/>
        <v>0</v>
      </c>
      <c r="E71" s="4">
        <f>IF(ISNA(VLOOKUP(A71,'Extra aflossing'!A:G,3,0)),0,VLOOKUP(A71,'Extra aflossing'!A:G,3,0))</f>
        <v>0</v>
      </c>
      <c r="F71" s="4">
        <f>IF(A71&lt;=Invoer!$B$27,IF(M70&gt;=0,IF(M70&gt;=$H$2,($H$2-H71),M70-D71)),0)</f>
        <v>0</v>
      </c>
      <c r="G71" s="4">
        <f>IF(M70*Invoer!$B$12/12&gt;=0,M70*Invoer!$B$12/12,0)</f>
        <v>0</v>
      </c>
      <c r="H71" s="4">
        <f>ABS(PMT(Invoer!$B$12/12,360-C71+1,IF(M70&gt;=0,M70,0),0))</f>
        <v>0</v>
      </c>
      <c r="I71" s="4">
        <f t="shared" si="12"/>
        <v>0</v>
      </c>
      <c r="J71" s="4">
        <f t="shared" si="9"/>
        <v>0</v>
      </c>
      <c r="K71" s="4">
        <f t="shared" si="13"/>
        <v>0</v>
      </c>
      <c r="L71" s="4">
        <f t="shared" si="14"/>
        <v>0</v>
      </c>
      <c r="M71" s="4">
        <f t="shared" si="17"/>
        <v>0</v>
      </c>
      <c r="N71" s="4">
        <f t="shared" si="15"/>
        <v>0</v>
      </c>
    </row>
    <row r="72" spans="1:14" x14ac:dyDescent="0.25">
      <c r="A72" s="10">
        <f t="shared" si="16"/>
        <v>46569</v>
      </c>
      <c r="B72">
        <f t="shared" si="10"/>
        <v>6</v>
      </c>
      <c r="C72">
        <v>71</v>
      </c>
      <c r="D72" s="4">
        <f t="shared" si="11"/>
        <v>0</v>
      </c>
      <c r="E72" s="4">
        <f>IF(ISNA(VLOOKUP(A72,'Extra aflossing'!A:G,3,0)),0,VLOOKUP(A72,'Extra aflossing'!A:G,3,0))</f>
        <v>0</v>
      </c>
      <c r="F72" s="4">
        <f>IF(A72&lt;=Invoer!$B$27,IF(M71&gt;=0,IF(M71&gt;=$H$2,($H$2-H72),M71-D72)),0)</f>
        <v>0</v>
      </c>
      <c r="G72" s="4">
        <f>IF(M71*Invoer!$B$12/12&gt;=0,M71*Invoer!$B$12/12,0)</f>
        <v>0</v>
      </c>
      <c r="H72" s="4">
        <f>ABS(PMT(Invoer!$B$12/12,360-C72+1,IF(M71&gt;=0,M71,0),0))</f>
        <v>0</v>
      </c>
      <c r="I72" s="4">
        <f t="shared" si="12"/>
        <v>0</v>
      </c>
      <c r="J72" s="4">
        <f t="shared" si="9"/>
        <v>0</v>
      </c>
      <c r="K72" s="4">
        <f t="shared" si="13"/>
        <v>0</v>
      </c>
      <c r="L72" s="4">
        <f t="shared" si="14"/>
        <v>0</v>
      </c>
      <c r="M72" s="4">
        <f t="shared" si="17"/>
        <v>0</v>
      </c>
      <c r="N72" s="4">
        <f t="shared" si="15"/>
        <v>0</v>
      </c>
    </row>
    <row r="73" spans="1:14" x14ac:dyDescent="0.25">
      <c r="A73" s="10">
        <f t="shared" si="16"/>
        <v>46600</v>
      </c>
      <c r="B73">
        <f t="shared" si="10"/>
        <v>6</v>
      </c>
      <c r="C73">
        <v>72</v>
      </c>
      <c r="D73" s="4">
        <f t="shared" si="11"/>
        <v>0</v>
      </c>
      <c r="E73" s="4">
        <f>IF(ISNA(VLOOKUP(A73,'Extra aflossing'!A:G,3,0)),0,VLOOKUP(A73,'Extra aflossing'!A:G,3,0))</f>
        <v>0</v>
      </c>
      <c r="F73" s="4">
        <f>IF(A73&lt;=Invoer!$B$27,IF(M72&gt;=0,IF(M72&gt;=$H$2,($H$2-H73),M72-D73)),0)</f>
        <v>0</v>
      </c>
      <c r="G73" s="4">
        <f>IF(M72*Invoer!$B$12/12&gt;=0,M72*Invoer!$B$12/12,0)</f>
        <v>0</v>
      </c>
      <c r="H73" s="4">
        <f>ABS(PMT(Invoer!$B$12/12,360-C73+1,IF(M72&gt;=0,M72,0),0))</f>
        <v>0</v>
      </c>
      <c r="I73" s="4">
        <f t="shared" si="12"/>
        <v>0</v>
      </c>
      <c r="J73" s="4">
        <f t="shared" si="9"/>
        <v>0</v>
      </c>
      <c r="K73" s="4">
        <f t="shared" si="13"/>
        <v>0</v>
      </c>
      <c r="L73" s="4">
        <f t="shared" si="14"/>
        <v>0</v>
      </c>
      <c r="M73" s="4">
        <f t="shared" si="17"/>
        <v>0</v>
      </c>
      <c r="N73" s="4">
        <f t="shared" si="15"/>
        <v>0</v>
      </c>
    </row>
    <row r="74" spans="1:14" x14ac:dyDescent="0.25">
      <c r="A74" s="10">
        <f t="shared" si="16"/>
        <v>46631</v>
      </c>
      <c r="B74">
        <f t="shared" si="10"/>
        <v>7</v>
      </c>
      <c r="C74">
        <v>73</v>
      </c>
      <c r="D74" s="4">
        <f t="shared" si="11"/>
        <v>0</v>
      </c>
      <c r="E74" s="4">
        <f>IF(ISNA(VLOOKUP(A74,'Extra aflossing'!A:G,3,0)),0,VLOOKUP(A74,'Extra aflossing'!A:G,3,0))</f>
        <v>0</v>
      </c>
      <c r="F74" s="4">
        <f>IF(A74&lt;=Invoer!$B$27,IF(M73&gt;=0,IF(M73&gt;=$H$2,($H$2-H74),M73-D74)),0)</f>
        <v>0</v>
      </c>
      <c r="G74" s="4">
        <f>IF(M73*Invoer!$B$12/12&gt;=0,M73*Invoer!$B$12/12,0)</f>
        <v>0</v>
      </c>
      <c r="H74" s="4">
        <f>ABS(PMT(Invoer!$B$12/12,360-C74+1,IF(M73&gt;=0,M73,0),0))</f>
        <v>0</v>
      </c>
      <c r="I74" s="4">
        <f t="shared" si="12"/>
        <v>0</v>
      </c>
      <c r="J74" s="4">
        <f t="shared" si="9"/>
        <v>0</v>
      </c>
      <c r="K74" s="4">
        <f t="shared" si="13"/>
        <v>0</v>
      </c>
      <c r="L74" s="4">
        <f t="shared" si="14"/>
        <v>0</v>
      </c>
      <c r="M74" s="4">
        <f t="shared" si="17"/>
        <v>0</v>
      </c>
      <c r="N74" s="4">
        <f t="shared" si="15"/>
        <v>0</v>
      </c>
    </row>
    <row r="75" spans="1:14" x14ac:dyDescent="0.25">
      <c r="A75" s="10">
        <f t="shared" si="16"/>
        <v>46661</v>
      </c>
      <c r="B75">
        <f t="shared" si="10"/>
        <v>7</v>
      </c>
      <c r="C75">
        <v>74</v>
      </c>
      <c r="D75" s="4">
        <f t="shared" si="11"/>
        <v>0</v>
      </c>
      <c r="E75" s="4">
        <f>IF(ISNA(VLOOKUP(A75,'Extra aflossing'!A:G,3,0)),0,VLOOKUP(A75,'Extra aflossing'!A:G,3,0))</f>
        <v>0</v>
      </c>
      <c r="F75" s="4">
        <f>IF(A75&lt;=Invoer!$B$27,IF(M74&gt;=0,IF(M74&gt;=$H$2,($H$2-H75),M74-D75)),0)</f>
        <v>0</v>
      </c>
      <c r="G75" s="4">
        <f>IF(M74*Invoer!$B$12/12&gt;=0,M74*Invoer!$B$12/12,0)</f>
        <v>0</v>
      </c>
      <c r="H75" s="4">
        <f>ABS(PMT(Invoer!$B$12/12,360-C75+1,IF(M74&gt;=0,M74,0),0))</f>
        <v>0</v>
      </c>
      <c r="I75" s="4">
        <f t="shared" si="12"/>
        <v>0</v>
      </c>
      <c r="J75" s="4">
        <f t="shared" si="9"/>
        <v>0</v>
      </c>
      <c r="K75" s="4">
        <f t="shared" si="13"/>
        <v>0</v>
      </c>
      <c r="L75" s="4">
        <f t="shared" si="14"/>
        <v>0</v>
      </c>
      <c r="M75" s="4">
        <f t="shared" si="17"/>
        <v>0</v>
      </c>
      <c r="N75" s="4">
        <f t="shared" si="15"/>
        <v>0</v>
      </c>
    </row>
    <row r="76" spans="1:14" x14ac:dyDescent="0.25">
      <c r="A76" s="10">
        <f t="shared" si="16"/>
        <v>46692</v>
      </c>
      <c r="B76">
        <f t="shared" si="10"/>
        <v>7</v>
      </c>
      <c r="C76">
        <v>75</v>
      </c>
      <c r="D76" s="4">
        <f t="shared" si="11"/>
        <v>0</v>
      </c>
      <c r="E76" s="4">
        <f>IF(ISNA(VLOOKUP(A76,'Extra aflossing'!A:G,3,0)),0,VLOOKUP(A76,'Extra aflossing'!A:G,3,0))</f>
        <v>0</v>
      </c>
      <c r="F76" s="4">
        <f>IF(A76&lt;=Invoer!$B$27,IF(M75&gt;=0,IF(M75&gt;=$H$2,($H$2-H76),M75-D76)),0)</f>
        <v>0</v>
      </c>
      <c r="G76" s="4">
        <f>IF(M75*Invoer!$B$12/12&gt;=0,M75*Invoer!$B$12/12,0)</f>
        <v>0</v>
      </c>
      <c r="H76" s="4">
        <f>ABS(PMT(Invoer!$B$12/12,360-C76+1,IF(M75&gt;=0,M75,0),0))</f>
        <v>0</v>
      </c>
      <c r="I76" s="4">
        <f t="shared" si="12"/>
        <v>0</v>
      </c>
      <c r="J76" s="4">
        <f t="shared" si="9"/>
        <v>0</v>
      </c>
      <c r="K76" s="4">
        <f t="shared" si="13"/>
        <v>0</v>
      </c>
      <c r="L76" s="4">
        <f t="shared" si="14"/>
        <v>0</v>
      </c>
      <c r="M76" s="4">
        <f t="shared" si="17"/>
        <v>0</v>
      </c>
      <c r="N76" s="4">
        <f t="shared" si="15"/>
        <v>0</v>
      </c>
    </row>
    <row r="77" spans="1:14" x14ac:dyDescent="0.25">
      <c r="A77" s="10">
        <f t="shared" si="16"/>
        <v>46722</v>
      </c>
      <c r="B77">
        <f t="shared" si="10"/>
        <v>7</v>
      </c>
      <c r="C77">
        <v>76</v>
      </c>
      <c r="D77" s="4">
        <f t="shared" si="11"/>
        <v>0</v>
      </c>
      <c r="E77" s="4">
        <f>IF(ISNA(VLOOKUP(A77,'Extra aflossing'!A:G,3,0)),0,VLOOKUP(A77,'Extra aflossing'!A:G,3,0))</f>
        <v>0</v>
      </c>
      <c r="F77" s="4">
        <f>IF(A77&lt;=Invoer!$B$27,IF(M76&gt;=0,IF(M76&gt;=$H$2,($H$2-H77),M76-D77)),0)</f>
        <v>0</v>
      </c>
      <c r="G77" s="4">
        <f>IF(M76*Invoer!$B$12/12&gt;=0,M76*Invoer!$B$12/12,0)</f>
        <v>0</v>
      </c>
      <c r="H77" s="4">
        <f>ABS(PMT(Invoer!$B$12/12,360-C77+1,IF(M76&gt;=0,M76,0),0))</f>
        <v>0</v>
      </c>
      <c r="I77" s="4">
        <f t="shared" si="12"/>
        <v>0</v>
      </c>
      <c r="J77" s="4">
        <f t="shared" si="9"/>
        <v>0</v>
      </c>
      <c r="K77" s="4">
        <f t="shared" si="13"/>
        <v>0</v>
      </c>
      <c r="L77" s="4">
        <f t="shared" si="14"/>
        <v>0</v>
      </c>
      <c r="M77" s="4">
        <f t="shared" si="17"/>
        <v>0</v>
      </c>
      <c r="N77" s="4">
        <f t="shared" si="15"/>
        <v>0</v>
      </c>
    </row>
    <row r="78" spans="1:14" x14ac:dyDescent="0.25">
      <c r="A78" s="10">
        <f t="shared" si="16"/>
        <v>46753</v>
      </c>
      <c r="B78">
        <f t="shared" si="10"/>
        <v>7</v>
      </c>
      <c r="C78">
        <v>77</v>
      </c>
      <c r="D78" s="4">
        <f t="shared" si="11"/>
        <v>0</v>
      </c>
      <c r="E78" s="4">
        <f>IF(ISNA(VLOOKUP(A78,'Extra aflossing'!A:G,3,0)),0,VLOOKUP(A78,'Extra aflossing'!A:G,3,0))</f>
        <v>0</v>
      </c>
      <c r="F78" s="4">
        <f>IF(A78&lt;=Invoer!$B$27,IF(M77&gt;=0,IF(M77&gt;=$H$2,($H$2-H78),M77-D78)),0)</f>
        <v>0</v>
      </c>
      <c r="G78" s="4">
        <f>IF(M77*Invoer!$B$12/12&gt;=0,M77*Invoer!$B$12/12,0)</f>
        <v>0</v>
      </c>
      <c r="H78" s="4">
        <f>ABS(PMT(Invoer!$B$12/12,360-C78+1,IF(M77&gt;=0,M77,0),0))</f>
        <v>0</v>
      </c>
      <c r="I78" s="4">
        <f t="shared" si="12"/>
        <v>0</v>
      </c>
      <c r="J78" s="4">
        <f t="shared" si="9"/>
        <v>0</v>
      </c>
      <c r="K78" s="4">
        <f t="shared" si="13"/>
        <v>0</v>
      </c>
      <c r="L78" s="4">
        <f t="shared" si="14"/>
        <v>0</v>
      </c>
      <c r="M78" s="4">
        <f t="shared" si="17"/>
        <v>0</v>
      </c>
      <c r="N78" s="4">
        <f t="shared" si="15"/>
        <v>0</v>
      </c>
    </row>
    <row r="79" spans="1:14" x14ac:dyDescent="0.25">
      <c r="A79" s="10">
        <f t="shared" si="16"/>
        <v>46784</v>
      </c>
      <c r="B79">
        <f t="shared" si="10"/>
        <v>7</v>
      </c>
      <c r="C79">
        <v>78</v>
      </c>
      <c r="D79" s="4">
        <f t="shared" si="11"/>
        <v>0</v>
      </c>
      <c r="E79" s="4">
        <f>IF(ISNA(VLOOKUP(A79,'Extra aflossing'!A:G,3,0)),0,VLOOKUP(A79,'Extra aflossing'!A:G,3,0))</f>
        <v>0</v>
      </c>
      <c r="F79" s="4">
        <f>IF(A79&lt;=Invoer!$B$27,IF(M78&gt;=0,IF(M78&gt;=$H$2,($H$2-H79),M78-D79)),0)</f>
        <v>0</v>
      </c>
      <c r="G79" s="4">
        <f>IF(M78*Invoer!$B$12/12&gt;=0,M78*Invoer!$B$12/12,0)</f>
        <v>0</v>
      </c>
      <c r="H79" s="4">
        <f>ABS(PMT(Invoer!$B$12/12,360-C79+1,IF(M78&gt;=0,M78,0),0))</f>
        <v>0</v>
      </c>
      <c r="I79" s="4">
        <f t="shared" si="12"/>
        <v>0</v>
      </c>
      <c r="J79" s="4">
        <f t="shared" si="9"/>
        <v>0</v>
      </c>
      <c r="K79" s="4">
        <f t="shared" si="13"/>
        <v>0</v>
      </c>
      <c r="L79" s="4">
        <f t="shared" si="14"/>
        <v>0</v>
      </c>
      <c r="M79" s="4">
        <f t="shared" si="17"/>
        <v>0</v>
      </c>
      <c r="N79" s="4">
        <f t="shared" si="15"/>
        <v>0</v>
      </c>
    </row>
    <row r="80" spans="1:14" x14ac:dyDescent="0.25">
      <c r="A80" s="10">
        <f t="shared" si="16"/>
        <v>46813</v>
      </c>
      <c r="B80">
        <f t="shared" si="10"/>
        <v>7</v>
      </c>
      <c r="C80">
        <v>79</v>
      </c>
      <c r="D80" s="4">
        <f t="shared" si="11"/>
        <v>0</v>
      </c>
      <c r="E80" s="4">
        <f>IF(ISNA(VLOOKUP(A80,'Extra aflossing'!A:G,3,0)),0,VLOOKUP(A80,'Extra aflossing'!A:G,3,0))</f>
        <v>0</v>
      </c>
      <c r="F80" s="4">
        <f>IF(A80&lt;=Invoer!$B$27,IF(M79&gt;=0,IF(M79&gt;=$H$2,($H$2-H80),M79-D80)),0)</f>
        <v>0</v>
      </c>
      <c r="G80" s="4">
        <f>IF(M79*Invoer!$B$12/12&gt;=0,M79*Invoer!$B$12/12,0)</f>
        <v>0</v>
      </c>
      <c r="H80" s="4">
        <f>ABS(PMT(Invoer!$B$12/12,360-C80+1,IF(M79&gt;=0,M79,0),0))</f>
        <v>0</v>
      </c>
      <c r="I80" s="4">
        <f t="shared" si="12"/>
        <v>0</v>
      </c>
      <c r="J80" s="4">
        <f t="shared" si="9"/>
        <v>0</v>
      </c>
      <c r="K80" s="4">
        <f t="shared" si="13"/>
        <v>0</v>
      </c>
      <c r="L80" s="4">
        <f t="shared" si="14"/>
        <v>0</v>
      </c>
      <c r="M80" s="4">
        <f t="shared" si="17"/>
        <v>0</v>
      </c>
      <c r="N80" s="4">
        <f t="shared" si="15"/>
        <v>0</v>
      </c>
    </row>
    <row r="81" spans="1:14" x14ac:dyDescent="0.25">
      <c r="A81" s="10">
        <f t="shared" si="16"/>
        <v>46844</v>
      </c>
      <c r="B81">
        <f t="shared" si="10"/>
        <v>7</v>
      </c>
      <c r="C81">
        <v>80</v>
      </c>
      <c r="D81" s="4">
        <f t="shared" si="11"/>
        <v>0</v>
      </c>
      <c r="E81" s="4">
        <f>IF(ISNA(VLOOKUP(A81,'Extra aflossing'!A:G,3,0)),0,VLOOKUP(A81,'Extra aflossing'!A:G,3,0))</f>
        <v>0</v>
      </c>
      <c r="F81" s="4">
        <f>IF(A81&lt;=Invoer!$B$27,IF(M80&gt;=0,IF(M80&gt;=$H$2,($H$2-H81),M80-D81)),0)</f>
        <v>0</v>
      </c>
      <c r="G81" s="4">
        <f>IF(M80*Invoer!$B$12/12&gt;=0,M80*Invoer!$B$12/12,0)</f>
        <v>0</v>
      </c>
      <c r="H81" s="4">
        <f>ABS(PMT(Invoer!$B$12/12,360-C81+1,IF(M80&gt;=0,M80,0),0))</f>
        <v>0</v>
      </c>
      <c r="I81" s="4">
        <f t="shared" si="12"/>
        <v>0</v>
      </c>
      <c r="J81" s="4">
        <f t="shared" si="9"/>
        <v>0</v>
      </c>
      <c r="K81" s="4">
        <f t="shared" si="13"/>
        <v>0</v>
      </c>
      <c r="L81" s="4">
        <f t="shared" si="14"/>
        <v>0</v>
      </c>
      <c r="M81" s="4">
        <f t="shared" si="17"/>
        <v>0</v>
      </c>
      <c r="N81" s="4">
        <f t="shared" si="15"/>
        <v>0</v>
      </c>
    </row>
    <row r="82" spans="1:14" x14ac:dyDescent="0.25">
      <c r="A82" s="10">
        <f t="shared" si="16"/>
        <v>46874</v>
      </c>
      <c r="B82">
        <f t="shared" si="10"/>
        <v>7</v>
      </c>
      <c r="C82">
        <v>81</v>
      </c>
      <c r="D82" s="4">
        <f t="shared" si="11"/>
        <v>0</v>
      </c>
      <c r="E82" s="4">
        <f>IF(ISNA(VLOOKUP(A82,'Extra aflossing'!A:G,3,0)),0,VLOOKUP(A82,'Extra aflossing'!A:G,3,0))</f>
        <v>0</v>
      </c>
      <c r="F82" s="4">
        <f>IF(A82&lt;=Invoer!$B$27,IF(M81&gt;=0,IF(M81&gt;=$H$2,($H$2-H82),M81-D82)),0)</f>
        <v>0</v>
      </c>
      <c r="G82" s="4">
        <f>IF(M81*Invoer!$B$12/12&gt;=0,M81*Invoer!$B$12/12,0)</f>
        <v>0</v>
      </c>
      <c r="H82" s="4">
        <f>ABS(PMT(Invoer!$B$12/12,360-C82+1,IF(M81&gt;=0,M81,0),0))</f>
        <v>0</v>
      </c>
      <c r="I82" s="4">
        <f t="shared" si="12"/>
        <v>0</v>
      </c>
      <c r="J82" s="4">
        <f t="shared" si="9"/>
        <v>0</v>
      </c>
      <c r="K82" s="4">
        <f t="shared" si="13"/>
        <v>0</v>
      </c>
      <c r="L82" s="4">
        <f t="shared" si="14"/>
        <v>0</v>
      </c>
      <c r="M82" s="4">
        <f t="shared" si="17"/>
        <v>0</v>
      </c>
      <c r="N82" s="4">
        <f t="shared" si="15"/>
        <v>0</v>
      </c>
    </row>
    <row r="83" spans="1:14" x14ac:dyDescent="0.25">
      <c r="A83" s="10">
        <f t="shared" si="16"/>
        <v>46905</v>
      </c>
      <c r="B83">
        <f t="shared" si="10"/>
        <v>7</v>
      </c>
      <c r="C83">
        <v>82</v>
      </c>
      <c r="D83" s="4">
        <f t="shared" si="11"/>
        <v>0</v>
      </c>
      <c r="E83" s="4">
        <f>IF(ISNA(VLOOKUP(A83,'Extra aflossing'!A:G,3,0)),0,VLOOKUP(A83,'Extra aflossing'!A:G,3,0))</f>
        <v>0</v>
      </c>
      <c r="F83" s="4">
        <f>IF(A83&lt;=Invoer!$B$27,IF(M82&gt;=0,IF(M82&gt;=$H$2,($H$2-H83),M82-D83)),0)</f>
        <v>0</v>
      </c>
      <c r="G83" s="4">
        <f>IF(M82*Invoer!$B$12/12&gt;=0,M82*Invoer!$B$12/12,0)</f>
        <v>0</v>
      </c>
      <c r="H83" s="4">
        <f>ABS(PMT(Invoer!$B$12/12,360-C83+1,IF(M82&gt;=0,M82,0),0))</f>
        <v>0</v>
      </c>
      <c r="I83" s="4">
        <f t="shared" si="12"/>
        <v>0</v>
      </c>
      <c r="J83" s="4">
        <f t="shared" si="9"/>
        <v>0</v>
      </c>
      <c r="K83" s="4">
        <f t="shared" si="13"/>
        <v>0</v>
      </c>
      <c r="L83" s="4">
        <f t="shared" si="14"/>
        <v>0</v>
      </c>
      <c r="M83" s="4">
        <f t="shared" si="17"/>
        <v>0</v>
      </c>
      <c r="N83" s="4">
        <f t="shared" si="15"/>
        <v>0</v>
      </c>
    </row>
    <row r="84" spans="1:14" x14ac:dyDescent="0.25">
      <c r="A84" s="10">
        <f t="shared" si="16"/>
        <v>46935</v>
      </c>
      <c r="B84">
        <f t="shared" si="10"/>
        <v>7</v>
      </c>
      <c r="C84">
        <v>83</v>
      </c>
      <c r="D84" s="4">
        <f t="shared" si="11"/>
        <v>0</v>
      </c>
      <c r="E84" s="4">
        <f>IF(ISNA(VLOOKUP(A84,'Extra aflossing'!A:G,3,0)),0,VLOOKUP(A84,'Extra aflossing'!A:G,3,0))</f>
        <v>0</v>
      </c>
      <c r="F84" s="4">
        <f>IF(A84&lt;=Invoer!$B$27,IF(M83&gt;=0,IF(M83&gt;=$H$2,($H$2-H84),M83-D84)),0)</f>
        <v>0</v>
      </c>
      <c r="G84" s="4">
        <f>IF(M83*Invoer!$B$12/12&gt;=0,M83*Invoer!$B$12/12,0)</f>
        <v>0</v>
      </c>
      <c r="H84" s="4">
        <f>ABS(PMT(Invoer!$B$12/12,360-C84+1,IF(M83&gt;=0,M83,0),0))</f>
        <v>0</v>
      </c>
      <c r="I84" s="4">
        <f t="shared" si="12"/>
        <v>0</v>
      </c>
      <c r="J84" s="4">
        <f t="shared" si="9"/>
        <v>0</v>
      </c>
      <c r="K84" s="4">
        <f t="shared" si="13"/>
        <v>0</v>
      </c>
      <c r="L84" s="4">
        <f t="shared" si="14"/>
        <v>0</v>
      </c>
      <c r="M84" s="4">
        <f t="shared" si="17"/>
        <v>0</v>
      </c>
      <c r="N84" s="4">
        <f t="shared" si="15"/>
        <v>0</v>
      </c>
    </row>
    <row r="85" spans="1:14" x14ac:dyDescent="0.25">
      <c r="A85" s="10">
        <f t="shared" si="16"/>
        <v>46966</v>
      </c>
      <c r="B85">
        <f t="shared" si="10"/>
        <v>7</v>
      </c>
      <c r="C85">
        <v>84</v>
      </c>
      <c r="D85" s="4">
        <f t="shared" si="11"/>
        <v>0</v>
      </c>
      <c r="E85" s="4">
        <f>IF(ISNA(VLOOKUP(A85,'Extra aflossing'!A:G,3,0)),0,VLOOKUP(A85,'Extra aflossing'!A:G,3,0))</f>
        <v>0</v>
      </c>
      <c r="F85" s="4">
        <f>IF(A85&lt;=Invoer!$B$27,IF(M84&gt;=0,IF(M84&gt;=$H$2,($H$2-H85),M84-D85)),0)</f>
        <v>0</v>
      </c>
      <c r="G85" s="4">
        <f>IF(M84*Invoer!$B$12/12&gt;=0,M84*Invoer!$B$12/12,0)</f>
        <v>0</v>
      </c>
      <c r="H85" s="4">
        <f>ABS(PMT(Invoer!$B$12/12,360-C85+1,IF(M84&gt;=0,M84,0),0))</f>
        <v>0</v>
      </c>
      <c r="I85" s="4">
        <f t="shared" si="12"/>
        <v>0</v>
      </c>
      <c r="J85" s="4">
        <f t="shared" si="9"/>
        <v>0</v>
      </c>
      <c r="K85" s="4">
        <f t="shared" si="13"/>
        <v>0</v>
      </c>
      <c r="L85" s="4">
        <f t="shared" si="14"/>
        <v>0</v>
      </c>
      <c r="M85" s="4">
        <f t="shared" si="17"/>
        <v>0</v>
      </c>
      <c r="N85" s="4">
        <f t="shared" si="15"/>
        <v>0</v>
      </c>
    </row>
    <row r="86" spans="1:14" x14ac:dyDescent="0.25">
      <c r="A86" s="10">
        <f t="shared" si="16"/>
        <v>46997</v>
      </c>
      <c r="B86">
        <f t="shared" si="10"/>
        <v>8</v>
      </c>
      <c r="C86">
        <v>85</v>
      </c>
      <c r="D86" s="4">
        <f t="shared" si="11"/>
        <v>0</v>
      </c>
      <c r="E86" s="4">
        <f>IF(ISNA(VLOOKUP(A86,'Extra aflossing'!A:G,3,0)),0,VLOOKUP(A86,'Extra aflossing'!A:G,3,0))</f>
        <v>0</v>
      </c>
      <c r="F86" s="4">
        <f>IF(A86&lt;=Invoer!$B$27,IF(M85&gt;=0,IF(M85&gt;=$H$2,($H$2-H86),M85-D86)),0)</f>
        <v>0</v>
      </c>
      <c r="G86" s="4">
        <f>IF(M85*Invoer!$B$12/12&gt;=0,M85*Invoer!$B$12/12,0)</f>
        <v>0</v>
      </c>
      <c r="H86" s="4">
        <f>ABS(PMT(Invoer!$B$12/12,360-C86+1,IF(M85&gt;=0,M85,0),0))</f>
        <v>0</v>
      </c>
      <c r="I86" s="4">
        <f t="shared" si="12"/>
        <v>0</v>
      </c>
      <c r="J86" s="4">
        <f t="shared" si="9"/>
        <v>0</v>
      </c>
      <c r="K86" s="4">
        <f t="shared" si="13"/>
        <v>0</v>
      </c>
      <c r="L86" s="4">
        <f t="shared" si="14"/>
        <v>0</v>
      </c>
      <c r="M86" s="4">
        <f t="shared" si="17"/>
        <v>0</v>
      </c>
      <c r="N86" s="4">
        <f t="shared" si="15"/>
        <v>0</v>
      </c>
    </row>
    <row r="87" spans="1:14" x14ac:dyDescent="0.25">
      <c r="A87" s="10">
        <f t="shared" si="16"/>
        <v>47027</v>
      </c>
      <c r="B87">
        <f t="shared" si="10"/>
        <v>8</v>
      </c>
      <c r="C87">
        <v>86</v>
      </c>
      <c r="D87" s="4">
        <f t="shared" si="11"/>
        <v>0</v>
      </c>
      <c r="E87" s="4">
        <f>IF(ISNA(VLOOKUP(A87,'Extra aflossing'!A:G,3,0)),0,VLOOKUP(A87,'Extra aflossing'!A:G,3,0))</f>
        <v>0</v>
      </c>
      <c r="F87" s="4">
        <f>IF(A87&lt;=Invoer!$B$27,IF(M86&gt;=0,IF(M86&gt;=$H$2,($H$2-H87),M86-D87)),0)</f>
        <v>0</v>
      </c>
      <c r="G87" s="4">
        <f>IF(M86*Invoer!$B$12/12&gt;=0,M86*Invoer!$B$12/12,0)</f>
        <v>0</v>
      </c>
      <c r="H87" s="4">
        <f>ABS(PMT(Invoer!$B$12/12,360-C87+1,IF(M86&gt;=0,M86,0),0))</f>
        <v>0</v>
      </c>
      <c r="I87" s="4">
        <f t="shared" si="12"/>
        <v>0</v>
      </c>
      <c r="J87" s="4">
        <f t="shared" si="9"/>
        <v>0</v>
      </c>
      <c r="K87" s="4">
        <f t="shared" si="13"/>
        <v>0</v>
      </c>
      <c r="L87" s="4">
        <f t="shared" si="14"/>
        <v>0</v>
      </c>
      <c r="M87" s="4">
        <f t="shared" si="17"/>
        <v>0</v>
      </c>
      <c r="N87" s="4">
        <f t="shared" si="15"/>
        <v>0</v>
      </c>
    </row>
    <row r="88" spans="1:14" x14ac:dyDescent="0.25">
      <c r="A88" s="10">
        <f t="shared" si="16"/>
        <v>47058</v>
      </c>
      <c r="B88">
        <f t="shared" si="10"/>
        <v>8</v>
      </c>
      <c r="C88">
        <v>87</v>
      </c>
      <c r="D88" s="4">
        <f t="shared" si="11"/>
        <v>0</v>
      </c>
      <c r="E88" s="4">
        <f>IF(ISNA(VLOOKUP(A88,'Extra aflossing'!A:G,3,0)),0,VLOOKUP(A88,'Extra aflossing'!A:G,3,0))</f>
        <v>0</v>
      </c>
      <c r="F88" s="4">
        <f>IF(A88&lt;=Invoer!$B$27,IF(M87&gt;=0,IF(M87&gt;=$H$2,($H$2-H88),M87-D88)),0)</f>
        <v>0</v>
      </c>
      <c r="G88" s="4">
        <f>IF(M87*Invoer!$B$12/12&gt;=0,M87*Invoer!$B$12/12,0)</f>
        <v>0</v>
      </c>
      <c r="H88" s="4">
        <f>ABS(PMT(Invoer!$B$12/12,360-C88+1,IF(M87&gt;=0,M87,0),0))</f>
        <v>0</v>
      </c>
      <c r="I88" s="4">
        <f t="shared" si="12"/>
        <v>0</v>
      </c>
      <c r="J88" s="4">
        <f t="shared" si="9"/>
        <v>0</v>
      </c>
      <c r="K88" s="4">
        <f t="shared" si="13"/>
        <v>0</v>
      </c>
      <c r="L88" s="4">
        <f t="shared" si="14"/>
        <v>0</v>
      </c>
      <c r="M88" s="4">
        <f t="shared" si="17"/>
        <v>0</v>
      </c>
      <c r="N88" s="4">
        <f t="shared" si="15"/>
        <v>0</v>
      </c>
    </row>
    <row r="89" spans="1:14" x14ac:dyDescent="0.25">
      <c r="A89" s="10">
        <f t="shared" si="16"/>
        <v>47088</v>
      </c>
      <c r="B89">
        <f t="shared" si="10"/>
        <v>8</v>
      </c>
      <c r="C89">
        <v>88</v>
      </c>
      <c r="D89" s="4">
        <f t="shared" si="11"/>
        <v>0</v>
      </c>
      <c r="E89" s="4">
        <f>IF(ISNA(VLOOKUP(A89,'Extra aflossing'!A:G,3,0)),0,VLOOKUP(A89,'Extra aflossing'!A:G,3,0))</f>
        <v>0</v>
      </c>
      <c r="F89" s="4">
        <f>IF(A89&lt;=Invoer!$B$27,IF(M88&gt;=0,IF(M88&gt;=$H$2,($H$2-H89),M88-D89)),0)</f>
        <v>0</v>
      </c>
      <c r="G89" s="4">
        <f>IF(M88*Invoer!$B$12/12&gt;=0,M88*Invoer!$B$12/12,0)</f>
        <v>0</v>
      </c>
      <c r="H89" s="4">
        <f>ABS(PMT(Invoer!$B$12/12,360-C89+1,IF(M88&gt;=0,M88,0),0))</f>
        <v>0</v>
      </c>
      <c r="I89" s="4">
        <f t="shared" si="12"/>
        <v>0</v>
      </c>
      <c r="J89" s="4">
        <f t="shared" si="9"/>
        <v>0</v>
      </c>
      <c r="K89" s="4">
        <f t="shared" si="13"/>
        <v>0</v>
      </c>
      <c r="L89" s="4">
        <f t="shared" si="14"/>
        <v>0</v>
      </c>
      <c r="M89" s="4">
        <f t="shared" si="17"/>
        <v>0</v>
      </c>
      <c r="N89" s="4">
        <f t="shared" si="15"/>
        <v>0</v>
      </c>
    </row>
    <row r="90" spans="1:14" x14ac:dyDescent="0.25">
      <c r="A90" s="10">
        <f t="shared" si="16"/>
        <v>47119</v>
      </c>
      <c r="B90">
        <f t="shared" si="10"/>
        <v>8</v>
      </c>
      <c r="C90">
        <v>89</v>
      </c>
      <c r="D90" s="4">
        <f t="shared" si="11"/>
        <v>0</v>
      </c>
      <c r="E90" s="4">
        <f>IF(ISNA(VLOOKUP(A90,'Extra aflossing'!A:G,3,0)),0,VLOOKUP(A90,'Extra aflossing'!A:G,3,0))</f>
        <v>0</v>
      </c>
      <c r="F90" s="4">
        <f>IF(A90&lt;=Invoer!$B$27,IF(M89&gt;=0,IF(M89&gt;=$H$2,($H$2-H90),M89-D90)),0)</f>
        <v>0</v>
      </c>
      <c r="G90" s="4">
        <f>IF(M89*Invoer!$B$12/12&gt;=0,M89*Invoer!$B$12/12,0)</f>
        <v>0</v>
      </c>
      <c r="H90" s="4">
        <f>ABS(PMT(Invoer!$B$12/12,360-C90+1,IF(M89&gt;=0,M89,0),0))</f>
        <v>0</v>
      </c>
      <c r="I90" s="4">
        <f t="shared" si="12"/>
        <v>0</v>
      </c>
      <c r="J90" s="4">
        <f t="shared" si="9"/>
        <v>0</v>
      </c>
      <c r="K90" s="4">
        <f t="shared" si="13"/>
        <v>0</v>
      </c>
      <c r="L90" s="4">
        <f t="shared" si="14"/>
        <v>0</v>
      </c>
      <c r="M90" s="4">
        <f t="shared" si="17"/>
        <v>0</v>
      </c>
      <c r="N90" s="4">
        <f t="shared" si="15"/>
        <v>0</v>
      </c>
    </row>
    <row r="91" spans="1:14" x14ac:dyDescent="0.25">
      <c r="A91" s="10">
        <f t="shared" si="16"/>
        <v>47150</v>
      </c>
      <c r="B91">
        <f t="shared" si="10"/>
        <v>8</v>
      </c>
      <c r="C91">
        <v>90</v>
      </c>
      <c r="D91" s="4">
        <f t="shared" si="11"/>
        <v>0</v>
      </c>
      <c r="E91" s="4">
        <f>IF(ISNA(VLOOKUP(A91,'Extra aflossing'!A:G,3,0)),0,VLOOKUP(A91,'Extra aflossing'!A:G,3,0))</f>
        <v>0</v>
      </c>
      <c r="F91" s="4">
        <f>IF(A91&lt;=Invoer!$B$27,IF(M90&gt;=0,IF(M90&gt;=$H$2,($H$2-H91),M90-D91)),0)</f>
        <v>0</v>
      </c>
      <c r="G91" s="4">
        <f>IF(M90*Invoer!$B$12/12&gt;=0,M90*Invoer!$B$12/12,0)</f>
        <v>0</v>
      </c>
      <c r="H91" s="4">
        <f>ABS(PMT(Invoer!$B$12/12,360-C91+1,IF(M90&gt;=0,M90,0),0))</f>
        <v>0</v>
      </c>
      <c r="I91" s="4">
        <f t="shared" si="12"/>
        <v>0</v>
      </c>
      <c r="J91" s="4">
        <f t="shared" si="9"/>
        <v>0</v>
      </c>
      <c r="K91" s="4">
        <f t="shared" si="13"/>
        <v>0</v>
      </c>
      <c r="L91" s="4">
        <f t="shared" si="14"/>
        <v>0</v>
      </c>
      <c r="M91" s="4">
        <f t="shared" si="17"/>
        <v>0</v>
      </c>
      <c r="N91" s="4">
        <f t="shared" si="15"/>
        <v>0</v>
      </c>
    </row>
    <row r="92" spans="1:14" x14ac:dyDescent="0.25">
      <c r="A92" s="10">
        <f t="shared" si="16"/>
        <v>47178</v>
      </c>
      <c r="B92">
        <f t="shared" si="10"/>
        <v>8</v>
      </c>
      <c r="C92">
        <v>91</v>
      </c>
      <c r="D92" s="4">
        <f t="shared" si="11"/>
        <v>0</v>
      </c>
      <c r="E92" s="4">
        <f>IF(ISNA(VLOOKUP(A92,'Extra aflossing'!A:G,3,0)),0,VLOOKUP(A92,'Extra aflossing'!A:G,3,0))</f>
        <v>0</v>
      </c>
      <c r="F92" s="4">
        <f>IF(A92&lt;=Invoer!$B$27,IF(M91&gt;=0,IF(M91&gt;=$H$2,($H$2-H92),M91-D92)),0)</f>
        <v>0</v>
      </c>
      <c r="G92" s="4">
        <f>IF(M91*Invoer!$B$12/12&gt;=0,M91*Invoer!$B$12/12,0)</f>
        <v>0</v>
      </c>
      <c r="H92" s="4">
        <f>ABS(PMT(Invoer!$B$12/12,360-C92+1,IF(M91&gt;=0,M91,0),0))</f>
        <v>0</v>
      </c>
      <c r="I92" s="4">
        <f t="shared" si="12"/>
        <v>0</v>
      </c>
      <c r="J92" s="4">
        <f t="shared" si="9"/>
        <v>0</v>
      </c>
      <c r="K92" s="4">
        <f t="shared" si="13"/>
        <v>0</v>
      </c>
      <c r="L92" s="4">
        <f t="shared" si="14"/>
        <v>0</v>
      </c>
      <c r="M92" s="4">
        <f t="shared" si="17"/>
        <v>0</v>
      </c>
      <c r="N92" s="4">
        <f t="shared" si="15"/>
        <v>0</v>
      </c>
    </row>
    <row r="93" spans="1:14" x14ac:dyDescent="0.25">
      <c r="A93" s="10">
        <f t="shared" si="16"/>
        <v>47209</v>
      </c>
      <c r="B93">
        <f t="shared" si="10"/>
        <v>8</v>
      </c>
      <c r="C93">
        <v>92</v>
      </c>
      <c r="D93" s="4">
        <f t="shared" si="11"/>
        <v>0</v>
      </c>
      <c r="E93" s="4">
        <f>IF(ISNA(VLOOKUP(A93,'Extra aflossing'!A:G,3,0)),0,VLOOKUP(A93,'Extra aflossing'!A:G,3,0))</f>
        <v>0</v>
      </c>
      <c r="F93" s="4">
        <f>IF(A93&lt;=Invoer!$B$27,IF(M92&gt;=0,IF(M92&gt;=$H$2,($H$2-H93),M92-D93)),0)</f>
        <v>0</v>
      </c>
      <c r="G93" s="4">
        <f>IF(M92*Invoer!$B$12/12&gt;=0,M92*Invoer!$B$12/12,0)</f>
        <v>0</v>
      </c>
      <c r="H93" s="4">
        <f>ABS(PMT(Invoer!$B$12/12,360-C93+1,IF(M92&gt;=0,M92,0),0))</f>
        <v>0</v>
      </c>
      <c r="I93" s="4">
        <f t="shared" si="12"/>
        <v>0</v>
      </c>
      <c r="J93" s="4">
        <f t="shared" si="9"/>
        <v>0</v>
      </c>
      <c r="K93" s="4">
        <f t="shared" si="13"/>
        <v>0</v>
      </c>
      <c r="L93" s="4">
        <f t="shared" si="14"/>
        <v>0</v>
      </c>
      <c r="M93" s="4">
        <f t="shared" si="17"/>
        <v>0</v>
      </c>
      <c r="N93" s="4">
        <f t="shared" si="15"/>
        <v>0</v>
      </c>
    </row>
    <row r="94" spans="1:14" x14ac:dyDescent="0.25">
      <c r="A94" s="10">
        <f t="shared" si="16"/>
        <v>47239</v>
      </c>
      <c r="B94">
        <f t="shared" si="10"/>
        <v>8</v>
      </c>
      <c r="C94">
        <v>93</v>
      </c>
      <c r="D94" s="4">
        <f t="shared" si="11"/>
        <v>0</v>
      </c>
      <c r="E94" s="4">
        <f>IF(ISNA(VLOOKUP(A94,'Extra aflossing'!A:G,3,0)),0,VLOOKUP(A94,'Extra aflossing'!A:G,3,0))</f>
        <v>0</v>
      </c>
      <c r="F94" s="4">
        <f>IF(A94&lt;=Invoer!$B$27,IF(M93&gt;=0,IF(M93&gt;=$H$2,($H$2-H94),M93-D94)),0)</f>
        <v>0</v>
      </c>
      <c r="G94" s="4">
        <f>IF(M93*Invoer!$B$12/12&gt;=0,M93*Invoer!$B$12/12,0)</f>
        <v>0</v>
      </c>
      <c r="H94" s="4">
        <f>ABS(PMT(Invoer!$B$12/12,360-C94+1,IF(M93&gt;=0,M93,0),0))</f>
        <v>0</v>
      </c>
      <c r="I94" s="4">
        <f t="shared" si="12"/>
        <v>0</v>
      </c>
      <c r="J94" s="4">
        <f t="shared" si="9"/>
        <v>0</v>
      </c>
      <c r="K94" s="4">
        <f t="shared" si="13"/>
        <v>0</v>
      </c>
      <c r="L94" s="4">
        <f t="shared" si="14"/>
        <v>0</v>
      </c>
      <c r="M94" s="4">
        <f t="shared" si="17"/>
        <v>0</v>
      </c>
      <c r="N94" s="4">
        <f t="shared" si="15"/>
        <v>0</v>
      </c>
    </row>
    <row r="95" spans="1:14" x14ac:dyDescent="0.25">
      <c r="A95" s="10">
        <f t="shared" si="16"/>
        <v>47270</v>
      </c>
      <c r="B95">
        <f t="shared" si="10"/>
        <v>8</v>
      </c>
      <c r="C95">
        <v>94</v>
      </c>
      <c r="D95" s="4">
        <f t="shared" si="11"/>
        <v>0</v>
      </c>
      <c r="E95" s="4">
        <f>IF(ISNA(VLOOKUP(A95,'Extra aflossing'!A:G,3,0)),0,VLOOKUP(A95,'Extra aflossing'!A:G,3,0))</f>
        <v>0</v>
      </c>
      <c r="F95" s="4">
        <f>IF(A95&lt;=Invoer!$B$27,IF(M94&gt;=0,IF(M94&gt;=$H$2,($H$2-H95),M94-D95)),0)</f>
        <v>0</v>
      </c>
      <c r="G95" s="4">
        <f>IF(M94*Invoer!$B$12/12&gt;=0,M94*Invoer!$B$12/12,0)</f>
        <v>0</v>
      </c>
      <c r="H95" s="4">
        <f>ABS(PMT(Invoer!$B$12/12,360-C95+1,IF(M94&gt;=0,M94,0),0))</f>
        <v>0</v>
      </c>
      <c r="I95" s="4">
        <f t="shared" si="12"/>
        <v>0</v>
      </c>
      <c r="J95" s="4">
        <f t="shared" si="9"/>
        <v>0</v>
      </c>
      <c r="K95" s="4">
        <f t="shared" si="13"/>
        <v>0</v>
      </c>
      <c r="L95" s="4">
        <f t="shared" si="14"/>
        <v>0</v>
      </c>
      <c r="M95" s="4">
        <f t="shared" si="17"/>
        <v>0</v>
      </c>
      <c r="N95" s="4">
        <f t="shared" si="15"/>
        <v>0</v>
      </c>
    </row>
    <row r="96" spans="1:14" x14ac:dyDescent="0.25">
      <c r="A96" s="10">
        <f t="shared" si="16"/>
        <v>47300</v>
      </c>
      <c r="B96">
        <f t="shared" si="10"/>
        <v>8</v>
      </c>
      <c r="C96">
        <v>95</v>
      </c>
      <c r="D96" s="4">
        <f t="shared" si="11"/>
        <v>0</v>
      </c>
      <c r="E96" s="4">
        <f>IF(ISNA(VLOOKUP(A96,'Extra aflossing'!A:G,3,0)),0,VLOOKUP(A96,'Extra aflossing'!A:G,3,0))</f>
        <v>0</v>
      </c>
      <c r="F96" s="4">
        <f>IF(A96&lt;=Invoer!$B$27,IF(M95&gt;=0,IF(M95&gt;=$H$2,($H$2-H96),M95-D96)),0)</f>
        <v>0</v>
      </c>
      <c r="G96" s="4">
        <f>IF(M95*Invoer!$B$12/12&gt;=0,M95*Invoer!$B$12/12,0)</f>
        <v>0</v>
      </c>
      <c r="H96" s="4">
        <f>ABS(PMT(Invoer!$B$12/12,360-C96+1,IF(M95&gt;=0,M95,0),0))</f>
        <v>0</v>
      </c>
      <c r="I96" s="4">
        <f t="shared" si="12"/>
        <v>0</v>
      </c>
      <c r="J96" s="4">
        <f t="shared" si="9"/>
        <v>0</v>
      </c>
      <c r="K96" s="4">
        <f t="shared" si="13"/>
        <v>0</v>
      </c>
      <c r="L96" s="4">
        <f t="shared" si="14"/>
        <v>0</v>
      </c>
      <c r="M96" s="4">
        <f t="shared" si="17"/>
        <v>0</v>
      </c>
      <c r="N96" s="4">
        <f t="shared" si="15"/>
        <v>0</v>
      </c>
    </row>
    <row r="97" spans="1:14" x14ac:dyDescent="0.25">
      <c r="A97" s="10">
        <f t="shared" si="16"/>
        <v>47331</v>
      </c>
      <c r="B97">
        <f t="shared" si="10"/>
        <v>8</v>
      </c>
      <c r="C97">
        <v>96</v>
      </c>
      <c r="D97" s="4">
        <f t="shared" si="11"/>
        <v>0</v>
      </c>
      <c r="E97" s="4">
        <f>IF(ISNA(VLOOKUP(A97,'Extra aflossing'!A:G,3,0)),0,VLOOKUP(A97,'Extra aflossing'!A:G,3,0))</f>
        <v>0</v>
      </c>
      <c r="F97" s="4">
        <f>IF(A97&lt;=Invoer!$B$27,IF(M96&gt;=0,IF(M96&gt;=$H$2,($H$2-H97),M96-D97)),0)</f>
        <v>0</v>
      </c>
      <c r="G97" s="4">
        <f>IF(M96*Invoer!$B$12/12&gt;=0,M96*Invoer!$B$12/12,0)</f>
        <v>0</v>
      </c>
      <c r="H97" s="4">
        <f>ABS(PMT(Invoer!$B$12/12,360-C97+1,IF(M96&gt;=0,M96,0),0))</f>
        <v>0</v>
      </c>
      <c r="I97" s="4">
        <f t="shared" si="12"/>
        <v>0</v>
      </c>
      <c r="J97" s="4">
        <f t="shared" si="9"/>
        <v>0</v>
      </c>
      <c r="K97" s="4">
        <f t="shared" si="13"/>
        <v>0</v>
      </c>
      <c r="L97" s="4">
        <f t="shared" si="14"/>
        <v>0</v>
      </c>
      <c r="M97" s="4">
        <f t="shared" si="17"/>
        <v>0</v>
      </c>
      <c r="N97" s="4">
        <f t="shared" si="15"/>
        <v>0</v>
      </c>
    </row>
    <row r="98" spans="1:14" x14ac:dyDescent="0.25">
      <c r="A98" s="10">
        <f t="shared" si="16"/>
        <v>47362</v>
      </c>
      <c r="B98">
        <f t="shared" si="10"/>
        <v>9</v>
      </c>
      <c r="C98">
        <v>97</v>
      </c>
      <c r="D98" s="4">
        <f t="shared" si="11"/>
        <v>0</v>
      </c>
      <c r="E98" s="4">
        <f>IF(ISNA(VLOOKUP(A98,'Extra aflossing'!A:G,3,0)),0,VLOOKUP(A98,'Extra aflossing'!A:G,3,0))</f>
        <v>0</v>
      </c>
      <c r="F98" s="4">
        <f>IF(A98&lt;=Invoer!$B$27,IF(M97&gt;=0,IF(M97&gt;=$H$2,($H$2-H98),M97-D98)),0)</f>
        <v>0</v>
      </c>
      <c r="G98" s="4">
        <f>IF(M97*Invoer!$B$12/12&gt;=0,M97*Invoer!$B$12/12,0)</f>
        <v>0</v>
      </c>
      <c r="H98" s="4">
        <f>ABS(PMT(Invoer!$B$12/12,360-C98+1,IF(M97&gt;=0,M97,0),0))</f>
        <v>0</v>
      </c>
      <c r="I98" s="4">
        <f t="shared" si="12"/>
        <v>0</v>
      </c>
      <c r="J98" s="4">
        <f t="shared" si="9"/>
        <v>0</v>
      </c>
      <c r="K98" s="4">
        <f t="shared" si="13"/>
        <v>0</v>
      </c>
      <c r="L98" s="4">
        <f t="shared" si="14"/>
        <v>0</v>
      </c>
      <c r="M98" s="4">
        <f t="shared" si="17"/>
        <v>0</v>
      </c>
      <c r="N98" s="4">
        <f t="shared" si="15"/>
        <v>0</v>
      </c>
    </row>
    <row r="99" spans="1:14" x14ac:dyDescent="0.25">
      <c r="A99" s="10">
        <f t="shared" si="16"/>
        <v>47392</v>
      </c>
      <c r="B99">
        <f t="shared" si="10"/>
        <v>9</v>
      </c>
      <c r="C99">
        <v>98</v>
      </c>
      <c r="D99" s="4">
        <f t="shared" si="11"/>
        <v>0</v>
      </c>
      <c r="E99" s="4">
        <f>IF(ISNA(VLOOKUP(A99,'Extra aflossing'!A:G,3,0)),0,VLOOKUP(A99,'Extra aflossing'!A:G,3,0))</f>
        <v>0</v>
      </c>
      <c r="F99" s="4">
        <f>IF(A99&lt;=Invoer!$B$27,IF(M98&gt;=0,IF(M98&gt;=$H$2,($H$2-H99),M98-D99)),0)</f>
        <v>0</v>
      </c>
      <c r="G99" s="4">
        <f>IF(M98*Invoer!$B$12/12&gt;=0,M98*Invoer!$B$12/12,0)</f>
        <v>0</v>
      </c>
      <c r="H99" s="4">
        <f>ABS(PMT(Invoer!$B$12/12,360-C99+1,IF(M98&gt;=0,M98,0),0))</f>
        <v>0</v>
      </c>
      <c r="I99" s="4">
        <f t="shared" si="12"/>
        <v>0</v>
      </c>
      <c r="J99" s="4">
        <f t="shared" si="9"/>
        <v>0</v>
      </c>
      <c r="K99" s="4">
        <f t="shared" si="13"/>
        <v>0</v>
      </c>
      <c r="L99" s="4">
        <f t="shared" si="14"/>
        <v>0</v>
      </c>
      <c r="M99" s="4">
        <f t="shared" si="17"/>
        <v>0</v>
      </c>
      <c r="N99" s="4">
        <f t="shared" si="15"/>
        <v>0</v>
      </c>
    </row>
    <row r="100" spans="1:14" x14ac:dyDescent="0.25">
      <c r="A100" s="10">
        <f t="shared" si="16"/>
        <v>47423</v>
      </c>
      <c r="B100">
        <f t="shared" si="10"/>
        <v>9</v>
      </c>
      <c r="C100">
        <v>99</v>
      </c>
      <c r="D100" s="4">
        <f t="shared" si="11"/>
        <v>0</v>
      </c>
      <c r="E100" s="4">
        <f>IF(ISNA(VLOOKUP(A100,'Extra aflossing'!A:G,3,0)),0,VLOOKUP(A100,'Extra aflossing'!A:G,3,0))</f>
        <v>0</v>
      </c>
      <c r="F100" s="4">
        <f>IF(A100&lt;=Invoer!$B$27,IF(M99&gt;=0,IF(M99&gt;=$H$2,($H$2-H100),M99-D100)),0)</f>
        <v>0</v>
      </c>
      <c r="G100" s="4">
        <f>IF(M99*Invoer!$B$12/12&gt;=0,M99*Invoer!$B$12/12,0)</f>
        <v>0</v>
      </c>
      <c r="H100" s="4">
        <f>ABS(PMT(Invoer!$B$12/12,360-C100+1,IF(M99&gt;=0,M99,0),0))</f>
        <v>0</v>
      </c>
      <c r="I100" s="4">
        <f t="shared" si="12"/>
        <v>0</v>
      </c>
      <c r="J100" s="4">
        <f t="shared" si="9"/>
        <v>0</v>
      </c>
      <c r="K100" s="4">
        <f t="shared" si="13"/>
        <v>0</v>
      </c>
      <c r="L100" s="4">
        <f t="shared" si="14"/>
        <v>0</v>
      </c>
      <c r="M100" s="4">
        <f t="shared" si="17"/>
        <v>0</v>
      </c>
      <c r="N100" s="4">
        <f t="shared" si="15"/>
        <v>0</v>
      </c>
    </row>
    <row r="101" spans="1:14" x14ac:dyDescent="0.25">
      <c r="A101" s="10">
        <f t="shared" si="16"/>
        <v>47453</v>
      </c>
      <c r="B101">
        <f t="shared" si="10"/>
        <v>9</v>
      </c>
      <c r="C101">
        <v>100</v>
      </c>
      <c r="D101" s="4">
        <f t="shared" si="11"/>
        <v>0</v>
      </c>
      <c r="E101" s="4">
        <f>IF(ISNA(VLOOKUP(A101,'Extra aflossing'!A:G,3,0)),0,VLOOKUP(A101,'Extra aflossing'!A:G,3,0))</f>
        <v>0</v>
      </c>
      <c r="F101" s="4">
        <f>IF(A101&lt;=Invoer!$B$27,IF(M100&gt;=0,IF(M100&gt;=$H$2,($H$2-H101),M100-D101)),0)</f>
        <v>0</v>
      </c>
      <c r="G101" s="4">
        <f>IF(M100*Invoer!$B$12/12&gt;=0,M100*Invoer!$B$12/12,0)</f>
        <v>0</v>
      </c>
      <c r="H101" s="4">
        <f>ABS(PMT(Invoer!$B$12/12,360-C101+1,IF(M100&gt;=0,M100,0),0))</f>
        <v>0</v>
      </c>
      <c r="I101" s="4">
        <f t="shared" si="12"/>
        <v>0</v>
      </c>
      <c r="J101" s="4">
        <f t="shared" si="9"/>
        <v>0</v>
      </c>
      <c r="K101" s="4">
        <f t="shared" si="13"/>
        <v>0</v>
      </c>
      <c r="L101" s="4">
        <f t="shared" si="14"/>
        <v>0</v>
      </c>
      <c r="M101" s="4">
        <f t="shared" si="17"/>
        <v>0</v>
      </c>
      <c r="N101" s="4">
        <f t="shared" si="15"/>
        <v>0</v>
      </c>
    </row>
    <row r="102" spans="1:14" x14ac:dyDescent="0.25">
      <c r="A102" s="10">
        <f t="shared" si="16"/>
        <v>47484</v>
      </c>
      <c r="B102">
        <f t="shared" si="10"/>
        <v>9</v>
      </c>
      <c r="C102">
        <v>101</v>
      </c>
      <c r="D102" s="4">
        <f t="shared" si="11"/>
        <v>0</v>
      </c>
      <c r="E102" s="4">
        <f>IF(ISNA(VLOOKUP(A102,'Extra aflossing'!A:G,3,0)),0,VLOOKUP(A102,'Extra aflossing'!A:G,3,0))</f>
        <v>0</v>
      </c>
      <c r="F102" s="4">
        <f>IF(A102&lt;=Invoer!$B$27,IF(M101&gt;=0,IF(M101&gt;=$H$2,($H$2-H102),M101-D102)),0)</f>
        <v>0</v>
      </c>
      <c r="G102" s="4">
        <f>IF(M101*Invoer!$B$12/12&gt;=0,M101*Invoer!$B$12/12,0)</f>
        <v>0</v>
      </c>
      <c r="H102" s="4">
        <f>ABS(PMT(Invoer!$B$12/12,360-C102+1,IF(M101&gt;=0,M101,0),0))</f>
        <v>0</v>
      </c>
      <c r="I102" s="4">
        <f t="shared" si="12"/>
        <v>0</v>
      </c>
      <c r="J102" s="4">
        <f t="shared" si="9"/>
        <v>0</v>
      </c>
      <c r="K102" s="4">
        <f t="shared" si="13"/>
        <v>0</v>
      </c>
      <c r="L102" s="4">
        <f t="shared" si="14"/>
        <v>0</v>
      </c>
      <c r="M102" s="4">
        <f t="shared" si="17"/>
        <v>0</v>
      </c>
      <c r="N102" s="4">
        <f t="shared" si="15"/>
        <v>0</v>
      </c>
    </row>
    <row r="103" spans="1:14" x14ac:dyDescent="0.25">
      <c r="A103" s="10">
        <f t="shared" si="16"/>
        <v>47515</v>
      </c>
      <c r="B103">
        <f t="shared" si="10"/>
        <v>9</v>
      </c>
      <c r="C103">
        <v>102</v>
      </c>
      <c r="D103" s="4">
        <f t="shared" si="11"/>
        <v>0</v>
      </c>
      <c r="E103" s="4">
        <f>IF(ISNA(VLOOKUP(A103,'Extra aflossing'!A:G,3,0)),0,VLOOKUP(A103,'Extra aflossing'!A:G,3,0))</f>
        <v>0</v>
      </c>
      <c r="F103" s="4">
        <f>IF(A103&lt;=Invoer!$B$27,IF(M102&gt;=0,IF(M102&gt;=$H$2,($H$2-H103),M102-D103)),0)</f>
        <v>0</v>
      </c>
      <c r="G103" s="4">
        <f>IF(M102*Invoer!$B$12/12&gt;=0,M102*Invoer!$B$12/12,0)</f>
        <v>0</v>
      </c>
      <c r="H103" s="4">
        <f>ABS(PMT(Invoer!$B$12/12,360-C103+1,IF(M102&gt;=0,M102,0),0))</f>
        <v>0</v>
      </c>
      <c r="I103" s="4">
        <f t="shared" si="12"/>
        <v>0</v>
      </c>
      <c r="J103" s="4">
        <f t="shared" si="9"/>
        <v>0</v>
      </c>
      <c r="K103" s="4">
        <f t="shared" si="13"/>
        <v>0</v>
      </c>
      <c r="L103" s="4">
        <f t="shared" si="14"/>
        <v>0</v>
      </c>
      <c r="M103" s="4">
        <f t="shared" si="17"/>
        <v>0</v>
      </c>
      <c r="N103" s="4">
        <f t="shared" si="15"/>
        <v>0</v>
      </c>
    </row>
    <row r="104" spans="1:14" x14ac:dyDescent="0.25">
      <c r="A104" s="10">
        <f t="shared" si="16"/>
        <v>47543</v>
      </c>
      <c r="B104">
        <f t="shared" si="10"/>
        <v>9</v>
      </c>
      <c r="C104">
        <v>103</v>
      </c>
      <c r="D104" s="4">
        <f t="shared" si="11"/>
        <v>0</v>
      </c>
      <c r="E104" s="4">
        <f>IF(ISNA(VLOOKUP(A104,'Extra aflossing'!A:G,3,0)),0,VLOOKUP(A104,'Extra aflossing'!A:G,3,0))</f>
        <v>0</v>
      </c>
      <c r="F104" s="4">
        <f>IF(A104&lt;=Invoer!$B$27,IF(M103&gt;=0,IF(M103&gt;=$H$2,($H$2-H104),M103-D104)),0)</f>
        <v>0</v>
      </c>
      <c r="G104" s="4">
        <f>IF(M103*Invoer!$B$12/12&gt;=0,M103*Invoer!$B$12/12,0)</f>
        <v>0</v>
      </c>
      <c r="H104" s="4">
        <f>ABS(PMT(Invoer!$B$12/12,360-C104+1,IF(M103&gt;=0,M103,0),0))</f>
        <v>0</v>
      </c>
      <c r="I104" s="4">
        <f t="shared" si="12"/>
        <v>0</v>
      </c>
      <c r="J104" s="4">
        <f t="shared" si="9"/>
        <v>0</v>
      </c>
      <c r="K104" s="4">
        <f t="shared" si="13"/>
        <v>0</v>
      </c>
      <c r="L104" s="4">
        <f t="shared" si="14"/>
        <v>0</v>
      </c>
      <c r="M104" s="4">
        <f t="shared" si="17"/>
        <v>0</v>
      </c>
      <c r="N104" s="4">
        <f t="shared" si="15"/>
        <v>0</v>
      </c>
    </row>
    <row r="105" spans="1:14" x14ac:dyDescent="0.25">
      <c r="A105" s="10">
        <f t="shared" si="16"/>
        <v>47574</v>
      </c>
      <c r="B105">
        <f t="shared" si="10"/>
        <v>9</v>
      </c>
      <c r="C105">
        <v>104</v>
      </c>
      <c r="D105" s="4">
        <f t="shared" si="11"/>
        <v>0</v>
      </c>
      <c r="E105" s="4">
        <f>IF(ISNA(VLOOKUP(A105,'Extra aflossing'!A:G,3,0)),0,VLOOKUP(A105,'Extra aflossing'!A:G,3,0))</f>
        <v>0</v>
      </c>
      <c r="F105" s="4">
        <f>IF(A105&lt;=Invoer!$B$27,IF(M104&gt;=0,IF(M104&gt;=$H$2,($H$2-H105),M104-D105)),0)</f>
        <v>0</v>
      </c>
      <c r="G105" s="4">
        <f>IF(M104*Invoer!$B$12/12&gt;=0,M104*Invoer!$B$12/12,0)</f>
        <v>0</v>
      </c>
      <c r="H105" s="4">
        <f>ABS(PMT(Invoer!$B$12/12,360-C105+1,IF(M104&gt;=0,M104,0),0))</f>
        <v>0</v>
      </c>
      <c r="I105" s="4">
        <f t="shared" si="12"/>
        <v>0</v>
      </c>
      <c r="J105" s="4">
        <f t="shared" si="9"/>
        <v>0</v>
      </c>
      <c r="K105" s="4">
        <f t="shared" si="13"/>
        <v>0</v>
      </c>
      <c r="L105" s="4">
        <f t="shared" si="14"/>
        <v>0</v>
      </c>
      <c r="M105" s="4">
        <f t="shared" si="17"/>
        <v>0</v>
      </c>
      <c r="N105" s="4">
        <f t="shared" si="15"/>
        <v>0</v>
      </c>
    </row>
    <row r="106" spans="1:14" x14ac:dyDescent="0.25">
      <c r="A106" s="10">
        <f t="shared" si="16"/>
        <v>47604</v>
      </c>
      <c r="B106">
        <f t="shared" si="10"/>
        <v>9</v>
      </c>
      <c r="C106">
        <v>105</v>
      </c>
      <c r="D106" s="4">
        <f t="shared" si="11"/>
        <v>0</v>
      </c>
      <c r="E106" s="4">
        <f>IF(ISNA(VLOOKUP(A106,'Extra aflossing'!A:G,3,0)),0,VLOOKUP(A106,'Extra aflossing'!A:G,3,0))</f>
        <v>0</v>
      </c>
      <c r="F106" s="4">
        <f>IF(A106&lt;=Invoer!$B$27,IF(M105&gt;=0,IF(M105&gt;=$H$2,($H$2-H106),M105-D106)),0)</f>
        <v>0</v>
      </c>
      <c r="G106" s="4">
        <f>IF(M105*Invoer!$B$12/12&gt;=0,M105*Invoer!$B$12/12,0)</f>
        <v>0</v>
      </c>
      <c r="H106" s="4">
        <f>ABS(PMT(Invoer!$B$12/12,360-C106+1,IF(M105&gt;=0,M105,0),0))</f>
        <v>0</v>
      </c>
      <c r="I106" s="4">
        <f t="shared" si="12"/>
        <v>0</v>
      </c>
      <c r="J106" s="4">
        <f t="shared" si="9"/>
        <v>0</v>
      </c>
      <c r="K106" s="4">
        <f t="shared" si="13"/>
        <v>0</v>
      </c>
      <c r="L106" s="4">
        <f t="shared" si="14"/>
        <v>0</v>
      </c>
      <c r="M106" s="4">
        <f t="shared" si="17"/>
        <v>0</v>
      </c>
      <c r="N106" s="4">
        <f t="shared" si="15"/>
        <v>0</v>
      </c>
    </row>
    <row r="107" spans="1:14" x14ac:dyDescent="0.25">
      <c r="A107" s="10">
        <f t="shared" si="16"/>
        <v>47635</v>
      </c>
      <c r="B107">
        <f t="shared" si="10"/>
        <v>9</v>
      </c>
      <c r="C107">
        <v>106</v>
      </c>
      <c r="D107" s="4">
        <f t="shared" si="11"/>
        <v>0</v>
      </c>
      <c r="E107" s="4">
        <f>IF(ISNA(VLOOKUP(A107,'Extra aflossing'!A:G,3,0)),0,VLOOKUP(A107,'Extra aflossing'!A:G,3,0))</f>
        <v>0</v>
      </c>
      <c r="F107" s="4">
        <f>IF(A107&lt;=Invoer!$B$27,IF(M106&gt;=0,IF(M106&gt;=$H$2,($H$2-H107),M106-D107)),0)</f>
        <v>0</v>
      </c>
      <c r="G107" s="4">
        <f>IF(M106*Invoer!$B$12/12&gt;=0,M106*Invoer!$B$12/12,0)</f>
        <v>0</v>
      </c>
      <c r="H107" s="4">
        <f>ABS(PMT(Invoer!$B$12/12,360-C107+1,IF(M106&gt;=0,M106,0),0))</f>
        <v>0</v>
      </c>
      <c r="I107" s="4">
        <f t="shared" si="12"/>
        <v>0</v>
      </c>
      <c r="J107" s="4">
        <f t="shared" si="9"/>
        <v>0</v>
      </c>
      <c r="K107" s="4">
        <f t="shared" si="13"/>
        <v>0</v>
      </c>
      <c r="L107" s="4">
        <f t="shared" si="14"/>
        <v>0</v>
      </c>
      <c r="M107" s="4">
        <f t="shared" si="17"/>
        <v>0</v>
      </c>
      <c r="N107" s="4">
        <f t="shared" si="15"/>
        <v>0</v>
      </c>
    </row>
    <row r="108" spans="1:14" x14ac:dyDescent="0.25">
      <c r="A108" s="10">
        <f t="shared" si="16"/>
        <v>47665</v>
      </c>
      <c r="B108">
        <f t="shared" si="10"/>
        <v>9</v>
      </c>
      <c r="C108">
        <v>107</v>
      </c>
      <c r="D108" s="4">
        <f t="shared" si="11"/>
        <v>0</v>
      </c>
      <c r="E108" s="4">
        <f>IF(ISNA(VLOOKUP(A108,'Extra aflossing'!A:G,3,0)),0,VLOOKUP(A108,'Extra aflossing'!A:G,3,0))</f>
        <v>0</v>
      </c>
      <c r="F108" s="4">
        <f>IF(A108&lt;=Invoer!$B$27,IF(M107&gt;=0,IF(M107&gt;=$H$2,($H$2-H108),M107-D108)),0)</f>
        <v>0</v>
      </c>
      <c r="G108" s="4">
        <f>IF(M107*Invoer!$B$12/12&gt;=0,M107*Invoer!$B$12/12,0)</f>
        <v>0</v>
      </c>
      <c r="H108" s="4">
        <f>ABS(PMT(Invoer!$B$12/12,360-C108+1,IF(M107&gt;=0,M107,0),0))</f>
        <v>0</v>
      </c>
      <c r="I108" s="4">
        <f t="shared" si="12"/>
        <v>0</v>
      </c>
      <c r="J108" s="4">
        <f t="shared" si="9"/>
        <v>0</v>
      </c>
      <c r="K108" s="4">
        <f t="shared" si="13"/>
        <v>0</v>
      </c>
      <c r="L108" s="4">
        <f t="shared" si="14"/>
        <v>0</v>
      </c>
      <c r="M108" s="4">
        <f t="shared" si="17"/>
        <v>0</v>
      </c>
      <c r="N108" s="4">
        <f t="shared" si="15"/>
        <v>0</v>
      </c>
    </row>
    <row r="109" spans="1:14" x14ac:dyDescent="0.25">
      <c r="A109" s="10">
        <f t="shared" si="16"/>
        <v>47696</v>
      </c>
      <c r="B109">
        <f t="shared" si="10"/>
        <v>9</v>
      </c>
      <c r="C109">
        <v>108</v>
      </c>
      <c r="D109" s="4">
        <f t="shared" si="11"/>
        <v>0</v>
      </c>
      <c r="E109" s="4">
        <f>IF(ISNA(VLOOKUP(A109,'Extra aflossing'!A:G,3,0)),0,VLOOKUP(A109,'Extra aflossing'!A:G,3,0))</f>
        <v>0</v>
      </c>
      <c r="F109" s="4">
        <f>IF(A109&lt;=Invoer!$B$27,IF(M108&gt;=0,IF(M108&gt;=$H$2,($H$2-H109),M108-D109)),0)</f>
        <v>0</v>
      </c>
      <c r="G109" s="4">
        <f>IF(M108*Invoer!$B$12/12&gt;=0,M108*Invoer!$B$12/12,0)</f>
        <v>0</v>
      </c>
      <c r="H109" s="4">
        <f>ABS(PMT(Invoer!$B$12/12,360-C109+1,IF(M108&gt;=0,M108,0),0))</f>
        <v>0</v>
      </c>
      <c r="I109" s="4">
        <f t="shared" si="12"/>
        <v>0</v>
      </c>
      <c r="J109" s="4">
        <f t="shared" si="9"/>
        <v>0</v>
      </c>
      <c r="K109" s="4">
        <f t="shared" si="13"/>
        <v>0</v>
      </c>
      <c r="L109" s="4">
        <f t="shared" si="14"/>
        <v>0</v>
      </c>
      <c r="M109" s="4">
        <f t="shared" si="17"/>
        <v>0</v>
      </c>
      <c r="N109" s="4">
        <f t="shared" si="15"/>
        <v>0</v>
      </c>
    </row>
    <row r="110" spans="1:14" x14ac:dyDescent="0.25">
      <c r="A110" s="10">
        <f t="shared" si="16"/>
        <v>47727</v>
      </c>
      <c r="B110">
        <f t="shared" si="10"/>
        <v>10</v>
      </c>
      <c r="C110">
        <v>109</v>
      </c>
      <c r="D110" s="4">
        <f t="shared" si="11"/>
        <v>0</v>
      </c>
      <c r="E110" s="4">
        <f>IF(ISNA(VLOOKUP(A110,'Extra aflossing'!A:G,3,0)),0,VLOOKUP(A110,'Extra aflossing'!A:G,3,0))</f>
        <v>0</v>
      </c>
      <c r="F110" s="4">
        <f>IF(A110&lt;=Invoer!$B$27,IF(M109&gt;=0,IF(M109&gt;=$H$2,($H$2-H110),M109-D110)),0)</f>
        <v>0</v>
      </c>
      <c r="G110" s="4">
        <f>IF(M109*Invoer!$B$12/12&gt;=0,M109*Invoer!$B$12/12,0)</f>
        <v>0</v>
      </c>
      <c r="H110" s="4">
        <f>ABS(PMT(Invoer!$B$12/12,360-C110+1,IF(M109&gt;=0,M109,0),0))</f>
        <v>0</v>
      </c>
      <c r="I110" s="4">
        <f t="shared" si="12"/>
        <v>0</v>
      </c>
      <c r="J110" s="4">
        <f t="shared" si="9"/>
        <v>0</v>
      </c>
      <c r="K110" s="4">
        <f t="shared" si="13"/>
        <v>0</v>
      </c>
      <c r="L110" s="4">
        <f t="shared" si="14"/>
        <v>0</v>
      </c>
      <c r="M110" s="4">
        <f t="shared" si="17"/>
        <v>0</v>
      </c>
      <c r="N110" s="4">
        <f t="shared" si="15"/>
        <v>0</v>
      </c>
    </row>
    <row r="111" spans="1:14" x14ac:dyDescent="0.25">
      <c r="A111" s="10">
        <f t="shared" si="16"/>
        <v>47757</v>
      </c>
      <c r="B111">
        <f t="shared" si="10"/>
        <v>10</v>
      </c>
      <c r="C111">
        <v>110</v>
      </c>
      <c r="D111" s="4">
        <f t="shared" si="11"/>
        <v>0</v>
      </c>
      <c r="E111" s="4">
        <f>IF(ISNA(VLOOKUP(A111,'Extra aflossing'!A:G,3,0)),0,VLOOKUP(A111,'Extra aflossing'!A:G,3,0))</f>
        <v>0</v>
      </c>
      <c r="F111" s="4">
        <f>IF(A111&lt;=Invoer!$B$27,IF(M110&gt;=0,IF(M110&gt;=$H$2,($H$2-H111),M110-D111)),0)</f>
        <v>0</v>
      </c>
      <c r="G111" s="4">
        <f>IF(M110*Invoer!$B$12/12&gt;=0,M110*Invoer!$B$12/12,0)</f>
        <v>0</v>
      </c>
      <c r="H111" s="4">
        <f>ABS(PMT(Invoer!$B$12/12,360-C111+1,IF(M110&gt;=0,M110,0),0))</f>
        <v>0</v>
      </c>
      <c r="I111" s="4">
        <f t="shared" si="12"/>
        <v>0</v>
      </c>
      <c r="J111" s="4">
        <f t="shared" si="9"/>
        <v>0</v>
      </c>
      <c r="K111" s="4">
        <f t="shared" si="13"/>
        <v>0</v>
      </c>
      <c r="L111" s="4">
        <f t="shared" si="14"/>
        <v>0</v>
      </c>
      <c r="M111" s="4">
        <f t="shared" si="17"/>
        <v>0</v>
      </c>
      <c r="N111" s="4">
        <f t="shared" si="15"/>
        <v>0</v>
      </c>
    </row>
    <row r="112" spans="1:14" x14ac:dyDescent="0.25">
      <c r="A112" s="10">
        <f t="shared" si="16"/>
        <v>47788</v>
      </c>
      <c r="B112">
        <f t="shared" si="10"/>
        <v>10</v>
      </c>
      <c r="C112">
        <v>111</v>
      </c>
      <c r="D112" s="4">
        <f t="shared" si="11"/>
        <v>0</v>
      </c>
      <c r="E112" s="4">
        <f>IF(ISNA(VLOOKUP(A112,'Extra aflossing'!A:G,3,0)),0,VLOOKUP(A112,'Extra aflossing'!A:G,3,0))</f>
        <v>0</v>
      </c>
      <c r="F112" s="4">
        <f>IF(A112&lt;=Invoer!$B$27,IF(M111&gt;=0,IF(M111&gt;=$H$2,($H$2-H112),M111-D112)),0)</f>
        <v>0</v>
      </c>
      <c r="G112" s="4">
        <f>IF(M111*Invoer!$B$12/12&gt;=0,M111*Invoer!$B$12/12,0)</f>
        <v>0</v>
      </c>
      <c r="H112" s="4">
        <f>ABS(PMT(Invoer!$B$12/12,360-C112+1,IF(M111&gt;=0,M111,0),0))</f>
        <v>0</v>
      </c>
      <c r="I112" s="4">
        <f t="shared" si="12"/>
        <v>0</v>
      </c>
      <c r="J112" s="4">
        <f t="shared" si="9"/>
        <v>0</v>
      </c>
      <c r="K112" s="4">
        <f t="shared" si="13"/>
        <v>0</v>
      </c>
      <c r="L112" s="4">
        <f t="shared" si="14"/>
        <v>0</v>
      </c>
      <c r="M112" s="4">
        <f t="shared" si="17"/>
        <v>0</v>
      </c>
      <c r="N112" s="4">
        <f t="shared" si="15"/>
        <v>0</v>
      </c>
    </row>
    <row r="113" spans="1:14" x14ac:dyDescent="0.25">
      <c r="A113" s="10">
        <f t="shared" si="16"/>
        <v>47818</v>
      </c>
      <c r="B113">
        <f t="shared" si="10"/>
        <v>10</v>
      </c>
      <c r="C113">
        <v>112</v>
      </c>
      <c r="D113" s="4">
        <f t="shared" si="11"/>
        <v>0</v>
      </c>
      <c r="E113" s="4">
        <f>IF(ISNA(VLOOKUP(A113,'Extra aflossing'!A:G,3,0)),0,VLOOKUP(A113,'Extra aflossing'!A:G,3,0))</f>
        <v>0</v>
      </c>
      <c r="F113" s="4">
        <f>IF(A113&lt;=Invoer!$B$27,IF(M112&gt;=0,IF(M112&gt;=$H$2,($H$2-H113),M112-D113)),0)</f>
        <v>0</v>
      </c>
      <c r="G113" s="4">
        <f>IF(M112*Invoer!$B$12/12&gt;=0,M112*Invoer!$B$12/12,0)</f>
        <v>0</v>
      </c>
      <c r="H113" s="4">
        <f>ABS(PMT(Invoer!$B$12/12,360-C113+1,IF(M112&gt;=0,M112,0),0))</f>
        <v>0</v>
      </c>
      <c r="I113" s="4">
        <f t="shared" si="12"/>
        <v>0</v>
      </c>
      <c r="J113" s="4">
        <f t="shared" si="9"/>
        <v>0</v>
      </c>
      <c r="K113" s="4">
        <f t="shared" si="13"/>
        <v>0</v>
      </c>
      <c r="L113" s="4">
        <f t="shared" si="14"/>
        <v>0</v>
      </c>
      <c r="M113" s="4">
        <f t="shared" si="17"/>
        <v>0</v>
      </c>
      <c r="N113" s="4">
        <f t="shared" si="15"/>
        <v>0</v>
      </c>
    </row>
    <row r="114" spans="1:14" x14ac:dyDescent="0.25">
      <c r="A114" s="10">
        <f t="shared" si="16"/>
        <v>47849</v>
      </c>
      <c r="B114">
        <f t="shared" si="10"/>
        <v>10</v>
      </c>
      <c r="C114">
        <v>113</v>
      </c>
      <c r="D114" s="4">
        <f t="shared" si="11"/>
        <v>0</v>
      </c>
      <c r="E114" s="4">
        <f>IF(ISNA(VLOOKUP(A114,'Extra aflossing'!A:G,3,0)),0,VLOOKUP(A114,'Extra aflossing'!A:G,3,0))</f>
        <v>0</v>
      </c>
      <c r="F114" s="4">
        <f>IF(A114&lt;=Invoer!$B$27,IF(M113&gt;=0,IF(M113&gt;=$H$2,($H$2-H114),M113-D114)),0)</f>
        <v>0</v>
      </c>
      <c r="G114" s="4">
        <f>IF(M113*Invoer!$B$12/12&gt;=0,M113*Invoer!$B$12/12,0)</f>
        <v>0</v>
      </c>
      <c r="H114" s="4">
        <f>ABS(PMT(Invoer!$B$12/12,360-C114+1,IF(M113&gt;=0,M113,0),0))</f>
        <v>0</v>
      </c>
      <c r="I114" s="4">
        <f t="shared" si="12"/>
        <v>0</v>
      </c>
      <c r="J114" s="4">
        <f t="shared" si="9"/>
        <v>0</v>
      </c>
      <c r="K114" s="4">
        <f t="shared" si="13"/>
        <v>0</v>
      </c>
      <c r="L114" s="4">
        <f t="shared" si="14"/>
        <v>0</v>
      </c>
      <c r="M114" s="4">
        <f t="shared" si="17"/>
        <v>0</v>
      </c>
      <c r="N114" s="4">
        <f t="shared" si="15"/>
        <v>0</v>
      </c>
    </row>
    <row r="115" spans="1:14" x14ac:dyDescent="0.25">
      <c r="A115" s="10">
        <f t="shared" si="16"/>
        <v>47880</v>
      </c>
      <c r="B115">
        <f t="shared" si="10"/>
        <v>10</v>
      </c>
      <c r="C115">
        <v>114</v>
      </c>
      <c r="D115" s="4">
        <f t="shared" si="11"/>
        <v>0</v>
      </c>
      <c r="E115" s="4">
        <f>IF(ISNA(VLOOKUP(A115,'Extra aflossing'!A:G,3,0)),0,VLOOKUP(A115,'Extra aflossing'!A:G,3,0))</f>
        <v>0</v>
      </c>
      <c r="F115" s="4">
        <f>IF(A115&lt;=Invoer!$B$27,IF(M114&gt;=0,IF(M114&gt;=$H$2,($H$2-H115),M114-D115)),0)</f>
        <v>0</v>
      </c>
      <c r="G115" s="4">
        <f>IF(M114*Invoer!$B$12/12&gt;=0,M114*Invoer!$B$12/12,0)</f>
        <v>0</v>
      </c>
      <c r="H115" s="4">
        <f>ABS(PMT(Invoer!$B$12/12,360-C115+1,IF(M114&gt;=0,M114,0),0))</f>
        <v>0</v>
      </c>
      <c r="I115" s="4">
        <f t="shared" si="12"/>
        <v>0</v>
      </c>
      <c r="J115" s="4">
        <f t="shared" si="9"/>
        <v>0</v>
      </c>
      <c r="K115" s="4">
        <f t="shared" si="13"/>
        <v>0</v>
      </c>
      <c r="L115" s="4">
        <f t="shared" si="14"/>
        <v>0</v>
      </c>
      <c r="M115" s="4">
        <f t="shared" si="17"/>
        <v>0</v>
      </c>
      <c r="N115" s="4">
        <f t="shared" si="15"/>
        <v>0</v>
      </c>
    </row>
    <row r="116" spans="1:14" x14ac:dyDescent="0.25">
      <c r="A116" s="10">
        <f t="shared" si="16"/>
        <v>47908</v>
      </c>
      <c r="B116">
        <f t="shared" si="10"/>
        <v>10</v>
      </c>
      <c r="C116">
        <v>115</v>
      </c>
      <c r="D116" s="4">
        <f t="shared" si="11"/>
        <v>0</v>
      </c>
      <c r="E116" s="4">
        <f>IF(ISNA(VLOOKUP(A116,'Extra aflossing'!A:G,3,0)),0,VLOOKUP(A116,'Extra aflossing'!A:G,3,0))</f>
        <v>0</v>
      </c>
      <c r="F116" s="4">
        <f>IF(A116&lt;=Invoer!$B$27,IF(M115&gt;=0,IF(M115&gt;=$H$2,($H$2-H116),M115-D116)),0)</f>
        <v>0</v>
      </c>
      <c r="G116" s="4">
        <f>IF(M115*Invoer!$B$12/12&gt;=0,M115*Invoer!$B$12/12,0)</f>
        <v>0</v>
      </c>
      <c r="H116" s="4">
        <f>ABS(PMT(Invoer!$B$12/12,360-C116+1,IF(M115&gt;=0,M115,0),0))</f>
        <v>0</v>
      </c>
      <c r="I116" s="4">
        <f t="shared" si="12"/>
        <v>0</v>
      </c>
      <c r="J116" s="4">
        <f t="shared" si="9"/>
        <v>0</v>
      </c>
      <c r="K116" s="4">
        <f t="shared" si="13"/>
        <v>0</v>
      </c>
      <c r="L116" s="4">
        <f t="shared" si="14"/>
        <v>0</v>
      </c>
      <c r="M116" s="4">
        <f t="shared" si="17"/>
        <v>0</v>
      </c>
      <c r="N116" s="4">
        <f t="shared" si="15"/>
        <v>0</v>
      </c>
    </row>
    <row r="117" spans="1:14" x14ac:dyDescent="0.25">
      <c r="A117" s="10">
        <f t="shared" si="16"/>
        <v>47939</v>
      </c>
      <c r="B117">
        <f t="shared" si="10"/>
        <v>10</v>
      </c>
      <c r="C117">
        <v>116</v>
      </c>
      <c r="D117" s="4">
        <f t="shared" si="11"/>
        <v>0</v>
      </c>
      <c r="E117" s="4">
        <f>IF(ISNA(VLOOKUP(A117,'Extra aflossing'!A:G,3,0)),0,VLOOKUP(A117,'Extra aflossing'!A:G,3,0))</f>
        <v>0</v>
      </c>
      <c r="F117" s="4">
        <f>IF(A117&lt;=Invoer!$B$27,IF(M116&gt;=0,IF(M116&gt;=$H$2,($H$2-H117),M116-D117)),0)</f>
        <v>0</v>
      </c>
      <c r="G117" s="4">
        <f>IF(M116*Invoer!$B$12/12&gt;=0,M116*Invoer!$B$12/12,0)</f>
        <v>0</v>
      </c>
      <c r="H117" s="4">
        <f>ABS(PMT(Invoer!$B$12/12,360-C117+1,IF(M116&gt;=0,M116,0),0))</f>
        <v>0</v>
      </c>
      <c r="I117" s="4">
        <f t="shared" si="12"/>
        <v>0</v>
      </c>
      <c r="J117" s="4">
        <f t="shared" si="9"/>
        <v>0</v>
      </c>
      <c r="K117" s="4">
        <f t="shared" si="13"/>
        <v>0</v>
      </c>
      <c r="L117" s="4">
        <f t="shared" si="14"/>
        <v>0</v>
      </c>
      <c r="M117" s="4">
        <f t="shared" si="17"/>
        <v>0</v>
      </c>
      <c r="N117" s="4">
        <f t="shared" si="15"/>
        <v>0</v>
      </c>
    </row>
    <row r="118" spans="1:14" x14ac:dyDescent="0.25">
      <c r="A118" s="10">
        <f t="shared" si="16"/>
        <v>47969</v>
      </c>
      <c r="B118">
        <f t="shared" si="10"/>
        <v>10</v>
      </c>
      <c r="C118">
        <v>117</v>
      </c>
      <c r="D118" s="4">
        <f t="shared" si="11"/>
        <v>0</v>
      </c>
      <c r="E118" s="4">
        <f>IF(ISNA(VLOOKUP(A118,'Extra aflossing'!A:G,3,0)),0,VLOOKUP(A118,'Extra aflossing'!A:G,3,0))</f>
        <v>0</v>
      </c>
      <c r="F118" s="4">
        <f>IF(A118&lt;=Invoer!$B$27,IF(M117&gt;=0,IF(M117&gt;=$H$2,($H$2-H118),M117-D118)),0)</f>
        <v>0</v>
      </c>
      <c r="G118" s="4">
        <f>IF(M117*Invoer!$B$12/12&gt;=0,M117*Invoer!$B$12/12,0)</f>
        <v>0</v>
      </c>
      <c r="H118" s="4">
        <f>ABS(PMT(Invoer!$B$12/12,360-C118+1,IF(M117&gt;=0,M117,0),0))</f>
        <v>0</v>
      </c>
      <c r="I118" s="4">
        <f t="shared" si="12"/>
        <v>0</v>
      </c>
      <c r="J118" s="4">
        <f t="shared" si="9"/>
        <v>0</v>
      </c>
      <c r="K118" s="4">
        <f t="shared" si="13"/>
        <v>0</v>
      </c>
      <c r="L118" s="4">
        <f t="shared" si="14"/>
        <v>0</v>
      </c>
      <c r="M118" s="4">
        <f t="shared" si="17"/>
        <v>0</v>
      </c>
      <c r="N118" s="4">
        <f t="shared" si="15"/>
        <v>0</v>
      </c>
    </row>
    <row r="119" spans="1:14" x14ac:dyDescent="0.25">
      <c r="A119" s="10">
        <f t="shared" si="16"/>
        <v>48000</v>
      </c>
      <c r="B119">
        <f t="shared" si="10"/>
        <v>10</v>
      </c>
      <c r="C119">
        <v>118</v>
      </c>
      <c r="D119" s="4">
        <f t="shared" si="11"/>
        <v>0</v>
      </c>
      <c r="E119" s="4">
        <f>IF(ISNA(VLOOKUP(A119,'Extra aflossing'!A:G,3,0)),0,VLOOKUP(A119,'Extra aflossing'!A:G,3,0))</f>
        <v>0</v>
      </c>
      <c r="F119" s="4">
        <f>IF(A119&lt;=Invoer!$B$27,IF(M118&gt;=0,IF(M118&gt;=$H$2,($H$2-H119),M118-D119)),0)</f>
        <v>0</v>
      </c>
      <c r="G119" s="4">
        <f>IF(M118*Invoer!$B$12/12&gt;=0,M118*Invoer!$B$12/12,0)</f>
        <v>0</v>
      </c>
      <c r="H119" s="4">
        <f>ABS(PMT(Invoer!$B$12/12,360-C119+1,IF(M118&gt;=0,M118,0),0))</f>
        <v>0</v>
      </c>
      <c r="I119" s="4">
        <f t="shared" si="12"/>
        <v>0</v>
      </c>
      <c r="J119" s="4">
        <f t="shared" si="9"/>
        <v>0</v>
      </c>
      <c r="K119" s="4">
        <f t="shared" si="13"/>
        <v>0</v>
      </c>
      <c r="L119" s="4">
        <f t="shared" si="14"/>
        <v>0</v>
      </c>
      <c r="M119" s="4">
        <f t="shared" si="17"/>
        <v>0</v>
      </c>
      <c r="N119" s="4">
        <f t="shared" si="15"/>
        <v>0</v>
      </c>
    </row>
    <row r="120" spans="1:14" x14ac:dyDescent="0.25">
      <c r="A120" s="10">
        <f t="shared" si="16"/>
        <v>48030</v>
      </c>
      <c r="B120">
        <f t="shared" si="10"/>
        <v>10</v>
      </c>
      <c r="C120">
        <v>119</v>
      </c>
      <c r="D120" s="4">
        <f t="shared" si="11"/>
        <v>0</v>
      </c>
      <c r="E120" s="4">
        <f>IF(ISNA(VLOOKUP(A120,'Extra aflossing'!A:G,3,0)),0,VLOOKUP(A120,'Extra aflossing'!A:G,3,0))</f>
        <v>0</v>
      </c>
      <c r="F120" s="4">
        <f>IF(A120&lt;=Invoer!$B$27,IF(M119&gt;=0,IF(M119&gt;=$H$2,($H$2-H120),M119-D120)),0)</f>
        <v>0</v>
      </c>
      <c r="G120" s="4">
        <f>IF(M119*Invoer!$B$12/12&gt;=0,M119*Invoer!$B$12/12,0)</f>
        <v>0</v>
      </c>
      <c r="H120" s="4">
        <f>ABS(PMT(Invoer!$B$12/12,360-C120+1,IF(M119&gt;=0,M119,0),0))</f>
        <v>0</v>
      </c>
      <c r="I120" s="4">
        <f t="shared" si="12"/>
        <v>0</v>
      </c>
      <c r="J120" s="4">
        <f t="shared" si="9"/>
        <v>0</v>
      </c>
      <c r="K120" s="4">
        <f t="shared" si="13"/>
        <v>0</v>
      </c>
      <c r="L120" s="4">
        <f t="shared" si="14"/>
        <v>0</v>
      </c>
      <c r="M120" s="4">
        <f t="shared" si="17"/>
        <v>0</v>
      </c>
      <c r="N120" s="4">
        <f t="shared" si="15"/>
        <v>0</v>
      </c>
    </row>
    <row r="121" spans="1:14" x14ac:dyDescent="0.25">
      <c r="A121" s="10">
        <f t="shared" si="16"/>
        <v>48061</v>
      </c>
      <c r="B121">
        <f t="shared" si="10"/>
        <v>10</v>
      </c>
      <c r="C121">
        <v>120</v>
      </c>
      <c r="D121" s="4">
        <f t="shared" si="11"/>
        <v>0</v>
      </c>
      <c r="E121" s="4">
        <f>IF(ISNA(VLOOKUP(A121,'Extra aflossing'!A:G,3,0)),0,VLOOKUP(A121,'Extra aflossing'!A:G,3,0))</f>
        <v>0</v>
      </c>
      <c r="F121" s="4">
        <f>IF(A121&lt;=Invoer!$B$27,IF(M120&gt;=0,IF(M120&gt;=$H$2,($H$2-H121),M120-D121)),0)</f>
        <v>0</v>
      </c>
      <c r="G121" s="4">
        <f>IF(M120*Invoer!$B$12/12&gt;=0,M120*Invoer!$B$12/12,0)</f>
        <v>0</v>
      </c>
      <c r="H121" s="4">
        <f>ABS(PMT(Invoer!$B$12/12,360-C121+1,IF(M120&gt;=0,M120,0),0))</f>
        <v>0</v>
      </c>
      <c r="I121" s="4">
        <f t="shared" si="12"/>
        <v>0</v>
      </c>
      <c r="J121" s="4">
        <f t="shared" si="9"/>
        <v>0</v>
      </c>
      <c r="K121" s="4">
        <f t="shared" si="13"/>
        <v>0</v>
      </c>
      <c r="L121" s="4">
        <f t="shared" si="14"/>
        <v>0</v>
      </c>
      <c r="M121" s="4">
        <f t="shared" si="17"/>
        <v>0</v>
      </c>
      <c r="N121" s="4">
        <f t="shared" si="15"/>
        <v>0</v>
      </c>
    </row>
    <row r="122" spans="1:14" x14ac:dyDescent="0.25">
      <c r="A122" s="10">
        <f t="shared" si="16"/>
        <v>48092</v>
      </c>
      <c r="B122">
        <f t="shared" si="10"/>
        <v>11</v>
      </c>
      <c r="C122">
        <v>121</v>
      </c>
      <c r="D122" s="4">
        <f t="shared" si="11"/>
        <v>0</v>
      </c>
      <c r="E122" s="4">
        <f>IF(ISNA(VLOOKUP(A122,'Extra aflossing'!A:G,3,0)),0,VLOOKUP(A122,'Extra aflossing'!A:G,3,0))</f>
        <v>0</v>
      </c>
      <c r="F122" s="4">
        <f>IF(A122&lt;=Invoer!$B$27,IF(M121&gt;=0,IF(M121&gt;=$H$2,($H$2-H122),M121-D122)),0)</f>
        <v>0</v>
      </c>
      <c r="G122" s="4">
        <f>IF(M121*Invoer!$B$12/12&gt;=0,M121*Invoer!$B$12/12,0)</f>
        <v>0</v>
      </c>
      <c r="H122" s="4">
        <f>ABS(PMT(Invoer!$B$12/12,360-C122+1,IF(M121&gt;=0,M121,0),0))</f>
        <v>0</v>
      </c>
      <c r="I122" s="4">
        <f t="shared" si="12"/>
        <v>0</v>
      </c>
      <c r="J122" s="4">
        <f t="shared" si="9"/>
        <v>0</v>
      </c>
      <c r="K122" s="4">
        <f t="shared" si="13"/>
        <v>0</v>
      </c>
      <c r="L122" s="4">
        <f t="shared" si="14"/>
        <v>0</v>
      </c>
      <c r="M122" s="4">
        <f t="shared" si="17"/>
        <v>0</v>
      </c>
      <c r="N122" s="4">
        <f t="shared" si="15"/>
        <v>0</v>
      </c>
    </row>
    <row r="123" spans="1:14" x14ac:dyDescent="0.25">
      <c r="A123" s="10">
        <f t="shared" si="16"/>
        <v>48122</v>
      </c>
      <c r="B123">
        <f t="shared" si="10"/>
        <v>11</v>
      </c>
      <c r="C123">
        <v>122</v>
      </c>
      <c r="D123" s="4">
        <f t="shared" si="11"/>
        <v>0</v>
      </c>
      <c r="E123" s="4">
        <f>IF(ISNA(VLOOKUP(A123,'Extra aflossing'!A:G,3,0)),0,VLOOKUP(A123,'Extra aflossing'!A:G,3,0))</f>
        <v>0</v>
      </c>
      <c r="F123" s="4">
        <f>IF(A123&lt;=Invoer!$B$27,IF(M122&gt;=0,IF(M122&gt;=$H$2,($H$2-H123),M122-D123)),0)</f>
        <v>0</v>
      </c>
      <c r="G123" s="4">
        <f>IF(M122*Invoer!$B$12/12&gt;=0,M122*Invoer!$B$12/12,0)</f>
        <v>0</v>
      </c>
      <c r="H123" s="4">
        <f>ABS(PMT(Invoer!$B$12/12,360-C123+1,IF(M122&gt;=0,M122,0),0))</f>
        <v>0</v>
      </c>
      <c r="I123" s="4">
        <f t="shared" si="12"/>
        <v>0</v>
      </c>
      <c r="J123" s="4">
        <f t="shared" si="9"/>
        <v>0</v>
      </c>
      <c r="K123" s="4">
        <f t="shared" si="13"/>
        <v>0</v>
      </c>
      <c r="L123" s="4">
        <f t="shared" si="14"/>
        <v>0</v>
      </c>
      <c r="M123" s="4">
        <f t="shared" si="17"/>
        <v>0</v>
      </c>
      <c r="N123" s="4">
        <f t="shared" si="15"/>
        <v>0</v>
      </c>
    </row>
    <row r="124" spans="1:14" x14ac:dyDescent="0.25">
      <c r="A124" s="10">
        <f t="shared" si="16"/>
        <v>48153</v>
      </c>
      <c r="B124">
        <f t="shared" si="10"/>
        <v>11</v>
      </c>
      <c r="C124">
        <v>123</v>
      </c>
      <c r="D124" s="4">
        <f t="shared" si="11"/>
        <v>0</v>
      </c>
      <c r="E124" s="4">
        <f>IF(ISNA(VLOOKUP(A124,'Extra aflossing'!A:G,3,0)),0,VLOOKUP(A124,'Extra aflossing'!A:G,3,0))</f>
        <v>0</v>
      </c>
      <c r="F124" s="4">
        <f>IF(A124&lt;=Invoer!$B$27,IF(M123&gt;=0,IF(M123&gt;=$H$2,($H$2-H124),M123-D124)),0)</f>
        <v>0</v>
      </c>
      <c r="G124" s="4">
        <f>IF(M123*Invoer!$B$12/12&gt;=0,M123*Invoer!$B$12/12,0)</f>
        <v>0</v>
      </c>
      <c r="H124" s="4">
        <f>ABS(PMT(Invoer!$B$12/12,360-C124+1,IF(M123&gt;=0,M123,0),0))</f>
        <v>0</v>
      </c>
      <c r="I124" s="4">
        <f t="shared" si="12"/>
        <v>0</v>
      </c>
      <c r="J124" s="4">
        <f t="shared" si="9"/>
        <v>0</v>
      </c>
      <c r="K124" s="4">
        <f t="shared" si="13"/>
        <v>0</v>
      </c>
      <c r="L124" s="4">
        <f t="shared" si="14"/>
        <v>0</v>
      </c>
      <c r="M124" s="4">
        <f t="shared" si="17"/>
        <v>0</v>
      </c>
      <c r="N124" s="4">
        <f t="shared" si="15"/>
        <v>0</v>
      </c>
    </row>
    <row r="125" spans="1:14" x14ac:dyDescent="0.25">
      <c r="A125" s="10">
        <f t="shared" si="16"/>
        <v>48183</v>
      </c>
      <c r="B125">
        <f t="shared" si="10"/>
        <v>11</v>
      </c>
      <c r="C125">
        <v>124</v>
      </c>
      <c r="D125" s="4">
        <f t="shared" si="11"/>
        <v>0</v>
      </c>
      <c r="E125" s="4">
        <f>IF(ISNA(VLOOKUP(A125,'Extra aflossing'!A:G,3,0)),0,VLOOKUP(A125,'Extra aflossing'!A:G,3,0))</f>
        <v>0</v>
      </c>
      <c r="F125" s="4">
        <f>IF(A125&lt;=Invoer!$B$27,IF(M124&gt;=0,IF(M124&gt;=$H$2,($H$2-H125),M124-D125)),0)</f>
        <v>0</v>
      </c>
      <c r="G125" s="4">
        <f>IF(M124*Invoer!$B$12/12&gt;=0,M124*Invoer!$B$12/12,0)</f>
        <v>0</v>
      </c>
      <c r="H125" s="4">
        <f>ABS(PMT(Invoer!$B$12/12,360-C125+1,IF(M124&gt;=0,M124,0),0))</f>
        <v>0</v>
      </c>
      <c r="I125" s="4">
        <f t="shared" si="12"/>
        <v>0</v>
      </c>
      <c r="J125" s="4">
        <f t="shared" si="9"/>
        <v>0</v>
      </c>
      <c r="K125" s="4">
        <f t="shared" si="13"/>
        <v>0</v>
      </c>
      <c r="L125" s="4">
        <f t="shared" si="14"/>
        <v>0</v>
      </c>
      <c r="M125" s="4">
        <f t="shared" si="17"/>
        <v>0</v>
      </c>
      <c r="N125" s="4">
        <f t="shared" si="15"/>
        <v>0</v>
      </c>
    </row>
    <row r="126" spans="1:14" x14ac:dyDescent="0.25">
      <c r="A126" s="10">
        <f t="shared" si="16"/>
        <v>48214</v>
      </c>
      <c r="B126">
        <f t="shared" si="10"/>
        <v>11</v>
      </c>
      <c r="C126">
        <v>125</v>
      </c>
      <c r="D126" s="4">
        <f t="shared" si="11"/>
        <v>0</v>
      </c>
      <c r="E126" s="4">
        <f>IF(ISNA(VLOOKUP(A126,'Extra aflossing'!A:G,3,0)),0,VLOOKUP(A126,'Extra aflossing'!A:G,3,0))</f>
        <v>0</v>
      </c>
      <c r="F126" s="4">
        <f>IF(A126&lt;=Invoer!$B$27,IF(M125&gt;=0,IF(M125&gt;=$H$2,($H$2-H126),M125-D126)),0)</f>
        <v>0</v>
      </c>
      <c r="G126" s="4">
        <f>IF(M125*Invoer!$B$12/12&gt;=0,M125*Invoer!$B$12/12,0)</f>
        <v>0</v>
      </c>
      <c r="H126" s="4">
        <f>ABS(PMT(Invoer!$B$12/12,360-C126+1,IF(M125&gt;=0,M125,0),0))</f>
        <v>0</v>
      </c>
      <c r="I126" s="4">
        <f t="shared" si="12"/>
        <v>0</v>
      </c>
      <c r="J126" s="4">
        <f t="shared" si="9"/>
        <v>0</v>
      </c>
      <c r="K126" s="4">
        <f t="shared" si="13"/>
        <v>0</v>
      </c>
      <c r="L126" s="4">
        <f t="shared" si="14"/>
        <v>0</v>
      </c>
      <c r="M126" s="4">
        <f t="shared" si="17"/>
        <v>0</v>
      </c>
      <c r="N126" s="4">
        <f t="shared" si="15"/>
        <v>0</v>
      </c>
    </row>
    <row r="127" spans="1:14" x14ac:dyDescent="0.25">
      <c r="A127" s="10">
        <f t="shared" si="16"/>
        <v>48245</v>
      </c>
      <c r="B127">
        <f t="shared" si="10"/>
        <v>11</v>
      </c>
      <c r="C127">
        <v>126</v>
      </c>
      <c r="D127" s="4">
        <f t="shared" si="11"/>
        <v>0</v>
      </c>
      <c r="E127" s="4">
        <f>IF(ISNA(VLOOKUP(A127,'Extra aflossing'!A:G,3,0)),0,VLOOKUP(A127,'Extra aflossing'!A:G,3,0))</f>
        <v>0</v>
      </c>
      <c r="F127" s="4">
        <f>IF(A127&lt;=Invoer!$B$27,IF(M126&gt;=0,IF(M126&gt;=$H$2,($H$2-H127),M126-D127)),0)</f>
        <v>0</v>
      </c>
      <c r="G127" s="4">
        <f>IF(M126*Invoer!$B$12/12&gt;=0,M126*Invoer!$B$12/12,0)</f>
        <v>0</v>
      </c>
      <c r="H127" s="4">
        <f>ABS(PMT(Invoer!$B$12/12,360-C127+1,IF(M126&gt;=0,M126,0),0))</f>
        <v>0</v>
      </c>
      <c r="I127" s="4">
        <f t="shared" si="12"/>
        <v>0</v>
      </c>
      <c r="J127" s="4">
        <f t="shared" si="9"/>
        <v>0</v>
      </c>
      <c r="K127" s="4">
        <f t="shared" si="13"/>
        <v>0</v>
      </c>
      <c r="L127" s="4">
        <f t="shared" si="14"/>
        <v>0</v>
      </c>
      <c r="M127" s="4">
        <f t="shared" si="17"/>
        <v>0</v>
      </c>
      <c r="N127" s="4">
        <f t="shared" si="15"/>
        <v>0</v>
      </c>
    </row>
    <row r="128" spans="1:14" x14ac:dyDescent="0.25">
      <c r="A128" s="10">
        <f t="shared" si="16"/>
        <v>48274</v>
      </c>
      <c r="B128">
        <f t="shared" si="10"/>
        <v>11</v>
      </c>
      <c r="C128">
        <v>127</v>
      </c>
      <c r="D128" s="4">
        <f t="shared" si="11"/>
        <v>0</v>
      </c>
      <c r="E128" s="4">
        <f>IF(ISNA(VLOOKUP(A128,'Extra aflossing'!A:G,3,0)),0,VLOOKUP(A128,'Extra aflossing'!A:G,3,0))</f>
        <v>0</v>
      </c>
      <c r="F128" s="4">
        <f>IF(A128&lt;=Invoer!$B$27,IF(M127&gt;=0,IF(M127&gt;=$H$2,($H$2-H128),M127-D128)),0)</f>
        <v>0</v>
      </c>
      <c r="G128" s="4">
        <f>IF(M127*Invoer!$B$12/12&gt;=0,M127*Invoer!$B$12/12,0)</f>
        <v>0</v>
      </c>
      <c r="H128" s="4">
        <f>ABS(PMT(Invoer!$B$12/12,360-C128+1,IF(M127&gt;=0,M127,0),0))</f>
        <v>0</v>
      </c>
      <c r="I128" s="4">
        <f t="shared" si="12"/>
        <v>0</v>
      </c>
      <c r="J128" s="4">
        <f t="shared" si="9"/>
        <v>0</v>
      </c>
      <c r="K128" s="4">
        <f t="shared" si="13"/>
        <v>0</v>
      </c>
      <c r="L128" s="4">
        <f t="shared" si="14"/>
        <v>0</v>
      </c>
      <c r="M128" s="4">
        <f t="shared" si="17"/>
        <v>0</v>
      </c>
      <c r="N128" s="4">
        <f t="shared" si="15"/>
        <v>0</v>
      </c>
    </row>
    <row r="129" spans="1:14" x14ac:dyDescent="0.25">
      <c r="A129" s="10">
        <f t="shared" si="16"/>
        <v>48305</v>
      </c>
      <c r="B129">
        <f t="shared" si="10"/>
        <v>11</v>
      </c>
      <c r="C129">
        <v>128</v>
      </c>
      <c r="D129" s="4">
        <f t="shared" si="11"/>
        <v>0</v>
      </c>
      <c r="E129" s="4">
        <f>IF(ISNA(VLOOKUP(A129,'Extra aflossing'!A:G,3,0)),0,VLOOKUP(A129,'Extra aflossing'!A:G,3,0))</f>
        <v>0</v>
      </c>
      <c r="F129" s="4">
        <f>IF(A129&lt;=Invoer!$B$27,IF(M128&gt;=0,IF(M128&gt;=$H$2,($H$2-H129),M128-D129)),0)</f>
        <v>0</v>
      </c>
      <c r="G129" s="4">
        <f>IF(M128*Invoer!$B$12/12&gt;=0,M128*Invoer!$B$12/12,0)</f>
        <v>0</v>
      </c>
      <c r="H129" s="4">
        <f>ABS(PMT(Invoer!$B$12/12,360-C129+1,IF(M128&gt;=0,M128,0),0))</f>
        <v>0</v>
      </c>
      <c r="I129" s="4">
        <f t="shared" si="12"/>
        <v>0</v>
      </c>
      <c r="J129" s="4">
        <f t="shared" si="9"/>
        <v>0</v>
      </c>
      <c r="K129" s="4">
        <f t="shared" si="13"/>
        <v>0</v>
      </c>
      <c r="L129" s="4">
        <f t="shared" si="14"/>
        <v>0</v>
      </c>
      <c r="M129" s="4">
        <f t="shared" si="17"/>
        <v>0</v>
      </c>
      <c r="N129" s="4">
        <f t="shared" si="15"/>
        <v>0</v>
      </c>
    </row>
    <row r="130" spans="1:14" x14ac:dyDescent="0.25">
      <c r="A130" s="10">
        <f t="shared" si="16"/>
        <v>48335</v>
      </c>
      <c r="B130">
        <f t="shared" si="10"/>
        <v>11</v>
      </c>
      <c r="C130">
        <v>129</v>
      </c>
      <c r="D130" s="4">
        <f t="shared" si="11"/>
        <v>0</v>
      </c>
      <c r="E130" s="4">
        <f>IF(ISNA(VLOOKUP(A130,'Extra aflossing'!A:G,3,0)),0,VLOOKUP(A130,'Extra aflossing'!A:G,3,0))</f>
        <v>0</v>
      </c>
      <c r="F130" s="4">
        <f>IF(A130&lt;=Invoer!$B$27,IF(M129&gt;=0,IF(M129&gt;=$H$2,($H$2-H130),M129-D130)),0)</f>
        <v>0</v>
      </c>
      <c r="G130" s="4">
        <f>IF(M129*Invoer!$B$12/12&gt;=0,M129*Invoer!$B$12/12,0)</f>
        <v>0</v>
      </c>
      <c r="H130" s="4">
        <f>ABS(PMT(Invoer!$B$12/12,360-C130+1,IF(M129&gt;=0,M129,0),0))</f>
        <v>0</v>
      </c>
      <c r="I130" s="4">
        <f t="shared" si="12"/>
        <v>0</v>
      </c>
      <c r="J130" s="4">
        <f t="shared" ref="J130:J193" si="18">H130-I130</f>
        <v>0</v>
      </c>
      <c r="K130" s="4">
        <f t="shared" si="13"/>
        <v>0</v>
      </c>
      <c r="L130" s="4">
        <f t="shared" si="14"/>
        <v>0</v>
      </c>
      <c r="M130" s="4">
        <f t="shared" si="17"/>
        <v>0</v>
      </c>
      <c r="N130" s="4">
        <f t="shared" si="15"/>
        <v>0</v>
      </c>
    </row>
    <row r="131" spans="1:14" x14ac:dyDescent="0.25">
      <c r="A131" s="10">
        <f t="shared" si="16"/>
        <v>48366</v>
      </c>
      <c r="B131">
        <f t="shared" ref="B131:B194" si="19">CEILING(C131/12,1)</f>
        <v>11</v>
      </c>
      <c r="C131">
        <v>130</v>
      </c>
      <c r="D131" s="4">
        <f t="shared" ref="D131:D194" si="20">H131-G131</f>
        <v>0</v>
      </c>
      <c r="E131" s="4">
        <f>IF(ISNA(VLOOKUP(A131,'Extra aflossing'!A:G,3,0)),0,VLOOKUP(A131,'Extra aflossing'!A:G,3,0))</f>
        <v>0</v>
      </c>
      <c r="F131" s="4">
        <f>IF(A131&lt;=Invoer!$B$27,IF(M130&gt;=0,IF(M130&gt;=$H$2,($H$2-H131),M130-D131)),0)</f>
        <v>0</v>
      </c>
      <c r="G131" s="4">
        <f>IF(M130*Invoer!$B$12/12&gt;=0,M130*Invoer!$B$12/12,0)</f>
        <v>0</v>
      </c>
      <c r="H131" s="4">
        <f>ABS(PMT(Invoer!$B$12/12,360-C131+1,IF(M130&gt;=0,M130,0),0))</f>
        <v>0</v>
      </c>
      <c r="I131" s="4">
        <f t="shared" ref="I131:I194" si="21">IF(G131-(Eigenwoningforfait/12)&lt;=0,0,(G131-(Eigenwoningforfait/12))*Belastingpercentage)</f>
        <v>0</v>
      </c>
      <c r="J131" s="4">
        <f t="shared" si="18"/>
        <v>0</v>
      </c>
      <c r="K131" s="4">
        <f t="shared" ref="K131:K194" si="22">SUM(F131,H131)</f>
        <v>0</v>
      </c>
      <c r="L131" s="4">
        <f t="shared" ref="L131:L194" si="23">K131-I131</f>
        <v>0</v>
      </c>
      <c r="M131" s="4">
        <f t="shared" si="17"/>
        <v>0</v>
      </c>
      <c r="N131" s="4">
        <f t="shared" ref="N131:N194" si="24">SUM(E131,F131,H131)</f>
        <v>0</v>
      </c>
    </row>
    <row r="132" spans="1:14" x14ac:dyDescent="0.25">
      <c r="A132" s="10">
        <f t="shared" ref="A132:A195" si="25">DATE(YEAR(A131),MONTH(A131)+1,DAY(A131))</f>
        <v>48396</v>
      </c>
      <c r="B132">
        <f t="shared" si="19"/>
        <v>11</v>
      </c>
      <c r="C132">
        <v>131</v>
      </c>
      <c r="D132" s="4">
        <f t="shared" si="20"/>
        <v>0</v>
      </c>
      <c r="E132" s="4">
        <f>IF(ISNA(VLOOKUP(A132,'Extra aflossing'!A:G,3,0)),0,VLOOKUP(A132,'Extra aflossing'!A:G,3,0))</f>
        <v>0</v>
      </c>
      <c r="F132" s="4">
        <f>IF(A132&lt;=Invoer!$B$27,IF(M131&gt;=0,IF(M131&gt;=$H$2,($H$2-H132),M131-D132)),0)</f>
        <v>0</v>
      </c>
      <c r="G132" s="4">
        <f>IF(M131*Invoer!$B$12/12&gt;=0,M131*Invoer!$B$12/12,0)</f>
        <v>0</v>
      </c>
      <c r="H132" s="4">
        <f>ABS(PMT(Invoer!$B$12/12,360-C132+1,IF(M131&gt;=0,M131,0),0))</f>
        <v>0</v>
      </c>
      <c r="I132" s="4">
        <f t="shared" si="21"/>
        <v>0</v>
      </c>
      <c r="J132" s="4">
        <f t="shared" si="18"/>
        <v>0</v>
      </c>
      <c r="K132" s="4">
        <f t="shared" si="22"/>
        <v>0</v>
      </c>
      <c r="L132" s="4">
        <f t="shared" si="23"/>
        <v>0</v>
      </c>
      <c r="M132" s="4">
        <f t="shared" ref="M132:M195" si="26">M131-D132-E132-F132</f>
        <v>0</v>
      </c>
      <c r="N132" s="4">
        <f t="shared" si="24"/>
        <v>0</v>
      </c>
    </row>
    <row r="133" spans="1:14" x14ac:dyDescent="0.25">
      <c r="A133" s="10">
        <f t="shared" si="25"/>
        <v>48427</v>
      </c>
      <c r="B133">
        <f t="shared" si="19"/>
        <v>11</v>
      </c>
      <c r="C133">
        <v>132</v>
      </c>
      <c r="D133" s="4">
        <f t="shared" si="20"/>
        <v>0</v>
      </c>
      <c r="E133" s="4">
        <f>IF(ISNA(VLOOKUP(A133,'Extra aflossing'!A:G,3,0)),0,VLOOKUP(A133,'Extra aflossing'!A:G,3,0))</f>
        <v>0</v>
      </c>
      <c r="F133" s="4">
        <f>IF(A133&lt;=Invoer!$B$27,IF(M132&gt;=0,IF(M132&gt;=$H$2,($H$2-H133),M132-D133)),0)</f>
        <v>0</v>
      </c>
      <c r="G133" s="4">
        <f>IF(M132*Invoer!$B$12/12&gt;=0,M132*Invoer!$B$12/12,0)</f>
        <v>0</v>
      </c>
      <c r="H133" s="4">
        <f>ABS(PMT(Invoer!$B$12/12,360-C133+1,IF(M132&gt;=0,M132,0),0))</f>
        <v>0</v>
      </c>
      <c r="I133" s="4">
        <f t="shared" si="21"/>
        <v>0</v>
      </c>
      <c r="J133" s="4">
        <f t="shared" si="18"/>
        <v>0</v>
      </c>
      <c r="K133" s="4">
        <f t="shared" si="22"/>
        <v>0</v>
      </c>
      <c r="L133" s="4">
        <f t="shared" si="23"/>
        <v>0</v>
      </c>
      <c r="M133" s="4">
        <f t="shared" si="26"/>
        <v>0</v>
      </c>
      <c r="N133" s="4">
        <f t="shared" si="24"/>
        <v>0</v>
      </c>
    </row>
    <row r="134" spans="1:14" x14ac:dyDescent="0.25">
      <c r="A134" s="10">
        <f t="shared" si="25"/>
        <v>48458</v>
      </c>
      <c r="B134">
        <f t="shared" si="19"/>
        <v>12</v>
      </c>
      <c r="C134">
        <v>133</v>
      </c>
      <c r="D134" s="4">
        <f t="shared" si="20"/>
        <v>0</v>
      </c>
      <c r="E134" s="4">
        <f>IF(ISNA(VLOOKUP(A134,'Extra aflossing'!A:G,3,0)),0,VLOOKUP(A134,'Extra aflossing'!A:G,3,0))</f>
        <v>0</v>
      </c>
      <c r="F134" s="4">
        <f>IF(A134&lt;=Invoer!$B$27,IF(M133&gt;=0,IF(M133&gt;=$H$2,($H$2-H134),M133-D134)),0)</f>
        <v>0</v>
      </c>
      <c r="G134" s="4">
        <f>IF(M133*Invoer!$B$12/12&gt;=0,M133*Invoer!$B$12/12,0)</f>
        <v>0</v>
      </c>
      <c r="H134" s="4">
        <f>ABS(PMT(Invoer!$B$12/12,360-C134+1,IF(M133&gt;=0,M133,0),0))</f>
        <v>0</v>
      </c>
      <c r="I134" s="4">
        <f t="shared" si="21"/>
        <v>0</v>
      </c>
      <c r="J134" s="4">
        <f t="shared" si="18"/>
        <v>0</v>
      </c>
      <c r="K134" s="4">
        <f t="shared" si="22"/>
        <v>0</v>
      </c>
      <c r="L134" s="4">
        <f t="shared" si="23"/>
        <v>0</v>
      </c>
      <c r="M134" s="4">
        <f t="shared" si="26"/>
        <v>0</v>
      </c>
      <c r="N134" s="4">
        <f t="shared" si="24"/>
        <v>0</v>
      </c>
    </row>
    <row r="135" spans="1:14" x14ac:dyDescent="0.25">
      <c r="A135" s="10">
        <f t="shared" si="25"/>
        <v>48488</v>
      </c>
      <c r="B135">
        <f t="shared" si="19"/>
        <v>12</v>
      </c>
      <c r="C135">
        <v>134</v>
      </c>
      <c r="D135" s="4">
        <f t="shared" si="20"/>
        <v>0</v>
      </c>
      <c r="E135" s="4">
        <f>IF(ISNA(VLOOKUP(A135,'Extra aflossing'!A:G,3,0)),0,VLOOKUP(A135,'Extra aflossing'!A:G,3,0))</f>
        <v>0</v>
      </c>
      <c r="F135" s="4">
        <f>IF(A135&lt;=Invoer!$B$27,IF(M134&gt;=0,IF(M134&gt;=$H$2,($H$2-H135),M134-D135)),0)</f>
        <v>0</v>
      </c>
      <c r="G135" s="4">
        <f>IF(M134*Invoer!$B$12/12&gt;=0,M134*Invoer!$B$12/12,0)</f>
        <v>0</v>
      </c>
      <c r="H135" s="4">
        <f>ABS(PMT(Invoer!$B$12/12,360-C135+1,IF(M134&gt;=0,M134,0),0))</f>
        <v>0</v>
      </c>
      <c r="I135" s="4">
        <f t="shared" si="21"/>
        <v>0</v>
      </c>
      <c r="J135" s="4">
        <f t="shared" si="18"/>
        <v>0</v>
      </c>
      <c r="K135" s="4">
        <f t="shared" si="22"/>
        <v>0</v>
      </c>
      <c r="L135" s="4">
        <f t="shared" si="23"/>
        <v>0</v>
      </c>
      <c r="M135" s="4">
        <f t="shared" si="26"/>
        <v>0</v>
      </c>
      <c r="N135" s="4">
        <f t="shared" si="24"/>
        <v>0</v>
      </c>
    </row>
    <row r="136" spans="1:14" x14ac:dyDescent="0.25">
      <c r="A136" s="10">
        <f t="shared" si="25"/>
        <v>48519</v>
      </c>
      <c r="B136">
        <f t="shared" si="19"/>
        <v>12</v>
      </c>
      <c r="C136">
        <v>135</v>
      </c>
      <c r="D136" s="4">
        <f t="shared" si="20"/>
        <v>0</v>
      </c>
      <c r="E136" s="4">
        <f>IF(ISNA(VLOOKUP(A136,'Extra aflossing'!A:G,3,0)),0,VLOOKUP(A136,'Extra aflossing'!A:G,3,0))</f>
        <v>0</v>
      </c>
      <c r="F136" s="4">
        <f>IF(A136&lt;=Invoer!$B$27,IF(M135&gt;=0,IF(M135&gt;=$H$2,($H$2-H136),M135-D136)),0)</f>
        <v>0</v>
      </c>
      <c r="G136" s="4">
        <f>IF(M135*Invoer!$B$12/12&gt;=0,M135*Invoer!$B$12/12,0)</f>
        <v>0</v>
      </c>
      <c r="H136" s="4">
        <f>ABS(PMT(Invoer!$B$12/12,360-C136+1,IF(M135&gt;=0,M135,0),0))</f>
        <v>0</v>
      </c>
      <c r="I136" s="4">
        <f t="shared" si="21"/>
        <v>0</v>
      </c>
      <c r="J136" s="4">
        <f t="shared" si="18"/>
        <v>0</v>
      </c>
      <c r="K136" s="4">
        <f t="shared" si="22"/>
        <v>0</v>
      </c>
      <c r="L136" s="4">
        <f t="shared" si="23"/>
        <v>0</v>
      </c>
      <c r="M136" s="4">
        <f t="shared" si="26"/>
        <v>0</v>
      </c>
      <c r="N136" s="4">
        <f t="shared" si="24"/>
        <v>0</v>
      </c>
    </row>
    <row r="137" spans="1:14" x14ac:dyDescent="0.25">
      <c r="A137" s="10">
        <f t="shared" si="25"/>
        <v>48549</v>
      </c>
      <c r="B137">
        <f t="shared" si="19"/>
        <v>12</v>
      </c>
      <c r="C137">
        <v>136</v>
      </c>
      <c r="D137" s="4">
        <f t="shared" si="20"/>
        <v>0</v>
      </c>
      <c r="E137" s="4">
        <f>IF(ISNA(VLOOKUP(A137,'Extra aflossing'!A:G,3,0)),0,VLOOKUP(A137,'Extra aflossing'!A:G,3,0))</f>
        <v>0</v>
      </c>
      <c r="F137" s="4">
        <f>IF(A137&lt;=Invoer!$B$27,IF(M136&gt;=0,IF(M136&gt;=$H$2,($H$2-H137),M136-D137)),0)</f>
        <v>0</v>
      </c>
      <c r="G137" s="4">
        <f>IF(M136*Invoer!$B$12/12&gt;=0,M136*Invoer!$B$12/12,0)</f>
        <v>0</v>
      </c>
      <c r="H137" s="4">
        <f>ABS(PMT(Invoer!$B$12/12,360-C137+1,IF(M136&gt;=0,M136,0),0))</f>
        <v>0</v>
      </c>
      <c r="I137" s="4">
        <f t="shared" si="21"/>
        <v>0</v>
      </c>
      <c r="J137" s="4">
        <f t="shared" si="18"/>
        <v>0</v>
      </c>
      <c r="K137" s="4">
        <f t="shared" si="22"/>
        <v>0</v>
      </c>
      <c r="L137" s="4">
        <f t="shared" si="23"/>
        <v>0</v>
      </c>
      <c r="M137" s="4">
        <f t="shared" si="26"/>
        <v>0</v>
      </c>
      <c r="N137" s="4">
        <f t="shared" si="24"/>
        <v>0</v>
      </c>
    </row>
    <row r="138" spans="1:14" x14ac:dyDescent="0.25">
      <c r="A138" s="10">
        <f t="shared" si="25"/>
        <v>48580</v>
      </c>
      <c r="B138">
        <f t="shared" si="19"/>
        <v>12</v>
      </c>
      <c r="C138">
        <v>137</v>
      </c>
      <c r="D138" s="4">
        <f t="shared" si="20"/>
        <v>0</v>
      </c>
      <c r="E138" s="4">
        <f>IF(ISNA(VLOOKUP(A138,'Extra aflossing'!A:G,3,0)),0,VLOOKUP(A138,'Extra aflossing'!A:G,3,0))</f>
        <v>0</v>
      </c>
      <c r="F138" s="4">
        <f>IF(A138&lt;=Invoer!$B$27,IF(M137&gt;=0,IF(M137&gt;=$H$2,($H$2-H138),M137-D138)),0)</f>
        <v>0</v>
      </c>
      <c r="G138" s="4">
        <f>IF(M137*Invoer!$B$12/12&gt;=0,M137*Invoer!$B$12/12,0)</f>
        <v>0</v>
      </c>
      <c r="H138" s="4">
        <f>ABS(PMT(Invoer!$B$12/12,360-C138+1,IF(M137&gt;=0,M137,0),0))</f>
        <v>0</v>
      </c>
      <c r="I138" s="4">
        <f t="shared" si="21"/>
        <v>0</v>
      </c>
      <c r="J138" s="4">
        <f t="shared" si="18"/>
        <v>0</v>
      </c>
      <c r="K138" s="4">
        <f t="shared" si="22"/>
        <v>0</v>
      </c>
      <c r="L138" s="4">
        <f t="shared" si="23"/>
        <v>0</v>
      </c>
      <c r="M138" s="4">
        <f t="shared" si="26"/>
        <v>0</v>
      </c>
      <c r="N138" s="4">
        <f t="shared" si="24"/>
        <v>0</v>
      </c>
    </row>
    <row r="139" spans="1:14" x14ac:dyDescent="0.25">
      <c r="A139" s="10">
        <f t="shared" si="25"/>
        <v>48611</v>
      </c>
      <c r="B139">
        <f t="shared" si="19"/>
        <v>12</v>
      </c>
      <c r="C139">
        <v>138</v>
      </c>
      <c r="D139" s="4">
        <f t="shared" si="20"/>
        <v>0</v>
      </c>
      <c r="E139" s="4">
        <f>IF(ISNA(VLOOKUP(A139,'Extra aflossing'!A:G,3,0)),0,VLOOKUP(A139,'Extra aflossing'!A:G,3,0))</f>
        <v>0</v>
      </c>
      <c r="F139" s="4">
        <f>IF(A139&lt;=Invoer!$B$27,IF(M138&gt;=0,IF(M138&gt;=$H$2,($H$2-H139),M138-D139)),0)</f>
        <v>0</v>
      </c>
      <c r="G139" s="4">
        <f>IF(M138*Invoer!$B$12/12&gt;=0,M138*Invoer!$B$12/12,0)</f>
        <v>0</v>
      </c>
      <c r="H139" s="4">
        <f>ABS(PMT(Invoer!$B$12/12,360-C139+1,IF(M138&gt;=0,M138,0),0))</f>
        <v>0</v>
      </c>
      <c r="I139" s="4">
        <f t="shared" si="21"/>
        <v>0</v>
      </c>
      <c r="J139" s="4">
        <f t="shared" si="18"/>
        <v>0</v>
      </c>
      <c r="K139" s="4">
        <f t="shared" si="22"/>
        <v>0</v>
      </c>
      <c r="L139" s="4">
        <f t="shared" si="23"/>
        <v>0</v>
      </c>
      <c r="M139" s="4">
        <f t="shared" si="26"/>
        <v>0</v>
      </c>
      <c r="N139" s="4">
        <f t="shared" si="24"/>
        <v>0</v>
      </c>
    </row>
    <row r="140" spans="1:14" x14ac:dyDescent="0.25">
      <c r="A140" s="10">
        <f t="shared" si="25"/>
        <v>48639</v>
      </c>
      <c r="B140">
        <f t="shared" si="19"/>
        <v>12</v>
      </c>
      <c r="C140">
        <v>139</v>
      </c>
      <c r="D140" s="4">
        <f t="shared" si="20"/>
        <v>0</v>
      </c>
      <c r="E140" s="4">
        <f>IF(ISNA(VLOOKUP(A140,'Extra aflossing'!A:G,3,0)),0,VLOOKUP(A140,'Extra aflossing'!A:G,3,0))</f>
        <v>0</v>
      </c>
      <c r="F140" s="4">
        <f>IF(A140&lt;=Invoer!$B$27,IF(M139&gt;=0,IF(M139&gt;=$H$2,($H$2-H140),M139-D140)),0)</f>
        <v>0</v>
      </c>
      <c r="G140" s="4">
        <f>IF(M139*Invoer!$B$12/12&gt;=0,M139*Invoer!$B$12/12,0)</f>
        <v>0</v>
      </c>
      <c r="H140" s="4">
        <f>ABS(PMT(Invoer!$B$12/12,360-C140+1,IF(M139&gt;=0,M139,0),0))</f>
        <v>0</v>
      </c>
      <c r="I140" s="4">
        <f t="shared" si="21"/>
        <v>0</v>
      </c>
      <c r="J140" s="4">
        <f t="shared" si="18"/>
        <v>0</v>
      </c>
      <c r="K140" s="4">
        <f t="shared" si="22"/>
        <v>0</v>
      </c>
      <c r="L140" s="4">
        <f t="shared" si="23"/>
        <v>0</v>
      </c>
      <c r="M140" s="4">
        <f t="shared" si="26"/>
        <v>0</v>
      </c>
      <c r="N140" s="4">
        <f t="shared" si="24"/>
        <v>0</v>
      </c>
    </row>
    <row r="141" spans="1:14" x14ac:dyDescent="0.25">
      <c r="A141" s="10">
        <f t="shared" si="25"/>
        <v>48670</v>
      </c>
      <c r="B141">
        <f t="shared" si="19"/>
        <v>12</v>
      </c>
      <c r="C141">
        <v>140</v>
      </c>
      <c r="D141" s="4">
        <f t="shared" si="20"/>
        <v>0</v>
      </c>
      <c r="E141" s="4">
        <f>IF(ISNA(VLOOKUP(A141,'Extra aflossing'!A:G,3,0)),0,VLOOKUP(A141,'Extra aflossing'!A:G,3,0))</f>
        <v>0</v>
      </c>
      <c r="F141" s="4">
        <f>IF(A141&lt;=Invoer!$B$27,IF(M140&gt;=0,IF(M140&gt;=$H$2,($H$2-H141),M140-D141)),0)</f>
        <v>0</v>
      </c>
      <c r="G141" s="4">
        <f>IF(M140*Invoer!$B$12/12&gt;=0,M140*Invoer!$B$12/12,0)</f>
        <v>0</v>
      </c>
      <c r="H141" s="4">
        <f>ABS(PMT(Invoer!$B$12/12,360-C141+1,IF(M140&gt;=0,M140,0),0))</f>
        <v>0</v>
      </c>
      <c r="I141" s="4">
        <f t="shared" si="21"/>
        <v>0</v>
      </c>
      <c r="J141" s="4">
        <f t="shared" si="18"/>
        <v>0</v>
      </c>
      <c r="K141" s="4">
        <f t="shared" si="22"/>
        <v>0</v>
      </c>
      <c r="L141" s="4">
        <f t="shared" si="23"/>
        <v>0</v>
      </c>
      <c r="M141" s="4">
        <f t="shared" si="26"/>
        <v>0</v>
      </c>
      <c r="N141" s="4">
        <f t="shared" si="24"/>
        <v>0</v>
      </c>
    </row>
    <row r="142" spans="1:14" x14ac:dyDescent="0.25">
      <c r="A142" s="10">
        <f t="shared" si="25"/>
        <v>48700</v>
      </c>
      <c r="B142">
        <f t="shared" si="19"/>
        <v>12</v>
      </c>
      <c r="C142">
        <v>141</v>
      </c>
      <c r="D142" s="4">
        <f t="shared" si="20"/>
        <v>0</v>
      </c>
      <c r="E142" s="4">
        <f>IF(ISNA(VLOOKUP(A142,'Extra aflossing'!A:G,3,0)),0,VLOOKUP(A142,'Extra aflossing'!A:G,3,0))</f>
        <v>0</v>
      </c>
      <c r="F142" s="4">
        <f>IF(A142&lt;=Invoer!$B$27,IF(M141&gt;=0,IF(M141&gt;=$H$2,($H$2-H142),M141-D142)),0)</f>
        <v>0</v>
      </c>
      <c r="G142" s="4">
        <f>IF(M141*Invoer!$B$12/12&gt;=0,M141*Invoer!$B$12/12,0)</f>
        <v>0</v>
      </c>
      <c r="H142" s="4">
        <f>ABS(PMT(Invoer!$B$12/12,360-C142+1,IF(M141&gt;=0,M141,0),0))</f>
        <v>0</v>
      </c>
      <c r="I142" s="4">
        <f t="shared" si="21"/>
        <v>0</v>
      </c>
      <c r="J142" s="4">
        <f t="shared" si="18"/>
        <v>0</v>
      </c>
      <c r="K142" s="4">
        <f t="shared" si="22"/>
        <v>0</v>
      </c>
      <c r="L142" s="4">
        <f t="shared" si="23"/>
        <v>0</v>
      </c>
      <c r="M142" s="4">
        <f t="shared" si="26"/>
        <v>0</v>
      </c>
      <c r="N142" s="4">
        <f t="shared" si="24"/>
        <v>0</v>
      </c>
    </row>
    <row r="143" spans="1:14" x14ac:dyDescent="0.25">
      <c r="A143" s="10">
        <f t="shared" si="25"/>
        <v>48731</v>
      </c>
      <c r="B143">
        <f t="shared" si="19"/>
        <v>12</v>
      </c>
      <c r="C143">
        <v>142</v>
      </c>
      <c r="D143" s="4">
        <f t="shared" si="20"/>
        <v>0</v>
      </c>
      <c r="E143" s="4">
        <f>IF(ISNA(VLOOKUP(A143,'Extra aflossing'!A:G,3,0)),0,VLOOKUP(A143,'Extra aflossing'!A:G,3,0))</f>
        <v>0</v>
      </c>
      <c r="F143" s="4">
        <f>IF(A143&lt;=Invoer!$B$27,IF(M142&gt;=0,IF(M142&gt;=$H$2,($H$2-H143),M142-D143)),0)</f>
        <v>0</v>
      </c>
      <c r="G143" s="4">
        <f>IF(M142*Invoer!$B$12/12&gt;=0,M142*Invoer!$B$12/12,0)</f>
        <v>0</v>
      </c>
      <c r="H143" s="4">
        <f>ABS(PMT(Invoer!$B$12/12,360-C143+1,IF(M142&gt;=0,M142,0),0))</f>
        <v>0</v>
      </c>
      <c r="I143" s="4">
        <f t="shared" si="21"/>
        <v>0</v>
      </c>
      <c r="J143" s="4">
        <f t="shared" si="18"/>
        <v>0</v>
      </c>
      <c r="K143" s="4">
        <f t="shared" si="22"/>
        <v>0</v>
      </c>
      <c r="L143" s="4">
        <f t="shared" si="23"/>
        <v>0</v>
      </c>
      <c r="M143" s="4">
        <f t="shared" si="26"/>
        <v>0</v>
      </c>
      <c r="N143" s="4">
        <f t="shared" si="24"/>
        <v>0</v>
      </c>
    </row>
    <row r="144" spans="1:14" x14ac:dyDescent="0.25">
      <c r="A144" s="10">
        <f t="shared" si="25"/>
        <v>48761</v>
      </c>
      <c r="B144">
        <f t="shared" si="19"/>
        <v>12</v>
      </c>
      <c r="C144">
        <v>143</v>
      </c>
      <c r="D144" s="4">
        <f t="shared" si="20"/>
        <v>0</v>
      </c>
      <c r="E144" s="4">
        <f>IF(ISNA(VLOOKUP(A144,'Extra aflossing'!A:G,3,0)),0,VLOOKUP(A144,'Extra aflossing'!A:G,3,0))</f>
        <v>0</v>
      </c>
      <c r="F144" s="4">
        <f>IF(A144&lt;=Invoer!$B$27,IF(M143&gt;=0,IF(M143&gt;=$H$2,($H$2-H144),M143-D144)),0)</f>
        <v>0</v>
      </c>
      <c r="G144" s="4">
        <f>IF(M143*Invoer!$B$12/12&gt;=0,M143*Invoer!$B$12/12,0)</f>
        <v>0</v>
      </c>
      <c r="H144" s="4">
        <f>ABS(PMT(Invoer!$B$12/12,360-C144+1,IF(M143&gt;=0,M143,0),0))</f>
        <v>0</v>
      </c>
      <c r="I144" s="4">
        <f t="shared" si="21"/>
        <v>0</v>
      </c>
      <c r="J144" s="4">
        <f t="shared" si="18"/>
        <v>0</v>
      </c>
      <c r="K144" s="4">
        <f t="shared" si="22"/>
        <v>0</v>
      </c>
      <c r="L144" s="4">
        <f t="shared" si="23"/>
        <v>0</v>
      </c>
      <c r="M144" s="4">
        <f t="shared" si="26"/>
        <v>0</v>
      </c>
      <c r="N144" s="4">
        <f t="shared" si="24"/>
        <v>0</v>
      </c>
    </row>
    <row r="145" spans="1:14" x14ac:dyDescent="0.25">
      <c r="A145" s="10">
        <f t="shared" si="25"/>
        <v>48792</v>
      </c>
      <c r="B145">
        <f t="shared" si="19"/>
        <v>12</v>
      </c>
      <c r="C145">
        <v>144</v>
      </c>
      <c r="D145" s="4">
        <f t="shared" si="20"/>
        <v>0</v>
      </c>
      <c r="E145" s="4">
        <f>IF(ISNA(VLOOKUP(A145,'Extra aflossing'!A:G,3,0)),0,VLOOKUP(A145,'Extra aflossing'!A:G,3,0))</f>
        <v>0</v>
      </c>
      <c r="F145" s="4">
        <f>IF(A145&lt;=Invoer!$B$27,IF(M144&gt;=0,IF(M144&gt;=$H$2,($H$2-H145),M144-D145)),0)</f>
        <v>0</v>
      </c>
      <c r="G145" s="4">
        <f>IF(M144*Invoer!$B$12/12&gt;=0,M144*Invoer!$B$12/12,0)</f>
        <v>0</v>
      </c>
      <c r="H145" s="4">
        <f>ABS(PMT(Invoer!$B$12/12,360-C145+1,IF(M144&gt;=0,M144,0),0))</f>
        <v>0</v>
      </c>
      <c r="I145" s="4">
        <f t="shared" si="21"/>
        <v>0</v>
      </c>
      <c r="J145" s="4">
        <f t="shared" si="18"/>
        <v>0</v>
      </c>
      <c r="K145" s="4">
        <f t="shared" si="22"/>
        <v>0</v>
      </c>
      <c r="L145" s="4">
        <f t="shared" si="23"/>
        <v>0</v>
      </c>
      <c r="M145" s="4">
        <f t="shared" si="26"/>
        <v>0</v>
      </c>
      <c r="N145" s="4">
        <f t="shared" si="24"/>
        <v>0</v>
      </c>
    </row>
    <row r="146" spans="1:14" x14ac:dyDescent="0.25">
      <c r="A146" s="10">
        <f t="shared" si="25"/>
        <v>48823</v>
      </c>
      <c r="B146">
        <f t="shared" si="19"/>
        <v>13</v>
      </c>
      <c r="C146">
        <v>145</v>
      </c>
      <c r="D146" s="4">
        <f t="shared" si="20"/>
        <v>0</v>
      </c>
      <c r="E146" s="4">
        <f>IF(ISNA(VLOOKUP(A146,'Extra aflossing'!A:G,3,0)),0,VLOOKUP(A146,'Extra aflossing'!A:G,3,0))</f>
        <v>0</v>
      </c>
      <c r="F146" s="4">
        <f>IF(A146&lt;=Invoer!$B$27,IF(M145&gt;=0,IF(M145&gt;=$H$2,($H$2-H146),M145-D146)),0)</f>
        <v>0</v>
      </c>
      <c r="G146" s="4">
        <f>IF(M145*Invoer!$B$12/12&gt;=0,M145*Invoer!$B$12/12,0)</f>
        <v>0</v>
      </c>
      <c r="H146" s="4">
        <f>ABS(PMT(Invoer!$B$12/12,360-C146+1,IF(M145&gt;=0,M145,0),0))</f>
        <v>0</v>
      </c>
      <c r="I146" s="4">
        <f t="shared" si="21"/>
        <v>0</v>
      </c>
      <c r="J146" s="4">
        <f t="shared" si="18"/>
        <v>0</v>
      </c>
      <c r="K146" s="4">
        <f t="shared" si="22"/>
        <v>0</v>
      </c>
      <c r="L146" s="4">
        <f t="shared" si="23"/>
        <v>0</v>
      </c>
      <c r="M146" s="4">
        <f t="shared" si="26"/>
        <v>0</v>
      </c>
      <c r="N146" s="4">
        <f t="shared" si="24"/>
        <v>0</v>
      </c>
    </row>
    <row r="147" spans="1:14" x14ac:dyDescent="0.25">
      <c r="A147" s="10">
        <f t="shared" si="25"/>
        <v>48853</v>
      </c>
      <c r="B147">
        <f t="shared" si="19"/>
        <v>13</v>
      </c>
      <c r="C147">
        <v>146</v>
      </c>
      <c r="D147" s="4">
        <f t="shared" si="20"/>
        <v>0</v>
      </c>
      <c r="E147" s="4">
        <f>IF(ISNA(VLOOKUP(A147,'Extra aflossing'!A:G,3,0)),0,VLOOKUP(A147,'Extra aflossing'!A:G,3,0))</f>
        <v>0</v>
      </c>
      <c r="F147" s="4">
        <f>IF(A147&lt;=Invoer!$B$27,IF(M146&gt;=0,IF(M146&gt;=$H$2,($H$2-H147),M146-D147)),0)</f>
        <v>0</v>
      </c>
      <c r="G147" s="4">
        <f>IF(M146*Invoer!$B$12/12&gt;=0,M146*Invoer!$B$12/12,0)</f>
        <v>0</v>
      </c>
      <c r="H147" s="4">
        <f>ABS(PMT(Invoer!$B$12/12,360-C147+1,IF(M146&gt;=0,M146,0),0))</f>
        <v>0</v>
      </c>
      <c r="I147" s="4">
        <f t="shared" si="21"/>
        <v>0</v>
      </c>
      <c r="J147" s="4">
        <f t="shared" si="18"/>
        <v>0</v>
      </c>
      <c r="K147" s="4">
        <f t="shared" si="22"/>
        <v>0</v>
      </c>
      <c r="L147" s="4">
        <f t="shared" si="23"/>
        <v>0</v>
      </c>
      <c r="M147" s="4">
        <f t="shared" si="26"/>
        <v>0</v>
      </c>
      <c r="N147" s="4">
        <f t="shared" si="24"/>
        <v>0</v>
      </c>
    </row>
    <row r="148" spans="1:14" x14ac:dyDescent="0.25">
      <c r="A148" s="10">
        <f t="shared" si="25"/>
        <v>48884</v>
      </c>
      <c r="B148">
        <f t="shared" si="19"/>
        <v>13</v>
      </c>
      <c r="C148">
        <v>147</v>
      </c>
      <c r="D148" s="4">
        <f t="shared" si="20"/>
        <v>0</v>
      </c>
      <c r="E148" s="4">
        <f>IF(ISNA(VLOOKUP(A148,'Extra aflossing'!A:G,3,0)),0,VLOOKUP(A148,'Extra aflossing'!A:G,3,0))</f>
        <v>0</v>
      </c>
      <c r="F148" s="4">
        <f>IF(A148&lt;=Invoer!$B$27,IF(M147&gt;=0,IF(M147&gt;=$H$2,($H$2-H148),M147-D148)),0)</f>
        <v>0</v>
      </c>
      <c r="G148" s="4">
        <f>IF(M147*Invoer!$B$12/12&gt;=0,M147*Invoer!$B$12/12,0)</f>
        <v>0</v>
      </c>
      <c r="H148" s="4">
        <f>ABS(PMT(Invoer!$B$12/12,360-C148+1,IF(M147&gt;=0,M147,0),0))</f>
        <v>0</v>
      </c>
      <c r="I148" s="4">
        <f t="shared" si="21"/>
        <v>0</v>
      </c>
      <c r="J148" s="4">
        <f t="shared" si="18"/>
        <v>0</v>
      </c>
      <c r="K148" s="4">
        <f t="shared" si="22"/>
        <v>0</v>
      </c>
      <c r="L148" s="4">
        <f t="shared" si="23"/>
        <v>0</v>
      </c>
      <c r="M148" s="4">
        <f t="shared" si="26"/>
        <v>0</v>
      </c>
      <c r="N148" s="4">
        <f t="shared" si="24"/>
        <v>0</v>
      </c>
    </row>
    <row r="149" spans="1:14" x14ac:dyDescent="0.25">
      <c r="A149" s="10">
        <f t="shared" si="25"/>
        <v>48914</v>
      </c>
      <c r="B149">
        <f t="shared" si="19"/>
        <v>13</v>
      </c>
      <c r="C149">
        <v>148</v>
      </c>
      <c r="D149" s="4">
        <f t="shared" si="20"/>
        <v>0</v>
      </c>
      <c r="E149" s="4">
        <f>IF(ISNA(VLOOKUP(A149,'Extra aflossing'!A:G,3,0)),0,VLOOKUP(A149,'Extra aflossing'!A:G,3,0))</f>
        <v>0</v>
      </c>
      <c r="F149" s="4">
        <f>IF(A149&lt;=Invoer!$B$27,IF(M148&gt;=0,IF(M148&gt;=$H$2,($H$2-H149),M148-D149)),0)</f>
        <v>0</v>
      </c>
      <c r="G149" s="4">
        <f>IF(M148*Invoer!$B$12/12&gt;=0,M148*Invoer!$B$12/12,0)</f>
        <v>0</v>
      </c>
      <c r="H149" s="4">
        <f>ABS(PMT(Invoer!$B$12/12,360-C149+1,IF(M148&gt;=0,M148,0),0))</f>
        <v>0</v>
      </c>
      <c r="I149" s="4">
        <f t="shared" si="21"/>
        <v>0</v>
      </c>
      <c r="J149" s="4">
        <f t="shared" si="18"/>
        <v>0</v>
      </c>
      <c r="K149" s="4">
        <f t="shared" si="22"/>
        <v>0</v>
      </c>
      <c r="L149" s="4">
        <f t="shared" si="23"/>
        <v>0</v>
      </c>
      <c r="M149" s="4">
        <f t="shared" si="26"/>
        <v>0</v>
      </c>
      <c r="N149" s="4">
        <f t="shared" si="24"/>
        <v>0</v>
      </c>
    </row>
    <row r="150" spans="1:14" x14ac:dyDescent="0.25">
      <c r="A150" s="10">
        <f t="shared" si="25"/>
        <v>48945</v>
      </c>
      <c r="B150">
        <f t="shared" si="19"/>
        <v>13</v>
      </c>
      <c r="C150">
        <v>149</v>
      </c>
      <c r="D150" s="4">
        <f t="shared" si="20"/>
        <v>0</v>
      </c>
      <c r="E150" s="4">
        <f>IF(ISNA(VLOOKUP(A150,'Extra aflossing'!A:G,3,0)),0,VLOOKUP(A150,'Extra aflossing'!A:G,3,0))</f>
        <v>0</v>
      </c>
      <c r="F150" s="4">
        <f>IF(A150&lt;=Invoer!$B$27,IF(M149&gt;=0,IF(M149&gt;=$H$2,($H$2-H150),M149-D150)),0)</f>
        <v>0</v>
      </c>
      <c r="G150" s="4">
        <f>IF(M149*Invoer!$B$12/12&gt;=0,M149*Invoer!$B$12/12,0)</f>
        <v>0</v>
      </c>
      <c r="H150" s="4">
        <f>ABS(PMT(Invoer!$B$12/12,360-C150+1,IF(M149&gt;=0,M149,0),0))</f>
        <v>0</v>
      </c>
      <c r="I150" s="4">
        <f t="shared" si="21"/>
        <v>0</v>
      </c>
      <c r="J150" s="4">
        <f t="shared" si="18"/>
        <v>0</v>
      </c>
      <c r="K150" s="4">
        <f t="shared" si="22"/>
        <v>0</v>
      </c>
      <c r="L150" s="4">
        <f t="shared" si="23"/>
        <v>0</v>
      </c>
      <c r="M150" s="4">
        <f t="shared" si="26"/>
        <v>0</v>
      </c>
      <c r="N150" s="4">
        <f t="shared" si="24"/>
        <v>0</v>
      </c>
    </row>
    <row r="151" spans="1:14" x14ac:dyDescent="0.25">
      <c r="A151" s="10">
        <f t="shared" si="25"/>
        <v>48976</v>
      </c>
      <c r="B151">
        <f t="shared" si="19"/>
        <v>13</v>
      </c>
      <c r="C151">
        <v>150</v>
      </c>
      <c r="D151" s="4">
        <f t="shared" si="20"/>
        <v>0</v>
      </c>
      <c r="E151" s="4">
        <f>IF(ISNA(VLOOKUP(A151,'Extra aflossing'!A:G,3,0)),0,VLOOKUP(A151,'Extra aflossing'!A:G,3,0))</f>
        <v>0</v>
      </c>
      <c r="F151" s="4">
        <f>IF(A151&lt;=Invoer!$B$27,IF(M150&gt;=0,IF(M150&gt;=$H$2,($H$2-H151),M150-D151)),0)</f>
        <v>0</v>
      </c>
      <c r="G151" s="4">
        <f>IF(M150*Invoer!$B$12/12&gt;=0,M150*Invoer!$B$12/12,0)</f>
        <v>0</v>
      </c>
      <c r="H151" s="4">
        <f>ABS(PMT(Invoer!$B$12/12,360-C151+1,IF(M150&gt;=0,M150,0),0))</f>
        <v>0</v>
      </c>
      <c r="I151" s="4">
        <f t="shared" si="21"/>
        <v>0</v>
      </c>
      <c r="J151" s="4">
        <f t="shared" si="18"/>
        <v>0</v>
      </c>
      <c r="K151" s="4">
        <f t="shared" si="22"/>
        <v>0</v>
      </c>
      <c r="L151" s="4">
        <f t="shared" si="23"/>
        <v>0</v>
      </c>
      <c r="M151" s="4">
        <f t="shared" si="26"/>
        <v>0</v>
      </c>
      <c r="N151" s="4">
        <f t="shared" si="24"/>
        <v>0</v>
      </c>
    </row>
    <row r="152" spans="1:14" x14ac:dyDescent="0.25">
      <c r="A152" s="10">
        <f t="shared" si="25"/>
        <v>49004</v>
      </c>
      <c r="B152">
        <f t="shared" si="19"/>
        <v>13</v>
      </c>
      <c r="C152">
        <v>151</v>
      </c>
      <c r="D152" s="4">
        <f t="shared" si="20"/>
        <v>0</v>
      </c>
      <c r="E152" s="4">
        <f>IF(ISNA(VLOOKUP(A152,'Extra aflossing'!A:G,3,0)),0,VLOOKUP(A152,'Extra aflossing'!A:G,3,0))</f>
        <v>0</v>
      </c>
      <c r="F152" s="4">
        <f>IF(A152&lt;=Invoer!$B$27,IF(M151&gt;=0,IF(M151&gt;=$H$2,($H$2-H152),M151-D152)),0)</f>
        <v>0</v>
      </c>
      <c r="G152" s="4">
        <f>IF(M151*Invoer!$B$12/12&gt;=0,M151*Invoer!$B$12/12,0)</f>
        <v>0</v>
      </c>
      <c r="H152" s="4">
        <f>ABS(PMT(Invoer!$B$12/12,360-C152+1,IF(M151&gt;=0,M151,0),0))</f>
        <v>0</v>
      </c>
      <c r="I152" s="4">
        <f t="shared" si="21"/>
        <v>0</v>
      </c>
      <c r="J152" s="4">
        <f t="shared" si="18"/>
        <v>0</v>
      </c>
      <c r="K152" s="4">
        <f t="shared" si="22"/>
        <v>0</v>
      </c>
      <c r="L152" s="4">
        <f t="shared" si="23"/>
        <v>0</v>
      </c>
      <c r="M152" s="4">
        <f t="shared" si="26"/>
        <v>0</v>
      </c>
      <c r="N152" s="4">
        <f t="shared" si="24"/>
        <v>0</v>
      </c>
    </row>
    <row r="153" spans="1:14" x14ac:dyDescent="0.25">
      <c r="A153" s="10">
        <f t="shared" si="25"/>
        <v>49035</v>
      </c>
      <c r="B153">
        <f t="shared" si="19"/>
        <v>13</v>
      </c>
      <c r="C153">
        <v>152</v>
      </c>
      <c r="D153" s="4">
        <f t="shared" si="20"/>
        <v>0</v>
      </c>
      <c r="E153" s="4">
        <f>IF(ISNA(VLOOKUP(A153,'Extra aflossing'!A:G,3,0)),0,VLOOKUP(A153,'Extra aflossing'!A:G,3,0))</f>
        <v>0</v>
      </c>
      <c r="F153" s="4">
        <f>IF(A153&lt;=Invoer!$B$27,IF(M152&gt;=0,IF(M152&gt;=$H$2,($H$2-H153),M152-D153)),0)</f>
        <v>0</v>
      </c>
      <c r="G153" s="4">
        <f>IF(M152*Invoer!$B$12/12&gt;=0,M152*Invoer!$B$12/12,0)</f>
        <v>0</v>
      </c>
      <c r="H153" s="4">
        <f>ABS(PMT(Invoer!$B$12/12,360-C153+1,IF(M152&gt;=0,M152,0),0))</f>
        <v>0</v>
      </c>
      <c r="I153" s="4">
        <f t="shared" si="21"/>
        <v>0</v>
      </c>
      <c r="J153" s="4">
        <f t="shared" si="18"/>
        <v>0</v>
      </c>
      <c r="K153" s="4">
        <f t="shared" si="22"/>
        <v>0</v>
      </c>
      <c r="L153" s="4">
        <f t="shared" si="23"/>
        <v>0</v>
      </c>
      <c r="M153" s="4">
        <f t="shared" si="26"/>
        <v>0</v>
      </c>
      <c r="N153" s="4">
        <f t="shared" si="24"/>
        <v>0</v>
      </c>
    </row>
    <row r="154" spans="1:14" x14ac:dyDescent="0.25">
      <c r="A154" s="10">
        <f t="shared" si="25"/>
        <v>49065</v>
      </c>
      <c r="B154">
        <f t="shared" si="19"/>
        <v>13</v>
      </c>
      <c r="C154">
        <v>153</v>
      </c>
      <c r="D154" s="4">
        <f t="shared" si="20"/>
        <v>0</v>
      </c>
      <c r="E154" s="4">
        <f>IF(ISNA(VLOOKUP(A154,'Extra aflossing'!A:G,3,0)),0,VLOOKUP(A154,'Extra aflossing'!A:G,3,0))</f>
        <v>0</v>
      </c>
      <c r="F154" s="4">
        <f>IF(A154&lt;=Invoer!$B$27,IF(M153&gt;=0,IF(M153&gt;=$H$2,($H$2-H154),M153-D154)),0)</f>
        <v>0</v>
      </c>
      <c r="G154" s="4">
        <f>IF(M153*Invoer!$B$12/12&gt;=0,M153*Invoer!$B$12/12,0)</f>
        <v>0</v>
      </c>
      <c r="H154" s="4">
        <f>ABS(PMT(Invoer!$B$12/12,360-C154+1,IF(M153&gt;=0,M153,0),0))</f>
        <v>0</v>
      </c>
      <c r="I154" s="4">
        <f t="shared" si="21"/>
        <v>0</v>
      </c>
      <c r="J154" s="4">
        <f t="shared" si="18"/>
        <v>0</v>
      </c>
      <c r="K154" s="4">
        <f t="shared" si="22"/>
        <v>0</v>
      </c>
      <c r="L154" s="4">
        <f t="shared" si="23"/>
        <v>0</v>
      </c>
      <c r="M154" s="4">
        <f t="shared" si="26"/>
        <v>0</v>
      </c>
      <c r="N154" s="4">
        <f t="shared" si="24"/>
        <v>0</v>
      </c>
    </row>
    <row r="155" spans="1:14" x14ac:dyDescent="0.25">
      <c r="A155" s="10">
        <f t="shared" si="25"/>
        <v>49096</v>
      </c>
      <c r="B155">
        <f t="shared" si="19"/>
        <v>13</v>
      </c>
      <c r="C155">
        <v>154</v>
      </c>
      <c r="D155" s="4">
        <f t="shared" si="20"/>
        <v>0</v>
      </c>
      <c r="E155" s="4">
        <f>IF(ISNA(VLOOKUP(A155,'Extra aflossing'!A:G,3,0)),0,VLOOKUP(A155,'Extra aflossing'!A:G,3,0))</f>
        <v>0</v>
      </c>
      <c r="F155" s="4">
        <f>IF(A155&lt;=Invoer!$B$27,IF(M154&gt;=0,IF(M154&gt;=$H$2,($H$2-H155),M154-D155)),0)</f>
        <v>0</v>
      </c>
      <c r="G155" s="4">
        <f>IF(M154*Invoer!$B$12/12&gt;=0,M154*Invoer!$B$12/12,0)</f>
        <v>0</v>
      </c>
      <c r="H155" s="4">
        <f>ABS(PMT(Invoer!$B$12/12,360-C155+1,IF(M154&gt;=0,M154,0),0))</f>
        <v>0</v>
      </c>
      <c r="I155" s="4">
        <f t="shared" si="21"/>
        <v>0</v>
      </c>
      <c r="J155" s="4">
        <f t="shared" si="18"/>
        <v>0</v>
      </c>
      <c r="K155" s="4">
        <f t="shared" si="22"/>
        <v>0</v>
      </c>
      <c r="L155" s="4">
        <f t="shared" si="23"/>
        <v>0</v>
      </c>
      <c r="M155" s="4">
        <f t="shared" si="26"/>
        <v>0</v>
      </c>
      <c r="N155" s="4">
        <f t="shared" si="24"/>
        <v>0</v>
      </c>
    </row>
    <row r="156" spans="1:14" x14ac:dyDescent="0.25">
      <c r="A156" s="10">
        <f t="shared" si="25"/>
        <v>49126</v>
      </c>
      <c r="B156">
        <f t="shared" si="19"/>
        <v>13</v>
      </c>
      <c r="C156">
        <v>155</v>
      </c>
      <c r="D156" s="4">
        <f t="shared" si="20"/>
        <v>0</v>
      </c>
      <c r="E156" s="4">
        <f>IF(ISNA(VLOOKUP(A156,'Extra aflossing'!A:G,3,0)),0,VLOOKUP(A156,'Extra aflossing'!A:G,3,0))</f>
        <v>0</v>
      </c>
      <c r="F156" s="4">
        <f>IF(A156&lt;=Invoer!$B$27,IF(M155&gt;=0,IF(M155&gt;=$H$2,($H$2-H156),M155-D156)),0)</f>
        <v>0</v>
      </c>
      <c r="G156" s="4">
        <f>IF(M155*Invoer!$B$12/12&gt;=0,M155*Invoer!$B$12/12,0)</f>
        <v>0</v>
      </c>
      <c r="H156" s="4">
        <f>ABS(PMT(Invoer!$B$12/12,360-C156+1,IF(M155&gt;=0,M155,0),0))</f>
        <v>0</v>
      </c>
      <c r="I156" s="4">
        <f t="shared" si="21"/>
        <v>0</v>
      </c>
      <c r="J156" s="4">
        <f t="shared" si="18"/>
        <v>0</v>
      </c>
      <c r="K156" s="4">
        <f t="shared" si="22"/>
        <v>0</v>
      </c>
      <c r="L156" s="4">
        <f t="shared" si="23"/>
        <v>0</v>
      </c>
      <c r="M156" s="4">
        <f t="shared" si="26"/>
        <v>0</v>
      </c>
      <c r="N156" s="4">
        <f t="shared" si="24"/>
        <v>0</v>
      </c>
    </row>
    <row r="157" spans="1:14" x14ac:dyDescent="0.25">
      <c r="A157" s="10">
        <f t="shared" si="25"/>
        <v>49157</v>
      </c>
      <c r="B157">
        <f t="shared" si="19"/>
        <v>13</v>
      </c>
      <c r="C157">
        <v>156</v>
      </c>
      <c r="D157" s="4">
        <f t="shared" si="20"/>
        <v>0</v>
      </c>
      <c r="E157" s="4">
        <f>IF(ISNA(VLOOKUP(A157,'Extra aflossing'!A:G,3,0)),0,VLOOKUP(A157,'Extra aflossing'!A:G,3,0))</f>
        <v>0</v>
      </c>
      <c r="F157" s="4">
        <f>IF(A157&lt;=Invoer!$B$27,IF(M156&gt;=0,IF(M156&gt;=$H$2,($H$2-H157),M156-D157)),0)</f>
        <v>0</v>
      </c>
      <c r="G157" s="4">
        <f>IF(M156*Invoer!$B$12/12&gt;=0,M156*Invoer!$B$12/12,0)</f>
        <v>0</v>
      </c>
      <c r="H157" s="4">
        <f>ABS(PMT(Invoer!$B$12/12,360-C157+1,IF(M156&gt;=0,M156,0),0))</f>
        <v>0</v>
      </c>
      <c r="I157" s="4">
        <f t="shared" si="21"/>
        <v>0</v>
      </c>
      <c r="J157" s="4">
        <f t="shared" si="18"/>
        <v>0</v>
      </c>
      <c r="K157" s="4">
        <f t="shared" si="22"/>
        <v>0</v>
      </c>
      <c r="L157" s="4">
        <f t="shared" si="23"/>
        <v>0</v>
      </c>
      <c r="M157" s="4">
        <f t="shared" si="26"/>
        <v>0</v>
      </c>
      <c r="N157" s="4">
        <f t="shared" si="24"/>
        <v>0</v>
      </c>
    </row>
    <row r="158" spans="1:14" x14ac:dyDescent="0.25">
      <c r="A158" s="10">
        <f t="shared" si="25"/>
        <v>49188</v>
      </c>
      <c r="B158">
        <f t="shared" si="19"/>
        <v>14</v>
      </c>
      <c r="C158">
        <v>157</v>
      </c>
      <c r="D158" s="4">
        <f t="shared" si="20"/>
        <v>0</v>
      </c>
      <c r="E158" s="4">
        <f>IF(ISNA(VLOOKUP(A158,'Extra aflossing'!A:G,3,0)),0,VLOOKUP(A158,'Extra aflossing'!A:G,3,0))</f>
        <v>0</v>
      </c>
      <c r="F158" s="4">
        <f>IF(A158&lt;=Invoer!$B$27,IF(M157&gt;=0,IF(M157&gt;=$H$2,($H$2-H158),M157-D158)),0)</f>
        <v>0</v>
      </c>
      <c r="G158" s="4">
        <f>IF(M157*Invoer!$B$12/12&gt;=0,M157*Invoer!$B$12/12,0)</f>
        <v>0</v>
      </c>
      <c r="H158" s="4">
        <f>ABS(PMT(Invoer!$B$12/12,360-C158+1,IF(M157&gt;=0,M157,0),0))</f>
        <v>0</v>
      </c>
      <c r="I158" s="4">
        <f t="shared" si="21"/>
        <v>0</v>
      </c>
      <c r="J158" s="4">
        <f t="shared" si="18"/>
        <v>0</v>
      </c>
      <c r="K158" s="4">
        <f t="shared" si="22"/>
        <v>0</v>
      </c>
      <c r="L158" s="4">
        <f t="shared" si="23"/>
        <v>0</v>
      </c>
      <c r="M158" s="4">
        <f t="shared" si="26"/>
        <v>0</v>
      </c>
      <c r="N158" s="4">
        <f t="shared" si="24"/>
        <v>0</v>
      </c>
    </row>
    <row r="159" spans="1:14" x14ac:dyDescent="0.25">
      <c r="A159" s="10">
        <f t="shared" si="25"/>
        <v>49218</v>
      </c>
      <c r="B159">
        <f t="shared" si="19"/>
        <v>14</v>
      </c>
      <c r="C159">
        <v>158</v>
      </c>
      <c r="D159" s="4">
        <f t="shared" si="20"/>
        <v>0</v>
      </c>
      <c r="E159" s="4">
        <f>IF(ISNA(VLOOKUP(A159,'Extra aflossing'!A:G,3,0)),0,VLOOKUP(A159,'Extra aflossing'!A:G,3,0))</f>
        <v>0</v>
      </c>
      <c r="F159" s="4">
        <f>IF(A159&lt;=Invoer!$B$27,IF(M158&gt;=0,IF(M158&gt;=$H$2,($H$2-H159),M158-D159)),0)</f>
        <v>0</v>
      </c>
      <c r="G159" s="4">
        <f>IF(M158*Invoer!$B$12/12&gt;=0,M158*Invoer!$B$12/12,0)</f>
        <v>0</v>
      </c>
      <c r="H159" s="4">
        <f>ABS(PMT(Invoer!$B$12/12,360-C159+1,IF(M158&gt;=0,M158,0),0))</f>
        <v>0</v>
      </c>
      <c r="I159" s="4">
        <f t="shared" si="21"/>
        <v>0</v>
      </c>
      <c r="J159" s="4">
        <f t="shared" si="18"/>
        <v>0</v>
      </c>
      <c r="K159" s="4">
        <f t="shared" si="22"/>
        <v>0</v>
      </c>
      <c r="L159" s="4">
        <f t="shared" si="23"/>
        <v>0</v>
      </c>
      <c r="M159" s="4">
        <f t="shared" si="26"/>
        <v>0</v>
      </c>
      <c r="N159" s="4">
        <f t="shared" si="24"/>
        <v>0</v>
      </c>
    </row>
    <row r="160" spans="1:14" x14ac:dyDescent="0.25">
      <c r="A160" s="10">
        <f t="shared" si="25"/>
        <v>49249</v>
      </c>
      <c r="B160">
        <f t="shared" si="19"/>
        <v>14</v>
      </c>
      <c r="C160">
        <v>159</v>
      </c>
      <c r="D160" s="4">
        <f t="shared" si="20"/>
        <v>0</v>
      </c>
      <c r="E160" s="4">
        <f>IF(ISNA(VLOOKUP(A160,'Extra aflossing'!A:G,3,0)),0,VLOOKUP(A160,'Extra aflossing'!A:G,3,0))</f>
        <v>0</v>
      </c>
      <c r="F160" s="4">
        <f>IF(A160&lt;=Invoer!$B$27,IF(M159&gt;=0,IF(M159&gt;=$H$2,($H$2-H160),M159-D160)),0)</f>
        <v>0</v>
      </c>
      <c r="G160" s="4">
        <f>IF(M159*Invoer!$B$12/12&gt;=0,M159*Invoer!$B$12/12,0)</f>
        <v>0</v>
      </c>
      <c r="H160" s="4">
        <f>ABS(PMT(Invoer!$B$12/12,360-C160+1,IF(M159&gt;=0,M159,0),0))</f>
        <v>0</v>
      </c>
      <c r="I160" s="4">
        <f t="shared" si="21"/>
        <v>0</v>
      </c>
      <c r="J160" s="4">
        <f t="shared" si="18"/>
        <v>0</v>
      </c>
      <c r="K160" s="4">
        <f t="shared" si="22"/>
        <v>0</v>
      </c>
      <c r="L160" s="4">
        <f t="shared" si="23"/>
        <v>0</v>
      </c>
      <c r="M160" s="4">
        <f t="shared" si="26"/>
        <v>0</v>
      </c>
      <c r="N160" s="4">
        <f t="shared" si="24"/>
        <v>0</v>
      </c>
    </row>
    <row r="161" spans="1:14" x14ac:dyDescent="0.25">
      <c r="A161" s="10">
        <f t="shared" si="25"/>
        <v>49279</v>
      </c>
      <c r="B161">
        <f t="shared" si="19"/>
        <v>14</v>
      </c>
      <c r="C161">
        <v>160</v>
      </c>
      <c r="D161" s="4">
        <f t="shared" si="20"/>
        <v>0</v>
      </c>
      <c r="E161" s="4">
        <f>IF(ISNA(VLOOKUP(A161,'Extra aflossing'!A:G,3,0)),0,VLOOKUP(A161,'Extra aflossing'!A:G,3,0))</f>
        <v>0</v>
      </c>
      <c r="F161" s="4">
        <f>IF(A161&lt;=Invoer!$B$27,IF(M160&gt;=0,IF(M160&gt;=$H$2,($H$2-H161),M160-D161)),0)</f>
        <v>0</v>
      </c>
      <c r="G161" s="4">
        <f>IF(M160*Invoer!$B$12/12&gt;=0,M160*Invoer!$B$12/12,0)</f>
        <v>0</v>
      </c>
      <c r="H161" s="4">
        <f>ABS(PMT(Invoer!$B$12/12,360-C161+1,IF(M160&gt;=0,M160,0),0))</f>
        <v>0</v>
      </c>
      <c r="I161" s="4">
        <f t="shared" si="21"/>
        <v>0</v>
      </c>
      <c r="J161" s="4">
        <f t="shared" si="18"/>
        <v>0</v>
      </c>
      <c r="K161" s="4">
        <f t="shared" si="22"/>
        <v>0</v>
      </c>
      <c r="L161" s="4">
        <f t="shared" si="23"/>
        <v>0</v>
      </c>
      <c r="M161" s="4">
        <f t="shared" si="26"/>
        <v>0</v>
      </c>
      <c r="N161" s="4">
        <f t="shared" si="24"/>
        <v>0</v>
      </c>
    </row>
    <row r="162" spans="1:14" x14ac:dyDescent="0.25">
      <c r="A162" s="10">
        <f t="shared" si="25"/>
        <v>49310</v>
      </c>
      <c r="B162">
        <f t="shared" si="19"/>
        <v>14</v>
      </c>
      <c r="C162">
        <v>161</v>
      </c>
      <c r="D162" s="4">
        <f t="shared" si="20"/>
        <v>0</v>
      </c>
      <c r="E162" s="4">
        <f>IF(ISNA(VLOOKUP(A162,'Extra aflossing'!A:G,3,0)),0,VLOOKUP(A162,'Extra aflossing'!A:G,3,0))</f>
        <v>0</v>
      </c>
      <c r="F162" s="4">
        <f>IF(A162&lt;=Invoer!$B$27,IF(M161&gt;=0,IF(M161&gt;=$H$2,($H$2-H162),M161-D162)),0)</f>
        <v>0</v>
      </c>
      <c r="G162" s="4">
        <f>IF(M161*Invoer!$B$12/12&gt;=0,M161*Invoer!$B$12/12,0)</f>
        <v>0</v>
      </c>
      <c r="H162" s="4">
        <f>ABS(PMT(Invoer!$B$12/12,360-C162+1,IF(M161&gt;=0,M161,0),0))</f>
        <v>0</v>
      </c>
      <c r="I162" s="4">
        <f t="shared" si="21"/>
        <v>0</v>
      </c>
      <c r="J162" s="4">
        <f t="shared" si="18"/>
        <v>0</v>
      </c>
      <c r="K162" s="4">
        <f t="shared" si="22"/>
        <v>0</v>
      </c>
      <c r="L162" s="4">
        <f t="shared" si="23"/>
        <v>0</v>
      </c>
      <c r="M162" s="4">
        <f t="shared" si="26"/>
        <v>0</v>
      </c>
      <c r="N162" s="4">
        <f t="shared" si="24"/>
        <v>0</v>
      </c>
    </row>
    <row r="163" spans="1:14" x14ac:dyDescent="0.25">
      <c r="A163" s="10">
        <f t="shared" si="25"/>
        <v>49341</v>
      </c>
      <c r="B163">
        <f t="shared" si="19"/>
        <v>14</v>
      </c>
      <c r="C163">
        <v>162</v>
      </c>
      <c r="D163" s="4">
        <f t="shared" si="20"/>
        <v>0</v>
      </c>
      <c r="E163" s="4">
        <f>IF(ISNA(VLOOKUP(A163,'Extra aflossing'!A:G,3,0)),0,VLOOKUP(A163,'Extra aflossing'!A:G,3,0))</f>
        <v>0</v>
      </c>
      <c r="F163" s="4">
        <f>IF(A163&lt;=Invoer!$B$27,IF(M162&gt;=0,IF(M162&gt;=$H$2,($H$2-H163),M162-D163)),0)</f>
        <v>0</v>
      </c>
      <c r="G163" s="4">
        <f>IF(M162*Invoer!$B$12/12&gt;=0,M162*Invoer!$B$12/12,0)</f>
        <v>0</v>
      </c>
      <c r="H163" s="4">
        <f>ABS(PMT(Invoer!$B$12/12,360-C163+1,IF(M162&gt;=0,M162,0),0))</f>
        <v>0</v>
      </c>
      <c r="I163" s="4">
        <f t="shared" si="21"/>
        <v>0</v>
      </c>
      <c r="J163" s="4">
        <f t="shared" si="18"/>
        <v>0</v>
      </c>
      <c r="K163" s="4">
        <f t="shared" si="22"/>
        <v>0</v>
      </c>
      <c r="L163" s="4">
        <f t="shared" si="23"/>
        <v>0</v>
      </c>
      <c r="M163" s="4">
        <f t="shared" si="26"/>
        <v>0</v>
      </c>
      <c r="N163" s="4">
        <f t="shared" si="24"/>
        <v>0</v>
      </c>
    </row>
    <row r="164" spans="1:14" x14ac:dyDescent="0.25">
      <c r="A164" s="10">
        <f t="shared" si="25"/>
        <v>49369</v>
      </c>
      <c r="B164">
        <f t="shared" si="19"/>
        <v>14</v>
      </c>
      <c r="C164">
        <v>163</v>
      </c>
      <c r="D164" s="4">
        <f t="shared" si="20"/>
        <v>0</v>
      </c>
      <c r="E164" s="4">
        <f>IF(ISNA(VLOOKUP(A164,'Extra aflossing'!A:G,3,0)),0,VLOOKUP(A164,'Extra aflossing'!A:G,3,0))</f>
        <v>0</v>
      </c>
      <c r="F164" s="4">
        <f>IF(A164&lt;=Invoer!$B$27,IF(M163&gt;=0,IF(M163&gt;=$H$2,($H$2-H164),M163-D164)),0)</f>
        <v>0</v>
      </c>
      <c r="G164" s="4">
        <f>IF(M163*Invoer!$B$12/12&gt;=0,M163*Invoer!$B$12/12,0)</f>
        <v>0</v>
      </c>
      <c r="H164" s="4">
        <f>ABS(PMT(Invoer!$B$12/12,360-C164+1,IF(M163&gt;=0,M163,0),0))</f>
        <v>0</v>
      </c>
      <c r="I164" s="4">
        <f t="shared" si="21"/>
        <v>0</v>
      </c>
      <c r="J164" s="4">
        <f t="shared" si="18"/>
        <v>0</v>
      </c>
      <c r="K164" s="4">
        <f t="shared" si="22"/>
        <v>0</v>
      </c>
      <c r="L164" s="4">
        <f t="shared" si="23"/>
        <v>0</v>
      </c>
      <c r="M164" s="4">
        <f t="shared" si="26"/>
        <v>0</v>
      </c>
      <c r="N164" s="4">
        <f t="shared" si="24"/>
        <v>0</v>
      </c>
    </row>
    <row r="165" spans="1:14" x14ac:dyDescent="0.25">
      <c r="A165" s="10">
        <f t="shared" si="25"/>
        <v>49400</v>
      </c>
      <c r="B165">
        <f t="shared" si="19"/>
        <v>14</v>
      </c>
      <c r="C165">
        <v>164</v>
      </c>
      <c r="D165" s="4">
        <f t="shared" si="20"/>
        <v>0</v>
      </c>
      <c r="E165" s="4">
        <f>IF(ISNA(VLOOKUP(A165,'Extra aflossing'!A:G,3,0)),0,VLOOKUP(A165,'Extra aflossing'!A:G,3,0))</f>
        <v>0</v>
      </c>
      <c r="F165" s="4">
        <f>IF(A165&lt;=Invoer!$B$27,IF(M164&gt;=0,IF(M164&gt;=$H$2,($H$2-H165),M164-D165)),0)</f>
        <v>0</v>
      </c>
      <c r="G165" s="4">
        <f>IF(M164*Invoer!$B$12/12&gt;=0,M164*Invoer!$B$12/12,0)</f>
        <v>0</v>
      </c>
      <c r="H165" s="4">
        <f>ABS(PMT(Invoer!$B$12/12,360-C165+1,IF(M164&gt;=0,M164,0),0))</f>
        <v>0</v>
      </c>
      <c r="I165" s="4">
        <f t="shared" si="21"/>
        <v>0</v>
      </c>
      <c r="J165" s="4">
        <f t="shared" si="18"/>
        <v>0</v>
      </c>
      <c r="K165" s="4">
        <f t="shared" si="22"/>
        <v>0</v>
      </c>
      <c r="L165" s="4">
        <f t="shared" si="23"/>
        <v>0</v>
      </c>
      <c r="M165" s="4">
        <f t="shared" si="26"/>
        <v>0</v>
      </c>
      <c r="N165" s="4">
        <f t="shared" si="24"/>
        <v>0</v>
      </c>
    </row>
    <row r="166" spans="1:14" x14ac:dyDescent="0.25">
      <c r="A166" s="10">
        <f t="shared" si="25"/>
        <v>49430</v>
      </c>
      <c r="B166">
        <f t="shared" si="19"/>
        <v>14</v>
      </c>
      <c r="C166">
        <v>165</v>
      </c>
      <c r="D166" s="4">
        <f t="shared" si="20"/>
        <v>0</v>
      </c>
      <c r="E166" s="4">
        <f>IF(ISNA(VLOOKUP(A166,'Extra aflossing'!A:G,3,0)),0,VLOOKUP(A166,'Extra aflossing'!A:G,3,0))</f>
        <v>0</v>
      </c>
      <c r="F166" s="4">
        <f>IF(A166&lt;=Invoer!$B$27,IF(M165&gt;=0,IF(M165&gt;=$H$2,($H$2-H166),M165-D166)),0)</f>
        <v>0</v>
      </c>
      <c r="G166" s="4">
        <f>IF(M165*Invoer!$B$12/12&gt;=0,M165*Invoer!$B$12/12,0)</f>
        <v>0</v>
      </c>
      <c r="H166" s="4">
        <f>ABS(PMT(Invoer!$B$12/12,360-C166+1,IF(M165&gt;=0,M165,0),0))</f>
        <v>0</v>
      </c>
      <c r="I166" s="4">
        <f t="shared" si="21"/>
        <v>0</v>
      </c>
      <c r="J166" s="4">
        <f t="shared" si="18"/>
        <v>0</v>
      </c>
      <c r="K166" s="4">
        <f t="shared" si="22"/>
        <v>0</v>
      </c>
      <c r="L166" s="4">
        <f t="shared" si="23"/>
        <v>0</v>
      </c>
      <c r="M166" s="4">
        <f t="shared" si="26"/>
        <v>0</v>
      </c>
      <c r="N166" s="4">
        <f t="shared" si="24"/>
        <v>0</v>
      </c>
    </row>
    <row r="167" spans="1:14" x14ac:dyDescent="0.25">
      <c r="A167" s="10">
        <f t="shared" si="25"/>
        <v>49461</v>
      </c>
      <c r="B167">
        <f t="shared" si="19"/>
        <v>14</v>
      </c>
      <c r="C167">
        <v>166</v>
      </c>
      <c r="D167" s="4">
        <f t="shared" si="20"/>
        <v>0</v>
      </c>
      <c r="E167" s="4">
        <f>IF(ISNA(VLOOKUP(A167,'Extra aflossing'!A:G,3,0)),0,VLOOKUP(A167,'Extra aflossing'!A:G,3,0))</f>
        <v>0</v>
      </c>
      <c r="F167" s="4">
        <f>IF(A167&lt;=Invoer!$B$27,IF(M166&gt;=0,IF(M166&gt;=$H$2,($H$2-H167),M166-D167)),0)</f>
        <v>0</v>
      </c>
      <c r="G167" s="4">
        <f>IF(M166*Invoer!$B$12/12&gt;=0,M166*Invoer!$B$12/12,0)</f>
        <v>0</v>
      </c>
      <c r="H167" s="4">
        <f>ABS(PMT(Invoer!$B$12/12,360-C167+1,IF(M166&gt;=0,M166,0),0))</f>
        <v>0</v>
      </c>
      <c r="I167" s="4">
        <f t="shared" si="21"/>
        <v>0</v>
      </c>
      <c r="J167" s="4">
        <f t="shared" si="18"/>
        <v>0</v>
      </c>
      <c r="K167" s="4">
        <f t="shared" si="22"/>
        <v>0</v>
      </c>
      <c r="L167" s="4">
        <f t="shared" si="23"/>
        <v>0</v>
      </c>
      <c r="M167" s="4">
        <f t="shared" si="26"/>
        <v>0</v>
      </c>
      <c r="N167" s="4">
        <f t="shared" si="24"/>
        <v>0</v>
      </c>
    </row>
    <row r="168" spans="1:14" x14ac:dyDescent="0.25">
      <c r="A168" s="10">
        <f t="shared" si="25"/>
        <v>49491</v>
      </c>
      <c r="B168">
        <f t="shared" si="19"/>
        <v>14</v>
      </c>
      <c r="C168">
        <v>167</v>
      </c>
      <c r="D168" s="4">
        <f t="shared" si="20"/>
        <v>0</v>
      </c>
      <c r="E168" s="4">
        <f>IF(ISNA(VLOOKUP(A168,'Extra aflossing'!A:G,3,0)),0,VLOOKUP(A168,'Extra aflossing'!A:G,3,0))</f>
        <v>0</v>
      </c>
      <c r="F168" s="4">
        <f>IF(A168&lt;=Invoer!$B$27,IF(M167&gt;=0,IF(M167&gt;=$H$2,($H$2-H168),M167-D168)),0)</f>
        <v>0</v>
      </c>
      <c r="G168" s="4">
        <f>IF(M167*Invoer!$B$12/12&gt;=0,M167*Invoer!$B$12/12,0)</f>
        <v>0</v>
      </c>
      <c r="H168" s="4">
        <f>ABS(PMT(Invoer!$B$12/12,360-C168+1,IF(M167&gt;=0,M167,0),0))</f>
        <v>0</v>
      </c>
      <c r="I168" s="4">
        <f t="shared" si="21"/>
        <v>0</v>
      </c>
      <c r="J168" s="4">
        <f t="shared" si="18"/>
        <v>0</v>
      </c>
      <c r="K168" s="4">
        <f t="shared" si="22"/>
        <v>0</v>
      </c>
      <c r="L168" s="4">
        <f t="shared" si="23"/>
        <v>0</v>
      </c>
      <c r="M168" s="4">
        <f t="shared" si="26"/>
        <v>0</v>
      </c>
      <c r="N168" s="4">
        <f t="shared" si="24"/>
        <v>0</v>
      </c>
    </row>
    <row r="169" spans="1:14" x14ac:dyDescent="0.25">
      <c r="A169" s="10">
        <f t="shared" si="25"/>
        <v>49522</v>
      </c>
      <c r="B169">
        <f t="shared" si="19"/>
        <v>14</v>
      </c>
      <c r="C169">
        <v>168</v>
      </c>
      <c r="D169" s="4">
        <f t="shared" si="20"/>
        <v>0</v>
      </c>
      <c r="E169" s="4">
        <f>IF(ISNA(VLOOKUP(A169,'Extra aflossing'!A:G,3,0)),0,VLOOKUP(A169,'Extra aflossing'!A:G,3,0))</f>
        <v>0</v>
      </c>
      <c r="F169" s="4">
        <f>IF(A169&lt;=Invoer!$B$27,IF(M168&gt;=0,IF(M168&gt;=$H$2,($H$2-H169),M168-D169)),0)</f>
        <v>0</v>
      </c>
      <c r="G169" s="4">
        <f>IF(M168*Invoer!$B$12/12&gt;=0,M168*Invoer!$B$12/12,0)</f>
        <v>0</v>
      </c>
      <c r="H169" s="4">
        <f>ABS(PMT(Invoer!$B$12/12,360-C169+1,IF(M168&gt;=0,M168,0),0))</f>
        <v>0</v>
      </c>
      <c r="I169" s="4">
        <f t="shared" si="21"/>
        <v>0</v>
      </c>
      <c r="J169" s="4">
        <f t="shared" si="18"/>
        <v>0</v>
      </c>
      <c r="K169" s="4">
        <f t="shared" si="22"/>
        <v>0</v>
      </c>
      <c r="L169" s="4">
        <f t="shared" si="23"/>
        <v>0</v>
      </c>
      <c r="M169" s="4">
        <f t="shared" si="26"/>
        <v>0</v>
      </c>
      <c r="N169" s="4">
        <f t="shared" si="24"/>
        <v>0</v>
      </c>
    </row>
    <row r="170" spans="1:14" x14ac:dyDescent="0.25">
      <c r="A170" s="10">
        <f t="shared" si="25"/>
        <v>49553</v>
      </c>
      <c r="B170">
        <f t="shared" si="19"/>
        <v>15</v>
      </c>
      <c r="C170">
        <v>169</v>
      </c>
      <c r="D170" s="4">
        <f t="shared" si="20"/>
        <v>0</v>
      </c>
      <c r="E170" s="4">
        <f>IF(ISNA(VLOOKUP(A170,'Extra aflossing'!A:G,3,0)),0,VLOOKUP(A170,'Extra aflossing'!A:G,3,0))</f>
        <v>0</v>
      </c>
      <c r="F170" s="4">
        <f>IF(A170&lt;=Invoer!$B$27,IF(M169&gt;=0,IF(M169&gt;=$H$2,($H$2-H170),M169-D170)),0)</f>
        <v>0</v>
      </c>
      <c r="G170" s="4">
        <f>IF(M169*Invoer!$B$12/12&gt;=0,M169*Invoer!$B$12/12,0)</f>
        <v>0</v>
      </c>
      <c r="H170" s="4">
        <f>ABS(PMT(Invoer!$B$12/12,360-C170+1,IF(M169&gt;=0,M169,0),0))</f>
        <v>0</v>
      </c>
      <c r="I170" s="4">
        <f t="shared" si="21"/>
        <v>0</v>
      </c>
      <c r="J170" s="4">
        <f t="shared" si="18"/>
        <v>0</v>
      </c>
      <c r="K170" s="4">
        <f t="shared" si="22"/>
        <v>0</v>
      </c>
      <c r="L170" s="4">
        <f t="shared" si="23"/>
        <v>0</v>
      </c>
      <c r="M170" s="4">
        <f t="shared" si="26"/>
        <v>0</v>
      </c>
      <c r="N170" s="4">
        <f t="shared" si="24"/>
        <v>0</v>
      </c>
    </row>
    <row r="171" spans="1:14" x14ac:dyDescent="0.25">
      <c r="A171" s="10">
        <f t="shared" si="25"/>
        <v>49583</v>
      </c>
      <c r="B171">
        <f t="shared" si="19"/>
        <v>15</v>
      </c>
      <c r="C171">
        <v>170</v>
      </c>
      <c r="D171" s="4">
        <f t="shared" si="20"/>
        <v>0</v>
      </c>
      <c r="E171" s="4">
        <f>IF(ISNA(VLOOKUP(A171,'Extra aflossing'!A:G,3,0)),0,VLOOKUP(A171,'Extra aflossing'!A:G,3,0))</f>
        <v>0</v>
      </c>
      <c r="F171" s="4">
        <f>IF(A171&lt;=Invoer!$B$27,IF(M170&gt;=0,IF(M170&gt;=$H$2,($H$2-H171),M170-D171)),0)</f>
        <v>0</v>
      </c>
      <c r="G171" s="4">
        <f>IF(M170*Invoer!$B$12/12&gt;=0,M170*Invoer!$B$12/12,0)</f>
        <v>0</v>
      </c>
      <c r="H171" s="4">
        <f>ABS(PMT(Invoer!$B$12/12,360-C171+1,IF(M170&gt;=0,M170,0),0))</f>
        <v>0</v>
      </c>
      <c r="I171" s="4">
        <f t="shared" si="21"/>
        <v>0</v>
      </c>
      <c r="J171" s="4">
        <f t="shared" si="18"/>
        <v>0</v>
      </c>
      <c r="K171" s="4">
        <f t="shared" si="22"/>
        <v>0</v>
      </c>
      <c r="L171" s="4">
        <f t="shared" si="23"/>
        <v>0</v>
      </c>
      <c r="M171" s="4">
        <f t="shared" si="26"/>
        <v>0</v>
      </c>
      <c r="N171" s="4">
        <f t="shared" si="24"/>
        <v>0</v>
      </c>
    </row>
    <row r="172" spans="1:14" x14ac:dyDescent="0.25">
      <c r="A172" s="10">
        <f t="shared" si="25"/>
        <v>49614</v>
      </c>
      <c r="B172">
        <f t="shared" si="19"/>
        <v>15</v>
      </c>
      <c r="C172">
        <v>171</v>
      </c>
      <c r="D172" s="4">
        <f t="shared" si="20"/>
        <v>0</v>
      </c>
      <c r="E172" s="4">
        <f>IF(ISNA(VLOOKUP(A172,'Extra aflossing'!A:G,3,0)),0,VLOOKUP(A172,'Extra aflossing'!A:G,3,0))</f>
        <v>0</v>
      </c>
      <c r="F172" s="4">
        <f>IF(A172&lt;=Invoer!$B$27,IF(M171&gt;=0,IF(M171&gt;=$H$2,($H$2-H172),M171-D172)),0)</f>
        <v>0</v>
      </c>
      <c r="G172" s="4">
        <f>IF(M171*Invoer!$B$12/12&gt;=0,M171*Invoer!$B$12/12,0)</f>
        <v>0</v>
      </c>
      <c r="H172" s="4">
        <f>ABS(PMT(Invoer!$B$12/12,360-C172+1,IF(M171&gt;=0,M171,0),0))</f>
        <v>0</v>
      </c>
      <c r="I172" s="4">
        <f t="shared" si="21"/>
        <v>0</v>
      </c>
      <c r="J172" s="4">
        <f t="shared" si="18"/>
        <v>0</v>
      </c>
      <c r="K172" s="4">
        <f t="shared" si="22"/>
        <v>0</v>
      </c>
      <c r="L172" s="4">
        <f t="shared" si="23"/>
        <v>0</v>
      </c>
      <c r="M172" s="4">
        <f t="shared" si="26"/>
        <v>0</v>
      </c>
      <c r="N172" s="4">
        <f t="shared" si="24"/>
        <v>0</v>
      </c>
    </row>
    <row r="173" spans="1:14" x14ac:dyDescent="0.25">
      <c r="A173" s="10">
        <f t="shared" si="25"/>
        <v>49644</v>
      </c>
      <c r="B173">
        <f t="shared" si="19"/>
        <v>15</v>
      </c>
      <c r="C173">
        <v>172</v>
      </c>
      <c r="D173" s="4">
        <f t="shared" si="20"/>
        <v>0</v>
      </c>
      <c r="E173" s="4">
        <f>IF(ISNA(VLOOKUP(A173,'Extra aflossing'!A:G,3,0)),0,VLOOKUP(A173,'Extra aflossing'!A:G,3,0))</f>
        <v>0</v>
      </c>
      <c r="F173" s="4">
        <f>IF(A173&lt;=Invoer!$B$27,IF(M172&gt;=0,IF(M172&gt;=$H$2,($H$2-H173),M172-D173)),0)</f>
        <v>0</v>
      </c>
      <c r="G173" s="4">
        <f>IF(M172*Invoer!$B$12/12&gt;=0,M172*Invoer!$B$12/12,0)</f>
        <v>0</v>
      </c>
      <c r="H173" s="4">
        <f>ABS(PMT(Invoer!$B$12/12,360-C173+1,IF(M172&gt;=0,M172,0),0))</f>
        <v>0</v>
      </c>
      <c r="I173" s="4">
        <f t="shared" si="21"/>
        <v>0</v>
      </c>
      <c r="J173" s="4">
        <f t="shared" si="18"/>
        <v>0</v>
      </c>
      <c r="K173" s="4">
        <f t="shared" si="22"/>
        <v>0</v>
      </c>
      <c r="L173" s="4">
        <f t="shared" si="23"/>
        <v>0</v>
      </c>
      <c r="M173" s="4">
        <f t="shared" si="26"/>
        <v>0</v>
      </c>
      <c r="N173" s="4">
        <f t="shared" si="24"/>
        <v>0</v>
      </c>
    </row>
    <row r="174" spans="1:14" x14ac:dyDescent="0.25">
      <c r="A174" s="10">
        <f t="shared" si="25"/>
        <v>49675</v>
      </c>
      <c r="B174">
        <f t="shared" si="19"/>
        <v>15</v>
      </c>
      <c r="C174">
        <v>173</v>
      </c>
      <c r="D174" s="4">
        <f t="shared" si="20"/>
        <v>0</v>
      </c>
      <c r="E174" s="4">
        <f>IF(ISNA(VLOOKUP(A174,'Extra aflossing'!A:G,3,0)),0,VLOOKUP(A174,'Extra aflossing'!A:G,3,0))</f>
        <v>0</v>
      </c>
      <c r="F174" s="4">
        <f>IF(A174&lt;=Invoer!$B$27,IF(M173&gt;=0,IF(M173&gt;=$H$2,($H$2-H174),M173-D174)),0)</f>
        <v>0</v>
      </c>
      <c r="G174" s="4">
        <f>IF(M173*Invoer!$B$12/12&gt;=0,M173*Invoer!$B$12/12,0)</f>
        <v>0</v>
      </c>
      <c r="H174" s="4">
        <f>ABS(PMT(Invoer!$B$12/12,360-C174+1,IF(M173&gt;=0,M173,0),0))</f>
        <v>0</v>
      </c>
      <c r="I174" s="4">
        <f t="shared" si="21"/>
        <v>0</v>
      </c>
      <c r="J174" s="4">
        <f t="shared" si="18"/>
        <v>0</v>
      </c>
      <c r="K174" s="4">
        <f t="shared" si="22"/>
        <v>0</v>
      </c>
      <c r="L174" s="4">
        <f t="shared" si="23"/>
        <v>0</v>
      </c>
      <c r="M174" s="4">
        <f t="shared" si="26"/>
        <v>0</v>
      </c>
      <c r="N174" s="4">
        <f t="shared" si="24"/>
        <v>0</v>
      </c>
    </row>
    <row r="175" spans="1:14" x14ac:dyDescent="0.25">
      <c r="A175" s="10">
        <f t="shared" si="25"/>
        <v>49706</v>
      </c>
      <c r="B175">
        <f t="shared" si="19"/>
        <v>15</v>
      </c>
      <c r="C175">
        <v>174</v>
      </c>
      <c r="D175" s="4">
        <f t="shared" si="20"/>
        <v>0</v>
      </c>
      <c r="E175" s="4">
        <f>IF(ISNA(VLOOKUP(A175,'Extra aflossing'!A:G,3,0)),0,VLOOKUP(A175,'Extra aflossing'!A:G,3,0))</f>
        <v>0</v>
      </c>
      <c r="F175" s="4">
        <f>IF(A175&lt;=Invoer!$B$27,IF(M174&gt;=0,IF(M174&gt;=$H$2,($H$2-H175),M174-D175)),0)</f>
        <v>0</v>
      </c>
      <c r="G175" s="4">
        <f>IF(M174*Invoer!$B$12/12&gt;=0,M174*Invoer!$B$12/12,0)</f>
        <v>0</v>
      </c>
      <c r="H175" s="4">
        <f>ABS(PMT(Invoer!$B$12/12,360-C175+1,IF(M174&gt;=0,M174,0),0))</f>
        <v>0</v>
      </c>
      <c r="I175" s="4">
        <f t="shared" si="21"/>
        <v>0</v>
      </c>
      <c r="J175" s="4">
        <f t="shared" si="18"/>
        <v>0</v>
      </c>
      <c r="K175" s="4">
        <f t="shared" si="22"/>
        <v>0</v>
      </c>
      <c r="L175" s="4">
        <f t="shared" si="23"/>
        <v>0</v>
      </c>
      <c r="M175" s="4">
        <f t="shared" si="26"/>
        <v>0</v>
      </c>
      <c r="N175" s="4">
        <f t="shared" si="24"/>
        <v>0</v>
      </c>
    </row>
    <row r="176" spans="1:14" x14ac:dyDescent="0.25">
      <c r="A176" s="10">
        <f t="shared" si="25"/>
        <v>49735</v>
      </c>
      <c r="B176">
        <f t="shared" si="19"/>
        <v>15</v>
      </c>
      <c r="C176">
        <v>175</v>
      </c>
      <c r="D176" s="4">
        <f t="shared" si="20"/>
        <v>0</v>
      </c>
      <c r="E176" s="4">
        <f>IF(ISNA(VLOOKUP(A176,'Extra aflossing'!A:G,3,0)),0,VLOOKUP(A176,'Extra aflossing'!A:G,3,0))</f>
        <v>0</v>
      </c>
      <c r="F176" s="4">
        <f>IF(A176&lt;=Invoer!$B$27,IF(M175&gt;=0,IF(M175&gt;=$H$2,($H$2-H176),M175-D176)),0)</f>
        <v>0</v>
      </c>
      <c r="G176" s="4">
        <f>IF(M175*Invoer!$B$12/12&gt;=0,M175*Invoer!$B$12/12,0)</f>
        <v>0</v>
      </c>
      <c r="H176" s="4">
        <f>ABS(PMT(Invoer!$B$12/12,360-C176+1,IF(M175&gt;=0,M175,0),0))</f>
        <v>0</v>
      </c>
      <c r="I176" s="4">
        <f t="shared" si="21"/>
        <v>0</v>
      </c>
      <c r="J176" s="4">
        <f t="shared" si="18"/>
        <v>0</v>
      </c>
      <c r="K176" s="4">
        <f t="shared" si="22"/>
        <v>0</v>
      </c>
      <c r="L176" s="4">
        <f t="shared" si="23"/>
        <v>0</v>
      </c>
      <c r="M176" s="4">
        <f t="shared" si="26"/>
        <v>0</v>
      </c>
      <c r="N176" s="4">
        <f t="shared" si="24"/>
        <v>0</v>
      </c>
    </row>
    <row r="177" spans="1:14" x14ac:dyDescent="0.25">
      <c r="A177" s="10">
        <f t="shared" si="25"/>
        <v>49766</v>
      </c>
      <c r="B177">
        <f t="shared" si="19"/>
        <v>15</v>
      </c>
      <c r="C177">
        <v>176</v>
      </c>
      <c r="D177" s="4">
        <f t="shared" si="20"/>
        <v>0</v>
      </c>
      <c r="E177" s="4">
        <f>IF(ISNA(VLOOKUP(A177,'Extra aflossing'!A:G,3,0)),0,VLOOKUP(A177,'Extra aflossing'!A:G,3,0))</f>
        <v>0</v>
      </c>
      <c r="F177" s="4">
        <f>IF(A177&lt;=Invoer!$B$27,IF(M176&gt;=0,IF(M176&gt;=$H$2,($H$2-H177),M176-D177)),0)</f>
        <v>0</v>
      </c>
      <c r="G177" s="4">
        <f>IF(M176*Invoer!$B$12/12&gt;=0,M176*Invoer!$B$12/12,0)</f>
        <v>0</v>
      </c>
      <c r="H177" s="4">
        <f>ABS(PMT(Invoer!$B$12/12,360-C177+1,IF(M176&gt;=0,M176,0),0))</f>
        <v>0</v>
      </c>
      <c r="I177" s="4">
        <f t="shared" si="21"/>
        <v>0</v>
      </c>
      <c r="J177" s="4">
        <f t="shared" si="18"/>
        <v>0</v>
      </c>
      <c r="K177" s="4">
        <f t="shared" si="22"/>
        <v>0</v>
      </c>
      <c r="L177" s="4">
        <f t="shared" si="23"/>
        <v>0</v>
      </c>
      <c r="M177" s="4">
        <f t="shared" si="26"/>
        <v>0</v>
      </c>
      <c r="N177" s="4">
        <f t="shared" si="24"/>
        <v>0</v>
      </c>
    </row>
    <row r="178" spans="1:14" x14ac:dyDescent="0.25">
      <c r="A178" s="10">
        <f t="shared" si="25"/>
        <v>49796</v>
      </c>
      <c r="B178">
        <f t="shared" si="19"/>
        <v>15</v>
      </c>
      <c r="C178">
        <v>177</v>
      </c>
      <c r="D178" s="4">
        <f t="shared" si="20"/>
        <v>0</v>
      </c>
      <c r="E178" s="4">
        <f>IF(ISNA(VLOOKUP(A178,'Extra aflossing'!A:G,3,0)),0,VLOOKUP(A178,'Extra aflossing'!A:G,3,0))</f>
        <v>0</v>
      </c>
      <c r="F178" s="4">
        <f>IF(A178&lt;=Invoer!$B$27,IF(M177&gt;=0,IF(M177&gt;=$H$2,($H$2-H178),M177-D178)),0)</f>
        <v>0</v>
      </c>
      <c r="G178" s="4">
        <f>IF(M177*Invoer!$B$12/12&gt;=0,M177*Invoer!$B$12/12,0)</f>
        <v>0</v>
      </c>
      <c r="H178" s="4">
        <f>ABS(PMT(Invoer!$B$12/12,360-C178+1,IF(M177&gt;=0,M177,0),0))</f>
        <v>0</v>
      </c>
      <c r="I178" s="4">
        <f t="shared" si="21"/>
        <v>0</v>
      </c>
      <c r="J178" s="4">
        <f t="shared" si="18"/>
        <v>0</v>
      </c>
      <c r="K178" s="4">
        <f t="shared" si="22"/>
        <v>0</v>
      </c>
      <c r="L178" s="4">
        <f t="shared" si="23"/>
        <v>0</v>
      </c>
      <c r="M178" s="4">
        <f t="shared" si="26"/>
        <v>0</v>
      </c>
      <c r="N178" s="4">
        <f t="shared" si="24"/>
        <v>0</v>
      </c>
    </row>
    <row r="179" spans="1:14" x14ac:dyDescent="0.25">
      <c r="A179" s="10">
        <f t="shared" si="25"/>
        <v>49827</v>
      </c>
      <c r="B179">
        <f t="shared" si="19"/>
        <v>15</v>
      </c>
      <c r="C179">
        <v>178</v>
      </c>
      <c r="D179" s="4">
        <f t="shared" si="20"/>
        <v>0</v>
      </c>
      <c r="E179" s="4">
        <f>IF(ISNA(VLOOKUP(A179,'Extra aflossing'!A:G,3,0)),0,VLOOKUP(A179,'Extra aflossing'!A:G,3,0))</f>
        <v>0</v>
      </c>
      <c r="F179" s="4">
        <f>IF(A179&lt;=Invoer!$B$27,IF(M178&gt;=0,IF(M178&gt;=$H$2,($H$2-H179),M178-D179)),0)</f>
        <v>0</v>
      </c>
      <c r="G179" s="4">
        <f>IF(M178*Invoer!$B$12/12&gt;=0,M178*Invoer!$B$12/12,0)</f>
        <v>0</v>
      </c>
      <c r="H179" s="4">
        <f>ABS(PMT(Invoer!$B$12/12,360-C179+1,IF(M178&gt;=0,M178,0),0))</f>
        <v>0</v>
      </c>
      <c r="I179" s="4">
        <f t="shared" si="21"/>
        <v>0</v>
      </c>
      <c r="J179" s="4">
        <f t="shared" si="18"/>
        <v>0</v>
      </c>
      <c r="K179" s="4">
        <f t="shared" si="22"/>
        <v>0</v>
      </c>
      <c r="L179" s="4">
        <f t="shared" si="23"/>
        <v>0</v>
      </c>
      <c r="M179" s="4">
        <f t="shared" si="26"/>
        <v>0</v>
      </c>
      <c r="N179" s="4">
        <f t="shared" si="24"/>
        <v>0</v>
      </c>
    </row>
    <row r="180" spans="1:14" x14ac:dyDescent="0.25">
      <c r="A180" s="10">
        <f t="shared" si="25"/>
        <v>49857</v>
      </c>
      <c r="B180">
        <f t="shared" si="19"/>
        <v>15</v>
      </c>
      <c r="C180">
        <v>179</v>
      </c>
      <c r="D180" s="4">
        <f t="shared" si="20"/>
        <v>0</v>
      </c>
      <c r="E180" s="4">
        <f>IF(ISNA(VLOOKUP(A180,'Extra aflossing'!A:G,3,0)),0,VLOOKUP(A180,'Extra aflossing'!A:G,3,0))</f>
        <v>0</v>
      </c>
      <c r="F180" s="4">
        <f>IF(A180&lt;=Invoer!$B$27,IF(M179&gt;=0,IF(M179&gt;=$H$2,($H$2-H180),M179-D180)),0)</f>
        <v>0</v>
      </c>
      <c r="G180" s="4">
        <f>IF(M179*Invoer!$B$12/12&gt;=0,M179*Invoer!$B$12/12,0)</f>
        <v>0</v>
      </c>
      <c r="H180" s="4">
        <f>ABS(PMT(Invoer!$B$12/12,360-C180+1,IF(M179&gt;=0,M179,0),0))</f>
        <v>0</v>
      </c>
      <c r="I180" s="4">
        <f t="shared" si="21"/>
        <v>0</v>
      </c>
      <c r="J180" s="4">
        <f t="shared" si="18"/>
        <v>0</v>
      </c>
      <c r="K180" s="4">
        <f t="shared" si="22"/>
        <v>0</v>
      </c>
      <c r="L180" s="4">
        <f t="shared" si="23"/>
        <v>0</v>
      </c>
      <c r="M180" s="4">
        <f t="shared" si="26"/>
        <v>0</v>
      </c>
      <c r="N180" s="4">
        <f t="shared" si="24"/>
        <v>0</v>
      </c>
    </row>
    <row r="181" spans="1:14" x14ac:dyDescent="0.25">
      <c r="A181" s="10">
        <f t="shared" si="25"/>
        <v>49888</v>
      </c>
      <c r="B181">
        <f t="shared" si="19"/>
        <v>15</v>
      </c>
      <c r="C181">
        <v>180</v>
      </c>
      <c r="D181" s="4">
        <f t="shared" si="20"/>
        <v>0</v>
      </c>
      <c r="E181" s="4">
        <f>IF(ISNA(VLOOKUP(A181,'Extra aflossing'!A:G,3,0)),0,VLOOKUP(A181,'Extra aflossing'!A:G,3,0))</f>
        <v>0</v>
      </c>
      <c r="F181" s="4">
        <f>IF(A181&lt;=Invoer!$B$27,IF(M180&gt;=0,IF(M180&gt;=$H$2,($H$2-H181),M180-D181)),0)</f>
        <v>0</v>
      </c>
      <c r="G181" s="4">
        <f>IF(M180*Invoer!$B$12/12&gt;=0,M180*Invoer!$B$12/12,0)</f>
        <v>0</v>
      </c>
      <c r="H181" s="4">
        <f>ABS(PMT(Invoer!$B$12/12,360-C181+1,IF(M180&gt;=0,M180,0),0))</f>
        <v>0</v>
      </c>
      <c r="I181" s="4">
        <f t="shared" si="21"/>
        <v>0</v>
      </c>
      <c r="J181" s="4">
        <f t="shared" si="18"/>
        <v>0</v>
      </c>
      <c r="K181" s="4">
        <f t="shared" si="22"/>
        <v>0</v>
      </c>
      <c r="L181" s="4">
        <f t="shared" si="23"/>
        <v>0</v>
      </c>
      <c r="M181" s="4">
        <f t="shared" si="26"/>
        <v>0</v>
      </c>
      <c r="N181" s="4">
        <f t="shared" si="24"/>
        <v>0</v>
      </c>
    </row>
    <row r="182" spans="1:14" x14ac:dyDescent="0.25">
      <c r="A182" s="10">
        <f t="shared" si="25"/>
        <v>49919</v>
      </c>
      <c r="B182">
        <f t="shared" si="19"/>
        <v>16</v>
      </c>
      <c r="C182">
        <v>181</v>
      </c>
      <c r="D182" s="4">
        <f t="shared" si="20"/>
        <v>0</v>
      </c>
      <c r="E182" s="4">
        <f>IF(ISNA(VLOOKUP(A182,'Extra aflossing'!A:G,3,0)),0,VLOOKUP(A182,'Extra aflossing'!A:G,3,0))</f>
        <v>0</v>
      </c>
      <c r="F182" s="4">
        <f>IF(A182&lt;=Invoer!$B$27,IF(M181&gt;=0,IF(M181&gt;=$H$2,($H$2-H182),M181-D182)),0)</f>
        <v>0</v>
      </c>
      <c r="G182" s="4">
        <f>IF(M181*Invoer!$B$12/12&gt;=0,M181*Invoer!$B$12/12,0)</f>
        <v>0</v>
      </c>
      <c r="H182" s="4">
        <f>ABS(PMT(Invoer!$B$12/12,360-C182+1,IF(M181&gt;=0,M181,0),0))</f>
        <v>0</v>
      </c>
      <c r="I182" s="4">
        <f t="shared" si="21"/>
        <v>0</v>
      </c>
      <c r="J182" s="4">
        <f t="shared" si="18"/>
        <v>0</v>
      </c>
      <c r="K182" s="4">
        <f t="shared" si="22"/>
        <v>0</v>
      </c>
      <c r="L182" s="4">
        <f t="shared" si="23"/>
        <v>0</v>
      </c>
      <c r="M182" s="4">
        <f t="shared" si="26"/>
        <v>0</v>
      </c>
      <c r="N182" s="4">
        <f t="shared" si="24"/>
        <v>0</v>
      </c>
    </row>
    <row r="183" spans="1:14" x14ac:dyDescent="0.25">
      <c r="A183" s="10">
        <f t="shared" si="25"/>
        <v>49949</v>
      </c>
      <c r="B183">
        <f t="shared" si="19"/>
        <v>16</v>
      </c>
      <c r="C183">
        <v>182</v>
      </c>
      <c r="D183" s="4">
        <f t="shared" si="20"/>
        <v>0</v>
      </c>
      <c r="E183" s="4">
        <f>IF(ISNA(VLOOKUP(A183,'Extra aflossing'!A:G,3,0)),0,VLOOKUP(A183,'Extra aflossing'!A:G,3,0))</f>
        <v>0</v>
      </c>
      <c r="F183" s="4">
        <f>IF(A183&lt;=Invoer!$B$27,IF(M182&gt;=0,IF(M182&gt;=$H$2,($H$2-H183),M182-D183)),0)</f>
        <v>0</v>
      </c>
      <c r="G183" s="4">
        <f>IF(M182*Invoer!$B$12/12&gt;=0,M182*Invoer!$B$12/12,0)</f>
        <v>0</v>
      </c>
      <c r="H183" s="4">
        <f>ABS(PMT(Invoer!$B$12/12,360-C183+1,IF(M182&gt;=0,M182,0),0))</f>
        <v>0</v>
      </c>
      <c r="I183" s="4">
        <f t="shared" si="21"/>
        <v>0</v>
      </c>
      <c r="J183" s="4">
        <f t="shared" si="18"/>
        <v>0</v>
      </c>
      <c r="K183" s="4">
        <f t="shared" si="22"/>
        <v>0</v>
      </c>
      <c r="L183" s="4">
        <f t="shared" si="23"/>
        <v>0</v>
      </c>
      <c r="M183" s="4">
        <f t="shared" si="26"/>
        <v>0</v>
      </c>
      <c r="N183" s="4">
        <f t="shared" si="24"/>
        <v>0</v>
      </c>
    </row>
    <row r="184" spans="1:14" x14ac:dyDescent="0.25">
      <c r="A184" s="10">
        <f t="shared" si="25"/>
        <v>49980</v>
      </c>
      <c r="B184">
        <f t="shared" si="19"/>
        <v>16</v>
      </c>
      <c r="C184">
        <v>183</v>
      </c>
      <c r="D184" s="4">
        <f t="shared" si="20"/>
        <v>0</v>
      </c>
      <c r="E184" s="4">
        <f>IF(ISNA(VLOOKUP(A184,'Extra aflossing'!A:G,3,0)),0,VLOOKUP(A184,'Extra aflossing'!A:G,3,0))</f>
        <v>0</v>
      </c>
      <c r="F184" s="4">
        <f>IF(A184&lt;=Invoer!$B$27,IF(M183&gt;=0,IF(M183&gt;=$H$2,($H$2-H184),M183-D184)),0)</f>
        <v>0</v>
      </c>
      <c r="G184" s="4">
        <f>IF(M183*Invoer!$B$12/12&gt;=0,M183*Invoer!$B$12/12,0)</f>
        <v>0</v>
      </c>
      <c r="H184" s="4">
        <f>ABS(PMT(Invoer!$B$12/12,360-C184+1,IF(M183&gt;=0,M183,0),0))</f>
        <v>0</v>
      </c>
      <c r="I184" s="4">
        <f t="shared" si="21"/>
        <v>0</v>
      </c>
      <c r="J184" s="4">
        <f t="shared" si="18"/>
        <v>0</v>
      </c>
      <c r="K184" s="4">
        <f t="shared" si="22"/>
        <v>0</v>
      </c>
      <c r="L184" s="4">
        <f t="shared" si="23"/>
        <v>0</v>
      </c>
      <c r="M184" s="4">
        <f t="shared" si="26"/>
        <v>0</v>
      </c>
      <c r="N184" s="4">
        <f t="shared" si="24"/>
        <v>0</v>
      </c>
    </row>
    <row r="185" spans="1:14" x14ac:dyDescent="0.25">
      <c r="A185" s="10">
        <f t="shared" si="25"/>
        <v>50010</v>
      </c>
      <c r="B185">
        <f t="shared" si="19"/>
        <v>16</v>
      </c>
      <c r="C185">
        <v>184</v>
      </c>
      <c r="D185" s="4">
        <f t="shared" si="20"/>
        <v>0</v>
      </c>
      <c r="E185" s="4">
        <f>IF(ISNA(VLOOKUP(A185,'Extra aflossing'!A:G,3,0)),0,VLOOKUP(A185,'Extra aflossing'!A:G,3,0))</f>
        <v>0</v>
      </c>
      <c r="F185" s="4">
        <f>IF(A185&lt;=Invoer!$B$27,IF(M184&gt;=0,IF(M184&gt;=$H$2,($H$2-H185),M184-D185)),0)</f>
        <v>0</v>
      </c>
      <c r="G185" s="4">
        <f>IF(M184*Invoer!$B$12/12&gt;=0,M184*Invoer!$B$12/12,0)</f>
        <v>0</v>
      </c>
      <c r="H185" s="4">
        <f>ABS(PMT(Invoer!$B$12/12,360-C185+1,IF(M184&gt;=0,M184,0),0))</f>
        <v>0</v>
      </c>
      <c r="I185" s="4">
        <f t="shared" si="21"/>
        <v>0</v>
      </c>
      <c r="J185" s="4">
        <f t="shared" si="18"/>
        <v>0</v>
      </c>
      <c r="K185" s="4">
        <f t="shared" si="22"/>
        <v>0</v>
      </c>
      <c r="L185" s="4">
        <f t="shared" si="23"/>
        <v>0</v>
      </c>
      <c r="M185" s="4">
        <f t="shared" si="26"/>
        <v>0</v>
      </c>
      <c r="N185" s="4">
        <f t="shared" si="24"/>
        <v>0</v>
      </c>
    </row>
    <row r="186" spans="1:14" x14ac:dyDescent="0.25">
      <c r="A186" s="10">
        <f t="shared" si="25"/>
        <v>50041</v>
      </c>
      <c r="B186">
        <f t="shared" si="19"/>
        <v>16</v>
      </c>
      <c r="C186">
        <v>185</v>
      </c>
      <c r="D186" s="4">
        <f t="shared" si="20"/>
        <v>0</v>
      </c>
      <c r="E186" s="4">
        <f>IF(ISNA(VLOOKUP(A186,'Extra aflossing'!A:G,3,0)),0,VLOOKUP(A186,'Extra aflossing'!A:G,3,0))</f>
        <v>0</v>
      </c>
      <c r="F186" s="4">
        <f>IF(A186&lt;=Invoer!$B$27,IF(M185&gt;=0,IF(M185&gt;=$H$2,($H$2-H186),M185-D186)),0)</f>
        <v>0</v>
      </c>
      <c r="G186" s="4">
        <f>IF(M185*Invoer!$B$12/12&gt;=0,M185*Invoer!$B$12/12,0)</f>
        <v>0</v>
      </c>
      <c r="H186" s="4">
        <f>ABS(PMT(Invoer!$B$12/12,360-C186+1,IF(M185&gt;=0,M185,0),0))</f>
        <v>0</v>
      </c>
      <c r="I186" s="4">
        <f t="shared" si="21"/>
        <v>0</v>
      </c>
      <c r="J186" s="4">
        <f t="shared" si="18"/>
        <v>0</v>
      </c>
      <c r="K186" s="4">
        <f t="shared" si="22"/>
        <v>0</v>
      </c>
      <c r="L186" s="4">
        <f t="shared" si="23"/>
        <v>0</v>
      </c>
      <c r="M186" s="4">
        <f t="shared" si="26"/>
        <v>0</v>
      </c>
      <c r="N186" s="4">
        <f t="shared" si="24"/>
        <v>0</v>
      </c>
    </row>
    <row r="187" spans="1:14" x14ac:dyDescent="0.25">
      <c r="A187" s="10">
        <f t="shared" si="25"/>
        <v>50072</v>
      </c>
      <c r="B187">
        <f t="shared" si="19"/>
        <v>16</v>
      </c>
      <c r="C187">
        <v>186</v>
      </c>
      <c r="D187" s="4">
        <f t="shared" si="20"/>
        <v>0</v>
      </c>
      <c r="E187" s="4">
        <f>IF(ISNA(VLOOKUP(A187,'Extra aflossing'!A:G,3,0)),0,VLOOKUP(A187,'Extra aflossing'!A:G,3,0))</f>
        <v>0</v>
      </c>
      <c r="F187" s="4">
        <f>IF(A187&lt;=Invoer!$B$27,IF(M186&gt;=0,IF(M186&gt;=$H$2,($H$2-H187),M186-D187)),0)</f>
        <v>0</v>
      </c>
      <c r="G187" s="4">
        <f>IF(M186*Invoer!$B$12/12&gt;=0,M186*Invoer!$B$12/12,0)</f>
        <v>0</v>
      </c>
      <c r="H187" s="4">
        <f>ABS(PMT(Invoer!$B$12/12,360-C187+1,IF(M186&gt;=0,M186,0),0))</f>
        <v>0</v>
      </c>
      <c r="I187" s="4">
        <f t="shared" si="21"/>
        <v>0</v>
      </c>
      <c r="J187" s="4">
        <f t="shared" si="18"/>
        <v>0</v>
      </c>
      <c r="K187" s="4">
        <f t="shared" si="22"/>
        <v>0</v>
      </c>
      <c r="L187" s="4">
        <f t="shared" si="23"/>
        <v>0</v>
      </c>
      <c r="M187" s="4">
        <f t="shared" si="26"/>
        <v>0</v>
      </c>
      <c r="N187" s="4">
        <f t="shared" si="24"/>
        <v>0</v>
      </c>
    </row>
    <row r="188" spans="1:14" x14ac:dyDescent="0.25">
      <c r="A188" s="10">
        <f t="shared" si="25"/>
        <v>50100</v>
      </c>
      <c r="B188">
        <f t="shared" si="19"/>
        <v>16</v>
      </c>
      <c r="C188">
        <v>187</v>
      </c>
      <c r="D188" s="4">
        <f t="shared" si="20"/>
        <v>0</v>
      </c>
      <c r="E188" s="4">
        <f>IF(ISNA(VLOOKUP(A188,'Extra aflossing'!A:G,3,0)),0,VLOOKUP(A188,'Extra aflossing'!A:G,3,0))</f>
        <v>0</v>
      </c>
      <c r="F188" s="4">
        <f>IF(A188&lt;=Invoer!$B$27,IF(M187&gt;=0,IF(M187&gt;=$H$2,($H$2-H188),M187-D188)),0)</f>
        <v>0</v>
      </c>
      <c r="G188" s="4">
        <f>IF(M187*Invoer!$B$12/12&gt;=0,M187*Invoer!$B$12/12,0)</f>
        <v>0</v>
      </c>
      <c r="H188" s="4">
        <f>ABS(PMT(Invoer!$B$12/12,360-C188+1,IF(M187&gt;=0,M187,0),0))</f>
        <v>0</v>
      </c>
      <c r="I188" s="4">
        <f t="shared" si="21"/>
        <v>0</v>
      </c>
      <c r="J188" s="4">
        <f t="shared" si="18"/>
        <v>0</v>
      </c>
      <c r="K188" s="4">
        <f t="shared" si="22"/>
        <v>0</v>
      </c>
      <c r="L188" s="4">
        <f t="shared" si="23"/>
        <v>0</v>
      </c>
      <c r="M188" s="4">
        <f t="shared" si="26"/>
        <v>0</v>
      </c>
      <c r="N188" s="4">
        <f t="shared" si="24"/>
        <v>0</v>
      </c>
    </row>
    <row r="189" spans="1:14" x14ac:dyDescent="0.25">
      <c r="A189" s="10">
        <f t="shared" si="25"/>
        <v>50131</v>
      </c>
      <c r="B189">
        <f t="shared" si="19"/>
        <v>16</v>
      </c>
      <c r="C189">
        <v>188</v>
      </c>
      <c r="D189" s="4">
        <f t="shared" si="20"/>
        <v>0</v>
      </c>
      <c r="E189" s="4">
        <f>IF(ISNA(VLOOKUP(A189,'Extra aflossing'!A:G,3,0)),0,VLOOKUP(A189,'Extra aflossing'!A:G,3,0))</f>
        <v>0</v>
      </c>
      <c r="F189" s="4">
        <f>IF(A189&lt;=Invoer!$B$27,IF(M188&gt;=0,IF(M188&gt;=$H$2,($H$2-H189),M188-D189)),0)</f>
        <v>0</v>
      </c>
      <c r="G189" s="4">
        <f>IF(M188*Invoer!$B$12/12&gt;=0,M188*Invoer!$B$12/12,0)</f>
        <v>0</v>
      </c>
      <c r="H189" s="4">
        <f>ABS(PMT(Invoer!$B$12/12,360-C189+1,IF(M188&gt;=0,M188,0),0))</f>
        <v>0</v>
      </c>
      <c r="I189" s="4">
        <f t="shared" si="21"/>
        <v>0</v>
      </c>
      <c r="J189" s="4">
        <f t="shared" si="18"/>
        <v>0</v>
      </c>
      <c r="K189" s="4">
        <f t="shared" si="22"/>
        <v>0</v>
      </c>
      <c r="L189" s="4">
        <f t="shared" si="23"/>
        <v>0</v>
      </c>
      <c r="M189" s="4">
        <f t="shared" si="26"/>
        <v>0</v>
      </c>
      <c r="N189" s="4">
        <f t="shared" si="24"/>
        <v>0</v>
      </c>
    </row>
    <row r="190" spans="1:14" x14ac:dyDescent="0.25">
      <c r="A190" s="10">
        <f t="shared" si="25"/>
        <v>50161</v>
      </c>
      <c r="B190">
        <f t="shared" si="19"/>
        <v>16</v>
      </c>
      <c r="C190">
        <v>189</v>
      </c>
      <c r="D190" s="4">
        <f t="shared" si="20"/>
        <v>0</v>
      </c>
      <c r="E190" s="4">
        <f>IF(ISNA(VLOOKUP(A190,'Extra aflossing'!A:G,3,0)),0,VLOOKUP(A190,'Extra aflossing'!A:G,3,0))</f>
        <v>0</v>
      </c>
      <c r="F190" s="4">
        <f>IF(A190&lt;=Invoer!$B$27,IF(M189&gt;=0,IF(M189&gt;=$H$2,($H$2-H190),M189-D190)),0)</f>
        <v>0</v>
      </c>
      <c r="G190" s="4">
        <f>IF(M189*Invoer!$B$12/12&gt;=0,M189*Invoer!$B$12/12,0)</f>
        <v>0</v>
      </c>
      <c r="H190" s="4">
        <f>ABS(PMT(Invoer!$B$12/12,360-C190+1,IF(M189&gt;=0,M189,0),0))</f>
        <v>0</v>
      </c>
      <c r="I190" s="4">
        <f t="shared" si="21"/>
        <v>0</v>
      </c>
      <c r="J190" s="4">
        <f t="shared" si="18"/>
        <v>0</v>
      </c>
      <c r="K190" s="4">
        <f t="shared" si="22"/>
        <v>0</v>
      </c>
      <c r="L190" s="4">
        <f t="shared" si="23"/>
        <v>0</v>
      </c>
      <c r="M190" s="4">
        <f t="shared" si="26"/>
        <v>0</v>
      </c>
      <c r="N190" s="4">
        <f t="shared" si="24"/>
        <v>0</v>
      </c>
    </row>
    <row r="191" spans="1:14" x14ac:dyDescent="0.25">
      <c r="A191" s="10">
        <f t="shared" si="25"/>
        <v>50192</v>
      </c>
      <c r="B191">
        <f t="shared" si="19"/>
        <v>16</v>
      </c>
      <c r="C191">
        <v>190</v>
      </c>
      <c r="D191" s="4">
        <f t="shared" si="20"/>
        <v>0</v>
      </c>
      <c r="E191" s="4">
        <f>IF(ISNA(VLOOKUP(A191,'Extra aflossing'!A:G,3,0)),0,VLOOKUP(A191,'Extra aflossing'!A:G,3,0))</f>
        <v>0</v>
      </c>
      <c r="F191" s="4">
        <f>IF(A191&lt;=Invoer!$B$27,IF(M190&gt;=0,IF(M190&gt;=$H$2,($H$2-H191),M190-D191)),0)</f>
        <v>0</v>
      </c>
      <c r="G191" s="4">
        <f>IF(M190*Invoer!$B$12/12&gt;=0,M190*Invoer!$B$12/12,0)</f>
        <v>0</v>
      </c>
      <c r="H191" s="4">
        <f>ABS(PMT(Invoer!$B$12/12,360-C191+1,IF(M190&gt;=0,M190,0),0))</f>
        <v>0</v>
      </c>
      <c r="I191" s="4">
        <f t="shared" si="21"/>
        <v>0</v>
      </c>
      <c r="J191" s="4">
        <f t="shared" si="18"/>
        <v>0</v>
      </c>
      <c r="K191" s="4">
        <f t="shared" si="22"/>
        <v>0</v>
      </c>
      <c r="L191" s="4">
        <f t="shared" si="23"/>
        <v>0</v>
      </c>
      <c r="M191" s="4">
        <f t="shared" si="26"/>
        <v>0</v>
      </c>
      <c r="N191" s="4">
        <f t="shared" si="24"/>
        <v>0</v>
      </c>
    </row>
    <row r="192" spans="1:14" x14ac:dyDescent="0.25">
      <c r="A192" s="10">
        <f t="shared" si="25"/>
        <v>50222</v>
      </c>
      <c r="B192">
        <f t="shared" si="19"/>
        <v>16</v>
      </c>
      <c r="C192">
        <v>191</v>
      </c>
      <c r="D192" s="4">
        <f t="shared" si="20"/>
        <v>0</v>
      </c>
      <c r="E192" s="4">
        <f>IF(ISNA(VLOOKUP(A192,'Extra aflossing'!A:G,3,0)),0,VLOOKUP(A192,'Extra aflossing'!A:G,3,0))</f>
        <v>0</v>
      </c>
      <c r="F192" s="4">
        <f>IF(A192&lt;=Invoer!$B$27,IF(M191&gt;=0,IF(M191&gt;=$H$2,($H$2-H192),M191-D192)),0)</f>
        <v>0</v>
      </c>
      <c r="G192" s="4">
        <f>IF(M191*Invoer!$B$12/12&gt;=0,M191*Invoer!$B$12/12,0)</f>
        <v>0</v>
      </c>
      <c r="H192" s="4">
        <f>ABS(PMT(Invoer!$B$12/12,360-C192+1,IF(M191&gt;=0,M191,0),0))</f>
        <v>0</v>
      </c>
      <c r="I192" s="4">
        <f t="shared" si="21"/>
        <v>0</v>
      </c>
      <c r="J192" s="4">
        <f t="shared" si="18"/>
        <v>0</v>
      </c>
      <c r="K192" s="4">
        <f t="shared" si="22"/>
        <v>0</v>
      </c>
      <c r="L192" s="4">
        <f t="shared" si="23"/>
        <v>0</v>
      </c>
      <c r="M192" s="4">
        <f t="shared" si="26"/>
        <v>0</v>
      </c>
      <c r="N192" s="4">
        <f t="shared" si="24"/>
        <v>0</v>
      </c>
    </row>
    <row r="193" spans="1:14" x14ac:dyDescent="0.25">
      <c r="A193" s="10">
        <f t="shared" si="25"/>
        <v>50253</v>
      </c>
      <c r="B193">
        <f t="shared" si="19"/>
        <v>16</v>
      </c>
      <c r="C193">
        <v>192</v>
      </c>
      <c r="D193" s="4">
        <f t="shared" si="20"/>
        <v>0</v>
      </c>
      <c r="E193" s="4">
        <f>IF(ISNA(VLOOKUP(A193,'Extra aflossing'!A:G,3,0)),0,VLOOKUP(A193,'Extra aflossing'!A:G,3,0))</f>
        <v>0</v>
      </c>
      <c r="F193" s="4">
        <f>IF(A193&lt;=Invoer!$B$27,IF(M192&gt;=0,IF(M192&gt;=$H$2,($H$2-H193),M192-D193)),0)</f>
        <v>0</v>
      </c>
      <c r="G193" s="4">
        <f>IF(M192*Invoer!$B$12/12&gt;=0,M192*Invoer!$B$12/12,0)</f>
        <v>0</v>
      </c>
      <c r="H193" s="4">
        <f>ABS(PMT(Invoer!$B$12/12,360-C193+1,IF(M192&gt;=0,M192,0),0))</f>
        <v>0</v>
      </c>
      <c r="I193" s="4">
        <f t="shared" si="21"/>
        <v>0</v>
      </c>
      <c r="J193" s="4">
        <f t="shared" si="18"/>
        <v>0</v>
      </c>
      <c r="K193" s="4">
        <f t="shared" si="22"/>
        <v>0</v>
      </c>
      <c r="L193" s="4">
        <f t="shared" si="23"/>
        <v>0</v>
      </c>
      <c r="M193" s="4">
        <f t="shared" si="26"/>
        <v>0</v>
      </c>
      <c r="N193" s="4">
        <f t="shared" si="24"/>
        <v>0</v>
      </c>
    </row>
    <row r="194" spans="1:14" x14ac:dyDescent="0.25">
      <c r="A194" s="10">
        <f t="shared" si="25"/>
        <v>50284</v>
      </c>
      <c r="B194">
        <f t="shared" si="19"/>
        <v>17</v>
      </c>
      <c r="C194">
        <v>193</v>
      </c>
      <c r="D194" s="4">
        <f t="shared" si="20"/>
        <v>0</v>
      </c>
      <c r="E194" s="4">
        <f>IF(ISNA(VLOOKUP(A194,'Extra aflossing'!A:G,3,0)),0,VLOOKUP(A194,'Extra aflossing'!A:G,3,0))</f>
        <v>0</v>
      </c>
      <c r="F194" s="4">
        <f>IF(A194&lt;=Invoer!$B$27,IF(M193&gt;=0,IF(M193&gt;=$H$2,($H$2-H194),M193-D194)),0)</f>
        <v>0</v>
      </c>
      <c r="G194" s="4">
        <f>IF(M193*Invoer!$B$12/12&gt;=0,M193*Invoer!$B$12/12,0)</f>
        <v>0</v>
      </c>
      <c r="H194" s="4">
        <f>ABS(PMT(Invoer!$B$12/12,360-C194+1,IF(M193&gt;=0,M193,0),0))</f>
        <v>0</v>
      </c>
      <c r="I194" s="4">
        <f t="shared" si="21"/>
        <v>0</v>
      </c>
      <c r="J194" s="4">
        <f t="shared" ref="J194:J257" si="27">H194-I194</f>
        <v>0</v>
      </c>
      <c r="K194" s="4">
        <f t="shared" si="22"/>
        <v>0</v>
      </c>
      <c r="L194" s="4">
        <f t="shared" si="23"/>
        <v>0</v>
      </c>
      <c r="M194" s="4">
        <f t="shared" si="26"/>
        <v>0</v>
      </c>
      <c r="N194" s="4">
        <f t="shared" si="24"/>
        <v>0</v>
      </c>
    </row>
    <row r="195" spans="1:14" x14ac:dyDescent="0.25">
      <c r="A195" s="10">
        <f t="shared" si="25"/>
        <v>50314</v>
      </c>
      <c r="B195">
        <f t="shared" ref="B195:B258" si="28">CEILING(C195/12,1)</f>
        <v>17</v>
      </c>
      <c r="C195">
        <v>194</v>
      </c>
      <c r="D195" s="4">
        <f t="shared" ref="D195:D258" si="29">H195-G195</f>
        <v>0</v>
      </c>
      <c r="E195" s="4">
        <f>IF(ISNA(VLOOKUP(A195,'Extra aflossing'!A:G,3,0)),0,VLOOKUP(A195,'Extra aflossing'!A:G,3,0))</f>
        <v>0</v>
      </c>
      <c r="F195" s="4">
        <f>IF(A195&lt;=Invoer!$B$27,IF(M194&gt;=0,IF(M194&gt;=$H$2,($H$2-H195),M194-D195)),0)</f>
        <v>0</v>
      </c>
      <c r="G195" s="4">
        <f>IF(M194*Invoer!$B$12/12&gt;=0,M194*Invoer!$B$12/12,0)</f>
        <v>0</v>
      </c>
      <c r="H195" s="4">
        <f>ABS(PMT(Invoer!$B$12/12,360-C195+1,IF(M194&gt;=0,M194,0),0))</f>
        <v>0</v>
      </c>
      <c r="I195" s="4">
        <f t="shared" ref="I195:I258" si="30">IF(G195-(Eigenwoningforfait/12)&lt;=0,0,(G195-(Eigenwoningforfait/12))*Belastingpercentage)</f>
        <v>0</v>
      </c>
      <c r="J195" s="4">
        <f t="shared" si="27"/>
        <v>0</v>
      </c>
      <c r="K195" s="4">
        <f t="shared" ref="K195:K258" si="31">SUM(F195,H195)</f>
        <v>0</v>
      </c>
      <c r="L195" s="4">
        <f t="shared" ref="L195:L258" si="32">K195-I195</f>
        <v>0</v>
      </c>
      <c r="M195" s="4">
        <f t="shared" si="26"/>
        <v>0</v>
      </c>
      <c r="N195" s="4">
        <f t="shared" ref="N195:N258" si="33">SUM(E195,F195,H195)</f>
        <v>0</v>
      </c>
    </row>
    <row r="196" spans="1:14" x14ac:dyDescent="0.25">
      <c r="A196" s="10">
        <f t="shared" ref="A196:A259" si="34">DATE(YEAR(A195),MONTH(A195)+1,DAY(A195))</f>
        <v>50345</v>
      </c>
      <c r="B196">
        <f t="shared" si="28"/>
        <v>17</v>
      </c>
      <c r="C196">
        <v>195</v>
      </c>
      <c r="D196" s="4">
        <f t="shared" si="29"/>
        <v>0</v>
      </c>
      <c r="E196" s="4">
        <f>IF(ISNA(VLOOKUP(A196,'Extra aflossing'!A:G,3,0)),0,VLOOKUP(A196,'Extra aflossing'!A:G,3,0))</f>
        <v>0</v>
      </c>
      <c r="F196" s="4">
        <f>IF(A196&lt;=Invoer!$B$27,IF(M195&gt;=0,IF(M195&gt;=$H$2,($H$2-H196),M195-D196)),0)</f>
        <v>0</v>
      </c>
      <c r="G196" s="4">
        <f>IF(M195*Invoer!$B$12/12&gt;=0,M195*Invoer!$B$12/12,0)</f>
        <v>0</v>
      </c>
      <c r="H196" s="4">
        <f>ABS(PMT(Invoer!$B$12/12,360-C196+1,IF(M195&gt;=0,M195,0),0))</f>
        <v>0</v>
      </c>
      <c r="I196" s="4">
        <f t="shared" si="30"/>
        <v>0</v>
      </c>
      <c r="J196" s="4">
        <f t="shared" si="27"/>
        <v>0</v>
      </c>
      <c r="K196" s="4">
        <f t="shared" si="31"/>
        <v>0</v>
      </c>
      <c r="L196" s="4">
        <f t="shared" si="32"/>
        <v>0</v>
      </c>
      <c r="M196" s="4">
        <f t="shared" ref="M196:M259" si="35">M195-D196-E196-F196</f>
        <v>0</v>
      </c>
      <c r="N196" s="4">
        <f t="shared" si="33"/>
        <v>0</v>
      </c>
    </row>
    <row r="197" spans="1:14" x14ac:dyDescent="0.25">
      <c r="A197" s="10">
        <f t="shared" si="34"/>
        <v>50375</v>
      </c>
      <c r="B197">
        <f t="shared" si="28"/>
        <v>17</v>
      </c>
      <c r="C197">
        <v>196</v>
      </c>
      <c r="D197" s="4">
        <f t="shared" si="29"/>
        <v>0</v>
      </c>
      <c r="E197" s="4">
        <f>IF(ISNA(VLOOKUP(A197,'Extra aflossing'!A:G,3,0)),0,VLOOKUP(A197,'Extra aflossing'!A:G,3,0))</f>
        <v>0</v>
      </c>
      <c r="F197" s="4">
        <f>IF(A197&lt;=Invoer!$B$27,IF(M196&gt;=0,IF(M196&gt;=$H$2,($H$2-H197),M196-D197)),0)</f>
        <v>0</v>
      </c>
      <c r="G197" s="4">
        <f>IF(M196*Invoer!$B$12/12&gt;=0,M196*Invoer!$B$12/12,0)</f>
        <v>0</v>
      </c>
      <c r="H197" s="4">
        <f>ABS(PMT(Invoer!$B$12/12,360-C197+1,IF(M196&gt;=0,M196,0),0))</f>
        <v>0</v>
      </c>
      <c r="I197" s="4">
        <f t="shared" si="30"/>
        <v>0</v>
      </c>
      <c r="J197" s="4">
        <f t="shared" si="27"/>
        <v>0</v>
      </c>
      <c r="K197" s="4">
        <f t="shared" si="31"/>
        <v>0</v>
      </c>
      <c r="L197" s="4">
        <f t="shared" si="32"/>
        <v>0</v>
      </c>
      <c r="M197" s="4">
        <f t="shared" si="35"/>
        <v>0</v>
      </c>
      <c r="N197" s="4">
        <f t="shared" si="33"/>
        <v>0</v>
      </c>
    </row>
    <row r="198" spans="1:14" x14ac:dyDescent="0.25">
      <c r="A198" s="10">
        <f t="shared" si="34"/>
        <v>50406</v>
      </c>
      <c r="B198">
        <f t="shared" si="28"/>
        <v>17</v>
      </c>
      <c r="C198">
        <v>197</v>
      </c>
      <c r="D198" s="4">
        <f t="shared" si="29"/>
        <v>0</v>
      </c>
      <c r="E198" s="4">
        <f>IF(ISNA(VLOOKUP(A198,'Extra aflossing'!A:G,3,0)),0,VLOOKUP(A198,'Extra aflossing'!A:G,3,0))</f>
        <v>0</v>
      </c>
      <c r="F198" s="4">
        <f>IF(A198&lt;=Invoer!$B$27,IF(M197&gt;=0,IF(M197&gt;=$H$2,($H$2-H198),M197-D198)),0)</f>
        <v>0</v>
      </c>
      <c r="G198" s="4">
        <f>IF(M197*Invoer!$B$12/12&gt;=0,M197*Invoer!$B$12/12,0)</f>
        <v>0</v>
      </c>
      <c r="H198" s="4">
        <f>ABS(PMT(Invoer!$B$12/12,360-C198+1,IF(M197&gt;=0,M197,0),0))</f>
        <v>0</v>
      </c>
      <c r="I198" s="4">
        <f t="shared" si="30"/>
        <v>0</v>
      </c>
      <c r="J198" s="4">
        <f t="shared" si="27"/>
        <v>0</v>
      </c>
      <c r="K198" s="4">
        <f t="shared" si="31"/>
        <v>0</v>
      </c>
      <c r="L198" s="4">
        <f t="shared" si="32"/>
        <v>0</v>
      </c>
      <c r="M198" s="4">
        <f t="shared" si="35"/>
        <v>0</v>
      </c>
      <c r="N198" s="4">
        <f t="shared" si="33"/>
        <v>0</v>
      </c>
    </row>
    <row r="199" spans="1:14" x14ac:dyDescent="0.25">
      <c r="A199" s="10">
        <f t="shared" si="34"/>
        <v>50437</v>
      </c>
      <c r="B199">
        <f t="shared" si="28"/>
        <v>17</v>
      </c>
      <c r="C199">
        <v>198</v>
      </c>
      <c r="D199" s="4">
        <f t="shared" si="29"/>
        <v>0</v>
      </c>
      <c r="E199" s="4">
        <f>IF(ISNA(VLOOKUP(A199,'Extra aflossing'!A:G,3,0)),0,VLOOKUP(A199,'Extra aflossing'!A:G,3,0))</f>
        <v>0</v>
      </c>
      <c r="F199" s="4">
        <f>IF(A199&lt;=Invoer!$B$27,IF(M198&gt;=0,IF(M198&gt;=$H$2,($H$2-H199),M198-D199)),0)</f>
        <v>0</v>
      </c>
      <c r="G199" s="4">
        <f>IF(M198*Invoer!$B$12/12&gt;=0,M198*Invoer!$B$12/12,0)</f>
        <v>0</v>
      </c>
      <c r="H199" s="4">
        <f>ABS(PMT(Invoer!$B$12/12,360-C199+1,IF(M198&gt;=0,M198,0),0))</f>
        <v>0</v>
      </c>
      <c r="I199" s="4">
        <f t="shared" si="30"/>
        <v>0</v>
      </c>
      <c r="J199" s="4">
        <f t="shared" si="27"/>
        <v>0</v>
      </c>
      <c r="K199" s="4">
        <f t="shared" si="31"/>
        <v>0</v>
      </c>
      <c r="L199" s="4">
        <f t="shared" si="32"/>
        <v>0</v>
      </c>
      <c r="M199" s="4">
        <f t="shared" si="35"/>
        <v>0</v>
      </c>
      <c r="N199" s="4">
        <f t="shared" si="33"/>
        <v>0</v>
      </c>
    </row>
    <row r="200" spans="1:14" x14ac:dyDescent="0.25">
      <c r="A200" s="10">
        <f t="shared" si="34"/>
        <v>50465</v>
      </c>
      <c r="B200">
        <f t="shared" si="28"/>
        <v>17</v>
      </c>
      <c r="C200">
        <v>199</v>
      </c>
      <c r="D200" s="4">
        <f t="shared" si="29"/>
        <v>0</v>
      </c>
      <c r="E200" s="4">
        <f>IF(ISNA(VLOOKUP(A200,'Extra aflossing'!A:G,3,0)),0,VLOOKUP(A200,'Extra aflossing'!A:G,3,0))</f>
        <v>0</v>
      </c>
      <c r="F200" s="4">
        <f>IF(A200&lt;=Invoer!$B$27,IF(M199&gt;=0,IF(M199&gt;=$H$2,($H$2-H200),M199-D200)),0)</f>
        <v>0</v>
      </c>
      <c r="G200" s="4">
        <f>IF(M199*Invoer!$B$12/12&gt;=0,M199*Invoer!$B$12/12,0)</f>
        <v>0</v>
      </c>
      <c r="H200" s="4">
        <f>ABS(PMT(Invoer!$B$12/12,360-C200+1,IF(M199&gt;=0,M199,0),0))</f>
        <v>0</v>
      </c>
      <c r="I200" s="4">
        <f t="shared" si="30"/>
        <v>0</v>
      </c>
      <c r="J200" s="4">
        <f t="shared" si="27"/>
        <v>0</v>
      </c>
      <c r="K200" s="4">
        <f t="shared" si="31"/>
        <v>0</v>
      </c>
      <c r="L200" s="4">
        <f t="shared" si="32"/>
        <v>0</v>
      </c>
      <c r="M200" s="4">
        <f t="shared" si="35"/>
        <v>0</v>
      </c>
      <c r="N200" s="4">
        <f t="shared" si="33"/>
        <v>0</v>
      </c>
    </row>
    <row r="201" spans="1:14" x14ac:dyDescent="0.25">
      <c r="A201" s="10">
        <f t="shared" si="34"/>
        <v>50496</v>
      </c>
      <c r="B201">
        <f t="shared" si="28"/>
        <v>17</v>
      </c>
      <c r="C201">
        <v>200</v>
      </c>
      <c r="D201" s="4">
        <f t="shared" si="29"/>
        <v>0</v>
      </c>
      <c r="E201" s="4">
        <f>IF(ISNA(VLOOKUP(A201,'Extra aflossing'!A:G,3,0)),0,VLOOKUP(A201,'Extra aflossing'!A:G,3,0))</f>
        <v>0</v>
      </c>
      <c r="F201" s="4">
        <f>IF(A201&lt;=Invoer!$B$27,IF(M200&gt;=0,IF(M200&gt;=$H$2,($H$2-H201),M200-D201)),0)</f>
        <v>0</v>
      </c>
      <c r="G201" s="4">
        <f>IF(M200*Invoer!$B$12/12&gt;=0,M200*Invoer!$B$12/12,0)</f>
        <v>0</v>
      </c>
      <c r="H201" s="4">
        <f>ABS(PMT(Invoer!$B$12/12,360-C201+1,IF(M200&gt;=0,M200,0),0))</f>
        <v>0</v>
      </c>
      <c r="I201" s="4">
        <f t="shared" si="30"/>
        <v>0</v>
      </c>
      <c r="J201" s="4">
        <f t="shared" si="27"/>
        <v>0</v>
      </c>
      <c r="K201" s="4">
        <f t="shared" si="31"/>
        <v>0</v>
      </c>
      <c r="L201" s="4">
        <f t="shared" si="32"/>
        <v>0</v>
      </c>
      <c r="M201" s="4">
        <f t="shared" si="35"/>
        <v>0</v>
      </c>
      <c r="N201" s="4">
        <f t="shared" si="33"/>
        <v>0</v>
      </c>
    </row>
    <row r="202" spans="1:14" x14ac:dyDescent="0.25">
      <c r="A202" s="10">
        <f t="shared" si="34"/>
        <v>50526</v>
      </c>
      <c r="B202">
        <f t="shared" si="28"/>
        <v>17</v>
      </c>
      <c r="C202">
        <v>201</v>
      </c>
      <c r="D202" s="4">
        <f t="shared" si="29"/>
        <v>0</v>
      </c>
      <c r="E202" s="4">
        <f>IF(ISNA(VLOOKUP(A202,'Extra aflossing'!A:G,3,0)),0,VLOOKUP(A202,'Extra aflossing'!A:G,3,0))</f>
        <v>0</v>
      </c>
      <c r="F202" s="4">
        <f>IF(A202&lt;=Invoer!$B$27,IF(M201&gt;=0,IF(M201&gt;=$H$2,($H$2-H202),M201-D202)),0)</f>
        <v>0</v>
      </c>
      <c r="G202" s="4">
        <f>IF(M201*Invoer!$B$12/12&gt;=0,M201*Invoer!$B$12/12,0)</f>
        <v>0</v>
      </c>
      <c r="H202" s="4">
        <f>ABS(PMT(Invoer!$B$12/12,360-C202+1,IF(M201&gt;=0,M201,0),0))</f>
        <v>0</v>
      </c>
      <c r="I202" s="4">
        <f t="shared" si="30"/>
        <v>0</v>
      </c>
      <c r="J202" s="4">
        <f t="shared" si="27"/>
        <v>0</v>
      </c>
      <c r="K202" s="4">
        <f t="shared" si="31"/>
        <v>0</v>
      </c>
      <c r="L202" s="4">
        <f t="shared" si="32"/>
        <v>0</v>
      </c>
      <c r="M202" s="4">
        <f t="shared" si="35"/>
        <v>0</v>
      </c>
      <c r="N202" s="4">
        <f t="shared" si="33"/>
        <v>0</v>
      </c>
    </row>
    <row r="203" spans="1:14" x14ac:dyDescent="0.25">
      <c r="A203" s="10">
        <f t="shared" si="34"/>
        <v>50557</v>
      </c>
      <c r="B203">
        <f t="shared" si="28"/>
        <v>17</v>
      </c>
      <c r="C203">
        <v>202</v>
      </c>
      <c r="D203" s="4">
        <f t="shared" si="29"/>
        <v>0</v>
      </c>
      <c r="E203" s="4">
        <f>IF(ISNA(VLOOKUP(A203,'Extra aflossing'!A:G,3,0)),0,VLOOKUP(A203,'Extra aflossing'!A:G,3,0))</f>
        <v>0</v>
      </c>
      <c r="F203" s="4">
        <f>IF(A203&lt;=Invoer!$B$27,IF(M202&gt;=0,IF(M202&gt;=$H$2,($H$2-H203),M202-D203)),0)</f>
        <v>0</v>
      </c>
      <c r="G203" s="4">
        <f>IF(M202*Invoer!$B$12/12&gt;=0,M202*Invoer!$B$12/12,0)</f>
        <v>0</v>
      </c>
      <c r="H203" s="4">
        <f>ABS(PMT(Invoer!$B$12/12,360-C203+1,IF(M202&gt;=0,M202,0),0))</f>
        <v>0</v>
      </c>
      <c r="I203" s="4">
        <f t="shared" si="30"/>
        <v>0</v>
      </c>
      <c r="J203" s="4">
        <f t="shared" si="27"/>
        <v>0</v>
      </c>
      <c r="K203" s="4">
        <f t="shared" si="31"/>
        <v>0</v>
      </c>
      <c r="L203" s="4">
        <f t="shared" si="32"/>
        <v>0</v>
      </c>
      <c r="M203" s="4">
        <f t="shared" si="35"/>
        <v>0</v>
      </c>
      <c r="N203" s="4">
        <f t="shared" si="33"/>
        <v>0</v>
      </c>
    </row>
    <row r="204" spans="1:14" x14ac:dyDescent="0.25">
      <c r="A204" s="10">
        <f t="shared" si="34"/>
        <v>50587</v>
      </c>
      <c r="B204">
        <f t="shared" si="28"/>
        <v>17</v>
      </c>
      <c r="C204">
        <v>203</v>
      </c>
      <c r="D204" s="4">
        <f t="shared" si="29"/>
        <v>0</v>
      </c>
      <c r="E204" s="4">
        <f>IF(ISNA(VLOOKUP(A204,'Extra aflossing'!A:G,3,0)),0,VLOOKUP(A204,'Extra aflossing'!A:G,3,0))</f>
        <v>0</v>
      </c>
      <c r="F204" s="4">
        <f>IF(A204&lt;=Invoer!$B$27,IF(M203&gt;=0,IF(M203&gt;=$H$2,($H$2-H204),M203-D204)),0)</f>
        <v>0</v>
      </c>
      <c r="G204" s="4">
        <f>IF(M203*Invoer!$B$12/12&gt;=0,M203*Invoer!$B$12/12,0)</f>
        <v>0</v>
      </c>
      <c r="H204" s="4">
        <f>ABS(PMT(Invoer!$B$12/12,360-C204+1,IF(M203&gt;=0,M203,0),0))</f>
        <v>0</v>
      </c>
      <c r="I204" s="4">
        <f t="shared" si="30"/>
        <v>0</v>
      </c>
      <c r="J204" s="4">
        <f t="shared" si="27"/>
        <v>0</v>
      </c>
      <c r="K204" s="4">
        <f t="shared" si="31"/>
        <v>0</v>
      </c>
      <c r="L204" s="4">
        <f t="shared" si="32"/>
        <v>0</v>
      </c>
      <c r="M204" s="4">
        <f t="shared" si="35"/>
        <v>0</v>
      </c>
      <c r="N204" s="4">
        <f t="shared" si="33"/>
        <v>0</v>
      </c>
    </row>
    <row r="205" spans="1:14" x14ac:dyDescent="0.25">
      <c r="A205" s="10">
        <f t="shared" si="34"/>
        <v>50618</v>
      </c>
      <c r="B205">
        <f t="shared" si="28"/>
        <v>17</v>
      </c>
      <c r="C205">
        <v>204</v>
      </c>
      <c r="D205" s="4">
        <f t="shared" si="29"/>
        <v>0</v>
      </c>
      <c r="E205" s="4">
        <f>IF(ISNA(VLOOKUP(A205,'Extra aflossing'!A:G,3,0)),0,VLOOKUP(A205,'Extra aflossing'!A:G,3,0))</f>
        <v>0</v>
      </c>
      <c r="F205" s="4">
        <f>IF(A205&lt;=Invoer!$B$27,IF(M204&gt;=0,IF(M204&gt;=$H$2,($H$2-H205),M204-D205)),0)</f>
        <v>0</v>
      </c>
      <c r="G205" s="4">
        <f>IF(M204*Invoer!$B$12/12&gt;=0,M204*Invoer!$B$12/12,0)</f>
        <v>0</v>
      </c>
      <c r="H205" s="4">
        <f>ABS(PMT(Invoer!$B$12/12,360-C205+1,IF(M204&gt;=0,M204,0),0))</f>
        <v>0</v>
      </c>
      <c r="I205" s="4">
        <f t="shared" si="30"/>
        <v>0</v>
      </c>
      <c r="J205" s="4">
        <f t="shared" si="27"/>
        <v>0</v>
      </c>
      <c r="K205" s="4">
        <f t="shared" si="31"/>
        <v>0</v>
      </c>
      <c r="L205" s="4">
        <f t="shared" si="32"/>
        <v>0</v>
      </c>
      <c r="M205" s="4">
        <f t="shared" si="35"/>
        <v>0</v>
      </c>
      <c r="N205" s="4">
        <f t="shared" si="33"/>
        <v>0</v>
      </c>
    </row>
    <row r="206" spans="1:14" x14ac:dyDescent="0.25">
      <c r="A206" s="10">
        <f t="shared" si="34"/>
        <v>50649</v>
      </c>
      <c r="B206">
        <f t="shared" si="28"/>
        <v>18</v>
      </c>
      <c r="C206">
        <v>205</v>
      </c>
      <c r="D206" s="4">
        <f t="shared" si="29"/>
        <v>0</v>
      </c>
      <c r="E206" s="4">
        <f>IF(ISNA(VLOOKUP(A206,'Extra aflossing'!A:G,3,0)),0,VLOOKUP(A206,'Extra aflossing'!A:G,3,0))</f>
        <v>0</v>
      </c>
      <c r="F206" s="4">
        <f>IF(A206&lt;=Invoer!$B$27,IF(M205&gt;=0,IF(M205&gt;=$H$2,($H$2-H206),M205-D206)),0)</f>
        <v>0</v>
      </c>
      <c r="G206" s="4">
        <f>IF(M205*Invoer!$B$12/12&gt;=0,M205*Invoer!$B$12/12,0)</f>
        <v>0</v>
      </c>
      <c r="H206" s="4">
        <f>ABS(PMT(Invoer!$B$12/12,360-C206+1,IF(M205&gt;=0,M205,0),0))</f>
        <v>0</v>
      </c>
      <c r="I206" s="4">
        <f t="shared" si="30"/>
        <v>0</v>
      </c>
      <c r="J206" s="4">
        <f t="shared" si="27"/>
        <v>0</v>
      </c>
      <c r="K206" s="4">
        <f t="shared" si="31"/>
        <v>0</v>
      </c>
      <c r="L206" s="4">
        <f t="shared" si="32"/>
        <v>0</v>
      </c>
      <c r="M206" s="4">
        <f t="shared" si="35"/>
        <v>0</v>
      </c>
      <c r="N206" s="4">
        <f t="shared" si="33"/>
        <v>0</v>
      </c>
    </row>
    <row r="207" spans="1:14" x14ac:dyDescent="0.25">
      <c r="A207" s="10">
        <f t="shared" si="34"/>
        <v>50679</v>
      </c>
      <c r="B207">
        <f t="shared" si="28"/>
        <v>18</v>
      </c>
      <c r="C207">
        <v>206</v>
      </c>
      <c r="D207" s="4">
        <f t="shared" si="29"/>
        <v>0</v>
      </c>
      <c r="E207" s="4">
        <f>IF(ISNA(VLOOKUP(A207,'Extra aflossing'!A:G,3,0)),0,VLOOKUP(A207,'Extra aflossing'!A:G,3,0))</f>
        <v>0</v>
      </c>
      <c r="F207" s="4">
        <f>IF(A207&lt;=Invoer!$B$27,IF(M206&gt;=0,IF(M206&gt;=$H$2,($H$2-H207),M206-D207)),0)</f>
        <v>0</v>
      </c>
      <c r="G207" s="4">
        <f>IF(M206*Invoer!$B$12/12&gt;=0,M206*Invoer!$B$12/12,0)</f>
        <v>0</v>
      </c>
      <c r="H207" s="4">
        <f>ABS(PMT(Invoer!$B$12/12,360-C207+1,IF(M206&gt;=0,M206,0),0))</f>
        <v>0</v>
      </c>
      <c r="I207" s="4">
        <f t="shared" si="30"/>
        <v>0</v>
      </c>
      <c r="J207" s="4">
        <f t="shared" si="27"/>
        <v>0</v>
      </c>
      <c r="K207" s="4">
        <f t="shared" si="31"/>
        <v>0</v>
      </c>
      <c r="L207" s="4">
        <f t="shared" si="32"/>
        <v>0</v>
      </c>
      <c r="M207" s="4">
        <f t="shared" si="35"/>
        <v>0</v>
      </c>
      <c r="N207" s="4">
        <f t="shared" si="33"/>
        <v>0</v>
      </c>
    </row>
    <row r="208" spans="1:14" x14ac:dyDescent="0.25">
      <c r="A208" s="10">
        <f t="shared" si="34"/>
        <v>50710</v>
      </c>
      <c r="B208">
        <f t="shared" si="28"/>
        <v>18</v>
      </c>
      <c r="C208">
        <v>207</v>
      </c>
      <c r="D208" s="4">
        <f t="shared" si="29"/>
        <v>0</v>
      </c>
      <c r="E208" s="4">
        <f>IF(ISNA(VLOOKUP(A208,'Extra aflossing'!A:G,3,0)),0,VLOOKUP(A208,'Extra aflossing'!A:G,3,0))</f>
        <v>0</v>
      </c>
      <c r="F208" s="4">
        <f>IF(A208&lt;=Invoer!$B$27,IF(M207&gt;=0,IF(M207&gt;=$H$2,($H$2-H208),M207-D208)),0)</f>
        <v>0</v>
      </c>
      <c r="G208" s="4">
        <f>IF(M207*Invoer!$B$12/12&gt;=0,M207*Invoer!$B$12/12,0)</f>
        <v>0</v>
      </c>
      <c r="H208" s="4">
        <f>ABS(PMT(Invoer!$B$12/12,360-C208+1,IF(M207&gt;=0,M207,0),0))</f>
        <v>0</v>
      </c>
      <c r="I208" s="4">
        <f t="shared" si="30"/>
        <v>0</v>
      </c>
      <c r="J208" s="4">
        <f t="shared" si="27"/>
        <v>0</v>
      </c>
      <c r="K208" s="4">
        <f t="shared" si="31"/>
        <v>0</v>
      </c>
      <c r="L208" s="4">
        <f t="shared" si="32"/>
        <v>0</v>
      </c>
      <c r="M208" s="4">
        <f t="shared" si="35"/>
        <v>0</v>
      </c>
      <c r="N208" s="4">
        <f t="shared" si="33"/>
        <v>0</v>
      </c>
    </row>
    <row r="209" spans="1:14" x14ac:dyDescent="0.25">
      <c r="A209" s="10">
        <f t="shared" si="34"/>
        <v>50740</v>
      </c>
      <c r="B209">
        <f t="shared" si="28"/>
        <v>18</v>
      </c>
      <c r="C209">
        <v>208</v>
      </c>
      <c r="D209" s="4">
        <f t="shared" si="29"/>
        <v>0</v>
      </c>
      <c r="E209" s="4">
        <f>IF(ISNA(VLOOKUP(A209,'Extra aflossing'!A:G,3,0)),0,VLOOKUP(A209,'Extra aflossing'!A:G,3,0))</f>
        <v>0</v>
      </c>
      <c r="F209" s="4">
        <f>IF(A209&lt;=Invoer!$B$27,IF(M208&gt;=0,IF(M208&gt;=$H$2,($H$2-H209),M208-D209)),0)</f>
        <v>0</v>
      </c>
      <c r="G209" s="4">
        <f>IF(M208*Invoer!$B$12/12&gt;=0,M208*Invoer!$B$12/12,0)</f>
        <v>0</v>
      </c>
      <c r="H209" s="4">
        <f>ABS(PMT(Invoer!$B$12/12,360-C209+1,IF(M208&gt;=0,M208,0),0))</f>
        <v>0</v>
      </c>
      <c r="I209" s="4">
        <f t="shared" si="30"/>
        <v>0</v>
      </c>
      <c r="J209" s="4">
        <f t="shared" si="27"/>
        <v>0</v>
      </c>
      <c r="K209" s="4">
        <f t="shared" si="31"/>
        <v>0</v>
      </c>
      <c r="L209" s="4">
        <f t="shared" si="32"/>
        <v>0</v>
      </c>
      <c r="M209" s="4">
        <f t="shared" si="35"/>
        <v>0</v>
      </c>
      <c r="N209" s="4">
        <f t="shared" si="33"/>
        <v>0</v>
      </c>
    </row>
    <row r="210" spans="1:14" x14ac:dyDescent="0.25">
      <c r="A210" s="10">
        <f t="shared" si="34"/>
        <v>50771</v>
      </c>
      <c r="B210">
        <f t="shared" si="28"/>
        <v>18</v>
      </c>
      <c r="C210">
        <v>209</v>
      </c>
      <c r="D210" s="4">
        <f t="shared" si="29"/>
        <v>0</v>
      </c>
      <c r="E210" s="4">
        <f>IF(ISNA(VLOOKUP(A210,'Extra aflossing'!A:G,3,0)),0,VLOOKUP(A210,'Extra aflossing'!A:G,3,0))</f>
        <v>0</v>
      </c>
      <c r="F210" s="4">
        <f>IF(A210&lt;=Invoer!$B$27,IF(M209&gt;=0,IF(M209&gt;=$H$2,($H$2-H210),M209-D210)),0)</f>
        <v>0</v>
      </c>
      <c r="G210" s="4">
        <f>IF(M209*Invoer!$B$12/12&gt;=0,M209*Invoer!$B$12/12,0)</f>
        <v>0</v>
      </c>
      <c r="H210" s="4">
        <f>ABS(PMT(Invoer!$B$12/12,360-C210+1,IF(M209&gt;=0,M209,0),0))</f>
        <v>0</v>
      </c>
      <c r="I210" s="4">
        <f t="shared" si="30"/>
        <v>0</v>
      </c>
      <c r="J210" s="4">
        <f t="shared" si="27"/>
        <v>0</v>
      </c>
      <c r="K210" s="4">
        <f t="shared" si="31"/>
        <v>0</v>
      </c>
      <c r="L210" s="4">
        <f t="shared" si="32"/>
        <v>0</v>
      </c>
      <c r="M210" s="4">
        <f t="shared" si="35"/>
        <v>0</v>
      </c>
      <c r="N210" s="4">
        <f t="shared" si="33"/>
        <v>0</v>
      </c>
    </row>
    <row r="211" spans="1:14" x14ac:dyDescent="0.25">
      <c r="A211" s="10">
        <f t="shared" si="34"/>
        <v>50802</v>
      </c>
      <c r="B211">
        <f t="shared" si="28"/>
        <v>18</v>
      </c>
      <c r="C211">
        <v>210</v>
      </c>
      <c r="D211" s="4">
        <f t="shared" si="29"/>
        <v>0</v>
      </c>
      <c r="E211" s="4">
        <f>IF(ISNA(VLOOKUP(A211,'Extra aflossing'!A:G,3,0)),0,VLOOKUP(A211,'Extra aflossing'!A:G,3,0))</f>
        <v>0</v>
      </c>
      <c r="F211" s="4">
        <f>IF(A211&lt;=Invoer!$B$27,IF(M210&gt;=0,IF(M210&gt;=$H$2,($H$2-H211),M210-D211)),0)</f>
        <v>0</v>
      </c>
      <c r="G211" s="4">
        <f>IF(M210*Invoer!$B$12/12&gt;=0,M210*Invoer!$B$12/12,0)</f>
        <v>0</v>
      </c>
      <c r="H211" s="4">
        <f>ABS(PMT(Invoer!$B$12/12,360-C211+1,IF(M210&gt;=0,M210,0),0))</f>
        <v>0</v>
      </c>
      <c r="I211" s="4">
        <f t="shared" si="30"/>
        <v>0</v>
      </c>
      <c r="J211" s="4">
        <f t="shared" si="27"/>
        <v>0</v>
      </c>
      <c r="K211" s="4">
        <f t="shared" si="31"/>
        <v>0</v>
      </c>
      <c r="L211" s="4">
        <f t="shared" si="32"/>
        <v>0</v>
      </c>
      <c r="M211" s="4">
        <f t="shared" si="35"/>
        <v>0</v>
      </c>
      <c r="N211" s="4">
        <f t="shared" si="33"/>
        <v>0</v>
      </c>
    </row>
    <row r="212" spans="1:14" x14ac:dyDescent="0.25">
      <c r="A212" s="10">
        <f t="shared" si="34"/>
        <v>50830</v>
      </c>
      <c r="B212">
        <f t="shared" si="28"/>
        <v>18</v>
      </c>
      <c r="C212">
        <v>211</v>
      </c>
      <c r="D212" s="4">
        <f t="shared" si="29"/>
        <v>0</v>
      </c>
      <c r="E212" s="4">
        <f>IF(ISNA(VLOOKUP(A212,'Extra aflossing'!A:G,3,0)),0,VLOOKUP(A212,'Extra aflossing'!A:G,3,0))</f>
        <v>0</v>
      </c>
      <c r="F212" s="4">
        <f>IF(A212&lt;=Invoer!$B$27,IF(M211&gt;=0,IF(M211&gt;=$H$2,($H$2-H212),M211-D212)),0)</f>
        <v>0</v>
      </c>
      <c r="G212" s="4">
        <f>IF(M211*Invoer!$B$12/12&gt;=0,M211*Invoer!$B$12/12,0)</f>
        <v>0</v>
      </c>
      <c r="H212" s="4">
        <f>ABS(PMT(Invoer!$B$12/12,360-C212+1,IF(M211&gt;=0,M211,0),0))</f>
        <v>0</v>
      </c>
      <c r="I212" s="4">
        <f t="shared" si="30"/>
        <v>0</v>
      </c>
      <c r="J212" s="4">
        <f t="shared" si="27"/>
        <v>0</v>
      </c>
      <c r="K212" s="4">
        <f t="shared" si="31"/>
        <v>0</v>
      </c>
      <c r="L212" s="4">
        <f t="shared" si="32"/>
        <v>0</v>
      </c>
      <c r="M212" s="4">
        <f t="shared" si="35"/>
        <v>0</v>
      </c>
      <c r="N212" s="4">
        <f t="shared" si="33"/>
        <v>0</v>
      </c>
    </row>
    <row r="213" spans="1:14" x14ac:dyDescent="0.25">
      <c r="A213" s="10">
        <f t="shared" si="34"/>
        <v>50861</v>
      </c>
      <c r="B213">
        <f t="shared" si="28"/>
        <v>18</v>
      </c>
      <c r="C213">
        <v>212</v>
      </c>
      <c r="D213" s="4">
        <f t="shared" si="29"/>
        <v>0</v>
      </c>
      <c r="E213" s="4">
        <f>IF(ISNA(VLOOKUP(A213,'Extra aflossing'!A:G,3,0)),0,VLOOKUP(A213,'Extra aflossing'!A:G,3,0))</f>
        <v>0</v>
      </c>
      <c r="F213" s="4">
        <f>IF(A213&lt;=Invoer!$B$27,IF(M212&gt;=0,IF(M212&gt;=$H$2,($H$2-H213),M212-D213)),0)</f>
        <v>0</v>
      </c>
      <c r="G213" s="4">
        <f>IF(M212*Invoer!$B$12/12&gt;=0,M212*Invoer!$B$12/12,0)</f>
        <v>0</v>
      </c>
      <c r="H213" s="4">
        <f>ABS(PMT(Invoer!$B$12/12,360-C213+1,IF(M212&gt;=0,M212,0),0))</f>
        <v>0</v>
      </c>
      <c r="I213" s="4">
        <f t="shared" si="30"/>
        <v>0</v>
      </c>
      <c r="J213" s="4">
        <f t="shared" si="27"/>
        <v>0</v>
      </c>
      <c r="K213" s="4">
        <f t="shared" si="31"/>
        <v>0</v>
      </c>
      <c r="L213" s="4">
        <f t="shared" si="32"/>
        <v>0</v>
      </c>
      <c r="M213" s="4">
        <f t="shared" si="35"/>
        <v>0</v>
      </c>
      <c r="N213" s="4">
        <f t="shared" si="33"/>
        <v>0</v>
      </c>
    </row>
    <row r="214" spans="1:14" x14ac:dyDescent="0.25">
      <c r="A214" s="10">
        <f t="shared" si="34"/>
        <v>50891</v>
      </c>
      <c r="B214">
        <f t="shared" si="28"/>
        <v>18</v>
      </c>
      <c r="C214">
        <v>213</v>
      </c>
      <c r="D214" s="4">
        <f t="shared" si="29"/>
        <v>0</v>
      </c>
      <c r="E214" s="4">
        <f>IF(ISNA(VLOOKUP(A214,'Extra aflossing'!A:G,3,0)),0,VLOOKUP(A214,'Extra aflossing'!A:G,3,0))</f>
        <v>0</v>
      </c>
      <c r="F214" s="4">
        <f>IF(A214&lt;=Invoer!$B$27,IF(M213&gt;=0,IF(M213&gt;=$H$2,($H$2-H214),M213-D214)),0)</f>
        <v>0</v>
      </c>
      <c r="G214" s="4">
        <f>IF(M213*Invoer!$B$12/12&gt;=0,M213*Invoer!$B$12/12,0)</f>
        <v>0</v>
      </c>
      <c r="H214" s="4">
        <f>ABS(PMT(Invoer!$B$12/12,360-C214+1,IF(M213&gt;=0,M213,0),0))</f>
        <v>0</v>
      </c>
      <c r="I214" s="4">
        <f t="shared" si="30"/>
        <v>0</v>
      </c>
      <c r="J214" s="4">
        <f t="shared" si="27"/>
        <v>0</v>
      </c>
      <c r="K214" s="4">
        <f t="shared" si="31"/>
        <v>0</v>
      </c>
      <c r="L214" s="4">
        <f t="shared" si="32"/>
        <v>0</v>
      </c>
      <c r="M214" s="4">
        <f t="shared" si="35"/>
        <v>0</v>
      </c>
      <c r="N214" s="4">
        <f t="shared" si="33"/>
        <v>0</v>
      </c>
    </row>
    <row r="215" spans="1:14" x14ac:dyDescent="0.25">
      <c r="A215" s="10">
        <f t="shared" si="34"/>
        <v>50922</v>
      </c>
      <c r="B215">
        <f t="shared" si="28"/>
        <v>18</v>
      </c>
      <c r="C215">
        <v>214</v>
      </c>
      <c r="D215" s="4">
        <f t="shared" si="29"/>
        <v>0</v>
      </c>
      <c r="E215" s="4">
        <f>IF(ISNA(VLOOKUP(A215,'Extra aflossing'!A:G,3,0)),0,VLOOKUP(A215,'Extra aflossing'!A:G,3,0))</f>
        <v>0</v>
      </c>
      <c r="F215" s="4">
        <f>IF(A215&lt;=Invoer!$B$27,IF(M214&gt;=0,IF(M214&gt;=$H$2,($H$2-H215),M214-D215)),0)</f>
        <v>0</v>
      </c>
      <c r="G215" s="4">
        <f>IF(M214*Invoer!$B$12/12&gt;=0,M214*Invoer!$B$12/12,0)</f>
        <v>0</v>
      </c>
      <c r="H215" s="4">
        <f>ABS(PMT(Invoer!$B$12/12,360-C215+1,IF(M214&gt;=0,M214,0),0))</f>
        <v>0</v>
      </c>
      <c r="I215" s="4">
        <f t="shared" si="30"/>
        <v>0</v>
      </c>
      <c r="J215" s="4">
        <f t="shared" si="27"/>
        <v>0</v>
      </c>
      <c r="K215" s="4">
        <f t="shared" si="31"/>
        <v>0</v>
      </c>
      <c r="L215" s="4">
        <f t="shared" si="32"/>
        <v>0</v>
      </c>
      <c r="M215" s="4">
        <f t="shared" si="35"/>
        <v>0</v>
      </c>
      <c r="N215" s="4">
        <f t="shared" si="33"/>
        <v>0</v>
      </c>
    </row>
    <row r="216" spans="1:14" x14ac:dyDescent="0.25">
      <c r="A216" s="10">
        <f t="shared" si="34"/>
        <v>50952</v>
      </c>
      <c r="B216">
        <f t="shared" si="28"/>
        <v>18</v>
      </c>
      <c r="C216">
        <v>215</v>
      </c>
      <c r="D216" s="4">
        <f t="shared" si="29"/>
        <v>0</v>
      </c>
      <c r="E216" s="4">
        <f>IF(ISNA(VLOOKUP(A216,'Extra aflossing'!A:G,3,0)),0,VLOOKUP(A216,'Extra aflossing'!A:G,3,0))</f>
        <v>0</v>
      </c>
      <c r="F216" s="4">
        <f>IF(A216&lt;=Invoer!$B$27,IF(M215&gt;=0,IF(M215&gt;=$H$2,($H$2-H216),M215-D216)),0)</f>
        <v>0</v>
      </c>
      <c r="G216" s="4">
        <f>IF(M215*Invoer!$B$12/12&gt;=0,M215*Invoer!$B$12/12,0)</f>
        <v>0</v>
      </c>
      <c r="H216" s="4">
        <f>ABS(PMT(Invoer!$B$12/12,360-C216+1,IF(M215&gt;=0,M215,0),0))</f>
        <v>0</v>
      </c>
      <c r="I216" s="4">
        <f t="shared" si="30"/>
        <v>0</v>
      </c>
      <c r="J216" s="4">
        <f t="shared" si="27"/>
        <v>0</v>
      </c>
      <c r="K216" s="4">
        <f t="shared" si="31"/>
        <v>0</v>
      </c>
      <c r="L216" s="4">
        <f t="shared" si="32"/>
        <v>0</v>
      </c>
      <c r="M216" s="4">
        <f t="shared" si="35"/>
        <v>0</v>
      </c>
      <c r="N216" s="4">
        <f t="shared" si="33"/>
        <v>0</v>
      </c>
    </row>
    <row r="217" spans="1:14" x14ac:dyDescent="0.25">
      <c r="A217" s="10">
        <f t="shared" si="34"/>
        <v>50983</v>
      </c>
      <c r="B217">
        <f t="shared" si="28"/>
        <v>18</v>
      </c>
      <c r="C217">
        <v>216</v>
      </c>
      <c r="D217" s="4">
        <f t="shared" si="29"/>
        <v>0</v>
      </c>
      <c r="E217" s="4">
        <f>IF(ISNA(VLOOKUP(A217,'Extra aflossing'!A:G,3,0)),0,VLOOKUP(A217,'Extra aflossing'!A:G,3,0))</f>
        <v>0</v>
      </c>
      <c r="F217" s="4">
        <f>IF(A217&lt;=Invoer!$B$27,IF(M216&gt;=0,IF(M216&gt;=$H$2,($H$2-H217),M216-D217)),0)</f>
        <v>0</v>
      </c>
      <c r="G217" s="4">
        <f>IF(M216*Invoer!$B$12/12&gt;=0,M216*Invoer!$B$12/12,0)</f>
        <v>0</v>
      </c>
      <c r="H217" s="4">
        <f>ABS(PMT(Invoer!$B$12/12,360-C217+1,IF(M216&gt;=0,M216,0),0))</f>
        <v>0</v>
      </c>
      <c r="I217" s="4">
        <f t="shared" si="30"/>
        <v>0</v>
      </c>
      <c r="J217" s="4">
        <f t="shared" si="27"/>
        <v>0</v>
      </c>
      <c r="K217" s="4">
        <f t="shared" si="31"/>
        <v>0</v>
      </c>
      <c r="L217" s="4">
        <f t="shared" si="32"/>
        <v>0</v>
      </c>
      <c r="M217" s="4">
        <f t="shared" si="35"/>
        <v>0</v>
      </c>
      <c r="N217" s="4">
        <f t="shared" si="33"/>
        <v>0</v>
      </c>
    </row>
    <row r="218" spans="1:14" x14ac:dyDescent="0.25">
      <c r="A218" s="10">
        <f t="shared" si="34"/>
        <v>51014</v>
      </c>
      <c r="B218">
        <f t="shared" si="28"/>
        <v>19</v>
      </c>
      <c r="C218">
        <v>217</v>
      </c>
      <c r="D218" s="4">
        <f t="shared" si="29"/>
        <v>0</v>
      </c>
      <c r="E218" s="4">
        <f>IF(ISNA(VLOOKUP(A218,'Extra aflossing'!A:G,3,0)),0,VLOOKUP(A218,'Extra aflossing'!A:G,3,0))</f>
        <v>0</v>
      </c>
      <c r="F218" s="4">
        <f>IF(A218&lt;=Invoer!$B$27,IF(M217&gt;=0,IF(M217&gt;=$H$2,($H$2-H218),M217-D218)),0)</f>
        <v>0</v>
      </c>
      <c r="G218" s="4">
        <f>IF(M217*Invoer!$B$12/12&gt;=0,M217*Invoer!$B$12/12,0)</f>
        <v>0</v>
      </c>
      <c r="H218" s="4">
        <f>ABS(PMT(Invoer!$B$12/12,360-C218+1,IF(M217&gt;=0,M217,0),0))</f>
        <v>0</v>
      </c>
      <c r="I218" s="4">
        <f t="shared" si="30"/>
        <v>0</v>
      </c>
      <c r="J218" s="4">
        <f t="shared" si="27"/>
        <v>0</v>
      </c>
      <c r="K218" s="4">
        <f t="shared" si="31"/>
        <v>0</v>
      </c>
      <c r="L218" s="4">
        <f t="shared" si="32"/>
        <v>0</v>
      </c>
      <c r="M218" s="4">
        <f t="shared" si="35"/>
        <v>0</v>
      </c>
      <c r="N218" s="4">
        <f t="shared" si="33"/>
        <v>0</v>
      </c>
    </row>
    <row r="219" spans="1:14" x14ac:dyDescent="0.25">
      <c r="A219" s="10">
        <f t="shared" si="34"/>
        <v>51044</v>
      </c>
      <c r="B219">
        <f t="shared" si="28"/>
        <v>19</v>
      </c>
      <c r="C219">
        <v>218</v>
      </c>
      <c r="D219" s="4">
        <f t="shared" si="29"/>
        <v>0</v>
      </c>
      <c r="E219" s="4">
        <f>IF(ISNA(VLOOKUP(A219,'Extra aflossing'!A:G,3,0)),0,VLOOKUP(A219,'Extra aflossing'!A:G,3,0))</f>
        <v>0</v>
      </c>
      <c r="F219" s="4">
        <f>IF(A219&lt;=Invoer!$B$27,IF(M218&gt;=0,IF(M218&gt;=$H$2,($H$2-H219),M218-D219)),0)</f>
        <v>0</v>
      </c>
      <c r="G219" s="4">
        <f>IF(M218*Invoer!$B$12/12&gt;=0,M218*Invoer!$B$12/12,0)</f>
        <v>0</v>
      </c>
      <c r="H219" s="4">
        <f>ABS(PMT(Invoer!$B$12/12,360-C219+1,IF(M218&gt;=0,M218,0),0))</f>
        <v>0</v>
      </c>
      <c r="I219" s="4">
        <f t="shared" si="30"/>
        <v>0</v>
      </c>
      <c r="J219" s="4">
        <f t="shared" si="27"/>
        <v>0</v>
      </c>
      <c r="K219" s="4">
        <f t="shared" si="31"/>
        <v>0</v>
      </c>
      <c r="L219" s="4">
        <f t="shared" si="32"/>
        <v>0</v>
      </c>
      <c r="M219" s="4">
        <f t="shared" si="35"/>
        <v>0</v>
      </c>
      <c r="N219" s="4">
        <f t="shared" si="33"/>
        <v>0</v>
      </c>
    </row>
    <row r="220" spans="1:14" x14ac:dyDescent="0.25">
      <c r="A220" s="10">
        <f t="shared" si="34"/>
        <v>51075</v>
      </c>
      <c r="B220">
        <f t="shared" si="28"/>
        <v>19</v>
      </c>
      <c r="C220">
        <v>219</v>
      </c>
      <c r="D220" s="4">
        <f t="shared" si="29"/>
        <v>0</v>
      </c>
      <c r="E220" s="4">
        <f>IF(ISNA(VLOOKUP(A220,'Extra aflossing'!A:G,3,0)),0,VLOOKUP(A220,'Extra aflossing'!A:G,3,0))</f>
        <v>0</v>
      </c>
      <c r="F220" s="4">
        <f>IF(A220&lt;=Invoer!$B$27,IF(M219&gt;=0,IF(M219&gt;=$H$2,($H$2-H220),M219-D220)),0)</f>
        <v>0</v>
      </c>
      <c r="G220" s="4">
        <f>IF(M219*Invoer!$B$12/12&gt;=0,M219*Invoer!$B$12/12,0)</f>
        <v>0</v>
      </c>
      <c r="H220" s="4">
        <f>ABS(PMT(Invoer!$B$12/12,360-C220+1,IF(M219&gt;=0,M219,0),0))</f>
        <v>0</v>
      </c>
      <c r="I220" s="4">
        <f t="shared" si="30"/>
        <v>0</v>
      </c>
      <c r="J220" s="4">
        <f t="shared" si="27"/>
        <v>0</v>
      </c>
      <c r="K220" s="4">
        <f t="shared" si="31"/>
        <v>0</v>
      </c>
      <c r="L220" s="4">
        <f t="shared" si="32"/>
        <v>0</v>
      </c>
      <c r="M220" s="4">
        <f t="shared" si="35"/>
        <v>0</v>
      </c>
      <c r="N220" s="4">
        <f t="shared" si="33"/>
        <v>0</v>
      </c>
    </row>
    <row r="221" spans="1:14" x14ac:dyDescent="0.25">
      <c r="A221" s="10">
        <f t="shared" si="34"/>
        <v>51105</v>
      </c>
      <c r="B221">
        <f t="shared" si="28"/>
        <v>19</v>
      </c>
      <c r="C221">
        <v>220</v>
      </c>
      <c r="D221" s="4">
        <f t="shared" si="29"/>
        <v>0</v>
      </c>
      <c r="E221" s="4">
        <f>IF(ISNA(VLOOKUP(A221,'Extra aflossing'!A:G,3,0)),0,VLOOKUP(A221,'Extra aflossing'!A:G,3,0))</f>
        <v>0</v>
      </c>
      <c r="F221" s="4">
        <f>IF(A221&lt;=Invoer!$B$27,IF(M220&gt;=0,IF(M220&gt;=$H$2,($H$2-H221),M220-D221)),0)</f>
        <v>0</v>
      </c>
      <c r="G221" s="4">
        <f>IF(M220*Invoer!$B$12/12&gt;=0,M220*Invoer!$B$12/12,0)</f>
        <v>0</v>
      </c>
      <c r="H221" s="4">
        <f>ABS(PMT(Invoer!$B$12/12,360-C221+1,IF(M220&gt;=0,M220,0),0))</f>
        <v>0</v>
      </c>
      <c r="I221" s="4">
        <f t="shared" si="30"/>
        <v>0</v>
      </c>
      <c r="J221" s="4">
        <f t="shared" si="27"/>
        <v>0</v>
      </c>
      <c r="K221" s="4">
        <f t="shared" si="31"/>
        <v>0</v>
      </c>
      <c r="L221" s="4">
        <f t="shared" si="32"/>
        <v>0</v>
      </c>
      <c r="M221" s="4">
        <f t="shared" si="35"/>
        <v>0</v>
      </c>
      <c r="N221" s="4">
        <f t="shared" si="33"/>
        <v>0</v>
      </c>
    </row>
    <row r="222" spans="1:14" x14ac:dyDescent="0.25">
      <c r="A222" s="10">
        <f t="shared" si="34"/>
        <v>51136</v>
      </c>
      <c r="B222">
        <f t="shared" si="28"/>
        <v>19</v>
      </c>
      <c r="C222">
        <v>221</v>
      </c>
      <c r="D222" s="4">
        <f t="shared" si="29"/>
        <v>0</v>
      </c>
      <c r="E222" s="4">
        <f>IF(ISNA(VLOOKUP(A222,'Extra aflossing'!A:G,3,0)),0,VLOOKUP(A222,'Extra aflossing'!A:G,3,0))</f>
        <v>0</v>
      </c>
      <c r="F222" s="4">
        <f>IF(A222&lt;=Invoer!$B$27,IF(M221&gt;=0,IF(M221&gt;=$H$2,($H$2-H222),M221-D222)),0)</f>
        <v>0</v>
      </c>
      <c r="G222" s="4">
        <f>IF(M221*Invoer!$B$12/12&gt;=0,M221*Invoer!$B$12/12,0)</f>
        <v>0</v>
      </c>
      <c r="H222" s="4">
        <f>ABS(PMT(Invoer!$B$12/12,360-C222+1,IF(M221&gt;=0,M221,0),0))</f>
        <v>0</v>
      </c>
      <c r="I222" s="4">
        <f t="shared" si="30"/>
        <v>0</v>
      </c>
      <c r="J222" s="4">
        <f t="shared" si="27"/>
        <v>0</v>
      </c>
      <c r="K222" s="4">
        <f t="shared" si="31"/>
        <v>0</v>
      </c>
      <c r="L222" s="4">
        <f t="shared" si="32"/>
        <v>0</v>
      </c>
      <c r="M222" s="4">
        <f t="shared" si="35"/>
        <v>0</v>
      </c>
      <c r="N222" s="4">
        <f t="shared" si="33"/>
        <v>0</v>
      </c>
    </row>
    <row r="223" spans="1:14" x14ac:dyDescent="0.25">
      <c r="A223" s="10">
        <f t="shared" si="34"/>
        <v>51167</v>
      </c>
      <c r="B223">
        <f t="shared" si="28"/>
        <v>19</v>
      </c>
      <c r="C223">
        <v>222</v>
      </c>
      <c r="D223" s="4">
        <f t="shared" si="29"/>
        <v>0</v>
      </c>
      <c r="E223" s="4">
        <f>IF(ISNA(VLOOKUP(A223,'Extra aflossing'!A:G,3,0)),0,VLOOKUP(A223,'Extra aflossing'!A:G,3,0))</f>
        <v>0</v>
      </c>
      <c r="F223" s="4">
        <f>IF(A223&lt;=Invoer!$B$27,IF(M222&gt;=0,IF(M222&gt;=$H$2,($H$2-H223),M222-D223)),0)</f>
        <v>0</v>
      </c>
      <c r="G223" s="4">
        <f>IF(M222*Invoer!$B$12/12&gt;=0,M222*Invoer!$B$12/12,0)</f>
        <v>0</v>
      </c>
      <c r="H223" s="4">
        <f>ABS(PMT(Invoer!$B$12/12,360-C223+1,IF(M222&gt;=0,M222,0),0))</f>
        <v>0</v>
      </c>
      <c r="I223" s="4">
        <f t="shared" si="30"/>
        <v>0</v>
      </c>
      <c r="J223" s="4">
        <f t="shared" si="27"/>
        <v>0</v>
      </c>
      <c r="K223" s="4">
        <f t="shared" si="31"/>
        <v>0</v>
      </c>
      <c r="L223" s="4">
        <f t="shared" si="32"/>
        <v>0</v>
      </c>
      <c r="M223" s="4">
        <f t="shared" si="35"/>
        <v>0</v>
      </c>
      <c r="N223" s="4">
        <f t="shared" si="33"/>
        <v>0</v>
      </c>
    </row>
    <row r="224" spans="1:14" x14ac:dyDescent="0.25">
      <c r="A224" s="10">
        <f t="shared" si="34"/>
        <v>51196</v>
      </c>
      <c r="B224">
        <f t="shared" si="28"/>
        <v>19</v>
      </c>
      <c r="C224">
        <v>223</v>
      </c>
      <c r="D224" s="4">
        <f t="shared" si="29"/>
        <v>0</v>
      </c>
      <c r="E224" s="4">
        <f>IF(ISNA(VLOOKUP(A224,'Extra aflossing'!A:G,3,0)),0,VLOOKUP(A224,'Extra aflossing'!A:G,3,0))</f>
        <v>0</v>
      </c>
      <c r="F224" s="4">
        <f>IF(A224&lt;=Invoer!$B$27,IF(M223&gt;=0,IF(M223&gt;=$H$2,($H$2-H224),M223-D224)),0)</f>
        <v>0</v>
      </c>
      <c r="G224" s="4">
        <f>IF(M223*Invoer!$B$12/12&gt;=0,M223*Invoer!$B$12/12,0)</f>
        <v>0</v>
      </c>
      <c r="H224" s="4">
        <f>ABS(PMT(Invoer!$B$12/12,360-C224+1,IF(M223&gt;=0,M223,0),0))</f>
        <v>0</v>
      </c>
      <c r="I224" s="4">
        <f t="shared" si="30"/>
        <v>0</v>
      </c>
      <c r="J224" s="4">
        <f t="shared" si="27"/>
        <v>0</v>
      </c>
      <c r="K224" s="4">
        <f t="shared" si="31"/>
        <v>0</v>
      </c>
      <c r="L224" s="4">
        <f t="shared" si="32"/>
        <v>0</v>
      </c>
      <c r="M224" s="4">
        <f t="shared" si="35"/>
        <v>0</v>
      </c>
      <c r="N224" s="4">
        <f t="shared" si="33"/>
        <v>0</v>
      </c>
    </row>
    <row r="225" spans="1:14" x14ac:dyDescent="0.25">
      <c r="A225" s="10">
        <f t="shared" si="34"/>
        <v>51227</v>
      </c>
      <c r="B225">
        <f t="shared" si="28"/>
        <v>19</v>
      </c>
      <c r="C225">
        <v>224</v>
      </c>
      <c r="D225" s="4">
        <f t="shared" si="29"/>
        <v>0</v>
      </c>
      <c r="E225" s="4">
        <f>IF(ISNA(VLOOKUP(A225,'Extra aflossing'!A:G,3,0)),0,VLOOKUP(A225,'Extra aflossing'!A:G,3,0))</f>
        <v>0</v>
      </c>
      <c r="F225" s="4">
        <f>IF(A225&lt;=Invoer!$B$27,IF(M224&gt;=0,IF(M224&gt;=$H$2,($H$2-H225),M224-D225)),0)</f>
        <v>0</v>
      </c>
      <c r="G225" s="4">
        <f>IF(M224*Invoer!$B$12/12&gt;=0,M224*Invoer!$B$12/12,0)</f>
        <v>0</v>
      </c>
      <c r="H225" s="4">
        <f>ABS(PMT(Invoer!$B$12/12,360-C225+1,IF(M224&gt;=0,M224,0),0))</f>
        <v>0</v>
      </c>
      <c r="I225" s="4">
        <f t="shared" si="30"/>
        <v>0</v>
      </c>
      <c r="J225" s="4">
        <f t="shared" si="27"/>
        <v>0</v>
      </c>
      <c r="K225" s="4">
        <f t="shared" si="31"/>
        <v>0</v>
      </c>
      <c r="L225" s="4">
        <f t="shared" si="32"/>
        <v>0</v>
      </c>
      <c r="M225" s="4">
        <f t="shared" si="35"/>
        <v>0</v>
      </c>
      <c r="N225" s="4">
        <f t="shared" si="33"/>
        <v>0</v>
      </c>
    </row>
    <row r="226" spans="1:14" x14ac:dyDescent="0.25">
      <c r="A226" s="10">
        <f t="shared" si="34"/>
        <v>51257</v>
      </c>
      <c r="B226">
        <f t="shared" si="28"/>
        <v>19</v>
      </c>
      <c r="C226">
        <v>225</v>
      </c>
      <c r="D226" s="4">
        <f t="shared" si="29"/>
        <v>0</v>
      </c>
      <c r="E226" s="4">
        <f>IF(ISNA(VLOOKUP(A226,'Extra aflossing'!A:G,3,0)),0,VLOOKUP(A226,'Extra aflossing'!A:G,3,0))</f>
        <v>0</v>
      </c>
      <c r="F226" s="4">
        <f>IF(A226&lt;=Invoer!$B$27,IF(M225&gt;=0,IF(M225&gt;=$H$2,($H$2-H226),M225-D226)),0)</f>
        <v>0</v>
      </c>
      <c r="G226" s="4">
        <f>IF(M225*Invoer!$B$12/12&gt;=0,M225*Invoer!$B$12/12,0)</f>
        <v>0</v>
      </c>
      <c r="H226" s="4">
        <f>ABS(PMT(Invoer!$B$12/12,360-C226+1,IF(M225&gt;=0,M225,0),0))</f>
        <v>0</v>
      </c>
      <c r="I226" s="4">
        <f t="shared" si="30"/>
        <v>0</v>
      </c>
      <c r="J226" s="4">
        <f t="shared" si="27"/>
        <v>0</v>
      </c>
      <c r="K226" s="4">
        <f t="shared" si="31"/>
        <v>0</v>
      </c>
      <c r="L226" s="4">
        <f t="shared" si="32"/>
        <v>0</v>
      </c>
      <c r="M226" s="4">
        <f t="shared" si="35"/>
        <v>0</v>
      </c>
      <c r="N226" s="4">
        <f t="shared" si="33"/>
        <v>0</v>
      </c>
    </row>
    <row r="227" spans="1:14" x14ac:dyDescent="0.25">
      <c r="A227" s="10">
        <f t="shared" si="34"/>
        <v>51288</v>
      </c>
      <c r="B227">
        <f t="shared" si="28"/>
        <v>19</v>
      </c>
      <c r="C227">
        <v>226</v>
      </c>
      <c r="D227" s="4">
        <f t="shared" si="29"/>
        <v>0</v>
      </c>
      <c r="E227" s="4">
        <f>IF(ISNA(VLOOKUP(A227,'Extra aflossing'!A:G,3,0)),0,VLOOKUP(A227,'Extra aflossing'!A:G,3,0))</f>
        <v>0</v>
      </c>
      <c r="F227" s="4">
        <f>IF(A227&lt;=Invoer!$B$27,IF(M226&gt;=0,IF(M226&gt;=$H$2,($H$2-H227),M226-D227)),0)</f>
        <v>0</v>
      </c>
      <c r="G227" s="4">
        <f>IF(M226*Invoer!$B$12/12&gt;=0,M226*Invoer!$B$12/12,0)</f>
        <v>0</v>
      </c>
      <c r="H227" s="4">
        <f>ABS(PMT(Invoer!$B$12/12,360-C227+1,IF(M226&gt;=0,M226,0),0))</f>
        <v>0</v>
      </c>
      <c r="I227" s="4">
        <f t="shared" si="30"/>
        <v>0</v>
      </c>
      <c r="J227" s="4">
        <f t="shared" si="27"/>
        <v>0</v>
      </c>
      <c r="K227" s="4">
        <f t="shared" si="31"/>
        <v>0</v>
      </c>
      <c r="L227" s="4">
        <f t="shared" si="32"/>
        <v>0</v>
      </c>
      <c r="M227" s="4">
        <f t="shared" si="35"/>
        <v>0</v>
      </c>
      <c r="N227" s="4">
        <f t="shared" si="33"/>
        <v>0</v>
      </c>
    </row>
    <row r="228" spans="1:14" x14ac:dyDescent="0.25">
      <c r="A228" s="10">
        <f t="shared" si="34"/>
        <v>51318</v>
      </c>
      <c r="B228">
        <f t="shared" si="28"/>
        <v>19</v>
      </c>
      <c r="C228">
        <v>227</v>
      </c>
      <c r="D228" s="4">
        <f t="shared" si="29"/>
        <v>0</v>
      </c>
      <c r="E228" s="4">
        <f>IF(ISNA(VLOOKUP(A228,'Extra aflossing'!A:G,3,0)),0,VLOOKUP(A228,'Extra aflossing'!A:G,3,0))</f>
        <v>0</v>
      </c>
      <c r="F228" s="4">
        <f>IF(A228&lt;=Invoer!$B$27,IF(M227&gt;=0,IF(M227&gt;=$H$2,($H$2-H228),M227-D228)),0)</f>
        <v>0</v>
      </c>
      <c r="G228" s="4">
        <f>IF(M227*Invoer!$B$12/12&gt;=0,M227*Invoer!$B$12/12,0)</f>
        <v>0</v>
      </c>
      <c r="H228" s="4">
        <f>ABS(PMT(Invoer!$B$12/12,360-C228+1,IF(M227&gt;=0,M227,0),0))</f>
        <v>0</v>
      </c>
      <c r="I228" s="4">
        <f t="shared" si="30"/>
        <v>0</v>
      </c>
      <c r="J228" s="4">
        <f t="shared" si="27"/>
        <v>0</v>
      </c>
      <c r="K228" s="4">
        <f t="shared" si="31"/>
        <v>0</v>
      </c>
      <c r="L228" s="4">
        <f t="shared" si="32"/>
        <v>0</v>
      </c>
      <c r="M228" s="4">
        <f t="shared" si="35"/>
        <v>0</v>
      </c>
      <c r="N228" s="4">
        <f t="shared" si="33"/>
        <v>0</v>
      </c>
    </row>
    <row r="229" spans="1:14" x14ac:dyDescent="0.25">
      <c r="A229" s="10">
        <f t="shared" si="34"/>
        <v>51349</v>
      </c>
      <c r="B229">
        <f t="shared" si="28"/>
        <v>19</v>
      </c>
      <c r="C229">
        <v>228</v>
      </c>
      <c r="D229" s="4">
        <f t="shared" si="29"/>
        <v>0</v>
      </c>
      <c r="E229" s="4">
        <f>IF(ISNA(VLOOKUP(A229,'Extra aflossing'!A:G,3,0)),0,VLOOKUP(A229,'Extra aflossing'!A:G,3,0))</f>
        <v>0</v>
      </c>
      <c r="F229" s="4">
        <f>IF(A229&lt;=Invoer!$B$27,IF(M228&gt;=0,IF(M228&gt;=$H$2,($H$2-H229),M228-D229)),0)</f>
        <v>0</v>
      </c>
      <c r="G229" s="4">
        <f>IF(M228*Invoer!$B$12/12&gt;=0,M228*Invoer!$B$12/12,0)</f>
        <v>0</v>
      </c>
      <c r="H229" s="4">
        <f>ABS(PMT(Invoer!$B$12/12,360-C229+1,IF(M228&gt;=0,M228,0),0))</f>
        <v>0</v>
      </c>
      <c r="I229" s="4">
        <f t="shared" si="30"/>
        <v>0</v>
      </c>
      <c r="J229" s="4">
        <f t="shared" si="27"/>
        <v>0</v>
      </c>
      <c r="K229" s="4">
        <f t="shared" si="31"/>
        <v>0</v>
      </c>
      <c r="L229" s="4">
        <f t="shared" si="32"/>
        <v>0</v>
      </c>
      <c r="M229" s="4">
        <f t="shared" si="35"/>
        <v>0</v>
      </c>
      <c r="N229" s="4">
        <f t="shared" si="33"/>
        <v>0</v>
      </c>
    </row>
    <row r="230" spans="1:14" x14ac:dyDescent="0.25">
      <c r="A230" s="10">
        <f t="shared" si="34"/>
        <v>51380</v>
      </c>
      <c r="B230">
        <f t="shared" si="28"/>
        <v>20</v>
      </c>
      <c r="C230">
        <v>229</v>
      </c>
      <c r="D230" s="4">
        <f t="shared" si="29"/>
        <v>0</v>
      </c>
      <c r="E230" s="4">
        <f>IF(ISNA(VLOOKUP(A230,'Extra aflossing'!A:G,3,0)),0,VLOOKUP(A230,'Extra aflossing'!A:G,3,0))</f>
        <v>0</v>
      </c>
      <c r="F230" s="4">
        <f>IF(A230&lt;=Invoer!$B$27,IF(M229&gt;=0,IF(M229&gt;=$H$2,($H$2-H230),M229-D230)),0)</f>
        <v>0</v>
      </c>
      <c r="G230" s="4">
        <f>IF(M229*Invoer!$B$12/12&gt;=0,M229*Invoer!$B$12/12,0)</f>
        <v>0</v>
      </c>
      <c r="H230" s="4">
        <f>ABS(PMT(Invoer!$B$12/12,360-C230+1,IF(M229&gt;=0,M229,0),0))</f>
        <v>0</v>
      </c>
      <c r="I230" s="4">
        <f t="shared" si="30"/>
        <v>0</v>
      </c>
      <c r="J230" s="4">
        <f t="shared" si="27"/>
        <v>0</v>
      </c>
      <c r="K230" s="4">
        <f t="shared" si="31"/>
        <v>0</v>
      </c>
      <c r="L230" s="4">
        <f t="shared" si="32"/>
        <v>0</v>
      </c>
      <c r="M230" s="4">
        <f t="shared" si="35"/>
        <v>0</v>
      </c>
      <c r="N230" s="4">
        <f t="shared" si="33"/>
        <v>0</v>
      </c>
    </row>
    <row r="231" spans="1:14" x14ac:dyDescent="0.25">
      <c r="A231" s="10">
        <f t="shared" si="34"/>
        <v>51410</v>
      </c>
      <c r="B231">
        <f t="shared" si="28"/>
        <v>20</v>
      </c>
      <c r="C231">
        <v>230</v>
      </c>
      <c r="D231" s="4">
        <f t="shared" si="29"/>
        <v>0</v>
      </c>
      <c r="E231" s="4">
        <f>IF(ISNA(VLOOKUP(A231,'Extra aflossing'!A:G,3,0)),0,VLOOKUP(A231,'Extra aflossing'!A:G,3,0))</f>
        <v>0</v>
      </c>
      <c r="F231" s="4">
        <f>IF(A231&lt;=Invoer!$B$27,IF(M230&gt;=0,IF(M230&gt;=$H$2,($H$2-H231),M230-D231)),0)</f>
        <v>0</v>
      </c>
      <c r="G231" s="4">
        <f>IF(M230*Invoer!$B$12/12&gt;=0,M230*Invoer!$B$12/12,0)</f>
        <v>0</v>
      </c>
      <c r="H231" s="4">
        <f>ABS(PMT(Invoer!$B$12/12,360-C231+1,IF(M230&gt;=0,M230,0),0))</f>
        <v>0</v>
      </c>
      <c r="I231" s="4">
        <f t="shared" si="30"/>
        <v>0</v>
      </c>
      <c r="J231" s="4">
        <f t="shared" si="27"/>
        <v>0</v>
      </c>
      <c r="K231" s="4">
        <f t="shared" si="31"/>
        <v>0</v>
      </c>
      <c r="L231" s="4">
        <f t="shared" si="32"/>
        <v>0</v>
      </c>
      <c r="M231" s="4">
        <f t="shared" si="35"/>
        <v>0</v>
      </c>
      <c r="N231" s="4">
        <f t="shared" si="33"/>
        <v>0</v>
      </c>
    </row>
    <row r="232" spans="1:14" x14ac:dyDescent="0.25">
      <c r="A232" s="10">
        <f t="shared" si="34"/>
        <v>51441</v>
      </c>
      <c r="B232">
        <f t="shared" si="28"/>
        <v>20</v>
      </c>
      <c r="C232">
        <v>231</v>
      </c>
      <c r="D232" s="4">
        <f t="shared" si="29"/>
        <v>0</v>
      </c>
      <c r="E232" s="4">
        <f>IF(ISNA(VLOOKUP(A232,'Extra aflossing'!A:G,3,0)),0,VLOOKUP(A232,'Extra aflossing'!A:G,3,0))</f>
        <v>0</v>
      </c>
      <c r="F232" s="4">
        <f>IF(A232&lt;=Invoer!$B$27,IF(M231&gt;=0,IF(M231&gt;=$H$2,($H$2-H232),M231-D232)),0)</f>
        <v>0</v>
      </c>
      <c r="G232" s="4">
        <f>IF(M231*Invoer!$B$12/12&gt;=0,M231*Invoer!$B$12/12,0)</f>
        <v>0</v>
      </c>
      <c r="H232" s="4">
        <f>ABS(PMT(Invoer!$B$12/12,360-C232+1,IF(M231&gt;=0,M231,0),0))</f>
        <v>0</v>
      </c>
      <c r="I232" s="4">
        <f t="shared" si="30"/>
        <v>0</v>
      </c>
      <c r="J232" s="4">
        <f t="shared" si="27"/>
        <v>0</v>
      </c>
      <c r="K232" s="4">
        <f t="shared" si="31"/>
        <v>0</v>
      </c>
      <c r="L232" s="4">
        <f t="shared" si="32"/>
        <v>0</v>
      </c>
      <c r="M232" s="4">
        <f t="shared" si="35"/>
        <v>0</v>
      </c>
      <c r="N232" s="4">
        <f t="shared" si="33"/>
        <v>0</v>
      </c>
    </row>
    <row r="233" spans="1:14" x14ac:dyDescent="0.25">
      <c r="A233" s="10">
        <f t="shared" si="34"/>
        <v>51471</v>
      </c>
      <c r="B233">
        <f t="shared" si="28"/>
        <v>20</v>
      </c>
      <c r="C233">
        <v>232</v>
      </c>
      <c r="D233" s="4">
        <f t="shared" si="29"/>
        <v>0</v>
      </c>
      <c r="E233" s="4">
        <f>IF(ISNA(VLOOKUP(A233,'Extra aflossing'!A:G,3,0)),0,VLOOKUP(A233,'Extra aflossing'!A:G,3,0))</f>
        <v>0</v>
      </c>
      <c r="F233" s="4">
        <f>IF(A233&lt;=Invoer!$B$27,IF(M232&gt;=0,IF(M232&gt;=$H$2,($H$2-H233),M232-D233)),0)</f>
        <v>0</v>
      </c>
      <c r="G233" s="4">
        <f>IF(M232*Invoer!$B$12/12&gt;=0,M232*Invoer!$B$12/12,0)</f>
        <v>0</v>
      </c>
      <c r="H233" s="4">
        <f>ABS(PMT(Invoer!$B$12/12,360-C233+1,IF(M232&gt;=0,M232,0),0))</f>
        <v>0</v>
      </c>
      <c r="I233" s="4">
        <f t="shared" si="30"/>
        <v>0</v>
      </c>
      <c r="J233" s="4">
        <f t="shared" si="27"/>
        <v>0</v>
      </c>
      <c r="K233" s="4">
        <f t="shared" si="31"/>
        <v>0</v>
      </c>
      <c r="L233" s="4">
        <f t="shared" si="32"/>
        <v>0</v>
      </c>
      <c r="M233" s="4">
        <f t="shared" si="35"/>
        <v>0</v>
      </c>
      <c r="N233" s="4">
        <f t="shared" si="33"/>
        <v>0</v>
      </c>
    </row>
    <row r="234" spans="1:14" x14ac:dyDescent="0.25">
      <c r="A234" s="10">
        <f t="shared" si="34"/>
        <v>51502</v>
      </c>
      <c r="B234">
        <f t="shared" si="28"/>
        <v>20</v>
      </c>
      <c r="C234">
        <v>233</v>
      </c>
      <c r="D234" s="4">
        <f t="shared" si="29"/>
        <v>0</v>
      </c>
      <c r="E234" s="4">
        <f>IF(ISNA(VLOOKUP(A234,'Extra aflossing'!A:G,3,0)),0,VLOOKUP(A234,'Extra aflossing'!A:G,3,0))</f>
        <v>0</v>
      </c>
      <c r="F234" s="4">
        <f>IF(A234&lt;=Invoer!$B$27,IF(M233&gt;=0,IF(M233&gt;=$H$2,($H$2-H234),M233-D234)),0)</f>
        <v>0</v>
      </c>
      <c r="G234" s="4">
        <f>IF(M233*Invoer!$B$12/12&gt;=0,M233*Invoer!$B$12/12,0)</f>
        <v>0</v>
      </c>
      <c r="H234" s="4">
        <f>ABS(PMT(Invoer!$B$12/12,360-C234+1,IF(M233&gt;=0,M233,0),0))</f>
        <v>0</v>
      </c>
      <c r="I234" s="4">
        <f t="shared" si="30"/>
        <v>0</v>
      </c>
      <c r="J234" s="4">
        <f t="shared" si="27"/>
        <v>0</v>
      </c>
      <c r="K234" s="4">
        <f t="shared" si="31"/>
        <v>0</v>
      </c>
      <c r="L234" s="4">
        <f t="shared" si="32"/>
        <v>0</v>
      </c>
      <c r="M234" s="4">
        <f t="shared" si="35"/>
        <v>0</v>
      </c>
      <c r="N234" s="4">
        <f t="shared" si="33"/>
        <v>0</v>
      </c>
    </row>
    <row r="235" spans="1:14" x14ac:dyDescent="0.25">
      <c r="A235" s="10">
        <f t="shared" si="34"/>
        <v>51533</v>
      </c>
      <c r="B235">
        <f t="shared" si="28"/>
        <v>20</v>
      </c>
      <c r="C235">
        <v>234</v>
      </c>
      <c r="D235" s="4">
        <f t="shared" si="29"/>
        <v>0</v>
      </c>
      <c r="E235" s="4">
        <f>IF(ISNA(VLOOKUP(A235,'Extra aflossing'!A:G,3,0)),0,VLOOKUP(A235,'Extra aflossing'!A:G,3,0))</f>
        <v>0</v>
      </c>
      <c r="F235" s="4">
        <f>IF(A235&lt;=Invoer!$B$27,IF(M234&gt;=0,IF(M234&gt;=$H$2,($H$2-H235),M234-D235)),0)</f>
        <v>0</v>
      </c>
      <c r="G235" s="4">
        <f>IF(M234*Invoer!$B$12/12&gt;=0,M234*Invoer!$B$12/12,0)</f>
        <v>0</v>
      </c>
      <c r="H235" s="4">
        <f>ABS(PMT(Invoer!$B$12/12,360-C235+1,IF(M234&gt;=0,M234,0),0))</f>
        <v>0</v>
      </c>
      <c r="I235" s="4">
        <f t="shared" si="30"/>
        <v>0</v>
      </c>
      <c r="J235" s="4">
        <f t="shared" si="27"/>
        <v>0</v>
      </c>
      <c r="K235" s="4">
        <f t="shared" si="31"/>
        <v>0</v>
      </c>
      <c r="L235" s="4">
        <f t="shared" si="32"/>
        <v>0</v>
      </c>
      <c r="M235" s="4">
        <f t="shared" si="35"/>
        <v>0</v>
      </c>
      <c r="N235" s="4">
        <f t="shared" si="33"/>
        <v>0</v>
      </c>
    </row>
    <row r="236" spans="1:14" x14ac:dyDescent="0.25">
      <c r="A236" s="10">
        <f t="shared" si="34"/>
        <v>51561</v>
      </c>
      <c r="B236">
        <f t="shared" si="28"/>
        <v>20</v>
      </c>
      <c r="C236">
        <v>235</v>
      </c>
      <c r="D236" s="4">
        <f t="shared" si="29"/>
        <v>0</v>
      </c>
      <c r="E236" s="4">
        <f>IF(ISNA(VLOOKUP(A236,'Extra aflossing'!A:G,3,0)),0,VLOOKUP(A236,'Extra aflossing'!A:G,3,0))</f>
        <v>0</v>
      </c>
      <c r="F236" s="4">
        <f>IF(A236&lt;=Invoer!$B$27,IF(M235&gt;=0,IF(M235&gt;=$H$2,($H$2-H236),M235-D236)),0)</f>
        <v>0</v>
      </c>
      <c r="G236" s="4">
        <f>IF(M235*Invoer!$B$12/12&gt;=0,M235*Invoer!$B$12/12,0)</f>
        <v>0</v>
      </c>
      <c r="H236" s="4">
        <f>ABS(PMT(Invoer!$B$12/12,360-C236+1,IF(M235&gt;=0,M235,0),0))</f>
        <v>0</v>
      </c>
      <c r="I236" s="4">
        <f t="shared" si="30"/>
        <v>0</v>
      </c>
      <c r="J236" s="4">
        <f t="shared" si="27"/>
        <v>0</v>
      </c>
      <c r="K236" s="4">
        <f t="shared" si="31"/>
        <v>0</v>
      </c>
      <c r="L236" s="4">
        <f t="shared" si="32"/>
        <v>0</v>
      </c>
      <c r="M236" s="4">
        <f t="shared" si="35"/>
        <v>0</v>
      </c>
      <c r="N236" s="4">
        <f t="shared" si="33"/>
        <v>0</v>
      </c>
    </row>
    <row r="237" spans="1:14" x14ac:dyDescent="0.25">
      <c r="A237" s="10">
        <f t="shared" si="34"/>
        <v>51592</v>
      </c>
      <c r="B237">
        <f t="shared" si="28"/>
        <v>20</v>
      </c>
      <c r="C237">
        <v>236</v>
      </c>
      <c r="D237" s="4">
        <f t="shared" si="29"/>
        <v>0</v>
      </c>
      <c r="E237" s="4">
        <f>IF(ISNA(VLOOKUP(A237,'Extra aflossing'!A:G,3,0)),0,VLOOKUP(A237,'Extra aflossing'!A:G,3,0))</f>
        <v>0</v>
      </c>
      <c r="F237" s="4">
        <f>IF(A237&lt;=Invoer!$B$27,IF(M236&gt;=0,IF(M236&gt;=$H$2,($H$2-H237),M236-D237)),0)</f>
        <v>0</v>
      </c>
      <c r="G237" s="4">
        <f>IF(M236*Invoer!$B$12/12&gt;=0,M236*Invoer!$B$12/12,0)</f>
        <v>0</v>
      </c>
      <c r="H237" s="4">
        <f>ABS(PMT(Invoer!$B$12/12,360-C237+1,IF(M236&gt;=0,M236,0),0))</f>
        <v>0</v>
      </c>
      <c r="I237" s="4">
        <f t="shared" si="30"/>
        <v>0</v>
      </c>
      <c r="J237" s="4">
        <f t="shared" si="27"/>
        <v>0</v>
      </c>
      <c r="K237" s="4">
        <f t="shared" si="31"/>
        <v>0</v>
      </c>
      <c r="L237" s="4">
        <f t="shared" si="32"/>
        <v>0</v>
      </c>
      <c r="M237" s="4">
        <f t="shared" si="35"/>
        <v>0</v>
      </c>
      <c r="N237" s="4">
        <f t="shared" si="33"/>
        <v>0</v>
      </c>
    </row>
    <row r="238" spans="1:14" x14ac:dyDescent="0.25">
      <c r="A238" s="10">
        <f t="shared" si="34"/>
        <v>51622</v>
      </c>
      <c r="B238">
        <f t="shared" si="28"/>
        <v>20</v>
      </c>
      <c r="C238">
        <v>237</v>
      </c>
      <c r="D238" s="4">
        <f t="shared" si="29"/>
        <v>0</v>
      </c>
      <c r="E238" s="4">
        <f>IF(ISNA(VLOOKUP(A238,'Extra aflossing'!A:G,3,0)),0,VLOOKUP(A238,'Extra aflossing'!A:G,3,0))</f>
        <v>0</v>
      </c>
      <c r="F238" s="4">
        <f>IF(A238&lt;=Invoer!$B$27,IF(M237&gt;=0,IF(M237&gt;=$H$2,($H$2-H238),M237-D238)),0)</f>
        <v>0</v>
      </c>
      <c r="G238" s="4">
        <f>IF(M237*Invoer!$B$12/12&gt;=0,M237*Invoer!$B$12/12,0)</f>
        <v>0</v>
      </c>
      <c r="H238" s="4">
        <f>ABS(PMT(Invoer!$B$12/12,360-C238+1,IF(M237&gt;=0,M237,0),0))</f>
        <v>0</v>
      </c>
      <c r="I238" s="4">
        <f t="shared" si="30"/>
        <v>0</v>
      </c>
      <c r="J238" s="4">
        <f t="shared" si="27"/>
        <v>0</v>
      </c>
      <c r="K238" s="4">
        <f t="shared" si="31"/>
        <v>0</v>
      </c>
      <c r="L238" s="4">
        <f t="shared" si="32"/>
        <v>0</v>
      </c>
      <c r="M238" s="4">
        <f t="shared" si="35"/>
        <v>0</v>
      </c>
      <c r="N238" s="4">
        <f t="shared" si="33"/>
        <v>0</v>
      </c>
    </row>
    <row r="239" spans="1:14" x14ac:dyDescent="0.25">
      <c r="A239" s="10">
        <f t="shared" si="34"/>
        <v>51653</v>
      </c>
      <c r="B239">
        <f t="shared" si="28"/>
        <v>20</v>
      </c>
      <c r="C239">
        <v>238</v>
      </c>
      <c r="D239" s="4">
        <f t="shared" si="29"/>
        <v>0</v>
      </c>
      <c r="E239" s="4">
        <f>IF(ISNA(VLOOKUP(A239,'Extra aflossing'!A:G,3,0)),0,VLOOKUP(A239,'Extra aflossing'!A:G,3,0))</f>
        <v>0</v>
      </c>
      <c r="F239" s="4">
        <f>IF(A239&lt;=Invoer!$B$27,IF(M238&gt;=0,IF(M238&gt;=$H$2,($H$2-H239),M238-D239)),0)</f>
        <v>0</v>
      </c>
      <c r="G239" s="4">
        <f>IF(M238*Invoer!$B$12/12&gt;=0,M238*Invoer!$B$12/12,0)</f>
        <v>0</v>
      </c>
      <c r="H239" s="4">
        <f>ABS(PMT(Invoer!$B$12/12,360-C239+1,IF(M238&gt;=0,M238,0),0))</f>
        <v>0</v>
      </c>
      <c r="I239" s="4">
        <f t="shared" si="30"/>
        <v>0</v>
      </c>
      <c r="J239" s="4">
        <f t="shared" si="27"/>
        <v>0</v>
      </c>
      <c r="K239" s="4">
        <f t="shared" si="31"/>
        <v>0</v>
      </c>
      <c r="L239" s="4">
        <f t="shared" si="32"/>
        <v>0</v>
      </c>
      <c r="M239" s="4">
        <f t="shared" si="35"/>
        <v>0</v>
      </c>
      <c r="N239" s="4">
        <f t="shared" si="33"/>
        <v>0</v>
      </c>
    </row>
    <row r="240" spans="1:14" x14ac:dyDescent="0.25">
      <c r="A240" s="10">
        <f t="shared" si="34"/>
        <v>51683</v>
      </c>
      <c r="B240">
        <f t="shared" si="28"/>
        <v>20</v>
      </c>
      <c r="C240">
        <v>239</v>
      </c>
      <c r="D240" s="4">
        <f t="shared" si="29"/>
        <v>0</v>
      </c>
      <c r="E240" s="4">
        <f>IF(ISNA(VLOOKUP(A240,'Extra aflossing'!A:G,3,0)),0,VLOOKUP(A240,'Extra aflossing'!A:G,3,0))</f>
        <v>0</v>
      </c>
      <c r="F240" s="4">
        <f>IF(A240&lt;=Invoer!$B$27,IF(M239&gt;=0,IF(M239&gt;=$H$2,($H$2-H240),M239-D240)),0)</f>
        <v>0</v>
      </c>
      <c r="G240" s="4">
        <f>IF(M239*Invoer!$B$12/12&gt;=0,M239*Invoer!$B$12/12,0)</f>
        <v>0</v>
      </c>
      <c r="H240" s="4">
        <f>ABS(PMT(Invoer!$B$12/12,360-C240+1,IF(M239&gt;=0,M239,0),0))</f>
        <v>0</v>
      </c>
      <c r="I240" s="4">
        <f t="shared" si="30"/>
        <v>0</v>
      </c>
      <c r="J240" s="4">
        <f t="shared" si="27"/>
        <v>0</v>
      </c>
      <c r="K240" s="4">
        <f t="shared" si="31"/>
        <v>0</v>
      </c>
      <c r="L240" s="4">
        <f t="shared" si="32"/>
        <v>0</v>
      </c>
      <c r="M240" s="4">
        <f t="shared" si="35"/>
        <v>0</v>
      </c>
      <c r="N240" s="4">
        <f t="shared" si="33"/>
        <v>0</v>
      </c>
    </row>
    <row r="241" spans="1:14" x14ac:dyDescent="0.25">
      <c r="A241" s="10">
        <f t="shared" si="34"/>
        <v>51714</v>
      </c>
      <c r="B241">
        <f t="shared" si="28"/>
        <v>20</v>
      </c>
      <c r="C241">
        <v>240</v>
      </c>
      <c r="D241" s="4">
        <f t="shared" si="29"/>
        <v>0</v>
      </c>
      <c r="E241" s="4">
        <f>IF(ISNA(VLOOKUP(A241,'Extra aflossing'!A:G,3,0)),0,VLOOKUP(A241,'Extra aflossing'!A:G,3,0))</f>
        <v>0</v>
      </c>
      <c r="F241" s="4">
        <f>IF(A241&lt;=Invoer!$B$27,IF(M240&gt;=0,IF(M240&gt;=$H$2,($H$2-H241),M240-D241)),0)</f>
        <v>0</v>
      </c>
      <c r="G241" s="4">
        <f>IF(M240*Invoer!$B$12/12&gt;=0,M240*Invoer!$B$12/12,0)</f>
        <v>0</v>
      </c>
      <c r="H241" s="4">
        <f>ABS(PMT(Invoer!$B$12/12,360-C241+1,IF(M240&gt;=0,M240,0),0))</f>
        <v>0</v>
      </c>
      <c r="I241" s="4">
        <f t="shared" si="30"/>
        <v>0</v>
      </c>
      <c r="J241" s="4">
        <f t="shared" si="27"/>
        <v>0</v>
      </c>
      <c r="K241" s="4">
        <f t="shared" si="31"/>
        <v>0</v>
      </c>
      <c r="L241" s="4">
        <f t="shared" si="32"/>
        <v>0</v>
      </c>
      <c r="M241" s="4">
        <f t="shared" si="35"/>
        <v>0</v>
      </c>
      <c r="N241" s="4">
        <f t="shared" si="33"/>
        <v>0</v>
      </c>
    </row>
    <row r="242" spans="1:14" x14ac:dyDescent="0.25">
      <c r="A242" s="10">
        <f t="shared" si="34"/>
        <v>51745</v>
      </c>
      <c r="B242">
        <f t="shared" si="28"/>
        <v>21</v>
      </c>
      <c r="C242">
        <v>241</v>
      </c>
      <c r="D242" s="4">
        <f t="shared" si="29"/>
        <v>0</v>
      </c>
      <c r="E242" s="4">
        <f>IF(ISNA(VLOOKUP(A242,'Extra aflossing'!A:G,3,0)),0,VLOOKUP(A242,'Extra aflossing'!A:G,3,0))</f>
        <v>0</v>
      </c>
      <c r="F242" s="4">
        <f>IF(A242&lt;=Invoer!$B$27,IF(M241&gt;=0,IF(M241&gt;=$H$2,($H$2-H242),M241-D242)),0)</f>
        <v>0</v>
      </c>
      <c r="G242" s="4">
        <f>IF(M241*Invoer!$B$12/12&gt;=0,M241*Invoer!$B$12/12,0)</f>
        <v>0</v>
      </c>
      <c r="H242" s="4">
        <f>ABS(PMT(Invoer!$B$12/12,360-C242+1,IF(M241&gt;=0,M241,0),0))</f>
        <v>0</v>
      </c>
      <c r="I242" s="4">
        <f t="shared" si="30"/>
        <v>0</v>
      </c>
      <c r="J242" s="4">
        <f t="shared" si="27"/>
        <v>0</v>
      </c>
      <c r="K242" s="4">
        <f t="shared" si="31"/>
        <v>0</v>
      </c>
      <c r="L242" s="4">
        <f t="shared" si="32"/>
        <v>0</v>
      </c>
      <c r="M242" s="4">
        <f t="shared" si="35"/>
        <v>0</v>
      </c>
      <c r="N242" s="4">
        <f t="shared" si="33"/>
        <v>0</v>
      </c>
    </row>
    <row r="243" spans="1:14" x14ac:dyDescent="0.25">
      <c r="A243" s="10">
        <f t="shared" si="34"/>
        <v>51775</v>
      </c>
      <c r="B243">
        <f t="shared" si="28"/>
        <v>21</v>
      </c>
      <c r="C243">
        <v>242</v>
      </c>
      <c r="D243" s="4">
        <f t="shared" si="29"/>
        <v>0</v>
      </c>
      <c r="E243" s="4">
        <f>IF(ISNA(VLOOKUP(A243,'Extra aflossing'!A:G,3,0)),0,VLOOKUP(A243,'Extra aflossing'!A:G,3,0))</f>
        <v>0</v>
      </c>
      <c r="F243" s="4">
        <f>IF(A243&lt;=Invoer!$B$27,IF(M242&gt;=0,IF(M242&gt;=$H$2,($H$2-H243),M242-D243)),0)</f>
        <v>0</v>
      </c>
      <c r="G243" s="4">
        <f>IF(M242*Invoer!$B$12/12&gt;=0,M242*Invoer!$B$12/12,0)</f>
        <v>0</v>
      </c>
      <c r="H243" s="4">
        <f>ABS(PMT(Invoer!$B$12/12,360-C243+1,IF(M242&gt;=0,M242,0),0))</f>
        <v>0</v>
      </c>
      <c r="I243" s="4">
        <f t="shared" si="30"/>
        <v>0</v>
      </c>
      <c r="J243" s="4">
        <f t="shared" si="27"/>
        <v>0</v>
      </c>
      <c r="K243" s="4">
        <f t="shared" si="31"/>
        <v>0</v>
      </c>
      <c r="L243" s="4">
        <f t="shared" si="32"/>
        <v>0</v>
      </c>
      <c r="M243" s="4">
        <f t="shared" si="35"/>
        <v>0</v>
      </c>
      <c r="N243" s="4">
        <f t="shared" si="33"/>
        <v>0</v>
      </c>
    </row>
    <row r="244" spans="1:14" x14ac:dyDescent="0.25">
      <c r="A244" s="10">
        <f t="shared" si="34"/>
        <v>51806</v>
      </c>
      <c r="B244">
        <f t="shared" si="28"/>
        <v>21</v>
      </c>
      <c r="C244">
        <v>243</v>
      </c>
      <c r="D244" s="4">
        <f t="shared" si="29"/>
        <v>0</v>
      </c>
      <c r="E244" s="4">
        <f>IF(ISNA(VLOOKUP(A244,'Extra aflossing'!A:G,3,0)),0,VLOOKUP(A244,'Extra aflossing'!A:G,3,0))</f>
        <v>0</v>
      </c>
      <c r="F244" s="4">
        <f>IF(A244&lt;=Invoer!$B$27,IF(M243&gt;=0,IF(M243&gt;=$H$2,($H$2-H244),M243-D244)),0)</f>
        <v>0</v>
      </c>
      <c r="G244" s="4">
        <f>IF(M243*Invoer!$B$12/12&gt;=0,M243*Invoer!$B$12/12,0)</f>
        <v>0</v>
      </c>
      <c r="H244" s="4">
        <f>ABS(PMT(Invoer!$B$12/12,360-C244+1,IF(M243&gt;=0,M243,0),0))</f>
        <v>0</v>
      </c>
      <c r="I244" s="4">
        <f t="shared" si="30"/>
        <v>0</v>
      </c>
      <c r="J244" s="4">
        <f t="shared" si="27"/>
        <v>0</v>
      </c>
      <c r="K244" s="4">
        <f t="shared" si="31"/>
        <v>0</v>
      </c>
      <c r="L244" s="4">
        <f t="shared" si="32"/>
        <v>0</v>
      </c>
      <c r="M244" s="4">
        <f t="shared" si="35"/>
        <v>0</v>
      </c>
      <c r="N244" s="4">
        <f t="shared" si="33"/>
        <v>0</v>
      </c>
    </row>
    <row r="245" spans="1:14" x14ac:dyDescent="0.25">
      <c r="A245" s="10">
        <f t="shared" si="34"/>
        <v>51836</v>
      </c>
      <c r="B245">
        <f t="shared" si="28"/>
        <v>21</v>
      </c>
      <c r="C245">
        <v>244</v>
      </c>
      <c r="D245" s="4">
        <f t="shared" si="29"/>
        <v>0</v>
      </c>
      <c r="E245" s="4">
        <f>IF(ISNA(VLOOKUP(A245,'Extra aflossing'!A:G,3,0)),0,VLOOKUP(A245,'Extra aflossing'!A:G,3,0))</f>
        <v>0</v>
      </c>
      <c r="F245" s="4">
        <f>IF(A245&lt;=Invoer!$B$27,IF(M244&gt;=0,IF(M244&gt;=$H$2,($H$2-H245),M244-D245)),0)</f>
        <v>0</v>
      </c>
      <c r="G245" s="4">
        <f>IF(M244*Invoer!$B$12/12&gt;=0,M244*Invoer!$B$12/12,0)</f>
        <v>0</v>
      </c>
      <c r="H245" s="4">
        <f>ABS(PMT(Invoer!$B$12/12,360-C245+1,IF(M244&gt;=0,M244,0),0))</f>
        <v>0</v>
      </c>
      <c r="I245" s="4">
        <f t="shared" si="30"/>
        <v>0</v>
      </c>
      <c r="J245" s="4">
        <f t="shared" si="27"/>
        <v>0</v>
      </c>
      <c r="K245" s="4">
        <f t="shared" si="31"/>
        <v>0</v>
      </c>
      <c r="L245" s="4">
        <f t="shared" si="32"/>
        <v>0</v>
      </c>
      <c r="M245" s="4">
        <f t="shared" si="35"/>
        <v>0</v>
      </c>
      <c r="N245" s="4">
        <f t="shared" si="33"/>
        <v>0</v>
      </c>
    </row>
    <row r="246" spans="1:14" x14ac:dyDescent="0.25">
      <c r="A246" s="10">
        <f t="shared" si="34"/>
        <v>51867</v>
      </c>
      <c r="B246">
        <f t="shared" si="28"/>
        <v>21</v>
      </c>
      <c r="C246">
        <v>245</v>
      </c>
      <c r="D246" s="4">
        <f t="shared" si="29"/>
        <v>0</v>
      </c>
      <c r="E246" s="4">
        <f>IF(ISNA(VLOOKUP(A246,'Extra aflossing'!A:G,3,0)),0,VLOOKUP(A246,'Extra aflossing'!A:G,3,0))</f>
        <v>0</v>
      </c>
      <c r="F246" s="4">
        <f>IF(A246&lt;=Invoer!$B$27,IF(M245&gt;=0,IF(M245&gt;=$H$2,($H$2-H246),M245-D246)),0)</f>
        <v>0</v>
      </c>
      <c r="G246" s="4">
        <f>IF(M245*Invoer!$B$12/12&gt;=0,M245*Invoer!$B$12/12,0)</f>
        <v>0</v>
      </c>
      <c r="H246" s="4">
        <f>ABS(PMT(Invoer!$B$12/12,360-C246+1,IF(M245&gt;=0,M245,0),0))</f>
        <v>0</v>
      </c>
      <c r="I246" s="4">
        <f t="shared" si="30"/>
        <v>0</v>
      </c>
      <c r="J246" s="4">
        <f t="shared" si="27"/>
        <v>0</v>
      </c>
      <c r="K246" s="4">
        <f t="shared" si="31"/>
        <v>0</v>
      </c>
      <c r="L246" s="4">
        <f t="shared" si="32"/>
        <v>0</v>
      </c>
      <c r="M246" s="4">
        <f t="shared" si="35"/>
        <v>0</v>
      </c>
      <c r="N246" s="4">
        <f t="shared" si="33"/>
        <v>0</v>
      </c>
    </row>
    <row r="247" spans="1:14" x14ac:dyDescent="0.25">
      <c r="A247" s="10">
        <f t="shared" si="34"/>
        <v>51898</v>
      </c>
      <c r="B247">
        <f t="shared" si="28"/>
        <v>21</v>
      </c>
      <c r="C247">
        <v>246</v>
      </c>
      <c r="D247" s="4">
        <f t="shared" si="29"/>
        <v>0</v>
      </c>
      <c r="E247" s="4">
        <f>IF(ISNA(VLOOKUP(A247,'Extra aflossing'!A:G,3,0)),0,VLOOKUP(A247,'Extra aflossing'!A:G,3,0))</f>
        <v>0</v>
      </c>
      <c r="F247" s="4">
        <f>IF(A247&lt;=Invoer!$B$27,IF(M246&gt;=0,IF(M246&gt;=$H$2,($H$2-H247),M246-D247)),0)</f>
        <v>0</v>
      </c>
      <c r="G247" s="4">
        <f>IF(M246*Invoer!$B$12/12&gt;=0,M246*Invoer!$B$12/12,0)</f>
        <v>0</v>
      </c>
      <c r="H247" s="4">
        <f>ABS(PMT(Invoer!$B$12/12,360-C247+1,IF(M246&gt;=0,M246,0),0))</f>
        <v>0</v>
      </c>
      <c r="I247" s="4">
        <f t="shared" si="30"/>
        <v>0</v>
      </c>
      <c r="J247" s="4">
        <f t="shared" si="27"/>
        <v>0</v>
      </c>
      <c r="K247" s="4">
        <f t="shared" si="31"/>
        <v>0</v>
      </c>
      <c r="L247" s="4">
        <f t="shared" si="32"/>
        <v>0</v>
      </c>
      <c r="M247" s="4">
        <f t="shared" si="35"/>
        <v>0</v>
      </c>
      <c r="N247" s="4">
        <f t="shared" si="33"/>
        <v>0</v>
      </c>
    </row>
    <row r="248" spans="1:14" x14ac:dyDescent="0.25">
      <c r="A248" s="10">
        <f t="shared" si="34"/>
        <v>51926</v>
      </c>
      <c r="B248">
        <f t="shared" si="28"/>
        <v>21</v>
      </c>
      <c r="C248">
        <v>247</v>
      </c>
      <c r="D248" s="4">
        <f t="shared" si="29"/>
        <v>0</v>
      </c>
      <c r="E248" s="4">
        <f>IF(ISNA(VLOOKUP(A248,'Extra aflossing'!A:G,3,0)),0,VLOOKUP(A248,'Extra aflossing'!A:G,3,0))</f>
        <v>0</v>
      </c>
      <c r="F248" s="4">
        <f>IF(A248&lt;=Invoer!$B$27,IF(M247&gt;=0,IF(M247&gt;=$H$2,($H$2-H248),M247-D248)),0)</f>
        <v>0</v>
      </c>
      <c r="G248" s="4">
        <f>IF(M247*Invoer!$B$12/12&gt;=0,M247*Invoer!$B$12/12,0)</f>
        <v>0</v>
      </c>
      <c r="H248" s="4">
        <f>ABS(PMT(Invoer!$B$12/12,360-C248+1,IF(M247&gt;=0,M247,0),0))</f>
        <v>0</v>
      </c>
      <c r="I248" s="4">
        <f t="shared" si="30"/>
        <v>0</v>
      </c>
      <c r="J248" s="4">
        <f t="shared" si="27"/>
        <v>0</v>
      </c>
      <c r="K248" s="4">
        <f t="shared" si="31"/>
        <v>0</v>
      </c>
      <c r="L248" s="4">
        <f t="shared" si="32"/>
        <v>0</v>
      </c>
      <c r="M248" s="4">
        <f t="shared" si="35"/>
        <v>0</v>
      </c>
      <c r="N248" s="4">
        <f t="shared" si="33"/>
        <v>0</v>
      </c>
    </row>
    <row r="249" spans="1:14" x14ac:dyDescent="0.25">
      <c r="A249" s="10">
        <f t="shared" si="34"/>
        <v>51957</v>
      </c>
      <c r="B249">
        <f t="shared" si="28"/>
        <v>21</v>
      </c>
      <c r="C249">
        <v>248</v>
      </c>
      <c r="D249" s="4">
        <f t="shared" si="29"/>
        <v>0</v>
      </c>
      <c r="E249" s="4">
        <f>IF(ISNA(VLOOKUP(A249,'Extra aflossing'!A:G,3,0)),0,VLOOKUP(A249,'Extra aflossing'!A:G,3,0))</f>
        <v>0</v>
      </c>
      <c r="F249" s="4">
        <f>IF(A249&lt;=Invoer!$B$27,IF(M248&gt;=0,IF(M248&gt;=$H$2,($H$2-H249),M248-D249)),0)</f>
        <v>0</v>
      </c>
      <c r="G249" s="4">
        <f>IF(M248*Invoer!$B$12/12&gt;=0,M248*Invoer!$B$12/12,0)</f>
        <v>0</v>
      </c>
      <c r="H249" s="4">
        <f>ABS(PMT(Invoer!$B$12/12,360-C249+1,IF(M248&gt;=0,M248,0),0))</f>
        <v>0</v>
      </c>
      <c r="I249" s="4">
        <f t="shared" si="30"/>
        <v>0</v>
      </c>
      <c r="J249" s="4">
        <f t="shared" si="27"/>
        <v>0</v>
      </c>
      <c r="K249" s="4">
        <f t="shared" si="31"/>
        <v>0</v>
      </c>
      <c r="L249" s="4">
        <f t="shared" si="32"/>
        <v>0</v>
      </c>
      <c r="M249" s="4">
        <f t="shared" si="35"/>
        <v>0</v>
      </c>
      <c r="N249" s="4">
        <f t="shared" si="33"/>
        <v>0</v>
      </c>
    </row>
    <row r="250" spans="1:14" x14ac:dyDescent="0.25">
      <c r="A250" s="10">
        <f t="shared" si="34"/>
        <v>51987</v>
      </c>
      <c r="B250">
        <f t="shared" si="28"/>
        <v>21</v>
      </c>
      <c r="C250">
        <v>249</v>
      </c>
      <c r="D250" s="4">
        <f t="shared" si="29"/>
        <v>0</v>
      </c>
      <c r="E250" s="4">
        <f>IF(ISNA(VLOOKUP(A250,'Extra aflossing'!A:G,3,0)),0,VLOOKUP(A250,'Extra aflossing'!A:G,3,0))</f>
        <v>0</v>
      </c>
      <c r="F250" s="4">
        <f>IF(A250&lt;=Invoer!$B$27,IF(M249&gt;=0,IF(M249&gt;=$H$2,($H$2-H250),M249-D250)),0)</f>
        <v>0</v>
      </c>
      <c r="G250" s="4">
        <f>IF(M249*Invoer!$B$12/12&gt;=0,M249*Invoer!$B$12/12,0)</f>
        <v>0</v>
      </c>
      <c r="H250" s="4">
        <f>ABS(PMT(Invoer!$B$12/12,360-C250+1,IF(M249&gt;=0,M249,0),0))</f>
        <v>0</v>
      </c>
      <c r="I250" s="4">
        <f t="shared" si="30"/>
        <v>0</v>
      </c>
      <c r="J250" s="4">
        <f t="shared" si="27"/>
        <v>0</v>
      </c>
      <c r="K250" s="4">
        <f t="shared" si="31"/>
        <v>0</v>
      </c>
      <c r="L250" s="4">
        <f t="shared" si="32"/>
        <v>0</v>
      </c>
      <c r="M250" s="4">
        <f t="shared" si="35"/>
        <v>0</v>
      </c>
      <c r="N250" s="4">
        <f t="shared" si="33"/>
        <v>0</v>
      </c>
    </row>
    <row r="251" spans="1:14" x14ac:dyDescent="0.25">
      <c r="A251" s="10">
        <f t="shared" si="34"/>
        <v>52018</v>
      </c>
      <c r="B251">
        <f t="shared" si="28"/>
        <v>21</v>
      </c>
      <c r="C251">
        <v>250</v>
      </c>
      <c r="D251" s="4">
        <f t="shared" si="29"/>
        <v>0</v>
      </c>
      <c r="E251" s="4">
        <f>IF(ISNA(VLOOKUP(A251,'Extra aflossing'!A:G,3,0)),0,VLOOKUP(A251,'Extra aflossing'!A:G,3,0))</f>
        <v>0</v>
      </c>
      <c r="F251" s="4">
        <f>IF(A251&lt;=Invoer!$B$27,IF(M250&gt;=0,IF(M250&gt;=$H$2,($H$2-H251),M250-D251)),0)</f>
        <v>0</v>
      </c>
      <c r="G251" s="4">
        <f>IF(M250*Invoer!$B$12/12&gt;=0,M250*Invoer!$B$12/12,0)</f>
        <v>0</v>
      </c>
      <c r="H251" s="4">
        <f>ABS(PMT(Invoer!$B$12/12,360-C251+1,IF(M250&gt;=0,M250,0),0))</f>
        <v>0</v>
      </c>
      <c r="I251" s="4">
        <f t="shared" si="30"/>
        <v>0</v>
      </c>
      <c r="J251" s="4">
        <f t="shared" si="27"/>
        <v>0</v>
      </c>
      <c r="K251" s="4">
        <f t="shared" si="31"/>
        <v>0</v>
      </c>
      <c r="L251" s="4">
        <f t="shared" si="32"/>
        <v>0</v>
      </c>
      <c r="M251" s="4">
        <f t="shared" si="35"/>
        <v>0</v>
      </c>
      <c r="N251" s="4">
        <f t="shared" si="33"/>
        <v>0</v>
      </c>
    </row>
    <row r="252" spans="1:14" x14ac:dyDescent="0.25">
      <c r="A252" s="10">
        <f t="shared" si="34"/>
        <v>52048</v>
      </c>
      <c r="B252">
        <f t="shared" si="28"/>
        <v>21</v>
      </c>
      <c r="C252">
        <v>251</v>
      </c>
      <c r="D252" s="4">
        <f t="shared" si="29"/>
        <v>0</v>
      </c>
      <c r="E252" s="4">
        <f>IF(ISNA(VLOOKUP(A252,'Extra aflossing'!A:G,3,0)),0,VLOOKUP(A252,'Extra aflossing'!A:G,3,0))</f>
        <v>0</v>
      </c>
      <c r="F252" s="4">
        <f>IF(A252&lt;=Invoer!$B$27,IF(M251&gt;=0,IF(M251&gt;=$H$2,($H$2-H252),M251-D252)),0)</f>
        <v>0</v>
      </c>
      <c r="G252" s="4">
        <f>IF(M251*Invoer!$B$12/12&gt;=0,M251*Invoer!$B$12/12,0)</f>
        <v>0</v>
      </c>
      <c r="H252" s="4">
        <f>ABS(PMT(Invoer!$B$12/12,360-C252+1,IF(M251&gt;=0,M251,0),0))</f>
        <v>0</v>
      </c>
      <c r="I252" s="4">
        <f t="shared" si="30"/>
        <v>0</v>
      </c>
      <c r="J252" s="4">
        <f t="shared" si="27"/>
        <v>0</v>
      </c>
      <c r="K252" s="4">
        <f t="shared" si="31"/>
        <v>0</v>
      </c>
      <c r="L252" s="4">
        <f t="shared" si="32"/>
        <v>0</v>
      </c>
      <c r="M252" s="4">
        <f t="shared" si="35"/>
        <v>0</v>
      </c>
      <c r="N252" s="4">
        <f t="shared" si="33"/>
        <v>0</v>
      </c>
    </row>
    <row r="253" spans="1:14" x14ac:dyDescent="0.25">
      <c r="A253" s="10">
        <f t="shared" si="34"/>
        <v>52079</v>
      </c>
      <c r="B253">
        <f t="shared" si="28"/>
        <v>21</v>
      </c>
      <c r="C253">
        <v>252</v>
      </c>
      <c r="D253" s="4">
        <f t="shared" si="29"/>
        <v>0</v>
      </c>
      <c r="E253" s="4">
        <f>IF(ISNA(VLOOKUP(A253,'Extra aflossing'!A:G,3,0)),0,VLOOKUP(A253,'Extra aflossing'!A:G,3,0))</f>
        <v>0</v>
      </c>
      <c r="F253" s="4">
        <f>IF(A253&lt;=Invoer!$B$27,IF(M252&gt;=0,IF(M252&gt;=$H$2,($H$2-H253),M252-D253)),0)</f>
        <v>0</v>
      </c>
      <c r="G253" s="4">
        <f>IF(M252*Invoer!$B$12/12&gt;=0,M252*Invoer!$B$12/12,0)</f>
        <v>0</v>
      </c>
      <c r="H253" s="4">
        <f>ABS(PMT(Invoer!$B$12/12,360-C253+1,IF(M252&gt;=0,M252,0),0))</f>
        <v>0</v>
      </c>
      <c r="I253" s="4">
        <f t="shared" si="30"/>
        <v>0</v>
      </c>
      <c r="J253" s="4">
        <f t="shared" si="27"/>
        <v>0</v>
      </c>
      <c r="K253" s="4">
        <f t="shared" si="31"/>
        <v>0</v>
      </c>
      <c r="L253" s="4">
        <f t="shared" si="32"/>
        <v>0</v>
      </c>
      <c r="M253" s="4">
        <f t="shared" si="35"/>
        <v>0</v>
      </c>
      <c r="N253" s="4">
        <f t="shared" si="33"/>
        <v>0</v>
      </c>
    </row>
    <row r="254" spans="1:14" x14ac:dyDescent="0.25">
      <c r="A254" s="10">
        <f t="shared" si="34"/>
        <v>52110</v>
      </c>
      <c r="B254">
        <f t="shared" si="28"/>
        <v>22</v>
      </c>
      <c r="C254">
        <v>253</v>
      </c>
      <c r="D254" s="4">
        <f t="shared" si="29"/>
        <v>0</v>
      </c>
      <c r="E254" s="4">
        <f>IF(ISNA(VLOOKUP(A254,'Extra aflossing'!A:G,3,0)),0,VLOOKUP(A254,'Extra aflossing'!A:G,3,0))</f>
        <v>0</v>
      </c>
      <c r="F254" s="4">
        <f>IF(A254&lt;=Invoer!$B$27,IF(M253&gt;=0,IF(M253&gt;=$H$2,($H$2-H254),M253-D254)),0)</f>
        <v>0</v>
      </c>
      <c r="G254" s="4">
        <f>IF(M253*Invoer!$B$12/12&gt;=0,M253*Invoer!$B$12/12,0)</f>
        <v>0</v>
      </c>
      <c r="H254" s="4">
        <f>ABS(PMT(Invoer!$B$12/12,360-C254+1,IF(M253&gt;=0,M253,0),0))</f>
        <v>0</v>
      </c>
      <c r="I254" s="4">
        <f t="shared" si="30"/>
        <v>0</v>
      </c>
      <c r="J254" s="4">
        <f t="shared" si="27"/>
        <v>0</v>
      </c>
      <c r="K254" s="4">
        <f t="shared" si="31"/>
        <v>0</v>
      </c>
      <c r="L254" s="4">
        <f t="shared" si="32"/>
        <v>0</v>
      </c>
      <c r="M254" s="4">
        <f t="shared" si="35"/>
        <v>0</v>
      </c>
      <c r="N254" s="4">
        <f t="shared" si="33"/>
        <v>0</v>
      </c>
    </row>
    <row r="255" spans="1:14" x14ac:dyDescent="0.25">
      <c r="A255" s="10">
        <f t="shared" si="34"/>
        <v>52140</v>
      </c>
      <c r="B255">
        <f t="shared" si="28"/>
        <v>22</v>
      </c>
      <c r="C255">
        <v>254</v>
      </c>
      <c r="D255" s="4">
        <f t="shared" si="29"/>
        <v>0</v>
      </c>
      <c r="E255" s="4">
        <f>IF(ISNA(VLOOKUP(A255,'Extra aflossing'!A:G,3,0)),0,VLOOKUP(A255,'Extra aflossing'!A:G,3,0))</f>
        <v>0</v>
      </c>
      <c r="F255" s="4">
        <f>IF(A255&lt;=Invoer!$B$27,IF(M254&gt;=0,IF(M254&gt;=$H$2,($H$2-H255),M254-D255)),0)</f>
        <v>0</v>
      </c>
      <c r="G255" s="4">
        <f>IF(M254*Invoer!$B$12/12&gt;=0,M254*Invoer!$B$12/12,0)</f>
        <v>0</v>
      </c>
      <c r="H255" s="4">
        <f>ABS(PMT(Invoer!$B$12/12,360-C255+1,IF(M254&gt;=0,M254,0),0))</f>
        <v>0</v>
      </c>
      <c r="I255" s="4">
        <f t="shared" si="30"/>
        <v>0</v>
      </c>
      <c r="J255" s="4">
        <f t="shared" si="27"/>
        <v>0</v>
      </c>
      <c r="K255" s="4">
        <f t="shared" si="31"/>
        <v>0</v>
      </c>
      <c r="L255" s="4">
        <f t="shared" si="32"/>
        <v>0</v>
      </c>
      <c r="M255" s="4">
        <f t="shared" si="35"/>
        <v>0</v>
      </c>
      <c r="N255" s="4">
        <f t="shared" si="33"/>
        <v>0</v>
      </c>
    </row>
    <row r="256" spans="1:14" x14ac:dyDescent="0.25">
      <c r="A256" s="10">
        <f t="shared" si="34"/>
        <v>52171</v>
      </c>
      <c r="B256">
        <f t="shared" si="28"/>
        <v>22</v>
      </c>
      <c r="C256">
        <v>255</v>
      </c>
      <c r="D256" s="4">
        <f t="shared" si="29"/>
        <v>0</v>
      </c>
      <c r="E256" s="4">
        <f>IF(ISNA(VLOOKUP(A256,'Extra aflossing'!A:G,3,0)),0,VLOOKUP(A256,'Extra aflossing'!A:G,3,0))</f>
        <v>0</v>
      </c>
      <c r="F256" s="4">
        <f>IF(A256&lt;=Invoer!$B$27,IF(M255&gt;=0,IF(M255&gt;=$H$2,($H$2-H256),M255-D256)),0)</f>
        <v>0</v>
      </c>
      <c r="G256" s="4">
        <f>IF(M255*Invoer!$B$12/12&gt;=0,M255*Invoer!$B$12/12,0)</f>
        <v>0</v>
      </c>
      <c r="H256" s="4">
        <f>ABS(PMT(Invoer!$B$12/12,360-C256+1,IF(M255&gt;=0,M255,0),0))</f>
        <v>0</v>
      </c>
      <c r="I256" s="4">
        <f t="shared" si="30"/>
        <v>0</v>
      </c>
      <c r="J256" s="4">
        <f t="shared" si="27"/>
        <v>0</v>
      </c>
      <c r="K256" s="4">
        <f t="shared" si="31"/>
        <v>0</v>
      </c>
      <c r="L256" s="4">
        <f t="shared" si="32"/>
        <v>0</v>
      </c>
      <c r="M256" s="4">
        <f t="shared" si="35"/>
        <v>0</v>
      </c>
      <c r="N256" s="4">
        <f t="shared" si="33"/>
        <v>0</v>
      </c>
    </row>
    <row r="257" spans="1:14" x14ac:dyDescent="0.25">
      <c r="A257" s="10">
        <f t="shared" si="34"/>
        <v>52201</v>
      </c>
      <c r="B257">
        <f t="shared" si="28"/>
        <v>22</v>
      </c>
      <c r="C257">
        <v>256</v>
      </c>
      <c r="D257" s="4">
        <f t="shared" si="29"/>
        <v>0</v>
      </c>
      <c r="E257" s="4">
        <f>IF(ISNA(VLOOKUP(A257,'Extra aflossing'!A:G,3,0)),0,VLOOKUP(A257,'Extra aflossing'!A:G,3,0))</f>
        <v>0</v>
      </c>
      <c r="F257" s="4">
        <f>IF(A257&lt;=Invoer!$B$27,IF(M256&gt;=0,IF(M256&gt;=$H$2,($H$2-H257),M256-D257)),0)</f>
        <v>0</v>
      </c>
      <c r="G257" s="4">
        <f>IF(M256*Invoer!$B$12/12&gt;=0,M256*Invoer!$B$12/12,0)</f>
        <v>0</v>
      </c>
      <c r="H257" s="4">
        <f>ABS(PMT(Invoer!$B$12/12,360-C257+1,IF(M256&gt;=0,M256,0),0))</f>
        <v>0</v>
      </c>
      <c r="I257" s="4">
        <f t="shared" si="30"/>
        <v>0</v>
      </c>
      <c r="J257" s="4">
        <f t="shared" si="27"/>
        <v>0</v>
      </c>
      <c r="K257" s="4">
        <f t="shared" si="31"/>
        <v>0</v>
      </c>
      <c r="L257" s="4">
        <f t="shared" si="32"/>
        <v>0</v>
      </c>
      <c r="M257" s="4">
        <f t="shared" si="35"/>
        <v>0</v>
      </c>
      <c r="N257" s="4">
        <f t="shared" si="33"/>
        <v>0</v>
      </c>
    </row>
    <row r="258" spans="1:14" x14ac:dyDescent="0.25">
      <c r="A258" s="10">
        <f t="shared" si="34"/>
        <v>52232</v>
      </c>
      <c r="B258">
        <f t="shared" si="28"/>
        <v>22</v>
      </c>
      <c r="C258">
        <v>257</v>
      </c>
      <c r="D258" s="4">
        <f t="shared" si="29"/>
        <v>0</v>
      </c>
      <c r="E258" s="4">
        <f>IF(ISNA(VLOOKUP(A258,'Extra aflossing'!A:G,3,0)),0,VLOOKUP(A258,'Extra aflossing'!A:G,3,0))</f>
        <v>0</v>
      </c>
      <c r="F258" s="4">
        <f>IF(A258&lt;=Invoer!$B$27,IF(M257&gt;=0,IF(M257&gt;=$H$2,($H$2-H258),M257-D258)),0)</f>
        <v>0</v>
      </c>
      <c r="G258" s="4">
        <f>IF(M257*Invoer!$B$12/12&gt;=0,M257*Invoer!$B$12/12,0)</f>
        <v>0</v>
      </c>
      <c r="H258" s="4">
        <f>ABS(PMT(Invoer!$B$12/12,360-C258+1,IF(M257&gt;=0,M257,0),0))</f>
        <v>0</v>
      </c>
      <c r="I258" s="4">
        <f t="shared" si="30"/>
        <v>0</v>
      </c>
      <c r="J258" s="4">
        <f t="shared" ref="J258:J321" si="36">H258-I258</f>
        <v>0</v>
      </c>
      <c r="K258" s="4">
        <f t="shared" si="31"/>
        <v>0</v>
      </c>
      <c r="L258" s="4">
        <f t="shared" si="32"/>
        <v>0</v>
      </c>
      <c r="M258" s="4">
        <f t="shared" si="35"/>
        <v>0</v>
      </c>
      <c r="N258" s="4">
        <f t="shared" si="33"/>
        <v>0</v>
      </c>
    </row>
    <row r="259" spans="1:14" x14ac:dyDescent="0.25">
      <c r="A259" s="10">
        <f t="shared" si="34"/>
        <v>52263</v>
      </c>
      <c r="B259">
        <f t="shared" ref="B259:B322" si="37">CEILING(C259/12,1)</f>
        <v>22</v>
      </c>
      <c r="C259">
        <v>258</v>
      </c>
      <c r="D259" s="4">
        <f t="shared" ref="D259:D322" si="38">H259-G259</f>
        <v>0</v>
      </c>
      <c r="E259" s="4">
        <f>IF(ISNA(VLOOKUP(A259,'Extra aflossing'!A:G,3,0)),0,VLOOKUP(A259,'Extra aflossing'!A:G,3,0))</f>
        <v>0</v>
      </c>
      <c r="F259" s="4">
        <f>IF(A259&lt;=Invoer!$B$27,IF(M258&gt;=0,IF(M258&gt;=$H$2,($H$2-H259),M258-D259)),0)</f>
        <v>0</v>
      </c>
      <c r="G259" s="4">
        <f>IF(M258*Invoer!$B$12/12&gt;=0,M258*Invoer!$B$12/12,0)</f>
        <v>0</v>
      </c>
      <c r="H259" s="4">
        <f>ABS(PMT(Invoer!$B$12/12,360-C259+1,IF(M258&gt;=0,M258,0),0))</f>
        <v>0</v>
      </c>
      <c r="I259" s="4">
        <f t="shared" ref="I259:I322" si="39">IF(G259-(Eigenwoningforfait/12)&lt;=0,0,(G259-(Eigenwoningforfait/12))*Belastingpercentage)</f>
        <v>0</v>
      </c>
      <c r="J259" s="4">
        <f t="shared" si="36"/>
        <v>0</v>
      </c>
      <c r="K259" s="4">
        <f t="shared" ref="K259:K322" si="40">SUM(F259,H259)</f>
        <v>0</v>
      </c>
      <c r="L259" s="4">
        <f t="shared" ref="L259:L322" si="41">K259-I259</f>
        <v>0</v>
      </c>
      <c r="M259" s="4">
        <f t="shared" si="35"/>
        <v>0</v>
      </c>
      <c r="N259" s="4">
        <f t="shared" ref="N259:N322" si="42">SUM(E259,F259,H259)</f>
        <v>0</v>
      </c>
    </row>
    <row r="260" spans="1:14" x14ac:dyDescent="0.25">
      <c r="A260" s="10">
        <f t="shared" ref="A260:A323" si="43">DATE(YEAR(A259),MONTH(A259)+1,DAY(A259))</f>
        <v>52291</v>
      </c>
      <c r="B260">
        <f t="shared" si="37"/>
        <v>22</v>
      </c>
      <c r="C260">
        <v>259</v>
      </c>
      <c r="D260" s="4">
        <f t="shared" si="38"/>
        <v>0</v>
      </c>
      <c r="E260" s="4">
        <f>IF(ISNA(VLOOKUP(A260,'Extra aflossing'!A:G,3,0)),0,VLOOKUP(A260,'Extra aflossing'!A:G,3,0))</f>
        <v>0</v>
      </c>
      <c r="F260" s="4">
        <f>IF(A260&lt;=Invoer!$B$27,IF(M259&gt;=0,IF(M259&gt;=$H$2,($H$2-H260),M259-D260)),0)</f>
        <v>0</v>
      </c>
      <c r="G260" s="4">
        <f>IF(M259*Invoer!$B$12/12&gt;=0,M259*Invoer!$B$12/12,0)</f>
        <v>0</v>
      </c>
      <c r="H260" s="4">
        <f>ABS(PMT(Invoer!$B$12/12,360-C260+1,IF(M259&gt;=0,M259,0),0))</f>
        <v>0</v>
      </c>
      <c r="I260" s="4">
        <f t="shared" si="39"/>
        <v>0</v>
      </c>
      <c r="J260" s="4">
        <f t="shared" si="36"/>
        <v>0</v>
      </c>
      <c r="K260" s="4">
        <f t="shared" si="40"/>
        <v>0</v>
      </c>
      <c r="L260" s="4">
        <f t="shared" si="41"/>
        <v>0</v>
      </c>
      <c r="M260" s="4">
        <f t="shared" ref="M260:M323" si="44">M259-D260-E260-F260</f>
        <v>0</v>
      </c>
      <c r="N260" s="4">
        <f t="shared" si="42"/>
        <v>0</v>
      </c>
    </row>
    <row r="261" spans="1:14" x14ac:dyDescent="0.25">
      <c r="A261" s="10">
        <f t="shared" si="43"/>
        <v>52322</v>
      </c>
      <c r="B261">
        <f t="shared" si="37"/>
        <v>22</v>
      </c>
      <c r="C261">
        <v>260</v>
      </c>
      <c r="D261" s="4">
        <f t="shared" si="38"/>
        <v>0</v>
      </c>
      <c r="E261" s="4">
        <f>IF(ISNA(VLOOKUP(A261,'Extra aflossing'!A:G,3,0)),0,VLOOKUP(A261,'Extra aflossing'!A:G,3,0))</f>
        <v>0</v>
      </c>
      <c r="F261" s="4">
        <f>IF(A261&lt;=Invoer!$B$27,IF(M260&gt;=0,IF(M260&gt;=$H$2,($H$2-H261),M260-D261)),0)</f>
        <v>0</v>
      </c>
      <c r="G261" s="4">
        <f>IF(M260*Invoer!$B$12/12&gt;=0,M260*Invoer!$B$12/12,0)</f>
        <v>0</v>
      </c>
      <c r="H261" s="4">
        <f>ABS(PMT(Invoer!$B$12/12,360-C261+1,IF(M260&gt;=0,M260,0),0))</f>
        <v>0</v>
      </c>
      <c r="I261" s="4">
        <f t="shared" si="39"/>
        <v>0</v>
      </c>
      <c r="J261" s="4">
        <f t="shared" si="36"/>
        <v>0</v>
      </c>
      <c r="K261" s="4">
        <f t="shared" si="40"/>
        <v>0</v>
      </c>
      <c r="L261" s="4">
        <f t="shared" si="41"/>
        <v>0</v>
      </c>
      <c r="M261" s="4">
        <f t="shared" si="44"/>
        <v>0</v>
      </c>
      <c r="N261" s="4">
        <f t="shared" si="42"/>
        <v>0</v>
      </c>
    </row>
    <row r="262" spans="1:14" x14ac:dyDescent="0.25">
      <c r="A262" s="10">
        <f t="shared" si="43"/>
        <v>52352</v>
      </c>
      <c r="B262">
        <f t="shared" si="37"/>
        <v>22</v>
      </c>
      <c r="C262">
        <v>261</v>
      </c>
      <c r="D262" s="4">
        <f t="shared" si="38"/>
        <v>0</v>
      </c>
      <c r="E262" s="4">
        <f>IF(ISNA(VLOOKUP(A262,'Extra aflossing'!A:G,3,0)),0,VLOOKUP(A262,'Extra aflossing'!A:G,3,0))</f>
        <v>0</v>
      </c>
      <c r="F262" s="4">
        <f>IF(A262&lt;=Invoer!$B$27,IF(M261&gt;=0,IF(M261&gt;=$H$2,($H$2-H262),M261-D262)),0)</f>
        <v>0</v>
      </c>
      <c r="G262" s="4">
        <f>IF(M261*Invoer!$B$12/12&gt;=0,M261*Invoer!$B$12/12,0)</f>
        <v>0</v>
      </c>
      <c r="H262" s="4">
        <f>ABS(PMT(Invoer!$B$12/12,360-C262+1,IF(M261&gt;=0,M261,0),0))</f>
        <v>0</v>
      </c>
      <c r="I262" s="4">
        <f t="shared" si="39"/>
        <v>0</v>
      </c>
      <c r="J262" s="4">
        <f t="shared" si="36"/>
        <v>0</v>
      </c>
      <c r="K262" s="4">
        <f t="shared" si="40"/>
        <v>0</v>
      </c>
      <c r="L262" s="4">
        <f t="shared" si="41"/>
        <v>0</v>
      </c>
      <c r="M262" s="4">
        <f t="shared" si="44"/>
        <v>0</v>
      </c>
      <c r="N262" s="4">
        <f t="shared" si="42"/>
        <v>0</v>
      </c>
    </row>
    <row r="263" spans="1:14" x14ac:dyDescent="0.25">
      <c r="A263" s="10">
        <f t="shared" si="43"/>
        <v>52383</v>
      </c>
      <c r="B263">
        <f t="shared" si="37"/>
        <v>22</v>
      </c>
      <c r="C263">
        <v>262</v>
      </c>
      <c r="D263" s="4">
        <f t="shared" si="38"/>
        <v>0</v>
      </c>
      <c r="E263" s="4">
        <f>IF(ISNA(VLOOKUP(A263,'Extra aflossing'!A:G,3,0)),0,VLOOKUP(A263,'Extra aflossing'!A:G,3,0))</f>
        <v>0</v>
      </c>
      <c r="F263" s="4">
        <f>IF(A263&lt;=Invoer!$B$27,IF(M262&gt;=0,IF(M262&gt;=$H$2,($H$2-H263),M262-D263)),0)</f>
        <v>0</v>
      </c>
      <c r="G263" s="4">
        <f>IF(M262*Invoer!$B$12/12&gt;=0,M262*Invoer!$B$12/12,0)</f>
        <v>0</v>
      </c>
      <c r="H263" s="4">
        <f>ABS(PMT(Invoer!$B$12/12,360-C263+1,IF(M262&gt;=0,M262,0),0))</f>
        <v>0</v>
      </c>
      <c r="I263" s="4">
        <f t="shared" si="39"/>
        <v>0</v>
      </c>
      <c r="J263" s="4">
        <f t="shared" si="36"/>
        <v>0</v>
      </c>
      <c r="K263" s="4">
        <f t="shared" si="40"/>
        <v>0</v>
      </c>
      <c r="L263" s="4">
        <f t="shared" si="41"/>
        <v>0</v>
      </c>
      <c r="M263" s="4">
        <f t="shared" si="44"/>
        <v>0</v>
      </c>
      <c r="N263" s="4">
        <f t="shared" si="42"/>
        <v>0</v>
      </c>
    </row>
    <row r="264" spans="1:14" x14ac:dyDescent="0.25">
      <c r="A264" s="10">
        <f t="shared" si="43"/>
        <v>52413</v>
      </c>
      <c r="B264">
        <f t="shared" si="37"/>
        <v>22</v>
      </c>
      <c r="C264">
        <v>263</v>
      </c>
      <c r="D264" s="4">
        <f t="shared" si="38"/>
        <v>0</v>
      </c>
      <c r="E264" s="4">
        <f>IF(ISNA(VLOOKUP(A264,'Extra aflossing'!A:G,3,0)),0,VLOOKUP(A264,'Extra aflossing'!A:G,3,0))</f>
        <v>0</v>
      </c>
      <c r="F264" s="4">
        <f>IF(A264&lt;=Invoer!$B$27,IF(M263&gt;=0,IF(M263&gt;=$H$2,($H$2-H264),M263-D264)),0)</f>
        <v>0</v>
      </c>
      <c r="G264" s="4">
        <f>IF(M263*Invoer!$B$12/12&gt;=0,M263*Invoer!$B$12/12,0)</f>
        <v>0</v>
      </c>
      <c r="H264" s="4">
        <f>ABS(PMT(Invoer!$B$12/12,360-C264+1,IF(M263&gt;=0,M263,0),0))</f>
        <v>0</v>
      </c>
      <c r="I264" s="4">
        <f t="shared" si="39"/>
        <v>0</v>
      </c>
      <c r="J264" s="4">
        <f t="shared" si="36"/>
        <v>0</v>
      </c>
      <c r="K264" s="4">
        <f t="shared" si="40"/>
        <v>0</v>
      </c>
      <c r="L264" s="4">
        <f t="shared" si="41"/>
        <v>0</v>
      </c>
      <c r="M264" s="4">
        <f t="shared" si="44"/>
        <v>0</v>
      </c>
      <c r="N264" s="4">
        <f t="shared" si="42"/>
        <v>0</v>
      </c>
    </row>
    <row r="265" spans="1:14" x14ac:dyDescent="0.25">
      <c r="A265" s="10">
        <f t="shared" si="43"/>
        <v>52444</v>
      </c>
      <c r="B265">
        <f t="shared" si="37"/>
        <v>22</v>
      </c>
      <c r="C265">
        <v>264</v>
      </c>
      <c r="D265" s="4">
        <f t="shared" si="38"/>
        <v>0</v>
      </c>
      <c r="E265" s="4">
        <f>IF(ISNA(VLOOKUP(A265,'Extra aflossing'!A:G,3,0)),0,VLOOKUP(A265,'Extra aflossing'!A:G,3,0))</f>
        <v>0</v>
      </c>
      <c r="F265" s="4">
        <f>IF(A265&lt;=Invoer!$B$27,IF(M264&gt;=0,IF(M264&gt;=$H$2,($H$2-H265),M264-D265)),0)</f>
        <v>0</v>
      </c>
      <c r="G265" s="4">
        <f>IF(M264*Invoer!$B$12/12&gt;=0,M264*Invoer!$B$12/12,0)</f>
        <v>0</v>
      </c>
      <c r="H265" s="4">
        <f>ABS(PMT(Invoer!$B$12/12,360-C265+1,IF(M264&gt;=0,M264,0),0))</f>
        <v>0</v>
      </c>
      <c r="I265" s="4">
        <f t="shared" si="39"/>
        <v>0</v>
      </c>
      <c r="J265" s="4">
        <f t="shared" si="36"/>
        <v>0</v>
      </c>
      <c r="K265" s="4">
        <f t="shared" si="40"/>
        <v>0</v>
      </c>
      <c r="L265" s="4">
        <f t="shared" si="41"/>
        <v>0</v>
      </c>
      <c r="M265" s="4">
        <f t="shared" si="44"/>
        <v>0</v>
      </c>
      <c r="N265" s="4">
        <f t="shared" si="42"/>
        <v>0</v>
      </c>
    </row>
    <row r="266" spans="1:14" x14ac:dyDescent="0.25">
      <c r="A266" s="10">
        <f t="shared" si="43"/>
        <v>52475</v>
      </c>
      <c r="B266">
        <f t="shared" si="37"/>
        <v>23</v>
      </c>
      <c r="C266">
        <v>265</v>
      </c>
      <c r="D266" s="4">
        <f t="shared" si="38"/>
        <v>0</v>
      </c>
      <c r="E266" s="4">
        <f>IF(ISNA(VLOOKUP(A266,'Extra aflossing'!A:G,3,0)),0,VLOOKUP(A266,'Extra aflossing'!A:G,3,0))</f>
        <v>0</v>
      </c>
      <c r="F266" s="4">
        <f>IF(A266&lt;=Invoer!$B$27,IF(M265&gt;=0,IF(M265&gt;=$H$2,($H$2-H266),M265-D266)),0)</f>
        <v>0</v>
      </c>
      <c r="G266" s="4">
        <f>IF(M265*Invoer!$B$12/12&gt;=0,M265*Invoer!$B$12/12,0)</f>
        <v>0</v>
      </c>
      <c r="H266" s="4">
        <f>ABS(PMT(Invoer!$B$12/12,360-C266+1,IF(M265&gt;=0,M265,0),0))</f>
        <v>0</v>
      </c>
      <c r="I266" s="4">
        <f t="shared" si="39"/>
        <v>0</v>
      </c>
      <c r="J266" s="4">
        <f t="shared" si="36"/>
        <v>0</v>
      </c>
      <c r="K266" s="4">
        <f t="shared" si="40"/>
        <v>0</v>
      </c>
      <c r="L266" s="4">
        <f t="shared" si="41"/>
        <v>0</v>
      </c>
      <c r="M266" s="4">
        <f t="shared" si="44"/>
        <v>0</v>
      </c>
      <c r="N266" s="4">
        <f t="shared" si="42"/>
        <v>0</v>
      </c>
    </row>
    <row r="267" spans="1:14" x14ac:dyDescent="0.25">
      <c r="A267" s="10">
        <f t="shared" si="43"/>
        <v>52505</v>
      </c>
      <c r="B267">
        <f t="shared" si="37"/>
        <v>23</v>
      </c>
      <c r="C267">
        <v>266</v>
      </c>
      <c r="D267" s="4">
        <f t="shared" si="38"/>
        <v>0</v>
      </c>
      <c r="E267" s="4">
        <f>IF(ISNA(VLOOKUP(A267,'Extra aflossing'!A:G,3,0)),0,VLOOKUP(A267,'Extra aflossing'!A:G,3,0))</f>
        <v>0</v>
      </c>
      <c r="F267" s="4">
        <f>IF(A267&lt;=Invoer!$B$27,IF(M266&gt;=0,IF(M266&gt;=$H$2,($H$2-H267),M266-D267)),0)</f>
        <v>0</v>
      </c>
      <c r="G267" s="4">
        <f>IF(M266*Invoer!$B$12/12&gt;=0,M266*Invoer!$B$12/12,0)</f>
        <v>0</v>
      </c>
      <c r="H267" s="4">
        <f>ABS(PMT(Invoer!$B$12/12,360-C267+1,IF(M266&gt;=0,M266,0),0))</f>
        <v>0</v>
      </c>
      <c r="I267" s="4">
        <f t="shared" si="39"/>
        <v>0</v>
      </c>
      <c r="J267" s="4">
        <f t="shared" si="36"/>
        <v>0</v>
      </c>
      <c r="K267" s="4">
        <f t="shared" si="40"/>
        <v>0</v>
      </c>
      <c r="L267" s="4">
        <f t="shared" si="41"/>
        <v>0</v>
      </c>
      <c r="M267" s="4">
        <f t="shared" si="44"/>
        <v>0</v>
      </c>
      <c r="N267" s="4">
        <f t="shared" si="42"/>
        <v>0</v>
      </c>
    </row>
    <row r="268" spans="1:14" x14ac:dyDescent="0.25">
      <c r="A268" s="10">
        <f t="shared" si="43"/>
        <v>52536</v>
      </c>
      <c r="B268">
        <f t="shared" si="37"/>
        <v>23</v>
      </c>
      <c r="C268">
        <v>267</v>
      </c>
      <c r="D268" s="4">
        <f t="shared" si="38"/>
        <v>0</v>
      </c>
      <c r="E268" s="4">
        <f>IF(ISNA(VLOOKUP(A268,'Extra aflossing'!A:G,3,0)),0,VLOOKUP(A268,'Extra aflossing'!A:G,3,0))</f>
        <v>0</v>
      </c>
      <c r="F268" s="4">
        <f>IF(A268&lt;=Invoer!$B$27,IF(M267&gt;=0,IF(M267&gt;=$H$2,($H$2-H268),M267-D268)),0)</f>
        <v>0</v>
      </c>
      <c r="G268" s="4">
        <f>IF(M267*Invoer!$B$12/12&gt;=0,M267*Invoer!$B$12/12,0)</f>
        <v>0</v>
      </c>
      <c r="H268" s="4">
        <f>ABS(PMT(Invoer!$B$12/12,360-C268+1,IF(M267&gt;=0,M267,0),0))</f>
        <v>0</v>
      </c>
      <c r="I268" s="4">
        <f t="shared" si="39"/>
        <v>0</v>
      </c>
      <c r="J268" s="4">
        <f t="shared" si="36"/>
        <v>0</v>
      </c>
      <c r="K268" s="4">
        <f t="shared" si="40"/>
        <v>0</v>
      </c>
      <c r="L268" s="4">
        <f t="shared" si="41"/>
        <v>0</v>
      </c>
      <c r="M268" s="4">
        <f t="shared" si="44"/>
        <v>0</v>
      </c>
      <c r="N268" s="4">
        <f t="shared" si="42"/>
        <v>0</v>
      </c>
    </row>
    <row r="269" spans="1:14" x14ac:dyDescent="0.25">
      <c r="A269" s="10">
        <f t="shared" si="43"/>
        <v>52566</v>
      </c>
      <c r="B269">
        <f t="shared" si="37"/>
        <v>23</v>
      </c>
      <c r="C269">
        <v>268</v>
      </c>
      <c r="D269" s="4">
        <f t="shared" si="38"/>
        <v>0</v>
      </c>
      <c r="E269" s="4">
        <f>IF(ISNA(VLOOKUP(A269,'Extra aflossing'!A:G,3,0)),0,VLOOKUP(A269,'Extra aflossing'!A:G,3,0))</f>
        <v>0</v>
      </c>
      <c r="F269" s="4">
        <f>IF(A269&lt;=Invoer!$B$27,IF(M268&gt;=0,IF(M268&gt;=$H$2,($H$2-H269),M268-D269)),0)</f>
        <v>0</v>
      </c>
      <c r="G269" s="4">
        <f>IF(M268*Invoer!$B$12/12&gt;=0,M268*Invoer!$B$12/12,0)</f>
        <v>0</v>
      </c>
      <c r="H269" s="4">
        <f>ABS(PMT(Invoer!$B$12/12,360-C269+1,IF(M268&gt;=0,M268,0),0))</f>
        <v>0</v>
      </c>
      <c r="I269" s="4">
        <f t="shared" si="39"/>
        <v>0</v>
      </c>
      <c r="J269" s="4">
        <f t="shared" si="36"/>
        <v>0</v>
      </c>
      <c r="K269" s="4">
        <f t="shared" si="40"/>
        <v>0</v>
      </c>
      <c r="L269" s="4">
        <f t="shared" si="41"/>
        <v>0</v>
      </c>
      <c r="M269" s="4">
        <f t="shared" si="44"/>
        <v>0</v>
      </c>
      <c r="N269" s="4">
        <f t="shared" si="42"/>
        <v>0</v>
      </c>
    </row>
    <row r="270" spans="1:14" x14ac:dyDescent="0.25">
      <c r="A270" s="10">
        <f t="shared" si="43"/>
        <v>52597</v>
      </c>
      <c r="B270">
        <f t="shared" si="37"/>
        <v>23</v>
      </c>
      <c r="C270">
        <v>269</v>
      </c>
      <c r="D270" s="4">
        <f t="shared" si="38"/>
        <v>0</v>
      </c>
      <c r="E270" s="4">
        <f>IF(ISNA(VLOOKUP(A270,'Extra aflossing'!A:G,3,0)),0,VLOOKUP(A270,'Extra aflossing'!A:G,3,0))</f>
        <v>0</v>
      </c>
      <c r="F270" s="4">
        <f>IF(A270&lt;=Invoer!$B$27,IF(M269&gt;=0,IF(M269&gt;=$H$2,($H$2-H270),M269-D270)),0)</f>
        <v>0</v>
      </c>
      <c r="G270" s="4">
        <f>IF(M269*Invoer!$B$12/12&gt;=0,M269*Invoer!$B$12/12,0)</f>
        <v>0</v>
      </c>
      <c r="H270" s="4">
        <f>ABS(PMT(Invoer!$B$12/12,360-C270+1,IF(M269&gt;=0,M269,0),0))</f>
        <v>0</v>
      </c>
      <c r="I270" s="4">
        <f t="shared" si="39"/>
        <v>0</v>
      </c>
      <c r="J270" s="4">
        <f t="shared" si="36"/>
        <v>0</v>
      </c>
      <c r="K270" s="4">
        <f t="shared" si="40"/>
        <v>0</v>
      </c>
      <c r="L270" s="4">
        <f t="shared" si="41"/>
        <v>0</v>
      </c>
      <c r="M270" s="4">
        <f t="shared" si="44"/>
        <v>0</v>
      </c>
      <c r="N270" s="4">
        <f t="shared" si="42"/>
        <v>0</v>
      </c>
    </row>
    <row r="271" spans="1:14" x14ac:dyDescent="0.25">
      <c r="A271" s="10">
        <f t="shared" si="43"/>
        <v>52628</v>
      </c>
      <c r="B271">
        <f t="shared" si="37"/>
        <v>23</v>
      </c>
      <c r="C271">
        <v>270</v>
      </c>
      <c r="D271" s="4">
        <f t="shared" si="38"/>
        <v>0</v>
      </c>
      <c r="E271" s="4">
        <f>IF(ISNA(VLOOKUP(A271,'Extra aflossing'!A:G,3,0)),0,VLOOKUP(A271,'Extra aflossing'!A:G,3,0))</f>
        <v>0</v>
      </c>
      <c r="F271" s="4">
        <f>IF(A271&lt;=Invoer!$B$27,IF(M270&gt;=0,IF(M270&gt;=$H$2,($H$2-H271),M270-D271)),0)</f>
        <v>0</v>
      </c>
      <c r="G271" s="4">
        <f>IF(M270*Invoer!$B$12/12&gt;=0,M270*Invoer!$B$12/12,0)</f>
        <v>0</v>
      </c>
      <c r="H271" s="4">
        <f>ABS(PMT(Invoer!$B$12/12,360-C271+1,IF(M270&gt;=0,M270,0),0))</f>
        <v>0</v>
      </c>
      <c r="I271" s="4">
        <f t="shared" si="39"/>
        <v>0</v>
      </c>
      <c r="J271" s="4">
        <f t="shared" si="36"/>
        <v>0</v>
      </c>
      <c r="K271" s="4">
        <f t="shared" si="40"/>
        <v>0</v>
      </c>
      <c r="L271" s="4">
        <f t="shared" si="41"/>
        <v>0</v>
      </c>
      <c r="M271" s="4">
        <f t="shared" si="44"/>
        <v>0</v>
      </c>
      <c r="N271" s="4">
        <f t="shared" si="42"/>
        <v>0</v>
      </c>
    </row>
    <row r="272" spans="1:14" x14ac:dyDescent="0.25">
      <c r="A272" s="10">
        <f t="shared" si="43"/>
        <v>52657</v>
      </c>
      <c r="B272">
        <f t="shared" si="37"/>
        <v>23</v>
      </c>
      <c r="C272">
        <v>271</v>
      </c>
      <c r="D272" s="4">
        <f t="shared" si="38"/>
        <v>0</v>
      </c>
      <c r="E272" s="4">
        <f>IF(ISNA(VLOOKUP(A272,'Extra aflossing'!A:G,3,0)),0,VLOOKUP(A272,'Extra aflossing'!A:G,3,0))</f>
        <v>0</v>
      </c>
      <c r="F272" s="4">
        <f>IF(A272&lt;=Invoer!$B$27,IF(M271&gt;=0,IF(M271&gt;=$H$2,($H$2-H272),M271-D272)),0)</f>
        <v>0</v>
      </c>
      <c r="G272" s="4">
        <f>IF(M271*Invoer!$B$12/12&gt;=0,M271*Invoer!$B$12/12,0)</f>
        <v>0</v>
      </c>
      <c r="H272" s="4">
        <f>ABS(PMT(Invoer!$B$12/12,360-C272+1,IF(M271&gt;=0,M271,0),0))</f>
        <v>0</v>
      </c>
      <c r="I272" s="4">
        <f t="shared" si="39"/>
        <v>0</v>
      </c>
      <c r="J272" s="4">
        <f t="shared" si="36"/>
        <v>0</v>
      </c>
      <c r="K272" s="4">
        <f t="shared" si="40"/>
        <v>0</v>
      </c>
      <c r="L272" s="4">
        <f t="shared" si="41"/>
        <v>0</v>
      </c>
      <c r="M272" s="4">
        <f t="shared" si="44"/>
        <v>0</v>
      </c>
      <c r="N272" s="4">
        <f t="shared" si="42"/>
        <v>0</v>
      </c>
    </row>
    <row r="273" spans="1:14" x14ac:dyDescent="0.25">
      <c r="A273" s="10">
        <f t="shared" si="43"/>
        <v>52688</v>
      </c>
      <c r="B273">
        <f t="shared" si="37"/>
        <v>23</v>
      </c>
      <c r="C273">
        <v>272</v>
      </c>
      <c r="D273" s="4">
        <f t="shared" si="38"/>
        <v>0</v>
      </c>
      <c r="E273" s="4">
        <f>IF(ISNA(VLOOKUP(A273,'Extra aflossing'!A:G,3,0)),0,VLOOKUP(A273,'Extra aflossing'!A:G,3,0))</f>
        <v>0</v>
      </c>
      <c r="F273" s="4">
        <f>IF(A273&lt;=Invoer!$B$27,IF(M272&gt;=0,IF(M272&gt;=$H$2,($H$2-H273),M272-D273)),0)</f>
        <v>0</v>
      </c>
      <c r="G273" s="4">
        <f>IF(M272*Invoer!$B$12/12&gt;=0,M272*Invoer!$B$12/12,0)</f>
        <v>0</v>
      </c>
      <c r="H273" s="4">
        <f>ABS(PMT(Invoer!$B$12/12,360-C273+1,IF(M272&gt;=0,M272,0),0))</f>
        <v>0</v>
      </c>
      <c r="I273" s="4">
        <f t="shared" si="39"/>
        <v>0</v>
      </c>
      <c r="J273" s="4">
        <f t="shared" si="36"/>
        <v>0</v>
      </c>
      <c r="K273" s="4">
        <f t="shared" si="40"/>
        <v>0</v>
      </c>
      <c r="L273" s="4">
        <f t="shared" si="41"/>
        <v>0</v>
      </c>
      <c r="M273" s="4">
        <f t="shared" si="44"/>
        <v>0</v>
      </c>
      <c r="N273" s="4">
        <f t="shared" si="42"/>
        <v>0</v>
      </c>
    </row>
    <row r="274" spans="1:14" x14ac:dyDescent="0.25">
      <c r="A274" s="10">
        <f t="shared" si="43"/>
        <v>52718</v>
      </c>
      <c r="B274">
        <f t="shared" si="37"/>
        <v>23</v>
      </c>
      <c r="C274">
        <v>273</v>
      </c>
      <c r="D274" s="4">
        <f t="shared" si="38"/>
        <v>0</v>
      </c>
      <c r="E274" s="4">
        <f>IF(ISNA(VLOOKUP(A274,'Extra aflossing'!A:G,3,0)),0,VLOOKUP(A274,'Extra aflossing'!A:G,3,0))</f>
        <v>0</v>
      </c>
      <c r="F274" s="4">
        <f>IF(A274&lt;=Invoer!$B$27,IF(M273&gt;=0,IF(M273&gt;=$H$2,($H$2-H274),M273-D274)),0)</f>
        <v>0</v>
      </c>
      <c r="G274" s="4">
        <f>IF(M273*Invoer!$B$12/12&gt;=0,M273*Invoer!$B$12/12,0)</f>
        <v>0</v>
      </c>
      <c r="H274" s="4">
        <f>ABS(PMT(Invoer!$B$12/12,360-C274+1,IF(M273&gt;=0,M273,0),0))</f>
        <v>0</v>
      </c>
      <c r="I274" s="4">
        <f t="shared" si="39"/>
        <v>0</v>
      </c>
      <c r="J274" s="4">
        <f t="shared" si="36"/>
        <v>0</v>
      </c>
      <c r="K274" s="4">
        <f t="shared" si="40"/>
        <v>0</v>
      </c>
      <c r="L274" s="4">
        <f t="shared" si="41"/>
        <v>0</v>
      </c>
      <c r="M274" s="4">
        <f t="shared" si="44"/>
        <v>0</v>
      </c>
      <c r="N274" s="4">
        <f t="shared" si="42"/>
        <v>0</v>
      </c>
    </row>
    <row r="275" spans="1:14" x14ac:dyDescent="0.25">
      <c r="A275" s="10">
        <f t="shared" si="43"/>
        <v>52749</v>
      </c>
      <c r="B275">
        <f t="shared" si="37"/>
        <v>23</v>
      </c>
      <c r="C275">
        <v>274</v>
      </c>
      <c r="D275" s="4">
        <f t="shared" si="38"/>
        <v>0</v>
      </c>
      <c r="E275" s="4">
        <f>IF(ISNA(VLOOKUP(A275,'Extra aflossing'!A:G,3,0)),0,VLOOKUP(A275,'Extra aflossing'!A:G,3,0))</f>
        <v>0</v>
      </c>
      <c r="F275" s="4">
        <f>IF(A275&lt;=Invoer!$B$27,IF(M274&gt;=0,IF(M274&gt;=$H$2,($H$2-H275),M274-D275)),0)</f>
        <v>0</v>
      </c>
      <c r="G275" s="4">
        <f>IF(M274*Invoer!$B$12/12&gt;=0,M274*Invoer!$B$12/12,0)</f>
        <v>0</v>
      </c>
      <c r="H275" s="4">
        <f>ABS(PMT(Invoer!$B$12/12,360-C275+1,IF(M274&gt;=0,M274,0),0))</f>
        <v>0</v>
      </c>
      <c r="I275" s="4">
        <f t="shared" si="39"/>
        <v>0</v>
      </c>
      <c r="J275" s="4">
        <f t="shared" si="36"/>
        <v>0</v>
      </c>
      <c r="K275" s="4">
        <f t="shared" si="40"/>
        <v>0</v>
      </c>
      <c r="L275" s="4">
        <f t="shared" si="41"/>
        <v>0</v>
      </c>
      <c r="M275" s="4">
        <f t="shared" si="44"/>
        <v>0</v>
      </c>
      <c r="N275" s="4">
        <f t="shared" si="42"/>
        <v>0</v>
      </c>
    </row>
    <row r="276" spans="1:14" x14ac:dyDescent="0.25">
      <c r="A276" s="10">
        <f t="shared" si="43"/>
        <v>52779</v>
      </c>
      <c r="B276">
        <f t="shared" si="37"/>
        <v>23</v>
      </c>
      <c r="C276">
        <v>275</v>
      </c>
      <c r="D276" s="4">
        <f t="shared" si="38"/>
        <v>0</v>
      </c>
      <c r="E276" s="4">
        <f>IF(ISNA(VLOOKUP(A276,'Extra aflossing'!A:G,3,0)),0,VLOOKUP(A276,'Extra aflossing'!A:G,3,0))</f>
        <v>0</v>
      </c>
      <c r="F276" s="4">
        <f>IF(A276&lt;=Invoer!$B$27,IF(M275&gt;=0,IF(M275&gt;=$H$2,($H$2-H276),M275-D276)),0)</f>
        <v>0</v>
      </c>
      <c r="G276" s="4">
        <f>IF(M275*Invoer!$B$12/12&gt;=0,M275*Invoer!$B$12/12,0)</f>
        <v>0</v>
      </c>
      <c r="H276" s="4">
        <f>ABS(PMT(Invoer!$B$12/12,360-C276+1,IF(M275&gt;=0,M275,0),0))</f>
        <v>0</v>
      </c>
      <c r="I276" s="4">
        <f t="shared" si="39"/>
        <v>0</v>
      </c>
      <c r="J276" s="4">
        <f t="shared" si="36"/>
        <v>0</v>
      </c>
      <c r="K276" s="4">
        <f t="shared" si="40"/>
        <v>0</v>
      </c>
      <c r="L276" s="4">
        <f t="shared" si="41"/>
        <v>0</v>
      </c>
      <c r="M276" s="4">
        <f t="shared" si="44"/>
        <v>0</v>
      </c>
      <c r="N276" s="4">
        <f t="shared" si="42"/>
        <v>0</v>
      </c>
    </row>
    <row r="277" spans="1:14" x14ac:dyDescent="0.25">
      <c r="A277" s="10">
        <f t="shared" si="43"/>
        <v>52810</v>
      </c>
      <c r="B277">
        <f t="shared" si="37"/>
        <v>23</v>
      </c>
      <c r="C277">
        <v>276</v>
      </c>
      <c r="D277" s="4">
        <f t="shared" si="38"/>
        <v>0</v>
      </c>
      <c r="E277" s="4">
        <f>IF(ISNA(VLOOKUP(A277,'Extra aflossing'!A:G,3,0)),0,VLOOKUP(A277,'Extra aflossing'!A:G,3,0))</f>
        <v>0</v>
      </c>
      <c r="F277" s="4">
        <f>IF(A277&lt;=Invoer!$B$27,IF(M276&gt;=0,IF(M276&gt;=$H$2,($H$2-H277),M276-D277)),0)</f>
        <v>0</v>
      </c>
      <c r="G277" s="4">
        <f>IF(M276*Invoer!$B$12/12&gt;=0,M276*Invoer!$B$12/12,0)</f>
        <v>0</v>
      </c>
      <c r="H277" s="4">
        <f>ABS(PMT(Invoer!$B$12/12,360-C277+1,IF(M276&gt;=0,M276,0),0))</f>
        <v>0</v>
      </c>
      <c r="I277" s="4">
        <f t="shared" si="39"/>
        <v>0</v>
      </c>
      <c r="J277" s="4">
        <f t="shared" si="36"/>
        <v>0</v>
      </c>
      <c r="K277" s="4">
        <f t="shared" si="40"/>
        <v>0</v>
      </c>
      <c r="L277" s="4">
        <f t="shared" si="41"/>
        <v>0</v>
      </c>
      <c r="M277" s="4">
        <f t="shared" si="44"/>
        <v>0</v>
      </c>
      <c r="N277" s="4">
        <f t="shared" si="42"/>
        <v>0</v>
      </c>
    </row>
    <row r="278" spans="1:14" x14ac:dyDescent="0.25">
      <c r="A278" s="10">
        <f t="shared" si="43"/>
        <v>52841</v>
      </c>
      <c r="B278">
        <f t="shared" si="37"/>
        <v>24</v>
      </c>
      <c r="C278">
        <v>277</v>
      </c>
      <c r="D278" s="4">
        <f t="shared" si="38"/>
        <v>0</v>
      </c>
      <c r="E278" s="4">
        <f>IF(ISNA(VLOOKUP(A278,'Extra aflossing'!A:G,3,0)),0,VLOOKUP(A278,'Extra aflossing'!A:G,3,0))</f>
        <v>0</v>
      </c>
      <c r="F278" s="4">
        <f>IF(A278&lt;=Invoer!$B$27,IF(M277&gt;=0,IF(M277&gt;=$H$2,($H$2-H278),M277-D278)),0)</f>
        <v>0</v>
      </c>
      <c r="G278" s="4">
        <f>IF(M277*Invoer!$B$12/12&gt;=0,M277*Invoer!$B$12/12,0)</f>
        <v>0</v>
      </c>
      <c r="H278" s="4">
        <f>ABS(PMT(Invoer!$B$12/12,360-C278+1,IF(M277&gt;=0,M277,0),0))</f>
        <v>0</v>
      </c>
      <c r="I278" s="4">
        <f t="shared" si="39"/>
        <v>0</v>
      </c>
      <c r="J278" s="4">
        <f t="shared" si="36"/>
        <v>0</v>
      </c>
      <c r="K278" s="4">
        <f t="shared" si="40"/>
        <v>0</v>
      </c>
      <c r="L278" s="4">
        <f t="shared" si="41"/>
        <v>0</v>
      </c>
      <c r="M278" s="4">
        <f t="shared" si="44"/>
        <v>0</v>
      </c>
      <c r="N278" s="4">
        <f t="shared" si="42"/>
        <v>0</v>
      </c>
    </row>
    <row r="279" spans="1:14" x14ac:dyDescent="0.25">
      <c r="A279" s="10">
        <f t="shared" si="43"/>
        <v>52871</v>
      </c>
      <c r="B279">
        <f t="shared" si="37"/>
        <v>24</v>
      </c>
      <c r="C279">
        <v>278</v>
      </c>
      <c r="D279" s="4">
        <f t="shared" si="38"/>
        <v>0</v>
      </c>
      <c r="E279" s="4">
        <f>IF(ISNA(VLOOKUP(A279,'Extra aflossing'!A:G,3,0)),0,VLOOKUP(A279,'Extra aflossing'!A:G,3,0))</f>
        <v>0</v>
      </c>
      <c r="F279" s="4">
        <f>IF(A279&lt;=Invoer!$B$27,IF(M278&gt;=0,IF(M278&gt;=$H$2,($H$2-H279),M278-D279)),0)</f>
        <v>0</v>
      </c>
      <c r="G279" s="4">
        <f>IF(M278*Invoer!$B$12/12&gt;=0,M278*Invoer!$B$12/12,0)</f>
        <v>0</v>
      </c>
      <c r="H279" s="4">
        <f>ABS(PMT(Invoer!$B$12/12,360-C279+1,IF(M278&gt;=0,M278,0),0))</f>
        <v>0</v>
      </c>
      <c r="I279" s="4">
        <f t="shared" si="39"/>
        <v>0</v>
      </c>
      <c r="J279" s="4">
        <f t="shared" si="36"/>
        <v>0</v>
      </c>
      <c r="K279" s="4">
        <f t="shared" si="40"/>
        <v>0</v>
      </c>
      <c r="L279" s="4">
        <f t="shared" si="41"/>
        <v>0</v>
      </c>
      <c r="M279" s="4">
        <f t="shared" si="44"/>
        <v>0</v>
      </c>
      <c r="N279" s="4">
        <f t="shared" si="42"/>
        <v>0</v>
      </c>
    </row>
    <row r="280" spans="1:14" x14ac:dyDescent="0.25">
      <c r="A280" s="10">
        <f t="shared" si="43"/>
        <v>52902</v>
      </c>
      <c r="B280">
        <f t="shared" si="37"/>
        <v>24</v>
      </c>
      <c r="C280">
        <v>279</v>
      </c>
      <c r="D280" s="4">
        <f t="shared" si="38"/>
        <v>0</v>
      </c>
      <c r="E280" s="4">
        <f>IF(ISNA(VLOOKUP(A280,'Extra aflossing'!A:G,3,0)),0,VLOOKUP(A280,'Extra aflossing'!A:G,3,0))</f>
        <v>0</v>
      </c>
      <c r="F280" s="4">
        <f>IF(A280&lt;=Invoer!$B$27,IF(M279&gt;=0,IF(M279&gt;=$H$2,($H$2-H280),M279-D280)),0)</f>
        <v>0</v>
      </c>
      <c r="G280" s="4">
        <f>IF(M279*Invoer!$B$12/12&gt;=0,M279*Invoer!$B$12/12,0)</f>
        <v>0</v>
      </c>
      <c r="H280" s="4">
        <f>ABS(PMT(Invoer!$B$12/12,360-C280+1,IF(M279&gt;=0,M279,0),0))</f>
        <v>0</v>
      </c>
      <c r="I280" s="4">
        <f t="shared" si="39"/>
        <v>0</v>
      </c>
      <c r="J280" s="4">
        <f t="shared" si="36"/>
        <v>0</v>
      </c>
      <c r="K280" s="4">
        <f t="shared" si="40"/>
        <v>0</v>
      </c>
      <c r="L280" s="4">
        <f t="shared" si="41"/>
        <v>0</v>
      </c>
      <c r="M280" s="4">
        <f t="shared" si="44"/>
        <v>0</v>
      </c>
      <c r="N280" s="4">
        <f t="shared" si="42"/>
        <v>0</v>
      </c>
    </row>
    <row r="281" spans="1:14" x14ac:dyDescent="0.25">
      <c r="A281" s="10">
        <f t="shared" si="43"/>
        <v>52932</v>
      </c>
      <c r="B281">
        <f t="shared" si="37"/>
        <v>24</v>
      </c>
      <c r="C281">
        <v>280</v>
      </c>
      <c r="D281" s="4">
        <f t="shared" si="38"/>
        <v>0</v>
      </c>
      <c r="E281" s="4">
        <f>IF(ISNA(VLOOKUP(A281,'Extra aflossing'!A:G,3,0)),0,VLOOKUP(A281,'Extra aflossing'!A:G,3,0))</f>
        <v>0</v>
      </c>
      <c r="F281" s="4">
        <f>IF(A281&lt;=Invoer!$B$27,IF(M280&gt;=0,IF(M280&gt;=$H$2,($H$2-H281),M280-D281)),0)</f>
        <v>0</v>
      </c>
      <c r="G281" s="4">
        <f>IF(M280*Invoer!$B$12/12&gt;=0,M280*Invoer!$B$12/12,0)</f>
        <v>0</v>
      </c>
      <c r="H281" s="4">
        <f>ABS(PMT(Invoer!$B$12/12,360-C281+1,IF(M280&gt;=0,M280,0),0))</f>
        <v>0</v>
      </c>
      <c r="I281" s="4">
        <f t="shared" si="39"/>
        <v>0</v>
      </c>
      <c r="J281" s="4">
        <f t="shared" si="36"/>
        <v>0</v>
      </c>
      <c r="K281" s="4">
        <f t="shared" si="40"/>
        <v>0</v>
      </c>
      <c r="L281" s="4">
        <f t="shared" si="41"/>
        <v>0</v>
      </c>
      <c r="M281" s="4">
        <f t="shared" si="44"/>
        <v>0</v>
      </c>
      <c r="N281" s="4">
        <f t="shared" si="42"/>
        <v>0</v>
      </c>
    </row>
    <row r="282" spans="1:14" x14ac:dyDescent="0.25">
      <c r="A282" s="10">
        <f t="shared" si="43"/>
        <v>52963</v>
      </c>
      <c r="B282">
        <f t="shared" si="37"/>
        <v>24</v>
      </c>
      <c r="C282">
        <v>281</v>
      </c>
      <c r="D282" s="4">
        <f t="shared" si="38"/>
        <v>0</v>
      </c>
      <c r="E282" s="4">
        <f>IF(ISNA(VLOOKUP(A282,'Extra aflossing'!A:G,3,0)),0,VLOOKUP(A282,'Extra aflossing'!A:G,3,0))</f>
        <v>0</v>
      </c>
      <c r="F282" s="4">
        <f>IF(A282&lt;=Invoer!$B$27,IF(M281&gt;=0,IF(M281&gt;=$H$2,($H$2-H282),M281-D282)),0)</f>
        <v>0</v>
      </c>
      <c r="G282" s="4">
        <f>IF(M281*Invoer!$B$12/12&gt;=0,M281*Invoer!$B$12/12,0)</f>
        <v>0</v>
      </c>
      <c r="H282" s="4">
        <f>ABS(PMT(Invoer!$B$12/12,360-C282+1,IF(M281&gt;=0,M281,0),0))</f>
        <v>0</v>
      </c>
      <c r="I282" s="4">
        <f t="shared" si="39"/>
        <v>0</v>
      </c>
      <c r="J282" s="4">
        <f t="shared" si="36"/>
        <v>0</v>
      </c>
      <c r="K282" s="4">
        <f t="shared" si="40"/>
        <v>0</v>
      </c>
      <c r="L282" s="4">
        <f t="shared" si="41"/>
        <v>0</v>
      </c>
      <c r="M282" s="4">
        <f t="shared" si="44"/>
        <v>0</v>
      </c>
      <c r="N282" s="4">
        <f t="shared" si="42"/>
        <v>0</v>
      </c>
    </row>
    <row r="283" spans="1:14" x14ac:dyDescent="0.25">
      <c r="A283" s="10">
        <f t="shared" si="43"/>
        <v>52994</v>
      </c>
      <c r="B283">
        <f t="shared" si="37"/>
        <v>24</v>
      </c>
      <c r="C283">
        <v>282</v>
      </c>
      <c r="D283" s="4">
        <f t="shared" si="38"/>
        <v>0</v>
      </c>
      <c r="E283" s="4">
        <f>IF(ISNA(VLOOKUP(A283,'Extra aflossing'!A:G,3,0)),0,VLOOKUP(A283,'Extra aflossing'!A:G,3,0))</f>
        <v>0</v>
      </c>
      <c r="F283" s="4">
        <f>IF(A283&lt;=Invoer!$B$27,IF(M282&gt;=0,IF(M282&gt;=$H$2,($H$2-H283),M282-D283)),0)</f>
        <v>0</v>
      </c>
      <c r="G283" s="4">
        <f>IF(M282*Invoer!$B$12/12&gt;=0,M282*Invoer!$B$12/12,0)</f>
        <v>0</v>
      </c>
      <c r="H283" s="4">
        <f>ABS(PMT(Invoer!$B$12/12,360-C283+1,IF(M282&gt;=0,M282,0),0))</f>
        <v>0</v>
      </c>
      <c r="I283" s="4">
        <f t="shared" si="39"/>
        <v>0</v>
      </c>
      <c r="J283" s="4">
        <f t="shared" si="36"/>
        <v>0</v>
      </c>
      <c r="K283" s="4">
        <f t="shared" si="40"/>
        <v>0</v>
      </c>
      <c r="L283" s="4">
        <f t="shared" si="41"/>
        <v>0</v>
      </c>
      <c r="M283" s="4">
        <f t="shared" si="44"/>
        <v>0</v>
      </c>
      <c r="N283" s="4">
        <f t="shared" si="42"/>
        <v>0</v>
      </c>
    </row>
    <row r="284" spans="1:14" x14ac:dyDescent="0.25">
      <c r="A284" s="10">
        <f t="shared" si="43"/>
        <v>53022</v>
      </c>
      <c r="B284">
        <f t="shared" si="37"/>
        <v>24</v>
      </c>
      <c r="C284">
        <v>283</v>
      </c>
      <c r="D284" s="4">
        <f t="shared" si="38"/>
        <v>0</v>
      </c>
      <c r="E284" s="4">
        <f>IF(ISNA(VLOOKUP(A284,'Extra aflossing'!A:G,3,0)),0,VLOOKUP(A284,'Extra aflossing'!A:G,3,0))</f>
        <v>0</v>
      </c>
      <c r="F284" s="4">
        <f>IF(A284&lt;=Invoer!$B$27,IF(M283&gt;=0,IF(M283&gt;=$H$2,($H$2-H284),M283-D284)),0)</f>
        <v>0</v>
      </c>
      <c r="G284" s="4">
        <f>IF(M283*Invoer!$B$12/12&gt;=0,M283*Invoer!$B$12/12,0)</f>
        <v>0</v>
      </c>
      <c r="H284" s="4">
        <f>ABS(PMT(Invoer!$B$12/12,360-C284+1,IF(M283&gt;=0,M283,0),0))</f>
        <v>0</v>
      </c>
      <c r="I284" s="4">
        <f t="shared" si="39"/>
        <v>0</v>
      </c>
      <c r="J284" s="4">
        <f t="shared" si="36"/>
        <v>0</v>
      </c>
      <c r="K284" s="4">
        <f t="shared" si="40"/>
        <v>0</v>
      </c>
      <c r="L284" s="4">
        <f t="shared" si="41"/>
        <v>0</v>
      </c>
      <c r="M284" s="4">
        <f t="shared" si="44"/>
        <v>0</v>
      </c>
      <c r="N284" s="4">
        <f t="shared" si="42"/>
        <v>0</v>
      </c>
    </row>
    <row r="285" spans="1:14" x14ac:dyDescent="0.25">
      <c r="A285" s="10">
        <f t="shared" si="43"/>
        <v>53053</v>
      </c>
      <c r="B285">
        <f t="shared" si="37"/>
        <v>24</v>
      </c>
      <c r="C285">
        <v>284</v>
      </c>
      <c r="D285" s="4">
        <f t="shared" si="38"/>
        <v>0</v>
      </c>
      <c r="E285" s="4">
        <f>IF(ISNA(VLOOKUP(A285,'Extra aflossing'!A:G,3,0)),0,VLOOKUP(A285,'Extra aflossing'!A:G,3,0))</f>
        <v>0</v>
      </c>
      <c r="F285" s="4">
        <f>IF(A285&lt;=Invoer!$B$27,IF(M284&gt;=0,IF(M284&gt;=$H$2,($H$2-H285),M284-D285)),0)</f>
        <v>0</v>
      </c>
      <c r="G285" s="4">
        <f>IF(M284*Invoer!$B$12/12&gt;=0,M284*Invoer!$B$12/12,0)</f>
        <v>0</v>
      </c>
      <c r="H285" s="4">
        <f>ABS(PMT(Invoer!$B$12/12,360-C285+1,IF(M284&gt;=0,M284,0),0))</f>
        <v>0</v>
      </c>
      <c r="I285" s="4">
        <f t="shared" si="39"/>
        <v>0</v>
      </c>
      <c r="J285" s="4">
        <f t="shared" si="36"/>
        <v>0</v>
      </c>
      <c r="K285" s="4">
        <f t="shared" si="40"/>
        <v>0</v>
      </c>
      <c r="L285" s="4">
        <f t="shared" si="41"/>
        <v>0</v>
      </c>
      <c r="M285" s="4">
        <f t="shared" si="44"/>
        <v>0</v>
      </c>
      <c r="N285" s="4">
        <f t="shared" si="42"/>
        <v>0</v>
      </c>
    </row>
    <row r="286" spans="1:14" x14ac:dyDescent="0.25">
      <c r="A286" s="10">
        <f t="shared" si="43"/>
        <v>53083</v>
      </c>
      <c r="B286">
        <f t="shared" si="37"/>
        <v>24</v>
      </c>
      <c r="C286">
        <v>285</v>
      </c>
      <c r="D286" s="4">
        <f t="shared" si="38"/>
        <v>0</v>
      </c>
      <c r="E286" s="4">
        <f>IF(ISNA(VLOOKUP(A286,'Extra aflossing'!A:G,3,0)),0,VLOOKUP(A286,'Extra aflossing'!A:G,3,0))</f>
        <v>0</v>
      </c>
      <c r="F286" s="4">
        <f>IF(A286&lt;=Invoer!$B$27,IF(M285&gt;=0,IF(M285&gt;=$H$2,($H$2-H286),M285-D286)),0)</f>
        <v>0</v>
      </c>
      <c r="G286" s="4">
        <f>IF(M285*Invoer!$B$12/12&gt;=0,M285*Invoer!$B$12/12,0)</f>
        <v>0</v>
      </c>
      <c r="H286" s="4">
        <f>ABS(PMT(Invoer!$B$12/12,360-C286+1,IF(M285&gt;=0,M285,0),0))</f>
        <v>0</v>
      </c>
      <c r="I286" s="4">
        <f t="shared" si="39"/>
        <v>0</v>
      </c>
      <c r="J286" s="4">
        <f t="shared" si="36"/>
        <v>0</v>
      </c>
      <c r="K286" s="4">
        <f t="shared" si="40"/>
        <v>0</v>
      </c>
      <c r="L286" s="4">
        <f t="shared" si="41"/>
        <v>0</v>
      </c>
      <c r="M286" s="4">
        <f t="shared" si="44"/>
        <v>0</v>
      </c>
      <c r="N286" s="4">
        <f t="shared" si="42"/>
        <v>0</v>
      </c>
    </row>
    <row r="287" spans="1:14" x14ac:dyDescent="0.25">
      <c r="A287" s="10">
        <f t="shared" si="43"/>
        <v>53114</v>
      </c>
      <c r="B287">
        <f t="shared" si="37"/>
        <v>24</v>
      </c>
      <c r="C287">
        <v>286</v>
      </c>
      <c r="D287" s="4">
        <f t="shared" si="38"/>
        <v>0</v>
      </c>
      <c r="E287" s="4">
        <f>IF(ISNA(VLOOKUP(A287,'Extra aflossing'!A:G,3,0)),0,VLOOKUP(A287,'Extra aflossing'!A:G,3,0))</f>
        <v>0</v>
      </c>
      <c r="F287" s="4">
        <f>IF(A287&lt;=Invoer!$B$27,IF(M286&gt;=0,IF(M286&gt;=$H$2,($H$2-H287),M286-D287)),0)</f>
        <v>0</v>
      </c>
      <c r="G287" s="4">
        <f>IF(M286*Invoer!$B$12/12&gt;=0,M286*Invoer!$B$12/12,0)</f>
        <v>0</v>
      </c>
      <c r="H287" s="4">
        <f>ABS(PMT(Invoer!$B$12/12,360-C287+1,IF(M286&gt;=0,M286,0),0))</f>
        <v>0</v>
      </c>
      <c r="I287" s="4">
        <f t="shared" si="39"/>
        <v>0</v>
      </c>
      <c r="J287" s="4">
        <f t="shared" si="36"/>
        <v>0</v>
      </c>
      <c r="K287" s="4">
        <f t="shared" si="40"/>
        <v>0</v>
      </c>
      <c r="L287" s="4">
        <f t="shared" si="41"/>
        <v>0</v>
      </c>
      <c r="M287" s="4">
        <f t="shared" si="44"/>
        <v>0</v>
      </c>
      <c r="N287" s="4">
        <f t="shared" si="42"/>
        <v>0</v>
      </c>
    </row>
    <row r="288" spans="1:14" x14ac:dyDescent="0.25">
      <c r="A288" s="10">
        <f t="shared" si="43"/>
        <v>53144</v>
      </c>
      <c r="B288">
        <f t="shared" si="37"/>
        <v>24</v>
      </c>
      <c r="C288">
        <v>287</v>
      </c>
      <c r="D288" s="4">
        <f t="shared" si="38"/>
        <v>0</v>
      </c>
      <c r="E288" s="4">
        <f>IF(ISNA(VLOOKUP(A288,'Extra aflossing'!A:G,3,0)),0,VLOOKUP(A288,'Extra aflossing'!A:G,3,0))</f>
        <v>0</v>
      </c>
      <c r="F288" s="4">
        <f>IF(A288&lt;=Invoer!$B$27,IF(M287&gt;=0,IF(M287&gt;=$H$2,($H$2-H288),M287-D288)),0)</f>
        <v>0</v>
      </c>
      <c r="G288" s="4">
        <f>IF(M287*Invoer!$B$12/12&gt;=0,M287*Invoer!$B$12/12,0)</f>
        <v>0</v>
      </c>
      <c r="H288" s="4">
        <f>ABS(PMT(Invoer!$B$12/12,360-C288+1,IF(M287&gt;=0,M287,0),0))</f>
        <v>0</v>
      </c>
      <c r="I288" s="4">
        <f t="shared" si="39"/>
        <v>0</v>
      </c>
      <c r="J288" s="4">
        <f t="shared" si="36"/>
        <v>0</v>
      </c>
      <c r="K288" s="4">
        <f t="shared" si="40"/>
        <v>0</v>
      </c>
      <c r="L288" s="4">
        <f t="shared" si="41"/>
        <v>0</v>
      </c>
      <c r="M288" s="4">
        <f t="shared" si="44"/>
        <v>0</v>
      </c>
      <c r="N288" s="4">
        <f t="shared" si="42"/>
        <v>0</v>
      </c>
    </row>
    <row r="289" spans="1:14" x14ac:dyDescent="0.25">
      <c r="A289" s="10">
        <f t="shared" si="43"/>
        <v>53175</v>
      </c>
      <c r="B289">
        <f t="shared" si="37"/>
        <v>24</v>
      </c>
      <c r="C289">
        <v>288</v>
      </c>
      <c r="D289" s="4">
        <f t="shared" si="38"/>
        <v>0</v>
      </c>
      <c r="E289" s="4">
        <f>IF(ISNA(VLOOKUP(A289,'Extra aflossing'!A:G,3,0)),0,VLOOKUP(A289,'Extra aflossing'!A:G,3,0))</f>
        <v>0</v>
      </c>
      <c r="F289" s="4">
        <f>IF(A289&lt;=Invoer!$B$27,IF(M288&gt;=0,IF(M288&gt;=$H$2,($H$2-H289),M288-D289)),0)</f>
        <v>0</v>
      </c>
      <c r="G289" s="4">
        <f>IF(M288*Invoer!$B$12/12&gt;=0,M288*Invoer!$B$12/12,0)</f>
        <v>0</v>
      </c>
      <c r="H289" s="4">
        <f>ABS(PMT(Invoer!$B$12/12,360-C289+1,IF(M288&gt;=0,M288,0),0))</f>
        <v>0</v>
      </c>
      <c r="I289" s="4">
        <f t="shared" si="39"/>
        <v>0</v>
      </c>
      <c r="J289" s="4">
        <f t="shared" si="36"/>
        <v>0</v>
      </c>
      <c r="K289" s="4">
        <f t="shared" si="40"/>
        <v>0</v>
      </c>
      <c r="L289" s="4">
        <f t="shared" si="41"/>
        <v>0</v>
      </c>
      <c r="M289" s="4">
        <f t="shared" si="44"/>
        <v>0</v>
      </c>
      <c r="N289" s="4">
        <f t="shared" si="42"/>
        <v>0</v>
      </c>
    </row>
    <row r="290" spans="1:14" x14ac:dyDescent="0.25">
      <c r="A290" s="10">
        <f t="shared" si="43"/>
        <v>53206</v>
      </c>
      <c r="B290">
        <f t="shared" si="37"/>
        <v>25</v>
      </c>
      <c r="C290">
        <v>289</v>
      </c>
      <c r="D290" s="4">
        <f t="shared" si="38"/>
        <v>0</v>
      </c>
      <c r="E290" s="4">
        <f>IF(ISNA(VLOOKUP(A290,'Extra aflossing'!A:G,3,0)),0,VLOOKUP(A290,'Extra aflossing'!A:G,3,0))</f>
        <v>0</v>
      </c>
      <c r="F290" s="4">
        <f>IF(A290&lt;=Invoer!$B$27,IF(M289&gt;=0,IF(M289&gt;=$H$2,($H$2-H290),M289-D290)),0)</f>
        <v>0</v>
      </c>
      <c r="G290" s="4">
        <f>IF(M289*Invoer!$B$12/12&gt;=0,M289*Invoer!$B$12/12,0)</f>
        <v>0</v>
      </c>
      <c r="H290" s="4">
        <f>ABS(PMT(Invoer!$B$12/12,360-C290+1,IF(M289&gt;=0,M289,0),0))</f>
        <v>0</v>
      </c>
      <c r="I290" s="4">
        <f t="shared" si="39"/>
        <v>0</v>
      </c>
      <c r="J290" s="4">
        <f t="shared" si="36"/>
        <v>0</v>
      </c>
      <c r="K290" s="4">
        <f t="shared" si="40"/>
        <v>0</v>
      </c>
      <c r="L290" s="4">
        <f t="shared" si="41"/>
        <v>0</v>
      </c>
      <c r="M290" s="4">
        <f t="shared" si="44"/>
        <v>0</v>
      </c>
      <c r="N290" s="4">
        <f t="shared" si="42"/>
        <v>0</v>
      </c>
    </row>
    <row r="291" spans="1:14" x14ac:dyDescent="0.25">
      <c r="A291" s="10">
        <f t="shared" si="43"/>
        <v>53236</v>
      </c>
      <c r="B291">
        <f t="shared" si="37"/>
        <v>25</v>
      </c>
      <c r="C291">
        <v>290</v>
      </c>
      <c r="D291" s="4">
        <f t="shared" si="38"/>
        <v>0</v>
      </c>
      <c r="E291" s="4">
        <f>IF(ISNA(VLOOKUP(A291,'Extra aflossing'!A:G,3,0)),0,VLOOKUP(A291,'Extra aflossing'!A:G,3,0))</f>
        <v>0</v>
      </c>
      <c r="F291" s="4">
        <f>IF(A291&lt;=Invoer!$B$27,IF(M290&gt;=0,IF(M290&gt;=$H$2,($H$2-H291),M290-D291)),0)</f>
        <v>0</v>
      </c>
      <c r="G291" s="4">
        <f>IF(M290*Invoer!$B$12/12&gt;=0,M290*Invoer!$B$12/12,0)</f>
        <v>0</v>
      </c>
      <c r="H291" s="4">
        <f>ABS(PMT(Invoer!$B$12/12,360-C291+1,IF(M290&gt;=0,M290,0),0))</f>
        <v>0</v>
      </c>
      <c r="I291" s="4">
        <f t="shared" si="39"/>
        <v>0</v>
      </c>
      <c r="J291" s="4">
        <f t="shared" si="36"/>
        <v>0</v>
      </c>
      <c r="K291" s="4">
        <f t="shared" si="40"/>
        <v>0</v>
      </c>
      <c r="L291" s="4">
        <f t="shared" si="41"/>
        <v>0</v>
      </c>
      <c r="M291" s="4">
        <f t="shared" si="44"/>
        <v>0</v>
      </c>
      <c r="N291" s="4">
        <f t="shared" si="42"/>
        <v>0</v>
      </c>
    </row>
    <row r="292" spans="1:14" x14ac:dyDescent="0.25">
      <c r="A292" s="10">
        <f t="shared" si="43"/>
        <v>53267</v>
      </c>
      <c r="B292">
        <f t="shared" si="37"/>
        <v>25</v>
      </c>
      <c r="C292">
        <v>291</v>
      </c>
      <c r="D292" s="4">
        <f t="shared" si="38"/>
        <v>0</v>
      </c>
      <c r="E292" s="4">
        <f>IF(ISNA(VLOOKUP(A292,'Extra aflossing'!A:G,3,0)),0,VLOOKUP(A292,'Extra aflossing'!A:G,3,0))</f>
        <v>0</v>
      </c>
      <c r="F292" s="4">
        <f>IF(A292&lt;=Invoer!$B$27,IF(M291&gt;=0,IF(M291&gt;=$H$2,($H$2-H292),M291-D292)),0)</f>
        <v>0</v>
      </c>
      <c r="G292" s="4">
        <f>IF(M291*Invoer!$B$12/12&gt;=0,M291*Invoer!$B$12/12,0)</f>
        <v>0</v>
      </c>
      <c r="H292" s="4">
        <f>ABS(PMT(Invoer!$B$12/12,360-C292+1,IF(M291&gt;=0,M291,0),0))</f>
        <v>0</v>
      </c>
      <c r="I292" s="4">
        <f t="shared" si="39"/>
        <v>0</v>
      </c>
      <c r="J292" s="4">
        <f t="shared" si="36"/>
        <v>0</v>
      </c>
      <c r="K292" s="4">
        <f t="shared" si="40"/>
        <v>0</v>
      </c>
      <c r="L292" s="4">
        <f t="shared" si="41"/>
        <v>0</v>
      </c>
      <c r="M292" s="4">
        <f t="shared" si="44"/>
        <v>0</v>
      </c>
      <c r="N292" s="4">
        <f t="shared" si="42"/>
        <v>0</v>
      </c>
    </row>
    <row r="293" spans="1:14" x14ac:dyDescent="0.25">
      <c r="A293" s="10">
        <f t="shared" si="43"/>
        <v>53297</v>
      </c>
      <c r="B293">
        <f t="shared" si="37"/>
        <v>25</v>
      </c>
      <c r="C293">
        <v>292</v>
      </c>
      <c r="D293" s="4">
        <f t="shared" si="38"/>
        <v>0</v>
      </c>
      <c r="E293" s="4">
        <f>IF(ISNA(VLOOKUP(A293,'Extra aflossing'!A:G,3,0)),0,VLOOKUP(A293,'Extra aflossing'!A:G,3,0))</f>
        <v>0</v>
      </c>
      <c r="F293" s="4">
        <f>IF(A293&lt;=Invoer!$B$27,IF(M292&gt;=0,IF(M292&gt;=$H$2,($H$2-H293),M292-D293)),0)</f>
        <v>0</v>
      </c>
      <c r="G293" s="4">
        <f>IF(M292*Invoer!$B$12/12&gt;=0,M292*Invoer!$B$12/12,0)</f>
        <v>0</v>
      </c>
      <c r="H293" s="4">
        <f>ABS(PMT(Invoer!$B$12/12,360-C293+1,IF(M292&gt;=0,M292,0),0))</f>
        <v>0</v>
      </c>
      <c r="I293" s="4">
        <f t="shared" si="39"/>
        <v>0</v>
      </c>
      <c r="J293" s="4">
        <f t="shared" si="36"/>
        <v>0</v>
      </c>
      <c r="K293" s="4">
        <f t="shared" si="40"/>
        <v>0</v>
      </c>
      <c r="L293" s="4">
        <f t="shared" si="41"/>
        <v>0</v>
      </c>
      <c r="M293" s="4">
        <f t="shared" si="44"/>
        <v>0</v>
      </c>
      <c r="N293" s="4">
        <f t="shared" si="42"/>
        <v>0</v>
      </c>
    </row>
    <row r="294" spans="1:14" x14ac:dyDescent="0.25">
      <c r="A294" s="10">
        <f t="shared" si="43"/>
        <v>53328</v>
      </c>
      <c r="B294">
        <f t="shared" si="37"/>
        <v>25</v>
      </c>
      <c r="C294">
        <v>293</v>
      </c>
      <c r="D294" s="4">
        <f t="shared" si="38"/>
        <v>0</v>
      </c>
      <c r="E294" s="4">
        <f>IF(ISNA(VLOOKUP(A294,'Extra aflossing'!A:G,3,0)),0,VLOOKUP(A294,'Extra aflossing'!A:G,3,0))</f>
        <v>0</v>
      </c>
      <c r="F294" s="4">
        <f>IF(A294&lt;=Invoer!$B$27,IF(M293&gt;=0,IF(M293&gt;=$H$2,($H$2-H294),M293-D294)),0)</f>
        <v>0</v>
      </c>
      <c r="G294" s="4">
        <f>IF(M293*Invoer!$B$12/12&gt;=0,M293*Invoer!$B$12/12,0)</f>
        <v>0</v>
      </c>
      <c r="H294" s="4">
        <f>ABS(PMT(Invoer!$B$12/12,360-C294+1,IF(M293&gt;=0,M293,0),0))</f>
        <v>0</v>
      </c>
      <c r="I294" s="4">
        <f t="shared" si="39"/>
        <v>0</v>
      </c>
      <c r="J294" s="4">
        <f t="shared" si="36"/>
        <v>0</v>
      </c>
      <c r="K294" s="4">
        <f t="shared" si="40"/>
        <v>0</v>
      </c>
      <c r="L294" s="4">
        <f t="shared" si="41"/>
        <v>0</v>
      </c>
      <c r="M294" s="4">
        <f t="shared" si="44"/>
        <v>0</v>
      </c>
      <c r="N294" s="4">
        <f t="shared" si="42"/>
        <v>0</v>
      </c>
    </row>
    <row r="295" spans="1:14" x14ac:dyDescent="0.25">
      <c r="A295" s="10">
        <f t="shared" si="43"/>
        <v>53359</v>
      </c>
      <c r="B295">
        <f t="shared" si="37"/>
        <v>25</v>
      </c>
      <c r="C295">
        <v>294</v>
      </c>
      <c r="D295" s="4">
        <f t="shared" si="38"/>
        <v>0</v>
      </c>
      <c r="E295" s="4">
        <f>IF(ISNA(VLOOKUP(A295,'Extra aflossing'!A:G,3,0)),0,VLOOKUP(A295,'Extra aflossing'!A:G,3,0))</f>
        <v>0</v>
      </c>
      <c r="F295" s="4">
        <f>IF(A295&lt;=Invoer!$B$27,IF(M294&gt;=0,IF(M294&gt;=$H$2,($H$2-H295),M294-D295)),0)</f>
        <v>0</v>
      </c>
      <c r="G295" s="4">
        <f>IF(M294*Invoer!$B$12/12&gt;=0,M294*Invoer!$B$12/12,0)</f>
        <v>0</v>
      </c>
      <c r="H295" s="4">
        <f>ABS(PMT(Invoer!$B$12/12,360-C295+1,IF(M294&gt;=0,M294,0),0))</f>
        <v>0</v>
      </c>
      <c r="I295" s="4">
        <f t="shared" si="39"/>
        <v>0</v>
      </c>
      <c r="J295" s="4">
        <f t="shared" si="36"/>
        <v>0</v>
      </c>
      <c r="K295" s="4">
        <f t="shared" si="40"/>
        <v>0</v>
      </c>
      <c r="L295" s="4">
        <f t="shared" si="41"/>
        <v>0</v>
      </c>
      <c r="M295" s="4">
        <f t="shared" si="44"/>
        <v>0</v>
      </c>
      <c r="N295" s="4">
        <f t="shared" si="42"/>
        <v>0</v>
      </c>
    </row>
    <row r="296" spans="1:14" x14ac:dyDescent="0.25">
      <c r="A296" s="10">
        <f t="shared" si="43"/>
        <v>53387</v>
      </c>
      <c r="B296">
        <f t="shared" si="37"/>
        <v>25</v>
      </c>
      <c r="C296">
        <v>295</v>
      </c>
      <c r="D296" s="4">
        <f t="shared" si="38"/>
        <v>0</v>
      </c>
      <c r="E296" s="4">
        <f>IF(ISNA(VLOOKUP(A296,'Extra aflossing'!A:G,3,0)),0,VLOOKUP(A296,'Extra aflossing'!A:G,3,0))</f>
        <v>0</v>
      </c>
      <c r="F296" s="4">
        <f>IF(A296&lt;=Invoer!$B$27,IF(M295&gt;=0,IF(M295&gt;=$H$2,($H$2-H296),M295-D296)),0)</f>
        <v>0</v>
      </c>
      <c r="G296" s="4">
        <f>IF(M295*Invoer!$B$12/12&gt;=0,M295*Invoer!$B$12/12,0)</f>
        <v>0</v>
      </c>
      <c r="H296" s="4">
        <f>ABS(PMT(Invoer!$B$12/12,360-C296+1,IF(M295&gt;=0,M295,0),0))</f>
        <v>0</v>
      </c>
      <c r="I296" s="4">
        <f t="shared" si="39"/>
        <v>0</v>
      </c>
      <c r="J296" s="4">
        <f t="shared" si="36"/>
        <v>0</v>
      </c>
      <c r="K296" s="4">
        <f t="shared" si="40"/>
        <v>0</v>
      </c>
      <c r="L296" s="4">
        <f t="shared" si="41"/>
        <v>0</v>
      </c>
      <c r="M296" s="4">
        <f t="shared" si="44"/>
        <v>0</v>
      </c>
      <c r="N296" s="4">
        <f t="shared" si="42"/>
        <v>0</v>
      </c>
    </row>
    <row r="297" spans="1:14" x14ac:dyDescent="0.25">
      <c r="A297" s="10">
        <f t="shared" si="43"/>
        <v>53418</v>
      </c>
      <c r="B297">
        <f t="shared" si="37"/>
        <v>25</v>
      </c>
      <c r="C297">
        <v>296</v>
      </c>
      <c r="D297" s="4">
        <f t="shared" si="38"/>
        <v>0</v>
      </c>
      <c r="E297" s="4">
        <f>IF(ISNA(VLOOKUP(A297,'Extra aflossing'!A:G,3,0)),0,VLOOKUP(A297,'Extra aflossing'!A:G,3,0))</f>
        <v>0</v>
      </c>
      <c r="F297" s="4">
        <f>IF(A297&lt;=Invoer!$B$27,IF(M296&gt;=0,IF(M296&gt;=$H$2,($H$2-H297),M296-D297)),0)</f>
        <v>0</v>
      </c>
      <c r="G297" s="4">
        <f>IF(M296*Invoer!$B$12/12&gt;=0,M296*Invoer!$B$12/12,0)</f>
        <v>0</v>
      </c>
      <c r="H297" s="4">
        <f>ABS(PMT(Invoer!$B$12/12,360-C297+1,IF(M296&gt;=0,M296,0),0))</f>
        <v>0</v>
      </c>
      <c r="I297" s="4">
        <f t="shared" si="39"/>
        <v>0</v>
      </c>
      <c r="J297" s="4">
        <f t="shared" si="36"/>
        <v>0</v>
      </c>
      <c r="K297" s="4">
        <f t="shared" si="40"/>
        <v>0</v>
      </c>
      <c r="L297" s="4">
        <f t="shared" si="41"/>
        <v>0</v>
      </c>
      <c r="M297" s="4">
        <f t="shared" si="44"/>
        <v>0</v>
      </c>
      <c r="N297" s="4">
        <f t="shared" si="42"/>
        <v>0</v>
      </c>
    </row>
    <row r="298" spans="1:14" x14ac:dyDescent="0.25">
      <c r="A298" s="10">
        <f t="shared" si="43"/>
        <v>53448</v>
      </c>
      <c r="B298">
        <f t="shared" si="37"/>
        <v>25</v>
      </c>
      <c r="C298">
        <v>297</v>
      </c>
      <c r="D298" s="4">
        <f t="shared" si="38"/>
        <v>0</v>
      </c>
      <c r="E298" s="4">
        <f>IF(ISNA(VLOOKUP(A298,'Extra aflossing'!A:G,3,0)),0,VLOOKUP(A298,'Extra aflossing'!A:G,3,0))</f>
        <v>0</v>
      </c>
      <c r="F298" s="4">
        <f>IF(A298&lt;=Invoer!$B$27,IF(M297&gt;=0,IF(M297&gt;=$H$2,($H$2-H298),M297-D298)),0)</f>
        <v>0</v>
      </c>
      <c r="G298" s="4">
        <f>IF(M297*Invoer!$B$12/12&gt;=0,M297*Invoer!$B$12/12,0)</f>
        <v>0</v>
      </c>
      <c r="H298" s="4">
        <f>ABS(PMT(Invoer!$B$12/12,360-C298+1,IF(M297&gt;=0,M297,0),0))</f>
        <v>0</v>
      </c>
      <c r="I298" s="4">
        <f t="shared" si="39"/>
        <v>0</v>
      </c>
      <c r="J298" s="4">
        <f t="shared" si="36"/>
        <v>0</v>
      </c>
      <c r="K298" s="4">
        <f t="shared" si="40"/>
        <v>0</v>
      </c>
      <c r="L298" s="4">
        <f t="shared" si="41"/>
        <v>0</v>
      </c>
      <c r="M298" s="4">
        <f t="shared" si="44"/>
        <v>0</v>
      </c>
      <c r="N298" s="4">
        <f t="shared" si="42"/>
        <v>0</v>
      </c>
    </row>
    <row r="299" spans="1:14" x14ac:dyDescent="0.25">
      <c r="A299" s="10">
        <f t="shared" si="43"/>
        <v>53479</v>
      </c>
      <c r="B299">
        <f t="shared" si="37"/>
        <v>25</v>
      </c>
      <c r="C299">
        <v>298</v>
      </c>
      <c r="D299" s="4">
        <f t="shared" si="38"/>
        <v>0</v>
      </c>
      <c r="E299" s="4">
        <f>IF(ISNA(VLOOKUP(A299,'Extra aflossing'!A:G,3,0)),0,VLOOKUP(A299,'Extra aflossing'!A:G,3,0))</f>
        <v>0</v>
      </c>
      <c r="F299" s="4">
        <f>IF(A299&lt;=Invoer!$B$27,IF(M298&gt;=0,IF(M298&gt;=$H$2,($H$2-H299),M298-D299)),0)</f>
        <v>0</v>
      </c>
      <c r="G299" s="4">
        <f>IF(M298*Invoer!$B$12/12&gt;=0,M298*Invoer!$B$12/12,0)</f>
        <v>0</v>
      </c>
      <c r="H299" s="4">
        <f>ABS(PMT(Invoer!$B$12/12,360-C299+1,IF(M298&gt;=0,M298,0),0))</f>
        <v>0</v>
      </c>
      <c r="I299" s="4">
        <f t="shared" si="39"/>
        <v>0</v>
      </c>
      <c r="J299" s="4">
        <f t="shared" si="36"/>
        <v>0</v>
      </c>
      <c r="K299" s="4">
        <f t="shared" si="40"/>
        <v>0</v>
      </c>
      <c r="L299" s="4">
        <f t="shared" si="41"/>
        <v>0</v>
      </c>
      <c r="M299" s="4">
        <f t="shared" si="44"/>
        <v>0</v>
      </c>
      <c r="N299" s="4">
        <f t="shared" si="42"/>
        <v>0</v>
      </c>
    </row>
    <row r="300" spans="1:14" x14ac:dyDescent="0.25">
      <c r="A300" s="10">
        <f t="shared" si="43"/>
        <v>53509</v>
      </c>
      <c r="B300">
        <f t="shared" si="37"/>
        <v>25</v>
      </c>
      <c r="C300">
        <v>299</v>
      </c>
      <c r="D300" s="4">
        <f t="shared" si="38"/>
        <v>0</v>
      </c>
      <c r="E300" s="4">
        <f>IF(ISNA(VLOOKUP(A300,'Extra aflossing'!A:G,3,0)),0,VLOOKUP(A300,'Extra aflossing'!A:G,3,0))</f>
        <v>0</v>
      </c>
      <c r="F300" s="4">
        <f>IF(A300&lt;=Invoer!$B$27,IF(M299&gt;=0,IF(M299&gt;=$H$2,($H$2-H300),M299-D300)),0)</f>
        <v>0</v>
      </c>
      <c r="G300" s="4">
        <f>IF(M299*Invoer!$B$12/12&gt;=0,M299*Invoer!$B$12/12,0)</f>
        <v>0</v>
      </c>
      <c r="H300" s="4">
        <f>ABS(PMT(Invoer!$B$12/12,360-C300+1,IF(M299&gt;=0,M299,0),0))</f>
        <v>0</v>
      </c>
      <c r="I300" s="4">
        <f t="shared" si="39"/>
        <v>0</v>
      </c>
      <c r="J300" s="4">
        <f t="shared" si="36"/>
        <v>0</v>
      </c>
      <c r="K300" s="4">
        <f t="shared" si="40"/>
        <v>0</v>
      </c>
      <c r="L300" s="4">
        <f t="shared" si="41"/>
        <v>0</v>
      </c>
      <c r="M300" s="4">
        <f t="shared" si="44"/>
        <v>0</v>
      </c>
      <c r="N300" s="4">
        <f t="shared" si="42"/>
        <v>0</v>
      </c>
    </row>
    <row r="301" spans="1:14" x14ac:dyDescent="0.25">
      <c r="A301" s="10">
        <f t="shared" si="43"/>
        <v>53540</v>
      </c>
      <c r="B301">
        <f t="shared" si="37"/>
        <v>25</v>
      </c>
      <c r="C301">
        <v>300</v>
      </c>
      <c r="D301" s="4">
        <f t="shared" si="38"/>
        <v>0</v>
      </c>
      <c r="E301" s="4">
        <f>IF(ISNA(VLOOKUP(A301,'Extra aflossing'!A:G,3,0)),0,VLOOKUP(A301,'Extra aflossing'!A:G,3,0))</f>
        <v>0</v>
      </c>
      <c r="F301" s="4">
        <f>IF(A301&lt;=Invoer!$B$27,IF(M300&gt;=0,IF(M300&gt;=$H$2,($H$2-H301),M300-D301)),0)</f>
        <v>0</v>
      </c>
      <c r="G301" s="4">
        <f>IF(M300*Invoer!$B$12/12&gt;=0,M300*Invoer!$B$12/12,0)</f>
        <v>0</v>
      </c>
      <c r="H301" s="4">
        <f>ABS(PMT(Invoer!$B$12/12,360-C301+1,IF(M300&gt;=0,M300,0),0))</f>
        <v>0</v>
      </c>
      <c r="I301" s="4">
        <f t="shared" si="39"/>
        <v>0</v>
      </c>
      <c r="J301" s="4">
        <f t="shared" si="36"/>
        <v>0</v>
      </c>
      <c r="K301" s="4">
        <f t="shared" si="40"/>
        <v>0</v>
      </c>
      <c r="L301" s="4">
        <f t="shared" si="41"/>
        <v>0</v>
      </c>
      <c r="M301" s="4">
        <f t="shared" si="44"/>
        <v>0</v>
      </c>
      <c r="N301" s="4">
        <f t="shared" si="42"/>
        <v>0</v>
      </c>
    </row>
    <row r="302" spans="1:14" x14ac:dyDescent="0.25">
      <c r="A302" s="10">
        <f t="shared" si="43"/>
        <v>53571</v>
      </c>
      <c r="B302">
        <f t="shared" si="37"/>
        <v>26</v>
      </c>
      <c r="C302">
        <v>301</v>
      </c>
      <c r="D302" s="4">
        <f t="shared" si="38"/>
        <v>0</v>
      </c>
      <c r="E302" s="4">
        <f>IF(ISNA(VLOOKUP(A302,'Extra aflossing'!A:G,3,0)),0,VLOOKUP(A302,'Extra aflossing'!A:G,3,0))</f>
        <v>0</v>
      </c>
      <c r="F302" s="4">
        <f>IF(A302&lt;=Invoer!$B$27,IF(M301&gt;=0,IF(M301&gt;=$H$2,($H$2-H302),M301-D302)),0)</f>
        <v>0</v>
      </c>
      <c r="G302" s="4">
        <f>IF(M301*Invoer!$B$12/12&gt;=0,M301*Invoer!$B$12/12,0)</f>
        <v>0</v>
      </c>
      <c r="H302" s="4">
        <f>ABS(PMT(Invoer!$B$12/12,360-C302+1,IF(M301&gt;=0,M301,0),0))</f>
        <v>0</v>
      </c>
      <c r="I302" s="4">
        <f t="shared" si="39"/>
        <v>0</v>
      </c>
      <c r="J302" s="4">
        <f t="shared" si="36"/>
        <v>0</v>
      </c>
      <c r="K302" s="4">
        <f t="shared" si="40"/>
        <v>0</v>
      </c>
      <c r="L302" s="4">
        <f t="shared" si="41"/>
        <v>0</v>
      </c>
      <c r="M302" s="4">
        <f t="shared" si="44"/>
        <v>0</v>
      </c>
      <c r="N302" s="4">
        <f t="shared" si="42"/>
        <v>0</v>
      </c>
    </row>
    <row r="303" spans="1:14" x14ac:dyDescent="0.25">
      <c r="A303" s="10">
        <f t="shared" si="43"/>
        <v>53601</v>
      </c>
      <c r="B303">
        <f t="shared" si="37"/>
        <v>26</v>
      </c>
      <c r="C303">
        <v>302</v>
      </c>
      <c r="D303" s="4">
        <f t="shared" si="38"/>
        <v>0</v>
      </c>
      <c r="E303" s="4">
        <f>IF(ISNA(VLOOKUP(A303,'Extra aflossing'!A:G,3,0)),0,VLOOKUP(A303,'Extra aflossing'!A:G,3,0))</f>
        <v>0</v>
      </c>
      <c r="F303" s="4">
        <f>IF(A303&lt;=Invoer!$B$27,IF(M302&gt;=0,IF(M302&gt;=$H$2,($H$2-H303),M302-D303)),0)</f>
        <v>0</v>
      </c>
      <c r="G303" s="4">
        <f>IF(M302*Invoer!$B$12/12&gt;=0,M302*Invoer!$B$12/12,0)</f>
        <v>0</v>
      </c>
      <c r="H303" s="4">
        <f>ABS(PMT(Invoer!$B$12/12,360-C303+1,IF(M302&gt;=0,M302,0),0))</f>
        <v>0</v>
      </c>
      <c r="I303" s="4">
        <f t="shared" si="39"/>
        <v>0</v>
      </c>
      <c r="J303" s="4">
        <f t="shared" si="36"/>
        <v>0</v>
      </c>
      <c r="K303" s="4">
        <f t="shared" si="40"/>
        <v>0</v>
      </c>
      <c r="L303" s="4">
        <f t="shared" si="41"/>
        <v>0</v>
      </c>
      <c r="M303" s="4">
        <f t="shared" si="44"/>
        <v>0</v>
      </c>
      <c r="N303" s="4">
        <f t="shared" si="42"/>
        <v>0</v>
      </c>
    </row>
    <row r="304" spans="1:14" x14ac:dyDescent="0.25">
      <c r="A304" s="10">
        <f t="shared" si="43"/>
        <v>53632</v>
      </c>
      <c r="B304">
        <f t="shared" si="37"/>
        <v>26</v>
      </c>
      <c r="C304">
        <v>303</v>
      </c>
      <c r="D304" s="4">
        <f t="shared" si="38"/>
        <v>0</v>
      </c>
      <c r="E304" s="4">
        <f>IF(ISNA(VLOOKUP(A304,'Extra aflossing'!A:G,3,0)),0,VLOOKUP(A304,'Extra aflossing'!A:G,3,0))</f>
        <v>0</v>
      </c>
      <c r="F304" s="4">
        <f>IF(A304&lt;=Invoer!$B$27,IF(M303&gt;=0,IF(M303&gt;=$H$2,($H$2-H304),M303-D304)),0)</f>
        <v>0</v>
      </c>
      <c r="G304" s="4">
        <f>IF(M303*Invoer!$B$12/12&gt;=0,M303*Invoer!$B$12/12,0)</f>
        <v>0</v>
      </c>
      <c r="H304" s="4">
        <f>ABS(PMT(Invoer!$B$12/12,360-C304+1,IF(M303&gt;=0,M303,0),0))</f>
        <v>0</v>
      </c>
      <c r="I304" s="4">
        <f t="shared" si="39"/>
        <v>0</v>
      </c>
      <c r="J304" s="4">
        <f t="shared" si="36"/>
        <v>0</v>
      </c>
      <c r="K304" s="4">
        <f t="shared" si="40"/>
        <v>0</v>
      </c>
      <c r="L304" s="4">
        <f t="shared" si="41"/>
        <v>0</v>
      </c>
      <c r="M304" s="4">
        <f t="shared" si="44"/>
        <v>0</v>
      </c>
      <c r="N304" s="4">
        <f t="shared" si="42"/>
        <v>0</v>
      </c>
    </row>
    <row r="305" spans="1:14" x14ac:dyDescent="0.25">
      <c r="A305" s="10">
        <f t="shared" si="43"/>
        <v>53662</v>
      </c>
      <c r="B305">
        <f t="shared" si="37"/>
        <v>26</v>
      </c>
      <c r="C305">
        <v>304</v>
      </c>
      <c r="D305" s="4">
        <f t="shared" si="38"/>
        <v>0</v>
      </c>
      <c r="E305" s="4">
        <f>IF(ISNA(VLOOKUP(A305,'Extra aflossing'!A:G,3,0)),0,VLOOKUP(A305,'Extra aflossing'!A:G,3,0))</f>
        <v>0</v>
      </c>
      <c r="F305" s="4">
        <f>IF(A305&lt;=Invoer!$B$27,IF(M304&gt;=0,IF(M304&gt;=$H$2,($H$2-H305),M304-D305)),0)</f>
        <v>0</v>
      </c>
      <c r="G305" s="4">
        <f>IF(M304*Invoer!$B$12/12&gt;=0,M304*Invoer!$B$12/12,0)</f>
        <v>0</v>
      </c>
      <c r="H305" s="4">
        <f>ABS(PMT(Invoer!$B$12/12,360-C305+1,IF(M304&gt;=0,M304,0),0))</f>
        <v>0</v>
      </c>
      <c r="I305" s="4">
        <f t="shared" si="39"/>
        <v>0</v>
      </c>
      <c r="J305" s="4">
        <f t="shared" si="36"/>
        <v>0</v>
      </c>
      <c r="K305" s="4">
        <f t="shared" si="40"/>
        <v>0</v>
      </c>
      <c r="L305" s="4">
        <f t="shared" si="41"/>
        <v>0</v>
      </c>
      <c r="M305" s="4">
        <f t="shared" si="44"/>
        <v>0</v>
      </c>
      <c r="N305" s="4">
        <f t="shared" si="42"/>
        <v>0</v>
      </c>
    </row>
    <row r="306" spans="1:14" x14ac:dyDescent="0.25">
      <c r="A306" s="10">
        <f t="shared" si="43"/>
        <v>53693</v>
      </c>
      <c r="B306">
        <f t="shared" si="37"/>
        <v>26</v>
      </c>
      <c r="C306">
        <v>305</v>
      </c>
      <c r="D306" s="4">
        <f t="shared" si="38"/>
        <v>0</v>
      </c>
      <c r="E306" s="4">
        <f>IF(ISNA(VLOOKUP(A306,'Extra aflossing'!A:G,3,0)),0,VLOOKUP(A306,'Extra aflossing'!A:G,3,0))</f>
        <v>0</v>
      </c>
      <c r="F306" s="4">
        <f>IF(A306&lt;=Invoer!$B$27,IF(M305&gt;=0,IF(M305&gt;=$H$2,($H$2-H306),M305-D306)),0)</f>
        <v>0</v>
      </c>
      <c r="G306" s="4">
        <f>IF(M305*Invoer!$B$12/12&gt;=0,M305*Invoer!$B$12/12,0)</f>
        <v>0</v>
      </c>
      <c r="H306" s="4">
        <f>ABS(PMT(Invoer!$B$12/12,360-C306+1,IF(M305&gt;=0,M305,0),0))</f>
        <v>0</v>
      </c>
      <c r="I306" s="4">
        <f t="shared" si="39"/>
        <v>0</v>
      </c>
      <c r="J306" s="4">
        <f t="shared" si="36"/>
        <v>0</v>
      </c>
      <c r="K306" s="4">
        <f t="shared" si="40"/>
        <v>0</v>
      </c>
      <c r="L306" s="4">
        <f t="shared" si="41"/>
        <v>0</v>
      </c>
      <c r="M306" s="4">
        <f t="shared" si="44"/>
        <v>0</v>
      </c>
      <c r="N306" s="4">
        <f t="shared" si="42"/>
        <v>0</v>
      </c>
    </row>
    <row r="307" spans="1:14" x14ac:dyDescent="0.25">
      <c r="A307" s="10">
        <f t="shared" si="43"/>
        <v>53724</v>
      </c>
      <c r="B307">
        <f t="shared" si="37"/>
        <v>26</v>
      </c>
      <c r="C307">
        <v>306</v>
      </c>
      <c r="D307" s="4">
        <f t="shared" si="38"/>
        <v>0</v>
      </c>
      <c r="E307" s="4">
        <f>IF(ISNA(VLOOKUP(A307,'Extra aflossing'!A:G,3,0)),0,VLOOKUP(A307,'Extra aflossing'!A:G,3,0))</f>
        <v>0</v>
      </c>
      <c r="F307" s="4">
        <f>IF(A307&lt;=Invoer!$B$27,IF(M306&gt;=0,IF(M306&gt;=$H$2,($H$2-H307),M306-D307)),0)</f>
        <v>0</v>
      </c>
      <c r="G307" s="4">
        <f>IF(M306*Invoer!$B$12/12&gt;=0,M306*Invoer!$B$12/12,0)</f>
        <v>0</v>
      </c>
      <c r="H307" s="4">
        <f>ABS(PMT(Invoer!$B$12/12,360-C307+1,IF(M306&gt;=0,M306,0),0))</f>
        <v>0</v>
      </c>
      <c r="I307" s="4">
        <f t="shared" si="39"/>
        <v>0</v>
      </c>
      <c r="J307" s="4">
        <f t="shared" si="36"/>
        <v>0</v>
      </c>
      <c r="K307" s="4">
        <f t="shared" si="40"/>
        <v>0</v>
      </c>
      <c r="L307" s="4">
        <f t="shared" si="41"/>
        <v>0</v>
      </c>
      <c r="M307" s="4">
        <f t="shared" si="44"/>
        <v>0</v>
      </c>
      <c r="N307" s="4">
        <f t="shared" si="42"/>
        <v>0</v>
      </c>
    </row>
    <row r="308" spans="1:14" x14ac:dyDescent="0.25">
      <c r="A308" s="10">
        <f t="shared" si="43"/>
        <v>53752</v>
      </c>
      <c r="B308">
        <f t="shared" si="37"/>
        <v>26</v>
      </c>
      <c r="C308">
        <v>307</v>
      </c>
      <c r="D308" s="4">
        <f t="shared" si="38"/>
        <v>0</v>
      </c>
      <c r="E308" s="4">
        <f>IF(ISNA(VLOOKUP(A308,'Extra aflossing'!A:G,3,0)),0,VLOOKUP(A308,'Extra aflossing'!A:G,3,0))</f>
        <v>0</v>
      </c>
      <c r="F308" s="4">
        <f>IF(A308&lt;=Invoer!$B$27,IF(M307&gt;=0,IF(M307&gt;=$H$2,($H$2-H308),M307-D308)),0)</f>
        <v>0</v>
      </c>
      <c r="G308" s="4">
        <f>IF(M307*Invoer!$B$12/12&gt;=0,M307*Invoer!$B$12/12,0)</f>
        <v>0</v>
      </c>
      <c r="H308" s="4">
        <f>ABS(PMT(Invoer!$B$12/12,360-C308+1,IF(M307&gt;=0,M307,0),0))</f>
        <v>0</v>
      </c>
      <c r="I308" s="4">
        <f t="shared" si="39"/>
        <v>0</v>
      </c>
      <c r="J308" s="4">
        <f t="shared" si="36"/>
        <v>0</v>
      </c>
      <c r="K308" s="4">
        <f t="shared" si="40"/>
        <v>0</v>
      </c>
      <c r="L308" s="4">
        <f t="shared" si="41"/>
        <v>0</v>
      </c>
      <c r="M308" s="4">
        <f t="shared" si="44"/>
        <v>0</v>
      </c>
      <c r="N308" s="4">
        <f t="shared" si="42"/>
        <v>0</v>
      </c>
    </row>
    <row r="309" spans="1:14" x14ac:dyDescent="0.25">
      <c r="A309" s="10">
        <f t="shared" si="43"/>
        <v>53783</v>
      </c>
      <c r="B309">
        <f t="shared" si="37"/>
        <v>26</v>
      </c>
      <c r="C309">
        <v>308</v>
      </c>
      <c r="D309" s="4">
        <f t="shared" si="38"/>
        <v>0</v>
      </c>
      <c r="E309" s="4">
        <f>IF(ISNA(VLOOKUP(A309,'Extra aflossing'!A:G,3,0)),0,VLOOKUP(A309,'Extra aflossing'!A:G,3,0))</f>
        <v>0</v>
      </c>
      <c r="F309" s="4">
        <f>IF(A309&lt;=Invoer!$B$27,IF(M308&gt;=0,IF(M308&gt;=$H$2,($H$2-H309),M308-D309)),0)</f>
        <v>0</v>
      </c>
      <c r="G309" s="4">
        <f>IF(M308*Invoer!$B$12/12&gt;=0,M308*Invoer!$B$12/12,0)</f>
        <v>0</v>
      </c>
      <c r="H309" s="4">
        <f>ABS(PMT(Invoer!$B$12/12,360-C309+1,IF(M308&gt;=0,M308,0),0))</f>
        <v>0</v>
      </c>
      <c r="I309" s="4">
        <f t="shared" si="39"/>
        <v>0</v>
      </c>
      <c r="J309" s="4">
        <f t="shared" si="36"/>
        <v>0</v>
      </c>
      <c r="K309" s="4">
        <f t="shared" si="40"/>
        <v>0</v>
      </c>
      <c r="L309" s="4">
        <f t="shared" si="41"/>
        <v>0</v>
      </c>
      <c r="M309" s="4">
        <f t="shared" si="44"/>
        <v>0</v>
      </c>
      <c r="N309" s="4">
        <f t="shared" si="42"/>
        <v>0</v>
      </c>
    </row>
    <row r="310" spans="1:14" x14ac:dyDescent="0.25">
      <c r="A310" s="10">
        <f t="shared" si="43"/>
        <v>53813</v>
      </c>
      <c r="B310">
        <f t="shared" si="37"/>
        <v>26</v>
      </c>
      <c r="C310">
        <v>309</v>
      </c>
      <c r="D310" s="4">
        <f t="shared" si="38"/>
        <v>0</v>
      </c>
      <c r="E310" s="4">
        <f>IF(ISNA(VLOOKUP(A310,'Extra aflossing'!A:G,3,0)),0,VLOOKUP(A310,'Extra aflossing'!A:G,3,0))</f>
        <v>0</v>
      </c>
      <c r="F310" s="4">
        <f>IF(A310&lt;=Invoer!$B$27,IF(M309&gt;=0,IF(M309&gt;=$H$2,($H$2-H310),M309-D310)),0)</f>
        <v>0</v>
      </c>
      <c r="G310" s="4">
        <f>IF(M309*Invoer!$B$12/12&gt;=0,M309*Invoer!$B$12/12,0)</f>
        <v>0</v>
      </c>
      <c r="H310" s="4">
        <f>ABS(PMT(Invoer!$B$12/12,360-C310+1,IF(M309&gt;=0,M309,0),0))</f>
        <v>0</v>
      </c>
      <c r="I310" s="4">
        <f t="shared" si="39"/>
        <v>0</v>
      </c>
      <c r="J310" s="4">
        <f t="shared" si="36"/>
        <v>0</v>
      </c>
      <c r="K310" s="4">
        <f t="shared" si="40"/>
        <v>0</v>
      </c>
      <c r="L310" s="4">
        <f t="shared" si="41"/>
        <v>0</v>
      </c>
      <c r="M310" s="4">
        <f t="shared" si="44"/>
        <v>0</v>
      </c>
      <c r="N310" s="4">
        <f t="shared" si="42"/>
        <v>0</v>
      </c>
    </row>
    <row r="311" spans="1:14" x14ac:dyDescent="0.25">
      <c r="A311" s="10">
        <f t="shared" si="43"/>
        <v>53844</v>
      </c>
      <c r="B311">
        <f t="shared" si="37"/>
        <v>26</v>
      </c>
      <c r="C311">
        <v>310</v>
      </c>
      <c r="D311" s="4">
        <f t="shared" si="38"/>
        <v>0</v>
      </c>
      <c r="E311" s="4">
        <f>IF(ISNA(VLOOKUP(A311,'Extra aflossing'!A:G,3,0)),0,VLOOKUP(A311,'Extra aflossing'!A:G,3,0))</f>
        <v>0</v>
      </c>
      <c r="F311" s="4">
        <f>IF(A311&lt;=Invoer!$B$27,IF(M310&gt;=0,IF(M310&gt;=$H$2,($H$2-H311),M310-D311)),0)</f>
        <v>0</v>
      </c>
      <c r="G311" s="4">
        <f>IF(M310*Invoer!$B$12/12&gt;=0,M310*Invoer!$B$12/12,0)</f>
        <v>0</v>
      </c>
      <c r="H311" s="4">
        <f>ABS(PMT(Invoer!$B$12/12,360-C311+1,IF(M310&gt;=0,M310,0),0))</f>
        <v>0</v>
      </c>
      <c r="I311" s="4">
        <f t="shared" si="39"/>
        <v>0</v>
      </c>
      <c r="J311" s="4">
        <f t="shared" si="36"/>
        <v>0</v>
      </c>
      <c r="K311" s="4">
        <f t="shared" si="40"/>
        <v>0</v>
      </c>
      <c r="L311" s="4">
        <f t="shared" si="41"/>
        <v>0</v>
      </c>
      <c r="M311" s="4">
        <f t="shared" si="44"/>
        <v>0</v>
      </c>
      <c r="N311" s="4">
        <f t="shared" si="42"/>
        <v>0</v>
      </c>
    </row>
    <row r="312" spans="1:14" x14ac:dyDescent="0.25">
      <c r="A312" s="10">
        <f t="shared" si="43"/>
        <v>53874</v>
      </c>
      <c r="B312">
        <f t="shared" si="37"/>
        <v>26</v>
      </c>
      <c r="C312">
        <v>311</v>
      </c>
      <c r="D312" s="4">
        <f t="shared" si="38"/>
        <v>0</v>
      </c>
      <c r="E312" s="4">
        <f>IF(ISNA(VLOOKUP(A312,'Extra aflossing'!A:G,3,0)),0,VLOOKUP(A312,'Extra aflossing'!A:G,3,0))</f>
        <v>0</v>
      </c>
      <c r="F312" s="4">
        <f>IF(A312&lt;=Invoer!$B$27,IF(M311&gt;=0,IF(M311&gt;=$H$2,($H$2-H312),M311-D312)),0)</f>
        <v>0</v>
      </c>
      <c r="G312" s="4">
        <f>IF(M311*Invoer!$B$12/12&gt;=0,M311*Invoer!$B$12/12,0)</f>
        <v>0</v>
      </c>
      <c r="H312" s="4">
        <f>ABS(PMT(Invoer!$B$12/12,360-C312+1,IF(M311&gt;=0,M311,0),0))</f>
        <v>0</v>
      </c>
      <c r="I312" s="4">
        <f t="shared" si="39"/>
        <v>0</v>
      </c>
      <c r="J312" s="4">
        <f t="shared" si="36"/>
        <v>0</v>
      </c>
      <c r="K312" s="4">
        <f t="shared" si="40"/>
        <v>0</v>
      </c>
      <c r="L312" s="4">
        <f t="shared" si="41"/>
        <v>0</v>
      </c>
      <c r="M312" s="4">
        <f t="shared" si="44"/>
        <v>0</v>
      </c>
      <c r="N312" s="4">
        <f t="shared" si="42"/>
        <v>0</v>
      </c>
    </row>
    <row r="313" spans="1:14" x14ac:dyDescent="0.25">
      <c r="A313" s="10">
        <f t="shared" si="43"/>
        <v>53905</v>
      </c>
      <c r="B313">
        <f t="shared" si="37"/>
        <v>26</v>
      </c>
      <c r="C313">
        <v>312</v>
      </c>
      <c r="D313" s="4">
        <f t="shared" si="38"/>
        <v>0</v>
      </c>
      <c r="E313" s="4">
        <f>IF(ISNA(VLOOKUP(A313,'Extra aflossing'!A:G,3,0)),0,VLOOKUP(A313,'Extra aflossing'!A:G,3,0))</f>
        <v>0</v>
      </c>
      <c r="F313" s="4">
        <f>IF(A313&lt;=Invoer!$B$27,IF(M312&gt;=0,IF(M312&gt;=$H$2,($H$2-H313),M312-D313)),0)</f>
        <v>0</v>
      </c>
      <c r="G313" s="4">
        <f>IF(M312*Invoer!$B$12/12&gt;=0,M312*Invoer!$B$12/12,0)</f>
        <v>0</v>
      </c>
      <c r="H313" s="4">
        <f>ABS(PMT(Invoer!$B$12/12,360-C313+1,IF(M312&gt;=0,M312,0),0))</f>
        <v>0</v>
      </c>
      <c r="I313" s="4">
        <f t="shared" si="39"/>
        <v>0</v>
      </c>
      <c r="J313" s="4">
        <f t="shared" si="36"/>
        <v>0</v>
      </c>
      <c r="K313" s="4">
        <f t="shared" si="40"/>
        <v>0</v>
      </c>
      <c r="L313" s="4">
        <f t="shared" si="41"/>
        <v>0</v>
      </c>
      <c r="M313" s="4">
        <f t="shared" si="44"/>
        <v>0</v>
      </c>
      <c r="N313" s="4">
        <f t="shared" si="42"/>
        <v>0</v>
      </c>
    </row>
    <row r="314" spans="1:14" x14ac:dyDescent="0.25">
      <c r="A314" s="10">
        <f t="shared" si="43"/>
        <v>53936</v>
      </c>
      <c r="B314">
        <f t="shared" si="37"/>
        <v>27</v>
      </c>
      <c r="C314">
        <v>313</v>
      </c>
      <c r="D314" s="4">
        <f t="shared" si="38"/>
        <v>0</v>
      </c>
      <c r="E314" s="4">
        <f>IF(ISNA(VLOOKUP(A314,'Extra aflossing'!A:G,3,0)),0,VLOOKUP(A314,'Extra aflossing'!A:G,3,0))</f>
        <v>0</v>
      </c>
      <c r="F314" s="4">
        <f>IF(A314&lt;=Invoer!$B$27,IF(M313&gt;=0,IF(M313&gt;=$H$2,($H$2-H314),M313-D314)),0)</f>
        <v>0</v>
      </c>
      <c r="G314" s="4">
        <f>IF(M313*Invoer!$B$12/12&gt;=0,M313*Invoer!$B$12/12,0)</f>
        <v>0</v>
      </c>
      <c r="H314" s="4">
        <f>ABS(PMT(Invoer!$B$12/12,360-C314+1,IF(M313&gt;=0,M313,0),0))</f>
        <v>0</v>
      </c>
      <c r="I314" s="4">
        <f t="shared" si="39"/>
        <v>0</v>
      </c>
      <c r="J314" s="4">
        <f t="shared" si="36"/>
        <v>0</v>
      </c>
      <c r="K314" s="4">
        <f t="shared" si="40"/>
        <v>0</v>
      </c>
      <c r="L314" s="4">
        <f t="shared" si="41"/>
        <v>0</v>
      </c>
      <c r="M314" s="4">
        <f t="shared" si="44"/>
        <v>0</v>
      </c>
      <c r="N314" s="4">
        <f t="shared" si="42"/>
        <v>0</v>
      </c>
    </row>
    <row r="315" spans="1:14" x14ac:dyDescent="0.25">
      <c r="A315" s="10">
        <f t="shared" si="43"/>
        <v>53966</v>
      </c>
      <c r="B315">
        <f t="shared" si="37"/>
        <v>27</v>
      </c>
      <c r="C315">
        <v>314</v>
      </c>
      <c r="D315" s="4">
        <f t="shared" si="38"/>
        <v>0</v>
      </c>
      <c r="E315" s="4">
        <f>IF(ISNA(VLOOKUP(A315,'Extra aflossing'!A:G,3,0)),0,VLOOKUP(A315,'Extra aflossing'!A:G,3,0))</f>
        <v>0</v>
      </c>
      <c r="F315" s="4">
        <f>IF(A315&lt;=Invoer!$B$27,IF(M314&gt;=0,IF(M314&gt;=$H$2,($H$2-H315),M314-D315)),0)</f>
        <v>0</v>
      </c>
      <c r="G315" s="4">
        <f>IF(M314*Invoer!$B$12/12&gt;=0,M314*Invoer!$B$12/12,0)</f>
        <v>0</v>
      </c>
      <c r="H315" s="4">
        <f>ABS(PMT(Invoer!$B$12/12,360-C315+1,IF(M314&gt;=0,M314,0),0))</f>
        <v>0</v>
      </c>
      <c r="I315" s="4">
        <f t="shared" si="39"/>
        <v>0</v>
      </c>
      <c r="J315" s="4">
        <f t="shared" si="36"/>
        <v>0</v>
      </c>
      <c r="K315" s="4">
        <f t="shared" si="40"/>
        <v>0</v>
      </c>
      <c r="L315" s="4">
        <f t="shared" si="41"/>
        <v>0</v>
      </c>
      <c r="M315" s="4">
        <f t="shared" si="44"/>
        <v>0</v>
      </c>
      <c r="N315" s="4">
        <f t="shared" si="42"/>
        <v>0</v>
      </c>
    </row>
    <row r="316" spans="1:14" x14ac:dyDescent="0.25">
      <c r="A316" s="10">
        <f t="shared" si="43"/>
        <v>53997</v>
      </c>
      <c r="B316">
        <f t="shared" si="37"/>
        <v>27</v>
      </c>
      <c r="C316">
        <v>315</v>
      </c>
      <c r="D316" s="4">
        <f t="shared" si="38"/>
        <v>0</v>
      </c>
      <c r="E316" s="4">
        <f>IF(ISNA(VLOOKUP(A316,'Extra aflossing'!A:G,3,0)),0,VLOOKUP(A316,'Extra aflossing'!A:G,3,0))</f>
        <v>0</v>
      </c>
      <c r="F316" s="4">
        <f>IF(A316&lt;=Invoer!$B$27,IF(M315&gt;=0,IF(M315&gt;=$H$2,($H$2-H316),M315-D316)),0)</f>
        <v>0</v>
      </c>
      <c r="G316" s="4">
        <f>IF(M315*Invoer!$B$12/12&gt;=0,M315*Invoer!$B$12/12,0)</f>
        <v>0</v>
      </c>
      <c r="H316" s="4">
        <f>ABS(PMT(Invoer!$B$12/12,360-C316+1,IF(M315&gt;=0,M315,0),0))</f>
        <v>0</v>
      </c>
      <c r="I316" s="4">
        <f t="shared" si="39"/>
        <v>0</v>
      </c>
      <c r="J316" s="4">
        <f t="shared" si="36"/>
        <v>0</v>
      </c>
      <c r="K316" s="4">
        <f t="shared" si="40"/>
        <v>0</v>
      </c>
      <c r="L316" s="4">
        <f t="shared" si="41"/>
        <v>0</v>
      </c>
      <c r="M316" s="4">
        <f t="shared" si="44"/>
        <v>0</v>
      </c>
      <c r="N316" s="4">
        <f t="shared" si="42"/>
        <v>0</v>
      </c>
    </row>
    <row r="317" spans="1:14" x14ac:dyDescent="0.25">
      <c r="A317" s="10">
        <f t="shared" si="43"/>
        <v>54027</v>
      </c>
      <c r="B317">
        <f t="shared" si="37"/>
        <v>27</v>
      </c>
      <c r="C317">
        <v>316</v>
      </c>
      <c r="D317" s="4">
        <f t="shared" si="38"/>
        <v>0</v>
      </c>
      <c r="E317" s="4">
        <f>IF(ISNA(VLOOKUP(A317,'Extra aflossing'!A:G,3,0)),0,VLOOKUP(A317,'Extra aflossing'!A:G,3,0))</f>
        <v>0</v>
      </c>
      <c r="F317" s="4">
        <f>IF(A317&lt;=Invoer!$B$27,IF(M316&gt;=0,IF(M316&gt;=$H$2,($H$2-H317),M316-D317)),0)</f>
        <v>0</v>
      </c>
      <c r="G317" s="4">
        <f>IF(M316*Invoer!$B$12/12&gt;=0,M316*Invoer!$B$12/12,0)</f>
        <v>0</v>
      </c>
      <c r="H317" s="4">
        <f>ABS(PMT(Invoer!$B$12/12,360-C317+1,IF(M316&gt;=0,M316,0),0))</f>
        <v>0</v>
      </c>
      <c r="I317" s="4">
        <f t="shared" si="39"/>
        <v>0</v>
      </c>
      <c r="J317" s="4">
        <f t="shared" si="36"/>
        <v>0</v>
      </c>
      <c r="K317" s="4">
        <f t="shared" si="40"/>
        <v>0</v>
      </c>
      <c r="L317" s="4">
        <f t="shared" si="41"/>
        <v>0</v>
      </c>
      <c r="M317" s="4">
        <f t="shared" si="44"/>
        <v>0</v>
      </c>
      <c r="N317" s="4">
        <f t="shared" si="42"/>
        <v>0</v>
      </c>
    </row>
    <row r="318" spans="1:14" x14ac:dyDescent="0.25">
      <c r="A318" s="10">
        <f t="shared" si="43"/>
        <v>54058</v>
      </c>
      <c r="B318">
        <f t="shared" si="37"/>
        <v>27</v>
      </c>
      <c r="C318">
        <v>317</v>
      </c>
      <c r="D318" s="4">
        <f t="shared" si="38"/>
        <v>0</v>
      </c>
      <c r="E318" s="4">
        <f>IF(ISNA(VLOOKUP(A318,'Extra aflossing'!A:G,3,0)),0,VLOOKUP(A318,'Extra aflossing'!A:G,3,0))</f>
        <v>0</v>
      </c>
      <c r="F318" s="4">
        <f>IF(A318&lt;=Invoer!$B$27,IF(M317&gt;=0,IF(M317&gt;=$H$2,($H$2-H318),M317-D318)),0)</f>
        <v>0</v>
      </c>
      <c r="G318" s="4">
        <f>IF(M317*Invoer!$B$12/12&gt;=0,M317*Invoer!$B$12/12,0)</f>
        <v>0</v>
      </c>
      <c r="H318" s="4">
        <f>ABS(PMT(Invoer!$B$12/12,360-C318+1,IF(M317&gt;=0,M317,0),0))</f>
        <v>0</v>
      </c>
      <c r="I318" s="4">
        <f t="shared" si="39"/>
        <v>0</v>
      </c>
      <c r="J318" s="4">
        <f t="shared" si="36"/>
        <v>0</v>
      </c>
      <c r="K318" s="4">
        <f t="shared" si="40"/>
        <v>0</v>
      </c>
      <c r="L318" s="4">
        <f t="shared" si="41"/>
        <v>0</v>
      </c>
      <c r="M318" s="4">
        <f t="shared" si="44"/>
        <v>0</v>
      </c>
      <c r="N318" s="4">
        <f t="shared" si="42"/>
        <v>0</v>
      </c>
    </row>
    <row r="319" spans="1:14" x14ac:dyDescent="0.25">
      <c r="A319" s="10">
        <f t="shared" si="43"/>
        <v>54089</v>
      </c>
      <c r="B319">
        <f t="shared" si="37"/>
        <v>27</v>
      </c>
      <c r="C319">
        <v>318</v>
      </c>
      <c r="D319" s="4">
        <f t="shared" si="38"/>
        <v>0</v>
      </c>
      <c r="E319" s="4">
        <f>IF(ISNA(VLOOKUP(A319,'Extra aflossing'!A:G,3,0)),0,VLOOKUP(A319,'Extra aflossing'!A:G,3,0))</f>
        <v>0</v>
      </c>
      <c r="F319" s="4">
        <f>IF(A319&lt;=Invoer!$B$27,IF(M318&gt;=0,IF(M318&gt;=$H$2,($H$2-H319),M318-D319)),0)</f>
        <v>0</v>
      </c>
      <c r="G319" s="4">
        <f>IF(M318*Invoer!$B$12/12&gt;=0,M318*Invoer!$B$12/12,0)</f>
        <v>0</v>
      </c>
      <c r="H319" s="4">
        <f>ABS(PMT(Invoer!$B$12/12,360-C319+1,IF(M318&gt;=0,M318,0),0))</f>
        <v>0</v>
      </c>
      <c r="I319" s="4">
        <f t="shared" si="39"/>
        <v>0</v>
      </c>
      <c r="J319" s="4">
        <f t="shared" si="36"/>
        <v>0</v>
      </c>
      <c r="K319" s="4">
        <f t="shared" si="40"/>
        <v>0</v>
      </c>
      <c r="L319" s="4">
        <f t="shared" si="41"/>
        <v>0</v>
      </c>
      <c r="M319" s="4">
        <f t="shared" si="44"/>
        <v>0</v>
      </c>
      <c r="N319" s="4">
        <f t="shared" si="42"/>
        <v>0</v>
      </c>
    </row>
    <row r="320" spans="1:14" x14ac:dyDescent="0.25">
      <c r="A320" s="10">
        <f t="shared" si="43"/>
        <v>54118</v>
      </c>
      <c r="B320">
        <f t="shared" si="37"/>
        <v>27</v>
      </c>
      <c r="C320">
        <v>319</v>
      </c>
      <c r="D320" s="4">
        <f t="shared" si="38"/>
        <v>0</v>
      </c>
      <c r="E320" s="4">
        <f>IF(ISNA(VLOOKUP(A320,'Extra aflossing'!A:G,3,0)),0,VLOOKUP(A320,'Extra aflossing'!A:G,3,0))</f>
        <v>0</v>
      </c>
      <c r="F320" s="4">
        <f>IF(A320&lt;=Invoer!$B$27,IF(M319&gt;=0,IF(M319&gt;=$H$2,($H$2-H320),M319-D320)),0)</f>
        <v>0</v>
      </c>
      <c r="G320" s="4">
        <f>IF(M319*Invoer!$B$12/12&gt;=0,M319*Invoer!$B$12/12,0)</f>
        <v>0</v>
      </c>
      <c r="H320" s="4">
        <f>ABS(PMT(Invoer!$B$12/12,360-C320+1,IF(M319&gt;=0,M319,0),0))</f>
        <v>0</v>
      </c>
      <c r="I320" s="4">
        <f t="shared" si="39"/>
        <v>0</v>
      </c>
      <c r="J320" s="4">
        <f t="shared" si="36"/>
        <v>0</v>
      </c>
      <c r="K320" s="4">
        <f t="shared" si="40"/>
        <v>0</v>
      </c>
      <c r="L320" s="4">
        <f t="shared" si="41"/>
        <v>0</v>
      </c>
      <c r="M320" s="4">
        <f t="shared" si="44"/>
        <v>0</v>
      </c>
      <c r="N320" s="4">
        <f t="shared" si="42"/>
        <v>0</v>
      </c>
    </row>
    <row r="321" spans="1:14" x14ac:dyDescent="0.25">
      <c r="A321" s="10">
        <f t="shared" si="43"/>
        <v>54149</v>
      </c>
      <c r="B321">
        <f t="shared" si="37"/>
        <v>27</v>
      </c>
      <c r="C321">
        <v>320</v>
      </c>
      <c r="D321" s="4">
        <f t="shared" si="38"/>
        <v>0</v>
      </c>
      <c r="E321" s="4">
        <f>IF(ISNA(VLOOKUP(A321,'Extra aflossing'!A:G,3,0)),0,VLOOKUP(A321,'Extra aflossing'!A:G,3,0))</f>
        <v>0</v>
      </c>
      <c r="F321" s="4">
        <f>IF(A321&lt;=Invoer!$B$27,IF(M320&gt;=0,IF(M320&gt;=$H$2,($H$2-H321),M320-D321)),0)</f>
        <v>0</v>
      </c>
      <c r="G321" s="4">
        <f>IF(M320*Invoer!$B$12/12&gt;=0,M320*Invoer!$B$12/12,0)</f>
        <v>0</v>
      </c>
      <c r="H321" s="4">
        <f>ABS(PMT(Invoer!$B$12/12,360-C321+1,IF(M320&gt;=0,M320,0),0))</f>
        <v>0</v>
      </c>
      <c r="I321" s="4">
        <f t="shared" si="39"/>
        <v>0</v>
      </c>
      <c r="J321" s="4">
        <f t="shared" si="36"/>
        <v>0</v>
      </c>
      <c r="K321" s="4">
        <f t="shared" si="40"/>
        <v>0</v>
      </c>
      <c r="L321" s="4">
        <f t="shared" si="41"/>
        <v>0</v>
      </c>
      <c r="M321" s="4">
        <f t="shared" si="44"/>
        <v>0</v>
      </c>
      <c r="N321" s="4">
        <f t="shared" si="42"/>
        <v>0</v>
      </c>
    </row>
    <row r="322" spans="1:14" x14ac:dyDescent="0.25">
      <c r="A322" s="10">
        <f t="shared" si="43"/>
        <v>54179</v>
      </c>
      <c r="B322">
        <f t="shared" si="37"/>
        <v>27</v>
      </c>
      <c r="C322">
        <v>321</v>
      </c>
      <c r="D322" s="4">
        <f t="shared" si="38"/>
        <v>0</v>
      </c>
      <c r="E322" s="4">
        <f>IF(ISNA(VLOOKUP(A322,'Extra aflossing'!A:G,3,0)),0,VLOOKUP(A322,'Extra aflossing'!A:G,3,0))</f>
        <v>0</v>
      </c>
      <c r="F322" s="4">
        <f>IF(A322&lt;=Invoer!$B$27,IF(M321&gt;=0,IF(M321&gt;=$H$2,($H$2-H322),M321-D322)),0)</f>
        <v>0</v>
      </c>
      <c r="G322" s="4">
        <f>IF(M321*Invoer!$B$12/12&gt;=0,M321*Invoer!$B$12/12,0)</f>
        <v>0</v>
      </c>
      <c r="H322" s="4">
        <f>ABS(PMT(Invoer!$B$12/12,360-C322+1,IF(M321&gt;=0,M321,0),0))</f>
        <v>0</v>
      </c>
      <c r="I322" s="4">
        <f t="shared" si="39"/>
        <v>0</v>
      </c>
      <c r="J322" s="4">
        <f t="shared" ref="J322:J361" si="45">H322-I322</f>
        <v>0</v>
      </c>
      <c r="K322" s="4">
        <f t="shared" si="40"/>
        <v>0</v>
      </c>
      <c r="L322" s="4">
        <f t="shared" si="41"/>
        <v>0</v>
      </c>
      <c r="M322" s="4">
        <f t="shared" si="44"/>
        <v>0</v>
      </c>
      <c r="N322" s="4">
        <f t="shared" si="42"/>
        <v>0</v>
      </c>
    </row>
    <row r="323" spans="1:14" x14ac:dyDescent="0.25">
      <c r="A323" s="10">
        <f t="shared" si="43"/>
        <v>54210</v>
      </c>
      <c r="B323">
        <f t="shared" ref="B323:B361" si="46">CEILING(C323/12,1)</f>
        <v>27</v>
      </c>
      <c r="C323">
        <v>322</v>
      </c>
      <c r="D323" s="4">
        <f t="shared" ref="D323:D361" si="47">H323-G323</f>
        <v>0</v>
      </c>
      <c r="E323" s="4">
        <f>IF(ISNA(VLOOKUP(A323,'Extra aflossing'!A:G,3,0)),0,VLOOKUP(A323,'Extra aflossing'!A:G,3,0))</f>
        <v>0</v>
      </c>
      <c r="F323" s="4">
        <f>IF(A323&lt;=Invoer!$B$27,IF(M322&gt;=0,IF(M322&gt;=$H$2,($H$2-H323),M322-D323)),0)</f>
        <v>0</v>
      </c>
      <c r="G323" s="4">
        <f>IF(M322*Invoer!$B$12/12&gt;=0,M322*Invoer!$B$12/12,0)</f>
        <v>0</v>
      </c>
      <c r="H323" s="4">
        <f>ABS(PMT(Invoer!$B$12/12,360-C323+1,IF(M322&gt;=0,M322,0),0))</f>
        <v>0</v>
      </c>
      <c r="I323" s="4">
        <f t="shared" ref="I323:I361" si="48">IF(G323-(Eigenwoningforfait/12)&lt;=0,0,(G323-(Eigenwoningforfait/12))*Belastingpercentage)</f>
        <v>0</v>
      </c>
      <c r="J323" s="4">
        <f t="shared" si="45"/>
        <v>0</v>
      </c>
      <c r="K323" s="4">
        <f t="shared" ref="K323:K361" si="49">SUM(F323,H323)</f>
        <v>0</v>
      </c>
      <c r="L323" s="4">
        <f t="shared" ref="L323:L361" si="50">K323-I323</f>
        <v>0</v>
      </c>
      <c r="M323" s="4">
        <f t="shared" si="44"/>
        <v>0</v>
      </c>
      <c r="N323" s="4">
        <f t="shared" ref="N323:N361" si="51">SUM(E323,F323,H323)</f>
        <v>0</v>
      </c>
    </row>
    <row r="324" spans="1:14" x14ac:dyDescent="0.25">
      <c r="A324" s="10">
        <f t="shared" ref="A324:A361" si="52">DATE(YEAR(A323),MONTH(A323)+1,DAY(A323))</f>
        <v>54240</v>
      </c>
      <c r="B324">
        <f t="shared" si="46"/>
        <v>27</v>
      </c>
      <c r="C324">
        <v>323</v>
      </c>
      <c r="D324" s="4">
        <f t="shared" si="47"/>
        <v>0</v>
      </c>
      <c r="E324" s="4">
        <f>IF(ISNA(VLOOKUP(A324,'Extra aflossing'!A:G,3,0)),0,VLOOKUP(A324,'Extra aflossing'!A:G,3,0))</f>
        <v>0</v>
      </c>
      <c r="F324" s="4">
        <f>IF(A324&lt;=Invoer!$B$27,IF(M323&gt;=0,IF(M323&gt;=$H$2,($H$2-H324),M323-D324)),0)</f>
        <v>0</v>
      </c>
      <c r="G324" s="4">
        <f>IF(M323*Invoer!$B$12/12&gt;=0,M323*Invoer!$B$12/12,0)</f>
        <v>0</v>
      </c>
      <c r="H324" s="4">
        <f>ABS(PMT(Invoer!$B$12/12,360-C324+1,IF(M323&gt;=0,M323,0),0))</f>
        <v>0</v>
      </c>
      <c r="I324" s="4">
        <f t="shared" si="48"/>
        <v>0</v>
      </c>
      <c r="J324" s="4">
        <f t="shared" si="45"/>
        <v>0</v>
      </c>
      <c r="K324" s="4">
        <f t="shared" si="49"/>
        <v>0</v>
      </c>
      <c r="L324" s="4">
        <f t="shared" si="50"/>
        <v>0</v>
      </c>
      <c r="M324" s="4">
        <f t="shared" ref="M324:M361" si="53">M323-D324-E324-F324</f>
        <v>0</v>
      </c>
      <c r="N324" s="4">
        <f t="shared" si="51"/>
        <v>0</v>
      </c>
    </row>
    <row r="325" spans="1:14" x14ac:dyDescent="0.25">
      <c r="A325" s="10">
        <f t="shared" si="52"/>
        <v>54271</v>
      </c>
      <c r="B325">
        <f t="shared" si="46"/>
        <v>27</v>
      </c>
      <c r="C325">
        <v>324</v>
      </c>
      <c r="D325" s="4">
        <f t="shared" si="47"/>
        <v>0</v>
      </c>
      <c r="E325" s="4">
        <f>IF(ISNA(VLOOKUP(A325,'Extra aflossing'!A:G,3,0)),0,VLOOKUP(A325,'Extra aflossing'!A:G,3,0))</f>
        <v>0</v>
      </c>
      <c r="F325" s="4">
        <f>IF(A325&lt;=Invoer!$B$27,IF(M324&gt;=0,IF(M324&gt;=$H$2,($H$2-H325),M324-D325)),0)</f>
        <v>0</v>
      </c>
      <c r="G325" s="4">
        <f>IF(M324*Invoer!$B$12/12&gt;=0,M324*Invoer!$B$12/12,0)</f>
        <v>0</v>
      </c>
      <c r="H325" s="4">
        <f>ABS(PMT(Invoer!$B$12/12,360-C325+1,IF(M324&gt;=0,M324,0),0))</f>
        <v>0</v>
      </c>
      <c r="I325" s="4">
        <f t="shared" si="48"/>
        <v>0</v>
      </c>
      <c r="J325" s="4">
        <f t="shared" si="45"/>
        <v>0</v>
      </c>
      <c r="K325" s="4">
        <f t="shared" si="49"/>
        <v>0</v>
      </c>
      <c r="L325" s="4">
        <f t="shared" si="50"/>
        <v>0</v>
      </c>
      <c r="M325" s="4">
        <f t="shared" si="53"/>
        <v>0</v>
      </c>
      <c r="N325" s="4">
        <f t="shared" si="51"/>
        <v>0</v>
      </c>
    </row>
    <row r="326" spans="1:14" x14ac:dyDescent="0.25">
      <c r="A326" s="10">
        <f t="shared" si="52"/>
        <v>54302</v>
      </c>
      <c r="B326">
        <f t="shared" si="46"/>
        <v>28</v>
      </c>
      <c r="C326">
        <v>325</v>
      </c>
      <c r="D326" s="4">
        <f t="shared" si="47"/>
        <v>0</v>
      </c>
      <c r="E326" s="4">
        <f>IF(ISNA(VLOOKUP(A326,'Extra aflossing'!A:G,3,0)),0,VLOOKUP(A326,'Extra aflossing'!A:G,3,0))</f>
        <v>0</v>
      </c>
      <c r="F326" s="4">
        <f>IF(A326&lt;=Invoer!$B$27,IF(M325&gt;=0,IF(M325&gt;=$H$2,($H$2-H326),M325-D326)),0)</f>
        <v>0</v>
      </c>
      <c r="G326" s="4">
        <f>IF(M325*Invoer!$B$12/12&gt;=0,M325*Invoer!$B$12/12,0)</f>
        <v>0</v>
      </c>
      <c r="H326" s="4">
        <f>ABS(PMT(Invoer!$B$12/12,360-C326+1,IF(M325&gt;=0,M325,0),0))</f>
        <v>0</v>
      </c>
      <c r="I326" s="4">
        <f t="shared" si="48"/>
        <v>0</v>
      </c>
      <c r="J326" s="4">
        <f t="shared" si="45"/>
        <v>0</v>
      </c>
      <c r="K326" s="4">
        <f t="shared" si="49"/>
        <v>0</v>
      </c>
      <c r="L326" s="4">
        <f t="shared" si="50"/>
        <v>0</v>
      </c>
      <c r="M326" s="4">
        <f t="shared" si="53"/>
        <v>0</v>
      </c>
      <c r="N326" s="4">
        <f t="shared" si="51"/>
        <v>0</v>
      </c>
    </row>
    <row r="327" spans="1:14" x14ac:dyDescent="0.25">
      <c r="A327" s="10">
        <f t="shared" si="52"/>
        <v>54332</v>
      </c>
      <c r="B327">
        <f t="shared" si="46"/>
        <v>28</v>
      </c>
      <c r="C327">
        <v>326</v>
      </c>
      <c r="D327" s="4">
        <f t="shared" si="47"/>
        <v>0</v>
      </c>
      <c r="E327" s="4">
        <f>IF(ISNA(VLOOKUP(A327,'Extra aflossing'!A:G,3,0)),0,VLOOKUP(A327,'Extra aflossing'!A:G,3,0))</f>
        <v>0</v>
      </c>
      <c r="F327" s="4">
        <f>IF(A327&lt;=Invoer!$B$27,IF(M326&gt;=0,IF(M326&gt;=$H$2,($H$2-H327),M326-D327)),0)</f>
        <v>0</v>
      </c>
      <c r="G327" s="4">
        <f>IF(M326*Invoer!$B$12/12&gt;=0,M326*Invoer!$B$12/12,0)</f>
        <v>0</v>
      </c>
      <c r="H327" s="4">
        <f>ABS(PMT(Invoer!$B$12/12,360-C327+1,IF(M326&gt;=0,M326,0),0))</f>
        <v>0</v>
      </c>
      <c r="I327" s="4">
        <f t="shared" si="48"/>
        <v>0</v>
      </c>
      <c r="J327" s="4">
        <f t="shared" si="45"/>
        <v>0</v>
      </c>
      <c r="K327" s="4">
        <f t="shared" si="49"/>
        <v>0</v>
      </c>
      <c r="L327" s="4">
        <f t="shared" si="50"/>
        <v>0</v>
      </c>
      <c r="M327" s="4">
        <f t="shared" si="53"/>
        <v>0</v>
      </c>
      <c r="N327" s="4">
        <f t="shared" si="51"/>
        <v>0</v>
      </c>
    </row>
    <row r="328" spans="1:14" x14ac:dyDescent="0.25">
      <c r="A328" s="10">
        <f t="shared" si="52"/>
        <v>54363</v>
      </c>
      <c r="B328">
        <f t="shared" si="46"/>
        <v>28</v>
      </c>
      <c r="C328">
        <v>327</v>
      </c>
      <c r="D328" s="4">
        <f t="shared" si="47"/>
        <v>0</v>
      </c>
      <c r="E328" s="4">
        <f>IF(ISNA(VLOOKUP(A328,'Extra aflossing'!A:G,3,0)),0,VLOOKUP(A328,'Extra aflossing'!A:G,3,0))</f>
        <v>0</v>
      </c>
      <c r="F328" s="4">
        <f>IF(A328&lt;=Invoer!$B$27,IF(M327&gt;=0,IF(M327&gt;=$H$2,($H$2-H328),M327-D328)),0)</f>
        <v>0</v>
      </c>
      <c r="G328" s="4">
        <f>IF(M327*Invoer!$B$12/12&gt;=0,M327*Invoer!$B$12/12,0)</f>
        <v>0</v>
      </c>
      <c r="H328" s="4">
        <f>ABS(PMT(Invoer!$B$12/12,360-C328+1,IF(M327&gt;=0,M327,0),0))</f>
        <v>0</v>
      </c>
      <c r="I328" s="4">
        <f t="shared" si="48"/>
        <v>0</v>
      </c>
      <c r="J328" s="4">
        <f t="shared" si="45"/>
        <v>0</v>
      </c>
      <c r="K328" s="4">
        <f t="shared" si="49"/>
        <v>0</v>
      </c>
      <c r="L328" s="4">
        <f t="shared" si="50"/>
        <v>0</v>
      </c>
      <c r="M328" s="4">
        <f t="shared" si="53"/>
        <v>0</v>
      </c>
      <c r="N328" s="4">
        <f t="shared" si="51"/>
        <v>0</v>
      </c>
    </row>
    <row r="329" spans="1:14" x14ac:dyDescent="0.25">
      <c r="A329" s="10">
        <f t="shared" si="52"/>
        <v>54393</v>
      </c>
      <c r="B329">
        <f t="shared" si="46"/>
        <v>28</v>
      </c>
      <c r="C329">
        <v>328</v>
      </c>
      <c r="D329" s="4">
        <f t="shared" si="47"/>
        <v>0</v>
      </c>
      <c r="E329" s="4">
        <f>IF(ISNA(VLOOKUP(A329,'Extra aflossing'!A:G,3,0)),0,VLOOKUP(A329,'Extra aflossing'!A:G,3,0))</f>
        <v>0</v>
      </c>
      <c r="F329" s="4">
        <f>IF(A329&lt;=Invoer!$B$27,IF(M328&gt;=0,IF(M328&gt;=$H$2,($H$2-H329),M328-D329)),0)</f>
        <v>0</v>
      </c>
      <c r="G329" s="4">
        <f>IF(M328*Invoer!$B$12/12&gt;=0,M328*Invoer!$B$12/12,0)</f>
        <v>0</v>
      </c>
      <c r="H329" s="4">
        <f>ABS(PMT(Invoer!$B$12/12,360-C329+1,IF(M328&gt;=0,M328,0),0))</f>
        <v>0</v>
      </c>
      <c r="I329" s="4">
        <f t="shared" si="48"/>
        <v>0</v>
      </c>
      <c r="J329" s="4">
        <f t="shared" si="45"/>
        <v>0</v>
      </c>
      <c r="K329" s="4">
        <f t="shared" si="49"/>
        <v>0</v>
      </c>
      <c r="L329" s="4">
        <f t="shared" si="50"/>
        <v>0</v>
      </c>
      <c r="M329" s="4">
        <f t="shared" si="53"/>
        <v>0</v>
      </c>
      <c r="N329" s="4">
        <f t="shared" si="51"/>
        <v>0</v>
      </c>
    </row>
    <row r="330" spans="1:14" x14ac:dyDescent="0.25">
      <c r="A330" s="10">
        <f t="shared" si="52"/>
        <v>54424</v>
      </c>
      <c r="B330">
        <f t="shared" si="46"/>
        <v>28</v>
      </c>
      <c r="C330">
        <v>329</v>
      </c>
      <c r="D330" s="4">
        <f t="shared" si="47"/>
        <v>0</v>
      </c>
      <c r="E330" s="4">
        <f>IF(ISNA(VLOOKUP(A330,'Extra aflossing'!A:G,3,0)),0,VLOOKUP(A330,'Extra aflossing'!A:G,3,0))</f>
        <v>0</v>
      </c>
      <c r="F330" s="4">
        <f>IF(A330&lt;=Invoer!$B$27,IF(M329&gt;=0,IF(M329&gt;=$H$2,($H$2-H330),M329-D330)),0)</f>
        <v>0</v>
      </c>
      <c r="G330" s="4">
        <f>IF(M329*Invoer!$B$12/12&gt;=0,M329*Invoer!$B$12/12,0)</f>
        <v>0</v>
      </c>
      <c r="H330" s="4">
        <f>ABS(PMT(Invoer!$B$12/12,360-C330+1,IF(M329&gt;=0,M329,0),0))</f>
        <v>0</v>
      </c>
      <c r="I330" s="4">
        <f t="shared" si="48"/>
        <v>0</v>
      </c>
      <c r="J330" s="4">
        <f t="shared" si="45"/>
        <v>0</v>
      </c>
      <c r="K330" s="4">
        <f t="shared" si="49"/>
        <v>0</v>
      </c>
      <c r="L330" s="4">
        <f t="shared" si="50"/>
        <v>0</v>
      </c>
      <c r="M330" s="4">
        <f t="shared" si="53"/>
        <v>0</v>
      </c>
      <c r="N330" s="4">
        <f t="shared" si="51"/>
        <v>0</v>
      </c>
    </row>
    <row r="331" spans="1:14" x14ac:dyDescent="0.25">
      <c r="A331" s="10">
        <f t="shared" si="52"/>
        <v>54455</v>
      </c>
      <c r="B331">
        <f t="shared" si="46"/>
        <v>28</v>
      </c>
      <c r="C331">
        <v>330</v>
      </c>
      <c r="D331" s="4">
        <f t="shared" si="47"/>
        <v>0</v>
      </c>
      <c r="E331" s="4">
        <f>IF(ISNA(VLOOKUP(A331,'Extra aflossing'!A:G,3,0)),0,VLOOKUP(A331,'Extra aflossing'!A:G,3,0))</f>
        <v>0</v>
      </c>
      <c r="F331" s="4">
        <f>IF(A331&lt;=Invoer!$B$27,IF(M330&gt;=0,IF(M330&gt;=$H$2,($H$2-H331),M330-D331)),0)</f>
        <v>0</v>
      </c>
      <c r="G331" s="4">
        <f>IF(M330*Invoer!$B$12/12&gt;=0,M330*Invoer!$B$12/12,0)</f>
        <v>0</v>
      </c>
      <c r="H331" s="4">
        <f>ABS(PMT(Invoer!$B$12/12,360-C331+1,IF(M330&gt;=0,M330,0),0))</f>
        <v>0</v>
      </c>
      <c r="I331" s="4">
        <f t="shared" si="48"/>
        <v>0</v>
      </c>
      <c r="J331" s="4">
        <f t="shared" si="45"/>
        <v>0</v>
      </c>
      <c r="K331" s="4">
        <f t="shared" si="49"/>
        <v>0</v>
      </c>
      <c r="L331" s="4">
        <f t="shared" si="50"/>
        <v>0</v>
      </c>
      <c r="M331" s="4">
        <f t="shared" si="53"/>
        <v>0</v>
      </c>
      <c r="N331" s="4">
        <f t="shared" si="51"/>
        <v>0</v>
      </c>
    </row>
    <row r="332" spans="1:14" x14ac:dyDescent="0.25">
      <c r="A332" s="10">
        <f t="shared" si="52"/>
        <v>54483</v>
      </c>
      <c r="B332">
        <f t="shared" si="46"/>
        <v>28</v>
      </c>
      <c r="C332">
        <v>331</v>
      </c>
      <c r="D332" s="4">
        <f t="shared" si="47"/>
        <v>0</v>
      </c>
      <c r="E332" s="4">
        <f>IF(ISNA(VLOOKUP(A332,'Extra aflossing'!A:G,3,0)),0,VLOOKUP(A332,'Extra aflossing'!A:G,3,0))</f>
        <v>0</v>
      </c>
      <c r="F332" s="4">
        <f>IF(A332&lt;=Invoer!$B$27,IF(M331&gt;=0,IF(M331&gt;=$H$2,($H$2-H332),M331-D332)),0)</f>
        <v>0</v>
      </c>
      <c r="G332" s="4">
        <f>IF(M331*Invoer!$B$12/12&gt;=0,M331*Invoer!$B$12/12,0)</f>
        <v>0</v>
      </c>
      <c r="H332" s="4">
        <f>ABS(PMT(Invoer!$B$12/12,360-C332+1,IF(M331&gt;=0,M331,0),0))</f>
        <v>0</v>
      </c>
      <c r="I332" s="4">
        <f t="shared" si="48"/>
        <v>0</v>
      </c>
      <c r="J332" s="4">
        <f t="shared" si="45"/>
        <v>0</v>
      </c>
      <c r="K332" s="4">
        <f t="shared" si="49"/>
        <v>0</v>
      </c>
      <c r="L332" s="4">
        <f t="shared" si="50"/>
        <v>0</v>
      </c>
      <c r="M332" s="4">
        <f t="shared" si="53"/>
        <v>0</v>
      </c>
      <c r="N332" s="4">
        <f t="shared" si="51"/>
        <v>0</v>
      </c>
    </row>
    <row r="333" spans="1:14" x14ac:dyDescent="0.25">
      <c r="A333" s="10">
        <f t="shared" si="52"/>
        <v>54514</v>
      </c>
      <c r="B333">
        <f t="shared" si="46"/>
        <v>28</v>
      </c>
      <c r="C333">
        <v>332</v>
      </c>
      <c r="D333" s="4">
        <f t="shared" si="47"/>
        <v>0</v>
      </c>
      <c r="E333" s="4">
        <f>IF(ISNA(VLOOKUP(A333,'Extra aflossing'!A:G,3,0)),0,VLOOKUP(A333,'Extra aflossing'!A:G,3,0))</f>
        <v>0</v>
      </c>
      <c r="F333" s="4">
        <f>IF(A333&lt;=Invoer!$B$27,IF(M332&gt;=0,IF(M332&gt;=$H$2,($H$2-H333),M332-D333)),0)</f>
        <v>0</v>
      </c>
      <c r="G333" s="4">
        <f>IF(M332*Invoer!$B$12/12&gt;=0,M332*Invoer!$B$12/12,0)</f>
        <v>0</v>
      </c>
      <c r="H333" s="4">
        <f>ABS(PMT(Invoer!$B$12/12,360-C333+1,IF(M332&gt;=0,M332,0),0))</f>
        <v>0</v>
      </c>
      <c r="I333" s="4">
        <f t="shared" si="48"/>
        <v>0</v>
      </c>
      <c r="J333" s="4">
        <f t="shared" si="45"/>
        <v>0</v>
      </c>
      <c r="K333" s="4">
        <f t="shared" si="49"/>
        <v>0</v>
      </c>
      <c r="L333" s="4">
        <f t="shared" si="50"/>
        <v>0</v>
      </c>
      <c r="M333" s="4">
        <f t="shared" si="53"/>
        <v>0</v>
      </c>
      <c r="N333" s="4">
        <f t="shared" si="51"/>
        <v>0</v>
      </c>
    </row>
    <row r="334" spans="1:14" x14ac:dyDescent="0.25">
      <c r="A334" s="10">
        <f t="shared" si="52"/>
        <v>54544</v>
      </c>
      <c r="B334">
        <f t="shared" si="46"/>
        <v>28</v>
      </c>
      <c r="C334">
        <v>333</v>
      </c>
      <c r="D334" s="4">
        <f t="shared" si="47"/>
        <v>0</v>
      </c>
      <c r="E334" s="4">
        <f>IF(ISNA(VLOOKUP(A334,'Extra aflossing'!A:G,3,0)),0,VLOOKUP(A334,'Extra aflossing'!A:G,3,0))</f>
        <v>0</v>
      </c>
      <c r="F334" s="4">
        <f>IF(A334&lt;=Invoer!$B$27,IF(M333&gt;=0,IF(M333&gt;=$H$2,($H$2-H334),M333-D334)),0)</f>
        <v>0</v>
      </c>
      <c r="G334" s="4">
        <f>IF(M333*Invoer!$B$12/12&gt;=0,M333*Invoer!$B$12/12,0)</f>
        <v>0</v>
      </c>
      <c r="H334" s="4">
        <f>ABS(PMT(Invoer!$B$12/12,360-C334+1,IF(M333&gt;=0,M333,0),0))</f>
        <v>0</v>
      </c>
      <c r="I334" s="4">
        <f t="shared" si="48"/>
        <v>0</v>
      </c>
      <c r="J334" s="4">
        <f t="shared" si="45"/>
        <v>0</v>
      </c>
      <c r="K334" s="4">
        <f t="shared" si="49"/>
        <v>0</v>
      </c>
      <c r="L334" s="4">
        <f t="shared" si="50"/>
        <v>0</v>
      </c>
      <c r="M334" s="4">
        <f t="shared" si="53"/>
        <v>0</v>
      </c>
      <c r="N334" s="4">
        <f t="shared" si="51"/>
        <v>0</v>
      </c>
    </row>
    <row r="335" spans="1:14" x14ac:dyDescent="0.25">
      <c r="A335" s="10">
        <f t="shared" si="52"/>
        <v>54575</v>
      </c>
      <c r="B335">
        <f t="shared" si="46"/>
        <v>28</v>
      </c>
      <c r="C335">
        <v>334</v>
      </c>
      <c r="D335" s="4">
        <f t="shared" si="47"/>
        <v>0</v>
      </c>
      <c r="E335" s="4">
        <f>IF(ISNA(VLOOKUP(A335,'Extra aflossing'!A:G,3,0)),0,VLOOKUP(A335,'Extra aflossing'!A:G,3,0))</f>
        <v>0</v>
      </c>
      <c r="F335" s="4">
        <f>IF(A335&lt;=Invoer!$B$27,IF(M334&gt;=0,IF(M334&gt;=$H$2,($H$2-H335),M334-D335)),0)</f>
        <v>0</v>
      </c>
      <c r="G335" s="4">
        <f>IF(M334*Invoer!$B$12/12&gt;=0,M334*Invoer!$B$12/12,0)</f>
        <v>0</v>
      </c>
      <c r="H335" s="4">
        <f>ABS(PMT(Invoer!$B$12/12,360-C335+1,IF(M334&gt;=0,M334,0),0))</f>
        <v>0</v>
      </c>
      <c r="I335" s="4">
        <f t="shared" si="48"/>
        <v>0</v>
      </c>
      <c r="J335" s="4">
        <f t="shared" si="45"/>
        <v>0</v>
      </c>
      <c r="K335" s="4">
        <f t="shared" si="49"/>
        <v>0</v>
      </c>
      <c r="L335" s="4">
        <f t="shared" si="50"/>
        <v>0</v>
      </c>
      <c r="M335" s="4">
        <f t="shared" si="53"/>
        <v>0</v>
      </c>
      <c r="N335" s="4">
        <f t="shared" si="51"/>
        <v>0</v>
      </c>
    </row>
    <row r="336" spans="1:14" x14ac:dyDescent="0.25">
      <c r="A336" s="10">
        <f t="shared" si="52"/>
        <v>54605</v>
      </c>
      <c r="B336">
        <f t="shared" si="46"/>
        <v>28</v>
      </c>
      <c r="C336">
        <v>335</v>
      </c>
      <c r="D336" s="4">
        <f t="shared" si="47"/>
        <v>0</v>
      </c>
      <c r="E336" s="4">
        <f>IF(ISNA(VLOOKUP(A336,'Extra aflossing'!A:G,3,0)),0,VLOOKUP(A336,'Extra aflossing'!A:G,3,0))</f>
        <v>0</v>
      </c>
      <c r="F336" s="4">
        <f>IF(A336&lt;=Invoer!$B$27,IF(M335&gt;=0,IF(M335&gt;=$H$2,($H$2-H336),M335-D336)),0)</f>
        <v>0</v>
      </c>
      <c r="G336" s="4">
        <f>IF(M335*Invoer!$B$12/12&gt;=0,M335*Invoer!$B$12/12,0)</f>
        <v>0</v>
      </c>
      <c r="H336" s="4">
        <f>ABS(PMT(Invoer!$B$12/12,360-C336+1,IF(M335&gt;=0,M335,0),0))</f>
        <v>0</v>
      </c>
      <c r="I336" s="4">
        <f t="shared" si="48"/>
        <v>0</v>
      </c>
      <c r="J336" s="4">
        <f t="shared" si="45"/>
        <v>0</v>
      </c>
      <c r="K336" s="4">
        <f t="shared" si="49"/>
        <v>0</v>
      </c>
      <c r="L336" s="4">
        <f t="shared" si="50"/>
        <v>0</v>
      </c>
      <c r="M336" s="4">
        <f t="shared" si="53"/>
        <v>0</v>
      </c>
      <c r="N336" s="4">
        <f t="shared" si="51"/>
        <v>0</v>
      </c>
    </row>
    <row r="337" spans="1:14" x14ac:dyDescent="0.25">
      <c r="A337" s="10">
        <f t="shared" si="52"/>
        <v>54636</v>
      </c>
      <c r="B337">
        <f t="shared" si="46"/>
        <v>28</v>
      </c>
      <c r="C337">
        <v>336</v>
      </c>
      <c r="D337" s="4">
        <f t="shared" si="47"/>
        <v>0</v>
      </c>
      <c r="E337" s="4">
        <f>IF(ISNA(VLOOKUP(A337,'Extra aflossing'!A:G,3,0)),0,VLOOKUP(A337,'Extra aflossing'!A:G,3,0))</f>
        <v>0</v>
      </c>
      <c r="F337" s="4">
        <f>IF(A337&lt;=Invoer!$B$27,IF(M336&gt;=0,IF(M336&gt;=$H$2,($H$2-H337),M336-D337)),0)</f>
        <v>0</v>
      </c>
      <c r="G337" s="4">
        <f>IF(M336*Invoer!$B$12/12&gt;=0,M336*Invoer!$B$12/12,0)</f>
        <v>0</v>
      </c>
      <c r="H337" s="4">
        <f>ABS(PMT(Invoer!$B$12/12,360-C337+1,IF(M336&gt;=0,M336,0),0))</f>
        <v>0</v>
      </c>
      <c r="I337" s="4">
        <f t="shared" si="48"/>
        <v>0</v>
      </c>
      <c r="J337" s="4">
        <f t="shared" si="45"/>
        <v>0</v>
      </c>
      <c r="K337" s="4">
        <f t="shared" si="49"/>
        <v>0</v>
      </c>
      <c r="L337" s="4">
        <f t="shared" si="50"/>
        <v>0</v>
      </c>
      <c r="M337" s="4">
        <f t="shared" si="53"/>
        <v>0</v>
      </c>
      <c r="N337" s="4">
        <f t="shared" si="51"/>
        <v>0</v>
      </c>
    </row>
    <row r="338" spans="1:14" x14ac:dyDescent="0.25">
      <c r="A338" s="10">
        <f t="shared" si="52"/>
        <v>54667</v>
      </c>
      <c r="B338">
        <f t="shared" si="46"/>
        <v>29</v>
      </c>
      <c r="C338">
        <v>337</v>
      </c>
      <c r="D338" s="4">
        <f t="shared" si="47"/>
        <v>0</v>
      </c>
      <c r="E338" s="4">
        <f>IF(ISNA(VLOOKUP(A338,'Extra aflossing'!A:G,3,0)),0,VLOOKUP(A338,'Extra aflossing'!A:G,3,0))</f>
        <v>0</v>
      </c>
      <c r="F338" s="4">
        <f>IF(A338&lt;=Invoer!$B$27,IF(M337&gt;=0,IF(M337&gt;=$H$2,($H$2-H338),M337-D338)),0)</f>
        <v>0</v>
      </c>
      <c r="G338" s="4">
        <f>IF(M337*Invoer!$B$12/12&gt;=0,M337*Invoer!$B$12/12,0)</f>
        <v>0</v>
      </c>
      <c r="H338" s="4">
        <f>ABS(PMT(Invoer!$B$12/12,360-C338+1,IF(M337&gt;=0,M337,0),0))</f>
        <v>0</v>
      </c>
      <c r="I338" s="4">
        <f t="shared" si="48"/>
        <v>0</v>
      </c>
      <c r="J338" s="4">
        <f t="shared" si="45"/>
        <v>0</v>
      </c>
      <c r="K338" s="4">
        <f t="shared" si="49"/>
        <v>0</v>
      </c>
      <c r="L338" s="4">
        <f t="shared" si="50"/>
        <v>0</v>
      </c>
      <c r="M338" s="4">
        <f t="shared" si="53"/>
        <v>0</v>
      </c>
      <c r="N338" s="4">
        <f t="shared" si="51"/>
        <v>0</v>
      </c>
    </row>
    <row r="339" spans="1:14" x14ac:dyDescent="0.25">
      <c r="A339" s="10">
        <f t="shared" si="52"/>
        <v>54697</v>
      </c>
      <c r="B339">
        <f t="shared" si="46"/>
        <v>29</v>
      </c>
      <c r="C339">
        <v>338</v>
      </c>
      <c r="D339" s="4">
        <f t="shared" si="47"/>
        <v>0</v>
      </c>
      <c r="E339" s="4">
        <f>IF(ISNA(VLOOKUP(A339,'Extra aflossing'!A:G,3,0)),0,VLOOKUP(A339,'Extra aflossing'!A:G,3,0))</f>
        <v>0</v>
      </c>
      <c r="F339" s="4">
        <f>IF(A339&lt;=Invoer!$B$27,IF(M338&gt;=0,IF(M338&gt;=$H$2,($H$2-H339),M338-D339)),0)</f>
        <v>0</v>
      </c>
      <c r="G339" s="4">
        <f>IF(M338*Invoer!$B$12/12&gt;=0,M338*Invoer!$B$12/12,0)</f>
        <v>0</v>
      </c>
      <c r="H339" s="4">
        <f>ABS(PMT(Invoer!$B$12/12,360-C339+1,IF(M338&gt;=0,M338,0),0))</f>
        <v>0</v>
      </c>
      <c r="I339" s="4">
        <f t="shared" si="48"/>
        <v>0</v>
      </c>
      <c r="J339" s="4">
        <f t="shared" si="45"/>
        <v>0</v>
      </c>
      <c r="K339" s="4">
        <f t="shared" si="49"/>
        <v>0</v>
      </c>
      <c r="L339" s="4">
        <f t="shared" si="50"/>
        <v>0</v>
      </c>
      <c r="M339" s="4">
        <f t="shared" si="53"/>
        <v>0</v>
      </c>
      <c r="N339" s="4">
        <f t="shared" si="51"/>
        <v>0</v>
      </c>
    </row>
    <row r="340" spans="1:14" x14ac:dyDescent="0.25">
      <c r="A340" s="10">
        <f t="shared" si="52"/>
        <v>54728</v>
      </c>
      <c r="B340">
        <f t="shared" si="46"/>
        <v>29</v>
      </c>
      <c r="C340">
        <v>339</v>
      </c>
      <c r="D340" s="4">
        <f t="shared" si="47"/>
        <v>0</v>
      </c>
      <c r="E340" s="4">
        <f>IF(ISNA(VLOOKUP(A340,'Extra aflossing'!A:G,3,0)),0,VLOOKUP(A340,'Extra aflossing'!A:G,3,0))</f>
        <v>0</v>
      </c>
      <c r="F340" s="4">
        <f>IF(A340&lt;=Invoer!$B$27,IF(M339&gt;=0,IF(M339&gt;=$H$2,($H$2-H340),M339-D340)),0)</f>
        <v>0</v>
      </c>
      <c r="G340" s="4">
        <f>IF(M339*Invoer!$B$12/12&gt;=0,M339*Invoer!$B$12/12,0)</f>
        <v>0</v>
      </c>
      <c r="H340" s="4">
        <f>ABS(PMT(Invoer!$B$12/12,360-C340+1,IF(M339&gt;=0,M339,0),0))</f>
        <v>0</v>
      </c>
      <c r="I340" s="4">
        <f t="shared" si="48"/>
        <v>0</v>
      </c>
      <c r="J340" s="4">
        <f t="shared" si="45"/>
        <v>0</v>
      </c>
      <c r="K340" s="4">
        <f t="shared" si="49"/>
        <v>0</v>
      </c>
      <c r="L340" s="4">
        <f t="shared" si="50"/>
        <v>0</v>
      </c>
      <c r="M340" s="4">
        <f t="shared" si="53"/>
        <v>0</v>
      </c>
      <c r="N340" s="4">
        <f t="shared" si="51"/>
        <v>0</v>
      </c>
    </row>
    <row r="341" spans="1:14" x14ac:dyDescent="0.25">
      <c r="A341" s="10">
        <f t="shared" si="52"/>
        <v>54758</v>
      </c>
      <c r="B341">
        <f t="shared" si="46"/>
        <v>29</v>
      </c>
      <c r="C341">
        <v>340</v>
      </c>
      <c r="D341" s="4">
        <f t="shared" si="47"/>
        <v>0</v>
      </c>
      <c r="E341" s="4">
        <f>IF(ISNA(VLOOKUP(A341,'Extra aflossing'!A:G,3,0)),0,VLOOKUP(A341,'Extra aflossing'!A:G,3,0))</f>
        <v>0</v>
      </c>
      <c r="F341" s="4">
        <f>IF(A341&lt;=Invoer!$B$27,IF(M340&gt;=0,IF(M340&gt;=$H$2,($H$2-H341),M340-D341)),0)</f>
        <v>0</v>
      </c>
      <c r="G341" s="4">
        <f>IF(M340*Invoer!$B$12/12&gt;=0,M340*Invoer!$B$12/12,0)</f>
        <v>0</v>
      </c>
      <c r="H341" s="4">
        <f>ABS(PMT(Invoer!$B$12/12,360-C341+1,IF(M340&gt;=0,M340,0),0))</f>
        <v>0</v>
      </c>
      <c r="I341" s="4">
        <f t="shared" si="48"/>
        <v>0</v>
      </c>
      <c r="J341" s="4">
        <f t="shared" si="45"/>
        <v>0</v>
      </c>
      <c r="K341" s="4">
        <f t="shared" si="49"/>
        <v>0</v>
      </c>
      <c r="L341" s="4">
        <f t="shared" si="50"/>
        <v>0</v>
      </c>
      <c r="M341" s="4">
        <f t="shared" si="53"/>
        <v>0</v>
      </c>
      <c r="N341" s="4">
        <f t="shared" si="51"/>
        <v>0</v>
      </c>
    </row>
    <row r="342" spans="1:14" x14ac:dyDescent="0.25">
      <c r="A342" s="10">
        <f t="shared" si="52"/>
        <v>54789</v>
      </c>
      <c r="B342">
        <f t="shared" si="46"/>
        <v>29</v>
      </c>
      <c r="C342">
        <v>341</v>
      </c>
      <c r="D342" s="4">
        <f t="shared" si="47"/>
        <v>0</v>
      </c>
      <c r="E342" s="4">
        <f>IF(ISNA(VLOOKUP(A342,'Extra aflossing'!A:G,3,0)),0,VLOOKUP(A342,'Extra aflossing'!A:G,3,0))</f>
        <v>0</v>
      </c>
      <c r="F342" s="4">
        <f>IF(A342&lt;=Invoer!$B$27,IF(M341&gt;=0,IF(M341&gt;=$H$2,($H$2-H342),M341-D342)),0)</f>
        <v>0</v>
      </c>
      <c r="G342" s="4">
        <f>IF(M341*Invoer!$B$12/12&gt;=0,M341*Invoer!$B$12/12,0)</f>
        <v>0</v>
      </c>
      <c r="H342" s="4">
        <f>ABS(PMT(Invoer!$B$12/12,360-C342+1,IF(M341&gt;=0,M341,0),0))</f>
        <v>0</v>
      </c>
      <c r="I342" s="4">
        <f t="shared" si="48"/>
        <v>0</v>
      </c>
      <c r="J342" s="4">
        <f t="shared" si="45"/>
        <v>0</v>
      </c>
      <c r="K342" s="4">
        <f t="shared" si="49"/>
        <v>0</v>
      </c>
      <c r="L342" s="4">
        <f t="shared" si="50"/>
        <v>0</v>
      </c>
      <c r="M342" s="4">
        <f t="shared" si="53"/>
        <v>0</v>
      </c>
      <c r="N342" s="4">
        <f t="shared" si="51"/>
        <v>0</v>
      </c>
    </row>
    <row r="343" spans="1:14" x14ac:dyDescent="0.25">
      <c r="A343" s="10">
        <f t="shared" si="52"/>
        <v>54820</v>
      </c>
      <c r="B343">
        <f t="shared" si="46"/>
        <v>29</v>
      </c>
      <c r="C343">
        <v>342</v>
      </c>
      <c r="D343" s="4">
        <f t="shared" si="47"/>
        <v>0</v>
      </c>
      <c r="E343" s="4">
        <f>IF(ISNA(VLOOKUP(A343,'Extra aflossing'!A:G,3,0)),0,VLOOKUP(A343,'Extra aflossing'!A:G,3,0))</f>
        <v>0</v>
      </c>
      <c r="F343" s="4">
        <f>IF(A343&lt;=Invoer!$B$27,IF(M342&gt;=0,IF(M342&gt;=$H$2,($H$2-H343),M342-D343)),0)</f>
        <v>0</v>
      </c>
      <c r="G343" s="4">
        <f>IF(M342*Invoer!$B$12/12&gt;=0,M342*Invoer!$B$12/12,0)</f>
        <v>0</v>
      </c>
      <c r="H343" s="4">
        <f>ABS(PMT(Invoer!$B$12/12,360-C343+1,IF(M342&gt;=0,M342,0),0))</f>
        <v>0</v>
      </c>
      <c r="I343" s="4">
        <f t="shared" si="48"/>
        <v>0</v>
      </c>
      <c r="J343" s="4">
        <f t="shared" si="45"/>
        <v>0</v>
      </c>
      <c r="K343" s="4">
        <f t="shared" si="49"/>
        <v>0</v>
      </c>
      <c r="L343" s="4">
        <f t="shared" si="50"/>
        <v>0</v>
      </c>
      <c r="M343" s="4">
        <f t="shared" si="53"/>
        <v>0</v>
      </c>
      <c r="N343" s="4">
        <f t="shared" si="51"/>
        <v>0</v>
      </c>
    </row>
    <row r="344" spans="1:14" x14ac:dyDescent="0.25">
      <c r="A344" s="10">
        <f t="shared" si="52"/>
        <v>54848</v>
      </c>
      <c r="B344">
        <f t="shared" si="46"/>
        <v>29</v>
      </c>
      <c r="C344">
        <v>343</v>
      </c>
      <c r="D344" s="4">
        <f t="shared" si="47"/>
        <v>0</v>
      </c>
      <c r="E344" s="4">
        <f>IF(ISNA(VLOOKUP(A344,'Extra aflossing'!A:G,3,0)),0,VLOOKUP(A344,'Extra aflossing'!A:G,3,0))</f>
        <v>0</v>
      </c>
      <c r="F344" s="4">
        <f>IF(A344&lt;=Invoer!$B$27,IF(M343&gt;=0,IF(M343&gt;=$H$2,($H$2-H344),M343-D344)),0)</f>
        <v>0</v>
      </c>
      <c r="G344" s="4">
        <f>IF(M343*Invoer!$B$12/12&gt;=0,M343*Invoer!$B$12/12,0)</f>
        <v>0</v>
      </c>
      <c r="H344" s="4">
        <f>ABS(PMT(Invoer!$B$12/12,360-C344+1,IF(M343&gt;=0,M343,0),0))</f>
        <v>0</v>
      </c>
      <c r="I344" s="4">
        <f t="shared" si="48"/>
        <v>0</v>
      </c>
      <c r="J344" s="4">
        <f t="shared" si="45"/>
        <v>0</v>
      </c>
      <c r="K344" s="4">
        <f t="shared" si="49"/>
        <v>0</v>
      </c>
      <c r="L344" s="4">
        <f t="shared" si="50"/>
        <v>0</v>
      </c>
      <c r="M344" s="4">
        <f t="shared" si="53"/>
        <v>0</v>
      </c>
      <c r="N344" s="4">
        <f t="shared" si="51"/>
        <v>0</v>
      </c>
    </row>
    <row r="345" spans="1:14" x14ac:dyDescent="0.25">
      <c r="A345" s="10">
        <f t="shared" si="52"/>
        <v>54879</v>
      </c>
      <c r="B345">
        <f t="shared" si="46"/>
        <v>29</v>
      </c>
      <c r="C345">
        <v>344</v>
      </c>
      <c r="D345" s="4">
        <f t="shared" si="47"/>
        <v>0</v>
      </c>
      <c r="E345" s="4">
        <f>IF(ISNA(VLOOKUP(A345,'Extra aflossing'!A:G,3,0)),0,VLOOKUP(A345,'Extra aflossing'!A:G,3,0))</f>
        <v>0</v>
      </c>
      <c r="F345" s="4">
        <f>IF(A345&lt;=Invoer!$B$27,IF(M344&gt;=0,IF(M344&gt;=$H$2,($H$2-H345),M344-D345)),0)</f>
        <v>0</v>
      </c>
      <c r="G345" s="4">
        <f>IF(M344*Invoer!$B$12/12&gt;=0,M344*Invoer!$B$12/12,0)</f>
        <v>0</v>
      </c>
      <c r="H345" s="4">
        <f>ABS(PMT(Invoer!$B$12/12,360-C345+1,IF(M344&gt;=0,M344,0),0))</f>
        <v>0</v>
      </c>
      <c r="I345" s="4">
        <f t="shared" si="48"/>
        <v>0</v>
      </c>
      <c r="J345" s="4">
        <f t="shared" si="45"/>
        <v>0</v>
      </c>
      <c r="K345" s="4">
        <f t="shared" si="49"/>
        <v>0</v>
      </c>
      <c r="L345" s="4">
        <f t="shared" si="50"/>
        <v>0</v>
      </c>
      <c r="M345" s="4">
        <f t="shared" si="53"/>
        <v>0</v>
      </c>
      <c r="N345" s="4">
        <f t="shared" si="51"/>
        <v>0</v>
      </c>
    </row>
    <row r="346" spans="1:14" x14ac:dyDescent="0.25">
      <c r="A346" s="10">
        <f t="shared" si="52"/>
        <v>54909</v>
      </c>
      <c r="B346">
        <f t="shared" si="46"/>
        <v>29</v>
      </c>
      <c r="C346">
        <v>345</v>
      </c>
      <c r="D346" s="4">
        <f t="shared" si="47"/>
        <v>0</v>
      </c>
      <c r="E346" s="4">
        <f>IF(ISNA(VLOOKUP(A346,'Extra aflossing'!A:G,3,0)),0,VLOOKUP(A346,'Extra aflossing'!A:G,3,0))</f>
        <v>0</v>
      </c>
      <c r="F346" s="4">
        <f>IF(A346&lt;=Invoer!$B$27,IF(M345&gt;=0,IF(M345&gt;=$H$2,($H$2-H346),M345-D346)),0)</f>
        <v>0</v>
      </c>
      <c r="G346" s="4">
        <f>IF(M345*Invoer!$B$12/12&gt;=0,M345*Invoer!$B$12/12,0)</f>
        <v>0</v>
      </c>
      <c r="H346" s="4">
        <f>ABS(PMT(Invoer!$B$12/12,360-C346+1,IF(M345&gt;=0,M345,0),0))</f>
        <v>0</v>
      </c>
      <c r="I346" s="4">
        <f t="shared" si="48"/>
        <v>0</v>
      </c>
      <c r="J346" s="4">
        <f t="shared" si="45"/>
        <v>0</v>
      </c>
      <c r="K346" s="4">
        <f t="shared" si="49"/>
        <v>0</v>
      </c>
      <c r="L346" s="4">
        <f t="shared" si="50"/>
        <v>0</v>
      </c>
      <c r="M346" s="4">
        <f t="shared" si="53"/>
        <v>0</v>
      </c>
      <c r="N346" s="4">
        <f t="shared" si="51"/>
        <v>0</v>
      </c>
    </row>
    <row r="347" spans="1:14" x14ac:dyDescent="0.25">
      <c r="A347" s="10">
        <f t="shared" si="52"/>
        <v>54940</v>
      </c>
      <c r="B347">
        <f t="shared" si="46"/>
        <v>29</v>
      </c>
      <c r="C347">
        <v>346</v>
      </c>
      <c r="D347" s="4">
        <f t="shared" si="47"/>
        <v>0</v>
      </c>
      <c r="E347" s="4">
        <f>IF(ISNA(VLOOKUP(A347,'Extra aflossing'!A:G,3,0)),0,VLOOKUP(A347,'Extra aflossing'!A:G,3,0))</f>
        <v>0</v>
      </c>
      <c r="F347" s="4">
        <f>IF(A347&lt;=Invoer!$B$27,IF(M346&gt;=0,IF(M346&gt;=$H$2,($H$2-H347),M346-D347)),0)</f>
        <v>0</v>
      </c>
      <c r="G347" s="4">
        <f>IF(M346*Invoer!$B$12/12&gt;=0,M346*Invoer!$B$12/12,0)</f>
        <v>0</v>
      </c>
      <c r="H347" s="4">
        <f>ABS(PMT(Invoer!$B$12/12,360-C347+1,IF(M346&gt;=0,M346,0),0))</f>
        <v>0</v>
      </c>
      <c r="I347" s="4">
        <f t="shared" si="48"/>
        <v>0</v>
      </c>
      <c r="J347" s="4">
        <f t="shared" si="45"/>
        <v>0</v>
      </c>
      <c r="K347" s="4">
        <f t="shared" si="49"/>
        <v>0</v>
      </c>
      <c r="L347" s="4">
        <f t="shared" si="50"/>
        <v>0</v>
      </c>
      <c r="M347" s="4">
        <f t="shared" si="53"/>
        <v>0</v>
      </c>
      <c r="N347" s="4">
        <f t="shared" si="51"/>
        <v>0</v>
      </c>
    </row>
    <row r="348" spans="1:14" x14ac:dyDescent="0.25">
      <c r="A348" s="10">
        <f t="shared" si="52"/>
        <v>54970</v>
      </c>
      <c r="B348">
        <f t="shared" si="46"/>
        <v>29</v>
      </c>
      <c r="C348">
        <v>347</v>
      </c>
      <c r="D348" s="4">
        <f t="shared" si="47"/>
        <v>0</v>
      </c>
      <c r="E348" s="4">
        <f>IF(ISNA(VLOOKUP(A348,'Extra aflossing'!A:G,3,0)),0,VLOOKUP(A348,'Extra aflossing'!A:G,3,0))</f>
        <v>0</v>
      </c>
      <c r="F348" s="4">
        <f>IF(A348&lt;=Invoer!$B$27,IF(M347&gt;=0,IF(M347&gt;=$H$2,($H$2-H348),M347-D348)),0)</f>
        <v>0</v>
      </c>
      <c r="G348" s="4">
        <f>IF(M347*Invoer!$B$12/12&gt;=0,M347*Invoer!$B$12/12,0)</f>
        <v>0</v>
      </c>
      <c r="H348" s="4">
        <f>ABS(PMT(Invoer!$B$12/12,360-C348+1,IF(M347&gt;=0,M347,0),0))</f>
        <v>0</v>
      </c>
      <c r="I348" s="4">
        <f t="shared" si="48"/>
        <v>0</v>
      </c>
      <c r="J348" s="4">
        <f t="shared" si="45"/>
        <v>0</v>
      </c>
      <c r="K348" s="4">
        <f t="shared" si="49"/>
        <v>0</v>
      </c>
      <c r="L348" s="4">
        <f t="shared" si="50"/>
        <v>0</v>
      </c>
      <c r="M348" s="4">
        <f t="shared" si="53"/>
        <v>0</v>
      </c>
      <c r="N348" s="4">
        <f t="shared" si="51"/>
        <v>0</v>
      </c>
    </row>
    <row r="349" spans="1:14" x14ac:dyDescent="0.25">
      <c r="A349" s="10">
        <f t="shared" si="52"/>
        <v>55001</v>
      </c>
      <c r="B349">
        <f t="shared" si="46"/>
        <v>29</v>
      </c>
      <c r="C349">
        <v>348</v>
      </c>
      <c r="D349" s="4">
        <f t="shared" si="47"/>
        <v>0</v>
      </c>
      <c r="E349" s="4">
        <f>IF(ISNA(VLOOKUP(A349,'Extra aflossing'!A:G,3,0)),0,VLOOKUP(A349,'Extra aflossing'!A:G,3,0))</f>
        <v>0</v>
      </c>
      <c r="F349" s="4">
        <f>IF(A349&lt;=Invoer!$B$27,IF(M348&gt;=0,IF(M348&gt;=$H$2,($H$2-H349),M348-D349)),0)</f>
        <v>0</v>
      </c>
      <c r="G349" s="4">
        <f>IF(M348*Invoer!$B$12/12&gt;=0,M348*Invoer!$B$12/12,0)</f>
        <v>0</v>
      </c>
      <c r="H349" s="4">
        <f>ABS(PMT(Invoer!$B$12/12,360-C349+1,IF(M348&gt;=0,M348,0),0))</f>
        <v>0</v>
      </c>
      <c r="I349" s="4">
        <f t="shared" si="48"/>
        <v>0</v>
      </c>
      <c r="J349" s="4">
        <f t="shared" si="45"/>
        <v>0</v>
      </c>
      <c r="K349" s="4">
        <f t="shared" si="49"/>
        <v>0</v>
      </c>
      <c r="L349" s="4">
        <f t="shared" si="50"/>
        <v>0</v>
      </c>
      <c r="M349" s="4">
        <f t="shared" si="53"/>
        <v>0</v>
      </c>
      <c r="N349" s="4">
        <f t="shared" si="51"/>
        <v>0</v>
      </c>
    </row>
    <row r="350" spans="1:14" x14ac:dyDescent="0.25">
      <c r="A350" s="10">
        <f t="shared" si="52"/>
        <v>55032</v>
      </c>
      <c r="B350">
        <f t="shared" si="46"/>
        <v>30</v>
      </c>
      <c r="C350">
        <v>349</v>
      </c>
      <c r="D350" s="4">
        <f t="shared" si="47"/>
        <v>0</v>
      </c>
      <c r="E350" s="4">
        <f>IF(ISNA(VLOOKUP(A350,'Extra aflossing'!A:G,3,0)),0,VLOOKUP(A350,'Extra aflossing'!A:G,3,0))</f>
        <v>0</v>
      </c>
      <c r="F350" s="4">
        <f>IF(A350&lt;=Invoer!$B$27,IF(M349&gt;=0,IF(M349&gt;=$H$2,($H$2-H350),M349-D350)),0)</f>
        <v>0</v>
      </c>
      <c r="G350" s="4">
        <f>IF(M349*Invoer!$B$12/12&gt;=0,M349*Invoer!$B$12/12,0)</f>
        <v>0</v>
      </c>
      <c r="H350" s="4">
        <f>ABS(PMT(Invoer!$B$12/12,360-C350+1,IF(M349&gt;=0,M349,0),0))</f>
        <v>0</v>
      </c>
      <c r="I350" s="4">
        <f t="shared" si="48"/>
        <v>0</v>
      </c>
      <c r="J350" s="4">
        <f t="shared" si="45"/>
        <v>0</v>
      </c>
      <c r="K350" s="4">
        <f t="shared" si="49"/>
        <v>0</v>
      </c>
      <c r="L350" s="4">
        <f t="shared" si="50"/>
        <v>0</v>
      </c>
      <c r="M350" s="4">
        <f t="shared" si="53"/>
        <v>0</v>
      </c>
      <c r="N350" s="4">
        <f t="shared" si="51"/>
        <v>0</v>
      </c>
    </row>
    <row r="351" spans="1:14" x14ac:dyDescent="0.25">
      <c r="A351" s="10">
        <f t="shared" si="52"/>
        <v>55062</v>
      </c>
      <c r="B351">
        <f t="shared" si="46"/>
        <v>30</v>
      </c>
      <c r="C351">
        <v>350</v>
      </c>
      <c r="D351" s="4">
        <f t="shared" si="47"/>
        <v>0</v>
      </c>
      <c r="E351" s="4">
        <f>IF(ISNA(VLOOKUP(A351,'Extra aflossing'!A:G,3,0)),0,VLOOKUP(A351,'Extra aflossing'!A:G,3,0))</f>
        <v>0</v>
      </c>
      <c r="F351" s="4">
        <f>IF(A351&lt;=Invoer!$B$27,IF(M350&gt;=0,IF(M350&gt;=$H$2,($H$2-H351),M350-D351)),0)</f>
        <v>0</v>
      </c>
      <c r="G351" s="4">
        <f>IF(M350*Invoer!$B$12/12&gt;=0,M350*Invoer!$B$12/12,0)</f>
        <v>0</v>
      </c>
      <c r="H351" s="4">
        <f>ABS(PMT(Invoer!$B$12/12,360-C351+1,IF(M350&gt;=0,M350,0),0))</f>
        <v>0</v>
      </c>
      <c r="I351" s="4">
        <f t="shared" si="48"/>
        <v>0</v>
      </c>
      <c r="J351" s="4">
        <f t="shared" si="45"/>
        <v>0</v>
      </c>
      <c r="K351" s="4">
        <f t="shared" si="49"/>
        <v>0</v>
      </c>
      <c r="L351" s="4">
        <f t="shared" si="50"/>
        <v>0</v>
      </c>
      <c r="M351" s="4">
        <f t="shared" si="53"/>
        <v>0</v>
      </c>
      <c r="N351" s="4">
        <f t="shared" si="51"/>
        <v>0</v>
      </c>
    </row>
    <row r="352" spans="1:14" x14ac:dyDescent="0.25">
      <c r="A352" s="10">
        <f t="shared" si="52"/>
        <v>55093</v>
      </c>
      <c r="B352">
        <f t="shared" si="46"/>
        <v>30</v>
      </c>
      <c r="C352">
        <v>351</v>
      </c>
      <c r="D352" s="4">
        <f t="shared" si="47"/>
        <v>0</v>
      </c>
      <c r="E352" s="4">
        <f>IF(ISNA(VLOOKUP(A352,'Extra aflossing'!A:G,3,0)),0,VLOOKUP(A352,'Extra aflossing'!A:G,3,0))</f>
        <v>0</v>
      </c>
      <c r="F352" s="4">
        <f>IF(A352&lt;=Invoer!$B$27,IF(M351&gt;=0,IF(M351&gt;=$H$2,($H$2-H352),M351-D352)),0)</f>
        <v>0</v>
      </c>
      <c r="G352" s="4">
        <f>IF(M351*Invoer!$B$12/12&gt;=0,M351*Invoer!$B$12/12,0)</f>
        <v>0</v>
      </c>
      <c r="H352" s="4">
        <f>ABS(PMT(Invoer!$B$12/12,360-C352+1,IF(M351&gt;=0,M351,0),0))</f>
        <v>0</v>
      </c>
      <c r="I352" s="4">
        <f t="shared" si="48"/>
        <v>0</v>
      </c>
      <c r="J352" s="4">
        <f t="shared" si="45"/>
        <v>0</v>
      </c>
      <c r="K352" s="4">
        <f t="shared" si="49"/>
        <v>0</v>
      </c>
      <c r="L352" s="4">
        <f t="shared" si="50"/>
        <v>0</v>
      </c>
      <c r="M352" s="4">
        <f t="shared" si="53"/>
        <v>0</v>
      </c>
      <c r="N352" s="4">
        <f t="shared" si="51"/>
        <v>0</v>
      </c>
    </row>
    <row r="353" spans="1:14" x14ac:dyDescent="0.25">
      <c r="A353" s="10">
        <f t="shared" si="52"/>
        <v>55123</v>
      </c>
      <c r="B353">
        <f t="shared" si="46"/>
        <v>30</v>
      </c>
      <c r="C353">
        <v>352</v>
      </c>
      <c r="D353" s="4">
        <f t="shared" si="47"/>
        <v>0</v>
      </c>
      <c r="E353" s="4">
        <f>IF(ISNA(VLOOKUP(A353,'Extra aflossing'!A:G,3,0)),0,VLOOKUP(A353,'Extra aflossing'!A:G,3,0))</f>
        <v>0</v>
      </c>
      <c r="F353" s="4">
        <f>IF(A353&lt;=Invoer!$B$27,IF(M352&gt;=0,IF(M352&gt;=$H$2,($H$2-H353),M352-D353)),0)</f>
        <v>0</v>
      </c>
      <c r="G353" s="4">
        <f>IF(M352*Invoer!$B$12/12&gt;=0,M352*Invoer!$B$12/12,0)</f>
        <v>0</v>
      </c>
      <c r="H353" s="4">
        <f>ABS(PMT(Invoer!$B$12/12,360-C353+1,IF(M352&gt;=0,M352,0),0))</f>
        <v>0</v>
      </c>
      <c r="I353" s="4">
        <f t="shared" si="48"/>
        <v>0</v>
      </c>
      <c r="J353" s="4">
        <f t="shared" si="45"/>
        <v>0</v>
      </c>
      <c r="K353" s="4">
        <f t="shared" si="49"/>
        <v>0</v>
      </c>
      <c r="L353" s="4">
        <f t="shared" si="50"/>
        <v>0</v>
      </c>
      <c r="M353" s="4">
        <f t="shared" si="53"/>
        <v>0</v>
      </c>
      <c r="N353" s="4">
        <f t="shared" si="51"/>
        <v>0</v>
      </c>
    </row>
    <row r="354" spans="1:14" x14ac:dyDescent="0.25">
      <c r="A354" s="10">
        <f t="shared" si="52"/>
        <v>55154</v>
      </c>
      <c r="B354">
        <f t="shared" si="46"/>
        <v>30</v>
      </c>
      <c r="C354">
        <v>353</v>
      </c>
      <c r="D354" s="4">
        <f t="shared" si="47"/>
        <v>0</v>
      </c>
      <c r="E354" s="4">
        <f>IF(ISNA(VLOOKUP(A354,'Extra aflossing'!A:G,3,0)),0,VLOOKUP(A354,'Extra aflossing'!A:G,3,0))</f>
        <v>0</v>
      </c>
      <c r="F354" s="4">
        <f>IF(A354&lt;=Invoer!$B$27,IF(M353&gt;=0,IF(M353&gt;=$H$2,($H$2-H354),M353-D354)),0)</f>
        <v>0</v>
      </c>
      <c r="G354" s="4">
        <f>IF(M353*Invoer!$B$12/12&gt;=0,M353*Invoer!$B$12/12,0)</f>
        <v>0</v>
      </c>
      <c r="H354" s="4">
        <f>ABS(PMT(Invoer!$B$12/12,360-C354+1,IF(M353&gt;=0,M353,0),0))</f>
        <v>0</v>
      </c>
      <c r="I354" s="4">
        <f t="shared" si="48"/>
        <v>0</v>
      </c>
      <c r="J354" s="4">
        <f t="shared" si="45"/>
        <v>0</v>
      </c>
      <c r="K354" s="4">
        <f t="shared" si="49"/>
        <v>0</v>
      </c>
      <c r="L354" s="4">
        <f t="shared" si="50"/>
        <v>0</v>
      </c>
      <c r="M354" s="4">
        <f t="shared" si="53"/>
        <v>0</v>
      </c>
      <c r="N354" s="4">
        <f t="shared" si="51"/>
        <v>0</v>
      </c>
    </row>
    <row r="355" spans="1:14" x14ac:dyDescent="0.25">
      <c r="A355" s="10">
        <f t="shared" si="52"/>
        <v>55185</v>
      </c>
      <c r="B355">
        <f t="shared" si="46"/>
        <v>30</v>
      </c>
      <c r="C355">
        <v>354</v>
      </c>
      <c r="D355" s="4">
        <f t="shared" si="47"/>
        <v>0</v>
      </c>
      <c r="E355" s="4">
        <f>IF(ISNA(VLOOKUP(A355,'Extra aflossing'!A:G,3,0)),0,VLOOKUP(A355,'Extra aflossing'!A:G,3,0))</f>
        <v>0</v>
      </c>
      <c r="F355" s="4">
        <f>IF(A355&lt;=Invoer!$B$27,IF(M354&gt;=0,IF(M354&gt;=$H$2,($H$2-H355),M354-D355)),0)</f>
        <v>0</v>
      </c>
      <c r="G355" s="4">
        <f>IF(M354*Invoer!$B$12/12&gt;=0,M354*Invoer!$B$12/12,0)</f>
        <v>0</v>
      </c>
      <c r="H355" s="4">
        <f>ABS(PMT(Invoer!$B$12/12,360-C355+1,IF(M354&gt;=0,M354,0),0))</f>
        <v>0</v>
      </c>
      <c r="I355" s="4">
        <f t="shared" si="48"/>
        <v>0</v>
      </c>
      <c r="J355" s="4">
        <f t="shared" si="45"/>
        <v>0</v>
      </c>
      <c r="K355" s="4">
        <f t="shared" si="49"/>
        <v>0</v>
      </c>
      <c r="L355" s="4">
        <f t="shared" si="50"/>
        <v>0</v>
      </c>
      <c r="M355" s="4">
        <f t="shared" si="53"/>
        <v>0</v>
      </c>
      <c r="N355" s="4">
        <f t="shared" si="51"/>
        <v>0</v>
      </c>
    </row>
    <row r="356" spans="1:14" x14ac:dyDescent="0.25">
      <c r="A356" s="10">
        <f t="shared" si="52"/>
        <v>55213</v>
      </c>
      <c r="B356">
        <f t="shared" si="46"/>
        <v>30</v>
      </c>
      <c r="C356">
        <v>355</v>
      </c>
      <c r="D356" s="4">
        <f t="shared" si="47"/>
        <v>0</v>
      </c>
      <c r="E356" s="4">
        <f>IF(ISNA(VLOOKUP(A356,'Extra aflossing'!A:G,3,0)),0,VLOOKUP(A356,'Extra aflossing'!A:G,3,0))</f>
        <v>0</v>
      </c>
      <c r="F356" s="4">
        <f>IF(A356&lt;=Invoer!$B$27,IF(M355&gt;=0,IF(M355&gt;=$H$2,($H$2-H356),M355-D356)),0)</f>
        <v>0</v>
      </c>
      <c r="G356" s="4">
        <f>IF(M355*Invoer!$B$12/12&gt;=0,M355*Invoer!$B$12/12,0)</f>
        <v>0</v>
      </c>
      <c r="H356" s="4">
        <f>ABS(PMT(Invoer!$B$12/12,360-C356+1,IF(M355&gt;=0,M355,0),0))</f>
        <v>0</v>
      </c>
      <c r="I356" s="4">
        <f t="shared" si="48"/>
        <v>0</v>
      </c>
      <c r="J356" s="4">
        <f t="shared" si="45"/>
        <v>0</v>
      </c>
      <c r="K356" s="4">
        <f t="shared" si="49"/>
        <v>0</v>
      </c>
      <c r="L356" s="4">
        <f t="shared" si="50"/>
        <v>0</v>
      </c>
      <c r="M356" s="4">
        <f t="shared" si="53"/>
        <v>0</v>
      </c>
      <c r="N356" s="4">
        <f t="shared" si="51"/>
        <v>0</v>
      </c>
    </row>
    <row r="357" spans="1:14" x14ac:dyDescent="0.25">
      <c r="A357" s="10">
        <f t="shared" si="52"/>
        <v>55244</v>
      </c>
      <c r="B357">
        <f t="shared" si="46"/>
        <v>30</v>
      </c>
      <c r="C357">
        <v>356</v>
      </c>
      <c r="D357" s="4">
        <f t="shared" si="47"/>
        <v>0</v>
      </c>
      <c r="E357" s="4">
        <f>IF(ISNA(VLOOKUP(A357,'Extra aflossing'!A:G,3,0)),0,VLOOKUP(A357,'Extra aflossing'!A:G,3,0))</f>
        <v>0</v>
      </c>
      <c r="F357" s="4">
        <f>IF(A357&lt;=Invoer!$B$27,IF(M356&gt;=0,IF(M356&gt;=$H$2,($H$2-H357),M356-D357)),0)</f>
        <v>0</v>
      </c>
      <c r="G357" s="4">
        <f>IF(M356*Invoer!$B$12/12&gt;=0,M356*Invoer!$B$12/12,0)</f>
        <v>0</v>
      </c>
      <c r="H357" s="4">
        <f>ABS(PMT(Invoer!$B$12/12,360-C357+1,IF(M356&gt;=0,M356,0),0))</f>
        <v>0</v>
      </c>
      <c r="I357" s="4">
        <f t="shared" si="48"/>
        <v>0</v>
      </c>
      <c r="J357" s="4">
        <f t="shared" si="45"/>
        <v>0</v>
      </c>
      <c r="K357" s="4">
        <f t="shared" si="49"/>
        <v>0</v>
      </c>
      <c r="L357" s="4">
        <f t="shared" si="50"/>
        <v>0</v>
      </c>
      <c r="M357" s="4">
        <f t="shared" si="53"/>
        <v>0</v>
      </c>
      <c r="N357" s="4">
        <f t="shared" si="51"/>
        <v>0</v>
      </c>
    </row>
    <row r="358" spans="1:14" x14ac:dyDescent="0.25">
      <c r="A358" s="10">
        <f t="shared" si="52"/>
        <v>55274</v>
      </c>
      <c r="B358">
        <f t="shared" si="46"/>
        <v>30</v>
      </c>
      <c r="C358">
        <v>357</v>
      </c>
      <c r="D358" s="4">
        <f t="shared" si="47"/>
        <v>0</v>
      </c>
      <c r="E358" s="4">
        <f>IF(ISNA(VLOOKUP(A358,'Extra aflossing'!A:G,3,0)),0,VLOOKUP(A358,'Extra aflossing'!A:G,3,0))</f>
        <v>0</v>
      </c>
      <c r="F358" s="4">
        <f>IF(A358&lt;=Invoer!$B$27,IF(M357&gt;=0,IF(M357&gt;=$H$2,($H$2-H358),M357-D358)),0)</f>
        <v>0</v>
      </c>
      <c r="G358" s="4">
        <f>IF(M357*Invoer!$B$12/12&gt;=0,M357*Invoer!$B$12/12,0)</f>
        <v>0</v>
      </c>
      <c r="H358" s="4">
        <f>ABS(PMT(Invoer!$B$12/12,360-C358+1,IF(M357&gt;=0,M357,0),0))</f>
        <v>0</v>
      </c>
      <c r="I358" s="4">
        <f t="shared" si="48"/>
        <v>0</v>
      </c>
      <c r="J358" s="4">
        <f t="shared" si="45"/>
        <v>0</v>
      </c>
      <c r="K358" s="4">
        <f t="shared" si="49"/>
        <v>0</v>
      </c>
      <c r="L358" s="4">
        <f t="shared" si="50"/>
        <v>0</v>
      </c>
      <c r="M358" s="4">
        <f t="shared" si="53"/>
        <v>0</v>
      </c>
      <c r="N358" s="4">
        <f t="shared" si="51"/>
        <v>0</v>
      </c>
    </row>
    <row r="359" spans="1:14" x14ac:dyDescent="0.25">
      <c r="A359" s="10">
        <f t="shared" si="52"/>
        <v>55305</v>
      </c>
      <c r="B359">
        <f t="shared" si="46"/>
        <v>30</v>
      </c>
      <c r="C359">
        <v>358</v>
      </c>
      <c r="D359" s="4">
        <f t="shared" si="47"/>
        <v>0</v>
      </c>
      <c r="E359" s="4">
        <f>IF(ISNA(VLOOKUP(A359,'Extra aflossing'!A:G,3,0)),0,VLOOKUP(A359,'Extra aflossing'!A:G,3,0))</f>
        <v>0</v>
      </c>
      <c r="F359" s="4">
        <f>IF(A359&lt;=Invoer!$B$27,IF(M358&gt;=0,IF(M358&gt;=$H$2,($H$2-H359),M358-D359)),0)</f>
        <v>0</v>
      </c>
      <c r="G359" s="4">
        <f>IF(M358*Invoer!$B$12/12&gt;=0,M358*Invoer!$B$12/12,0)</f>
        <v>0</v>
      </c>
      <c r="H359" s="4">
        <f>ABS(PMT(Invoer!$B$12/12,360-C359+1,IF(M358&gt;=0,M358,0),0))</f>
        <v>0</v>
      </c>
      <c r="I359" s="4">
        <f t="shared" si="48"/>
        <v>0</v>
      </c>
      <c r="J359" s="4">
        <f t="shared" si="45"/>
        <v>0</v>
      </c>
      <c r="K359" s="4">
        <f t="shared" si="49"/>
        <v>0</v>
      </c>
      <c r="L359" s="4">
        <f t="shared" si="50"/>
        <v>0</v>
      </c>
      <c r="M359" s="4">
        <f t="shared" si="53"/>
        <v>0</v>
      </c>
      <c r="N359" s="4">
        <f t="shared" si="51"/>
        <v>0</v>
      </c>
    </row>
    <row r="360" spans="1:14" x14ac:dyDescent="0.25">
      <c r="A360" s="10">
        <f t="shared" si="52"/>
        <v>55335</v>
      </c>
      <c r="B360">
        <f t="shared" si="46"/>
        <v>30</v>
      </c>
      <c r="C360">
        <v>359</v>
      </c>
      <c r="D360" s="4">
        <f t="shared" si="47"/>
        <v>0</v>
      </c>
      <c r="E360" s="4">
        <f>IF(ISNA(VLOOKUP(A360,'Extra aflossing'!A:G,3,0)),0,VLOOKUP(A360,'Extra aflossing'!A:G,3,0))</f>
        <v>0</v>
      </c>
      <c r="F360" s="4">
        <f>IF(A360&lt;=Invoer!$B$27,IF(M359&gt;=0,IF(M359&gt;=$H$2,($H$2-H360),M359-D360)),0)</f>
        <v>0</v>
      </c>
      <c r="G360" s="4">
        <f>IF(M359*Invoer!$B$12/12&gt;=0,M359*Invoer!$B$12/12,0)</f>
        <v>0</v>
      </c>
      <c r="H360" s="4">
        <f>ABS(PMT(Invoer!$B$12/12,360-C360+1,IF(M359&gt;=0,M359,0),0))</f>
        <v>0</v>
      </c>
      <c r="I360" s="4">
        <f t="shared" si="48"/>
        <v>0</v>
      </c>
      <c r="J360" s="4">
        <f t="shared" si="45"/>
        <v>0</v>
      </c>
      <c r="K360" s="4">
        <f t="shared" si="49"/>
        <v>0</v>
      </c>
      <c r="L360" s="4">
        <f t="shared" si="50"/>
        <v>0</v>
      </c>
      <c r="M360" s="4">
        <f t="shared" si="53"/>
        <v>0</v>
      </c>
      <c r="N360" s="4">
        <f t="shared" si="51"/>
        <v>0</v>
      </c>
    </row>
    <row r="361" spans="1:14" x14ac:dyDescent="0.25">
      <c r="A361" s="10">
        <f t="shared" si="52"/>
        <v>55366</v>
      </c>
      <c r="B361">
        <f t="shared" si="46"/>
        <v>30</v>
      </c>
      <c r="C361">
        <v>360</v>
      </c>
      <c r="D361" s="4">
        <f t="shared" si="47"/>
        <v>0</v>
      </c>
      <c r="E361" s="4">
        <f>IF(ISNA(VLOOKUP(A361,'Extra aflossing'!A:G,3,0)),0,VLOOKUP(A361,'Extra aflossing'!A:G,3,0))</f>
        <v>0</v>
      </c>
      <c r="F361" s="4">
        <f>IF(A361&lt;=Invoer!$B$27,IF(M360&gt;=0,IF(M360&gt;=$H$2,($H$2-H361),M360-D361)),0)</f>
        <v>0</v>
      </c>
      <c r="G361" s="4">
        <f>IF(M360*Invoer!$B$12/12&gt;=0,M360*Invoer!$B$12/12,0)</f>
        <v>0</v>
      </c>
      <c r="H361" s="4">
        <f>ABS(PMT(Invoer!$B$12/12,360-C361+1,IF(M360&gt;=0,M360,0),0))</f>
        <v>0</v>
      </c>
      <c r="I361" s="4">
        <f t="shared" si="48"/>
        <v>0</v>
      </c>
      <c r="J361" s="4">
        <f t="shared" si="45"/>
        <v>0</v>
      </c>
      <c r="K361" s="4">
        <f t="shared" si="49"/>
        <v>0</v>
      </c>
      <c r="L361" s="4">
        <f t="shared" si="50"/>
        <v>0</v>
      </c>
      <c r="M361" s="4">
        <f t="shared" si="53"/>
        <v>0</v>
      </c>
      <c r="N361" s="4">
        <f t="shared" si="51"/>
        <v>0</v>
      </c>
    </row>
    <row r="362" spans="1:14" x14ac:dyDescent="0.25">
      <c r="A362" s="10"/>
    </row>
    <row r="363" spans="1:14" x14ac:dyDescent="0.25">
      <c r="A363" s="10"/>
    </row>
    <row r="364" spans="1:14" x14ac:dyDescent="0.25">
      <c r="A364" s="10"/>
    </row>
    <row r="365" spans="1:14" x14ac:dyDescent="0.25">
      <c r="A365" s="10"/>
    </row>
    <row r="366" spans="1:14" x14ac:dyDescent="0.25">
      <c r="A366" s="10"/>
    </row>
    <row r="367" spans="1:14" x14ac:dyDescent="0.25">
      <c r="A367" s="10"/>
    </row>
    <row r="368" spans="1:14" x14ac:dyDescent="0.25">
      <c r="A368" s="10"/>
    </row>
    <row r="369" spans="1:1" x14ac:dyDescent="0.25">
      <c r="A369" s="10"/>
    </row>
    <row r="370" spans="1:1" x14ac:dyDescent="0.25">
      <c r="A370" s="10"/>
    </row>
    <row r="371" spans="1:1" x14ac:dyDescent="0.25">
      <c r="A371" s="10"/>
    </row>
    <row r="372" spans="1:1" x14ac:dyDescent="0.25">
      <c r="A372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-0.249977111117893"/>
  </sheetPr>
  <dimension ref="A1:S372"/>
  <sheetViews>
    <sheetView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3" max="3" width="10.7109375" customWidth="1"/>
    <col min="4" max="4" width="11.42578125" style="4" bestFit="1" customWidth="1"/>
    <col min="5" max="5" width="13.85546875" style="4" bestFit="1" customWidth="1"/>
    <col min="6" max="6" width="29.140625" style="4" bestFit="1" customWidth="1"/>
    <col min="7" max="7" width="10.7109375" style="4" customWidth="1"/>
    <col min="8" max="8" width="11.42578125" style="4" bestFit="1" customWidth="1"/>
    <col min="9" max="9" width="10.7109375" style="4" customWidth="1"/>
    <col min="10" max="10" width="12.42578125" style="4" bestFit="1" customWidth="1"/>
    <col min="11" max="11" width="22.5703125" style="4" bestFit="1" customWidth="1"/>
    <col min="12" max="12" width="24.140625" style="4" bestFit="1" customWidth="1"/>
    <col min="13" max="13" width="13.28515625" style="4" bestFit="1" customWidth="1"/>
    <col min="14" max="14" width="30.5703125" bestFit="1" customWidth="1"/>
    <col min="16" max="16" width="10.42578125" bestFit="1" customWidth="1"/>
    <col min="18" max="18" width="12.42578125" bestFit="1" customWidth="1"/>
  </cols>
  <sheetData>
    <row r="1" spans="1:19" x14ac:dyDescent="0.25">
      <c r="A1" t="s">
        <v>29</v>
      </c>
      <c r="B1" t="s">
        <v>9</v>
      </c>
      <c r="C1" t="s">
        <v>4</v>
      </c>
      <c r="D1" s="4" t="s">
        <v>1</v>
      </c>
      <c r="E1" s="4" t="s">
        <v>36</v>
      </c>
      <c r="F1" s="4" t="s">
        <v>42</v>
      </c>
      <c r="G1" s="4" t="s">
        <v>2</v>
      </c>
      <c r="H1" s="4" t="s">
        <v>7</v>
      </c>
      <c r="I1" s="4" t="s">
        <v>5</v>
      </c>
      <c r="J1" s="4" t="s">
        <v>6</v>
      </c>
      <c r="K1" s="4" t="s">
        <v>43</v>
      </c>
      <c r="L1" s="4" t="s">
        <v>44</v>
      </c>
      <c r="M1" s="4" t="s">
        <v>3</v>
      </c>
      <c r="N1" s="4" t="s">
        <v>45</v>
      </c>
    </row>
    <row r="2" spans="1:19" x14ac:dyDescent="0.25">
      <c r="A2" s="10">
        <f>Invoer!B3</f>
        <v>44440</v>
      </c>
      <c r="B2">
        <f>CEILING(C2/12,1)</f>
        <v>1</v>
      </c>
      <c r="C2">
        <v>1</v>
      </c>
      <c r="D2" s="4">
        <f>H2-G2</f>
        <v>0</v>
      </c>
      <c r="E2" s="4">
        <f>IF(ISNA(VLOOKUP(A2,'Extra aflossing'!A:G,3,0)),0,VLOOKUP(A2,'Extra aflossing'!A:G,3,0))</f>
        <v>0</v>
      </c>
      <c r="F2" s="4">
        <f>IF(M1&gt;=0,IF(M1&gt;=$H$2,'Annuitair zonder HRA'!I2-J2,M1-D2),0)</f>
        <v>0</v>
      </c>
      <c r="G2" s="4">
        <f>Invoer!B7*Invoer!B12/12</f>
        <v>0</v>
      </c>
      <c r="H2" s="4">
        <f>ABS(PMT(Invoer!$B$12/12,360-C2+1,Invoer!$B$7,0))</f>
        <v>0</v>
      </c>
      <c r="I2" s="4">
        <f t="shared" ref="I2:I65" si="0">IF(G2-(Eigenwoningforfait/12)&lt;=0,0,(G2-(Eigenwoningforfait/12))*Belastingpercentage)</f>
        <v>0</v>
      </c>
      <c r="J2" s="4">
        <f t="shared" ref="J2:J65" si="1">H2-I2</f>
        <v>0</v>
      </c>
      <c r="K2" s="4">
        <f>SUM(F2,H2)</f>
        <v>0</v>
      </c>
      <c r="L2" s="4">
        <f>K2-I2</f>
        <v>0</v>
      </c>
      <c r="M2" s="4">
        <f>Invoer!B7-D2-E2-F2</f>
        <v>0</v>
      </c>
      <c r="N2" s="4">
        <f>SUM(E2,F2,H2)</f>
        <v>0</v>
      </c>
      <c r="R2" s="4">
        <f>SUM(D2:D360)</f>
        <v>0</v>
      </c>
      <c r="S2">
        <f>124.06*360</f>
        <v>44661.599999999999</v>
      </c>
    </row>
    <row r="3" spans="1:19" x14ac:dyDescent="0.25">
      <c r="A3" s="10">
        <f>DATE(YEAR(A2),MONTH(A2)+1,DAY(A2))</f>
        <v>44470</v>
      </c>
      <c r="B3">
        <f t="shared" ref="B3:B66" si="2">CEILING(C3/12,1)</f>
        <v>1</v>
      </c>
      <c r="C3">
        <v>2</v>
      </c>
      <c r="D3" s="4">
        <f t="shared" ref="D3:D66" si="3">H3-G3</f>
        <v>0</v>
      </c>
      <c r="E3" s="4">
        <f>IF(ISNA(VLOOKUP(A3,'Extra aflossing'!A:G,3,0)),0,VLOOKUP(A3,'Extra aflossing'!A:G,3,0))</f>
        <v>0</v>
      </c>
      <c r="F3" s="4">
        <f>IF(A3&lt;=Invoer!$B$27,IF(M2&gt;=0,IF(M2&gt;=$H$2,'Annuitair zonder HRA'!I3-J3,M2-D3),0),0)</f>
        <v>0</v>
      </c>
      <c r="G3" s="4">
        <f>IF(M2*Invoer!$B$12/12&gt;=0,M2*Invoer!$B$12/12,0)</f>
        <v>0</v>
      </c>
      <c r="H3" s="4">
        <f>ABS(PMT(Invoer!$B$12/12,360-C3+1,IF(M2&gt;=0,M2,0),0))</f>
        <v>0</v>
      </c>
      <c r="I3" s="4">
        <f t="shared" si="0"/>
        <v>0</v>
      </c>
      <c r="J3" s="4">
        <f t="shared" si="1"/>
        <v>0</v>
      </c>
      <c r="K3" s="4">
        <f t="shared" ref="K3:K66" si="4">SUM(F3,H3)</f>
        <v>0</v>
      </c>
      <c r="L3" s="4">
        <f t="shared" ref="L3:L66" si="5">K3-I3</f>
        <v>0</v>
      </c>
      <c r="M3" s="4">
        <f>M2-D3-E3-F3</f>
        <v>0</v>
      </c>
      <c r="N3" s="4">
        <f t="shared" ref="N3:N66" si="6">SUM(E3,F3,H3)</f>
        <v>0</v>
      </c>
    </row>
    <row r="4" spans="1:19" x14ac:dyDescent="0.25">
      <c r="A4" s="10">
        <f t="shared" ref="A4:A67" si="7">DATE(YEAR(A3),MONTH(A3)+1,DAY(A3))</f>
        <v>44501</v>
      </c>
      <c r="B4">
        <f t="shared" si="2"/>
        <v>1</v>
      </c>
      <c r="C4">
        <v>3</v>
      </c>
      <c r="D4" s="4">
        <f t="shared" si="3"/>
        <v>0</v>
      </c>
      <c r="E4" s="4">
        <f>IF(ISNA(VLOOKUP(A4,'Extra aflossing'!A:G,3,0)),0,VLOOKUP(A4,'Extra aflossing'!A:G,3,0))</f>
        <v>0</v>
      </c>
      <c r="F4" s="4">
        <f>IF(A4&lt;=Invoer!$B$27,IF(M3&gt;=0,IF(M3&gt;=$H$2,'Annuitair zonder HRA'!I4-J4,M3-D4),0),0)</f>
        <v>0</v>
      </c>
      <c r="G4" s="4">
        <f>IF(M3*Invoer!$B$12/12&gt;=0,M3*Invoer!$B$12/12,0)</f>
        <v>0</v>
      </c>
      <c r="H4" s="4">
        <f>ABS(PMT(Invoer!$B$12/12,360-C4+1,IF(M3&gt;=0,M3,0),0))</f>
        <v>0</v>
      </c>
      <c r="I4" s="4">
        <f t="shared" si="0"/>
        <v>0</v>
      </c>
      <c r="J4" s="4">
        <f t="shared" si="1"/>
        <v>0</v>
      </c>
      <c r="K4" s="4">
        <f t="shared" si="4"/>
        <v>0</v>
      </c>
      <c r="L4" s="4">
        <f t="shared" si="5"/>
        <v>0</v>
      </c>
      <c r="M4" s="4">
        <f t="shared" ref="M4:M67" si="8">M3-D4-E4-F4</f>
        <v>0</v>
      </c>
      <c r="N4" s="4">
        <f t="shared" si="6"/>
        <v>0</v>
      </c>
      <c r="P4" s="4">
        <f>SUM(G2:G11)</f>
        <v>0</v>
      </c>
    </row>
    <row r="5" spans="1:19" x14ac:dyDescent="0.25">
      <c r="A5" s="10">
        <f t="shared" si="7"/>
        <v>44531</v>
      </c>
      <c r="B5">
        <f t="shared" si="2"/>
        <v>1</v>
      </c>
      <c r="C5">
        <v>4</v>
      </c>
      <c r="D5" s="4">
        <f t="shared" si="3"/>
        <v>0</v>
      </c>
      <c r="E5" s="4">
        <f>IF(ISNA(VLOOKUP(A5,'Extra aflossing'!A:G,3,0)),0,VLOOKUP(A5,'Extra aflossing'!A:G,3,0))</f>
        <v>0</v>
      </c>
      <c r="F5" s="4">
        <f>IF(A5&lt;=Invoer!$B$27,IF(M4&gt;=0,IF(M4&gt;=$H$2,'Annuitair zonder HRA'!I5-J5,M4-D5),0),0)</f>
        <v>0</v>
      </c>
      <c r="G5" s="4">
        <f>IF(M4*Invoer!$B$12/12&gt;=0,M4*Invoer!$B$12/12,0)</f>
        <v>0</v>
      </c>
      <c r="H5" s="4">
        <f>ABS(PMT(Invoer!$B$12/12,360-C5+1,IF(M4&gt;=0,M4,0),0))</f>
        <v>0</v>
      </c>
      <c r="I5" s="4">
        <f t="shared" si="0"/>
        <v>0</v>
      </c>
      <c r="J5" s="4">
        <f t="shared" si="1"/>
        <v>0</v>
      </c>
      <c r="K5" s="4">
        <f t="shared" si="4"/>
        <v>0</v>
      </c>
      <c r="L5" s="4">
        <f t="shared" si="5"/>
        <v>0</v>
      </c>
      <c r="M5" s="4">
        <f t="shared" si="8"/>
        <v>0</v>
      </c>
      <c r="N5" s="4">
        <f t="shared" si="6"/>
        <v>0</v>
      </c>
    </row>
    <row r="6" spans="1:19" x14ac:dyDescent="0.25">
      <c r="A6" s="10">
        <f t="shared" si="7"/>
        <v>44562</v>
      </c>
      <c r="B6">
        <f t="shared" si="2"/>
        <v>1</v>
      </c>
      <c r="C6">
        <v>5</v>
      </c>
      <c r="D6" s="4">
        <f t="shared" si="3"/>
        <v>0</v>
      </c>
      <c r="E6" s="4">
        <f>IF(ISNA(VLOOKUP(A6,'Extra aflossing'!A:G,3,0)),0,VLOOKUP(A6,'Extra aflossing'!A:G,3,0))</f>
        <v>0</v>
      </c>
      <c r="F6" s="4">
        <f>IF(A6&lt;=Invoer!$B$27,IF(M5&gt;=0,IF(M5&gt;=$H$2,'Annuitair zonder HRA'!I6-J6,M5-D6),0),0)</f>
        <v>0</v>
      </c>
      <c r="G6" s="4">
        <f>IF(M5*Invoer!$B$12/12&gt;=0,M5*Invoer!$B$12/12,0)</f>
        <v>0</v>
      </c>
      <c r="H6" s="4">
        <f>ABS(PMT(Invoer!$B$12/12,360-C6+1,IF(M5&gt;=0,M5,0),0))</f>
        <v>0</v>
      </c>
      <c r="I6" s="4">
        <f t="shared" si="0"/>
        <v>0</v>
      </c>
      <c r="J6" s="4">
        <f t="shared" si="1"/>
        <v>0</v>
      </c>
      <c r="K6" s="4">
        <f t="shared" si="4"/>
        <v>0</v>
      </c>
      <c r="L6" s="4">
        <f t="shared" si="5"/>
        <v>0</v>
      </c>
      <c r="M6" s="4">
        <f t="shared" si="8"/>
        <v>0</v>
      </c>
      <c r="N6" s="4">
        <f t="shared" si="6"/>
        <v>0</v>
      </c>
    </row>
    <row r="7" spans="1:19" x14ac:dyDescent="0.25">
      <c r="A7" s="10">
        <f t="shared" si="7"/>
        <v>44593</v>
      </c>
      <c r="B7">
        <f t="shared" si="2"/>
        <v>1</v>
      </c>
      <c r="C7">
        <v>6</v>
      </c>
      <c r="D7" s="4">
        <f t="shared" si="3"/>
        <v>0</v>
      </c>
      <c r="E7" s="4">
        <f>IF(ISNA(VLOOKUP(A7,'Extra aflossing'!A:G,3,0)),0,VLOOKUP(A7,'Extra aflossing'!A:G,3,0))</f>
        <v>0</v>
      </c>
      <c r="F7" s="4">
        <f>IF(A7&lt;=Invoer!$B$27,IF(M6&gt;=0,IF(M6&gt;=$H$2,'Annuitair zonder HRA'!I7-J7,M6-D7),0),0)</f>
        <v>0</v>
      </c>
      <c r="G7" s="4">
        <f>IF(M6*Invoer!$B$12/12&gt;=0,M6*Invoer!$B$12/12,0)</f>
        <v>0</v>
      </c>
      <c r="H7" s="4">
        <f>ABS(PMT(Invoer!$B$12/12,360-C7+1,IF(M6&gt;=0,M6,0),0))</f>
        <v>0</v>
      </c>
      <c r="I7" s="4">
        <f t="shared" si="0"/>
        <v>0</v>
      </c>
      <c r="J7" s="4">
        <f t="shared" si="1"/>
        <v>0</v>
      </c>
      <c r="K7" s="4">
        <f t="shared" si="4"/>
        <v>0</v>
      </c>
      <c r="L7" s="4">
        <f t="shared" si="5"/>
        <v>0</v>
      </c>
      <c r="M7" s="4">
        <f t="shared" si="8"/>
        <v>0</v>
      </c>
      <c r="N7" s="4">
        <f t="shared" si="6"/>
        <v>0</v>
      </c>
    </row>
    <row r="8" spans="1:19" x14ac:dyDescent="0.25">
      <c r="A8" s="10">
        <f t="shared" si="7"/>
        <v>44621</v>
      </c>
      <c r="B8">
        <f t="shared" si="2"/>
        <v>1</v>
      </c>
      <c r="C8">
        <v>7</v>
      </c>
      <c r="D8" s="4">
        <f t="shared" si="3"/>
        <v>0</v>
      </c>
      <c r="E8" s="4">
        <f>IF(ISNA(VLOOKUP(A8,'Extra aflossing'!A:G,3,0)),0,VLOOKUP(A8,'Extra aflossing'!A:G,3,0))</f>
        <v>0</v>
      </c>
      <c r="F8" s="4">
        <f>IF(A8&lt;=Invoer!$B$27,IF(M7&gt;=0,IF(M7&gt;=$H$2,'Annuitair zonder HRA'!I8-J8,M7-D8),0),0)</f>
        <v>0</v>
      </c>
      <c r="G8" s="4">
        <f>IF(M7*Invoer!$B$12/12&gt;=0,M7*Invoer!$B$12/12,0)</f>
        <v>0</v>
      </c>
      <c r="H8" s="4">
        <f>ABS(PMT(Invoer!$B$12/12,360-C8+1,IF(M7&gt;=0,M7,0),0))</f>
        <v>0</v>
      </c>
      <c r="I8" s="4">
        <f t="shared" si="0"/>
        <v>0</v>
      </c>
      <c r="J8" s="4">
        <f t="shared" si="1"/>
        <v>0</v>
      </c>
      <c r="K8" s="4">
        <f t="shared" si="4"/>
        <v>0</v>
      </c>
      <c r="L8" s="4">
        <f t="shared" si="5"/>
        <v>0</v>
      </c>
      <c r="M8" s="4">
        <f t="shared" si="8"/>
        <v>0</v>
      </c>
      <c r="N8" s="4">
        <f t="shared" si="6"/>
        <v>0</v>
      </c>
      <c r="P8" t="s">
        <v>37</v>
      </c>
    </row>
    <row r="9" spans="1:19" x14ac:dyDescent="0.25">
      <c r="A9" s="10">
        <f t="shared" si="7"/>
        <v>44652</v>
      </c>
      <c r="B9">
        <f t="shared" si="2"/>
        <v>1</v>
      </c>
      <c r="C9">
        <v>8</v>
      </c>
      <c r="D9" s="4">
        <f t="shared" si="3"/>
        <v>0</v>
      </c>
      <c r="E9" s="4">
        <f>IF(ISNA(VLOOKUP(A9,'Extra aflossing'!A:G,3,0)),0,VLOOKUP(A9,'Extra aflossing'!A:G,3,0))</f>
        <v>0</v>
      </c>
      <c r="F9" s="4">
        <f>IF(A9&lt;=Invoer!$B$27,IF(M8&gt;=0,IF(M8&gt;=$H$2,'Annuitair zonder HRA'!I9-J9,M8-D9),0),0)</f>
        <v>0</v>
      </c>
      <c r="G9" s="4">
        <f>IF(M8*Invoer!$B$12/12&gt;=0,M8*Invoer!$B$12/12,0)</f>
        <v>0</v>
      </c>
      <c r="H9" s="4">
        <f>ABS(PMT(Invoer!$B$12/12,360-C9+1,IF(M8&gt;=0,M8,0),0))</f>
        <v>0</v>
      </c>
      <c r="I9" s="4">
        <f t="shared" si="0"/>
        <v>0</v>
      </c>
      <c r="J9" s="4">
        <f t="shared" si="1"/>
        <v>0</v>
      </c>
      <c r="K9" s="4">
        <f t="shared" si="4"/>
        <v>0</v>
      </c>
      <c r="L9" s="4">
        <f t="shared" si="5"/>
        <v>0</v>
      </c>
      <c r="M9" s="4">
        <f t="shared" si="8"/>
        <v>0</v>
      </c>
      <c r="N9" s="4">
        <f t="shared" si="6"/>
        <v>0</v>
      </c>
    </row>
    <row r="10" spans="1:19" x14ac:dyDescent="0.25">
      <c r="A10" s="10">
        <f t="shared" si="7"/>
        <v>44682</v>
      </c>
      <c r="B10">
        <f t="shared" si="2"/>
        <v>1</v>
      </c>
      <c r="C10">
        <v>9</v>
      </c>
      <c r="D10" s="4">
        <f t="shared" si="3"/>
        <v>0</v>
      </c>
      <c r="E10" s="4">
        <f>IF(ISNA(VLOOKUP(A10,'Extra aflossing'!A:G,3,0)),0,VLOOKUP(A10,'Extra aflossing'!A:G,3,0))</f>
        <v>0</v>
      </c>
      <c r="F10" s="4">
        <f>IF(A10&lt;=Invoer!$B$27,IF(M9&gt;=0,IF(M9&gt;=$H$2,'Annuitair zonder HRA'!I10-J10,M9-D10),0),0)</f>
        <v>0</v>
      </c>
      <c r="G10" s="4">
        <f>IF(M9*Invoer!$B$12/12&gt;=0,M9*Invoer!$B$12/12,0)</f>
        <v>0</v>
      </c>
      <c r="H10" s="4">
        <f>ABS(PMT(Invoer!$B$12/12,360-C10+1,IF(M9&gt;=0,M9,0),0))</f>
        <v>0</v>
      </c>
      <c r="I10" s="4">
        <f t="shared" si="0"/>
        <v>0</v>
      </c>
      <c r="J10" s="4">
        <f t="shared" si="1"/>
        <v>0</v>
      </c>
      <c r="K10" s="4">
        <f t="shared" si="4"/>
        <v>0</v>
      </c>
      <c r="L10" s="4">
        <f t="shared" si="5"/>
        <v>0</v>
      </c>
      <c r="M10" s="4">
        <f t="shared" si="8"/>
        <v>0</v>
      </c>
      <c r="N10" s="4">
        <f t="shared" si="6"/>
        <v>0</v>
      </c>
    </row>
    <row r="11" spans="1:19" x14ac:dyDescent="0.25">
      <c r="A11" s="10">
        <f t="shared" si="7"/>
        <v>44713</v>
      </c>
      <c r="B11">
        <f t="shared" si="2"/>
        <v>1</v>
      </c>
      <c r="C11">
        <v>10</v>
      </c>
      <c r="D11" s="4">
        <f t="shared" si="3"/>
        <v>0</v>
      </c>
      <c r="E11" s="4">
        <f>IF(ISNA(VLOOKUP(A11,'Extra aflossing'!A:G,3,0)),0,VLOOKUP(A11,'Extra aflossing'!A:G,3,0))</f>
        <v>0</v>
      </c>
      <c r="F11" s="4">
        <f>IF(A11&lt;=Invoer!$B$27,IF(M10&gt;=0,IF(M10&gt;=$H$2,'Annuitair zonder HRA'!I11-J11,M10-D11),0),0)</f>
        <v>0</v>
      </c>
      <c r="G11" s="4">
        <f>IF(M10*Invoer!$B$12/12&gt;=0,M10*Invoer!$B$12/12,0)</f>
        <v>0</v>
      </c>
      <c r="H11" s="4">
        <f>ABS(PMT(Invoer!$B$12/12,360-C11+1,IF(M10&gt;=0,M10,0),0))</f>
        <v>0</v>
      </c>
      <c r="I11" s="4">
        <f t="shared" si="0"/>
        <v>0</v>
      </c>
      <c r="J11" s="4">
        <f t="shared" si="1"/>
        <v>0</v>
      </c>
      <c r="K11" s="4">
        <f t="shared" si="4"/>
        <v>0</v>
      </c>
      <c r="L11" s="4">
        <f t="shared" si="5"/>
        <v>0</v>
      </c>
      <c r="M11" s="4">
        <f t="shared" si="8"/>
        <v>0</v>
      </c>
      <c r="N11" s="4">
        <f t="shared" si="6"/>
        <v>0</v>
      </c>
    </row>
    <row r="12" spans="1:19" x14ac:dyDescent="0.25">
      <c r="A12" s="10">
        <f t="shared" si="7"/>
        <v>44743</v>
      </c>
      <c r="B12">
        <f t="shared" si="2"/>
        <v>1</v>
      </c>
      <c r="C12">
        <v>11</v>
      </c>
      <c r="D12" s="4">
        <f t="shared" si="3"/>
        <v>0</v>
      </c>
      <c r="E12" s="4">
        <f>IF(ISNA(VLOOKUP(A12,'Extra aflossing'!A:G,3,0)),0,VLOOKUP(A12,'Extra aflossing'!A:G,3,0))</f>
        <v>0</v>
      </c>
      <c r="F12" s="4">
        <f>IF(A12&lt;=Invoer!$B$27,IF(M11&gt;=0,IF(M11&gt;=$H$2,'Annuitair zonder HRA'!I12-J12,M11-D12),0),0)</f>
        <v>0</v>
      </c>
      <c r="G12" s="4">
        <f>IF(M11*Invoer!$B$12/12&gt;=0,M11*Invoer!$B$12/12,0)</f>
        <v>0</v>
      </c>
      <c r="H12" s="4">
        <f>ABS(PMT(Invoer!$B$12/12,360-C12+1,IF(M11&gt;=0,M11,0),0))</f>
        <v>0</v>
      </c>
      <c r="I12" s="4">
        <f t="shared" si="0"/>
        <v>0</v>
      </c>
      <c r="J12" s="4">
        <f t="shared" si="1"/>
        <v>0</v>
      </c>
      <c r="K12" s="4">
        <f t="shared" si="4"/>
        <v>0</v>
      </c>
      <c r="L12" s="4">
        <f t="shared" si="5"/>
        <v>0</v>
      </c>
      <c r="M12" s="4">
        <f t="shared" si="8"/>
        <v>0</v>
      </c>
      <c r="N12" s="4">
        <f t="shared" si="6"/>
        <v>0</v>
      </c>
    </row>
    <row r="13" spans="1:19" x14ac:dyDescent="0.25">
      <c r="A13" s="10">
        <f t="shared" si="7"/>
        <v>44774</v>
      </c>
      <c r="B13">
        <f t="shared" si="2"/>
        <v>1</v>
      </c>
      <c r="C13">
        <v>12</v>
      </c>
      <c r="D13" s="4">
        <f t="shared" si="3"/>
        <v>0</v>
      </c>
      <c r="E13" s="4">
        <f>IF(ISNA(VLOOKUP(A13,'Extra aflossing'!A:G,3,0)),0,VLOOKUP(A13,'Extra aflossing'!A:G,3,0))</f>
        <v>0</v>
      </c>
      <c r="F13" s="4">
        <f>IF(A13&lt;=Invoer!$B$27,IF(M12&gt;=0,IF(M12&gt;=$H$2,'Annuitair zonder HRA'!I13-J13,M12-D13),0),0)</f>
        <v>0</v>
      </c>
      <c r="G13" s="4">
        <f>IF(M12*Invoer!$B$12/12&gt;=0,M12*Invoer!$B$12/12,0)</f>
        <v>0</v>
      </c>
      <c r="H13" s="4">
        <f>ABS(PMT(Invoer!$B$12/12,360-C13+1,IF(M12&gt;=0,M12,0),0))</f>
        <v>0</v>
      </c>
      <c r="I13" s="4">
        <f t="shared" si="0"/>
        <v>0</v>
      </c>
      <c r="J13" s="4">
        <f t="shared" si="1"/>
        <v>0</v>
      </c>
      <c r="K13" s="4">
        <f t="shared" si="4"/>
        <v>0</v>
      </c>
      <c r="L13" s="4">
        <f t="shared" si="5"/>
        <v>0</v>
      </c>
      <c r="M13" s="4">
        <f t="shared" si="8"/>
        <v>0</v>
      </c>
      <c r="N13" s="4">
        <f t="shared" si="6"/>
        <v>0</v>
      </c>
    </row>
    <row r="14" spans="1:19" x14ac:dyDescent="0.25">
      <c r="A14" s="10">
        <f t="shared" si="7"/>
        <v>44805</v>
      </c>
      <c r="B14">
        <f t="shared" si="2"/>
        <v>2</v>
      </c>
      <c r="C14">
        <v>13</v>
      </c>
      <c r="D14" s="4">
        <f t="shared" si="3"/>
        <v>0</v>
      </c>
      <c r="E14" s="4">
        <f>IF(ISNA(VLOOKUP(A14,'Extra aflossing'!A:G,3,0)),0,VLOOKUP(A14,'Extra aflossing'!A:G,3,0))</f>
        <v>0</v>
      </c>
      <c r="F14" s="4">
        <f>IF(A14&lt;=Invoer!$B$27,IF(M13&gt;=0,IF(M13&gt;=$H$2,'Annuitair zonder HRA'!I14-J14,M13-D14),0),0)</f>
        <v>0</v>
      </c>
      <c r="G14" s="4">
        <f>IF(M13*Invoer!$B$12/12&gt;=0,M13*Invoer!$B$12/12,0)</f>
        <v>0</v>
      </c>
      <c r="H14" s="4">
        <f>ABS(PMT(Invoer!$B$12/12,360-C14+1,IF(M13&gt;=0,M13,0),0))</f>
        <v>0</v>
      </c>
      <c r="I14" s="4">
        <f t="shared" si="0"/>
        <v>0</v>
      </c>
      <c r="J14" s="4">
        <f t="shared" si="1"/>
        <v>0</v>
      </c>
      <c r="K14" s="4">
        <f t="shared" si="4"/>
        <v>0</v>
      </c>
      <c r="L14" s="4">
        <f t="shared" si="5"/>
        <v>0</v>
      </c>
      <c r="M14" s="4">
        <f t="shared" si="8"/>
        <v>0</v>
      </c>
      <c r="N14" s="4">
        <f t="shared" si="6"/>
        <v>0</v>
      </c>
    </row>
    <row r="15" spans="1:19" x14ac:dyDescent="0.25">
      <c r="A15" s="10">
        <f>DATE(YEAR(A14),MONTH(A14)+1,DAY(A14))</f>
        <v>44835</v>
      </c>
      <c r="B15">
        <f t="shared" si="2"/>
        <v>2</v>
      </c>
      <c r="C15">
        <v>14</v>
      </c>
      <c r="D15" s="4">
        <f t="shared" si="3"/>
        <v>0</v>
      </c>
      <c r="E15" s="4">
        <f>IF(ISNA(VLOOKUP(A15,'Extra aflossing'!A:G,3,0)),0,VLOOKUP(A15,'Extra aflossing'!A:G,3,0))</f>
        <v>0</v>
      </c>
      <c r="F15" s="4">
        <f>IF(A15&lt;=Invoer!$B$27,IF(M14&gt;=0,IF(M14&gt;=$H$2,'Annuitair zonder HRA'!I15-J15,M14-D15),0),0)</f>
        <v>0</v>
      </c>
      <c r="G15" s="4">
        <f>IF(M14*Invoer!$B$12/12&gt;=0,M14*Invoer!$B$12/12,0)</f>
        <v>0</v>
      </c>
      <c r="H15" s="4">
        <f>ABS(PMT(Invoer!$B$12/12,360-C15+1,IF(M14&gt;=0,M14,0),0))</f>
        <v>0</v>
      </c>
      <c r="I15" s="4">
        <f t="shared" si="0"/>
        <v>0</v>
      </c>
      <c r="J15" s="4">
        <f t="shared" si="1"/>
        <v>0</v>
      </c>
      <c r="K15" s="4">
        <f t="shared" si="4"/>
        <v>0</v>
      </c>
      <c r="L15" s="4">
        <f t="shared" si="5"/>
        <v>0</v>
      </c>
      <c r="M15" s="4">
        <f t="shared" si="8"/>
        <v>0</v>
      </c>
      <c r="N15" s="4">
        <f t="shared" si="6"/>
        <v>0</v>
      </c>
    </row>
    <row r="16" spans="1:19" x14ac:dyDescent="0.25">
      <c r="A16" s="10">
        <f t="shared" si="7"/>
        <v>44866</v>
      </c>
      <c r="B16">
        <f t="shared" si="2"/>
        <v>2</v>
      </c>
      <c r="C16">
        <v>15</v>
      </c>
      <c r="D16" s="4">
        <f t="shared" si="3"/>
        <v>0</v>
      </c>
      <c r="E16" s="4">
        <f>IF(ISNA(VLOOKUP(A16,'Extra aflossing'!A:G,3,0)),0,VLOOKUP(A16,'Extra aflossing'!A:G,3,0))</f>
        <v>0</v>
      </c>
      <c r="F16" s="4">
        <f>IF(A16&lt;=Invoer!$B$27,IF(M15&gt;=0,IF(M15&gt;=$H$2,'Annuitair zonder HRA'!I16-J16,M15-D16),0),0)</f>
        <v>0</v>
      </c>
      <c r="G16" s="4">
        <f>IF(M15*Invoer!$B$12/12&gt;=0,M15*Invoer!$B$12/12,0)</f>
        <v>0</v>
      </c>
      <c r="H16" s="4">
        <f>ABS(PMT(Invoer!$B$12/12,360-C16+1,IF(M15&gt;=0,M15,0),0))</f>
        <v>0</v>
      </c>
      <c r="I16" s="4">
        <f t="shared" si="0"/>
        <v>0</v>
      </c>
      <c r="J16" s="4">
        <f t="shared" si="1"/>
        <v>0</v>
      </c>
      <c r="K16" s="4">
        <f t="shared" si="4"/>
        <v>0</v>
      </c>
      <c r="L16" s="4">
        <f t="shared" si="5"/>
        <v>0</v>
      </c>
      <c r="M16" s="4">
        <f t="shared" si="8"/>
        <v>0</v>
      </c>
      <c r="N16" s="4">
        <f t="shared" si="6"/>
        <v>0</v>
      </c>
    </row>
    <row r="17" spans="1:14" x14ac:dyDescent="0.25">
      <c r="A17" s="10">
        <f t="shared" si="7"/>
        <v>44896</v>
      </c>
      <c r="B17">
        <f t="shared" si="2"/>
        <v>2</v>
      </c>
      <c r="C17">
        <v>16</v>
      </c>
      <c r="D17" s="4">
        <f t="shared" si="3"/>
        <v>0</v>
      </c>
      <c r="E17" s="4">
        <f>IF(ISNA(VLOOKUP(A17,'Extra aflossing'!A:G,3,0)),0,VLOOKUP(A17,'Extra aflossing'!A:G,3,0))</f>
        <v>0</v>
      </c>
      <c r="F17" s="4">
        <f>IF(A17&lt;=Invoer!$B$27,IF(M16&gt;=0,IF(M16&gt;=$H$2,'Annuitair zonder HRA'!I17-J17,M16-D17),0),0)</f>
        <v>0</v>
      </c>
      <c r="G17" s="4">
        <f>IF(M16*Invoer!$B$12/12&gt;=0,M16*Invoer!$B$12/12,0)</f>
        <v>0</v>
      </c>
      <c r="H17" s="4">
        <f>ABS(PMT(Invoer!$B$12/12,360-C17+1,IF(M16&gt;=0,M16,0),0))</f>
        <v>0</v>
      </c>
      <c r="I17" s="4">
        <f t="shared" si="0"/>
        <v>0</v>
      </c>
      <c r="J17" s="4">
        <f t="shared" si="1"/>
        <v>0</v>
      </c>
      <c r="K17" s="4">
        <f t="shared" si="4"/>
        <v>0</v>
      </c>
      <c r="L17" s="4">
        <f t="shared" si="5"/>
        <v>0</v>
      </c>
      <c r="M17" s="4">
        <f t="shared" si="8"/>
        <v>0</v>
      </c>
      <c r="N17" s="4">
        <f t="shared" si="6"/>
        <v>0</v>
      </c>
    </row>
    <row r="18" spans="1:14" x14ac:dyDescent="0.25">
      <c r="A18" s="10">
        <f t="shared" si="7"/>
        <v>44927</v>
      </c>
      <c r="B18">
        <f t="shared" si="2"/>
        <v>2</v>
      </c>
      <c r="C18">
        <v>17</v>
      </c>
      <c r="D18" s="4">
        <f t="shared" si="3"/>
        <v>0</v>
      </c>
      <c r="E18" s="4">
        <f>IF(ISNA(VLOOKUP(A18,'Extra aflossing'!A:G,3,0)),0,VLOOKUP(A18,'Extra aflossing'!A:G,3,0))</f>
        <v>0</v>
      </c>
      <c r="F18" s="4">
        <f>IF(A18&lt;=Invoer!$B$27,IF(M17&gt;=0,IF(M17&gt;=$H$2,'Annuitair zonder HRA'!I18-J18,M17-D18),0),0)</f>
        <v>0</v>
      </c>
      <c r="G18" s="4">
        <f>IF(M17*Invoer!$B$12/12&gt;=0,M17*Invoer!$B$12/12,0)</f>
        <v>0</v>
      </c>
      <c r="H18" s="4">
        <f>ABS(PMT(Invoer!$B$12/12,360-C18+1,IF(M17&gt;=0,M17,0),0))</f>
        <v>0</v>
      </c>
      <c r="I18" s="4">
        <f t="shared" si="0"/>
        <v>0</v>
      </c>
      <c r="J18" s="4">
        <f t="shared" si="1"/>
        <v>0</v>
      </c>
      <c r="K18" s="4">
        <f t="shared" si="4"/>
        <v>0</v>
      </c>
      <c r="L18" s="4">
        <f t="shared" si="5"/>
        <v>0</v>
      </c>
      <c r="M18" s="4">
        <f t="shared" si="8"/>
        <v>0</v>
      </c>
      <c r="N18" s="4">
        <f t="shared" si="6"/>
        <v>0</v>
      </c>
    </row>
    <row r="19" spans="1:14" x14ac:dyDescent="0.25">
      <c r="A19" s="10">
        <f t="shared" si="7"/>
        <v>44958</v>
      </c>
      <c r="B19">
        <f t="shared" si="2"/>
        <v>2</v>
      </c>
      <c r="C19">
        <v>18</v>
      </c>
      <c r="D19" s="4">
        <f t="shared" si="3"/>
        <v>0</v>
      </c>
      <c r="E19" s="4">
        <f>IF(ISNA(VLOOKUP(A19,'Extra aflossing'!A:G,3,0)),0,VLOOKUP(A19,'Extra aflossing'!A:G,3,0))</f>
        <v>0</v>
      </c>
      <c r="F19" s="4">
        <f>IF(A19&lt;=Invoer!$B$27,IF(M18&gt;=0,IF(M18&gt;=$H$2,'Annuitair zonder HRA'!I19-J19,M18-D19),0),0)</f>
        <v>0</v>
      </c>
      <c r="G19" s="4">
        <f>IF(M18*Invoer!$B$12/12&gt;=0,M18*Invoer!$B$12/12,0)</f>
        <v>0</v>
      </c>
      <c r="H19" s="4">
        <f>ABS(PMT(Invoer!$B$12/12,360-C19+1,IF(M18&gt;=0,M18,0),0))</f>
        <v>0</v>
      </c>
      <c r="I19" s="4">
        <f t="shared" si="0"/>
        <v>0</v>
      </c>
      <c r="J19" s="4">
        <f t="shared" si="1"/>
        <v>0</v>
      </c>
      <c r="K19" s="4">
        <f t="shared" si="4"/>
        <v>0</v>
      </c>
      <c r="L19" s="4">
        <f t="shared" si="5"/>
        <v>0</v>
      </c>
      <c r="M19" s="4">
        <f t="shared" si="8"/>
        <v>0</v>
      </c>
      <c r="N19" s="4">
        <f t="shared" si="6"/>
        <v>0</v>
      </c>
    </row>
    <row r="20" spans="1:14" x14ac:dyDescent="0.25">
      <c r="A20" s="10">
        <f t="shared" si="7"/>
        <v>44986</v>
      </c>
      <c r="B20">
        <f t="shared" si="2"/>
        <v>2</v>
      </c>
      <c r="C20">
        <v>19</v>
      </c>
      <c r="D20" s="4">
        <f t="shared" si="3"/>
        <v>0</v>
      </c>
      <c r="E20" s="4">
        <f>IF(ISNA(VLOOKUP(A20,'Extra aflossing'!A:G,3,0)),0,VLOOKUP(A20,'Extra aflossing'!A:G,3,0))</f>
        <v>0</v>
      </c>
      <c r="F20" s="4">
        <f>IF(A20&lt;=Invoer!$B$27,IF(M19&gt;=0,IF(M19&gt;=$H$2,'Annuitair zonder HRA'!I20-J20,M19-D20),0),0)</f>
        <v>0</v>
      </c>
      <c r="G20" s="4">
        <f>IF(M19*Invoer!$B$12/12&gt;=0,M19*Invoer!$B$12/12,0)</f>
        <v>0</v>
      </c>
      <c r="H20" s="4">
        <f>ABS(PMT(Invoer!$B$12/12,360-C20+1,IF(M19&gt;=0,M19,0),0))</f>
        <v>0</v>
      </c>
      <c r="I20" s="4">
        <f t="shared" si="0"/>
        <v>0</v>
      </c>
      <c r="J20" s="4">
        <f t="shared" si="1"/>
        <v>0</v>
      </c>
      <c r="K20" s="4">
        <f t="shared" si="4"/>
        <v>0</v>
      </c>
      <c r="L20" s="4">
        <f t="shared" si="5"/>
        <v>0</v>
      </c>
      <c r="M20" s="4">
        <f t="shared" si="8"/>
        <v>0</v>
      </c>
      <c r="N20" s="4">
        <f t="shared" si="6"/>
        <v>0</v>
      </c>
    </row>
    <row r="21" spans="1:14" x14ac:dyDescent="0.25">
      <c r="A21" s="10">
        <f t="shared" si="7"/>
        <v>45017</v>
      </c>
      <c r="B21">
        <f t="shared" si="2"/>
        <v>2</v>
      </c>
      <c r="C21">
        <v>20</v>
      </c>
      <c r="D21" s="4">
        <f t="shared" si="3"/>
        <v>0</v>
      </c>
      <c r="E21" s="4">
        <f>IF(ISNA(VLOOKUP(A21,'Extra aflossing'!A:G,3,0)),0,VLOOKUP(A21,'Extra aflossing'!A:G,3,0))</f>
        <v>0</v>
      </c>
      <c r="F21" s="4">
        <f>IF(A21&lt;=Invoer!$B$27,IF(M20&gt;=0,IF(M20&gt;=$H$2,'Annuitair zonder HRA'!I21-J21,M20-D21),0),0)</f>
        <v>0</v>
      </c>
      <c r="G21" s="4">
        <f>IF(M20*Invoer!$B$12/12&gt;=0,M20*Invoer!$B$12/12,0)</f>
        <v>0</v>
      </c>
      <c r="H21" s="4">
        <f>ABS(PMT(Invoer!$B$12/12,360-C21+1,IF(M20&gt;=0,M20,0),0))</f>
        <v>0</v>
      </c>
      <c r="I21" s="4">
        <f t="shared" si="0"/>
        <v>0</v>
      </c>
      <c r="J21" s="4">
        <f t="shared" si="1"/>
        <v>0</v>
      </c>
      <c r="K21" s="4">
        <f t="shared" si="4"/>
        <v>0</v>
      </c>
      <c r="L21" s="4">
        <f t="shared" si="5"/>
        <v>0</v>
      </c>
      <c r="M21" s="4">
        <f t="shared" si="8"/>
        <v>0</v>
      </c>
      <c r="N21" s="4">
        <f t="shared" si="6"/>
        <v>0</v>
      </c>
    </row>
    <row r="22" spans="1:14" x14ac:dyDescent="0.25">
      <c r="A22" s="10">
        <f t="shared" si="7"/>
        <v>45047</v>
      </c>
      <c r="B22">
        <f t="shared" si="2"/>
        <v>2</v>
      </c>
      <c r="C22">
        <v>21</v>
      </c>
      <c r="D22" s="4">
        <f t="shared" si="3"/>
        <v>0</v>
      </c>
      <c r="E22" s="4">
        <f>IF(ISNA(VLOOKUP(A22,'Extra aflossing'!A:G,3,0)),0,VLOOKUP(A22,'Extra aflossing'!A:G,3,0))</f>
        <v>0</v>
      </c>
      <c r="F22" s="4">
        <f>IF(A22&lt;=Invoer!$B$27,IF(M21&gt;=0,IF(M21&gt;=$H$2,'Annuitair zonder HRA'!I22-J22,M21-D22),0),0)</f>
        <v>0</v>
      </c>
      <c r="G22" s="4">
        <f>IF(M21*Invoer!$B$12/12&gt;=0,M21*Invoer!$B$12/12,0)</f>
        <v>0</v>
      </c>
      <c r="H22" s="4">
        <f>ABS(PMT(Invoer!$B$12/12,360-C22+1,IF(M21&gt;=0,M21,0),0))</f>
        <v>0</v>
      </c>
      <c r="I22" s="4">
        <f t="shared" si="0"/>
        <v>0</v>
      </c>
      <c r="J22" s="4">
        <f t="shared" si="1"/>
        <v>0</v>
      </c>
      <c r="K22" s="4">
        <f t="shared" si="4"/>
        <v>0</v>
      </c>
      <c r="L22" s="4">
        <f t="shared" si="5"/>
        <v>0</v>
      </c>
      <c r="M22" s="4">
        <f t="shared" si="8"/>
        <v>0</v>
      </c>
      <c r="N22" s="4">
        <f t="shared" si="6"/>
        <v>0</v>
      </c>
    </row>
    <row r="23" spans="1:14" x14ac:dyDescent="0.25">
      <c r="A23" s="10">
        <f t="shared" si="7"/>
        <v>45078</v>
      </c>
      <c r="B23">
        <f t="shared" si="2"/>
        <v>2</v>
      </c>
      <c r="C23">
        <v>22</v>
      </c>
      <c r="D23" s="4">
        <f t="shared" si="3"/>
        <v>0</v>
      </c>
      <c r="E23" s="4">
        <f>IF(ISNA(VLOOKUP(A23,'Extra aflossing'!A:G,3,0)),0,VLOOKUP(A23,'Extra aflossing'!A:G,3,0))</f>
        <v>0</v>
      </c>
      <c r="F23" s="4">
        <f>IF(A23&lt;=Invoer!$B$27,IF(M22&gt;=0,IF(M22&gt;=$H$2,'Annuitair zonder HRA'!I23-J23,M22-D23),0),0)</f>
        <v>0</v>
      </c>
      <c r="G23" s="4">
        <f>IF(M22*Invoer!$B$12/12&gt;=0,M22*Invoer!$B$12/12,0)</f>
        <v>0</v>
      </c>
      <c r="H23" s="4">
        <f>ABS(PMT(Invoer!$B$12/12,360-C23+1,IF(M22&gt;=0,M22,0),0))</f>
        <v>0</v>
      </c>
      <c r="I23" s="4">
        <f t="shared" si="0"/>
        <v>0</v>
      </c>
      <c r="J23" s="4">
        <f t="shared" si="1"/>
        <v>0</v>
      </c>
      <c r="K23" s="4">
        <f t="shared" si="4"/>
        <v>0</v>
      </c>
      <c r="L23" s="4">
        <f t="shared" si="5"/>
        <v>0</v>
      </c>
      <c r="M23" s="4">
        <f t="shared" si="8"/>
        <v>0</v>
      </c>
      <c r="N23" s="4">
        <f t="shared" si="6"/>
        <v>0</v>
      </c>
    </row>
    <row r="24" spans="1:14" x14ac:dyDescent="0.25">
      <c r="A24" s="10">
        <f t="shared" si="7"/>
        <v>45108</v>
      </c>
      <c r="B24">
        <f t="shared" si="2"/>
        <v>2</v>
      </c>
      <c r="C24">
        <v>23</v>
      </c>
      <c r="D24" s="4">
        <f t="shared" si="3"/>
        <v>0</v>
      </c>
      <c r="E24" s="4">
        <f>IF(ISNA(VLOOKUP(A24,'Extra aflossing'!A:G,3,0)),0,VLOOKUP(A24,'Extra aflossing'!A:G,3,0))</f>
        <v>0</v>
      </c>
      <c r="F24" s="4">
        <f>IF(A24&lt;=Invoer!$B$27,IF(M23&gt;=0,IF(M23&gt;=$H$2,'Annuitair zonder HRA'!I24-J24,M23-D24),0),0)</f>
        <v>0</v>
      </c>
      <c r="G24" s="4">
        <f>IF(M23*Invoer!$B$12/12&gt;=0,M23*Invoer!$B$12/12,0)</f>
        <v>0</v>
      </c>
      <c r="H24" s="4">
        <f>ABS(PMT(Invoer!$B$12/12,360-C24+1,IF(M23&gt;=0,M23,0),0))</f>
        <v>0</v>
      </c>
      <c r="I24" s="4">
        <f t="shared" si="0"/>
        <v>0</v>
      </c>
      <c r="J24" s="4">
        <f t="shared" si="1"/>
        <v>0</v>
      </c>
      <c r="K24" s="4">
        <f t="shared" si="4"/>
        <v>0</v>
      </c>
      <c r="L24" s="4">
        <f t="shared" si="5"/>
        <v>0</v>
      </c>
      <c r="M24" s="4">
        <f t="shared" si="8"/>
        <v>0</v>
      </c>
      <c r="N24" s="4">
        <f t="shared" si="6"/>
        <v>0</v>
      </c>
    </row>
    <row r="25" spans="1:14" x14ac:dyDescent="0.25">
      <c r="A25" s="10">
        <f t="shared" si="7"/>
        <v>45139</v>
      </c>
      <c r="B25">
        <f t="shared" si="2"/>
        <v>2</v>
      </c>
      <c r="C25">
        <v>24</v>
      </c>
      <c r="D25" s="4">
        <f t="shared" si="3"/>
        <v>0</v>
      </c>
      <c r="E25" s="4">
        <f>IF(ISNA(VLOOKUP(A25,'Extra aflossing'!A:G,3,0)),0,VLOOKUP(A25,'Extra aflossing'!A:G,3,0))</f>
        <v>0</v>
      </c>
      <c r="F25" s="4">
        <f>IF(A25&lt;=Invoer!$B$27,IF(M24&gt;=0,IF(M24&gt;=$H$2,'Annuitair zonder HRA'!I25-J25,M24-D25),0),0)</f>
        <v>0</v>
      </c>
      <c r="G25" s="4">
        <f>IF(M24*Invoer!$B$12/12&gt;=0,M24*Invoer!$B$12/12,0)</f>
        <v>0</v>
      </c>
      <c r="H25" s="4">
        <f>ABS(PMT(Invoer!$B$12/12,360-C25+1,IF(M24&gt;=0,M24,0),0))</f>
        <v>0</v>
      </c>
      <c r="I25" s="4">
        <f t="shared" si="0"/>
        <v>0</v>
      </c>
      <c r="J25" s="4">
        <f t="shared" si="1"/>
        <v>0</v>
      </c>
      <c r="K25" s="4">
        <f t="shared" si="4"/>
        <v>0</v>
      </c>
      <c r="L25" s="4">
        <f t="shared" si="5"/>
        <v>0</v>
      </c>
      <c r="M25" s="4">
        <f t="shared" si="8"/>
        <v>0</v>
      </c>
      <c r="N25" s="4">
        <f t="shared" si="6"/>
        <v>0</v>
      </c>
    </row>
    <row r="26" spans="1:14" x14ac:dyDescent="0.25">
      <c r="A26" s="10">
        <f t="shared" si="7"/>
        <v>45170</v>
      </c>
      <c r="B26">
        <f t="shared" si="2"/>
        <v>3</v>
      </c>
      <c r="C26">
        <v>25</v>
      </c>
      <c r="D26" s="4">
        <f t="shared" si="3"/>
        <v>0</v>
      </c>
      <c r="E26" s="4">
        <f>IF(ISNA(VLOOKUP(A26,'Extra aflossing'!A:G,3,0)),0,VLOOKUP(A26,'Extra aflossing'!A:G,3,0))</f>
        <v>0</v>
      </c>
      <c r="F26" s="4">
        <f>IF(A26&lt;=Invoer!$B$27,IF(M25&gt;=0,IF(M25&gt;=$H$2,'Annuitair zonder HRA'!I26-J26,M25-D26),0),0)</f>
        <v>0</v>
      </c>
      <c r="G26" s="4">
        <f>IF(M25*Invoer!$B$12/12&gt;=0,M25*Invoer!$B$12/12,0)</f>
        <v>0</v>
      </c>
      <c r="H26" s="4">
        <f>ABS(PMT(Invoer!$B$12/12,360-C26+1,IF(M25&gt;=0,M25,0),0))</f>
        <v>0</v>
      </c>
      <c r="I26" s="4">
        <f t="shared" si="0"/>
        <v>0</v>
      </c>
      <c r="J26" s="4">
        <f t="shared" si="1"/>
        <v>0</v>
      </c>
      <c r="K26" s="4">
        <f t="shared" si="4"/>
        <v>0</v>
      </c>
      <c r="L26" s="4">
        <f t="shared" si="5"/>
        <v>0</v>
      </c>
      <c r="M26" s="4">
        <f t="shared" si="8"/>
        <v>0</v>
      </c>
      <c r="N26" s="4">
        <f t="shared" si="6"/>
        <v>0</v>
      </c>
    </row>
    <row r="27" spans="1:14" x14ac:dyDescent="0.25">
      <c r="A27" s="10">
        <f t="shared" si="7"/>
        <v>45200</v>
      </c>
      <c r="B27">
        <f t="shared" si="2"/>
        <v>3</v>
      </c>
      <c r="C27">
        <v>26</v>
      </c>
      <c r="D27" s="4">
        <f t="shared" si="3"/>
        <v>0</v>
      </c>
      <c r="E27" s="4">
        <f>IF(ISNA(VLOOKUP(A27,'Extra aflossing'!A:G,3,0)),0,VLOOKUP(A27,'Extra aflossing'!A:G,3,0))</f>
        <v>0</v>
      </c>
      <c r="F27" s="4">
        <f>IF(A27&lt;=Invoer!$B$27,IF(M26&gt;=0,IF(M26&gt;=$H$2,'Annuitair zonder HRA'!I27-J27,M26-D27),0),0)</f>
        <v>0</v>
      </c>
      <c r="G27" s="4">
        <f>IF(M26*Invoer!$B$12/12&gt;=0,M26*Invoer!$B$12/12,0)</f>
        <v>0</v>
      </c>
      <c r="H27" s="4">
        <f>ABS(PMT(Invoer!$B$12/12,360-C27+1,IF(M26&gt;=0,M26,0),0))</f>
        <v>0</v>
      </c>
      <c r="I27" s="4">
        <f t="shared" si="0"/>
        <v>0</v>
      </c>
      <c r="J27" s="4">
        <f t="shared" si="1"/>
        <v>0</v>
      </c>
      <c r="K27" s="4">
        <f t="shared" si="4"/>
        <v>0</v>
      </c>
      <c r="L27" s="4">
        <f t="shared" si="5"/>
        <v>0</v>
      </c>
      <c r="M27" s="4">
        <f t="shared" si="8"/>
        <v>0</v>
      </c>
      <c r="N27" s="4">
        <f t="shared" si="6"/>
        <v>0</v>
      </c>
    </row>
    <row r="28" spans="1:14" x14ac:dyDescent="0.25">
      <c r="A28" s="10">
        <f t="shared" si="7"/>
        <v>45231</v>
      </c>
      <c r="B28">
        <f t="shared" si="2"/>
        <v>3</v>
      </c>
      <c r="C28">
        <v>27</v>
      </c>
      <c r="D28" s="4">
        <f t="shared" si="3"/>
        <v>0</v>
      </c>
      <c r="E28" s="4">
        <f>IF(ISNA(VLOOKUP(A28,'Extra aflossing'!A:G,3,0)),0,VLOOKUP(A28,'Extra aflossing'!A:G,3,0))</f>
        <v>0</v>
      </c>
      <c r="F28" s="4">
        <f>IF(A28&lt;=Invoer!$B$27,IF(M27&gt;=0,IF(M27&gt;=$H$2,'Annuitair zonder HRA'!I28-J28,M27-D28),0),0)</f>
        <v>0</v>
      </c>
      <c r="G28" s="4">
        <f>IF(M27*Invoer!$B$12/12&gt;=0,M27*Invoer!$B$12/12,0)</f>
        <v>0</v>
      </c>
      <c r="H28" s="4">
        <f>ABS(PMT(Invoer!$B$12/12,360-C28+1,IF(M27&gt;=0,M27,0),0))</f>
        <v>0</v>
      </c>
      <c r="I28" s="4">
        <f t="shared" si="0"/>
        <v>0</v>
      </c>
      <c r="J28" s="4">
        <f t="shared" si="1"/>
        <v>0</v>
      </c>
      <c r="K28" s="4">
        <f t="shared" si="4"/>
        <v>0</v>
      </c>
      <c r="L28" s="4">
        <f t="shared" si="5"/>
        <v>0</v>
      </c>
      <c r="M28" s="4">
        <f t="shared" si="8"/>
        <v>0</v>
      </c>
      <c r="N28" s="4">
        <f t="shared" si="6"/>
        <v>0</v>
      </c>
    </row>
    <row r="29" spans="1:14" x14ac:dyDescent="0.25">
      <c r="A29" s="10">
        <f t="shared" si="7"/>
        <v>45261</v>
      </c>
      <c r="B29">
        <f t="shared" si="2"/>
        <v>3</v>
      </c>
      <c r="C29">
        <v>28</v>
      </c>
      <c r="D29" s="4">
        <f t="shared" si="3"/>
        <v>0</v>
      </c>
      <c r="E29" s="4">
        <f>IF(ISNA(VLOOKUP(A29,'Extra aflossing'!A:G,3,0)),0,VLOOKUP(A29,'Extra aflossing'!A:G,3,0))</f>
        <v>0</v>
      </c>
      <c r="F29" s="4">
        <f>IF(A29&lt;=Invoer!$B$27,IF(M28&gt;=0,IF(M28&gt;=$H$2,'Annuitair zonder HRA'!I29-J29,M28-D29),0),0)</f>
        <v>0</v>
      </c>
      <c r="G29" s="4">
        <f>IF(M28*Invoer!$B$12/12&gt;=0,M28*Invoer!$B$12/12,0)</f>
        <v>0</v>
      </c>
      <c r="H29" s="4">
        <f>ABS(PMT(Invoer!$B$12/12,360-C29+1,IF(M28&gt;=0,M28,0),0))</f>
        <v>0</v>
      </c>
      <c r="I29" s="4">
        <f t="shared" si="0"/>
        <v>0</v>
      </c>
      <c r="J29" s="4">
        <f t="shared" si="1"/>
        <v>0</v>
      </c>
      <c r="K29" s="4">
        <f t="shared" si="4"/>
        <v>0</v>
      </c>
      <c r="L29" s="4">
        <f t="shared" si="5"/>
        <v>0</v>
      </c>
      <c r="M29" s="4">
        <f t="shared" si="8"/>
        <v>0</v>
      </c>
      <c r="N29" s="4">
        <f t="shared" si="6"/>
        <v>0</v>
      </c>
    </row>
    <row r="30" spans="1:14" x14ac:dyDescent="0.25">
      <c r="A30" s="10">
        <f t="shared" si="7"/>
        <v>45292</v>
      </c>
      <c r="B30">
        <f t="shared" si="2"/>
        <v>3</v>
      </c>
      <c r="C30">
        <v>29</v>
      </c>
      <c r="D30" s="4">
        <f t="shared" si="3"/>
        <v>0</v>
      </c>
      <c r="E30" s="4">
        <f>IF(ISNA(VLOOKUP(A30,'Extra aflossing'!A:G,3,0)),0,VLOOKUP(A30,'Extra aflossing'!A:G,3,0))</f>
        <v>0</v>
      </c>
      <c r="F30" s="4">
        <f>IF(A30&lt;=Invoer!$B$27,IF(M29&gt;=0,IF(M29&gt;=$H$2,'Annuitair zonder HRA'!I30-J30,M29-D30),0),0)</f>
        <v>0</v>
      </c>
      <c r="G30" s="4">
        <f>IF(M29*Invoer!$B$12/12&gt;=0,M29*Invoer!$B$12/12,0)</f>
        <v>0</v>
      </c>
      <c r="H30" s="4">
        <f>ABS(PMT(Invoer!$B$12/12,360-C30+1,IF(M29&gt;=0,M29,0),0))</f>
        <v>0</v>
      </c>
      <c r="I30" s="4">
        <f t="shared" si="0"/>
        <v>0</v>
      </c>
      <c r="J30" s="4">
        <f t="shared" si="1"/>
        <v>0</v>
      </c>
      <c r="K30" s="4">
        <f t="shared" si="4"/>
        <v>0</v>
      </c>
      <c r="L30" s="4">
        <f t="shared" si="5"/>
        <v>0</v>
      </c>
      <c r="M30" s="4">
        <f t="shared" si="8"/>
        <v>0</v>
      </c>
      <c r="N30" s="4">
        <f t="shared" si="6"/>
        <v>0</v>
      </c>
    </row>
    <row r="31" spans="1:14" x14ac:dyDescent="0.25">
      <c r="A31" s="10">
        <f t="shared" si="7"/>
        <v>45323</v>
      </c>
      <c r="B31">
        <f t="shared" si="2"/>
        <v>3</v>
      </c>
      <c r="C31">
        <v>30</v>
      </c>
      <c r="D31" s="4">
        <f t="shared" si="3"/>
        <v>0</v>
      </c>
      <c r="E31" s="4">
        <f>IF(ISNA(VLOOKUP(A31,'Extra aflossing'!A:G,3,0)),0,VLOOKUP(A31,'Extra aflossing'!A:G,3,0))</f>
        <v>0</v>
      </c>
      <c r="F31" s="4">
        <f>IF(A31&lt;=Invoer!$B$27,IF(M30&gt;=0,IF(M30&gt;=$H$2,'Annuitair zonder HRA'!I31-J31,M30-D31),0),0)</f>
        <v>0</v>
      </c>
      <c r="G31" s="4">
        <f>IF(M30*Invoer!$B$12/12&gt;=0,M30*Invoer!$B$12/12,0)</f>
        <v>0</v>
      </c>
      <c r="H31" s="4">
        <f>ABS(PMT(Invoer!$B$12/12,360-C31+1,IF(M30&gt;=0,M30,0),0))</f>
        <v>0</v>
      </c>
      <c r="I31" s="4">
        <f t="shared" si="0"/>
        <v>0</v>
      </c>
      <c r="J31" s="4">
        <f t="shared" si="1"/>
        <v>0</v>
      </c>
      <c r="K31" s="4">
        <f t="shared" si="4"/>
        <v>0</v>
      </c>
      <c r="L31" s="4">
        <f t="shared" si="5"/>
        <v>0</v>
      </c>
      <c r="M31" s="4">
        <f t="shared" si="8"/>
        <v>0</v>
      </c>
      <c r="N31" s="4">
        <f t="shared" si="6"/>
        <v>0</v>
      </c>
    </row>
    <row r="32" spans="1:14" x14ac:dyDescent="0.25">
      <c r="A32" s="10">
        <f t="shared" si="7"/>
        <v>45352</v>
      </c>
      <c r="B32">
        <f t="shared" si="2"/>
        <v>3</v>
      </c>
      <c r="C32">
        <v>31</v>
      </c>
      <c r="D32" s="4">
        <f t="shared" si="3"/>
        <v>0</v>
      </c>
      <c r="E32" s="4">
        <f>IF(ISNA(VLOOKUP(A32,'Extra aflossing'!A:G,3,0)),0,VLOOKUP(A32,'Extra aflossing'!A:G,3,0))</f>
        <v>0</v>
      </c>
      <c r="F32" s="4">
        <f>IF(A32&lt;=Invoer!$B$27,IF(M31&gt;=0,IF(M31&gt;=$H$2,'Annuitair zonder HRA'!I32-J32,M31-D32),0),0)</f>
        <v>0</v>
      </c>
      <c r="G32" s="4">
        <f>IF(M31*Invoer!$B$12/12&gt;=0,M31*Invoer!$B$12/12,0)</f>
        <v>0</v>
      </c>
      <c r="H32" s="4">
        <f>ABS(PMT(Invoer!$B$12/12,360-C32+1,IF(M31&gt;=0,M31,0),0))</f>
        <v>0</v>
      </c>
      <c r="I32" s="4">
        <f t="shared" si="0"/>
        <v>0</v>
      </c>
      <c r="J32" s="4">
        <f t="shared" si="1"/>
        <v>0</v>
      </c>
      <c r="K32" s="4">
        <f t="shared" si="4"/>
        <v>0</v>
      </c>
      <c r="L32" s="4">
        <f t="shared" si="5"/>
        <v>0</v>
      </c>
      <c r="M32" s="4">
        <f t="shared" si="8"/>
        <v>0</v>
      </c>
      <c r="N32" s="4">
        <f t="shared" si="6"/>
        <v>0</v>
      </c>
    </row>
    <row r="33" spans="1:14" x14ac:dyDescent="0.25">
      <c r="A33" s="10">
        <f t="shared" si="7"/>
        <v>45383</v>
      </c>
      <c r="B33">
        <f t="shared" si="2"/>
        <v>3</v>
      </c>
      <c r="C33">
        <v>32</v>
      </c>
      <c r="D33" s="4">
        <f t="shared" si="3"/>
        <v>0</v>
      </c>
      <c r="E33" s="4">
        <f>IF(ISNA(VLOOKUP(A33,'Extra aflossing'!A:G,3,0)),0,VLOOKUP(A33,'Extra aflossing'!A:G,3,0))</f>
        <v>0</v>
      </c>
      <c r="F33" s="4">
        <f>IF(A33&lt;=Invoer!$B$27,IF(M32&gt;=0,IF(M32&gt;=$H$2,'Annuitair zonder HRA'!I33-J33,M32-D33),0),0)</f>
        <v>0</v>
      </c>
      <c r="G33" s="4">
        <f>IF(M32*Invoer!$B$12/12&gt;=0,M32*Invoer!$B$12/12,0)</f>
        <v>0</v>
      </c>
      <c r="H33" s="4">
        <f>ABS(PMT(Invoer!$B$12/12,360-C33+1,IF(M32&gt;=0,M32,0),0))</f>
        <v>0</v>
      </c>
      <c r="I33" s="4">
        <f t="shared" si="0"/>
        <v>0</v>
      </c>
      <c r="J33" s="4">
        <f t="shared" si="1"/>
        <v>0</v>
      </c>
      <c r="K33" s="4">
        <f t="shared" si="4"/>
        <v>0</v>
      </c>
      <c r="L33" s="4">
        <f t="shared" si="5"/>
        <v>0</v>
      </c>
      <c r="M33" s="4">
        <f t="shared" si="8"/>
        <v>0</v>
      </c>
      <c r="N33" s="4">
        <f t="shared" si="6"/>
        <v>0</v>
      </c>
    </row>
    <row r="34" spans="1:14" x14ac:dyDescent="0.25">
      <c r="A34" s="10">
        <f t="shared" si="7"/>
        <v>45413</v>
      </c>
      <c r="B34">
        <f t="shared" si="2"/>
        <v>3</v>
      </c>
      <c r="C34">
        <v>33</v>
      </c>
      <c r="D34" s="4">
        <f t="shared" si="3"/>
        <v>0</v>
      </c>
      <c r="E34" s="4">
        <f>IF(ISNA(VLOOKUP(A34,'Extra aflossing'!A:G,3,0)),0,VLOOKUP(A34,'Extra aflossing'!A:G,3,0))</f>
        <v>0</v>
      </c>
      <c r="F34" s="4">
        <f>IF(A34&lt;=Invoer!$B$27,IF(M33&gt;=0,IF(M33&gt;=$H$2,'Annuitair zonder HRA'!I34-J34,M33-D34),0),0)</f>
        <v>0</v>
      </c>
      <c r="G34" s="4">
        <f>IF(M33*Invoer!$B$12/12&gt;=0,M33*Invoer!$B$12/12,0)</f>
        <v>0</v>
      </c>
      <c r="H34" s="4">
        <f>ABS(PMT(Invoer!$B$12/12,360-C34+1,IF(M33&gt;=0,M33,0),0))</f>
        <v>0</v>
      </c>
      <c r="I34" s="4">
        <f t="shared" si="0"/>
        <v>0</v>
      </c>
      <c r="J34" s="4">
        <f t="shared" si="1"/>
        <v>0</v>
      </c>
      <c r="K34" s="4">
        <f t="shared" si="4"/>
        <v>0</v>
      </c>
      <c r="L34" s="4">
        <f t="shared" si="5"/>
        <v>0</v>
      </c>
      <c r="M34" s="4">
        <f t="shared" si="8"/>
        <v>0</v>
      </c>
      <c r="N34" s="4">
        <f t="shared" si="6"/>
        <v>0</v>
      </c>
    </row>
    <row r="35" spans="1:14" x14ac:dyDescent="0.25">
      <c r="A35" s="10">
        <f t="shared" si="7"/>
        <v>45444</v>
      </c>
      <c r="B35">
        <f t="shared" si="2"/>
        <v>3</v>
      </c>
      <c r="C35">
        <v>34</v>
      </c>
      <c r="D35" s="4">
        <f t="shared" si="3"/>
        <v>0</v>
      </c>
      <c r="E35" s="4">
        <f>IF(ISNA(VLOOKUP(A35,'Extra aflossing'!A:G,3,0)),0,VLOOKUP(A35,'Extra aflossing'!A:G,3,0))</f>
        <v>0</v>
      </c>
      <c r="F35" s="4">
        <f>IF(A35&lt;=Invoer!$B$27,IF(M34&gt;=0,IF(M34&gt;=$H$2,'Annuitair zonder HRA'!I35-J35,M34-D35),0),0)</f>
        <v>0</v>
      </c>
      <c r="G35" s="4">
        <f>IF(M34*Invoer!$B$12/12&gt;=0,M34*Invoer!$B$12/12,0)</f>
        <v>0</v>
      </c>
      <c r="H35" s="4">
        <f>ABS(PMT(Invoer!$B$12/12,360-C35+1,IF(M34&gt;=0,M34,0),0))</f>
        <v>0</v>
      </c>
      <c r="I35" s="4">
        <f t="shared" si="0"/>
        <v>0</v>
      </c>
      <c r="J35" s="4">
        <f t="shared" si="1"/>
        <v>0</v>
      </c>
      <c r="K35" s="4">
        <f t="shared" si="4"/>
        <v>0</v>
      </c>
      <c r="L35" s="4">
        <f t="shared" si="5"/>
        <v>0</v>
      </c>
      <c r="M35" s="4">
        <f t="shared" si="8"/>
        <v>0</v>
      </c>
      <c r="N35" s="4">
        <f t="shared" si="6"/>
        <v>0</v>
      </c>
    </row>
    <row r="36" spans="1:14" x14ac:dyDescent="0.25">
      <c r="A36" s="10">
        <f t="shared" si="7"/>
        <v>45474</v>
      </c>
      <c r="B36">
        <f t="shared" si="2"/>
        <v>3</v>
      </c>
      <c r="C36">
        <v>35</v>
      </c>
      <c r="D36" s="4">
        <f t="shared" si="3"/>
        <v>0</v>
      </c>
      <c r="E36" s="4">
        <f>IF(ISNA(VLOOKUP(A36,'Extra aflossing'!A:G,3,0)),0,VLOOKUP(A36,'Extra aflossing'!A:G,3,0))</f>
        <v>0</v>
      </c>
      <c r="F36" s="4">
        <f>IF(A36&lt;=Invoer!$B$27,IF(M35&gt;=0,IF(M35&gt;=$H$2,'Annuitair zonder HRA'!I36-J36,M35-D36),0),0)</f>
        <v>0</v>
      </c>
      <c r="G36" s="4">
        <f>IF(M35*Invoer!$B$12/12&gt;=0,M35*Invoer!$B$12/12,0)</f>
        <v>0</v>
      </c>
      <c r="H36" s="4">
        <f>ABS(PMT(Invoer!$B$12/12,360-C36+1,IF(M35&gt;=0,M35,0),0))</f>
        <v>0</v>
      </c>
      <c r="I36" s="4">
        <f t="shared" si="0"/>
        <v>0</v>
      </c>
      <c r="J36" s="4">
        <f t="shared" si="1"/>
        <v>0</v>
      </c>
      <c r="K36" s="4">
        <f t="shared" si="4"/>
        <v>0</v>
      </c>
      <c r="L36" s="4">
        <f t="shared" si="5"/>
        <v>0</v>
      </c>
      <c r="M36" s="4">
        <f t="shared" si="8"/>
        <v>0</v>
      </c>
      <c r="N36" s="4">
        <f t="shared" si="6"/>
        <v>0</v>
      </c>
    </row>
    <row r="37" spans="1:14" x14ac:dyDescent="0.25">
      <c r="A37" s="10">
        <f t="shared" si="7"/>
        <v>45505</v>
      </c>
      <c r="B37">
        <f t="shared" si="2"/>
        <v>3</v>
      </c>
      <c r="C37">
        <v>36</v>
      </c>
      <c r="D37" s="4">
        <f t="shared" si="3"/>
        <v>0</v>
      </c>
      <c r="E37" s="4">
        <f>IF(ISNA(VLOOKUP(A37,'Extra aflossing'!A:G,3,0)),0,VLOOKUP(A37,'Extra aflossing'!A:G,3,0))</f>
        <v>0</v>
      </c>
      <c r="F37" s="4">
        <f>IF(A37&lt;=Invoer!$B$27,IF(M36&gt;=0,IF(M36&gt;=$H$2,'Annuitair zonder HRA'!I37-J37,M36-D37),0),0)</f>
        <v>0</v>
      </c>
      <c r="G37" s="4">
        <f>IF(M36*Invoer!$B$12/12&gt;=0,M36*Invoer!$B$12/12,0)</f>
        <v>0</v>
      </c>
      <c r="H37" s="4">
        <f>ABS(PMT(Invoer!$B$12/12,360-C37+1,IF(M36&gt;=0,M36,0),0))</f>
        <v>0</v>
      </c>
      <c r="I37" s="4">
        <f t="shared" si="0"/>
        <v>0</v>
      </c>
      <c r="J37" s="4">
        <f t="shared" si="1"/>
        <v>0</v>
      </c>
      <c r="K37" s="4">
        <f t="shared" si="4"/>
        <v>0</v>
      </c>
      <c r="L37" s="4">
        <f t="shared" si="5"/>
        <v>0</v>
      </c>
      <c r="M37" s="4">
        <f t="shared" si="8"/>
        <v>0</v>
      </c>
      <c r="N37" s="4">
        <f t="shared" si="6"/>
        <v>0</v>
      </c>
    </row>
    <row r="38" spans="1:14" x14ac:dyDescent="0.25">
      <c r="A38" s="10">
        <f t="shared" si="7"/>
        <v>45536</v>
      </c>
      <c r="B38">
        <f t="shared" si="2"/>
        <v>4</v>
      </c>
      <c r="C38">
        <v>37</v>
      </c>
      <c r="D38" s="4">
        <f t="shared" si="3"/>
        <v>0</v>
      </c>
      <c r="E38" s="4">
        <f>IF(ISNA(VLOOKUP(A38,'Extra aflossing'!A:G,3,0)),0,VLOOKUP(A38,'Extra aflossing'!A:G,3,0))</f>
        <v>0</v>
      </c>
      <c r="F38" s="4">
        <f>IF(A38&lt;=Invoer!$B$27,IF(M37&gt;=0,IF(M37&gt;=$H$2,'Annuitair zonder HRA'!I38-J38,M37-D38),0),0)</f>
        <v>0</v>
      </c>
      <c r="G38" s="4">
        <f>IF(M37*Invoer!$B$12/12&gt;=0,M37*Invoer!$B$12/12,0)</f>
        <v>0</v>
      </c>
      <c r="H38" s="4">
        <f>ABS(PMT(Invoer!$B$12/12,360-C38+1,IF(M37&gt;=0,M37,0),0))</f>
        <v>0</v>
      </c>
      <c r="I38" s="4">
        <f t="shared" si="0"/>
        <v>0</v>
      </c>
      <c r="J38" s="4">
        <f t="shared" si="1"/>
        <v>0</v>
      </c>
      <c r="K38" s="4">
        <f t="shared" si="4"/>
        <v>0</v>
      </c>
      <c r="L38" s="4">
        <f t="shared" si="5"/>
        <v>0</v>
      </c>
      <c r="M38" s="4">
        <f t="shared" si="8"/>
        <v>0</v>
      </c>
      <c r="N38" s="4">
        <f t="shared" si="6"/>
        <v>0</v>
      </c>
    </row>
    <row r="39" spans="1:14" x14ac:dyDescent="0.25">
      <c r="A39" s="10">
        <f t="shared" si="7"/>
        <v>45566</v>
      </c>
      <c r="B39">
        <f t="shared" si="2"/>
        <v>4</v>
      </c>
      <c r="C39">
        <v>38</v>
      </c>
      <c r="D39" s="4">
        <f t="shared" si="3"/>
        <v>0</v>
      </c>
      <c r="E39" s="4">
        <f>IF(ISNA(VLOOKUP(A39,'Extra aflossing'!A:G,3,0)),0,VLOOKUP(A39,'Extra aflossing'!A:G,3,0))</f>
        <v>0</v>
      </c>
      <c r="F39" s="4">
        <f>IF(A39&lt;=Invoer!$B$27,IF(M38&gt;=0,IF(M38&gt;=$H$2,'Annuitair zonder HRA'!I39-J39,M38-D39),0),0)</f>
        <v>0</v>
      </c>
      <c r="G39" s="4">
        <f>IF(M38*Invoer!$B$12/12&gt;=0,M38*Invoer!$B$12/12,0)</f>
        <v>0</v>
      </c>
      <c r="H39" s="4">
        <f>ABS(PMT(Invoer!$B$12/12,360-C39+1,IF(M38&gt;=0,M38,0),0))</f>
        <v>0</v>
      </c>
      <c r="I39" s="4">
        <f t="shared" si="0"/>
        <v>0</v>
      </c>
      <c r="J39" s="4">
        <f t="shared" si="1"/>
        <v>0</v>
      </c>
      <c r="K39" s="4">
        <f t="shared" si="4"/>
        <v>0</v>
      </c>
      <c r="L39" s="4">
        <f t="shared" si="5"/>
        <v>0</v>
      </c>
      <c r="M39" s="4">
        <f t="shared" si="8"/>
        <v>0</v>
      </c>
      <c r="N39" s="4">
        <f t="shared" si="6"/>
        <v>0</v>
      </c>
    </row>
    <row r="40" spans="1:14" x14ac:dyDescent="0.25">
      <c r="A40" s="10">
        <f t="shared" si="7"/>
        <v>45597</v>
      </c>
      <c r="B40">
        <f t="shared" si="2"/>
        <v>4</v>
      </c>
      <c r="C40">
        <v>39</v>
      </c>
      <c r="D40" s="4">
        <f t="shared" si="3"/>
        <v>0</v>
      </c>
      <c r="E40" s="4">
        <f>IF(ISNA(VLOOKUP(A40,'Extra aflossing'!A:G,3,0)),0,VLOOKUP(A40,'Extra aflossing'!A:G,3,0))</f>
        <v>0</v>
      </c>
      <c r="F40" s="4">
        <f>IF(A40&lt;=Invoer!$B$27,IF(M39&gt;=0,IF(M39&gt;=$H$2,'Annuitair zonder HRA'!I40-J40,M39-D40),0),0)</f>
        <v>0</v>
      </c>
      <c r="G40" s="4">
        <f>IF(M39*Invoer!$B$12/12&gt;=0,M39*Invoer!$B$12/12,0)</f>
        <v>0</v>
      </c>
      <c r="H40" s="4">
        <f>ABS(PMT(Invoer!$B$12/12,360-C40+1,IF(M39&gt;=0,M39,0),0))</f>
        <v>0</v>
      </c>
      <c r="I40" s="4">
        <f t="shared" si="0"/>
        <v>0</v>
      </c>
      <c r="J40" s="4">
        <f t="shared" si="1"/>
        <v>0</v>
      </c>
      <c r="K40" s="4">
        <f t="shared" si="4"/>
        <v>0</v>
      </c>
      <c r="L40" s="4">
        <f t="shared" si="5"/>
        <v>0</v>
      </c>
      <c r="M40" s="4">
        <f t="shared" si="8"/>
        <v>0</v>
      </c>
      <c r="N40" s="4">
        <f t="shared" si="6"/>
        <v>0</v>
      </c>
    </row>
    <row r="41" spans="1:14" x14ac:dyDescent="0.25">
      <c r="A41" s="10">
        <f t="shared" si="7"/>
        <v>45627</v>
      </c>
      <c r="B41">
        <f t="shared" si="2"/>
        <v>4</v>
      </c>
      <c r="C41">
        <v>40</v>
      </c>
      <c r="D41" s="4">
        <f t="shared" si="3"/>
        <v>0</v>
      </c>
      <c r="E41" s="4">
        <f>IF(ISNA(VLOOKUP(A41,'Extra aflossing'!A:G,3,0)),0,VLOOKUP(A41,'Extra aflossing'!A:G,3,0))</f>
        <v>0</v>
      </c>
      <c r="F41" s="4">
        <f>IF(A41&lt;=Invoer!$B$27,IF(M40&gt;=0,IF(M40&gt;=$H$2,'Annuitair zonder HRA'!I41-J41,M40-D41),0),0)</f>
        <v>0</v>
      </c>
      <c r="G41" s="4">
        <f>IF(M40*Invoer!$B$12/12&gt;=0,M40*Invoer!$B$12/12,0)</f>
        <v>0</v>
      </c>
      <c r="H41" s="4">
        <f>ABS(PMT(Invoer!$B$12/12,360-C41+1,IF(M40&gt;=0,M40,0),0))</f>
        <v>0</v>
      </c>
      <c r="I41" s="4">
        <f t="shared" si="0"/>
        <v>0</v>
      </c>
      <c r="J41" s="4">
        <f t="shared" si="1"/>
        <v>0</v>
      </c>
      <c r="K41" s="4">
        <f t="shared" si="4"/>
        <v>0</v>
      </c>
      <c r="L41" s="4">
        <f t="shared" si="5"/>
        <v>0</v>
      </c>
      <c r="M41" s="4">
        <f t="shared" si="8"/>
        <v>0</v>
      </c>
      <c r="N41" s="4">
        <f t="shared" si="6"/>
        <v>0</v>
      </c>
    </row>
    <row r="42" spans="1:14" x14ac:dyDescent="0.25">
      <c r="A42" s="10">
        <f t="shared" si="7"/>
        <v>45658</v>
      </c>
      <c r="B42">
        <f t="shared" si="2"/>
        <v>4</v>
      </c>
      <c r="C42">
        <v>41</v>
      </c>
      <c r="D42" s="4">
        <f t="shared" si="3"/>
        <v>0</v>
      </c>
      <c r="E42" s="4">
        <f>IF(ISNA(VLOOKUP(A42,'Extra aflossing'!A:G,3,0)),0,VLOOKUP(A42,'Extra aflossing'!A:G,3,0))</f>
        <v>0</v>
      </c>
      <c r="F42" s="4">
        <f>IF(A42&lt;=Invoer!$B$27,IF(M41&gt;=0,IF(M41&gt;=$H$2,'Annuitair zonder HRA'!I42-J42,M41-D42),0),0)</f>
        <v>0</v>
      </c>
      <c r="G42" s="4">
        <f>IF(M41*Invoer!$B$12/12&gt;=0,M41*Invoer!$B$12/12,0)</f>
        <v>0</v>
      </c>
      <c r="H42" s="4">
        <f>ABS(PMT(Invoer!$B$12/12,360-C42+1,IF(M41&gt;=0,M41,0),0))</f>
        <v>0</v>
      </c>
      <c r="I42" s="4">
        <f t="shared" si="0"/>
        <v>0</v>
      </c>
      <c r="J42" s="4">
        <f t="shared" si="1"/>
        <v>0</v>
      </c>
      <c r="K42" s="4">
        <f t="shared" si="4"/>
        <v>0</v>
      </c>
      <c r="L42" s="4">
        <f t="shared" si="5"/>
        <v>0</v>
      </c>
      <c r="M42" s="4">
        <f t="shared" si="8"/>
        <v>0</v>
      </c>
      <c r="N42" s="4">
        <f t="shared" si="6"/>
        <v>0</v>
      </c>
    </row>
    <row r="43" spans="1:14" x14ac:dyDescent="0.25">
      <c r="A43" s="10">
        <f t="shared" si="7"/>
        <v>45689</v>
      </c>
      <c r="B43">
        <f t="shared" si="2"/>
        <v>4</v>
      </c>
      <c r="C43">
        <v>42</v>
      </c>
      <c r="D43" s="4">
        <f t="shared" si="3"/>
        <v>0</v>
      </c>
      <c r="E43" s="4">
        <f>IF(ISNA(VLOOKUP(A43,'Extra aflossing'!A:G,3,0)),0,VLOOKUP(A43,'Extra aflossing'!A:G,3,0))</f>
        <v>0</v>
      </c>
      <c r="F43" s="4">
        <f>IF(A43&lt;=Invoer!$B$27,IF(M42&gt;=0,IF(M42&gt;=$H$2,'Annuitair zonder HRA'!I43-J43,M42-D43),0),0)</f>
        <v>0</v>
      </c>
      <c r="G43" s="4">
        <f>IF(M42*Invoer!$B$12/12&gt;=0,M42*Invoer!$B$12/12,0)</f>
        <v>0</v>
      </c>
      <c r="H43" s="4">
        <f>ABS(PMT(Invoer!$B$12/12,360-C43+1,IF(M42&gt;=0,M42,0),0))</f>
        <v>0</v>
      </c>
      <c r="I43" s="4">
        <f t="shared" si="0"/>
        <v>0</v>
      </c>
      <c r="J43" s="4">
        <f t="shared" si="1"/>
        <v>0</v>
      </c>
      <c r="K43" s="4">
        <f t="shared" si="4"/>
        <v>0</v>
      </c>
      <c r="L43" s="4">
        <f t="shared" si="5"/>
        <v>0</v>
      </c>
      <c r="M43" s="4">
        <f t="shared" si="8"/>
        <v>0</v>
      </c>
      <c r="N43" s="4">
        <f t="shared" si="6"/>
        <v>0</v>
      </c>
    </row>
    <row r="44" spans="1:14" x14ac:dyDescent="0.25">
      <c r="A44" s="10">
        <f t="shared" si="7"/>
        <v>45717</v>
      </c>
      <c r="B44">
        <f t="shared" si="2"/>
        <v>4</v>
      </c>
      <c r="C44">
        <v>43</v>
      </c>
      <c r="D44" s="4">
        <f t="shared" si="3"/>
        <v>0</v>
      </c>
      <c r="E44" s="4">
        <f>IF(ISNA(VLOOKUP(A44,'Extra aflossing'!A:G,3,0)),0,VLOOKUP(A44,'Extra aflossing'!A:G,3,0))</f>
        <v>0</v>
      </c>
      <c r="F44" s="4">
        <f>IF(A44&lt;=Invoer!$B$27,IF(M43&gt;=0,IF(M43&gt;=$H$2,'Annuitair zonder HRA'!I44-J44,M43-D44),0),0)</f>
        <v>0</v>
      </c>
      <c r="G44" s="4">
        <f>IF(M43*Invoer!$B$12/12&gt;=0,M43*Invoer!$B$12/12,0)</f>
        <v>0</v>
      </c>
      <c r="H44" s="4">
        <f>ABS(PMT(Invoer!$B$12/12,360-C44+1,IF(M43&gt;=0,M43,0),0))</f>
        <v>0</v>
      </c>
      <c r="I44" s="4">
        <f t="shared" si="0"/>
        <v>0</v>
      </c>
      <c r="J44" s="4">
        <f t="shared" si="1"/>
        <v>0</v>
      </c>
      <c r="K44" s="4">
        <f t="shared" si="4"/>
        <v>0</v>
      </c>
      <c r="L44" s="4">
        <f t="shared" si="5"/>
        <v>0</v>
      </c>
      <c r="M44" s="4">
        <f t="shared" si="8"/>
        <v>0</v>
      </c>
      <c r="N44" s="4">
        <f t="shared" si="6"/>
        <v>0</v>
      </c>
    </row>
    <row r="45" spans="1:14" x14ac:dyDescent="0.25">
      <c r="A45" s="10">
        <f t="shared" si="7"/>
        <v>45748</v>
      </c>
      <c r="B45">
        <f t="shared" si="2"/>
        <v>4</v>
      </c>
      <c r="C45">
        <v>44</v>
      </c>
      <c r="D45" s="4">
        <f t="shared" si="3"/>
        <v>0</v>
      </c>
      <c r="E45" s="4">
        <f>IF(ISNA(VLOOKUP(A45,'Extra aflossing'!A:G,3,0)),0,VLOOKUP(A45,'Extra aflossing'!A:G,3,0))</f>
        <v>0</v>
      </c>
      <c r="F45" s="4">
        <f>IF(A45&lt;=Invoer!$B$27,IF(M44&gt;=0,IF(M44&gt;=$H$2,'Annuitair zonder HRA'!I45-J45,M44-D45),0),0)</f>
        <v>0</v>
      </c>
      <c r="G45" s="4">
        <f>IF(M44*Invoer!$B$12/12&gt;=0,M44*Invoer!$B$12/12,0)</f>
        <v>0</v>
      </c>
      <c r="H45" s="4">
        <f>ABS(PMT(Invoer!$B$12/12,360-C45+1,IF(M44&gt;=0,M44,0),0))</f>
        <v>0</v>
      </c>
      <c r="I45" s="4">
        <f t="shared" si="0"/>
        <v>0</v>
      </c>
      <c r="J45" s="4">
        <f t="shared" si="1"/>
        <v>0</v>
      </c>
      <c r="K45" s="4">
        <f t="shared" si="4"/>
        <v>0</v>
      </c>
      <c r="L45" s="4">
        <f t="shared" si="5"/>
        <v>0</v>
      </c>
      <c r="M45" s="4">
        <f t="shared" si="8"/>
        <v>0</v>
      </c>
      <c r="N45" s="4">
        <f t="shared" si="6"/>
        <v>0</v>
      </c>
    </row>
    <row r="46" spans="1:14" x14ac:dyDescent="0.25">
      <c r="A46" s="10">
        <f t="shared" si="7"/>
        <v>45778</v>
      </c>
      <c r="B46">
        <f t="shared" si="2"/>
        <v>4</v>
      </c>
      <c r="C46">
        <v>45</v>
      </c>
      <c r="D46" s="4">
        <f t="shared" si="3"/>
        <v>0</v>
      </c>
      <c r="E46" s="4">
        <f>IF(ISNA(VLOOKUP(A46,'Extra aflossing'!A:G,3,0)),0,VLOOKUP(A46,'Extra aflossing'!A:G,3,0))</f>
        <v>0</v>
      </c>
      <c r="F46" s="4">
        <f>IF(A46&lt;=Invoer!$B$27,IF(M45&gt;=0,IF(M45&gt;=$H$2,'Annuitair zonder HRA'!I46-J46,M45-D46),0),0)</f>
        <v>0</v>
      </c>
      <c r="G46" s="4">
        <f>IF(M45*Invoer!$B$12/12&gt;=0,M45*Invoer!$B$12/12,0)</f>
        <v>0</v>
      </c>
      <c r="H46" s="4">
        <f>ABS(PMT(Invoer!$B$12/12,360-C46+1,IF(M45&gt;=0,M45,0),0))</f>
        <v>0</v>
      </c>
      <c r="I46" s="4">
        <f t="shared" si="0"/>
        <v>0</v>
      </c>
      <c r="J46" s="4">
        <f t="shared" si="1"/>
        <v>0</v>
      </c>
      <c r="K46" s="4">
        <f t="shared" si="4"/>
        <v>0</v>
      </c>
      <c r="L46" s="4">
        <f t="shared" si="5"/>
        <v>0</v>
      </c>
      <c r="M46" s="4">
        <f t="shared" si="8"/>
        <v>0</v>
      </c>
      <c r="N46" s="4">
        <f t="shared" si="6"/>
        <v>0</v>
      </c>
    </row>
    <row r="47" spans="1:14" x14ac:dyDescent="0.25">
      <c r="A47" s="10">
        <f t="shared" si="7"/>
        <v>45809</v>
      </c>
      <c r="B47">
        <f t="shared" si="2"/>
        <v>4</v>
      </c>
      <c r="C47">
        <v>46</v>
      </c>
      <c r="D47" s="4">
        <f t="shared" si="3"/>
        <v>0</v>
      </c>
      <c r="E47" s="4">
        <f>IF(ISNA(VLOOKUP(A47,'Extra aflossing'!A:G,3,0)),0,VLOOKUP(A47,'Extra aflossing'!A:G,3,0))</f>
        <v>0</v>
      </c>
      <c r="F47" s="4">
        <f>IF(A47&lt;=Invoer!$B$27,IF(M46&gt;=0,IF(M46&gt;=$H$2,'Annuitair zonder HRA'!I47-J47,M46-D47),0),0)</f>
        <v>0</v>
      </c>
      <c r="G47" s="4">
        <f>IF(M46*Invoer!$B$12/12&gt;=0,M46*Invoer!$B$12/12,0)</f>
        <v>0</v>
      </c>
      <c r="H47" s="4">
        <f>ABS(PMT(Invoer!$B$12/12,360-C47+1,IF(M46&gt;=0,M46,0),0))</f>
        <v>0</v>
      </c>
      <c r="I47" s="4">
        <f t="shared" si="0"/>
        <v>0</v>
      </c>
      <c r="J47" s="4">
        <f t="shared" si="1"/>
        <v>0</v>
      </c>
      <c r="K47" s="4">
        <f t="shared" si="4"/>
        <v>0</v>
      </c>
      <c r="L47" s="4">
        <f t="shared" si="5"/>
        <v>0</v>
      </c>
      <c r="M47" s="4">
        <f t="shared" si="8"/>
        <v>0</v>
      </c>
      <c r="N47" s="4">
        <f t="shared" si="6"/>
        <v>0</v>
      </c>
    </row>
    <row r="48" spans="1:14" x14ac:dyDescent="0.25">
      <c r="A48" s="10">
        <f t="shared" si="7"/>
        <v>45839</v>
      </c>
      <c r="B48">
        <f t="shared" si="2"/>
        <v>4</v>
      </c>
      <c r="C48">
        <v>47</v>
      </c>
      <c r="D48" s="4">
        <f t="shared" si="3"/>
        <v>0</v>
      </c>
      <c r="E48" s="4">
        <f>IF(ISNA(VLOOKUP(A48,'Extra aflossing'!A:G,3,0)),0,VLOOKUP(A48,'Extra aflossing'!A:G,3,0))</f>
        <v>0</v>
      </c>
      <c r="F48" s="4">
        <f>IF(A48&lt;=Invoer!$B$27,IF(M47&gt;=0,IF(M47&gt;=$H$2,'Annuitair zonder HRA'!I48-J48,M47-D48),0),0)</f>
        <v>0</v>
      </c>
      <c r="G48" s="4">
        <f>IF(M47*Invoer!$B$12/12&gt;=0,M47*Invoer!$B$12/12,0)</f>
        <v>0</v>
      </c>
      <c r="H48" s="4">
        <f>ABS(PMT(Invoer!$B$12/12,360-C48+1,IF(M47&gt;=0,M47,0),0))</f>
        <v>0</v>
      </c>
      <c r="I48" s="4">
        <f t="shared" si="0"/>
        <v>0</v>
      </c>
      <c r="J48" s="4">
        <f t="shared" si="1"/>
        <v>0</v>
      </c>
      <c r="K48" s="4">
        <f t="shared" si="4"/>
        <v>0</v>
      </c>
      <c r="L48" s="4">
        <f t="shared" si="5"/>
        <v>0</v>
      </c>
      <c r="M48" s="4">
        <f t="shared" si="8"/>
        <v>0</v>
      </c>
      <c r="N48" s="4">
        <f t="shared" si="6"/>
        <v>0</v>
      </c>
    </row>
    <row r="49" spans="1:14" x14ac:dyDescent="0.25">
      <c r="A49" s="10">
        <f t="shared" si="7"/>
        <v>45870</v>
      </c>
      <c r="B49">
        <f t="shared" si="2"/>
        <v>4</v>
      </c>
      <c r="C49">
        <v>48</v>
      </c>
      <c r="D49" s="4">
        <f t="shared" si="3"/>
        <v>0</v>
      </c>
      <c r="E49" s="4">
        <f>IF(ISNA(VLOOKUP(A49,'Extra aflossing'!A:G,3,0)),0,VLOOKUP(A49,'Extra aflossing'!A:G,3,0))</f>
        <v>0</v>
      </c>
      <c r="F49" s="4">
        <f>IF(A49&lt;=Invoer!$B$27,IF(M48&gt;=0,IF(M48&gt;=$H$2,'Annuitair zonder HRA'!I49-J49,M48-D49),0),0)</f>
        <v>0</v>
      </c>
      <c r="G49" s="4">
        <f>IF(M48*Invoer!$B$12/12&gt;=0,M48*Invoer!$B$12/12,0)</f>
        <v>0</v>
      </c>
      <c r="H49" s="4">
        <f>ABS(PMT(Invoer!$B$12/12,360-C49+1,IF(M48&gt;=0,M48,0),0))</f>
        <v>0</v>
      </c>
      <c r="I49" s="4">
        <f t="shared" si="0"/>
        <v>0</v>
      </c>
      <c r="J49" s="4">
        <f t="shared" si="1"/>
        <v>0</v>
      </c>
      <c r="K49" s="4">
        <f t="shared" si="4"/>
        <v>0</v>
      </c>
      <c r="L49" s="4">
        <f t="shared" si="5"/>
        <v>0</v>
      </c>
      <c r="M49" s="4">
        <f t="shared" si="8"/>
        <v>0</v>
      </c>
      <c r="N49" s="4">
        <f t="shared" si="6"/>
        <v>0</v>
      </c>
    </row>
    <row r="50" spans="1:14" x14ac:dyDescent="0.25">
      <c r="A50" s="10">
        <f t="shared" si="7"/>
        <v>45901</v>
      </c>
      <c r="B50">
        <f t="shared" si="2"/>
        <v>5</v>
      </c>
      <c r="C50">
        <v>49</v>
      </c>
      <c r="D50" s="4">
        <f t="shared" si="3"/>
        <v>0</v>
      </c>
      <c r="E50" s="4">
        <f>IF(ISNA(VLOOKUP(A50,'Extra aflossing'!A:G,3,0)),0,VLOOKUP(A50,'Extra aflossing'!A:G,3,0))</f>
        <v>0</v>
      </c>
      <c r="F50" s="4">
        <f>IF(A50&lt;=Invoer!$B$27,IF(M49&gt;=0,IF(M49&gt;=$H$2,'Annuitair zonder HRA'!I50-J50,M49-D50),0),0)</f>
        <v>0</v>
      </c>
      <c r="G50" s="4">
        <f>IF(M49*Invoer!$B$12/12&gt;=0,M49*Invoer!$B$12/12,0)</f>
        <v>0</v>
      </c>
      <c r="H50" s="4">
        <f>ABS(PMT(Invoer!$B$12/12,360-C50+1,IF(M49&gt;=0,M49,0),0))</f>
        <v>0</v>
      </c>
      <c r="I50" s="4">
        <f t="shared" si="0"/>
        <v>0</v>
      </c>
      <c r="J50" s="4">
        <f t="shared" si="1"/>
        <v>0</v>
      </c>
      <c r="K50" s="4">
        <f t="shared" si="4"/>
        <v>0</v>
      </c>
      <c r="L50" s="4">
        <f t="shared" si="5"/>
        <v>0</v>
      </c>
      <c r="M50" s="4">
        <f t="shared" si="8"/>
        <v>0</v>
      </c>
      <c r="N50" s="4">
        <f t="shared" si="6"/>
        <v>0</v>
      </c>
    </row>
    <row r="51" spans="1:14" x14ac:dyDescent="0.25">
      <c r="A51" s="10">
        <f t="shared" si="7"/>
        <v>45931</v>
      </c>
      <c r="B51">
        <f t="shared" si="2"/>
        <v>5</v>
      </c>
      <c r="C51">
        <v>50</v>
      </c>
      <c r="D51" s="4">
        <f t="shared" si="3"/>
        <v>0</v>
      </c>
      <c r="E51" s="4">
        <f>IF(ISNA(VLOOKUP(A51,'Extra aflossing'!A:G,3,0)),0,VLOOKUP(A51,'Extra aflossing'!A:G,3,0))</f>
        <v>0</v>
      </c>
      <c r="F51" s="4">
        <f>IF(A51&lt;=Invoer!$B$27,IF(M50&gt;=0,IF(M50&gt;=$H$2,'Annuitair zonder HRA'!I51-J51,M50-D51),0),0)</f>
        <v>0</v>
      </c>
      <c r="G51" s="4">
        <f>IF(M50*Invoer!$B$12/12&gt;=0,M50*Invoer!$B$12/12,0)</f>
        <v>0</v>
      </c>
      <c r="H51" s="4">
        <f>ABS(PMT(Invoer!$B$12/12,360-C51+1,IF(M50&gt;=0,M50,0),0))</f>
        <v>0</v>
      </c>
      <c r="I51" s="4">
        <f t="shared" si="0"/>
        <v>0</v>
      </c>
      <c r="J51" s="4">
        <f t="shared" si="1"/>
        <v>0</v>
      </c>
      <c r="K51" s="4">
        <f t="shared" si="4"/>
        <v>0</v>
      </c>
      <c r="L51" s="4">
        <f t="shared" si="5"/>
        <v>0</v>
      </c>
      <c r="M51" s="4">
        <f t="shared" si="8"/>
        <v>0</v>
      </c>
      <c r="N51" s="4">
        <f t="shared" si="6"/>
        <v>0</v>
      </c>
    </row>
    <row r="52" spans="1:14" x14ac:dyDescent="0.25">
      <c r="A52" s="10">
        <f t="shared" si="7"/>
        <v>45962</v>
      </c>
      <c r="B52">
        <f t="shared" si="2"/>
        <v>5</v>
      </c>
      <c r="C52">
        <v>51</v>
      </c>
      <c r="D52" s="4">
        <f t="shared" si="3"/>
        <v>0</v>
      </c>
      <c r="E52" s="4">
        <f>IF(ISNA(VLOOKUP(A52,'Extra aflossing'!A:G,3,0)),0,VLOOKUP(A52,'Extra aflossing'!A:G,3,0))</f>
        <v>0</v>
      </c>
      <c r="F52" s="4">
        <f>IF(A52&lt;=Invoer!$B$27,IF(M51&gt;=0,IF(M51&gt;=$H$2,'Annuitair zonder HRA'!I52-J52,M51-D52),0),0)</f>
        <v>0</v>
      </c>
      <c r="G52" s="4">
        <f>IF(M51*Invoer!$B$12/12&gt;=0,M51*Invoer!$B$12/12,0)</f>
        <v>0</v>
      </c>
      <c r="H52" s="4">
        <f>ABS(PMT(Invoer!$B$12/12,360-C52+1,IF(M51&gt;=0,M51,0),0))</f>
        <v>0</v>
      </c>
      <c r="I52" s="4">
        <f t="shared" si="0"/>
        <v>0</v>
      </c>
      <c r="J52" s="4">
        <f t="shared" si="1"/>
        <v>0</v>
      </c>
      <c r="K52" s="4">
        <f t="shared" si="4"/>
        <v>0</v>
      </c>
      <c r="L52" s="4">
        <f t="shared" si="5"/>
        <v>0</v>
      </c>
      <c r="M52" s="4">
        <f t="shared" si="8"/>
        <v>0</v>
      </c>
      <c r="N52" s="4">
        <f t="shared" si="6"/>
        <v>0</v>
      </c>
    </row>
    <row r="53" spans="1:14" x14ac:dyDescent="0.25">
      <c r="A53" s="10">
        <f t="shared" si="7"/>
        <v>45992</v>
      </c>
      <c r="B53">
        <f t="shared" si="2"/>
        <v>5</v>
      </c>
      <c r="C53">
        <v>52</v>
      </c>
      <c r="D53" s="4">
        <f t="shared" si="3"/>
        <v>0</v>
      </c>
      <c r="E53" s="4">
        <f>IF(ISNA(VLOOKUP(A53,'Extra aflossing'!A:G,3,0)),0,VLOOKUP(A53,'Extra aflossing'!A:G,3,0))</f>
        <v>0</v>
      </c>
      <c r="F53" s="4">
        <f>IF(A53&lt;=Invoer!$B$27,IF(M52&gt;=0,IF(M52&gt;=$H$2,'Annuitair zonder HRA'!I53-J53,M52-D53),0),0)</f>
        <v>0</v>
      </c>
      <c r="G53" s="4">
        <f>IF(M52*Invoer!$B$12/12&gt;=0,M52*Invoer!$B$12/12,0)</f>
        <v>0</v>
      </c>
      <c r="H53" s="4">
        <f>ABS(PMT(Invoer!$B$12/12,360-C53+1,IF(M52&gt;=0,M52,0),0))</f>
        <v>0</v>
      </c>
      <c r="I53" s="4">
        <f t="shared" si="0"/>
        <v>0</v>
      </c>
      <c r="J53" s="4">
        <f t="shared" si="1"/>
        <v>0</v>
      </c>
      <c r="K53" s="4">
        <f t="shared" si="4"/>
        <v>0</v>
      </c>
      <c r="L53" s="4">
        <f t="shared" si="5"/>
        <v>0</v>
      </c>
      <c r="M53" s="4">
        <f t="shared" si="8"/>
        <v>0</v>
      </c>
      <c r="N53" s="4">
        <f t="shared" si="6"/>
        <v>0</v>
      </c>
    </row>
    <row r="54" spans="1:14" x14ac:dyDescent="0.25">
      <c r="A54" s="10">
        <f t="shared" si="7"/>
        <v>46023</v>
      </c>
      <c r="B54">
        <f t="shared" si="2"/>
        <v>5</v>
      </c>
      <c r="C54">
        <v>53</v>
      </c>
      <c r="D54" s="4">
        <f t="shared" si="3"/>
        <v>0</v>
      </c>
      <c r="E54" s="4">
        <f>IF(ISNA(VLOOKUP(A54,'Extra aflossing'!A:G,3,0)),0,VLOOKUP(A54,'Extra aflossing'!A:G,3,0))</f>
        <v>0</v>
      </c>
      <c r="F54" s="4">
        <f>IF(A54&lt;=Invoer!$B$27,IF(M53&gt;=0,IF(M53&gt;=$H$2,'Annuitair zonder HRA'!I54-J54,M53-D54),0),0)</f>
        <v>0</v>
      </c>
      <c r="G54" s="4">
        <f>IF(M53*Invoer!$B$12/12&gt;=0,M53*Invoer!$B$12/12,0)</f>
        <v>0</v>
      </c>
      <c r="H54" s="4">
        <f>ABS(PMT(Invoer!$B$12/12,360-C54+1,IF(M53&gt;=0,M53,0),0))</f>
        <v>0</v>
      </c>
      <c r="I54" s="4">
        <f t="shared" si="0"/>
        <v>0</v>
      </c>
      <c r="J54" s="4">
        <f t="shared" si="1"/>
        <v>0</v>
      </c>
      <c r="K54" s="4">
        <f t="shared" si="4"/>
        <v>0</v>
      </c>
      <c r="L54" s="4">
        <f t="shared" si="5"/>
        <v>0</v>
      </c>
      <c r="M54" s="4">
        <f t="shared" si="8"/>
        <v>0</v>
      </c>
      <c r="N54" s="4">
        <f t="shared" si="6"/>
        <v>0</v>
      </c>
    </row>
    <row r="55" spans="1:14" x14ac:dyDescent="0.25">
      <c r="A55" s="10">
        <f t="shared" si="7"/>
        <v>46054</v>
      </c>
      <c r="B55">
        <f t="shared" si="2"/>
        <v>5</v>
      </c>
      <c r="C55">
        <v>54</v>
      </c>
      <c r="D55" s="4">
        <f t="shared" si="3"/>
        <v>0</v>
      </c>
      <c r="E55" s="4">
        <f>IF(ISNA(VLOOKUP(A55,'Extra aflossing'!A:G,3,0)),0,VLOOKUP(A55,'Extra aflossing'!A:G,3,0))</f>
        <v>0</v>
      </c>
      <c r="F55" s="4">
        <f>IF(A55&lt;=Invoer!$B$27,IF(M54&gt;=0,IF(M54&gt;=$H$2,'Annuitair zonder HRA'!I55-J55,M54-D55),0),0)</f>
        <v>0</v>
      </c>
      <c r="G55" s="4">
        <f>IF(M54*Invoer!$B$12/12&gt;=0,M54*Invoer!$B$12/12,0)</f>
        <v>0</v>
      </c>
      <c r="H55" s="4">
        <f>ABS(PMT(Invoer!$B$12/12,360-C55+1,IF(M54&gt;=0,M54,0),0))</f>
        <v>0</v>
      </c>
      <c r="I55" s="4">
        <f t="shared" si="0"/>
        <v>0</v>
      </c>
      <c r="J55" s="4">
        <f t="shared" si="1"/>
        <v>0</v>
      </c>
      <c r="K55" s="4">
        <f t="shared" si="4"/>
        <v>0</v>
      </c>
      <c r="L55" s="4">
        <f t="shared" si="5"/>
        <v>0</v>
      </c>
      <c r="M55" s="4">
        <f t="shared" si="8"/>
        <v>0</v>
      </c>
      <c r="N55" s="4">
        <f t="shared" si="6"/>
        <v>0</v>
      </c>
    </row>
    <row r="56" spans="1:14" x14ac:dyDescent="0.25">
      <c r="A56" s="10">
        <f t="shared" si="7"/>
        <v>46082</v>
      </c>
      <c r="B56">
        <f t="shared" si="2"/>
        <v>5</v>
      </c>
      <c r="C56">
        <v>55</v>
      </c>
      <c r="D56" s="4">
        <f t="shared" si="3"/>
        <v>0</v>
      </c>
      <c r="E56" s="4">
        <f>IF(ISNA(VLOOKUP(A56,'Extra aflossing'!A:G,3,0)),0,VLOOKUP(A56,'Extra aflossing'!A:G,3,0))</f>
        <v>0</v>
      </c>
      <c r="F56" s="4">
        <f>IF(A56&lt;=Invoer!$B$27,IF(M55&gt;=0,IF(M55&gt;=$H$2,'Annuitair zonder HRA'!I56-J56,M55-D56),0),0)</f>
        <v>0</v>
      </c>
      <c r="G56" s="4">
        <f>IF(M55*Invoer!$B$12/12&gt;=0,M55*Invoer!$B$12/12,0)</f>
        <v>0</v>
      </c>
      <c r="H56" s="4">
        <f>ABS(PMT(Invoer!$B$12/12,360-C56+1,IF(M55&gt;=0,M55,0),0))</f>
        <v>0</v>
      </c>
      <c r="I56" s="4">
        <f t="shared" si="0"/>
        <v>0</v>
      </c>
      <c r="J56" s="4">
        <f t="shared" si="1"/>
        <v>0</v>
      </c>
      <c r="K56" s="4">
        <f t="shared" si="4"/>
        <v>0</v>
      </c>
      <c r="L56" s="4">
        <f t="shared" si="5"/>
        <v>0</v>
      </c>
      <c r="M56" s="4">
        <f t="shared" si="8"/>
        <v>0</v>
      </c>
      <c r="N56" s="4">
        <f t="shared" si="6"/>
        <v>0</v>
      </c>
    </row>
    <row r="57" spans="1:14" x14ac:dyDescent="0.25">
      <c r="A57" s="10">
        <f t="shared" si="7"/>
        <v>46113</v>
      </c>
      <c r="B57">
        <f t="shared" si="2"/>
        <v>5</v>
      </c>
      <c r="C57">
        <v>56</v>
      </c>
      <c r="D57" s="4">
        <f t="shared" si="3"/>
        <v>0</v>
      </c>
      <c r="E57" s="4">
        <f>IF(ISNA(VLOOKUP(A57,'Extra aflossing'!A:G,3,0)),0,VLOOKUP(A57,'Extra aflossing'!A:G,3,0))</f>
        <v>0</v>
      </c>
      <c r="F57" s="4">
        <f>IF(A57&lt;=Invoer!$B$27,IF(M56&gt;=0,IF(M56&gt;=$H$2,'Annuitair zonder HRA'!I57-J57,M56-D57),0),0)</f>
        <v>0</v>
      </c>
      <c r="G57" s="4">
        <f>IF(M56*Invoer!$B$12/12&gt;=0,M56*Invoer!$B$12/12,0)</f>
        <v>0</v>
      </c>
      <c r="H57" s="4">
        <f>ABS(PMT(Invoer!$B$12/12,360-C57+1,IF(M56&gt;=0,M56,0),0))</f>
        <v>0</v>
      </c>
      <c r="I57" s="4">
        <f t="shared" si="0"/>
        <v>0</v>
      </c>
      <c r="J57" s="4">
        <f t="shared" si="1"/>
        <v>0</v>
      </c>
      <c r="K57" s="4">
        <f t="shared" si="4"/>
        <v>0</v>
      </c>
      <c r="L57" s="4">
        <f t="shared" si="5"/>
        <v>0</v>
      </c>
      <c r="M57" s="4">
        <f t="shared" si="8"/>
        <v>0</v>
      </c>
      <c r="N57" s="4">
        <f t="shared" si="6"/>
        <v>0</v>
      </c>
    </row>
    <row r="58" spans="1:14" x14ac:dyDescent="0.25">
      <c r="A58" s="10">
        <f t="shared" si="7"/>
        <v>46143</v>
      </c>
      <c r="B58">
        <f t="shared" si="2"/>
        <v>5</v>
      </c>
      <c r="C58">
        <v>57</v>
      </c>
      <c r="D58" s="4">
        <f t="shared" si="3"/>
        <v>0</v>
      </c>
      <c r="E58" s="4">
        <f>IF(ISNA(VLOOKUP(A58,'Extra aflossing'!A:G,3,0)),0,VLOOKUP(A58,'Extra aflossing'!A:G,3,0))</f>
        <v>0</v>
      </c>
      <c r="F58" s="4">
        <f>IF(A58&lt;=Invoer!$B$27,IF(M57&gt;=0,IF(M57&gt;=$H$2,'Annuitair zonder HRA'!I58-J58,M57-D58),0),0)</f>
        <v>0</v>
      </c>
      <c r="G58" s="4">
        <f>IF(M57*Invoer!$B$12/12&gt;=0,M57*Invoer!$B$12/12,0)</f>
        <v>0</v>
      </c>
      <c r="H58" s="4">
        <f>ABS(PMT(Invoer!$B$12/12,360-C58+1,IF(M57&gt;=0,M57,0),0))</f>
        <v>0</v>
      </c>
      <c r="I58" s="4">
        <f t="shared" si="0"/>
        <v>0</v>
      </c>
      <c r="J58" s="4">
        <f t="shared" si="1"/>
        <v>0</v>
      </c>
      <c r="K58" s="4">
        <f t="shared" si="4"/>
        <v>0</v>
      </c>
      <c r="L58" s="4">
        <f t="shared" si="5"/>
        <v>0</v>
      </c>
      <c r="M58" s="4">
        <f t="shared" si="8"/>
        <v>0</v>
      </c>
      <c r="N58" s="4">
        <f t="shared" si="6"/>
        <v>0</v>
      </c>
    </row>
    <row r="59" spans="1:14" x14ac:dyDescent="0.25">
      <c r="A59" s="10">
        <f t="shared" si="7"/>
        <v>46174</v>
      </c>
      <c r="B59">
        <f t="shared" si="2"/>
        <v>5</v>
      </c>
      <c r="C59">
        <v>58</v>
      </c>
      <c r="D59" s="4">
        <f t="shared" si="3"/>
        <v>0</v>
      </c>
      <c r="E59" s="4">
        <f>IF(ISNA(VLOOKUP(A59,'Extra aflossing'!A:G,3,0)),0,VLOOKUP(A59,'Extra aflossing'!A:G,3,0))</f>
        <v>0</v>
      </c>
      <c r="F59" s="4">
        <f>IF(A59&lt;=Invoer!$B$27,IF(M58&gt;=0,IF(M58&gt;=$H$2,'Annuitair zonder HRA'!I59-J59,M58-D59),0),0)</f>
        <v>0</v>
      </c>
      <c r="G59" s="4">
        <f>IF(M58*Invoer!$B$12/12&gt;=0,M58*Invoer!$B$12/12,0)</f>
        <v>0</v>
      </c>
      <c r="H59" s="4">
        <f>ABS(PMT(Invoer!$B$12/12,360-C59+1,IF(M58&gt;=0,M58,0),0))</f>
        <v>0</v>
      </c>
      <c r="I59" s="4">
        <f t="shared" si="0"/>
        <v>0</v>
      </c>
      <c r="J59" s="4">
        <f t="shared" si="1"/>
        <v>0</v>
      </c>
      <c r="K59" s="4">
        <f t="shared" si="4"/>
        <v>0</v>
      </c>
      <c r="L59" s="4">
        <f t="shared" si="5"/>
        <v>0</v>
      </c>
      <c r="M59" s="4">
        <f t="shared" si="8"/>
        <v>0</v>
      </c>
      <c r="N59" s="4">
        <f t="shared" si="6"/>
        <v>0</v>
      </c>
    </row>
    <row r="60" spans="1:14" x14ac:dyDescent="0.25">
      <c r="A60" s="10">
        <f t="shared" si="7"/>
        <v>46204</v>
      </c>
      <c r="B60">
        <f t="shared" si="2"/>
        <v>5</v>
      </c>
      <c r="C60">
        <v>59</v>
      </c>
      <c r="D60" s="4">
        <f t="shared" si="3"/>
        <v>0</v>
      </c>
      <c r="E60" s="4">
        <f>IF(ISNA(VLOOKUP(A60,'Extra aflossing'!A:G,3,0)),0,VLOOKUP(A60,'Extra aflossing'!A:G,3,0))</f>
        <v>0</v>
      </c>
      <c r="F60" s="4">
        <f>IF(A60&lt;=Invoer!$B$27,IF(M59&gt;=0,IF(M59&gt;=$H$2,'Annuitair zonder HRA'!I60-J60,M59-D60),0),0)</f>
        <v>0</v>
      </c>
      <c r="G60" s="4">
        <f>IF(M59*Invoer!$B$12/12&gt;=0,M59*Invoer!$B$12/12,0)</f>
        <v>0</v>
      </c>
      <c r="H60" s="4">
        <f>ABS(PMT(Invoer!$B$12/12,360-C60+1,IF(M59&gt;=0,M59,0),0))</f>
        <v>0</v>
      </c>
      <c r="I60" s="4">
        <f t="shared" si="0"/>
        <v>0</v>
      </c>
      <c r="J60" s="4">
        <f t="shared" si="1"/>
        <v>0</v>
      </c>
      <c r="K60" s="4">
        <f t="shared" si="4"/>
        <v>0</v>
      </c>
      <c r="L60" s="4">
        <f t="shared" si="5"/>
        <v>0</v>
      </c>
      <c r="M60" s="4">
        <f t="shared" si="8"/>
        <v>0</v>
      </c>
      <c r="N60" s="4">
        <f t="shared" si="6"/>
        <v>0</v>
      </c>
    </row>
    <row r="61" spans="1:14" x14ac:dyDescent="0.25">
      <c r="A61" s="10">
        <f t="shared" si="7"/>
        <v>46235</v>
      </c>
      <c r="B61">
        <f t="shared" si="2"/>
        <v>5</v>
      </c>
      <c r="C61">
        <v>60</v>
      </c>
      <c r="D61" s="4">
        <f t="shared" si="3"/>
        <v>0</v>
      </c>
      <c r="E61" s="4">
        <f>IF(ISNA(VLOOKUP(A61,'Extra aflossing'!A:G,3,0)),0,VLOOKUP(A61,'Extra aflossing'!A:G,3,0))</f>
        <v>0</v>
      </c>
      <c r="F61" s="4">
        <f>IF(A61&lt;=Invoer!$B$27,IF(M60&gt;=0,IF(M60&gt;=$H$2,'Annuitair zonder HRA'!I61-J61,M60-D61),0),0)</f>
        <v>0</v>
      </c>
      <c r="G61" s="4">
        <f>IF(M60*Invoer!$B$12/12&gt;=0,M60*Invoer!$B$12/12,0)</f>
        <v>0</v>
      </c>
      <c r="H61" s="4">
        <f>ABS(PMT(Invoer!$B$12/12,360-C61+1,IF(M60&gt;=0,M60,0),0))</f>
        <v>0</v>
      </c>
      <c r="I61" s="4">
        <f t="shared" si="0"/>
        <v>0</v>
      </c>
      <c r="J61" s="4">
        <f t="shared" si="1"/>
        <v>0</v>
      </c>
      <c r="K61" s="4">
        <f t="shared" si="4"/>
        <v>0</v>
      </c>
      <c r="L61" s="4">
        <f t="shared" si="5"/>
        <v>0</v>
      </c>
      <c r="M61" s="4">
        <f t="shared" si="8"/>
        <v>0</v>
      </c>
      <c r="N61" s="4">
        <f t="shared" si="6"/>
        <v>0</v>
      </c>
    </row>
    <row r="62" spans="1:14" x14ac:dyDescent="0.25">
      <c r="A62" s="10">
        <f t="shared" si="7"/>
        <v>46266</v>
      </c>
      <c r="B62">
        <f t="shared" si="2"/>
        <v>6</v>
      </c>
      <c r="C62">
        <v>61</v>
      </c>
      <c r="D62" s="4">
        <f t="shared" si="3"/>
        <v>0</v>
      </c>
      <c r="E62" s="4">
        <f>IF(ISNA(VLOOKUP(A62,'Extra aflossing'!A:G,3,0)),0,VLOOKUP(A62,'Extra aflossing'!A:G,3,0))</f>
        <v>0</v>
      </c>
      <c r="F62" s="4">
        <f>IF(A62&lt;=Invoer!$B$27,IF(M61&gt;=0,IF(M61&gt;=$H$2,'Annuitair zonder HRA'!I62-J62,M61-D62),0),0)</f>
        <v>0</v>
      </c>
      <c r="G62" s="4">
        <f>IF(M61*Invoer!$B$12/12&gt;=0,M61*Invoer!$B$12/12,0)</f>
        <v>0</v>
      </c>
      <c r="H62" s="4">
        <f>ABS(PMT(Invoer!$B$12/12,360-C62+1,IF(M61&gt;=0,M61,0),0))</f>
        <v>0</v>
      </c>
      <c r="I62" s="4">
        <f t="shared" si="0"/>
        <v>0</v>
      </c>
      <c r="J62" s="4">
        <f t="shared" si="1"/>
        <v>0</v>
      </c>
      <c r="K62" s="4">
        <f t="shared" si="4"/>
        <v>0</v>
      </c>
      <c r="L62" s="4">
        <f t="shared" si="5"/>
        <v>0</v>
      </c>
      <c r="M62" s="4">
        <f t="shared" si="8"/>
        <v>0</v>
      </c>
      <c r="N62" s="4">
        <f t="shared" si="6"/>
        <v>0</v>
      </c>
    </row>
    <row r="63" spans="1:14" x14ac:dyDescent="0.25">
      <c r="A63" s="10">
        <f t="shared" si="7"/>
        <v>46296</v>
      </c>
      <c r="B63">
        <f t="shared" si="2"/>
        <v>6</v>
      </c>
      <c r="C63">
        <v>62</v>
      </c>
      <c r="D63" s="4">
        <f t="shared" si="3"/>
        <v>0</v>
      </c>
      <c r="E63" s="4">
        <f>IF(ISNA(VLOOKUP(A63,'Extra aflossing'!A:G,3,0)),0,VLOOKUP(A63,'Extra aflossing'!A:G,3,0))</f>
        <v>0</v>
      </c>
      <c r="F63" s="4">
        <f>IF(A63&lt;=Invoer!$B$27,IF(M62&gt;=0,IF(M62&gt;=$H$2,'Annuitair zonder HRA'!I63-J63,M62-D63),0),0)</f>
        <v>0</v>
      </c>
      <c r="G63" s="4">
        <f>IF(M62*Invoer!$B$12/12&gt;=0,M62*Invoer!$B$12/12,0)</f>
        <v>0</v>
      </c>
      <c r="H63" s="4">
        <f>ABS(PMT(Invoer!$B$12/12,360-C63+1,IF(M62&gt;=0,M62,0),0))</f>
        <v>0</v>
      </c>
      <c r="I63" s="4">
        <f t="shared" si="0"/>
        <v>0</v>
      </c>
      <c r="J63" s="4">
        <f t="shared" si="1"/>
        <v>0</v>
      </c>
      <c r="K63" s="4">
        <f t="shared" si="4"/>
        <v>0</v>
      </c>
      <c r="L63" s="4">
        <f t="shared" si="5"/>
        <v>0</v>
      </c>
      <c r="M63" s="4">
        <f t="shared" si="8"/>
        <v>0</v>
      </c>
      <c r="N63" s="4">
        <f t="shared" si="6"/>
        <v>0</v>
      </c>
    </row>
    <row r="64" spans="1:14" x14ac:dyDescent="0.25">
      <c r="A64" s="10">
        <f t="shared" si="7"/>
        <v>46327</v>
      </c>
      <c r="B64">
        <f t="shared" si="2"/>
        <v>6</v>
      </c>
      <c r="C64">
        <v>63</v>
      </c>
      <c r="D64" s="4">
        <f t="shared" si="3"/>
        <v>0</v>
      </c>
      <c r="E64" s="4">
        <f>IF(ISNA(VLOOKUP(A64,'Extra aflossing'!A:G,3,0)),0,VLOOKUP(A64,'Extra aflossing'!A:G,3,0))</f>
        <v>0</v>
      </c>
      <c r="F64" s="4">
        <f>IF(A64&lt;=Invoer!$B$27,IF(M63&gt;=0,IF(M63&gt;=$H$2,'Annuitair zonder HRA'!I64-J64,M63-D64),0),0)</f>
        <v>0</v>
      </c>
      <c r="G64" s="4">
        <f>IF(M63*Invoer!$B$12/12&gt;=0,M63*Invoer!$B$12/12,0)</f>
        <v>0</v>
      </c>
      <c r="H64" s="4">
        <f>ABS(PMT(Invoer!$B$12/12,360-C64+1,IF(M63&gt;=0,M63,0),0))</f>
        <v>0</v>
      </c>
      <c r="I64" s="4">
        <f t="shared" si="0"/>
        <v>0</v>
      </c>
      <c r="J64" s="4">
        <f t="shared" si="1"/>
        <v>0</v>
      </c>
      <c r="K64" s="4">
        <f t="shared" si="4"/>
        <v>0</v>
      </c>
      <c r="L64" s="4">
        <f t="shared" si="5"/>
        <v>0</v>
      </c>
      <c r="M64" s="4">
        <f t="shared" si="8"/>
        <v>0</v>
      </c>
      <c r="N64" s="4">
        <f t="shared" si="6"/>
        <v>0</v>
      </c>
    </row>
    <row r="65" spans="1:14" x14ac:dyDescent="0.25">
      <c r="A65" s="10">
        <f t="shared" si="7"/>
        <v>46357</v>
      </c>
      <c r="B65">
        <f t="shared" si="2"/>
        <v>6</v>
      </c>
      <c r="C65">
        <v>64</v>
      </c>
      <c r="D65" s="4">
        <f t="shared" si="3"/>
        <v>0</v>
      </c>
      <c r="E65" s="4">
        <f>IF(ISNA(VLOOKUP(A65,'Extra aflossing'!A:G,3,0)),0,VLOOKUP(A65,'Extra aflossing'!A:G,3,0))</f>
        <v>0</v>
      </c>
      <c r="F65" s="4">
        <f>IF(A65&lt;=Invoer!$B$27,IF(M64&gt;=0,IF(M64&gt;=$H$2,'Annuitair zonder HRA'!I65-J65,M64-D65),0),0)</f>
        <v>0</v>
      </c>
      <c r="G65" s="4">
        <f>IF(M64*Invoer!$B$12/12&gt;=0,M64*Invoer!$B$12/12,0)</f>
        <v>0</v>
      </c>
      <c r="H65" s="4">
        <f>ABS(PMT(Invoer!$B$12/12,360-C65+1,IF(M64&gt;=0,M64,0),0))</f>
        <v>0</v>
      </c>
      <c r="I65" s="4">
        <f t="shared" si="0"/>
        <v>0</v>
      </c>
      <c r="J65" s="4">
        <f t="shared" si="1"/>
        <v>0</v>
      </c>
      <c r="K65" s="4">
        <f t="shared" si="4"/>
        <v>0</v>
      </c>
      <c r="L65" s="4">
        <f t="shared" si="5"/>
        <v>0</v>
      </c>
      <c r="M65" s="4">
        <f t="shared" si="8"/>
        <v>0</v>
      </c>
      <c r="N65" s="4">
        <f t="shared" si="6"/>
        <v>0</v>
      </c>
    </row>
    <row r="66" spans="1:14" x14ac:dyDescent="0.25">
      <c r="A66" s="10">
        <f t="shared" si="7"/>
        <v>46388</v>
      </c>
      <c r="B66">
        <f t="shared" si="2"/>
        <v>6</v>
      </c>
      <c r="C66">
        <v>65</v>
      </c>
      <c r="D66" s="4">
        <f t="shared" si="3"/>
        <v>0</v>
      </c>
      <c r="E66" s="4">
        <f>IF(ISNA(VLOOKUP(A66,'Extra aflossing'!A:G,3,0)),0,VLOOKUP(A66,'Extra aflossing'!A:G,3,0))</f>
        <v>0</v>
      </c>
      <c r="F66" s="4">
        <f>IF(A66&lt;=Invoer!$B$27,IF(M65&gt;=0,IF(M65&gt;=$H$2,'Annuitair zonder HRA'!I66-J66,M65-D66),0),0)</f>
        <v>0</v>
      </c>
      <c r="G66" s="4">
        <f>IF(M65*Invoer!$B$12/12&gt;=0,M65*Invoer!$B$12/12,0)</f>
        <v>0</v>
      </c>
      <c r="H66" s="4">
        <f>ABS(PMT(Invoer!$B$12/12,360-C66+1,IF(M65&gt;=0,M65,0),0))</f>
        <v>0</v>
      </c>
      <c r="I66" s="4">
        <f t="shared" ref="I66:I129" si="9">IF(G66-(Eigenwoningforfait/12)&lt;=0,0,(G66-(Eigenwoningforfait/12))*Belastingpercentage)</f>
        <v>0</v>
      </c>
      <c r="J66" s="4">
        <f t="shared" ref="J66:J129" si="10">H66-I66</f>
        <v>0</v>
      </c>
      <c r="K66" s="4">
        <f t="shared" si="4"/>
        <v>0</v>
      </c>
      <c r="L66" s="4">
        <f t="shared" si="5"/>
        <v>0</v>
      </c>
      <c r="M66" s="4">
        <f t="shared" si="8"/>
        <v>0</v>
      </c>
      <c r="N66" s="4">
        <f t="shared" si="6"/>
        <v>0</v>
      </c>
    </row>
    <row r="67" spans="1:14" x14ac:dyDescent="0.25">
      <c r="A67" s="10">
        <f t="shared" si="7"/>
        <v>46419</v>
      </c>
      <c r="B67">
        <f t="shared" ref="B67:B130" si="11">CEILING(C67/12,1)</f>
        <v>6</v>
      </c>
      <c r="C67">
        <v>66</v>
      </c>
      <c r="D67" s="4">
        <f t="shared" ref="D67:D130" si="12">H67-G67</f>
        <v>0</v>
      </c>
      <c r="E67" s="4">
        <f>IF(ISNA(VLOOKUP(A67,'Extra aflossing'!A:G,3,0)),0,VLOOKUP(A67,'Extra aflossing'!A:G,3,0))</f>
        <v>0</v>
      </c>
      <c r="F67" s="4">
        <f>IF(A67&lt;=Invoer!$B$27,IF(M66&gt;=0,IF(M66&gt;=$H$2,'Annuitair zonder HRA'!I67-J67,M66-D67),0),0)</f>
        <v>0</v>
      </c>
      <c r="G67" s="4">
        <f>IF(M66*Invoer!$B$12/12&gt;=0,M66*Invoer!$B$12/12,0)</f>
        <v>0</v>
      </c>
      <c r="H67" s="4">
        <f>ABS(PMT(Invoer!$B$12/12,360-C67+1,IF(M66&gt;=0,M66,0),0))</f>
        <v>0</v>
      </c>
      <c r="I67" s="4">
        <f t="shared" si="9"/>
        <v>0</v>
      </c>
      <c r="J67" s="4">
        <f t="shared" si="10"/>
        <v>0</v>
      </c>
      <c r="K67" s="4">
        <f t="shared" ref="K67:K130" si="13">SUM(F67,H67)</f>
        <v>0</v>
      </c>
      <c r="L67" s="4">
        <f t="shared" ref="L67:L130" si="14">K67-I67</f>
        <v>0</v>
      </c>
      <c r="M67" s="4">
        <f t="shared" si="8"/>
        <v>0</v>
      </c>
      <c r="N67" s="4">
        <f t="shared" ref="N67:N130" si="15">SUM(E67,F67,H67)</f>
        <v>0</v>
      </c>
    </row>
    <row r="68" spans="1:14" x14ac:dyDescent="0.25">
      <c r="A68" s="10">
        <f t="shared" ref="A68:A131" si="16">DATE(YEAR(A67),MONTH(A67)+1,DAY(A67))</f>
        <v>46447</v>
      </c>
      <c r="B68">
        <f t="shared" si="11"/>
        <v>6</v>
      </c>
      <c r="C68">
        <v>67</v>
      </c>
      <c r="D68" s="4">
        <f t="shared" si="12"/>
        <v>0</v>
      </c>
      <c r="E68" s="4">
        <f>IF(ISNA(VLOOKUP(A68,'Extra aflossing'!A:G,3,0)),0,VLOOKUP(A68,'Extra aflossing'!A:G,3,0))</f>
        <v>0</v>
      </c>
      <c r="F68" s="4">
        <f>IF(A68&lt;=Invoer!$B$27,IF(M67&gt;=0,IF(M67&gt;=$H$2,'Annuitair zonder HRA'!I68-J68,M67-D68),0),0)</f>
        <v>0</v>
      </c>
      <c r="G68" s="4">
        <f>IF(M67*Invoer!$B$12/12&gt;=0,M67*Invoer!$B$12/12,0)</f>
        <v>0</v>
      </c>
      <c r="H68" s="4">
        <f>ABS(PMT(Invoer!$B$12/12,360-C68+1,IF(M67&gt;=0,M67,0),0))</f>
        <v>0</v>
      </c>
      <c r="I68" s="4">
        <f t="shared" si="9"/>
        <v>0</v>
      </c>
      <c r="J68" s="4">
        <f t="shared" si="10"/>
        <v>0</v>
      </c>
      <c r="K68" s="4">
        <f t="shared" si="13"/>
        <v>0</v>
      </c>
      <c r="L68" s="4">
        <f t="shared" si="14"/>
        <v>0</v>
      </c>
      <c r="M68" s="4">
        <f t="shared" ref="M68:M131" si="17">M67-D68-E68-F68</f>
        <v>0</v>
      </c>
      <c r="N68" s="4">
        <f t="shared" si="15"/>
        <v>0</v>
      </c>
    </row>
    <row r="69" spans="1:14" x14ac:dyDescent="0.25">
      <c r="A69" s="10">
        <f t="shared" si="16"/>
        <v>46478</v>
      </c>
      <c r="B69">
        <f t="shared" si="11"/>
        <v>6</v>
      </c>
      <c r="C69">
        <v>68</v>
      </c>
      <c r="D69" s="4">
        <f t="shared" si="12"/>
        <v>0</v>
      </c>
      <c r="E69" s="4">
        <f>IF(ISNA(VLOOKUP(A69,'Extra aflossing'!A:G,3,0)),0,VLOOKUP(A69,'Extra aflossing'!A:G,3,0))</f>
        <v>0</v>
      </c>
      <c r="F69" s="4">
        <f>IF(A69&lt;=Invoer!$B$27,IF(M68&gt;=0,IF(M68&gt;=$H$2,'Annuitair zonder HRA'!I69-J69,M68-D69),0),0)</f>
        <v>0</v>
      </c>
      <c r="G69" s="4">
        <f>IF(M68*Invoer!$B$12/12&gt;=0,M68*Invoer!$B$12/12,0)</f>
        <v>0</v>
      </c>
      <c r="H69" s="4">
        <f>ABS(PMT(Invoer!$B$12/12,360-C69+1,IF(M68&gt;=0,M68,0),0))</f>
        <v>0</v>
      </c>
      <c r="I69" s="4">
        <f t="shared" si="9"/>
        <v>0</v>
      </c>
      <c r="J69" s="4">
        <f t="shared" si="10"/>
        <v>0</v>
      </c>
      <c r="K69" s="4">
        <f t="shared" si="13"/>
        <v>0</v>
      </c>
      <c r="L69" s="4">
        <f t="shared" si="14"/>
        <v>0</v>
      </c>
      <c r="M69" s="4">
        <f t="shared" si="17"/>
        <v>0</v>
      </c>
      <c r="N69" s="4">
        <f t="shared" si="15"/>
        <v>0</v>
      </c>
    </row>
    <row r="70" spans="1:14" x14ac:dyDescent="0.25">
      <c r="A70" s="10">
        <f t="shared" si="16"/>
        <v>46508</v>
      </c>
      <c r="B70">
        <f t="shared" si="11"/>
        <v>6</v>
      </c>
      <c r="C70">
        <v>69</v>
      </c>
      <c r="D70" s="4">
        <f t="shared" si="12"/>
        <v>0</v>
      </c>
      <c r="E70" s="4">
        <f>IF(ISNA(VLOOKUP(A70,'Extra aflossing'!A:G,3,0)),0,VLOOKUP(A70,'Extra aflossing'!A:G,3,0))</f>
        <v>0</v>
      </c>
      <c r="F70" s="4">
        <f>IF(A70&lt;=Invoer!$B$27,IF(M69&gt;=0,IF(M69&gt;=$H$2,'Annuitair zonder HRA'!I70-J70,M69-D70),0),0)</f>
        <v>0</v>
      </c>
      <c r="G70" s="4">
        <f>IF(M69*Invoer!$B$12/12&gt;=0,M69*Invoer!$B$12/12,0)</f>
        <v>0</v>
      </c>
      <c r="H70" s="4">
        <f>ABS(PMT(Invoer!$B$12/12,360-C70+1,IF(M69&gt;=0,M69,0),0))</f>
        <v>0</v>
      </c>
      <c r="I70" s="4">
        <f t="shared" si="9"/>
        <v>0</v>
      </c>
      <c r="J70" s="4">
        <f t="shared" si="10"/>
        <v>0</v>
      </c>
      <c r="K70" s="4">
        <f t="shared" si="13"/>
        <v>0</v>
      </c>
      <c r="L70" s="4">
        <f t="shared" si="14"/>
        <v>0</v>
      </c>
      <c r="M70" s="4">
        <f t="shared" si="17"/>
        <v>0</v>
      </c>
      <c r="N70" s="4">
        <f t="shared" si="15"/>
        <v>0</v>
      </c>
    </row>
    <row r="71" spans="1:14" x14ac:dyDescent="0.25">
      <c r="A71" s="10">
        <f t="shared" si="16"/>
        <v>46539</v>
      </c>
      <c r="B71">
        <f t="shared" si="11"/>
        <v>6</v>
      </c>
      <c r="C71">
        <v>70</v>
      </c>
      <c r="D71" s="4">
        <f t="shared" si="12"/>
        <v>0</v>
      </c>
      <c r="E71" s="4">
        <f>IF(ISNA(VLOOKUP(A71,'Extra aflossing'!A:G,3,0)),0,VLOOKUP(A71,'Extra aflossing'!A:G,3,0))</f>
        <v>0</v>
      </c>
      <c r="F71" s="4">
        <f>IF(A71&lt;=Invoer!$B$27,IF(M70&gt;=0,IF(M70&gt;=$H$2,'Annuitair zonder HRA'!I71-J71,M70-D71),0),0)</f>
        <v>0</v>
      </c>
      <c r="G71" s="4">
        <f>IF(M70*Invoer!$B$12/12&gt;=0,M70*Invoer!$B$12/12,0)</f>
        <v>0</v>
      </c>
      <c r="H71" s="4">
        <f>ABS(PMT(Invoer!$B$12/12,360-C71+1,IF(M70&gt;=0,M70,0),0))</f>
        <v>0</v>
      </c>
      <c r="I71" s="4">
        <f t="shared" si="9"/>
        <v>0</v>
      </c>
      <c r="J71" s="4">
        <f t="shared" si="10"/>
        <v>0</v>
      </c>
      <c r="K71" s="4">
        <f t="shared" si="13"/>
        <v>0</v>
      </c>
      <c r="L71" s="4">
        <f t="shared" si="14"/>
        <v>0</v>
      </c>
      <c r="M71" s="4">
        <f t="shared" si="17"/>
        <v>0</v>
      </c>
      <c r="N71" s="4">
        <f t="shared" si="15"/>
        <v>0</v>
      </c>
    </row>
    <row r="72" spans="1:14" x14ac:dyDescent="0.25">
      <c r="A72" s="10">
        <f t="shared" si="16"/>
        <v>46569</v>
      </c>
      <c r="B72">
        <f t="shared" si="11"/>
        <v>6</v>
      </c>
      <c r="C72">
        <v>71</v>
      </c>
      <c r="D72" s="4">
        <f t="shared" si="12"/>
        <v>0</v>
      </c>
      <c r="E72" s="4">
        <f>IF(ISNA(VLOOKUP(A72,'Extra aflossing'!A:G,3,0)),0,VLOOKUP(A72,'Extra aflossing'!A:G,3,0))</f>
        <v>0</v>
      </c>
      <c r="F72" s="4">
        <f>IF(A72&lt;=Invoer!$B$27,IF(M71&gt;=0,IF(M71&gt;=$H$2,'Annuitair zonder HRA'!I72-J72,M71-D72),0),0)</f>
        <v>0</v>
      </c>
      <c r="G72" s="4">
        <f>IF(M71*Invoer!$B$12/12&gt;=0,M71*Invoer!$B$12/12,0)</f>
        <v>0</v>
      </c>
      <c r="H72" s="4">
        <f>ABS(PMT(Invoer!$B$12/12,360-C72+1,IF(M71&gt;=0,M71,0),0))</f>
        <v>0</v>
      </c>
      <c r="I72" s="4">
        <f t="shared" si="9"/>
        <v>0</v>
      </c>
      <c r="J72" s="4">
        <f t="shared" si="10"/>
        <v>0</v>
      </c>
      <c r="K72" s="4">
        <f t="shared" si="13"/>
        <v>0</v>
      </c>
      <c r="L72" s="4">
        <f t="shared" si="14"/>
        <v>0</v>
      </c>
      <c r="M72" s="4">
        <f t="shared" si="17"/>
        <v>0</v>
      </c>
      <c r="N72" s="4">
        <f t="shared" si="15"/>
        <v>0</v>
      </c>
    </row>
    <row r="73" spans="1:14" x14ac:dyDescent="0.25">
      <c r="A73" s="10">
        <f t="shared" si="16"/>
        <v>46600</v>
      </c>
      <c r="B73">
        <f t="shared" si="11"/>
        <v>6</v>
      </c>
      <c r="C73">
        <v>72</v>
      </c>
      <c r="D73" s="4">
        <f t="shared" si="12"/>
        <v>0</v>
      </c>
      <c r="E73" s="4">
        <f>IF(ISNA(VLOOKUP(A73,'Extra aflossing'!A:G,3,0)),0,VLOOKUP(A73,'Extra aflossing'!A:G,3,0))</f>
        <v>0</v>
      </c>
      <c r="F73" s="4">
        <f>IF(A73&lt;=Invoer!$B$27,IF(M72&gt;=0,IF(M72&gt;=$H$2,'Annuitair zonder HRA'!I73-J73,M72-D73),0),0)</f>
        <v>0</v>
      </c>
      <c r="G73" s="4">
        <f>IF(M72*Invoer!$B$12/12&gt;=0,M72*Invoer!$B$12/12,0)</f>
        <v>0</v>
      </c>
      <c r="H73" s="4">
        <f>ABS(PMT(Invoer!$B$12/12,360-C73+1,IF(M72&gt;=0,M72,0),0))</f>
        <v>0</v>
      </c>
      <c r="I73" s="4">
        <f t="shared" si="9"/>
        <v>0</v>
      </c>
      <c r="J73" s="4">
        <f t="shared" si="10"/>
        <v>0</v>
      </c>
      <c r="K73" s="4">
        <f t="shared" si="13"/>
        <v>0</v>
      </c>
      <c r="L73" s="4">
        <f t="shared" si="14"/>
        <v>0</v>
      </c>
      <c r="M73" s="4">
        <f t="shared" si="17"/>
        <v>0</v>
      </c>
      <c r="N73" s="4">
        <f t="shared" si="15"/>
        <v>0</v>
      </c>
    </row>
    <row r="74" spans="1:14" x14ac:dyDescent="0.25">
      <c r="A74" s="10">
        <f t="shared" si="16"/>
        <v>46631</v>
      </c>
      <c r="B74">
        <f t="shared" si="11"/>
        <v>7</v>
      </c>
      <c r="C74">
        <v>73</v>
      </c>
      <c r="D74" s="4">
        <f t="shared" si="12"/>
        <v>0</v>
      </c>
      <c r="E74" s="4">
        <f>IF(ISNA(VLOOKUP(A74,'Extra aflossing'!A:G,3,0)),0,VLOOKUP(A74,'Extra aflossing'!A:G,3,0))</f>
        <v>0</v>
      </c>
      <c r="F74" s="4">
        <f>IF(A74&lt;=Invoer!$B$27,IF(M73&gt;=0,IF(M73&gt;=$H$2,'Annuitair zonder HRA'!I74-J74,M73-D74),0),0)</f>
        <v>0</v>
      </c>
      <c r="G74" s="4">
        <f>IF(M73*Invoer!$B$12/12&gt;=0,M73*Invoer!$B$12/12,0)</f>
        <v>0</v>
      </c>
      <c r="H74" s="4">
        <f>ABS(PMT(Invoer!$B$12/12,360-C74+1,IF(M73&gt;=0,M73,0),0))</f>
        <v>0</v>
      </c>
      <c r="I74" s="4">
        <f t="shared" si="9"/>
        <v>0</v>
      </c>
      <c r="J74" s="4">
        <f t="shared" si="10"/>
        <v>0</v>
      </c>
      <c r="K74" s="4">
        <f t="shared" si="13"/>
        <v>0</v>
      </c>
      <c r="L74" s="4">
        <f t="shared" si="14"/>
        <v>0</v>
      </c>
      <c r="M74" s="4">
        <f t="shared" si="17"/>
        <v>0</v>
      </c>
      <c r="N74" s="4">
        <f t="shared" si="15"/>
        <v>0</v>
      </c>
    </row>
    <row r="75" spans="1:14" x14ac:dyDescent="0.25">
      <c r="A75" s="10">
        <f t="shared" si="16"/>
        <v>46661</v>
      </c>
      <c r="B75">
        <f t="shared" si="11"/>
        <v>7</v>
      </c>
      <c r="C75">
        <v>74</v>
      </c>
      <c r="D75" s="4">
        <f t="shared" si="12"/>
        <v>0</v>
      </c>
      <c r="E75" s="4">
        <f>IF(ISNA(VLOOKUP(A75,'Extra aflossing'!A:G,3,0)),0,VLOOKUP(A75,'Extra aflossing'!A:G,3,0))</f>
        <v>0</v>
      </c>
      <c r="F75" s="4">
        <f>IF(A75&lt;=Invoer!$B$27,IF(M74&gt;=0,IF(M74&gt;=$H$2,'Annuitair zonder HRA'!I75-J75,M74-D75),0),0)</f>
        <v>0</v>
      </c>
      <c r="G75" s="4">
        <f>IF(M74*Invoer!$B$12/12&gt;=0,M74*Invoer!$B$12/12,0)</f>
        <v>0</v>
      </c>
      <c r="H75" s="4">
        <f>ABS(PMT(Invoer!$B$12/12,360-C75+1,IF(M74&gt;=0,M74,0),0))</f>
        <v>0</v>
      </c>
      <c r="I75" s="4">
        <f t="shared" si="9"/>
        <v>0</v>
      </c>
      <c r="J75" s="4">
        <f t="shared" si="10"/>
        <v>0</v>
      </c>
      <c r="K75" s="4">
        <f t="shared" si="13"/>
        <v>0</v>
      </c>
      <c r="L75" s="4">
        <f t="shared" si="14"/>
        <v>0</v>
      </c>
      <c r="M75" s="4">
        <f t="shared" si="17"/>
        <v>0</v>
      </c>
      <c r="N75" s="4">
        <f t="shared" si="15"/>
        <v>0</v>
      </c>
    </row>
    <row r="76" spans="1:14" x14ac:dyDescent="0.25">
      <c r="A76" s="10">
        <f t="shared" si="16"/>
        <v>46692</v>
      </c>
      <c r="B76">
        <f t="shared" si="11"/>
        <v>7</v>
      </c>
      <c r="C76">
        <v>75</v>
      </c>
      <c r="D76" s="4">
        <f t="shared" si="12"/>
        <v>0</v>
      </c>
      <c r="E76" s="4">
        <f>IF(ISNA(VLOOKUP(A76,'Extra aflossing'!A:G,3,0)),0,VLOOKUP(A76,'Extra aflossing'!A:G,3,0))</f>
        <v>0</v>
      </c>
      <c r="F76" s="4">
        <f>IF(A76&lt;=Invoer!$B$27,IF(M75&gt;=0,IF(M75&gt;=$H$2,'Annuitair zonder HRA'!I76-J76,M75-D76),0),0)</f>
        <v>0</v>
      </c>
      <c r="G76" s="4">
        <f>IF(M75*Invoer!$B$12/12&gt;=0,M75*Invoer!$B$12/12,0)</f>
        <v>0</v>
      </c>
      <c r="H76" s="4">
        <f>ABS(PMT(Invoer!$B$12/12,360-C76+1,IF(M75&gt;=0,M75,0),0))</f>
        <v>0</v>
      </c>
      <c r="I76" s="4">
        <f t="shared" si="9"/>
        <v>0</v>
      </c>
      <c r="J76" s="4">
        <f t="shared" si="10"/>
        <v>0</v>
      </c>
      <c r="K76" s="4">
        <f t="shared" si="13"/>
        <v>0</v>
      </c>
      <c r="L76" s="4">
        <f t="shared" si="14"/>
        <v>0</v>
      </c>
      <c r="M76" s="4">
        <f t="shared" si="17"/>
        <v>0</v>
      </c>
      <c r="N76" s="4">
        <f t="shared" si="15"/>
        <v>0</v>
      </c>
    </row>
    <row r="77" spans="1:14" x14ac:dyDescent="0.25">
      <c r="A77" s="10">
        <f t="shared" si="16"/>
        <v>46722</v>
      </c>
      <c r="B77">
        <f t="shared" si="11"/>
        <v>7</v>
      </c>
      <c r="C77">
        <v>76</v>
      </c>
      <c r="D77" s="4">
        <f t="shared" si="12"/>
        <v>0</v>
      </c>
      <c r="E77" s="4">
        <f>IF(ISNA(VLOOKUP(A77,'Extra aflossing'!A:G,3,0)),0,VLOOKUP(A77,'Extra aflossing'!A:G,3,0))</f>
        <v>0</v>
      </c>
      <c r="F77" s="4">
        <f>IF(A77&lt;=Invoer!$B$27,IF(M76&gt;=0,IF(M76&gt;=$H$2,'Annuitair zonder HRA'!I77-J77,M76-D77),0),0)</f>
        <v>0</v>
      </c>
      <c r="G77" s="4">
        <f>IF(M76*Invoer!$B$12/12&gt;=0,M76*Invoer!$B$12/12,0)</f>
        <v>0</v>
      </c>
      <c r="H77" s="4">
        <f>ABS(PMT(Invoer!$B$12/12,360-C77+1,IF(M76&gt;=0,M76,0),0))</f>
        <v>0</v>
      </c>
      <c r="I77" s="4">
        <f t="shared" si="9"/>
        <v>0</v>
      </c>
      <c r="J77" s="4">
        <f t="shared" si="10"/>
        <v>0</v>
      </c>
      <c r="K77" s="4">
        <f t="shared" si="13"/>
        <v>0</v>
      </c>
      <c r="L77" s="4">
        <f t="shared" si="14"/>
        <v>0</v>
      </c>
      <c r="M77" s="4">
        <f t="shared" si="17"/>
        <v>0</v>
      </c>
      <c r="N77" s="4">
        <f t="shared" si="15"/>
        <v>0</v>
      </c>
    </row>
    <row r="78" spans="1:14" x14ac:dyDescent="0.25">
      <c r="A78" s="10">
        <f t="shared" si="16"/>
        <v>46753</v>
      </c>
      <c r="B78">
        <f t="shared" si="11"/>
        <v>7</v>
      </c>
      <c r="C78">
        <v>77</v>
      </c>
      <c r="D78" s="4">
        <f t="shared" si="12"/>
        <v>0</v>
      </c>
      <c r="E78" s="4">
        <f>IF(ISNA(VLOOKUP(A78,'Extra aflossing'!A:G,3,0)),0,VLOOKUP(A78,'Extra aflossing'!A:G,3,0))</f>
        <v>0</v>
      </c>
      <c r="F78" s="4">
        <f>IF(A78&lt;=Invoer!$B$27,IF(M77&gt;=0,IF(M77&gt;=$H$2,'Annuitair zonder HRA'!I78-J78,M77-D78),0),0)</f>
        <v>0</v>
      </c>
      <c r="G78" s="4">
        <f>IF(M77*Invoer!$B$12/12&gt;=0,M77*Invoer!$B$12/12,0)</f>
        <v>0</v>
      </c>
      <c r="H78" s="4">
        <f>ABS(PMT(Invoer!$B$12/12,360-C78+1,IF(M77&gt;=0,M77,0),0))</f>
        <v>0</v>
      </c>
      <c r="I78" s="4">
        <f t="shared" si="9"/>
        <v>0</v>
      </c>
      <c r="J78" s="4">
        <f t="shared" si="10"/>
        <v>0</v>
      </c>
      <c r="K78" s="4">
        <f t="shared" si="13"/>
        <v>0</v>
      </c>
      <c r="L78" s="4">
        <f t="shared" si="14"/>
        <v>0</v>
      </c>
      <c r="M78" s="4">
        <f t="shared" si="17"/>
        <v>0</v>
      </c>
      <c r="N78" s="4">
        <f t="shared" si="15"/>
        <v>0</v>
      </c>
    </row>
    <row r="79" spans="1:14" x14ac:dyDescent="0.25">
      <c r="A79" s="10">
        <f t="shared" si="16"/>
        <v>46784</v>
      </c>
      <c r="B79">
        <f t="shared" si="11"/>
        <v>7</v>
      </c>
      <c r="C79">
        <v>78</v>
      </c>
      <c r="D79" s="4">
        <f t="shared" si="12"/>
        <v>0</v>
      </c>
      <c r="E79" s="4">
        <f>IF(ISNA(VLOOKUP(A79,'Extra aflossing'!A:G,3,0)),0,VLOOKUP(A79,'Extra aflossing'!A:G,3,0))</f>
        <v>0</v>
      </c>
      <c r="F79" s="4">
        <f>IF(A79&lt;=Invoer!$B$27,IF(M78&gt;=0,IF(M78&gt;=$H$2,'Annuitair zonder HRA'!I79-J79,M78-D79),0),0)</f>
        <v>0</v>
      </c>
      <c r="G79" s="4">
        <f>IF(M78*Invoer!$B$12/12&gt;=0,M78*Invoer!$B$12/12,0)</f>
        <v>0</v>
      </c>
      <c r="H79" s="4">
        <f>ABS(PMT(Invoer!$B$12/12,360-C79+1,IF(M78&gt;=0,M78,0),0))</f>
        <v>0</v>
      </c>
      <c r="I79" s="4">
        <f t="shared" si="9"/>
        <v>0</v>
      </c>
      <c r="J79" s="4">
        <f t="shared" si="10"/>
        <v>0</v>
      </c>
      <c r="K79" s="4">
        <f t="shared" si="13"/>
        <v>0</v>
      </c>
      <c r="L79" s="4">
        <f t="shared" si="14"/>
        <v>0</v>
      </c>
      <c r="M79" s="4">
        <f t="shared" si="17"/>
        <v>0</v>
      </c>
      <c r="N79" s="4">
        <f t="shared" si="15"/>
        <v>0</v>
      </c>
    </row>
    <row r="80" spans="1:14" x14ac:dyDescent="0.25">
      <c r="A80" s="10">
        <f t="shared" si="16"/>
        <v>46813</v>
      </c>
      <c r="B80">
        <f t="shared" si="11"/>
        <v>7</v>
      </c>
      <c r="C80">
        <v>79</v>
      </c>
      <c r="D80" s="4">
        <f t="shared" si="12"/>
        <v>0</v>
      </c>
      <c r="E80" s="4">
        <f>IF(ISNA(VLOOKUP(A80,'Extra aflossing'!A:G,3,0)),0,VLOOKUP(A80,'Extra aflossing'!A:G,3,0))</f>
        <v>0</v>
      </c>
      <c r="F80" s="4">
        <f>IF(A80&lt;=Invoer!$B$27,IF(M79&gt;=0,IF(M79&gt;=$H$2,'Annuitair zonder HRA'!I80-J80,M79-D80),0),0)</f>
        <v>0</v>
      </c>
      <c r="G80" s="4">
        <f>IF(M79*Invoer!$B$12/12&gt;=0,M79*Invoer!$B$12/12,0)</f>
        <v>0</v>
      </c>
      <c r="H80" s="4">
        <f>ABS(PMT(Invoer!$B$12/12,360-C80+1,IF(M79&gt;=0,M79,0),0))</f>
        <v>0</v>
      </c>
      <c r="I80" s="4">
        <f t="shared" si="9"/>
        <v>0</v>
      </c>
      <c r="J80" s="4">
        <f t="shared" si="10"/>
        <v>0</v>
      </c>
      <c r="K80" s="4">
        <f t="shared" si="13"/>
        <v>0</v>
      </c>
      <c r="L80" s="4">
        <f t="shared" si="14"/>
        <v>0</v>
      </c>
      <c r="M80" s="4">
        <f t="shared" si="17"/>
        <v>0</v>
      </c>
      <c r="N80" s="4">
        <f t="shared" si="15"/>
        <v>0</v>
      </c>
    </row>
    <row r="81" spans="1:14" x14ac:dyDescent="0.25">
      <c r="A81" s="10">
        <f t="shared" si="16"/>
        <v>46844</v>
      </c>
      <c r="B81">
        <f t="shared" si="11"/>
        <v>7</v>
      </c>
      <c r="C81">
        <v>80</v>
      </c>
      <c r="D81" s="4">
        <f t="shared" si="12"/>
        <v>0</v>
      </c>
      <c r="E81" s="4">
        <f>IF(ISNA(VLOOKUP(A81,'Extra aflossing'!A:G,3,0)),0,VLOOKUP(A81,'Extra aflossing'!A:G,3,0))</f>
        <v>0</v>
      </c>
      <c r="F81" s="4">
        <f>IF(A81&lt;=Invoer!$B$27,IF(M80&gt;=0,IF(M80&gt;=$H$2,'Annuitair zonder HRA'!I81-J81,M80-D81),0),0)</f>
        <v>0</v>
      </c>
      <c r="G81" s="4">
        <f>IF(M80*Invoer!$B$12/12&gt;=0,M80*Invoer!$B$12/12,0)</f>
        <v>0</v>
      </c>
      <c r="H81" s="4">
        <f>ABS(PMT(Invoer!$B$12/12,360-C81+1,IF(M80&gt;=0,M80,0),0))</f>
        <v>0</v>
      </c>
      <c r="I81" s="4">
        <f t="shared" si="9"/>
        <v>0</v>
      </c>
      <c r="J81" s="4">
        <f t="shared" si="10"/>
        <v>0</v>
      </c>
      <c r="K81" s="4">
        <f t="shared" si="13"/>
        <v>0</v>
      </c>
      <c r="L81" s="4">
        <f t="shared" si="14"/>
        <v>0</v>
      </c>
      <c r="M81" s="4">
        <f t="shared" si="17"/>
        <v>0</v>
      </c>
      <c r="N81" s="4">
        <f t="shared" si="15"/>
        <v>0</v>
      </c>
    </row>
    <row r="82" spans="1:14" x14ac:dyDescent="0.25">
      <c r="A82" s="10">
        <f t="shared" si="16"/>
        <v>46874</v>
      </c>
      <c r="B82">
        <f t="shared" si="11"/>
        <v>7</v>
      </c>
      <c r="C82">
        <v>81</v>
      </c>
      <c r="D82" s="4">
        <f t="shared" si="12"/>
        <v>0</v>
      </c>
      <c r="E82" s="4">
        <f>IF(ISNA(VLOOKUP(A82,'Extra aflossing'!A:G,3,0)),0,VLOOKUP(A82,'Extra aflossing'!A:G,3,0))</f>
        <v>0</v>
      </c>
      <c r="F82" s="4">
        <f>IF(A82&lt;=Invoer!$B$27,IF(M81&gt;=0,IF(M81&gt;=$H$2,'Annuitair zonder HRA'!I82-J82,M81-D82),0),0)</f>
        <v>0</v>
      </c>
      <c r="G82" s="4">
        <f>IF(M81*Invoer!$B$12/12&gt;=0,M81*Invoer!$B$12/12,0)</f>
        <v>0</v>
      </c>
      <c r="H82" s="4">
        <f>ABS(PMT(Invoer!$B$12/12,360-C82+1,IF(M81&gt;=0,M81,0),0))</f>
        <v>0</v>
      </c>
      <c r="I82" s="4">
        <f t="shared" si="9"/>
        <v>0</v>
      </c>
      <c r="J82" s="4">
        <f t="shared" si="10"/>
        <v>0</v>
      </c>
      <c r="K82" s="4">
        <f t="shared" si="13"/>
        <v>0</v>
      </c>
      <c r="L82" s="4">
        <f t="shared" si="14"/>
        <v>0</v>
      </c>
      <c r="M82" s="4">
        <f t="shared" si="17"/>
        <v>0</v>
      </c>
      <c r="N82" s="4">
        <f t="shared" si="15"/>
        <v>0</v>
      </c>
    </row>
    <row r="83" spans="1:14" x14ac:dyDescent="0.25">
      <c r="A83" s="10">
        <f t="shared" si="16"/>
        <v>46905</v>
      </c>
      <c r="B83">
        <f t="shared" si="11"/>
        <v>7</v>
      </c>
      <c r="C83">
        <v>82</v>
      </c>
      <c r="D83" s="4">
        <f t="shared" si="12"/>
        <v>0</v>
      </c>
      <c r="E83" s="4">
        <f>IF(ISNA(VLOOKUP(A83,'Extra aflossing'!A:G,3,0)),0,VLOOKUP(A83,'Extra aflossing'!A:G,3,0))</f>
        <v>0</v>
      </c>
      <c r="F83" s="4">
        <f>IF(A83&lt;=Invoer!$B$27,IF(M82&gt;=0,IF(M82&gt;=$H$2,'Annuitair zonder HRA'!I83-J83,M82-D83),0),0)</f>
        <v>0</v>
      </c>
      <c r="G83" s="4">
        <f>IF(M82*Invoer!$B$12/12&gt;=0,M82*Invoer!$B$12/12,0)</f>
        <v>0</v>
      </c>
      <c r="H83" s="4">
        <f>ABS(PMT(Invoer!$B$12/12,360-C83+1,IF(M82&gt;=0,M82,0),0))</f>
        <v>0</v>
      </c>
      <c r="I83" s="4">
        <f t="shared" si="9"/>
        <v>0</v>
      </c>
      <c r="J83" s="4">
        <f t="shared" si="10"/>
        <v>0</v>
      </c>
      <c r="K83" s="4">
        <f t="shared" si="13"/>
        <v>0</v>
      </c>
      <c r="L83" s="4">
        <f t="shared" si="14"/>
        <v>0</v>
      </c>
      <c r="M83" s="4">
        <f t="shared" si="17"/>
        <v>0</v>
      </c>
      <c r="N83" s="4">
        <f t="shared" si="15"/>
        <v>0</v>
      </c>
    </row>
    <row r="84" spans="1:14" x14ac:dyDescent="0.25">
      <c r="A84" s="10">
        <f t="shared" si="16"/>
        <v>46935</v>
      </c>
      <c r="B84">
        <f t="shared" si="11"/>
        <v>7</v>
      </c>
      <c r="C84">
        <v>83</v>
      </c>
      <c r="D84" s="4">
        <f t="shared" si="12"/>
        <v>0</v>
      </c>
      <c r="E84" s="4">
        <f>IF(ISNA(VLOOKUP(A84,'Extra aflossing'!A:G,3,0)),0,VLOOKUP(A84,'Extra aflossing'!A:G,3,0))</f>
        <v>0</v>
      </c>
      <c r="F84" s="4">
        <f>IF(A84&lt;=Invoer!$B$27,IF(M83&gt;=0,IF(M83&gt;=$H$2,'Annuitair zonder HRA'!I84-J84,M83-D84),0),0)</f>
        <v>0</v>
      </c>
      <c r="G84" s="4">
        <f>IF(M83*Invoer!$B$12/12&gt;=0,M83*Invoer!$B$12/12,0)</f>
        <v>0</v>
      </c>
      <c r="H84" s="4">
        <f>ABS(PMT(Invoer!$B$12/12,360-C84+1,IF(M83&gt;=0,M83,0),0))</f>
        <v>0</v>
      </c>
      <c r="I84" s="4">
        <f t="shared" si="9"/>
        <v>0</v>
      </c>
      <c r="J84" s="4">
        <f t="shared" si="10"/>
        <v>0</v>
      </c>
      <c r="K84" s="4">
        <f t="shared" si="13"/>
        <v>0</v>
      </c>
      <c r="L84" s="4">
        <f t="shared" si="14"/>
        <v>0</v>
      </c>
      <c r="M84" s="4">
        <f t="shared" si="17"/>
        <v>0</v>
      </c>
      <c r="N84" s="4">
        <f t="shared" si="15"/>
        <v>0</v>
      </c>
    </row>
    <row r="85" spans="1:14" x14ac:dyDescent="0.25">
      <c r="A85" s="10">
        <f t="shared" si="16"/>
        <v>46966</v>
      </c>
      <c r="B85">
        <f t="shared" si="11"/>
        <v>7</v>
      </c>
      <c r="C85">
        <v>84</v>
      </c>
      <c r="D85" s="4">
        <f t="shared" si="12"/>
        <v>0</v>
      </c>
      <c r="E85" s="4">
        <f>IF(ISNA(VLOOKUP(A85,'Extra aflossing'!A:G,3,0)),0,VLOOKUP(A85,'Extra aflossing'!A:G,3,0))</f>
        <v>0</v>
      </c>
      <c r="F85" s="4">
        <f>IF(A85&lt;=Invoer!$B$27,IF(M84&gt;=0,IF(M84&gt;=$H$2,'Annuitair zonder HRA'!I85-J85,M84-D85),0),0)</f>
        <v>0</v>
      </c>
      <c r="G85" s="4">
        <f>IF(M84*Invoer!$B$12/12&gt;=0,M84*Invoer!$B$12/12,0)</f>
        <v>0</v>
      </c>
      <c r="H85" s="4">
        <f>ABS(PMT(Invoer!$B$12/12,360-C85+1,IF(M84&gt;=0,M84,0),0))</f>
        <v>0</v>
      </c>
      <c r="I85" s="4">
        <f t="shared" si="9"/>
        <v>0</v>
      </c>
      <c r="J85" s="4">
        <f t="shared" si="10"/>
        <v>0</v>
      </c>
      <c r="K85" s="4">
        <f t="shared" si="13"/>
        <v>0</v>
      </c>
      <c r="L85" s="4">
        <f t="shared" si="14"/>
        <v>0</v>
      </c>
      <c r="M85" s="4">
        <f t="shared" si="17"/>
        <v>0</v>
      </c>
      <c r="N85" s="4">
        <f t="shared" si="15"/>
        <v>0</v>
      </c>
    </row>
    <row r="86" spans="1:14" x14ac:dyDescent="0.25">
      <c r="A86" s="10">
        <f t="shared" si="16"/>
        <v>46997</v>
      </c>
      <c r="B86">
        <f t="shared" si="11"/>
        <v>8</v>
      </c>
      <c r="C86">
        <v>85</v>
      </c>
      <c r="D86" s="4">
        <f t="shared" si="12"/>
        <v>0</v>
      </c>
      <c r="E86" s="4">
        <f>IF(ISNA(VLOOKUP(A86,'Extra aflossing'!A:G,3,0)),0,VLOOKUP(A86,'Extra aflossing'!A:G,3,0))</f>
        <v>0</v>
      </c>
      <c r="F86" s="4">
        <f>IF(A86&lt;=Invoer!$B$27,IF(M85&gt;=0,IF(M85&gt;=$H$2,'Annuitair zonder HRA'!I86-J86,M85-D86),0),0)</f>
        <v>0</v>
      </c>
      <c r="G86" s="4">
        <f>IF(M85*Invoer!$B$12/12&gt;=0,M85*Invoer!$B$12/12,0)</f>
        <v>0</v>
      </c>
      <c r="H86" s="4">
        <f>ABS(PMT(Invoer!$B$12/12,360-C86+1,IF(M85&gt;=0,M85,0),0))</f>
        <v>0</v>
      </c>
      <c r="I86" s="4">
        <f t="shared" si="9"/>
        <v>0</v>
      </c>
      <c r="J86" s="4">
        <f t="shared" si="10"/>
        <v>0</v>
      </c>
      <c r="K86" s="4">
        <f t="shared" si="13"/>
        <v>0</v>
      </c>
      <c r="L86" s="4">
        <f t="shared" si="14"/>
        <v>0</v>
      </c>
      <c r="M86" s="4">
        <f t="shared" si="17"/>
        <v>0</v>
      </c>
      <c r="N86" s="4">
        <f t="shared" si="15"/>
        <v>0</v>
      </c>
    </row>
    <row r="87" spans="1:14" x14ac:dyDescent="0.25">
      <c r="A87" s="10">
        <f t="shared" si="16"/>
        <v>47027</v>
      </c>
      <c r="B87">
        <f t="shared" si="11"/>
        <v>8</v>
      </c>
      <c r="C87">
        <v>86</v>
      </c>
      <c r="D87" s="4">
        <f t="shared" si="12"/>
        <v>0</v>
      </c>
      <c r="E87" s="4">
        <f>IF(ISNA(VLOOKUP(A87,'Extra aflossing'!A:G,3,0)),0,VLOOKUP(A87,'Extra aflossing'!A:G,3,0))</f>
        <v>0</v>
      </c>
      <c r="F87" s="4">
        <f>IF(A87&lt;=Invoer!$B$27,IF(M86&gt;=0,IF(M86&gt;=$H$2,'Annuitair zonder HRA'!I87-J87,M86-D87),0),0)</f>
        <v>0</v>
      </c>
      <c r="G87" s="4">
        <f>IF(M86*Invoer!$B$12/12&gt;=0,M86*Invoer!$B$12/12,0)</f>
        <v>0</v>
      </c>
      <c r="H87" s="4">
        <f>ABS(PMT(Invoer!$B$12/12,360-C87+1,IF(M86&gt;=0,M86,0),0))</f>
        <v>0</v>
      </c>
      <c r="I87" s="4">
        <f t="shared" si="9"/>
        <v>0</v>
      </c>
      <c r="J87" s="4">
        <f t="shared" si="10"/>
        <v>0</v>
      </c>
      <c r="K87" s="4">
        <f t="shared" si="13"/>
        <v>0</v>
      </c>
      <c r="L87" s="4">
        <f t="shared" si="14"/>
        <v>0</v>
      </c>
      <c r="M87" s="4">
        <f t="shared" si="17"/>
        <v>0</v>
      </c>
      <c r="N87" s="4">
        <f t="shared" si="15"/>
        <v>0</v>
      </c>
    </row>
    <row r="88" spans="1:14" x14ac:dyDescent="0.25">
      <c r="A88" s="10">
        <f t="shared" si="16"/>
        <v>47058</v>
      </c>
      <c r="B88">
        <f t="shared" si="11"/>
        <v>8</v>
      </c>
      <c r="C88">
        <v>87</v>
      </c>
      <c r="D88" s="4">
        <f t="shared" si="12"/>
        <v>0</v>
      </c>
      <c r="E88" s="4">
        <f>IF(ISNA(VLOOKUP(A88,'Extra aflossing'!A:G,3,0)),0,VLOOKUP(A88,'Extra aflossing'!A:G,3,0))</f>
        <v>0</v>
      </c>
      <c r="F88" s="4">
        <f>IF(A88&lt;=Invoer!$B$27,IF(M87&gt;=0,IF(M87&gt;=$H$2,'Annuitair zonder HRA'!I88-J88,M87-D88),0),0)</f>
        <v>0</v>
      </c>
      <c r="G88" s="4">
        <f>IF(M87*Invoer!$B$12/12&gt;=0,M87*Invoer!$B$12/12,0)</f>
        <v>0</v>
      </c>
      <c r="H88" s="4">
        <f>ABS(PMT(Invoer!$B$12/12,360-C88+1,IF(M87&gt;=0,M87,0),0))</f>
        <v>0</v>
      </c>
      <c r="I88" s="4">
        <f t="shared" si="9"/>
        <v>0</v>
      </c>
      <c r="J88" s="4">
        <f t="shared" si="10"/>
        <v>0</v>
      </c>
      <c r="K88" s="4">
        <f t="shared" si="13"/>
        <v>0</v>
      </c>
      <c r="L88" s="4">
        <f t="shared" si="14"/>
        <v>0</v>
      </c>
      <c r="M88" s="4">
        <f t="shared" si="17"/>
        <v>0</v>
      </c>
      <c r="N88" s="4">
        <f t="shared" si="15"/>
        <v>0</v>
      </c>
    </row>
    <row r="89" spans="1:14" x14ac:dyDescent="0.25">
      <c r="A89" s="10">
        <f t="shared" si="16"/>
        <v>47088</v>
      </c>
      <c r="B89">
        <f t="shared" si="11"/>
        <v>8</v>
      </c>
      <c r="C89">
        <v>88</v>
      </c>
      <c r="D89" s="4">
        <f t="shared" si="12"/>
        <v>0</v>
      </c>
      <c r="E89" s="4">
        <f>IF(ISNA(VLOOKUP(A89,'Extra aflossing'!A:G,3,0)),0,VLOOKUP(A89,'Extra aflossing'!A:G,3,0))</f>
        <v>0</v>
      </c>
      <c r="F89" s="4">
        <f>IF(A89&lt;=Invoer!$B$27,IF(M88&gt;=0,IF(M88&gt;=$H$2,'Annuitair zonder HRA'!I89-J89,M88-D89),0),0)</f>
        <v>0</v>
      </c>
      <c r="G89" s="4">
        <f>IF(M88*Invoer!$B$12/12&gt;=0,M88*Invoer!$B$12/12,0)</f>
        <v>0</v>
      </c>
      <c r="H89" s="4">
        <f>ABS(PMT(Invoer!$B$12/12,360-C89+1,IF(M88&gt;=0,M88,0),0))</f>
        <v>0</v>
      </c>
      <c r="I89" s="4">
        <f t="shared" si="9"/>
        <v>0</v>
      </c>
      <c r="J89" s="4">
        <f t="shared" si="10"/>
        <v>0</v>
      </c>
      <c r="K89" s="4">
        <f t="shared" si="13"/>
        <v>0</v>
      </c>
      <c r="L89" s="4">
        <f t="shared" si="14"/>
        <v>0</v>
      </c>
      <c r="M89" s="4">
        <f t="shared" si="17"/>
        <v>0</v>
      </c>
      <c r="N89" s="4">
        <f t="shared" si="15"/>
        <v>0</v>
      </c>
    </row>
    <row r="90" spans="1:14" x14ac:dyDescent="0.25">
      <c r="A90" s="10">
        <f t="shared" si="16"/>
        <v>47119</v>
      </c>
      <c r="B90">
        <f t="shared" si="11"/>
        <v>8</v>
      </c>
      <c r="C90">
        <v>89</v>
      </c>
      <c r="D90" s="4">
        <f t="shared" si="12"/>
        <v>0</v>
      </c>
      <c r="E90" s="4">
        <f>IF(ISNA(VLOOKUP(A90,'Extra aflossing'!A:G,3,0)),0,VLOOKUP(A90,'Extra aflossing'!A:G,3,0))</f>
        <v>0</v>
      </c>
      <c r="F90" s="4">
        <f>IF(A90&lt;=Invoer!$B$27,IF(M89&gt;=0,IF(M89&gt;=$H$2,'Annuitair zonder HRA'!I90-J90,M89-D90),0),0)</f>
        <v>0</v>
      </c>
      <c r="G90" s="4">
        <f>IF(M89*Invoer!$B$12/12&gt;=0,M89*Invoer!$B$12/12,0)</f>
        <v>0</v>
      </c>
      <c r="H90" s="4">
        <f>ABS(PMT(Invoer!$B$12/12,360-C90+1,IF(M89&gt;=0,M89,0),0))</f>
        <v>0</v>
      </c>
      <c r="I90" s="4">
        <f t="shared" si="9"/>
        <v>0</v>
      </c>
      <c r="J90" s="4">
        <f t="shared" si="10"/>
        <v>0</v>
      </c>
      <c r="K90" s="4">
        <f t="shared" si="13"/>
        <v>0</v>
      </c>
      <c r="L90" s="4">
        <f t="shared" si="14"/>
        <v>0</v>
      </c>
      <c r="M90" s="4">
        <f t="shared" si="17"/>
        <v>0</v>
      </c>
      <c r="N90" s="4">
        <f t="shared" si="15"/>
        <v>0</v>
      </c>
    </row>
    <row r="91" spans="1:14" x14ac:dyDescent="0.25">
      <c r="A91" s="10">
        <f t="shared" si="16"/>
        <v>47150</v>
      </c>
      <c r="B91">
        <f t="shared" si="11"/>
        <v>8</v>
      </c>
      <c r="C91">
        <v>90</v>
      </c>
      <c r="D91" s="4">
        <f t="shared" si="12"/>
        <v>0</v>
      </c>
      <c r="E91" s="4">
        <f>IF(ISNA(VLOOKUP(A91,'Extra aflossing'!A:G,3,0)),0,VLOOKUP(A91,'Extra aflossing'!A:G,3,0))</f>
        <v>0</v>
      </c>
      <c r="F91" s="4">
        <f>IF(A91&lt;=Invoer!$B$27,IF(M90&gt;=0,IF(M90&gt;=$H$2,'Annuitair zonder HRA'!I91-J91,M90-D91),0),0)</f>
        <v>0</v>
      </c>
      <c r="G91" s="4">
        <f>IF(M90*Invoer!$B$12/12&gt;=0,M90*Invoer!$B$12/12,0)</f>
        <v>0</v>
      </c>
      <c r="H91" s="4">
        <f>ABS(PMT(Invoer!$B$12/12,360-C91+1,IF(M90&gt;=0,M90,0),0))</f>
        <v>0</v>
      </c>
      <c r="I91" s="4">
        <f t="shared" si="9"/>
        <v>0</v>
      </c>
      <c r="J91" s="4">
        <f t="shared" si="10"/>
        <v>0</v>
      </c>
      <c r="K91" s="4">
        <f t="shared" si="13"/>
        <v>0</v>
      </c>
      <c r="L91" s="4">
        <f t="shared" si="14"/>
        <v>0</v>
      </c>
      <c r="M91" s="4">
        <f t="shared" si="17"/>
        <v>0</v>
      </c>
      <c r="N91" s="4">
        <f t="shared" si="15"/>
        <v>0</v>
      </c>
    </row>
    <row r="92" spans="1:14" x14ac:dyDescent="0.25">
      <c r="A92" s="10">
        <f t="shared" si="16"/>
        <v>47178</v>
      </c>
      <c r="B92">
        <f t="shared" si="11"/>
        <v>8</v>
      </c>
      <c r="C92">
        <v>91</v>
      </c>
      <c r="D92" s="4">
        <f t="shared" si="12"/>
        <v>0</v>
      </c>
      <c r="E92" s="4">
        <f>IF(ISNA(VLOOKUP(A92,'Extra aflossing'!A:G,3,0)),0,VLOOKUP(A92,'Extra aflossing'!A:G,3,0))</f>
        <v>0</v>
      </c>
      <c r="F92" s="4">
        <f>IF(A92&lt;=Invoer!$B$27,IF(M91&gt;=0,IF(M91&gt;=$H$2,'Annuitair zonder HRA'!I92-J92,M91-D92),0),0)</f>
        <v>0</v>
      </c>
      <c r="G92" s="4">
        <f>IF(M91*Invoer!$B$12/12&gt;=0,M91*Invoer!$B$12/12,0)</f>
        <v>0</v>
      </c>
      <c r="H92" s="4">
        <f>ABS(PMT(Invoer!$B$12/12,360-C92+1,IF(M91&gt;=0,M91,0),0))</f>
        <v>0</v>
      </c>
      <c r="I92" s="4">
        <f t="shared" si="9"/>
        <v>0</v>
      </c>
      <c r="J92" s="4">
        <f t="shared" si="10"/>
        <v>0</v>
      </c>
      <c r="K92" s="4">
        <f t="shared" si="13"/>
        <v>0</v>
      </c>
      <c r="L92" s="4">
        <f t="shared" si="14"/>
        <v>0</v>
      </c>
      <c r="M92" s="4">
        <f t="shared" si="17"/>
        <v>0</v>
      </c>
      <c r="N92" s="4">
        <f t="shared" si="15"/>
        <v>0</v>
      </c>
    </row>
    <row r="93" spans="1:14" x14ac:dyDescent="0.25">
      <c r="A93" s="10">
        <f t="shared" si="16"/>
        <v>47209</v>
      </c>
      <c r="B93">
        <f t="shared" si="11"/>
        <v>8</v>
      </c>
      <c r="C93">
        <v>92</v>
      </c>
      <c r="D93" s="4">
        <f t="shared" si="12"/>
        <v>0</v>
      </c>
      <c r="E93" s="4">
        <f>IF(ISNA(VLOOKUP(A93,'Extra aflossing'!A:G,3,0)),0,VLOOKUP(A93,'Extra aflossing'!A:G,3,0))</f>
        <v>0</v>
      </c>
      <c r="F93" s="4">
        <f>IF(A93&lt;=Invoer!$B$27,IF(M92&gt;=0,IF(M92&gt;=$H$2,'Annuitair zonder HRA'!I93-J93,M92-D93),0),0)</f>
        <v>0</v>
      </c>
      <c r="G93" s="4">
        <f>IF(M92*Invoer!$B$12/12&gt;=0,M92*Invoer!$B$12/12,0)</f>
        <v>0</v>
      </c>
      <c r="H93" s="4">
        <f>ABS(PMT(Invoer!$B$12/12,360-C93+1,IF(M92&gt;=0,M92,0),0))</f>
        <v>0</v>
      </c>
      <c r="I93" s="4">
        <f t="shared" si="9"/>
        <v>0</v>
      </c>
      <c r="J93" s="4">
        <f t="shared" si="10"/>
        <v>0</v>
      </c>
      <c r="K93" s="4">
        <f t="shared" si="13"/>
        <v>0</v>
      </c>
      <c r="L93" s="4">
        <f t="shared" si="14"/>
        <v>0</v>
      </c>
      <c r="M93" s="4">
        <f t="shared" si="17"/>
        <v>0</v>
      </c>
      <c r="N93" s="4">
        <f t="shared" si="15"/>
        <v>0</v>
      </c>
    </row>
    <row r="94" spans="1:14" x14ac:dyDescent="0.25">
      <c r="A94" s="10">
        <f t="shared" si="16"/>
        <v>47239</v>
      </c>
      <c r="B94">
        <f t="shared" si="11"/>
        <v>8</v>
      </c>
      <c r="C94">
        <v>93</v>
      </c>
      <c r="D94" s="4">
        <f t="shared" si="12"/>
        <v>0</v>
      </c>
      <c r="E94" s="4">
        <f>IF(ISNA(VLOOKUP(A94,'Extra aflossing'!A:G,3,0)),0,VLOOKUP(A94,'Extra aflossing'!A:G,3,0))</f>
        <v>0</v>
      </c>
      <c r="F94" s="4">
        <f>IF(A94&lt;=Invoer!$B$27,IF(M93&gt;=0,IF(M93&gt;=$H$2,'Annuitair zonder HRA'!I94-J94,M93-D94),0),0)</f>
        <v>0</v>
      </c>
      <c r="G94" s="4">
        <f>IF(M93*Invoer!$B$12/12&gt;=0,M93*Invoer!$B$12/12,0)</f>
        <v>0</v>
      </c>
      <c r="H94" s="4">
        <f>ABS(PMT(Invoer!$B$12/12,360-C94+1,IF(M93&gt;=0,M93,0),0))</f>
        <v>0</v>
      </c>
      <c r="I94" s="4">
        <f t="shared" si="9"/>
        <v>0</v>
      </c>
      <c r="J94" s="4">
        <f t="shared" si="10"/>
        <v>0</v>
      </c>
      <c r="K94" s="4">
        <f t="shared" si="13"/>
        <v>0</v>
      </c>
      <c r="L94" s="4">
        <f t="shared" si="14"/>
        <v>0</v>
      </c>
      <c r="M94" s="4">
        <f t="shared" si="17"/>
        <v>0</v>
      </c>
      <c r="N94" s="4">
        <f t="shared" si="15"/>
        <v>0</v>
      </c>
    </row>
    <row r="95" spans="1:14" x14ac:dyDescent="0.25">
      <c r="A95" s="10">
        <f t="shared" si="16"/>
        <v>47270</v>
      </c>
      <c r="B95">
        <f t="shared" si="11"/>
        <v>8</v>
      </c>
      <c r="C95">
        <v>94</v>
      </c>
      <c r="D95" s="4">
        <f t="shared" si="12"/>
        <v>0</v>
      </c>
      <c r="E95" s="4">
        <f>IF(ISNA(VLOOKUP(A95,'Extra aflossing'!A:G,3,0)),0,VLOOKUP(A95,'Extra aflossing'!A:G,3,0))</f>
        <v>0</v>
      </c>
      <c r="F95" s="4">
        <f>IF(A95&lt;=Invoer!$B$27,IF(M94&gt;=0,IF(M94&gt;=$H$2,'Annuitair zonder HRA'!I95-J95,M94-D95),0),0)</f>
        <v>0</v>
      </c>
      <c r="G95" s="4">
        <f>IF(M94*Invoer!$B$12/12&gt;=0,M94*Invoer!$B$12/12,0)</f>
        <v>0</v>
      </c>
      <c r="H95" s="4">
        <f>ABS(PMT(Invoer!$B$12/12,360-C95+1,IF(M94&gt;=0,M94,0),0))</f>
        <v>0</v>
      </c>
      <c r="I95" s="4">
        <f t="shared" si="9"/>
        <v>0</v>
      </c>
      <c r="J95" s="4">
        <f t="shared" si="10"/>
        <v>0</v>
      </c>
      <c r="K95" s="4">
        <f t="shared" si="13"/>
        <v>0</v>
      </c>
      <c r="L95" s="4">
        <f t="shared" si="14"/>
        <v>0</v>
      </c>
      <c r="M95" s="4">
        <f t="shared" si="17"/>
        <v>0</v>
      </c>
      <c r="N95" s="4">
        <f t="shared" si="15"/>
        <v>0</v>
      </c>
    </row>
    <row r="96" spans="1:14" x14ac:dyDescent="0.25">
      <c r="A96" s="10">
        <f t="shared" si="16"/>
        <v>47300</v>
      </c>
      <c r="B96">
        <f t="shared" si="11"/>
        <v>8</v>
      </c>
      <c r="C96">
        <v>95</v>
      </c>
      <c r="D96" s="4">
        <f t="shared" si="12"/>
        <v>0</v>
      </c>
      <c r="E96" s="4">
        <f>IF(ISNA(VLOOKUP(A96,'Extra aflossing'!A:G,3,0)),0,VLOOKUP(A96,'Extra aflossing'!A:G,3,0))</f>
        <v>0</v>
      </c>
      <c r="F96" s="4">
        <f>IF(A96&lt;=Invoer!$B$27,IF(M95&gt;=0,IF(M95&gt;=$H$2,'Annuitair zonder HRA'!I96-J96,M95-D96),0),0)</f>
        <v>0</v>
      </c>
      <c r="G96" s="4">
        <f>IF(M95*Invoer!$B$12/12&gt;=0,M95*Invoer!$B$12/12,0)</f>
        <v>0</v>
      </c>
      <c r="H96" s="4">
        <f>ABS(PMT(Invoer!$B$12/12,360-C96+1,IF(M95&gt;=0,M95,0),0))</f>
        <v>0</v>
      </c>
      <c r="I96" s="4">
        <f t="shared" si="9"/>
        <v>0</v>
      </c>
      <c r="J96" s="4">
        <f t="shared" si="10"/>
        <v>0</v>
      </c>
      <c r="K96" s="4">
        <f t="shared" si="13"/>
        <v>0</v>
      </c>
      <c r="L96" s="4">
        <f t="shared" si="14"/>
        <v>0</v>
      </c>
      <c r="M96" s="4">
        <f t="shared" si="17"/>
        <v>0</v>
      </c>
      <c r="N96" s="4">
        <f t="shared" si="15"/>
        <v>0</v>
      </c>
    </row>
    <row r="97" spans="1:14" x14ac:dyDescent="0.25">
      <c r="A97" s="10">
        <f t="shared" si="16"/>
        <v>47331</v>
      </c>
      <c r="B97">
        <f t="shared" si="11"/>
        <v>8</v>
      </c>
      <c r="C97">
        <v>96</v>
      </c>
      <c r="D97" s="4">
        <f t="shared" si="12"/>
        <v>0</v>
      </c>
      <c r="E97" s="4">
        <f>IF(ISNA(VLOOKUP(A97,'Extra aflossing'!A:G,3,0)),0,VLOOKUP(A97,'Extra aflossing'!A:G,3,0))</f>
        <v>0</v>
      </c>
      <c r="F97" s="4">
        <f>IF(A97&lt;=Invoer!$B$27,IF(M96&gt;=0,IF(M96&gt;=$H$2,'Annuitair zonder HRA'!I97-J97,M96-D97),0),0)</f>
        <v>0</v>
      </c>
      <c r="G97" s="4">
        <f>IF(M96*Invoer!$B$12/12&gt;=0,M96*Invoer!$B$12/12,0)</f>
        <v>0</v>
      </c>
      <c r="H97" s="4">
        <f>ABS(PMT(Invoer!$B$12/12,360-C97+1,IF(M96&gt;=0,M96,0),0))</f>
        <v>0</v>
      </c>
      <c r="I97" s="4">
        <f t="shared" si="9"/>
        <v>0</v>
      </c>
      <c r="J97" s="4">
        <f t="shared" si="10"/>
        <v>0</v>
      </c>
      <c r="K97" s="4">
        <f t="shared" si="13"/>
        <v>0</v>
      </c>
      <c r="L97" s="4">
        <f t="shared" si="14"/>
        <v>0</v>
      </c>
      <c r="M97" s="4">
        <f t="shared" si="17"/>
        <v>0</v>
      </c>
      <c r="N97" s="4">
        <f t="shared" si="15"/>
        <v>0</v>
      </c>
    </row>
    <row r="98" spans="1:14" x14ac:dyDescent="0.25">
      <c r="A98" s="10">
        <f t="shared" si="16"/>
        <v>47362</v>
      </c>
      <c r="B98">
        <f t="shared" si="11"/>
        <v>9</v>
      </c>
      <c r="C98">
        <v>97</v>
      </c>
      <c r="D98" s="4">
        <f t="shared" si="12"/>
        <v>0</v>
      </c>
      <c r="E98" s="4">
        <f>IF(ISNA(VLOOKUP(A98,'Extra aflossing'!A:G,3,0)),0,VLOOKUP(A98,'Extra aflossing'!A:G,3,0))</f>
        <v>0</v>
      </c>
      <c r="F98" s="4">
        <f>IF(A98&lt;=Invoer!$B$27,IF(M97&gt;=0,IF(M97&gt;=$H$2,'Annuitair zonder HRA'!I98-J98,M97-D98),0),0)</f>
        <v>0</v>
      </c>
      <c r="G98" s="4">
        <f>IF(M97*Invoer!$B$12/12&gt;=0,M97*Invoer!$B$12/12,0)</f>
        <v>0</v>
      </c>
      <c r="H98" s="4">
        <f>ABS(PMT(Invoer!$B$12/12,360-C98+1,IF(M97&gt;=0,M97,0),0))</f>
        <v>0</v>
      </c>
      <c r="I98" s="4">
        <f t="shared" si="9"/>
        <v>0</v>
      </c>
      <c r="J98" s="4">
        <f t="shared" si="10"/>
        <v>0</v>
      </c>
      <c r="K98" s="4">
        <f t="shared" si="13"/>
        <v>0</v>
      </c>
      <c r="L98" s="4">
        <f t="shared" si="14"/>
        <v>0</v>
      </c>
      <c r="M98" s="4">
        <f t="shared" si="17"/>
        <v>0</v>
      </c>
      <c r="N98" s="4">
        <f t="shared" si="15"/>
        <v>0</v>
      </c>
    </row>
    <row r="99" spans="1:14" x14ac:dyDescent="0.25">
      <c r="A99" s="10">
        <f t="shared" si="16"/>
        <v>47392</v>
      </c>
      <c r="B99">
        <f t="shared" si="11"/>
        <v>9</v>
      </c>
      <c r="C99">
        <v>98</v>
      </c>
      <c r="D99" s="4">
        <f t="shared" si="12"/>
        <v>0</v>
      </c>
      <c r="E99" s="4">
        <f>IF(ISNA(VLOOKUP(A99,'Extra aflossing'!A:G,3,0)),0,VLOOKUP(A99,'Extra aflossing'!A:G,3,0))</f>
        <v>0</v>
      </c>
      <c r="F99" s="4">
        <f>IF(A99&lt;=Invoer!$B$27,IF(M98&gt;=0,IF(M98&gt;=$H$2,'Annuitair zonder HRA'!I99-J99,M98-D99),0),0)</f>
        <v>0</v>
      </c>
      <c r="G99" s="4">
        <f>IF(M98*Invoer!$B$12/12&gt;=0,M98*Invoer!$B$12/12,0)</f>
        <v>0</v>
      </c>
      <c r="H99" s="4">
        <f>ABS(PMT(Invoer!$B$12/12,360-C99+1,IF(M98&gt;=0,M98,0),0))</f>
        <v>0</v>
      </c>
      <c r="I99" s="4">
        <f t="shared" si="9"/>
        <v>0</v>
      </c>
      <c r="J99" s="4">
        <f t="shared" si="10"/>
        <v>0</v>
      </c>
      <c r="K99" s="4">
        <f t="shared" si="13"/>
        <v>0</v>
      </c>
      <c r="L99" s="4">
        <f t="shared" si="14"/>
        <v>0</v>
      </c>
      <c r="M99" s="4">
        <f t="shared" si="17"/>
        <v>0</v>
      </c>
      <c r="N99" s="4">
        <f t="shared" si="15"/>
        <v>0</v>
      </c>
    </row>
    <row r="100" spans="1:14" x14ac:dyDescent="0.25">
      <c r="A100" s="10">
        <f t="shared" si="16"/>
        <v>47423</v>
      </c>
      <c r="B100">
        <f t="shared" si="11"/>
        <v>9</v>
      </c>
      <c r="C100">
        <v>99</v>
      </c>
      <c r="D100" s="4">
        <f t="shared" si="12"/>
        <v>0</v>
      </c>
      <c r="E100" s="4">
        <f>IF(ISNA(VLOOKUP(A100,'Extra aflossing'!A:G,3,0)),0,VLOOKUP(A100,'Extra aflossing'!A:G,3,0))</f>
        <v>0</v>
      </c>
      <c r="F100" s="4">
        <f>IF(A100&lt;=Invoer!$B$27,IF(M99&gt;=0,IF(M99&gt;=$H$2,'Annuitair zonder HRA'!I100-J100,M99-D100),0),0)</f>
        <v>0</v>
      </c>
      <c r="G100" s="4">
        <f>IF(M99*Invoer!$B$12/12&gt;=0,M99*Invoer!$B$12/12,0)</f>
        <v>0</v>
      </c>
      <c r="H100" s="4">
        <f>ABS(PMT(Invoer!$B$12/12,360-C100+1,IF(M99&gt;=0,M99,0),0))</f>
        <v>0</v>
      </c>
      <c r="I100" s="4">
        <f t="shared" si="9"/>
        <v>0</v>
      </c>
      <c r="J100" s="4">
        <f t="shared" si="10"/>
        <v>0</v>
      </c>
      <c r="K100" s="4">
        <f t="shared" si="13"/>
        <v>0</v>
      </c>
      <c r="L100" s="4">
        <f t="shared" si="14"/>
        <v>0</v>
      </c>
      <c r="M100" s="4">
        <f t="shared" si="17"/>
        <v>0</v>
      </c>
      <c r="N100" s="4">
        <f t="shared" si="15"/>
        <v>0</v>
      </c>
    </row>
    <row r="101" spans="1:14" x14ac:dyDescent="0.25">
      <c r="A101" s="10">
        <f t="shared" si="16"/>
        <v>47453</v>
      </c>
      <c r="B101">
        <f t="shared" si="11"/>
        <v>9</v>
      </c>
      <c r="C101">
        <v>100</v>
      </c>
      <c r="D101" s="4">
        <f t="shared" si="12"/>
        <v>0</v>
      </c>
      <c r="E101" s="4">
        <f>IF(ISNA(VLOOKUP(A101,'Extra aflossing'!A:G,3,0)),0,VLOOKUP(A101,'Extra aflossing'!A:G,3,0))</f>
        <v>0</v>
      </c>
      <c r="F101" s="4">
        <f>IF(A101&lt;=Invoer!$B$27,IF(M100&gt;=0,IF(M100&gt;=$H$2,'Annuitair zonder HRA'!I101-J101,M100-D101),0),0)</f>
        <v>0</v>
      </c>
      <c r="G101" s="4">
        <f>IF(M100*Invoer!$B$12/12&gt;=0,M100*Invoer!$B$12/12,0)</f>
        <v>0</v>
      </c>
      <c r="H101" s="4">
        <f>ABS(PMT(Invoer!$B$12/12,360-C101+1,IF(M100&gt;=0,M100,0),0))</f>
        <v>0</v>
      </c>
      <c r="I101" s="4">
        <f t="shared" si="9"/>
        <v>0</v>
      </c>
      <c r="J101" s="4">
        <f t="shared" si="10"/>
        <v>0</v>
      </c>
      <c r="K101" s="4">
        <f t="shared" si="13"/>
        <v>0</v>
      </c>
      <c r="L101" s="4">
        <f t="shared" si="14"/>
        <v>0</v>
      </c>
      <c r="M101" s="4">
        <f t="shared" si="17"/>
        <v>0</v>
      </c>
      <c r="N101" s="4">
        <f t="shared" si="15"/>
        <v>0</v>
      </c>
    </row>
    <row r="102" spans="1:14" x14ac:dyDescent="0.25">
      <c r="A102" s="10">
        <f t="shared" si="16"/>
        <v>47484</v>
      </c>
      <c r="B102">
        <f t="shared" si="11"/>
        <v>9</v>
      </c>
      <c r="C102">
        <v>101</v>
      </c>
      <c r="D102" s="4">
        <f t="shared" si="12"/>
        <v>0</v>
      </c>
      <c r="E102" s="4">
        <f>IF(ISNA(VLOOKUP(A102,'Extra aflossing'!A:G,3,0)),0,VLOOKUP(A102,'Extra aflossing'!A:G,3,0))</f>
        <v>0</v>
      </c>
      <c r="F102" s="4">
        <f>IF(A102&lt;=Invoer!$B$27,IF(M101&gt;=0,IF(M101&gt;=$H$2,'Annuitair zonder HRA'!I102-J102,M101-D102),0),0)</f>
        <v>0</v>
      </c>
      <c r="G102" s="4">
        <f>IF(M101*Invoer!$B$12/12&gt;=0,M101*Invoer!$B$12/12,0)</f>
        <v>0</v>
      </c>
      <c r="H102" s="4">
        <f>ABS(PMT(Invoer!$B$12/12,360-C102+1,IF(M101&gt;=0,M101,0),0))</f>
        <v>0</v>
      </c>
      <c r="I102" s="4">
        <f t="shared" si="9"/>
        <v>0</v>
      </c>
      <c r="J102" s="4">
        <f t="shared" si="10"/>
        <v>0</v>
      </c>
      <c r="K102" s="4">
        <f t="shared" si="13"/>
        <v>0</v>
      </c>
      <c r="L102" s="4">
        <f t="shared" si="14"/>
        <v>0</v>
      </c>
      <c r="M102" s="4">
        <f t="shared" si="17"/>
        <v>0</v>
      </c>
      <c r="N102" s="4">
        <f t="shared" si="15"/>
        <v>0</v>
      </c>
    </row>
    <row r="103" spans="1:14" x14ac:dyDescent="0.25">
      <c r="A103" s="10">
        <f t="shared" si="16"/>
        <v>47515</v>
      </c>
      <c r="B103">
        <f t="shared" si="11"/>
        <v>9</v>
      </c>
      <c r="C103">
        <v>102</v>
      </c>
      <c r="D103" s="4">
        <f t="shared" si="12"/>
        <v>0</v>
      </c>
      <c r="E103" s="4">
        <f>IF(ISNA(VLOOKUP(A103,'Extra aflossing'!A:G,3,0)),0,VLOOKUP(A103,'Extra aflossing'!A:G,3,0))</f>
        <v>0</v>
      </c>
      <c r="F103" s="4">
        <f>IF(A103&lt;=Invoer!$B$27,IF(M102&gt;=0,IF(M102&gt;=$H$2,'Annuitair zonder HRA'!I103-J103,M102-D103),0),0)</f>
        <v>0</v>
      </c>
      <c r="G103" s="4">
        <f>IF(M102*Invoer!$B$12/12&gt;=0,M102*Invoer!$B$12/12,0)</f>
        <v>0</v>
      </c>
      <c r="H103" s="4">
        <f>ABS(PMT(Invoer!$B$12/12,360-C103+1,IF(M102&gt;=0,M102,0),0))</f>
        <v>0</v>
      </c>
      <c r="I103" s="4">
        <f t="shared" si="9"/>
        <v>0</v>
      </c>
      <c r="J103" s="4">
        <f t="shared" si="10"/>
        <v>0</v>
      </c>
      <c r="K103" s="4">
        <f t="shared" si="13"/>
        <v>0</v>
      </c>
      <c r="L103" s="4">
        <f t="shared" si="14"/>
        <v>0</v>
      </c>
      <c r="M103" s="4">
        <f t="shared" si="17"/>
        <v>0</v>
      </c>
      <c r="N103" s="4">
        <f t="shared" si="15"/>
        <v>0</v>
      </c>
    </row>
    <row r="104" spans="1:14" x14ac:dyDescent="0.25">
      <c r="A104" s="10">
        <f t="shared" si="16"/>
        <v>47543</v>
      </c>
      <c r="B104">
        <f t="shared" si="11"/>
        <v>9</v>
      </c>
      <c r="C104">
        <v>103</v>
      </c>
      <c r="D104" s="4">
        <f t="shared" si="12"/>
        <v>0</v>
      </c>
      <c r="E104" s="4">
        <f>IF(ISNA(VLOOKUP(A104,'Extra aflossing'!A:G,3,0)),0,VLOOKUP(A104,'Extra aflossing'!A:G,3,0))</f>
        <v>0</v>
      </c>
      <c r="F104" s="4">
        <f>IF(A104&lt;=Invoer!$B$27,IF(M103&gt;=0,IF(M103&gt;=$H$2,'Annuitair zonder HRA'!I104-J104,M103-D104),0),0)</f>
        <v>0</v>
      </c>
      <c r="G104" s="4">
        <f>IF(M103*Invoer!$B$12/12&gt;=0,M103*Invoer!$B$12/12,0)</f>
        <v>0</v>
      </c>
      <c r="H104" s="4">
        <f>ABS(PMT(Invoer!$B$12/12,360-C104+1,IF(M103&gt;=0,M103,0),0))</f>
        <v>0</v>
      </c>
      <c r="I104" s="4">
        <f t="shared" si="9"/>
        <v>0</v>
      </c>
      <c r="J104" s="4">
        <f t="shared" si="10"/>
        <v>0</v>
      </c>
      <c r="K104" s="4">
        <f t="shared" si="13"/>
        <v>0</v>
      </c>
      <c r="L104" s="4">
        <f t="shared" si="14"/>
        <v>0</v>
      </c>
      <c r="M104" s="4">
        <f t="shared" si="17"/>
        <v>0</v>
      </c>
      <c r="N104" s="4">
        <f t="shared" si="15"/>
        <v>0</v>
      </c>
    </row>
    <row r="105" spans="1:14" x14ac:dyDescent="0.25">
      <c r="A105" s="10">
        <f t="shared" si="16"/>
        <v>47574</v>
      </c>
      <c r="B105">
        <f t="shared" si="11"/>
        <v>9</v>
      </c>
      <c r="C105">
        <v>104</v>
      </c>
      <c r="D105" s="4">
        <f t="shared" si="12"/>
        <v>0</v>
      </c>
      <c r="E105" s="4">
        <f>IF(ISNA(VLOOKUP(A105,'Extra aflossing'!A:G,3,0)),0,VLOOKUP(A105,'Extra aflossing'!A:G,3,0))</f>
        <v>0</v>
      </c>
      <c r="F105" s="4">
        <f>IF(A105&lt;=Invoer!$B$27,IF(M104&gt;=0,IF(M104&gt;=$H$2,'Annuitair zonder HRA'!I105-J105,M104-D105),0),0)</f>
        <v>0</v>
      </c>
      <c r="G105" s="4">
        <f>IF(M104*Invoer!$B$12/12&gt;=0,M104*Invoer!$B$12/12,0)</f>
        <v>0</v>
      </c>
      <c r="H105" s="4">
        <f>ABS(PMT(Invoer!$B$12/12,360-C105+1,IF(M104&gt;=0,M104,0),0))</f>
        <v>0</v>
      </c>
      <c r="I105" s="4">
        <f t="shared" si="9"/>
        <v>0</v>
      </c>
      <c r="J105" s="4">
        <f t="shared" si="10"/>
        <v>0</v>
      </c>
      <c r="K105" s="4">
        <f t="shared" si="13"/>
        <v>0</v>
      </c>
      <c r="L105" s="4">
        <f t="shared" si="14"/>
        <v>0</v>
      </c>
      <c r="M105" s="4">
        <f t="shared" si="17"/>
        <v>0</v>
      </c>
      <c r="N105" s="4">
        <f t="shared" si="15"/>
        <v>0</v>
      </c>
    </row>
    <row r="106" spans="1:14" x14ac:dyDescent="0.25">
      <c r="A106" s="10">
        <f t="shared" si="16"/>
        <v>47604</v>
      </c>
      <c r="B106">
        <f t="shared" si="11"/>
        <v>9</v>
      </c>
      <c r="C106">
        <v>105</v>
      </c>
      <c r="D106" s="4">
        <f t="shared" si="12"/>
        <v>0</v>
      </c>
      <c r="E106" s="4">
        <f>IF(ISNA(VLOOKUP(A106,'Extra aflossing'!A:G,3,0)),0,VLOOKUP(A106,'Extra aflossing'!A:G,3,0))</f>
        <v>0</v>
      </c>
      <c r="F106" s="4">
        <f>IF(A106&lt;=Invoer!$B$27,IF(M105&gt;=0,IF(M105&gt;=$H$2,'Annuitair zonder HRA'!I106-J106,M105-D106),0),0)</f>
        <v>0</v>
      </c>
      <c r="G106" s="4">
        <f>IF(M105*Invoer!$B$12/12&gt;=0,M105*Invoer!$B$12/12,0)</f>
        <v>0</v>
      </c>
      <c r="H106" s="4">
        <f>ABS(PMT(Invoer!$B$12/12,360-C106+1,IF(M105&gt;=0,M105,0),0))</f>
        <v>0</v>
      </c>
      <c r="I106" s="4">
        <f t="shared" si="9"/>
        <v>0</v>
      </c>
      <c r="J106" s="4">
        <f t="shared" si="10"/>
        <v>0</v>
      </c>
      <c r="K106" s="4">
        <f t="shared" si="13"/>
        <v>0</v>
      </c>
      <c r="L106" s="4">
        <f t="shared" si="14"/>
        <v>0</v>
      </c>
      <c r="M106" s="4">
        <f t="shared" si="17"/>
        <v>0</v>
      </c>
      <c r="N106" s="4">
        <f t="shared" si="15"/>
        <v>0</v>
      </c>
    </row>
    <row r="107" spans="1:14" x14ac:dyDescent="0.25">
      <c r="A107" s="10">
        <f t="shared" si="16"/>
        <v>47635</v>
      </c>
      <c r="B107">
        <f t="shared" si="11"/>
        <v>9</v>
      </c>
      <c r="C107">
        <v>106</v>
      </c>
      <c r="D107" s="4">
        <f t="shared" si="12"/>
        <v>0</v>
      </c>
      <c r="E107" s="4">
        <f>IF(ISNA(VLOOKUP(A107,'Extra aflossing'!A:G,3,0)),0,VLOOKUP(A107,'Extra aflossing'!A:G,3,0))</f>
        <v>0</v>
      </c>
      <c r="F107" s="4">
        <f>IF(A107&lt;=Invoer!$B$27,IF(M106&gt;=0,IF(M106&gt;=$H$2,'Annuitair zonder HRA'!I107-J107,M106-D107),0),0)</f>
        <v>0</v>
      </c>
      <c r="G107" s="4">
        <f>IF(M106*Invoer!$B$12/12&gt;=0,M106*Invoer!$B$12/12,0)</f>
        <v>0</v>
      </c>
      <c r="H107" s="4">
        <f>ABS(PMT(Invoer!$B$12/12,360-C107+1,IF(M106&gt;=0,M106,0),0))</f>
        <v>0</v>
      </c>
      <c r="I107" s="4">
        <f t="shared" si="9"/>
        <v>0</v>
      </c>
      <c r="J107" s="4">
        <f t="shared" si="10"/>
        <v>0</v>
      </c>
      <c r="K107" s="4">
        <f t="shared" si="13"/>
        <v>0</v>
      </c>
      <c r="L107" s="4">
        <f t="shared" si="14"/>
        <v>0</v>
      </c>
      <c r="M107" s="4">
        <f t="shared" si="17"/>
        <v>0</v>
      </c>
      <c r="N107" s="4">
        <f t="shared" si="15"/>
        <v>0</v>
      </c>
    </row>
    <row r="108" spans="1:14" x14ac:dyDescent="0.25">
      <c r="A108" s="10">
        <f t="shared" si="16"/>
        <v>47665</v>
      </c>
      <c r="B108">
        <f t="shared" si="11"/>
        <v>9</v>
      </c>
      <c r="C108">
        <v>107</v>
      </c>
      <c r="D108" s="4">
        <f t="shared" si="12"/>
        <v>0</v>
      </c>
      <c r="E108" s="4">
        <f>IF(ISNA(VLOOKUP(A108,'Extra aflossing'!A:G,3,0)),0,VLOOKUP(A108,'Extra aflossing'!A:G,3,0))</f>
        <v>0</v>
      </c>
      <c r="F108" s="4">
        <f>IF(A108&lt;=Invoer!$B$27,IF(M107&gt;=0,IF(M107&gt;=$H$2,'Annuitair zonder HRA'!I108-J108,M107-D108),0),0)</f>
        <v>0</v>
      </c>
      <c r="G108" s="4">
        <f>IF(M107*Invoer!$B$12/12&gt;=0,M107*Invoer!$B$12/12,0)</f>
        <v>0</v>
      </c>
      <c r="H108" s="4">
        <f>ABS(PMT(Invoer!$B$12/12,360-C108+1,IF(M107&gt;=0,M107,0),0))</f>
        <v>0</v>
      </c>
      <c r="I108" s="4">
        <f t="shared" si="9"/>
        <v>0</v>
      </c>
      <c r="J108" s="4">
        <f t="shared" si="10"/>
        <v>0</v>
      </c>
      <c r="K108" s="4">
        <f t="shared" si="13"/>
        <v>0</v>
      </c>
      <c r="L108" s="4">
        <f t="shared" si="14"/>
        <v>0</v>
      </c>
      <c r="M108" s="4">
        <f t="shared" si="17"/>
        <v>0</v>
      </c>
      <c r="N108" s="4">
        <f t="shared" si="15"/>
        <v>0</v>
      </c>
    </row>
    <row r="109" spans="1:14" x14ac:dyDescent="0.25">
      <c r="A109" s="10">
        <f t="shared" si="16"/>
        <v>47696</v>
      </c>
      <c r="B109">
        <f t="shared" si="11"/>
        <v>9</v>
      </c>
      <c r="C109">
        <v>108</v>
      </c>
      <c r="D109" s="4">
        <f t="shared" si="12"/>
        <v>0</v>
      </c>
      <c r="E109" s="4">
        <f>IF(ISNA(VLOOKUP(A109,'Extra aflossing'!A:G,3,0)),0,VLOOKUP(A109,'Extra aflossing'!A:G,3,0))</f>
        <v>0</v>
      </c>
      <c r="F109" s="4">
        <f>IF(A109&lt;=Invoer!$B$27,IF(M108&gt;=0,IF(M108&gt;=$H$2,'Annuitair zonder HRA'!I109-J109,M108-D109),0),0)</f>
        <v>0</v>
      </c>
      <c r="G109" s="4">
        <f>IF(M108*Invoer!$B$12/12&gt;=0,M108*Invoer!$B$12/12,0)</f>
        <v>0</v>
      </c>
      <c r="H109" s="4">
        <f>ABS(PMT(Invoer!$B$12/12,360-C109+1,IF(M108&gt;=0,M108,0),0))</f>
        <v>0</v>
      </c>
      <c r="I109" s="4">
        <f t="shared" si="9"/>
        <v>0</v>
      </c>
      <c r="J109" s="4">
        <f t="shared" si="10"/>
        <v>0</v>
      </c>
      <c r="K109" s="4">
        <f t="shared" si="13"/>
        <v>0</v>
      </c>
      <c r="L109" s="4">
        <f t="shared" si="14"/>
        <v>0</v>
      </c>
      <c r="M109" s="4">
        <f t="shared" si="17"/>
        <v>0</v>
      </c>
      <c r="N109" s="4">
        <f t="shared" si="15"/>
        <v>0</v>
      </c>
    </row>
    <row r="110" spans="1:14" x14ac:dyDescent="0.25">
      <c r="A110" s="10">
        <f t="shared" si="16"/>
        <v>47727</v>
      </c>
      <c r="B110">
        <f t="shared" si="11"/>
        <v>10</v>
      </c>
      <c r="C110">
        <v>109</v>
      </c>
      <c r="D110" s="4">
        <f t="shared" si="12"/>
        <v>0</v>
      </c>
      <c r="E110" s="4">
        <f>IF(ISNA(VLOOKUP(A110,'Extra aflossing'!A:G,3,0)),0,VLOOKUP(A110,'Extra aflossing'!A:G,3,0))</f>
        <v>0</v>
      </c>
      <c r="F110" s="4">
        <f>IF(A110&lt;=Invoer!$B$27,IF(M109&gt;=0,IF(M109&gt;=$H$2,'Annuitair zonder HRA'!I110-J110,M109-D110),0),0)</f>
        <v>0</v>
      </c>
      <c r="G110" s="4">
        <f>IF(M109*Invoer!$B$12/12&gt;=0,M109*Invoer!$B$12/12,0)</f>
        <v>0</v>
      </c>
      <c r="H110" s="4">
        <f>ABS(PMT(Invoer!$B$12/12,360-C110+1,IF(M109&gt;=0,M109,0),0))</f>
        <v>0</v>
      </c>
      <c r="I110" s="4">
        <f t="shared" si="9"/>
        <v>0</v>
      </c>
      <c r="J110" s="4">
        <f t="shared" si="10"/>
        <v>0</v>
      </c>
      <c r="K110" s="4">
        <f t="shared" si="13"/>
        <v>0</v>
      </c>
      <c r="L110" s="4">
        <f t="shared" si="14"/>
        <v>0</v>
      </c>
      <c r="M110" s="4">
        <f t="shared" si="17"/>
        <v>0</v>
      </c>
      <c r="N110" s="4">
        <f t="shared" si="15"/>
        <v>0</v>
      </c>
    </row>
    <row r="111" spans="1:14" x14ac:dyDescent="0.25">
      <c r="A111" s="10">
        <f t="shared" si="16"/>
        <v>47757</v>
      </c>
      <c r="B111">
        <f t="shared" si="11"/>
        <v>10</v>
      </c>
      <c r="C111">
        <v>110</v>
      </c>
      <c r="D111" s="4">
        <f t="shared" si="12"/>
        <v>0</v>
      </c>
      <c r="E111" s="4">
        <f>IF(ISNA(VLOOKUP(A111,'Extra aflossing'!A:G,3,0)),0,VLOOKUP(A111,'Extra aflossing'!A:G,3,0))</f>
        <v>0</v>
      </c>
      <c r="F111" s="4">
        <f>IF(A111&lt;=Invoer!$B$27,IF(M110&gt;=0,IF(M110&gt;=$H$2,'Annuitair zonder HRA'!I111-J111,M110-D111),0),0)</f>
        <v>0</v>
      </c>
      <c r="G111" s="4">
        <f>IF(M110*Invoer!$B$12/12&gt;=0,M110*Invoer!$B$12/12,0)</f>
        <v>0</v>
      </c>
      <c r="H111" s="4">
        <f>ABS(PMT(Invoer!$B$12/12,360-C111+1,IF(M110&gt;=0,M110,0),0))</f>
        <v>0</v>
      </c>
      <c r="I111" s="4">
        <f t="shared" si="9"/>
        <v>0</v>
      </c>
      <c r="J111" s="4">
        <f t="shared" si="10"/>
        <v>0</v>
      </c>
      <c r="K111" s="4">
        <f t="shared" si="13"/>
        <v>0</v>
      </c>
      <c r="L111" s="4">
        <f t="shared" si="14"/>
        <v>0</v>
      </c>
      <c r="M111" s="4">
        <f t="shared" si="17"/>
        <v>0</v>
      </c>
      <c r="N111" s="4">
        <f t="shared" si="15"/>
        <v>0</v>
      </c>
    </row>
    <row r="112" spans="1:14" x14ac:dyDescent="0.25">
      <c r="A112" s="10">
        <f t="shared" si="16"/>
        <v>47788</v>
      </c>
      <c r="B112">
        <f t="shared" si="11"/>
        <v>10</v>
      </c>
      <c r="C112">
        <v>111</v>
      </c>
      <c r="D112" s="4">
        <f t="shared" si="12"/>
        <v>0</v>
      </c>
      <c r="E112" s="4">
        <f>IF(ISNA(VLOOKUP(A112,'Extra aflossing'!A:G,3,0)),0,VLOOKUP(A112,'Extra aflossing'!A:G,3,0))</f>
        <v>0</v>
      </c>
      <c r="F112" s="4">
        <f>IF(A112&lt;=Invoer!$B$27,IF(M111&gt;=0,IF(M111&gt;=$H$2,'Annuitair zonder HRA'!I112-J112,M111-D112),0),0)</f>
        <v>0</v>
      </c>
      <c r="G112" s="4">
        <f>IF(M111*Invoer!$B$12/12&gt;=0,M111*Invoer!$B$12/12,0)</f>
        <v>0</v>
      </c>
      <c r="H112" s="4">
        <f>ABS(PMT(Invoer!$B$12/12,360-C112+1,IF(M111&gt;=0,M111,0),0))</f>
        <v>0</v>
      </c>
      <c r="I112" s="4">
        <f t="shared" si="9"/>
        <v>0</v>
      </c>
      <c r="J112" s="4">
        <f t="shared" si="10"/>
        <v>0</v>
      </c>
      <c r="K112" s="4">
        <f t="shared" si="13"/>
        <v>0</v>
      </c>
      <c r="L112" s="4">
        <f t="shared" si="14"/>
        <v>0</v>
      </c>
      <c r="M112" s="4">
        <f t="shared" si="17"/>
        <v>0</v>
      </c>
      <c r="N112" s="4">
        <f t="shared" si="15"/>
        <v>0</v>
      </c>
    </row>
    <row r="113" spans="1:14" x14ac:dyDescent="0.25">
      <c r="A113" s="10">
        <f t="shared" si="16"/>
        <v>47818</v>
      </c>
      <c r="B113">
        <f t="shared" si="11"/>
        <v>10</v>
      </c>
      <c r="C113">
        <v>112</v>
      </c>
      <c r="D113" s="4">
        <f t="shared" si="12"/>
        <v>0</v>
      </c>
      <c r="E113" s="4">
        <f>IF(ISNA(VLOOKUP(A113,'Extra aflossing'!A:G,3,0)),0,VLOOKUP(A113,'Extra aflossing'!A:G,3,0))</f>
        <v>0</v>
      </c>
      <c r="F113" s="4">
        <f>IF(A113&lt;=Invoer!$B$27,IF(M112&gt;=0,IF(M112&gt;=$H$2,'Annuitair zonder HRA'!I113-J113,M112-D113),0),0)</f>
        <v>0</v>
      </c>
      <c r="G113" s="4">
        <f>IF(M112*Invoer!$B$12/12&gt;=0,M112*Invoer!$B$12/12,0)</f>
        <v>0</v>
      </c>
      <c r="H113" s="4">
        <f>ABS(PMT(Invoer!$B$12/12,360-C113+1,IF(M112&gt;=0,M112,0),0))</f>
        <v>0</v>
      </c>
      <c r="I113" s="4">
        <f t="shared" si="9"/>
        <v>0</v>
      </c>
      <c r="J113" s="4">
        <f t="shared" si="10"/>
        <v>0</v>
      </c>
      <c r="K113" s="4">
        <f t="shared" si="13"/>
        <v>0</v>
      </c>
      <c r="L113" s="4">
        <f t="shared" si="14"/>
        <v>0</v>
      </c>
      <c r="M113" s="4">
        <f t="shared" si="17"/>
        <v>0</v>
      </c>
      <c r="N113" s="4">
        <f t="shared" si="15"/>
        <v>0</v>
      </c>
    </row>
    <row r="114" spans="1:14" x14ac:dyDescent="0.25">
      <c r="A114" s="10">
        <f t="shared" si="16"/>
        <v>47849</v>
      </c>
      <c r="B114">
        <f t="shared" si="11"/>
        <v>10</v>
      </c>
      <c r="C114">
        <v>113</v>
      </c>
      <c r="D114" s="4">
        <f t="shared" si="12"/>
        <v>0</v>
      </c>
      <c r="E114" s="4">
        <f>IF(ISNA(VLOOKUP(A114,'Extra aflossing'!A:G,3,0)),0,VLOOKUP(A114,'Extra aflossing'!A:G,3,0))</f>
        <v>0</v>
      </c>
      <c r="F114" s="4">
        <f>IF(A114&lt;=Invoer!$B$27,IF(M113&gt;=0,IF(M113&gt;=$H$2,'Annuitair zonder HRA'!I114-J114,M113-D114),0),0)</f>
        <v>0</v>
      </c>
      <c r="G114" s="4">
        <f>IF(M113*Invoer!$B$12/12&gt;=0,M113*Invoer!$B$12/12,0)</f>
        <v>0</v>
      </c>
      <c r="H114" s="4">
        <f>ABS(PMT(Invoer!$B$12/12,360-C114+1,IF(M113&gt;=0,M113,0),0))</f>
        <v>0</v>
      </c>
      <c r="I114" s="4">
        <f t="shared" si="9"/>
        <v>0</v>
      </c>
      <c r="J114" s="4">
        <f t="shared" si="10"/>
        <v>0</v>
      </c>
      <c r="K114" s="4">
        <f t="shared" si="13"/>
        <v>0</v>
      </c>
      <c r="L114" s="4">
        <f t="shared" si="14"/>
        <v>0</v>
      </c>
      <c r="M114" s="4">
        <f t="shared" si="17"/>
        <v>0</v>
      </c>
      <c r="N114" s="4">
        <f t="shared" si="15"/>
        <v>0</v>
      </c>
    </row>
    <row r="115" spans="1:14" x14ac:dyDescent="0.25">
      <c r="A115" s="10">
        <f t="shared" si="16"/>
        <v>47880</v>
      </c>
      <c r="B115">
        <f t="shared" si="11"/>
        <v>10</v>
      </c>
      <c r="C115">
        <v>114</v>
      </c>
      <c r="D115" s="4">
        <f t="shared" si="12"/>
        <v>0</v>
      </c>
      <c r="E115" s="4">
        <f>IF(ISNA(VLOOKUP(A115,'Extra aflossing'!A:G,3,0)),0,VLOOKUP(A115,'Extra aflossing'!A:G,3,0))</f>
        <v>0</v>
      </c>
      <c r="F115" s="4">
        <f>IF(A115&lt;=Invoer!$B$27,IF(M114&gt;=0,IF(M114&gt;=$H$2,'Annuitair zonder HRA'!I115-J115,M114-D115),0),0)</f>
        <v>0</v>
      </c>
      <c r="G115" s="4">
        <f>IF(M114*Invoer!$B$12/12&gt;=0,M114*Invoer!$B$12/12,0)</f>
        <v>0</v>
      </c>
      <c r="H115" s="4">
        <f>ABS(PMT(Invoer!$B$12/12,360-C115+1,IF(M114&gt;=0,M114,0),0))</f>
        <v>0</v>
      </c>
      <c r="I115" s="4">
        <f t="shared" si="9"/>
        <v>0</v>
      </c>
      <c r="J115" s="4">
        <f t="shared" si="10"/>
        <v>0</v>
      </c>
      <c r="K115" s="4">
        <f t="shared" si="13"/>
        <v>0</v>
      </c>
      <c r="L115" s="4">
        <f t="shared" si="14"/>
        <v>0</v>
      </c>
      <c r="M115" s="4">
        <f t="shared" si="17"/>
        <v>0</v>
      </c>
      <c r="N115" s="4">
        <f t="shared" si="15"/>
        <v>0</v>
      </c>
    </row>
    <row r="116" spans="1:14" x14ac:dyDescent="0.25">
      <c r="A116" s="10">
        <f t="shared" si="16"/>
        <v>47908</v>
      </c>
      <c r="B116">
        <f t="shared" si="11"/>
        <v>10</v>
      </c>
      <c r="C116">
        <v>115</v>
      </c>
      <c r="D116" s="4">
        <f t="shared" si="12"/>
        <v>0</v>
      </c>
      <c r="E116" s="4">
        <f>IF(ISNA(VLOOKUP(A116,'Extra aflossing'!A:G,3,0)),0,VLOOKUP(A116,'Extra aflossing'!A:G,3,0))</f>
        <v>0</v>
      </c>
      <c r="F116" s="4">
        <f>IF(A116&lt;=Invoer!$B$27,IF(M115&gt;=0,IF(M115&gt;=$H$2,'Annuitair zonder HRA'!I116-J116,M115-D116),0),0)</f>
        <v>0</v>
      </c>
      <c r="G116" s="4">
        <f>IF(M115*Invoer!$B$12/12&gt;=0,M115*Invoer!$B$12/12,0)</f>
        <v>0</v>
      </c>
      <c r="H116" s="4">
        <f>ABS(PMT(Invoer!$B$12/12,360-C116+1,IF(M115&gt;=0,M115,0),0))</f>
        <v>0</v>
      </c>
      <c r="I116" s="4">
        <f t="shared" si="9"/>
        <v>0</v>
      </c>
      <c r="J116" s="4">
        <f t="shared" si="10"/>
        <v>0</v>
      </c>
      <c r="K116" s="4">
        <f t="shared" si="13"/>
        <v>0</v>
      </c>
      <c r="L116" s="4">
        <f t="shared" si="14"/>
        <v>0</v>
      </c>
      <c r="M116" s="4">
        <f t="shared" si="17"/>
        <v>0</v>
      </c>
      <c r="N116" s="4">
        <f t="shared" si="15"/>
        <v>0</v>
      </c>
    </row>
    <row r="117" spans="1:14" x14ac:dyDescent="0.25">
      <c r="A117" s="10">
        <f t="shared" si="16"/>
        <v>47939</v>
      </c>
      <c r="B117">
        <f t="shared" si="11"/>
        <v>10</v>
      </c>
      <c r="C117">
        <v>116</v>
      </c>
      <c r="D117" s="4">
        <f t="shared" si="12"/>
        <v>0</v>
      </c>
      <c r="E117" s="4">
        <f>IF(ISNA(VLOOKUP(A117,'Extra aflossing'!A:G,3,0)),0,VLOOKUP(A117,'Extra aflossing'!A:G,3,0))</f>
        <v>0</v>
      </c>
      <c r="F117" s="4">
        <f>IF(A117&lt;=Invoer!$B$27,IF(M116&gt;=0,IF(M116&gt;=$H$2,'Annuitair zonder HRA'!I117-J117,M116-D117),0),0)</f>
        <v>0</v>
      </c>
      <c r="G117" s="4">
        <f>IF(M116*Invoer!$B$12/12&gt;=0,M116*Invoer!$B$12/12,0)</f>
        <v>0</v>
      </c>
      <c r="H117" s="4">
        <f>ABS(PMT(Invoer!$B$12/12,360-C117+1,IF(M116&gt;=0,M116,0),0))</f>
        <v>0</v>
      </c>
      <c r="I117" s="4">
        <f t="shared" si="9"/>
        <v>0</v>
      </c>
      <c r="J117" s="4">
        <f t="shared" si="10"/>
        <v>0</v>
      </c>
      <c r="K117" s="4">
        <f t="shared" si="13"/>
        <v>0</v>
      </c>
      <c r="L117" s="4">
        <f t="shared" si="14"/>
        <v>0</v>
      </c>
      <c r="M117" s="4">
        <f t="shared" si="17"/>
        <v>0</v>
      </c>
      <c r="N117" s="4">
        <f t="shared" si="15"/>
        <v>0</v>
      </c>
    </row>
    <row r="118" spans="1:14" x14ac:dyDescent="0.25">
      <c r="A118" s="10">
        <f t="shared" si="16"/>
        <v>47969</v>
      </c>
      <c r="B118">
        <f t="shared" si="11"/>
        <v>10</v>
      </c>
      <c r="C118">
        <v>117</v>
      </c>
      <c r="D118" s="4">
        <f t="shared" si="12"/>
        <v>0</v>
      </c>
      <c r="E118" s="4">
        <f>IF(ISNA(VLOOKUP(A118,'Extra aflossing'!A:G,3,0)),0,VLOOKUP(A118,'Extra aflossing'!A:G,3,0))</f>
        <v>0</v>
      </c>
      <c r="F118" s="4">
        <f>IF(A118&lt;=Invoer!$B$27,IF(M117&gt;=0,IF(M117&gt;=$H$2,'Annuitair zonder HRA'!I118-J118,M117-D118),0),0)</f>
        <v>0</v>
      </c>
      <c r="G118" s="4">
        <f>IF(M117*Invoer!$B$12/12&gt;=0,M117*Invoer!$B$12/12,0)</f>
        <v>0</v>
      </c>
      <c r="H118" s="4">
        <f>ABS(PMT(Invoer!$B$12/12,360-C118+1,IF(M117&gt;=0,M117,0),0))</f>
        <v>0</v>
      </c>
      <c r="I118" s="4">
        <f t="shared" si="9"/>
        <v>0</v>
      </c>
      <c r="J118" s="4">
        <f t="shared" si="10"/>
        <v>0</v>
      </c>
      <c r="K118" s="4">
        <f t="shared" si="13"/>
        <v>0</v>
      </c>
      <c r="L118" s="4">
        <f t="shared" si="14"/>
        <v>0</v>
      </c>
      <c r="M118" s="4">
        <f t="shared" si="17"/>
        <v>0</v>
      </c>
      <c r="N118" s="4">
        <f t="shared" si="15"/>
        <v>0</v>
      </c>
    </row>
    <row r="119" spans="1:14" x14ac:dyDescent="0.25">
      <c r="A119" s="10">
        <f t="shared" si="16"/>
        <v>48000</v>
      </c>
      <c r="B119">
        <f t="shared" si="11"/>
        <v>10</v>
      </c>
      <c r="C119">
        <v>118</v>
      </c>
      <c r="D119" s="4">
        <f t="shared" si="12"/>
        <v>0</v>
      </c>
      <c r="E119" s="4">
        <f>IF(ISNA(VLOOKUP(A119,'Extra aflossing'!A:G,3,0)),0,VLOOKUP(A119,'Extra aflossing'!A:G,3,0))</f>
        <v>0</v>
      </c>
      <c r="F119" s="4">
        <f>IF(A119&lt;=Invoer!$B$27,IF(M118&gt;=0,IF(M118&gt;=$H$2,'Annuitair zonder HRA'!I119-J119,M118-D119),0),0)</f>
        <v>0</v>
      </c>
      <c r="G119" s="4">
        <f>IF(M118*Invoer!$B$12/12&gt;=0,M118*Invoer!$B$12/12,0)</f>
        <v>0</v>
      </c>
      <c r="H119" s="4">
        <f>ABS(PMT(Invoer!$B$12/12,360-C119+1,IF(M118&gt;=0,M118,0),0))</f>
        <v>0</v>
      </c>
      <c r="I119" s="4">
        <f t="shared" si="9"/>
        <v>0</v>
      </c>
      <c r="J119" s="4">
        <f t="shared" si="10"/>
        <v>0</v>
      </c>
      <c r="K119" s="4">
        <f t="shared" si="13"/>
        <v>0</v>
      </c>
      <c r="L119" s="4">
        <f t="shared" si="14"/>
        <v>0</v>
      </c>
      <c r="M119" s="4">
        <f t="shared" si="17"/>
        <v>0</v>
      </c>
      <c r="N119" s="4">
        <f t="shared" si="15"/>
        <v>0</v>
      </c>
    </row>
    <row r="120" spans="1:14" x14ac:dyDescent="0.25">
      <c r="A120" s="10">
        <f t="shared" si="16"/>
        <v>48030</v>
      </c>
      <c r="B120">
        <f t="shared" si="11"/>
        <v>10</v>
      </c>
      <c r="C120">
        <v>119</v>
      </c>
      <c r="D120" s="4">
        <f t="shared" si="12"/>
        <v>0</v>
      </c>
      <c r="E120" s="4">
        <f>IF(ISNA(VLOOKUP(A120,'Extra aflossing'!A:G,3,0)),0,VLOOKUP(A120,'Extra aflossing'!A:G,3,0))</f>
        <v>0</v>
      </c>
      <c r="F120" s="4">
        <f>IF(A120&lt;=Invoer!$B$27,IF(M119&gt;=0,IF(M119&gt;=$H$2,'Annuitair zonder HRA'!I120-J120,M119-D120),0),0)</f>
        <v>0</v>
      </c>
      <c r="G120" s="4">
        <f>IF(M119*Invoer!$B$12/12&gt;=0,M119*Invoer!$B$12/12,0)</f>
        <v>0</v>
      </c>
      <c r="H120" s="4">
        <f>ABS(PMT(Invoer!$B$12/12,360-C120+1,IF(M119&gt;=0,M119,0),0))</f>
        <v>0</v>
      </c>
      <c r="I120" s="4">
        <f t="shared" si="9"/>
        <v>0</v>
      </c>
      <c r="J120" s="4">
        <f t="shared" si="10"/>
        <v>0</v>
      </c>
      <c r="K120" s="4">
        <f t="shared" si="13"/>
        <v>0</v>
      </c>
      <c r="L120" s="4">
        <f t="shared" si="14"/>
        <v>0</v>
      </c>
      <c r="M120" s="4">
        <f t="shared" si="17"/>
        <v>0</v>
      </c>
      <c r="N120" s="4">
        <f t="shared" si="15"/>
        <v>0</v>
      </c>
    </row>
    <row r="121" spans="1:14" x14ac:dyDescent="0.25">
      <c r="A121" s="10">
        <f t="shared" si="16"/>
        <v>48061</v>
      </c>
      <c r="B121">
        <f t="shared" si="11"/>
        <v>10</v>
      </c>
      <c r="C121">
        <v>120</v>
      </c>
      <c r="D121" s="4">
        <f t="shared" si="12"/>
        <v>0</v>
      </c>
      <c r="E121" s="4">
        <f>IF(ISNA(VLOOKUP(A121,'Extra aflossing'!A:G,3,0)),0,VLOOKUP(A121,'Extra aflossing'!A:G,3,0))</f>
        <v>0</v>
      </c>
      <c r="F121" s="4">
        <f>IF(A121&lt;=Invoer!$B$27,IF(M120&gt;=0,IF(M120&gt;=$H$2,'Annuitair zonder HRA'!I121-J121,M120-D121),0),0)</f>
        <v>0</v>
      </c>
      <c r="G121" s="4">
        <f>IF(M120*Invoer!$B$12/12&gt;=0,M120*Invoer!$B$12/12,0)</f>
        <v>0</v>
      </c>
      <c r="H121" s="4">
        <f>ABS(PMT(Invoer!$B$12/12,360-C121+1,IF(M120&gt;=0,M120,0),0))</f>
        <v>0</v>
      </c>
      <c r="I121" s="4">
        <f t="shared" si="9"/>
        <v>0</v>
      </c>
      <c r="J121" s="4">
        <f t="shared" si="10"/>
        <v>0</v>
      </c>
      <c r="K121" s="4">
        <f t="shared" si="13"/>
        <v>0</v>
      </c>
      <c r="L121" s="4">
        <f t="shared" si="14"/>
        <v>0</v>
      </c>
      <c r="M121" s="4">
        <f t="shared" si="17"/>
        <v>0</v>
      </c>
      <c r="N121" s="4">
        <f t="shared" si="15"/>
        <v>0</v>
      </c>
    </row>
    <row r="122" spans="1:14" x14ac:dyDescent="0.25">
      <c r="A122" s="10">
        <f t="shared" si="16"/>
        <v>48092</v>
      </c>
      <c r="B122">
        <f t="shared" si="11"/>
        <v>11</v>
      </c>
      <c r="C122">
        <v>121</v>
      </c>
      <c r="D122" s="4">
        <f t="shared" si="12"/>
        <v>0</v>
      </c>
      <c r="E122" s="4">
        <f>IF(ISNA(VLOOKUP(A122,'Extra aflossing'!A:G,3,0)),0,VLOOKUP(A122,'Extra aflossing'!A:G,3,0))</f>
        <v>0</v>
      </c>
      <c r="F122" s="4">
        <f>IF(A122&lt;=Invoer!$B$27,IF(M121&gt;=0,IF(M121&gt;=$H$2,'Annuitair zonder HRA'!I122-J122,M121-D122),0),0)</f>
        <v>0</v>
      </c>
      <c r="G122" s="4">
        <f>IF(M121*Invoer!$B$12/12&gt;=0,M121*Invoer!$B$12/12,0)</f>
        <v>0</v>
      </c>
      <c r="H122" s="4">
        <f>ABS(PMT(Invoer!$B$12/12,360-C122+1,IF(M121&gt;=0,M121,0),0))</f>
        <v>0</v>
      </c>
      <c r="I122" s="4">
        <f t="shared" si="9"/>
        <v>0</v>
      </c>
      <c r="J122" s="4">
        <f t="shared" si="10"/>
        <v>0</v>
      </c>
      <c r="K122" s="4">
        <f t="shared" si="13"/>
        <v>0</v>
      </c>
      <c r="L122" s="4">
        <f t="shared" si="14"/>
        <v>0</v>
      </c>
      <c r="M122" s="4">
        <f t="shared" si="17"/>
        <v>0</v>
      </c>
      <c r="N122" s="4">
        <f t="shared" si="15"/>
        <v>0</v>
      </c>
    </row>
    <row r="123" spans="1:14" x14ac:dyDescent="0.25">
      <c r="A123" s="10">
        <f t="shared" si="16"/>
        <v>48122</v>
      </c>
      <c r="B123">
        <f t="shared" si="11"/>
        <v>11</v>
      </c>
      <c r="C123">
        <v>122</v>
      </c>
      <c r="D123" s="4">
        <f t="shared" si="12"/>
        <v>0</v>
      </c>
      <c r="E123" s="4">
        <f>IF(ISNA(VLOOKUP(A123,'Extra aflossing'!A:G,3,0)),0,VLOOKUP(A123,'Extra aflossing'!A:G,3,0))</f>
        <v>0</v>
      </c>
      <c r="F123" s="4">
        <f>IF(A123&lt;=Invoer!$B$27,IF(M122&gt;=0,IF(M122&gt;=$H$2,'Annuitair zonder HRA'!I123-J123,M122-D123),0),0)</f>
        <v>0</v>
      </c>
      <c r="G123" s="4">
        <f>IF(M122*Invoer!$B$12/12&gt;=0,M122*Invoer!$B$12/12,0)</f>
        <v>0</v>
      </c>
      <c r="H123" s="4">
        <f>ABS(PMT(Invoer!$B$12/12,360-C123+1,IF(M122&gt;=0,M122,0),0))</f>
        <v>0</v>
      </c>
      <c r="I123" s="4">
        <f t="shared" si="9"/>
        <v>0</v>
      </c>
      <c r="J123" s="4">
        <f t="shared" si="10"/>
        <v>0</v>
      </c>
      <c r="K123" s="4">
        <f t="shared" si="13"/>
        <v>0</v>
      </c>
      <c r="L123" s="4">
        <f t="shared" si="14"/>
        <v>0</v>
      </c>
      <c r="M123" s="4">
        <f t="shared" si="17"/>
        <v>0</v>
      </c>
      <c r="N123" s="4">
        <f t="shared" si="15"/>
        <v>0</v>
      </c>
    </row>
    <row r="124" spans="1:14" x14ac:dyDescent="0.25">
      <c r="A124" s="10">
        <f t="shared" si="16"/>
        <v>48153</v>
      </c>
      <c r="B124">
        <f t="shared" si="11"/>
        <v>11</v>
      </c>
      <c r="C124">
        <v>123</v>
      </c>
      <c r="D124" s="4">
        <f t="shared" si="12"/>
        <v>0</v>
      </c>
      <c r="E124" s="4">
        <f>IF(ISNA(VLOOKUP(A124,'Extra aflossing'!A:G,3,0)),0,VLOOKUP(A124,'Extra aflossing'!A:G,3,0))</f>
        <v>0</v>
      </c>
      <c r="F124" s="4">
        <f>IF(A124&lt;=Invoer!$B$27,IF(M123&gt;=0,IF(M123&gt;=$H$2,'Annuitair zonder HRA'!I124-J124,M123-D124),0),0)</f>
        <v>0</v>
      </c>
      <c r="G124" s="4">
        <f>IF(M123*Invoer!$B$12/12&gt;=0,M123*Invoer!$B$12/12,0)</f>
        <v>0</v>
      </c>
      <c r="H124" s="4">
        <f>ABS(PMT(Invoer!$B$12/12,360-C124+1,IF(M123&gt;=0,M123,0),0))</f>
        <v>0</v>
      </c>
      <c r="I124" s="4">
        <f t="shared" si="9"/>
        <v>0</v>
      </c>
      <c r="J124" s="4">
        <f t="shared" si="10"/>
        <v>0</v>
      </c>
      <c r="K124" s="4">
        <f t="shared" si="13"/>
        <v>0</v>
      </c>
      <c r="L124" s="4">
        <f t="shared" si="14"/>
        <v>0</v>
      </c>
      <c r="M124" s="4">
        <f t="shared" si="17"/>
        <v>0</v>
      </c>
      <c r="N124" s="4">
        <f t="shared" si="15"/>
        <v>0</v>
      </c>
    </row>
    <row r="125" spans="1:14" x14ac:dyDescent="0.25">
      <c r="A125" s="10">
        <f t="shared" si="16"/>
        <v>48183</v>
      </c>
      <c r="B125">
        <f t="shared" si="11"/>
        <v>11</v>
      </c>
      <c r="C125">
        <v>124</v>
      </c>
      <c r="D125" s="4">
        <f t="shared" si="12"/>
        <v>0</v>
      </c>
      <c r="E125" s="4">
        <f>IF(ISNA(VLOOKUP(A125,'Extra aflossing'!A:G,3,0)),0,VLOOKUP(A125,'Extra aflossing'!A:G,3,0))</f>
        <v>0</v>
      </c>
      <c r="F125" s="4">
        <f>IF(A125&lt;=Invoer!$B$27,IF(M124&gt;=0,IF(M124&gt;=$H$2,'Annuitair zonder HRA'!I125-J125,M124-D125),0),0)</f>
        <v>0</v>
      </c>
      <c r="G125" s="4">
        <f>IF(M124*Invoer!$B$12/12&gt;=0,M124*Invoer!$B$12/12,0)</f>
        <v>0</v>
      </c>
      <c r="H125" s="4">
        <f>ABS(PMT(Invoer!$B$12/12,360-C125+1,IF(M124&gt;=0,M124,0),0))</f>
        <v>0</v>
      </c>
      <c r="I125" s="4">
        <f t="shared" si="9"/>
        <v>0</v>
      </c>
      <c r="J125" s="4">
        <f t="shared" si="10"/>
        <v>0</v>
      </c>
      <c r="K125" s="4">
        <f t="shared" si="13"/>
        <v>0</v>
      </c>
      <c r="L125" s="4">
        <f t="shared" si="14"/>
        <v>0</v>
      </c>
      <c r="M125" s="4">
        <f t="shared" si="17"/>
        <v>0</v>
      </c>
      <c r="N125" s="4">
        <f t="shared" si="15"/>
        <v>0</v>
      </c>
    </row>
    <row r="126" spans="1:14" x14ac:dyDescent="0.25">
      <c r="A126" s="10">
        <f t="shared" si="16"/>
        <v>48214</v>
      </c>
      <c r="B126">
        <f t="shared" si="11"/>
        <v>11</v>
      </c>
      <c r="C126">
        <v>125</v>
      </c>
      <c r="D126" s="4">
        <f t="shared" si="12"/>
        <v>0</v>
      </c>
      <c r="E126" s="4">
        <f>IF(ISNA(VLOOKUP(A126,'Extra aflossing'!A:G,3,0)),0,VLOOKUP(A126,'Extra aflossing'!A:G,3,0))</f>
        <v>0</v>
      </c>
      <c r="F126" s="4">
        <f>IF(A126&lt;=Invoer!$B$27,IF(M125&gt;=0,IF(M125&gt;=$H$2,'Annuitair zonder HRA'!I126-J126,M125-D126),0),0)</f>
        <v>0</v>
      </c>
      <c r="G126" s="4">
        <f>IF(M125*Invoer!$B$12/12&gt;=0,M125*Invoer!$B$12/12,0)</f>
        <v>0</v>
      </c>
      <c r="H126" s="4">
        <f>ABS(PMT(Invoer!$B$12/12,360-C126+1,IF(M125&gt;=0,M125,0),0))</f>
        <v>0</v>
      </c>
      <c r="I126" s="4">
        <f t="shared" si="9"/>
        <v>0</v>
      </c>
      <c r="J126" s="4">
        <f t="shared" si="10"/>
        <v>0</v>
      </c>
      <c r="K126" s="4">
        <f t="shared" si="13"/>
        <v>0</v>
      </c>
      <c r="L126" s="4">
        <f t="shared" si="14"/>
        <v>0</v>
      </c>
      <c r="M126" s="4">
        <f t="shared" si="17"/>
        <v>0</v>
      </c>
      <c r="N126" s="4">
        <f t="shared" si="15"/>
        <v>0</v>
      </c>
    </row>
    <row r="127" spans="1:14" x14ac:dyDescent="0.25">
      <c r="A127" s="10">
        <f t="shared" si="16"/>
        <v>48245</v>
      </c>
      <c r="B127">
        <f t="shared" si="11"/>
        <v>11</v>
      </c>
      <c r="C127">
        <v>126</v>
      </c>
      <c r="D127" s="4">
        <f t="shared" si="12"/>
        <v>0</v>
      </c>
      <c r="E127" s="4">
        <f>IF(ISNA(VLOOKUP(A127,'Extra aflossing'!A:G,3,0)),0,VLOOKUP(A127,'Extra aflossing'!A:G,3,0))</f>
        <v>0</v>
      </c>
      <c r="F127" s="4">
        <f>IF(A127&lt;=Invoer!$B$27,IF(M126&gt;=0,IF(M126&gt;=$H$2,'Annuitair zonder HRA'!I127-J127,M126-D127),0),0)</f>
        <v>0</v>
      </c>
      <c r="G127" s="4">
        <f>IF(M126*Invoer!$B$12/12&gt;=0,M126*Invoer!$B$12/12,0)</f>
        <v>0</v>
      </c>
      <c r="H127" s="4">
        <f>ABS(PMT(Invoer!$B$12/12,360-C127+1,IF(M126&gt;=0,M126,0),0))</f>
        <v>0</v>
      </c>
      <c r="I127" s="4">
        <f t="shared" si="9"/>
        <v>0</v>
      </c>
      <c r="J127" s="4">
        <f t="shared" si="10"/>
        <v>0</v>
      </c>
      <c r="K127" s="4">
        <f t="shared" si="13"/>
        <v>0</v>
      </c>
      <c r="L127" s="4">
        <f t="shared" si="14"/>
        <v>0</v>
      </c>
      <c r="M127" s="4">
        <f t="shared" si="17"/>
        <v>0</v>
      </c>
      <c r="N127" s="4">
        <f t="shared" si="15"/>
        <v>0</v>
      </c>
    </row>
    <row r="128" spans="1:14" x14ac:dyDescent="0.25">
      <c r="A128" s="10">
        <f t="shared" si="16"/>
        <v>48274</v>
      </c>
      <c r="B128">
        <f t="shared" si="11"/>
        <v>11</v>
      </c>
      <c r="C128">
        <v>127</v>
      </c>
      <c r="D128" s="4">
        <f t="shared" si="12"/>
        <v>0</v>
      </c>
      <c r="E128" s="4">
        <f>IF(ISNA(VLOOKUP(A128,'Extra aflossing'!A:G,3,0)),0,VLOOKUP(A128,'Extra aflossing'!A:G,3,0))</f>
        <v>0</v>
      </c>
      <c r="F128" s="4">
        <f>IF(A128&lt;=Invoer!$B$27,IF(M127&gt;=0,IF(M127&gt;=$H$2,'Annuitair zonder HRA'!I128-J128,M127-D128),0),0)</f>
        <v>0</v>
      </c>
      <c r="G128" s="4">
        <f>IF(M127*Invoer!$B$12/12&gt;=0,M127*Invoer!$B$12/12,0)</f>
        <v>0</v>
      </c>
      <c r="H128" s="4">
        <f>ABS(PMT(Invoer!$B$12/12,360-C128+1,IF(M127&gt;=0,M127,0),0))</f>
        <v>0</v>
      </c>
      <c r="I128" s="4">
        <f t="shared" si="9"/>
        <v>0</v>
      </c>
      <c r="J128" s="4">
        <f t="shared" si="10"/>
        <v>0</v>
      </c>
      <c r="K128" s="4">
        <f t="shared" si="13"/>
        <v>0</v>
      </c>
      <c r="L128" s="4">
        <f t="shared" si="14"/>
        <v>0</v>
      </c>
      <c r="M128" s="4">
        <f t="shared" si="17"/>
        <v>0</v>
      </c>
      <c r="N128" s="4">
        <f t="shared" si="15"/>
        <v>0</v>
      </c>
    </row>
    <row r="129" spans="1:14" x14ac:dyDescent="0.25">
      <c r="A129" s="10">
        <f t="shared" si="16"/>
        <v>48305</v>
      </c>
      <c r="B129">
        <f t="shared" si="11"/>
        <v>11</v>
      </c>
      <c r="C129">
        <v>128</v>
      </c>
      <c r="D129" s="4">
        <f t="shared" si="12"/>
        <v>0</v>
      </c>
      <c r="E129" s="4">
        <f>IF(ISNA(VLOOKUP(A129,'Extra aflossing'!A:G,3,0)),0,VLOOKUP(A129,'Extra aflossing'!A:G,3,0))</f>
        <v>0</v>
      </c>
      <c r="F129" s="4">
        <f>IF(A129&lt;=Invoer!$B$27,IF(M128&gt;=0,IF(M128&gt;=$H$2,'Annuitair zonder HRA'!I129-J129,M128-D129),0),0)</f>
        <v>0</v>
      </c>
      <c r="G129" s="4">
        <f>IF(M128*Invoer!$B$12/12&gt;=0,M128*Invoer!$B$12/12,0)</f>
        <v>0</v>
      </c>
      <c r="H129" s="4">
        <f>ABS(PMT(Invoer!$B$12/12,360-C129+1,IF(M128&gt;=0,M128,0),0))</f>
        <v>0</v>
      </c>
      <c r="I129" s="4">
        <f t="shared" si="9"/>
        <v>0</v>
      </c>
      <c r="J129" s="4">
        <f t="shared" si="10"/>
        <v>0</v>
      </c>
      <c r="K129" s="4">
        <f t="shared" si="13"/>
        <v>0</v>
      </c>
      <c r="L129" s="4">
        <f t="shared" si="14"/>
        <v>0</v>
      </c>
      <c r="M129" s="4">
        <f t="shared" si="17"/>
        <v>0</v>
      </c>
      <c r="N129" s="4">
        <f t="shared" si="15"/>
        <v>0</v>
      </c>
    </row>
    <row r="130" spans="1:14" x14ac:dyDescent="0.25">
      <c r="A130" s="10">
        <f t="shared" si="16"/>
        <v>48335</v>
      </c>
      <c r="B130">
        <f t="shared" si="11"/>
        <v>11</v>
      </c>
      <c r="C130">
        <v>129</v>
      </c>
      <c r="D130" s="4">
        <f t="shared" si="12"/>
        <v>0</v>
      </c>
      <c r="E130" s="4">
        <f>IF(ISNA(VLOOKUP(A130,'Extra aflossing'!A:G,3,0)),0,VLOOKUP(A130,'Extra aflossing'!A:G,3,0))</f>
        <v>0</v>
      </c>
      <c r="F130" s="4">
        <f>IF(A130&lt;=Invoer!$B$27,IF(M129&gt;=0,IF(M129&gt;=$H$2,'Annuitair zonder HRA'!I130-J130,M129-D130),0),0)</f>
        <v>0</v>
      </c>
      <c r="G130" s="4">
        <f>IF(M129*Invoer!$B$12/12&gt;=0,M129*Invoer!$B$12/12,0)</f>
        <v>0</v>
      </c>
      <c r="H130" s="4">
        <f>ABS(PMT(Invoer!$B$12/12,360-C130+1,IF(M129&gt;=0,M129,0),0))</f>
        <v>0</v>
      </c>
      <c r="I130" s="4">
        <f t="shared" ref="I130:I193" si="18">IF(G130-(Eigenwoningforfait/12)&lt;=0,0,(G130-(Eigenwoningforfait/12))*Belastingpercentage)</f>
        <v>0</v>
      </c>
      <c r="J130" s="4">
        <f t="shared" ref="J130:J193" si="19">H130-I130</f>
        <v>0</v>
      </c>
      <c r="K130" s="4">
        <f t="shared" si="13"/>
        <v>0</v>
      </c>
      <c r="L130" s="4">
        <f t="shared" si="14"/>
        <v>0</v>
      </c>
      <c r="M130" s="4">
        <f t="shared" si="17"/>
        <v>0</v>
      </c>
      <c r="N130" s="4">
        <f t="shared" si="15"/>
        <v>0</v>
      </c>
    </row>
    <row r="131" spans="1:14" x14ac:dyDescent="0.25">
      <c r="A131" s="10">
        <f t="shared" si="16"/>
        <v>48366</v>
      </c>
      <c r="B131">
        <f t="shared" ref="B131:B194" si="20">CEILING(C131/12,1)</f>
        <v>11</v>
      </c>
      <c r="C131">
        <v>130</v>
      </c>
      <c r="D131" s="4">
        <f t="shared" ref="D131:D194" si="21">H131-G131</f>
        <v>0</v>
      </c>
      <c r="E131" s="4">
        <f>IF(ISNA(VLOOKUP(A131,'Extra aflossing'!A:G,3,0)),0,VLOOKUP(A131,'Extra aflossing'!A:G,3,0))</f>
        <v>0</v>
      </c>
      <c r="F131" s="4">
        <f>IF(A131&lt;=Invoer!$B$27,IF(M130&gt;=0,IF(M130&gt;=$H$2,'Annuitair zonder HRA'!I131-J131,M130-D131),0),0)</f>
        <v>0</v>
      </c>
      <c r="G131" s="4">
        <f>IF(M130*Invoer!$B$12/12&gt;=0,M130*Invoer!$B$12/12,0)</f>
        <v>0</v>
      </c>
      <c r="H131" s="4">
        <f>ABS(PMT(Invoer!$B$12/12,360-C131+1,IF(M130&gt;=0,M130,0),0))</f>
        <v>0</v>
      </c>
      <c r="I131" s="4">
        <f t="shared" si="18"/>
        <v>0</v>
      </c>
      <c r="J131" s="4">
        <f t="shared" si="19"/>
        <v>0</v>
      </c>
      <c r="K131" s="4">
        <f t="shared" ref="K131:K194" si="22">SUM(F131,H131)</f>
        <v>0</v>
      </c>
      <c r="L131" s="4">
        <f t="shared" ref="L131:L194" si="23">K131-I131</f>
        <v>0</v>
      </c>
      <c r="M131" s="4">
        <f t="shared" si="17"/>
        <v>0</v>
      </c>
      <c r="N131" s="4">
        <f t="shared" ref="N131:N194" si="24">SUM(E131,F131,H131)</f>
        <v>0</v>
      </c>
    </row>
    <row r="132" spans="1:14" x14ac:dyDescent="0.25">
      <c r="A132" s="10">
        <f t="shared" ref="A132:A195" si="25">DATE(YEAR(A131),MONTH(A131)+1,DAY(A131))</f>
        <v>48396</v>
      </c>
      <c r="B132">
        <f t="shared" si="20"/>
        <v>11</v>
      </c>
      <c r="C132">
        <v>131</v>
      </c>
      <c r="D132" s="4">
        <f t="shared" si="21"/>
        <v>0</v>
      </c>
      <c r="E132" s="4">
        <f>IF(ISNA(VLOOKUP(A132,'Extra aflossing'!A:G,3,0)),0,VLOOKUP(A132,'Extra aflossing'!A:G,3,0))</f>
        <v>0</v>
      </c>
      <c r="F132" s="4">
        <f>IF(A132&lt;=Invoer!$B$27,IF(M131&gt;=0,IF(M131&gt;=$H$2,'Annuitair zonder HRA'!I132-J132,M131-D132),0),0)</f>
        <v>0</v>
      </c>
      <c r="G132" s="4">
        <f>IF(M131*Invoer!$B$12/12&gt;=0,M131*Invoer!$B$12/12,0)</f>
        <v>0</v>
      </c>
      <c r="H132" s="4">
        <f>ABS(PMT(Invoer!$B$12/12,360-C132+1,IF(M131&gt;=0,M131,0),0))</f>
        <v>0</v>
      </c>
      <c r="I132" s="4">
        <f t="shared" si="18"/>
        <v>0</v>
      </c>
      <c r="J132" s="4">
        <f t="shared" si="19"/>
        <v>0</v>
      </c>
      <c r="K132" s="4">
        <f t="shared" si="22"/>
        <v>0</v>
      </c>
      <c r="L132" s="4">
        <f t="shared" si="23"/>
        <v>0</v>
      </c>
      <c r="M132" s="4">
        <f t="shared" ref="M132:M195" si="26">M131-D132-E132-F132</f>
        <v>0</v>
      </c>
      <c r="N132" s="4">
        <f t="shared" si="24"/>
        <v>0</v>
      </c>
    </row>
    <row r="133" spans="1:14" x14ac:dyDescent="0.25">
      <c r="A133" s="10">
        <f t="shared" si="25"/>
        <v>48427</v>
      </c>
      <c r="B133">
        <f t="shared" si="20"/>
        <v>11</v>
      </c>
      <c r="C133">
        <v>132</v>
      </c>
      <c r="D133" s="4">
        <f t="shared" si="21"/>
        <v>0</v>
      </c>
      <c r="E133" s="4">
        <f>IF(ISNA(VLOOKUP(A133,'Extra aflossing'!A:G,3,0)),0,VLOOKUP(A133,'Extra aflossing'!A:G,3,0))</f>
        <v>0</v>
      </c>
      <c r="F133" s="4">
        <f>IF(A133&lt;=Invoer!$B$27,IF(M132&gt;=0,IF(M132&gt;=$H$2,'Annuitair zonder HRA'!I133-J133,M132-D133),0),0)</f>
        <v>0</v>
      </c>
      <c r="G133" s="4">
        <f>IF(M132*Invoer!$B$12/12&gt;=0,M132*Invoer!$B$12/12,0)</f>
        <v>0</v>
      </c>
      <c r="H133" s="4">
        <f>ABS(PMT(Invoer!$B$12/12,360-C133+1,IF(M132&gt;=0,M132,0),0))</f>
        <v>0</v>
      </c>
      <c r="I133" s="4">
        <f t="shared" si="18"/>
        <v>0</v>
      </c>
      <c r="J133" s="4">
        <f t="shared" si="19"/>
        <v>0</v>
      </c>
      <c r="K133" s="4">
        <f t="shared" si="22"/>
        <v>0</v>
      </c>
      <c r="L133" s="4">
        <f t="shared" si="23"/>
        <v>0</v>
      </c>
      <c r="M133" s="4">
        <f t="shared" si="26"/>
        <v>0</v>
      </c>
      <c r="N133" s="4">
        <f t="shared" si="24"/>
        <v>0</v>
      </c>
    </row>
    <row r="134" spans="1:14" x14ac:dyDescent="0.25">
      <c r="A134" s="10">
        <f t="shared" si="25"/>
        <v>48458</v>
      </c>
      <c r="B134">
        <f t="shared" si="20"/>
        <v>12</v>
      </c>
      <c r="C134">
        <v>133</v>
      </c>
      <c r="D134" s="4">
        <f t="shared" si="21"/>
        <v>0</v>
      </c>
      <c r="E134" s="4">
        <f>IF(ISNA(VLOOKUP(A134,'Extra aflossing'!A:G,3,0)),0,VLOOKUP(A134,'Extra aflossing'!A:G,3,0))</f>
        <v>0</v>
      </c>
      <c r="F134" s="4">
        <f>IF(A134&lt;=Invoer!$B$27,IF(M133&gt;=0,IF(M133&gt;=$H$2,'Annuitair zonder HRA'!I134-J134,M133-D134),0),0)</f>
        <v>0</v>
      </c>
      <c r="G134" s="4">
        <f>IF(M133*Invoer!$B$12/12&gt;=0,M133*Invoer!$B$12/12,0)</f>
        <v>0</v>
      </c>
      <c r="H134" s="4">
        <f>ABS(PMT(Invoer!$B$12/12,360-C134+1,IF(M133&gt;=0,M133,0),0))</f>
        <v>0</v>
      </c>
      <c r="I134" s="4">
        <f t="shared" si="18"/>
        <v>0</v>
      </c>
      <c r="J134" s="4">
        <f t="shared" si="19"/>
        <v>0</v>
      </c>
      <c r="K134" s="4">
        <f t="shared" si="22"/>
        <v>0</v>
      </c>
      <c r="L134" s="4">
        <f t="shared" si="23"/>
        <v>0</v>
      </c>
      <c r="M134" s="4">
        <f t="shared" si="26"/>
        <v>0</v>
      </c>
      <c r="N134" s="4">
        <f t="shared" si="24"/>
        <v>0</v>
      </c>
    </row>
    <row r="135" spans="1:14" x14ac:dyDescent="0.25">
      <c r="A135" s="10">
        <f t="shared" si="25"/>
        <v>48488</v>
      </c>
      <c r="B135">
        <f t="shared" si="20"/>
        <v>12</v>
      </c>
      <c r="C135">
        <v>134</v>
      </c>
      <c r="D135" s="4">
        <f t="shared" si="21"/>
        <v>0</v>
      </c>
      <c r="E135" s="4">
        <f>IF(ISNA(VLOOKUP(A135,'Extra aflossing'!A:G,3,0)),0,VLOOKUP(A135,'Extra aflossing'!A:G,3,0))</f>
        <v>0</v>
      </c>
      <c r="F135" s="4">
        <f>IF(A135&lt;=Invoer!$B$27,IF(M134&gt;=0,IF(M134&gt;=$H$2,'Annuitair zonder HRA'!I135-J135,M134-D135),0),0)</f>
        <v>0</v>
      </c>
      <c r="G135" s="4">
        <f>IF(M134*Invoer!$B$12/12&gt;=0,M134*Invoer!$B$12/12,0)</f>
        <v>0</v>
      </c>
      <c r="H135" s="4">
        <f>ABS(PMT(Invoer!$B$12/12,360-C135+1,IF(M134&gt;=0,M134,0),0))</f>
        <v>0</v>
      </c>
      <c r="I135" s="4">
        <f t="shared" si="18"/>
        <v>0</v>
      </c>
      <c r="J135" s="4">
        <f t="shared" si="19"/>
        <v>0</v>
      </c>
      <c r="K135" s="4">
        <f t="shared" si="22"/>
        <v>0</v>
      </c>
      <c r="L135" s="4">
        <f t="shared" si="23"/>
        <v>0</v>
      </c>
      <c r="M135" s="4">
        <f t="shared" si="26"/>
        <v>0</v>
      </c>
      <c r="N135" s="4">
        <f t="shared" si="24"/>
        <v>0</v>
      </c>
    </row>
    <row r="136" spans="1:14" x14ac:dyDescent="0.25">
      <c r="A136" s="10">
        <f t="shared" si="25"/>
        <v>48519</v>
      </c>
      <c r="B136">
        <f t="shared" si="20"/>
        <v>12</v>
      </c>
      <c r="C136">
        <v>135</v>
      </c>
      <c r="D136" s="4">
        <f t="shared" si="21"/>
        <v>0</v>
      </c>
      <c r="E136" s="4">
        <f>IF(ISNA(VLOOKUP(A136,'Extra aflossing'!A:G,3,0)),0,VLOOKUP(A136,'Extra aflossing'!A:G,3,0))</f>
        <v>0</v>
      </c>
      <c r="F136" s="4">
        <f>IF(A136&lt;=Invoer!$B$27,IF(M135&gt;=0,IF(M135&gt;=$H$2,'Annuitair zonder HRA'!I136-J136,M135-D136),0),0)</f>
        <v>0</v>
      </c>
      <c r="G136" s="4">
        <f>IF(M135*Invoer!$B$12/12&gt;=0,M135*Invoer!$B$12/12,0)</f>
        <v>0</v>
      </c>
      <c r="H136" s="4">
        <f>ABS(PMT(Invoer!$B$12/12,360-C136+1,IF(M135&gt;=0,M135,0),0))</f>
        <v>0</v>
      </c>
      <c r="I136" s="4">
        <f t="shared" si="18"/>
        <v>0</v>
      </c>
      <c r="J136" s="4">
        <f t="shared" si="19"/>
        <v>0</v>
      </c>
      <c r="K136" s="4">
        <f t="shared" si="22"/>
        <v>0</v>
      </c>
      <c r="L136" s="4">
        <f t="shared" si="23"/>
        <v>0</v>
      </c>
      <c r="M136" s="4">
        <f t="shared" si="26"/>
        <v>0</v>
      </c>
      <c r="N136" s="4">
        <f t="shared" si="24"/>
        <v>0</v>
      </c>
    </row>
    <row r="137" spans="1:14" x14ac:dyDescent="0.25">
      <c r="A137" s="10">
        <f t="shared" si="25"/>
        <v>48549</v>
      </c>
      <c r="B137">
        <f t="shared" si="20"/>
        <v>12</v>
      </c>
      <c r="C137">
        <v>136</v>
      </c>
      <c r="D137" s="4">
        <f t="shared" si="21"/>
        <v>0</v>
      </c>
      <c r="E137" s="4">
        <f>IF(ISNA(VLOOKUP(A137,'Extra aflossing'!A:G,3,0)),0,VLOOKUP(A137,'Extra aflossing'!A:G,3,0))</f>
        <v>0</v>
      </c>
      <c r="F137" s="4">
        <f>IF(A137&lt;=Invoer!$B$27,IF(M136&gt;=0,IF(M136&gt;=$H$2,'Annuitair zonder HRA'!I137-J137,M136-D137),0),0)</f>
        <v>0</v>
      </c>
      <c r="G137" s="4">
        <f>IF(M136*Invoer!$B$12/12&gt;=0,M136*Invoer!$B$12/12,0)</f>
        <v>0</v>
      </c>
      <c r="H137" s="4">
        <f>ABS(PMT(Invoer!$B$12/12,360-C137+1,IF(M136&gt;=0,M136,0),0))</f>
        <v>0</v>
      </c>
      <c r="I137" s="4">
        <f t="shared" si="18"/>
        <v>0</v>
      </c>
      <c r="J137" s="4">
        <f t="shared" si="19"/>
        <v>0</v>
      </c>
      <c r="K137" s="4">
        <f t="shared" si="22"/>
        <v>0</v>
      </c>
      <c r="L137" s="4">
        <f t="shared" si="23"/>
        <v>0</v>
      </c>
      <c r="M137" s="4">
        <f t="shared" si="26"/>
        <v>0</v>
      </c>
      <c r="N137" s="4">
        <f t="shared" si="24"/>
        <v>0</v>
      </c>
    </row>
    <row r="138" spans="1:14" x14ac:dyDescent="0.25">
      <c r="A138" s="10">
        <f t="shared" si="25"/>
        <v>48580</v>
      </c>
      <c r="B138">
        <f t="shared" si="20"/>
        <v>12</v>
      </c>
      <c r="C138">
        <v>137</v>
      </c>
      <c r="D138" s="4">
        <f t="shared" si="21"/>
        <v>0</v>
      </c>
      <c r="E138" s="4">
        <f>IF(ISNA(VLOOKUP(A138,'Extra aflossing'!A:G,3,0)),0,VLOOKUP(A138,'Extra aflossing'!A:G,3,0))</f>
        <v>0</v>
      </c>
      <c r="F138" s="4">
        <f>IF(A138&lt;=Invoer!$B$27,IF(M137&gt;=0,IF(M137&gt;=$H$2,'Annuitair zonder HRA'!I138-J138,M137-D138),0),0)</f>
        <v>0</v>
      </c>
      <c r="G138" s="4">
        <f>IF(M137*Invoer!$B$12/12&gt;=0,M137*Invoer!$B$12/12,0)</f>
        <v>0</v>
      </c>
      <c r="H138" s="4">
        <f>ABS(PMT(Invoer!$B$12/12,360-C138+1,IF(M137&gt;=0,M137,0),0))</f>
        <v>0</v>
      </c>
      <c r="I138" s="4">
        <f t="shared" si="18"/>
        <v>0</v>
      </c>
      <c r="J138" s="4">
        <f t="shared" si="19"/>
        <v>0</v>
      </c>
      <c r="K138" s="4">
        <f t="shared" si="22"/>
        <v>0</v>
      </c>
      <c r="L138" s="4">
        <f t="shared" si="23"/>
        <v>0</v>
      </c>
      <c r="M138" s="4">
        <f t="shared" si="26"/>
        <v>0</v>
      </c>
      <c r="N138" s="4">
        <f t="shared" si="24"/>
        <v>0</v>
      </c>
    </row>
    <row r="139" spans="1:14" x14ac:dyDescent="0.25">
      <c r="A139" s="10">
        <f t="shared" si="25"/>
        <v>48611</v>
      </c>
      <c r="B139">
        <f t="shared" si="20"/>
        <v>12</v>
      </c>
      <c r="C139">
        <v>138</v>
      </c>
      <c r="D139" s="4">
        <f t="shared" si="21"/>
        <v>0</v>
      </c>
      <c r="E139" s="4">
        <f>IF(ISNA(VLOOKUP(A139,'Extra aflossing'!A:G,3,0)),0,VLOOKUP(A139,'Extra aflossing'!A:G,3,0))</f>
        <v>0</v>
      </c>
      <c r="F139" s="4">
        <f>IF(A139&lt;=Invoer!$B$27,IF(M138&gt;=0,IF(M138&gt;=$H$2,'Annuitair zonder HRA'!I139-J139,M138-D139),0),0)</f>
        <v>0</v>
      </c>
      <c r="G139" s="4">
        <f>IF(M138*Invoer!$B$12/12&gt;=0,M138*Invoer!$B$12/12,0)</f>
        <v>0</v>
      </c>
      <c r="H139" s="4">
        <f>ABS(PMT(Invoer!$B$12/12,360-C139+1,IF(M138&gt;=0,M138,0),0))</f>
        <v>0</v>
      </c>
      <c r="I139" s="4">
        <f t="shared" si="18"/>
        <v>0</v>
      </c>
      <c r="J139" s="4">
        <f t="shared" si="19"/>
        <v>0</v>
      </c>
      <c r="K139" s="4">
        <f t="shared" si="22"/>
        <v>0</v>
      </c>
      <c r="L139" s="4">
        <f t="shared" si="23"/>
        <v>0</v>
      </c>
      <c r="M139" s="4">
        <f t="shared" si="26"/>
        <v>0</v>
      </c>
      <c r="N139" s="4">
        <f t="shared" si="24"/>
        <v>0</v>
      </c>
    </row>
    <row r="140" spans="1:14" x14ac:dyDescent="0.25">
      <c r="A140" s="10">
        <f t="shared" si="25"/>
        <v>48639</v>
      </c>
      <c r="B140">
        <f t="shared" si="20"/>
        <v>12</v>
      </c>
      <c r="C140">
        <v>139</v>
      </c>
      <c r="D140" s="4">
        <f t="shared" si="21"/>
        <v>0</v>
      </c>
      <c r="E140" s="4">
        <f>IF(ISNA(VLOOKUP(A140,'Extra aflossing'!A:G,3,0)),0,VLOOKUP(A140,'Extra aflossing'!A:G,3,0))</f>
        <v>0</v>
      </c>
      <c r="F140" s="4">
        <f>IF(A140&lt;=Invoer!$B$27,IF(M139&gt;=0,IF(M139&gt;=$H$2,'Annuitair zonder HRA'!I140-J140,M139-D140),0),0)</f>
        <v>0</v>
      </c>
      <c r="G140" s="4">
        <f>IF(M139*Invoer!$B$12/12&gt;=0,M139*Invoer!$B$12/12,0)</f>
        <v>0</v>
      </c>
      <c r="H140" s="4">
        <f>ABS(PMT(Invoer!$B$12/12,360-C140+1,IF(M139&gt;=0,M139,0),0))</f>
        <v>0</v>
      </c>
      <c r="I140" s="4">
        <f t="shared" si="18"/>
        <v>0</v>
      </c>
      <c r="J140" s="4">
        <f t="shared" si="19"/>
        <v>0</v>
      </c>
      <c r="K140" s="4">
        <f t="shared" si="22"/>
        <v>0</v>
      </c>
      <c r="L140" s="4">
        <f t="shared" si="23"/>
        <v>0</v>
      </c>
      <c r="M140" s="4">
        <f t="shared" si="26"/>
        <v>0</v>
      </c>
      <c r="N140" s="4">
        <f t="shared" si="24"/>
        <v>0</v>
      </c>
    </row>
    <row r="141" spans="1:14" x14ac:dyDescent="0.25">
      <c r="A141" s="10">
        <f t="shared" si="25"/>
        <v>48670</v>
      </c>
      <c r="B141">
        <f t="shared" si="20"/>
        <v>12</v>
      </c>
      <c r="C141">
        <v>140</v>
      </c>
      <c r="D141" s="4">
        <f t="shared" si="21"/>
        <v>0</v>
      </c>
      <c r="E141" s="4">
        <f>IF(ISNA(VLOOKUP(A141,'Extra aflossing'!A:G,3,0)),0,VLOOKUP(A141,'Extra aflossing'!A:G,3,0))</f>
        <v>0</v>
      </c>
      <c r="F141" s="4">
        <f>IF(A141&lt;=Invoer!$B$27,IF(M140&gt;=0,IF(M140&gt;=$H$2,'Annuitair zonder HRA'!I141-J141,M140-D141),0),0)</f>
        <v>0</v>
      </c>
      <c r="G141" s="4">
        <f>IF(M140*Invoer!$B$12/12&gt;=0,M140*Invoer!$B$12/12,0)</f>
        <v>0</v>
      </c>
      <c r="H141" s="4">
        <f>ABS(PMT(Invoer!$B$12/12,360-C141+1,IF(M140&gt;=0,M140,0),0))</f>
        <v>0</v>
      </c>
      <c r="I141" s="4">
        <f t="shared" si="18"/>
        <v>0</v>
      </c>
      <c r="J141" s="4">
        <f t="shared" si="19"/>
        <v>0</v>
      </c>
      <c r="K141" s="4">
        <f t="shared" si="22"/>
        <v>0</v>
      </c>
      <c r="L141" s="4">
        <f t="shared" si="23"/>
        <v>0</v>
      </c>
      <c r="M141" s="4">
        <f t="shared" si="26"/>
        <v>0</v>
      </c>
      <c r="N141" s="4">
        <f t="shared" si="24"/>
        <v>0</v>
      </c>
    </row>
    <row r="142" spans="1:14" x14ac:dyDescent="0.25">
      <c r="A142" s="10">
        <f t="shared" si="25"/>
        <v>48700</v>
      </c>
      <c r="B142">
        <f t="shared" si="20"/>
        <v>12</v>
      </c>
      <c r="C142">
        <v>141</v>
      </c>
      <c r="D142" s="4">
        <f t="shared" si="21"/>
        <v>0</v>
      </c>
      <c r="E142" s="4">
        <f>IF(ISNA(VLOOKUP(A142,'Extra aflossing'!A:G,3,0)),0,VLOOKUP(A142,'Extra aflossing'!A:G,3,0))</f>
        <v>0</v>
      </c>
      <c r="F142" s="4">
        <f>IF(A142&lt;=Invoer!$B$27,IF(M141&gt;=0,IF(M141&gt;=$H$2,'Annuitair zonder HRA'!I142-J142,M141-D142),0),0)</f>
        <v>0</v>
      </c>
      <c r="G142" s="4">
        <f>IF(M141*Invoer!$B$12/12&gt;=0,M141*Invoer!$B$12/12,0)</f>
        <v>0</v>
      </c>
      <c r="H142" s="4">
        <f>ABS(PMT(Invoer!$B$12/12,360-C142+1,IF(M141&gt;=0,M141,0),0))</f>
        <v>0</v>
      </c>
      <c r="I142" s="4">
        <f t="shared" si="18"/>
        <v>0</v>
      </c>
      <c r="J142" s="4">
        <f t="shared" si="19"/>
        <v>0</v>
      </c>
      <c r="K142" s="4">
        <f t="shared" si="22"/>
        <v>0</v>
      </c>
      <c r="L142" s="4">
        <f t="shared" si="23"/>
        <v>0</v>
      </c>
      <c r="M142" s="4">
        <f t="shared" si="26"/>
        <v>0</v>
      </c>
      <c r="N142" s="4">
        <f t="shared" si="24"/>
        <v>0</v>
      </c>
    </row>
    <row r="143" spans="1:14" x14ac:dyDescent="0.25">
      <c r="A143" s="10">
        <f t="shared" si="25"/>
        <v>48731</v>
      </c>
      <c r="B143">
        <f t="shared" si="20"/>
        <v>12</v>
      </c>
      <c r="C143">
        <v>142</v>
      </c>
      <c r="D143" s="4">
        <f t="shared" si="21"/>
        <v>0</v>
      </c>
      <c r="E143" s="4">
        <f>IF(ISNA(VLOOKUP(A143,'Extra aflossing'!A:G,3,0)),0,VLOOKUP(A143,'Extra aflossing'!A:G,3,0))</f>
        <v>0</v>
      </c>
      <c r="F143" s="4">
        <f>IF(A143&lt;=Invoer!$B$27,IF(M142&gt;=0,IF(M142&gt;=$H$2,'Annuitair zonder HRA'!I143-J143,M142-D143),0),0)</f>
        <v>0</v>
      </c>
      <c r="G143" s="4">
        <f>IF(M142*Invoer!$B$12/12&gt;=0,M142*Invoer!$B$12/12,0)</f>
        <v>0</v>
      </c>
      <c r="H143" s="4">
        <f>ABS(PMT(Invoer!$B$12/12,360-C143+1,IF(M142&gt;=0,M142,0),0))</f>
        <v>0</v>
      </c>
      <c r="I143" s="4">
        <f t="shared" si="18"/>
        <v>0</v>
      </c>
      <c r="J143" s="4">
        <f t="shared" si="19"/>
        <v>0</v>
      </c>
      <c r="K143" s="4">
        <f t="shared" si="22"/>
        <v>0</v>
      </c>
      <c r="L143" s="4">
        <f t="shared" si="23"/>
        <v>0</v>
      </c>
      <c r="M143" s="4">
        <f t="shared" si="26"/>
        <v>0</v>
      </c>
      <c r="N143" s="4">
        <f t="shared" si="24"/>
        <v>0</v>
      </c>
    </row>
    <row r="144" spans="1:14" x14ac:dyDescent="0.25">
      <c r="A144" s="10">
        <f t="shared" si="25"/>
        <v>48761</v>
      </c>
      <c r="B144">
        <f t="shared" si="20"/>
        <v>12</v>
      </c>
      <c r="C144">
        <v>143</v>
      </c>
      <c r="D144" s="4">
        <f t="shared" si="21"/>
        <v>0</v>
      </c>
      <c r="E144" s="4">
        <f>IF(ISNA(VLOOKUP(A144,'Extra aflossing'!A:G,3,0)),0,VLOOKUP(A144,'Extra aflossing'!A:G,3,0))</f>
        <v>0</v>
      </c>
      <c r="F144" s="4">
        <f>IF(A144&lt;=Invoer!$B$27,IF(M143&gt;=0,IF(M143&gt;=$H$2,'Annuitair zonder HRA'!I144-J144,M143-D144),0),0)</f>
        <v>0</v>
      </c>
      <c r="G144" s="4">
        <f>IF(M143*Invoer!$B$12/12&gt;=0,M143*Invoer!$B$12/12,0)</f>
        <v>0</v>
      </c>
      <c r="H144" s="4">
        <f>ABS(PMT(Invoer!$B$12/12,360-C144+1,IF(M143&gt;=0,M143,0),0))</f>
        <v>0</v>
      </c>
      <c r="I144" s="4">
        <f t="shared" si="18"/>
        <v>0</v>
      </c>
      <c r="J144" s="4">
        <f t="shared" si="19"/>
        <v>0</v>
      </c>
      <c r="K144" s="4">
        <f t="shared" si="22"/>
        <v>0</v>
      </c>
      <c r="L144" s="4">
        <f t="shared" si="23"/>
        <v>0</v>
      </c>
      <c r="M144" s="4">
        <f t="shared" si="26"/>
        <v>0</v>
      </c>
      <c r="N144" s="4">
        <f t="shared" si="24"/>
        <v>0</v>
      </c>
    </row>
    <row r="145" spans="1:14" x14ac:dyDescent="0.25">
      <c r="A145" s="10">
        <f t="shared" si="25"/>
        <v>48792</v>
      </c>
      <c r="B145">
        <f t="shared" si="20"/>
        <v>12</v>
      </c>
      <c r="C145">
        <v>144</v>
      </c>
      <c r="D145" s="4">
        <f t="shared" si="21"/>
        <v>0</v>
      </c>
      <c r="E145" s="4">
        <f>IF(ISNA(VLOOKUP(A145,'Extra aflossing'!A:G,3,0)),0,VLOOKUP(A145,'Extra aflossing'!A:G,3,0))</f>
        <v>0</v>
      </c>
      <c r="F145" s="4">
        <f>IF(A145&lt;=Invoer!$B$27,IF(M144&gt;=0,IF(M144&gt;=$H$2,'Annuitair zonder HRA'!I145-J145,M144-D145),0),0)</f>
        <v>0</v>
      </c>
      <c r="G145" s="4">
        <f>IF(M144*Invoer!$B$12/12&gt;=0,M144*Invoer!$B$12/12,0)</f>
        <v>0</v>
      </c>
      <c r="H145" s="4">
        <f>ABS(PMT(Invoer!$B$12/12,360-C145+1,IF(M144&gt;=0,M144,0),0))</f>
        <v>0</v>
      </c>
      <c r="I145" s="4">
        <f t="shared" si="18"/>
        <v>0</v>
      </c>
      <c r="J145" s="4">
        <f t="shared" si="19"/>
        <v>0</v>
      </c>
      <c r="K145" s="4">
        <f t="shared" si="22"/>
        <v>0</v>
      </c>
      <c r="L145" s="4">
        <f t="shared" si="23"/>
        <v>0</v>
      </c>
      <c r="M145" s="4">
        <f t="shared" si="26"/>
        <v>0</v>
      </c>
      <c r="N145" s="4">
        <f t="shared" si="24"/>
        <v>0</v>
      </c>
    </row>
    <row r="146" spans="1:14" x14ac:dyDescent="0.25">
      <c r="A146" s="10">
        <f t="shared" si="25"/>
        <v>48823</v>
      </c>
      <c r="B146">
        <f t="shared" si="20"/>
        <v>13</v>
      </c>
      <c r="C146">
        <v>145</v>
      </c>
      <c r="D146" s="4">
        <f t="shared" si="21"/>
        <v>0</v>
      </c>
      <c r="E146" s="4">
        <f>IF(ISNA(VLOOKUP(A146,'Extra aflossing'!A:G,3,0)),0,VLOOKUP(A146,'Extra aflossing'!A:G,3,0))</f>
        <v>0</v>
      </c>
      <c r="F146" s="4">
        <f>IF(A146&lt;=Invoer!$B$27,IF(M145&gt;=0,IF(M145&gt;=$H$2,'Annuitair zonder HRA'!I146-J146,M145-D146),0),0)</f>
        <v>0</v>
      </c>
      <c r="G146" s="4">
        <f>IF(M145*Invoer!$B$12/12&gt;=0,M145*Invoer!$B$12/12,0)</f>
        <v>0</v>
      </c>
      <c r="H146" s="4">
        <f>ABS(PMT(Invoer!$B$12/12,360-C146+1,IF(M145&gt;=0,M145,0),0))</f>
        <v>0</v>
      </c>
      <c r="I146" s="4">
        <f t="shared" si="18"/>
        <v>0</v>
      </c>
      <c r="J146" s="4">
        <f t="shared" si="19"/>
        <v>0</v>
      </c>
      <c r="K146" s="4">
        <f t="shared" si="22"/>
        <v>0</v>
      </c>
      <c r="L146" s="4">
        <f t="shared" si="23"/>
        <v>0</v>
      </c>
      <c r="M146" s="4">
        <f t="shared" si="26"/>
        <v>0</v>
      </c>
      <c r="N146" s="4">
        <f t="shared" si="24"/>
        <v>0</v>
      </c>
    </row>
    <row r="147" spans="1:14" x14ac:dyDescent="0.25">
      <c r="A147" s="10">
        <f t="shared" si="25"/>
        <v>48853</v>
      </c>
      <c r="B147">
        <f t="shared" si="20"/>
        <v>13</v>
      </c>
      <c r="C147">
        <v>146</v>
      </c>
      <c r="D147" s="4">
        <f t="shared" si="21"/>
        <v>0</v>
      </c>
      <c r="E147" s="4">
        <f>IF(ISNA(VLOOKUP(A147,'Extra aflossing'!A:G,3,0)),0,VLOOKUP(A147,'Extra aflossing'!A:G,3,0))</f>
        <v>0</v>
      </c>
      <c r="F147" s="4">
        <f>IF(A147&lt;=Invoer!$B$27,IF(M146&gt;=0,IF(M146&gt;=$H$2,'Annuitair zonder HRA'!I147-J147,M146-D147),0),0)</f>
        <v>0</v>
      </c>
      <c r="G147" s="4">
        <f>IF(M146*Invoer!$B$12/12&gt;=0,M146*Invoer!$B$12/12,0)</f>
        <v>0</v>
      </c>
      <c r="H147" s="4">
        <f>ABS(PMT(Invoer!$B$12/12,360-C147+1,IF(M146&gt;=0,M146,0),0))</f>
        <v>0</v>
      </c>
      <c r="I147" s="4">
        <f t="shared" si="18"/>
        <v>0</v>
      </c>
      <c r="J147" s="4">
        <f t="shared" si="19"/>
        <v>0</v>
      </c>
      <c r="K147" s="4">
        <f t="shared" si="22"/>
        <v>0</v>
      </c>
      <c r="L147" s="4">
        <f t="shared" si="23"/>
        <v>0</v>
      </c>
      <c r="M147" s="4">
        <f t="shared" si="26"/>
        <v>0</v>
      </c>
      <c r="N147" s="4">
        <f t="shared" si="24"/>
        <v>0</v>
      </c>
    </row>
    <row r="148" spans="1:14" x14ac:dyDescent="0.25">
      <c r="A148" s="10">
        <f t="shared" si="25"/>
        <v>48884</v>
      </c>
      <c r="B148">
        <f t="shared" si="20"/>
        <v>13</v>
      </c>
      <c r="C148">
        <v>147</v>
      </c>
      <c r="D148" s="4">
        <f t="shared" si="21"/>
        <v>0</v>
      </c>
      <c r="E148" s="4">
        <f>IF(ISNA(VLOOKUP(A148,'Extra aflossing'!A:G,3,0)),0,VLOOKUP(A148,'Extra aflossing'!A:G,3,0))</f>
        <v>0</v>
      </c>
      <c r="F148" s="4">
        <f>IF(A148&lt;=Invoer!$B$27,IF(M147&gt;=0,IF(M147&gt;=$H$2,'Annuitair zonder HRA'!I148-J148,M147-D148),0),0)</f>
        <v>0</v>
      </c>
      <c r="G148" s="4">
        <f>IF(M147*Invoer!$B$12/12&gt;=0,M147*Invoer!$B$12/12,0)</f>
        <v>0</v>
      </c>
      <c r="H148" s="4">
        <f>ABS(PMT(Invoer!$B$12/12,360-C148+1,IF(M147&gt;=0,M147,0),0))</f>
        <v>0</v>
      </c>
      <c r="I148" s="4">
        <f t="shared" si="18"/>
        <v>0</v>
      </c>
      <c r="J148" s="4">
        <f t="shared" si="19"/>
        <v>0</v>
      </c>
      <c r="K148" s="4">
        <f t="shared" si="22"/>
        <v>0</v>
      </c>
      <c r="L148" s="4">
        <f t="shared" si="23"/>
        <v>0</v>
      </c>
      <c r="M148" s="4">
        <f t="shared" si="26"/>
        <v>0</v>
      </c>
      <c r="N148" s="4">
        <f t="shared" si="24"/>
        <v>0</v>
      </c>
    </row>
    <row r="149" spans="1:14" x14ac:dyDescent="0.25">
      <c r="A149" s="10">
        <f t="shared" si="25"/>
        <v>48914</v>
      </c>
      <c r="B149">
        <f t="shared" si="20"/>
        <v>13</v>
      </c>
      <c r="C149">
        <v>148</v>
      </c>
      <c r="D149" s="4">
        <f t="shared" si="21"/>
        <v>0</v>
      </c>
      <c r="E149" s="4">
        <f>IF(ISNA(VLOOKUP(A149,'Extra aflossing'!A:G,3,0)),0,VLOOKUP(A149,'Extra aflossing'!A:G,3,0))</f>
        <v>0</v>
      </c>
      <c r="F149" s="4">
        <f>IF(A149&lt;=Invoer!$B$27,IF(M148&gt;=0,IF(M148&gt;=$H$2,'Annuitair zonder HRA'!I149-J149,M148-D149),0),0)</f>
        <v>0</v>
      </c>
      <c r="G149" s="4">
        <f>IF(M148*Invoer!$B$12/12&gt;=0,M148*Invoer!$B$12/12,0)</f>
        <v>0</v>
      </c>
      <c r="H149" s="4">
        <f>ABS(PMT(Invoer!$B$12/12,360-C149+1,IF(M148&gt;=0,M148,0),0))</f>
        <v>0</v>
      </c>
      <c r="I149" s="4">
        <f t="shared" si="18"/>
        <v>0</v>
      </c>
      <c r="J149" s="4">
        <f t="shared" si="19"/>
        <v>0</v>
      </c>
      <c r="K149" s="4">
        <f t="shared" si="22"/>
        <v>0</v>
      </c>
      <c r="L149" s="4">
        <f t="shared" si="23"/>
        <v>0</v>
      </c>
      <c r="M149" s="4">
        <f t="shared" si="26"/>
        <v>0</v>
      </c>
      <c r="N149" s="4">
        <f t="shared" si="24"/>
        <v>0</v>
      </c>
    </row>
    <row r="150" spans="1:14" x14ac:dyDescent="0.25">
      <c r="A150" s="10">
        <f t="shared" si="25"/>
        <v>48945</v>
      </c>
      <c r="B150">
        <f t="shared" si="20"/>
        <v>13</v>
      </c>
      <c r="C150">
        <v>149</v>
      </c>
      <c r="D150" s="4">
        <f t="shared" si="21"/>
        <v>0</v>
      </c>
      <c r="E150" s="4">
        <f>IF(ISNA(VLOOKUP(A150,'Extra aflossing'!A:G,3,0)),0,VLOOKUP(A150,'Extra aflossing'!A:G,3,0))</f>
        <v>0</v>
      </c>
      <c r="F150" s="4">
        <f>IF(A150&lt;=Invoer!$B$27,IF(M149&gt;=0,IF(M149&gt;=$H$2,'Annuitair zonder HRA'!I150-J150,M149-D150),0),0)</f>
        <v>0</v>
      </c>
      <c r="G150" s="4">
        <f>IF(M149*Invoer!$B$12/12&gt;=0,M149*Invoer!$B$12/12,0)</f>
        <v>0</v>
      </c>
      <c r="H150" s="4">
        <f>ABS(PMT(Invoer!$B$12/12,360-C150+1,IF(M149&gt;=0,M149,0),0))</f>
        <v>0</v>
      </c>
      <c r="I150" s="4">
        <f t="shared" si="18"/>
        <v>0</v>
      </c>
      <c r="J150" s="4">
        <f t="shared" si="19"/>
        <v>0</v>
      </c>
      <c r="K150" s="4">
        <f t="shared" si="22"/>
        <v>0</v>
      </c>
      <c r="L150" s="4">
        <f t="shared" si="23"/>
        <v>0</v>
      </c>
      <c r="M150" s="4">
        <f t="shared" si="26"/>
        <v>0</v>
      </c>
      <c r="N150" s="4">
        <f t="shared" si="24"/>
        <v>0</v>
      </c>
    </row>
    <row r="151" spans="1:14" x14ac:dyDescent="0.25">
      <c r="A151" s="10">
        <f t="shared" si="25"/>
        <v>48976</v>
      </c>
      <c r="B151">
        <f t="shared" si="20"/>
        <v>13</v>
      </c>
      <c r="C151">
        <v>150</v>
      </c>
      <c r="D151" s="4">
        <f t="shared" si="21"/>
        <v>0</v>
      </c>
      <c r="E151" s="4">
        <f>IF(ISNA(VLOOKUP(A151,'Extra aflossing'!A:G,3,0)),0,VLOOKUP(A151,'Extra aflossing'!A:G,3,0))</f>
        <v>0</v>
      </c>
      <c r="F151" s="4">
        <f>IF(A151&lt;=Invoer!$B$27,IF(M150&gt;=0,IF(M150&gt;=$H$2,'Annuitair zonder HRA'!I151-J151,M150-D151),0),0)</f>
        <v>0</v>
      </c>
      <c r="G151" s="4">
        <f>IF(M150*Invoer!$B$12/12&gt;=0,M150*Invoer!$B$12/12,0)</f>
        <v>0</v>
      </c>
      <c r="H151" s="4">
        <f>ABS(PMT(Invoer!$B$12/12,360-C151+1,IF(M150&gt;=0,M150,0),0))</f>
        <v>0</v>
      </c>
      <c r="I151" s="4">
        <f t="shared" si="18"/>
        <v>0</v>
      </c>
      <c r="J151" s="4">
        <f t="shared" si="19"/>
        <v>0</v>
      </c>
      <c r="K151" s="4">
        <f t="shared" si="22"/>
        <v>0</v>
      </c>
      <c r="L151" s="4">
        <f t="shared" si="23"/>
        <v>0</v>
      </c>
      <c r="M151" s="4">
        <f t="shared" si="26"/>
        <v>0</v>
      </c>
      <c r="N151" s="4">
        <f t="shared" si="24"/>
        <v>0</v>
      </c>
    </row>
    <row r="152" spans="1:14" x14ac:dyDescent="0.25">
      <c r="A152" s="10">
        <f t="shared" si="25"/>
        <v>49004</v>
      </c>
      <c r="B152">
        <f t="shared" si="20"/>
        <v>13</v>
      </c>
      <c r="C152">
        <v>151</v>
      </c>
      <c r="D152" s="4">
        <f t="shared" si="21"/>
        <v>0</v>
      </c>
      <c r="E152" s="4">
        <f>IF(ISNA(VLOOKUP(A152,'Extra aflossing'!A:G,3,0)),0,VLOOKUP(A152,'Extra aflossing'!A:G,3,0))</f>
        <v>0</v>
      </c>
      <c r="F152" s="4">
        <f>IF(A152&lt;=Invoer!$B$27,IF(M151&gt;=0,IF(M151&gt;=$H$2,'Annuitair zonder HRA'!I152-J152,M151-D152),0),0)</f>
        <v>0</v>
      </c>
      <c r="G152" s="4">
        <f>IF(M151*Invoer!$B$12/12&gt;=0,M151*Invoer!$B$12/12,0)</f>
        <v>0</v>
      </c>
      <c r="H152" s="4">
        <f>ABS(PMT(Invoer!$B$12/12,360-C152+1,IF(M151&gt;=0,M151,0),0))</f>
        <v>0</v>
      </c>
      <c r="I152" s="4">
        <f t="shared" si="18"/>
        <v>0</v>
      </c>
      <c r="J152" s="4">
        <f t="shared" si="19"/>
        <v>0</v>
      </c>
      <c r="K152" s="4">
        <f t="shared" si="22"/>
        <v>0</v>
      </c>
      <c r="L152" s="4">
        <f t="shared" si="23"/>
        <v>0</v>
      </c>
      <c r="M152" s="4">
        <f t="shared" si="26"/>
        <v>0</v>
      </c>
      <c r="N152" s="4">
        <f t="shared" si="24"/>
        <v>0</v>
      </c>
    </row>
    <row r="153" spans="1:14" x14ac:dyDescent="0.25">
      <c r="A153" s="10">
        <f t="shared" si="25"/>
        <v>49035</v>
      </c>
      <c r="B153">
        <f t="shared" si="20"/>
        <v>13</v>
      </c>
      <c r="C153">
        <v>152</v>
      </c>
      <c r="D153" s="4">
        <f t="shared" si="21"/>
        <v>0</v>
      </c>
      <c r="E153" s="4">
        <f>IF(ISNA(VLOOKUP(A153,'Extra aflossing'!A:G,3,0)),0,VLOOKUP(A153,'Extra aflossing'!A:G,3,0))</f>
        <v>0</v>
      </c>
      <c r="F153" s="4">
        <f>IF(A153&lt;=Invoer!$B$27,IF(M152&gt;=0,IF(M152&gt;=$H$2,'Annuitair zonder HRA'!I153-J153,M152-D153),0),0)</f>
        <v>0</v>
      </c>
      <c r="G153" s="4">
        <f>IF(M152*Invoer!$B$12/12&gt;=0,M152*Invoer!$B$12/12,0)</f>
        <v>0</v>
      </c>
      <c r="H153" s="4">
        <f>ABS(PMT(Invoer!$B$12/12,360-C153+1,IF(M152&gt;=0,M152,0),0))</f>
        <v>0</v>
      </c>
      <c r="I153" s="4">
        <f t="shared" si="18"/>
        <v>0</v>
      </c>
      <c r="J153" s="4">
        <f t="shared" si="19"/>
        <v>0</v>
      </c>
      <c r="K153" s="4">
        <f t="shared" si="22"/>
        <v>0</v>
      </c>
      <c r="L153" s="4">
        <f t="shared" si="23"/>
        <v>0</v>
      </c>
      <c r="M153" s="4">
        <f t="shared" si="26"/>
        <v>0</v>
      </c>
      <c r="N153" s="4">
        <f t="shared" si="24"/>
        <v>0</v>
      </c>
    </row>
    <row r="154" spans="1:14" x14ac:dyDescent="0.25">
      <c r="A154" s="10">
        <f t="shared" si="25"/>
        <v>49065</v>
      </c>
      <c r="B154">
        <f t="shared" si="20"/>
        <v>13</v>
      </c>
      <c r="C154">
        <v>153</v>
      </c>
      <c r="D154" s="4">
        <f t="shared" si="21"/>
        <v>0</v>
      </c>
      <c r="E154" s="4">
        <f>IF(ISNA(VLOOKUP(A154,'Extra aflossing'!A:G,3,0)),0,VLOOKUP(A154,'Extra aflossing'!A:G,3,0))</f>
        <v>0</v>
      </c>
      <c r="F154" s="4">
        <f>IF(A154&lt;=Invoer!$B$27,IF(M153&gt;=0,IF(M153&gt;=$H$2,'Annuitair zonder HRA'!I154-J154,M153-D154),0),0)</f>
        <v>0</v>
      </c>
      <c r="G154" s="4">
        <f>IF(M153*Invoer!$B$12/12&gt;=0,M153*Invoer!$B$12/12,0)</f>
        <v>0</v>
      </c>
      <c r="H154" s="4">
        <f>ABS(PMT(Invoer!$B$12/12,360-C154+1,IF(M153&gt;=0,M153,0),0))</f>
        <v>0</v>
      </c>
      <c r="I154" s="4">
        <f t="shared" si="18"/>
        <v>0</v>
      </c>
      <c r="J154" s="4">
        <f t="shared" si="19"/>
        <v>0</v>
      </c>
      <c r="K154" s="4">
        <f t="shared" si="22"/>
        <v>0</v>
      </c>
      <c r="L154" s="4">
        <f t="shared" si="23"/>
        <v>0</v>
      </c>
      <c r="M154" s="4">
        <f t="shared" si="26"/>
        <v>0</v>
      </c>
      <c r="N154" s="4">
        <f t="shared" si="24"/>
        <v>0</v>
      </c>
    </row>
    <row r="155" spans="1:14" x14ac:dyDescent="0.25">
      <c r="A155" s="10">
        <f t="shared" si="25"/>
        <v>49096</v>
      </c>
      <c r="B155">
        <f t="shared" si="20"/>
        <v>13</v>
      </c>
      <c r="C155">
        <v>154</v>
      </c>
      <c r="D155" s="4">
        <f t="shared" si="21"/>
        <v>0</v>
      </c>
      <c r="E155" s="4">
        <f>IF(ISNA(VLOOKUP(A155,'Extra aflossing'!A:G,3,0)),0,VLOOKUP(A155,'Extra aflossing'!A:G,3,0))</f>
        <v>0</v>
      </c>
      <c r="F155" s="4">
        <f>IF(A155&lt;=Invoer!$B$27,IF(M154&gt;=0,IF(M154&gt;=$H$2,'Annuitair zonder HRA'!I155-J155,M154-D155),0),0)</f>
        <v>0</v>
      </c>
      <c r="G155" s="4">
        <f>IF(M154*Invoer!$B$12/12&gt;=0,M154*Invoer!$B$12/12,0)</f>
        <v>0</v>
      </c>
      <c r="H155" s="4">
        <f>ABS(PMT(Invoer!$B$12/12,360-C155+1,IF(M154&gt;=0,M154,0),0))</f>
        <v>0</v>
      </c>
      <c r="I155" s="4">
        <f t="shared" si="18"/>
        <v>0</v>
      </c>
      <c r="J155" s="4">
        <f t="shared" si="19"/>
        <v>0</v>
      </c>
      <c r="K155" s="4">
        <f t="shared" si="22"/>
        <v>0</v>
      </c>
      <c r="L155" s="4">
        <f t="shared" si="23"/>
        <v>0</v>
      </c>
      <c r="M155" s="4">
        <f t="shared" si="26"/>
        <v>0</v>
      </c>
      <c r="N155" s="4">
        <f t="shared" si="24"/>
        <v>0</v>
      </c>
    </row>
    <row r="156" spans="1:14" x14ac:dyDescent="0.25">
      <c r="A156" s="10">
        <f t="shared" si="25"/>
        <v>49126</v>
      </c>
      <c r="B156">
        <f t="shared" si="20"/>
        <v>13</v>
      </c>
      <c r="C156">
        <v>155</v>
      </c>
      <c r="D156" s="4">
        <f t="shared" si="21"/>
        <v>0</v>
      </c>
      <c r="E156" s="4">
        <f>IF(ISNA(VLOOKUP(A156,'Extra aflossing'!A:G,3,0)),0,VLOOKUP(A156,'Extra aflossing'!A:G,3,0))</f>
        <v>0</v>
      </c>
      <c r="F156" s="4">
        <f>IF(A156&lt;=Invoer!$B$27,IF(M155&gt;=0,IF(M155&gt;=$H$2,'Annuitair zonder HRA'!I156-J156,M155-D156),0),0)</f>
        <v>0</v>
      </c>
      <c r="G156" s="4">
        <f>IF(M155*Invoer!$B$12/12&gt;=0,M155*Invoer!$B$12/12,0)</f>
        <v>0</v>
      </c>
      <c r="H156" s="4">
        <f>ABS(PMT(Invoer!$B$12/12,360-C156+1,IF(M155&gt;=0,M155,0),0))</f>
        <v>0</v>
      </c>
      <c r="I156" s="4">
        <f t="shared" si="18"/>
        <v>0</v>
      </c>
      <c r="J156" s="4">
        <f t="shared" si="19"/>
        <v>0</v>
      </c>
      <c r="K156" s="4">
        <f t="shared" si="22"/>
        <v>0</v>
      </c>
      <c r="L156" s="4">
        <f t="shared" si="23"/>
        <v>0</v>
      </c>
      <c r="M156" s="4">
        <f t="shared" si="26"/>
        <v>0</v>
      </c>
      <c r="N156" s="4">
        <f t="shared" si="24"/>
        <v>0</v>
      </c>
    </row>
    <row r="157" spans="1:14" x14ac:dyDescent="0.25">
      <c r="A157" s="10">
        <f t="shared" si="25"/>
        <v>49157</v>
      </c>
      <c r="B157">
        <f t="shared" si="20"/>
        <v>13</v>
      </c>
      <c r="C157">
        <v>156</v>
      </c>
      <c r="D157" s="4">
        <f t="shared" si="21"/>
        <v>0</v>
      </c>
      <c r="E157" s="4">
        <f>IF(ISNA(VLOOKUP(A157,'Extra aflossing'!A:G,3,0)),0,VLOOKUP(A157,'Extra aflossing'!A:G,3,0))</f>
        <v>0</v>
      </c>
      <c r="F157" s="4">
        <f>IF(A157&lt;=Invoer!$B$27,IF(M156&gt;=0,IF(M156&gt;=$H$2,'Annuitair zonder HRA'!I157-J157,M156-D157),0),0)</f>
        <v>0</v>
      </c>
      <c r="G157" s="4">
        <f>IF(M156*Invoer!$B$12/12&gt;=0,M156*Invoer!$B$12/12,0)</f>
        <v>0</v>
      </c>
      <c r="H157" s="4">
        <f>ABS(PMT(Invoer!$B$12/12,360-C157+1,IF(M156&gt;=0,M156,0),0))</f>
        <v>0</v>
      </c>
      <c r="I157" s="4">
        <f t="shared" si="18"/>
        <v>0</v>
      </c>
      <c r="J157" s="4">
        <f t="shared" si="19"/>
        <v>0</v>
      </c>
      <c r="K157" s="4">
        <f t="shared" si="22"/>
        <v>0</v>
      </c>
      <c r="L157" s="4">
        <f t="shared" si="23"/>
        <v>0</v>
      </c>
      <c r="M157" s="4">
        <f t="shared" si="26"/>
        <v>0</v>
      </c>
      <c r="N157" s="4">
        <f t="shared" si="24"/>
        <v>0</v>
      </c>
    </row>
    <row r="158" spans="1:14" x14ac:dyDescent="0.25">
      <c r="A158" s="10">
        <f t="shared" si="25"/>
        <v>49188</v>
      </c>
      <c r="B158">
        <f t="shared" si="20"/>
        <v>14</v>
      </c>
      <c r="C158">
        <v>157</v>
      </c>
      <c r="D158" s="4">
        <f t="shared" si="21"/>
        <v>0</v>
      </c>
      <c r="E158" s="4">
        <f>IF(ISNA(VLOOKUP(A158,'Extra aflossing'!A:G,3,0)),0,VLOOKUP(A158,'Extra aflossing'!A:G,3,0))</f>
        <v>0</v>
      </c>
      <c r="F158" s="4">
        <f>IF(A158&lt;=Invoer!$B$27,IF(M157&gt;=0,IF(M157&gt;=$H$2,'Annuitair zonder HRA'!I158-J158,M157-D158),0),0)</f>
        <v>0</v>
      </c>
      <c r="G158" s="4">
        <f>IF(M157*Invoer!$B$12/12&gt;=0,M157*Invoer!$B$12/12,0)</f>
        <v>0</v>
      </c>
      <c r="H158" s="4">
        <f>ABS(PMT(Invoer!$B$12/12,360-C158+1,IF(M157&gt;=0,M157,0),0))</f>
        <v>0</v>
      </c>
      <c r="I158" s="4">
        <f t="shared" si="18"/>
        <v>0</v>
      </c>
      <c r="J158" s="4">
        <f t="shared" si="19"/>
        <v>0</v>
      </c>
      <c r="K158" s="4">
        <f t="shared" si="22"/>
        <v>0</v>
      </c>
      <c r="L158" s="4">
        <f t="shared" si="23"/>
        <v>0</v>
      </c>
      <c r="M158" s="4">
        <f t="shared" si="26"/>
        <v>0</v>
      </c>
      <c r="N158" s="4">
        <f t="shared" si="24"/>
        <v>0</v>
      </c>
    </row>
    <row r="159" spans="1:14" x14ac:dyDescent="0.25">
      <c r="A159" s="10">
        <f t="shared" si="25"/>
        <v>49218</v>
      </c>
      <c r="B159">
        <f t="shared" si="20"/>
        <v>14</v>
      </c>
      <c r="C159">
        <v>158</v>
      </c>
      <c r="D159" s="4">
        <f t="shared" si="21"/>
        <v>0</v>
      </c>
      <c r="E159" s="4">
        <f>IF(ISNA(VLOOKUP(A159,'Extra aflossing'!A:G,3,0)),0,VLOOKUP(A159,'Extra aflossing'!A:G,3,0))</f>
        <v>0</v>
      </c>
      <c r="F159" s="4">
        <f>IF(A159&lt;=Invoer!$B$27,IF(M158&gt;=0,IF(M158&gt;=$H$2,'Annuitair zonder HRA'!I159-J159,M158-D159),0),0)</f>
        <v>0</v>
      </c>
      <c r="G159" s="4">
        <f>IF(M158*Invoer!$B$12/12&gt;=0,M158*Invoer!$B$12/12,0)</f>
        <v>0</v>
      </c>
      <c r="H159" s="4">
        <f>ABS(PMT(Invoer!$B$12/12,360-C159+1,IF(M158&gt;=0,M158,0),0))</f>
        <v>0</v>
      </c>
      <c r="I159" s="4">
        <f t="shared" si="18"/>
        <v>0</v>
      </c>
      <c r="J159" s="4">
        <f t="shared" si="19"/>
        <v>0</v>
      </c>
      <c r="K159" s="4">
        <f t="shared" si="22"/>
        <v>0</v>
      </c>
      <c r="L159" s="4">
        <f t="shared" si="23"/>
        <v>0</v>
      </c>
      <c r="M159" s="4">
        <f t="shared" si="26"/>
        <v>0</v>
      </c>
      <c r="N159" s="4">
        <f t="shared" si="24"/>
        <v>0</v>
      </c>
    </row>
    <row r="160" spans="1:14" x14ac:dyDescent="0.25">
      <c r="A160" s="10">
        <f t="shared" si="25"/>
        <v>49249</v>
      </c>
      <c r="B160">
        <f t="shared" si="20"/>
        <v>14</v>
      </c>
      <c r="C160">
        <v>159</v>
      </c>
      <c r="D160" s="4">
        <f t="shared" si="21"/>
        <v>0</v>
      </c>
      <c r="E160" s="4">
        <f>IF(ISNA(VLOOKUP(A160,'Extra aflossing'!A:G,3,0)),0,VLOOKUP(A160,'Extra aflossing'!A:G,3,0))</f>
        <v>0</v>
      </c>
      <c r="F160" s="4">
        <f>IF(A160&lt;=Invoer!$B$27,IF(M159&gt;=0,IF(M159&gt;=$H$2,'Annuitair zonder HRA'!I160-J160,M159-D160),0),0)</f>
        <v>0</v>
      </c>
      <c r="G160" s="4">
        <f>IF(M159*Invoer!$B$12/12&gt;=0,M159*Invoer!$B$12/12,0)</f>
        <v>0</v>
      </c>
      <c r="H160" s="4">
        <f>ABS(PMT(Invoer!$B$12/12,360-C160+1,IF(M159&gt;=0,M159,0),0))</f>
        <v>0</v>
      </c>
      <c r="I160" s="4">
        <f t="shared" si="18"/>
        <v>0</v>
      </c>
      <c r="J160" s="4">
        <f t="shared" si="19"/>
        <v>0</v>
      </c>
      <c r="K160" s="4">
        <f t="shared" si="22"/>
        <v>0</v>
      </c>
      <c r="L160" s="4">
        <f t="shared" si="23"/>
        <v>0</v>
      </c>
      <c r="M160" s="4">
        <f t="shared" si="26"/>
        <v>0</v>
      </c>
      <c r="N160" s="4">
        <f t="shared" si="24"/>
        <v>0</v>
      </c>
    </row>
    <row r="161" spans="1:14" x14ac:dyDescent="0.25">
      <c r="A161" s="10">
        <f t="shared" si="25"/>
        <v>49279</v>
      </c>
      <c r="B161">
        <f t="shared" si="20"/>
        <v>14</v>
      </c>
      <c r="C161">
        <v>160</v>
      </c>
      <c r="D161" s="4">
        <f t="shared" si="21"/>
        <v>0</v>
      </c>
      <c r="E161" s="4">
        <f>IF(ISNA(VLOOKUP(A161,'Extra aflossing'!A:G,3,0)),0,VLOOKUP(A161,'Extra aflossing'!A:G,3,0))</f>
        <v>0</v>
      </c>
      <c r="F161" s="4">
        <f>IF(A161&lt;=Invoer!$B$27,IF(M160&gt;=0,IF(M160&gt;=$H$2,'Annuitair zonder HRA'!I161-J161,M160-D161),0),0)</f>
        <v>0</v>
      </c>
      <c r="G161" s="4">
        <f>IF(M160*Invoer!$B$12/12&gt;=0,M160*Invoer!$B$12/12,0)</f>
        <v>0</v>
      </c>
      <c r="H161" s="4">
        <f>ABS(PMT(Invoer!$B$12/12,360-C161+1,IF(M160&gt;=0,M160,0),0))</f>
        <v>0</v>
      </c>
      <c r="I161" s="4">
        <f t="shared" si="18"/>
        <v>0</v>
      </c>
      <c r="J161" s="4">
        <f t="shared" si="19"/>
        <v>0</v>
      </c>
      <c r="K161" s="4">
        <f t="shared" si="22"/>
        <v>0</v>
      </c>
      <c r="L161" s="4">
        <f t="shared" si="23"/>
        <v>0</v>
      </c>
      <c r="M161" s="4">
        <f t="shared" si="26"/>
        <v>0</v>
      </c>
      <c r="N161" s="4">
        <f t="shared" si="24"/>
        <v>0</v>
      </c>
    </row>
    <row r="162" spans="1:14" x14ac:dyDescent="0.25">
      <c r="A162" s="10">
        <f t="shared" si="25"/>
        <v>49310</v>
      </c>
      <c r="B162">
        <f t="shared" si="20"/>
        <v>14</v>
      </c>
      <c r="C162">
        <v>161</v>
      </c>
      <c r="D162" s="4">
        <f t="shared" si="21"/>
        <v>0</v>
      </c>
      <c r="E162" s="4">
        <f>IF(ISNA(VLOOKUP(A162,'Extra aflossing'!A:G,3,0)),0,VLOOKUP(A162,'Extra aflossing'!A:G,3,0))</f>
        <v>0</v>
      </c>
      <c r="F162" s="4">
        <f>IF(A162&lt;=Invoer!$B$27,IF(M161&gt;=0,IF(M161&gt;=$H$2,'Annuitair zonder HRA'!I162-J162,M161-D162),0),0)</f>
        <v>0</v>
      </c>
      <c r="G162" s="4">
        <f>IF(M161*Invoer!$B$12/12&gt;=0,M161*Invoer!$B$12/12,0)</f>
        <v>0</v>
      </c>
      <c r="H162" s="4">
        <f>ABS(PMT(Invoer!$B$12/12,360-C162+1,IF(M161&gt;=0,M161,0),0))</f>
        <v>0</v>
      </c>
      <c r="I162" s="4">
        <f t="shared" si="18"/>
        <v>0</v>
      </c>
      <c r="J162" s="4">
        <f t="shared" si="19"/>
        <v>0</v>
      </c>
      <c r="K162" s="4">
        <f t="shared" si="22"/>
        <v>0</v>
      </c>
      <c r="L162" s="4">
        <f t="shared" si="23"/>
        <v>0</v>
      </c>
      <c r="M162" s="4">
        <f t="shared" si="26"/>
        <v>0</v>
      </c>
      <c r="N162" s="4">
        <f t="shared" si="24"/>
        <v>0</v>
      </c>
    </row>
    <row r="163" spans="1:14" x14ac:dyDescent="0.25">
      <c r="A163" s="10">
        <f t="shared" si="25"/>
        <v>49341</v>
      </c>
      <c r="B163">
        <f t="shared" si="20"/>
        <v>14</v>
      </c>
      <c r="C163">
        <v>162</v>
      </c>
      <c r="D163" s="4">
        <f t="shared" si="21"/>
        <v>0</v>
      </c>
      <c r="E163" s="4">
        <f>IF(ISNA(VLOOKUP(A163,'Extra aflossing'!A:G,3,0)),0,VLOOKUP(A163,'Extra aflossing'!A:G,3,0))</f>
        <v>0</v>
      </c>
      <c r="F163" s="4">
        <f>IF(A163&lt;=Invoer!$B$27,IF(M162&gt;=0,IF(M162&gt;=$H$2,'Annuitair zonder HRA'!I163-J163,M162-D163),0),0)</f>
        <v>0</v>
      </c>
      <c r="G163" s="4">
        <f>IF(M162*Invoer!$B$12/12&gt;=0,M162*Invoer!$B$12/12,0)</f>
        <v>0</v>
      </c>
      <c r="H163" s="4">
        <f>ABS(PMT(Invoer!$B$12/12,360-C163+1,IF(M162&gt;=0,M162,0),0))</f>
        <v>0</v>
      </c>
      <c r="I163" s="4">
        <f t="shared" si="18"/>
        <v>0</v>
      </c>
      <c r="J163" s="4">
        <f t="shared" si="19"/>
        <v>0</v>
      </c>
      <c r="K163" s="4">
        <f t="shared" si="22"/>
        <v>0</v>
      </c>
      <c r="L163" s="4">
        <f t="shared" si="23"/>
        <v>0</v>
      </c>
      <c r="M163" s="4">
        <f t="shared" si="26"/>
        <v>0</v>
      </c>
      <c r="N163" s="4">
        <f t="shared" si="24"/>
        <v>0</v>
      </c>
    </row>
    <row r="164" spans="1:14" x14ac:dyDescent="0.25">
      <c r="A164" s="10">
        <f t="shared" si="25"/>
        <v>49369</v>
      </c>
      <c r="B164">
        <f t="shared" si="20"/>
        <v>14</v>
      </c>
      <c r="C164">
        <v>163</v>
      </c>
      <c r="D164" s="4">
        <f t="shared" si="21"/>
        <v>0</v>
      </c>
      <c r="E164" s="4">
        <f>IF(ISNA(VLOOKUP(A164,'Extra aflossing'!A:G,3,0)),0,VLOOKUP(A164,'Extra aflossing'!A:G,3,0))</f>
        <v>0</v>
      </c>
      <c r="F164" s="4">
        <f>IF(A164&lt;=Invoer!$B$27,IF(M163&gt;=0,IF(M163&gt;=$H$2,'Annuitair zonder HRA'!I164-J164,M163-D164),0),0)</f>
        <v>0</v>
      </c>
      <c r="G164" s="4">
        <f>IF(M163*Invoer!$B$12/12&gt;=0,M163*Invoer!$B$12/12,0)</f>
        <v>0</v>
      </c>
      <c r="H164" s="4">
        <f>ABS(PMT(Invoer!$B$12/12,360-C164+1,IF(M163&gt;=0,M163,0),0))</f>
        <v>0</v>
      </c>
      <c r="I164" s="4">
        <f t="shared" si="18"/>
        <v>0</v>
      </c>
      <c r="J164" s="4">
        <f t="shared" si="19"/>
        <v>0</v>
      </c>
      <c r="K164" s="4">
        <f t="shared" si="22"/>
        <v>0</v>
      </c>
      <c r="L164" s="4">
        <f t="shared" si="23"/>
        <v>0</v>
      </c>
      <c r="M164" s="4">
        <f t="shared" si="26"/>
        <v>0</v>
      </c>
      <c r="N164" s="4">
        <f t="shared" si="24"/>
        <v>0</v>
      </c>
    </row>
    <row r="165" spans="1:14" x14ac:dyDescent="0.25">
      <c r="A165" s="10">
        <f t="shared" si="25"/>
        <v>49400</v>
      </c>
      <c r="B165">
        <f t="shared" si="20"/>
        <v>14</v>
      </c>
      <c r="C165">
        <v>164</v>
      </c>
      <c r="D165" s="4">
        <f t="shared" si="21"/>
        <v>0</v>
      </c>
      <c r="E165" s="4">
        <f>IF(ISNA(VLOOKUP(A165,'Extra aflossing'!A:G,3,0)),0,VLOOKUP(A165,'Extra aflossing'!A:G,3,0))</f>
        <v>0</v>
      </c>
      <c r="F165" s="4">
        <f>IF(A165&lt;=Invoer!$B$27,IF(M164&gt;=0,IF(M164&gt;=$H$2,'Annuitair zonder HRA'!I165-J165,M164-D165),0),0)</f>
        <v>0</v>
      </c>
      <c r="G165" s="4">
        <f>IF(M164*Invoer!$B$12/12&gt;=0,M164*Invoer!$B$12/12,0)</f>
        <v>0</v>
      </c>
      <c r="H165" s="4">
        <f>ABS(PMT(Invoer!$B$12/12,360-C165+1,IF(M164&gt;=0,M164,0),0))</f>
        <v>0</v>
      </c>
      <c r="I165" s="4">
        <f t="shared" si="18"/>
        <v>0</v>
      </c>
      <c r="J165" s="4">
        <f t="shared" si="19"/>
        <v>0</v>
      </c>
      <c r="K165" s="4">
        <f t="shared" si="22"/>
        <v>0</v>
      </c>
      <c r="L165" s="4">
        <f t="shared" si="23"/>
        <v>0</v>
      </c>
      <c r="M165" s="4">
        <f t="shared" si="26"/>
        <v>0</v>
      </c>
      <c r="N165" s="4">
        <f t="shared" si="24"/>
        <v>0</v>
      </c>
    </row>
    <row r="166" spans="1:14" x14ac:dyDescent="0.25">
      <c r="A166" s="10">
        <f t="shared" si="25"/>
        <v>49430</v>
      </c>
      <c r="B166">
        <f t="shared" si="20"/>
        <v>14</v>
      </c>
      <c r="C166">
        <v>165</v>
      </c>
      <c r="D166" s="4">
        <f t="shared" si="21"/>
        <v>0</v>
      </c>
      <c r="E166" s="4">
        <f>IF(ISNA(VLOOKUP(A166,'Extra aflossing'!A:G,3,0)),0,VLOOKUP(A166,'Extra aflossing'!A:G,3,0))</f>
        <v>0</v>
      </c>
      <c r="F166" s="4">
        <f>IF(A166&lt;=Invoer!$B$27,IF(M165&gt;=0,IF(M165&gt;=$H$2,'Annuitair zonder HRA'!I166-J166,M165-D166),0),0)</f>
        <v>0</v>
      </c>
      <c r="G166" s="4">
        <f>IF(M165*Invoer!$B$12/12&gt;=0,M165*Invoer!$B$12/12,0)</f>
        <v>0</v>
      </c>
      <c r="H166" s="4">
        <f>ABS(PMT(Invoer!$B$12/12,360-C166+1,IF(M165&gt;=0,M165,0),0))</f>
        <v>0</v>
      </c>
      <c r="I166" s="4">
        <f t="shared" si="18"/>
        <v>0</v>
      </c>
      <c r="J166" s="4">
        <f t="shared" si="19"/>
        <v>0</v>
      </c>
      <c r="K166" s="4">
        <f t="shared" si="22"/>
        <v>0</v>
      </c>
      <c r="L166" s="4">
        <f t="shared" si="23"/>
        <v>0</v>
      </c>
      <c r="M166" s="4">
        <f t="shared" si="26"/>
        <v>0</v>
      </c>
      <c r="N166" s="4">
        <f t="shared" si="24"/>
        <v>0</v>
      </c>
    </row>
    <row r="167" spans="1:14" x14ac:dyDescent="0.25">
      <c r="A167" s="10">
        <f t="shared" si="25"/>
        <v>49461</v>
      </c>
      <c r="B167">
        <f t="shared" si="20"/>
        <v>14</v>
      </c>
      <c r="C167">
        <v>166</v>
      </c>
      <c r="D167" s="4">
        <f t="shared" si="21"/>
        <v>0</v>
      </c>
      <c r="E167" s="4">
        <f>IF(ISNA(VLOOKUP(A167,'Extra aflossing'!A:G,3,0)),0,VLOOKUP(A167,'Extra aflossing'!A:G,3,0))</f>
        <v>0</v>
      </c>
      <c r="F167" s="4">
        <f>IF(A167&lt;=Invoer!$B$27,IF(M166&gt;=0,IF(M166&gt;=$H$2,'Annuitair zonder HRA'!I167-J167,M166-D167),0),0)</f>
        <v>0</v>
      </c>
      <c r="G167" s="4">
        <f>IF(M166*Invoer!$B$12/12&gt;=0,M166*Invoer!$B$12/12,0)</f>
        <v>0</v>
      </c>
      <c r="H167" s="4">
        <f>ABS(PMT(Invoer!$B$12/12,360-C167+1,IF(M166&gt;=0,M166,0),0))</f>
        <v>0</v>
      </c>
      <c r="I167" s="4">
        <f t="shared" si="18"/>
        <v>0</v>
      </c>
      <c r="J167" s="4">
        <f t="shared" si="19"/>
        <v>0</v>
      </c>
      <c r="K167" s="4">
        <f t="shared" si="22"/>
        <v>0</v>
      </c>
      <c r="L167" s="4">
        <f t="shared" si="23"/>
        <v>0</v>
      </c>
      <c r="M167" s="4">
        <f t="shared" si="26"/>
        <v>0</v>
      </c>
      <c r="N167" s="4">
        <f t="shared" si="24"/>
        <v>0</v>
      </c>
    </row>
    <row r="168" spans="1:14" x14ac:dyDescent="0.25">
      <c r="A168" s="10">
        <f t="shared" si="25"/>
        <v>49491</v>
      </c>
      <c r="B168">
        <f t="shared" si="20"/>
        <v>14</v>
      </c>
      <c r="C168">
        <v>167</v>
      </c>
      <c r="D168" s="4">
        <f t="shared" si="21"/>
        <v>0</v>
      </c>
      <c r="E168" s="4">
        <f>IF(ISNA(VLOOKUP(A168,'Extra aflossing'!A:G,3,0)),0,VLOOKUP(A168,'Extra aflossing'!A:G,3,0))</f>
        <v>0</v>
      </c>
      <c r="F168" s="4">
        <f>IF(A168&lt;=Invoer!$B$27,IF(M167&gt;=0,IF(M167&gt;=$H$2,'Annuitair zonder HRA'!I168-J168,M167-D168),0),0)</f>
        <v>0</v>
      </c>
      <c r="G168" s="4">
        <f>IF(M167*Invoer!$B$12/12&gt;=0,M167*Invoer!$B$12/12,0)</f>
        <v>0</v>
      </c>
      <c r="H168" s="4">
        <f>ABS(PMT(Invoer!$B$12/12,360-C168+1,IF(M167&gt;=0,M167,0),0))</f>
        <v>0</v>
      </c>
      <c r="I168" s="4">
        <f t="shared" si="18"/>
        <v>0</v>
      </c>
      <c r="J168" s="4">
        <f t="shared" si="19"/>
        <v>0</v>
      </c>
      <c r="K168" s="4">
        <f t="shared" si="22"/>
        <v>0</v>
      </c>
      <c r="L168" s="4">
        <f t="shared" si="23"/>
        <v>0</v>
      </c>
      <c r="M168" s="4">
        <f t="shared" si="26"/>
        <v>0</v>
      </c>
      <c r="N168" s="4">
        <f t="shared" si="24"/>
        <v>0</v>
      </c>
    </row>
    <row r="169" spans="1:14" x14ac:dyDescent="0.25">
      <c r="A169" s="10">
        <f t="shared" si="25"/>
        <v>49522</v>
      </c>
      <c r="B169">
        <f t="shared" si="20"/>
        <v>14</v>
      </c>
      <c r="C169">
        <v>168</v>
      </c>
      <c r="D169" s="4">
        <f t="shared" si="21"/>
        <v>0</v>
      </c>
      <c r="E169" s="4">
        <f>IF(ISNA(VLOOKUP(A169,'Extra aflossing'!A:G,3,0)),0,VLOOKUP(A169,'Extra aflossing'!A:G,3,0))</f>
        <v>0</v>
      </c>
      <c r="F169" s="4">
        <f>IF(A169&lt;=Invoer!$B$27,IF(M168&gt;=0,IF(M168&gt;=$H$2,'Annuitair zonder HRA'!I169-J169,M168-D169),0),0)</f>
        <v>0</v>
      </c>
      <c r="G169" s="4">
        <f>IF(M168*Invoer!$B$12/12&gt;=0,M168*Invoer!$B$12/12,0)</f>
        <v>0</v>
      </c>
      <c r="H169" s="4">
        <f>ABS(PMT(Invoer!$B$12/12,360-C169+1,IF(M168&gt;=0,M168,0),0))</f>
        <v>0</v>
      </c>
      <c r="I169" s="4">
        <f t="shared" si="18"/>
        <v>0</v>
      </c>
      <c r="J169" s="4">
        <f t="shared" si="19"/>
        <v>0</v>
      </c>
      <c r="K169" s="4">
        <f t="shared" si="22"/>
        <v>0</v>
      </c>
      <c r="L169" s="4">
        <f t="shared" si="23"/>
        <v>0</v>
      </c>
      <c r="M169" s="4">
        <f t="shared" si="26"/>
        <v>0</v>
      </c>
      <c r="N169" s="4">
        <f t="shared" si="24"/>
        <v>0</v>
      </c>
    </row>
    <row r="170" spans="1:14" x14ac:dyDescent="0.25">
      <c r="A170" s="10">
        <f t="shared" si="25"/>
        <v>49553</v>
      </c>
      <c r="B170">
        <f t="shared" si="20"/>
        <v>15</v>
      </c>
      <c r="C170">
        <v>169</v>
      </c>
      <c r="D170" s="4">
        <f t="shared" si="21"/>
        <v>0</v>
      </c>
      <c r="E170" s="4">
        <f>IF(ISNA(VLOOKUP(A170,'Extra aflossing'!A:G,3,0)),0,VLOOKUP(A170,'Extra aflossing'!A:G,3,0))</f>
        <v>0</v>
      </c>
      <c r="F170" s="4">
        <f>IF(A170&lt;=Invoer!$B$27,IF(M169&gt;=0,IF(M169&gt;=$H$2,'Annuitair zonder HRA'!I170-J170,M169-D170),0),0)</f>
        <v>0</v>
      </c>
      <c r="G170" s="4">
        <f>IF(M169*Invoer!$B$12/12&gt;=0,M169*Invoer!$B$12/12,0)</f>
        <v>0</v>
      </c>
      <c r="H170" s="4">
        <f>ABS(PMT(Invoer!$B$12/12,360-C170+1,IF(M169&gt;=0,M169,0),0))</f>
        <v>0</v>
      </c>
      <c r="I170" s="4">
        <f t="shared" si="18"/>
        <v>0</v>
      </c>
      <c r="J170" s="4">
        <f t="shared" si="19"/>
        <v>0</v>
      </c>
      <c r="K170" s="4">
        <f t="shared" si="22"/>
        <v>0</v>
      </c>
      <c r="L170" s="4">
        <f t="shared" si="23"/>
        <v>0</v>
      </c>
      <c r="M170" s="4">
        <f t="shared" si="26"/>
        <v>0</v>
      </c>
      <c r="N170" s="4">
        <f t="shared" si="24"/>
        <v>0</v>
      </c>
    </row>
    <row r="171" spans="1:14" x14ac:dyDescent="0.25">
      <c r="A171" s="10">
        <f t="shared" si="25"/>
        <v>49583</v>
      </c>
      <c r="B171">
        <f t="shared" si="20"/>
        <v>15</v>
      </c>
      <c r="C171">
        <v>170</v>
      </c>
      <c r="D171" s="4">
        <f t="shared" si="21"/>
        <v>0</v>
      </c>
      <c r="E171" s="4">
        <f>IF(ISNA(VLOOKUP(A171,'Extra aflossing'!A:G,3,0)),0,VLOOKUP(A171,'Extra aflossing'!A:G,3,0))</f>
        <v>0</v>
      </c>
      <c r="F171" s="4">
        <f>IF(A171&lt;=Invoer!$B$27,IF(M170&gt;=0,IF(M170&gt;=$H$2,'Annuitair zonder HRA'!I171-J171,M170-D171),0),0)</f>
        <v>0</v>
      </c>
      <c r="G171" s="4">
        <f>IF(M170*Invoer!$B$12/12&gt;=0,M170*Invoer!$B$12/12,0)</f>
        <v>0</v>
      </c>
      <c r="H171" s="4">
        <f>ABS(PMT(Invoer!$B$12/12,360-C171+1,IF(M170&gt;=0,M170,0),0))</f>
        <v>0</v>
      </c>
      <c r="I171" s="4">
        <f t="shared" si="18"/>
        <v>0</v>
      </c>
      <c r="J171" s="4">
        <f t="shared" si="19"/>
        <v>0</v>
      </c>
      <c r="K171" s="4">
        <f t="shared" si="22"/>
        <v>0</v>
      </c>
      <c r="L171" s="4">
        <f t="shared" si="23"/>
        <v>0</v>
      </c>
      <c r="M171" s="4">
        <f t="shared" si="26"/>
        <v>0</v>
      </c>
      <c r="N171" s="4">
        <f t="shared" si="24"/>
        <v>0</v>
      </c>
    </row>
    <row r="172" spans="1:14" x14ac:dyDescent="0.25">
      <c r="A172" s="10">
        <f t="shared" si="25"/>
        <v>49614</v>
      </c>
      <c r="B172">
        <f t="shared" si="20"/>
        <v>15</v>
      </c>
      <c r="C172">
        <v>171</v>
      </c>
      <c r="D172" s="4">
        <f t="shared" si="21"/>
        <v>0</v>
      </c>
      <c r="E172" s="4">
        <f>IF(ISNA(VLOOKUP(A172,'Extra aflossing'!A:G,3,0)),0,VLOOKUP(A172,'Extra aflossing'!A:G,3,0))</f>
        <v>0</v>
      </c>
      <c r="F172" s="4">
        <f>IF(A172&lt;=Invoer!$B$27,IF(M171&gt;=0,IF(M171&gt;=$H$2,'Annuitair zonder HRA'!I172-J172,M171-D172),0),0)</f>
        <v>0</v>
      </c>
      <c r="G172" s="4">
        <f>IF(M171*Invoer!$B$12/12&gt;=0,M171*Invoer!$B$12/12,0)</f>
        <v>0</v>
      </c>
      <c r="H172" s="4">
        <f>ABS(PMT(Invoer!$B$12/12,360-C172+1,IF(M171&gt;=0,M171,0),0))</f>
        <v>0</v>
      </c>
      <c r="I172" s="4">
        <f t="shared" si="18"/>
        <v>0</v>
      </c>
      <c r="J172" s="4">
        <f t="shared" si="19"/>
        <v>0</v>
      </c>
      <c r="K172" s="4">
        <f t="shared" si="22"/>
        <v>0</v>
      </c>
      <c r="L172" s="4">
        <f t="shared" si="23"/>
        <v>0</v>
      </c>
      <c r="M172" s="4">
        <f t="shared" si="26"/>
        <v>0</v>
      </c>
      <c r="N172" s="4">
        <f t="shared" si="24"/>
        <v>0</v>
      </c>
    </row>
    <row r="173" spans="1:14" x14ac:dyDescent="0.25">
      <c r="A173" s="10">
        <f t="shared" si="25"/>
        <v>49644</v>
      </c>
      <c r="B173">
        <f t="shared" si="20"/>
        <v>15</v>
      </c>
      <c r="C173">
        <v>172</v>
      </c>
      <c r="D173" s="4">
        <f t="shared" si="21"/>
        <v>0</v>
      </c>
      <c r="E173" s="4">
        <f>IF(ISNA(VLOOKUP(A173,'Extra aflossing'!A:G,3,0)),0,VLOOKUP(A173,'Extra aflossing'!A:G,3,0))</f>
        <v>0</v>
      </c>
      <c r="F173" s="4">
        <f>IF(A173&lt;=Invoer!$B$27,IF(M172&gt;=0,IF(M172&gt;=$H$2,'Annuitair zonder HRA'!I173-J173,M172-D173),0),0)</f>
        <v>0</v>
      </c>
      <c r="G173" s="4">
        <f>IF(M172*Invoer!$B$12/12&gt;=0,M172*Invoer!$B$12/12,0)</f>
        <v>0</v>
      </c>
      <c r="H173" s="4">
        <f>ABS(PMT(Invoer!$B$12/12,360-C173+1,IF(M172&gt;=0,M172,0),0))</f>
        <v>0</v>
      </c>
      <c r="I173" s="4">
        <f t="shared" si="18"/>
        <v>0</v>
      </c>
      <c r="J173" s="4">
        <f t="shared" si="19"/>
        <v>0</v>
      </c>
      <c r="K173" s="4">
        <f t="shared" si="22"/>
        <v>0</v>
      </c>
      <c r="L173" s="4">
        <f t="shared" si="23"/>
        <v>0</v>
      </c>
      <c r="M173" s="4">
        <f t="shared" si="26"/>
        <v>0</v>
      </c>
      <c r="N173" s="4">
        <f t="shared" si="24"/>
        <v>0</v>
      </c>
    </row>
    <row r="174" spans="1:14" x14ac:dyDescent="0.25">
      <c r="A174" s="10">
        <f t="shared" si="25"/>
        <v>49675</v>
      </c>
      <c r="B174">
        <f t="shared" si="20"/>
        <v>15</v>
      </c>
      <c r="C174">
        <v>173</v>
      </c>
      <c r="D174" s="4">
        <f t="shared" si="21"/>
        <v>0</v>
      </c>
      <c r="E174" s="4">
        <f>IF(ISNA(VLOOKUP(A174,'Extra aflossing'!A:G,3,0)),0,VLOOKUP(A174,'Extra aflossing'!A:G,3,0))</f>
        <v>0</v>
      </c>
      <c r="F174" s="4">
        <f>IF(A174&lt;=Invoer!$B$27,IF(M173&gt;=0,IF(M173&gt;=$H$2,'Annuitair zonder HRA'!I174-J174,M173-D174),0),0)</f>
        <v>0</v>
      </c>
      <c r="G174" s="4">
        <f>IF(M173*Invoer!$B$12/12&gt;=0,M173*Invoer!$B$12/12,0)</f>
        <v>0</v>
      </c>
      <c r="H174" s="4">
        <f>ABS(PMT(Invoer!$B$12/12,360-C174+1,IF(M173&gt;=0,M173,0),0))</f>
        <v>0</v>
      </c>
      <c r="I174" s="4">
        <f t="shared" si="18"/>
        <v>0</v>
      </c>
      <c r="J174" s="4">
        <f t="shared" si="19"/>
        <v>0</v>
      </c>
      <c r="K174" s="4">
        <f t="shared" si="22"/>
        <v>0</v>
      </c>
      <c r="L174" s="4">
        <f t="shared" si="23"/>
        <v>0</v>
      </c>
      <c r="M174" s="4">
        <f t="shared" si="26"/>
        <v>0</v>
      </c>
      <c r="N174" s="4">
        <f t="shared" si="24"/>
        <v>0</v>
      </c>
    </row>
    <row r="175" spans="1:14" x14ac:dyDescent="0.25">
      <c r="A175" s="10">
        <f t="shared" si="25"/>
        <v>49706</v>
      </c>
      <c r="B175">
        <f t="shared" si="20"/>
        <v>15</v>
      </c>
      <c r="C175">
        <v>174</v>
      </c>
      <c r="D175" s="4">
        <f t="shared" si="21"/>
        <v>0</v>
      </c>
      <c r="E175" s="4">
        <f>IF(ISNA(VLOOKUP(A175,'Extra aflossing'!A:G,3,0)),0,VLOOKUP(A175,'Extra aflossing'!A:G,3,0))</f>
        <v>0</v>
      </c>
      <c r="F175" s="4">
        <f>IF(A175&lt;=Invoer!$B$27,IF(M174&gt;=0,IF(M174&gt;=$H$2,'Annuitair zonder HRA'!I175-J175,M174-D175),0),0)</f>
        <v>0</v>
      </c>
      <c r="G175" s="4">
        <f>IF(M174*Invoer!$B$12/12&gt;=0,M174*Invoer!$B$12/12,0)</f>
        <v>0</v>
      </c>
      <c r="H175" s="4">
        <f>ABS(PMT(Invoer!$B$12/12,360-C175+1,IF(M174&gt;=0,M174,0),0))</f>
        <v>0</v>
      </c>
      <c r="I175" s="4">
        <f t="shared" si="18"/>
        <v>0</v>
      </c>
      <c r="J175" s="4">
        <f t="shared" si="19"/>
        <v>0</v>
      </c>
      <c r="K175" s="4">
        <f t="shared" si="22"/>
        <v>0</v>
      </c>
      <c r="L175" s="4">
        <f t="shared" si="23"/>
        <v>0</v>
      </c>
      <c r="M175" s="4">
        <f t="shared" si="26"/>
        <v>0</v>
      </c>
      <c r="N175" s="4">
        <f t="shared" si="24"/>
        <v>0</v>
      </c>
    </row>
    <row r="176" spans="1:14" x14ac:dyDescent="0.25">
      <c r="A176" s="10">
        <f t="shared" si="25"/>
        <v>49735</v>
      </c>
      <c r="B176">
        <f t="shared" si="20"/>
        <v>15</v>
      </c>
      <c r="C176">
        <v>175</v>
      </c>
      <c r="D176" s="4">
        <f t="shared" si="21"/>
        <v>0</v>
      </c>
      <c r="E176" s="4">
        <f>IF(ISNA(VLOOKUP(A176,'Extra aflossing'!A:G,3,0)),0,VLOOKUP(A176,'Extra aflossing'!A:G,3,0))</f>
        <v>0</v>
      </c>
      <c r="F176" s="4">
        <f>IF(A176&lt;=Invoer!$B$27,IF(M175&gt;=0,IF(M175&gt;=$H$2,'Annuitair zonder HRA'!I176-J176,M175-D176),0),0)</f>
        <v>0</v>
      </c>
      <c r="G176" s="4">
        <f>IF(M175*Invoer!$B$12/12&gt;=0,M175*Invoer!$B$12/12,0)</f>
        <v>0</v>
      </c>
      <c r="H176" s="4">
        <f>ABS(PMT(Invoer!$B$12/12,360-C176+1,IF(M175&gt;=0,M175,0),0))</f>
        <v>0</v>
      </c>
      <c r="I176" s="4">
        <f t="shared" si="18"/>
        <v>0</v>
      </c>
      <c r="J176" s="4">
        <f t="shared" si="19"/>
        <v>0</v>
      </c>
      <c r="K176" s="4">
        <f t="shared" si="22"/>
        <v>0</v>
      </c>
      <c r="L176" s="4">
        <f t="shared" si="23"/>
        <v>0</v>
      </c>
      <c r="M176" s="4">
        <f t="shared" si="26"/>
        <v>0</v>
      </c>
      <c r="N176" s="4">
        <f t="shared" si="24"/>
        <v>0</v>
      </c>
    </row>
    <row r="177" spans="1:14" x14ac:dyDescent="0.25">
      <c r="A177" s="10">
        <f t="shared" si="25"/>
        <v>49766</v>
      </c>
      <c r="B177">
        <f t="shared" si="20"/>
        <v>15</v>
      </c>
      <c r="C177">
        <v>176</v>
      </c>
      <c r="D177" s="4">
        <f t="shared" si="21"/>
        <v>0</v>
      </c>
      <c r="E177" s="4">
        <f>IF(ISNA(VLOOKUP(A177,'Extra aflossing'!A:G,3,0)),0,VLOOKUP(A177,'Extra aflossing'!A:G,3,0))</f>
        <v>0</v>
      </c>
      <c r="F177" s="4">
        <f>IF(A177&lt;=Invoer!$B$27,IF(M176&gt;=0,IF(M176&gt;=$H$2,'Annuitair zonder HRA'!I177-J177,M176-D177),0),0)</f>
        <v>0</v>
      </c>
      <c r="G177" s="4">
        <f>IF(M176*Invoer!$B$12/12&gt;=0,M176*Invoer!$B$12/12,0)</f>
        <v>0</v>
      </c>
      <c r="H177" s="4">
        <f>ABS(PMT(Invoer!$B$12/12,360-C177+1,IF(M176&gt;=0,M176,0),0))</f>
        <v>0</v>
      </c>
      <c r="I177" s="4">
        <f t="shared" si="18"/>
        <v>0</v>
      </c>
      <c r="J177" s="4">
        <f t="shared" si="19"/>
        <v>0</v>
      </c>
      <c r="K177" s="4">
        <f t="shared" si="22"/>
        <v>0</v>
      </c>
      <c r="L177" s="4">
        <f t="shared" si="23"/>
        <v>0</v>
      </c>
      <c r="M177" s="4">
        <f t="shared" si="26"/>
        <v>0</v>
      </c>
      <c r="N177" s="4">
        <f t="shared" si="24"/>
        <v>0</v>
      </c>
    </row>
    <row r="178" spans="1:14" x14ac:dyDescent="0.25">
      <c r="A178" s="10">
        <f t="shared" si="25"/>
        <v>49796</v>
      </c>
      <c r="B178">
        <f t="shared" si="20"/>
        <v>15</v>
      </c>
      <c r="C178">
        <v>177</v>
      </c>
      <c r="D178" s="4">
        <f t="shared" si="21"/>
        <v>0</v>
      </c>
      <c r="E178" s="4">
        <f>IF(ISNA(VLOOKUP(A178,'Extra aflossing'!A:G,3,0)),0,VLOOKUP(A178,'Extra aflossing'!A:G,3,0))</f>
        <v>0</v>
      </c>
      <c r="F178" s="4">
        <f>IF(A178&lt;=Invoer!$B$27,IF(M177&gt;=0,IF(M177&gt;=$H$2,'Annuitair zonder HRA'!I178-J178,M177-D178),0),0)</f>
        <v>0</v>
      </c>
      <c r="G178" s="4">
        <f>IF(M177*Invoer!$B$12/12&gt;=0,M177*Invoer!$B$12/12,0)</f>
        <v>0</v>
      </c>
      <c r="H178" s="4">
        <f>ABS(PMT(Invoer!$B$12/12,360-C178+1,IF(M177&gt;=0,M177,0),0))</f>
        <v>0</v>
      </c>
      <c r="I178" s="4">
        <f t="shared" si="18"/>
        <v>0</v>
      </c>
      <c r="J178" s="4">
        <f t="shared" si="19"/>
        <v>0</v>
      </c>
      <c r="K178" s="4">
        <f t="shared" si="22"/>
        <v>0</v>
      </c>
      <c r="L178" s="4">
        <f t="shared" si="23"/>
        <v>0</v>
      </c>
      <c r="M178" s="4">
        <f t="shared" si="26"/>
        <v>0</v>
      </c>
      <c r="N178" s="4">
        <f t="shared" si="24"/>
        <v>0</v>
      </c>
    </row>
    <row r="179" spans="1:14" x14ac:dyDescent="0.25">
      <c r="A179" s="10">
        <f t="shared" si="25"/>
        <v>49827</v>
      </c>
      <c r="B179">
        <f t="shared" si="20"/>
        <v>15</v>
      </c>
      <c r="C179">
        <v>178</v>
      </c>
      <c r="D179" s="4">
        <f t="shared" si="21"/>
        <v>0</v>
      </c>
      <c r="E179" s="4">
        <f>IF(ISNA(VLOOKUP(A179,'Extra aflossing'!A:G,3,0)),0,VLOOKUP(A179,'Extra aflossing'!A:G,3,0))</f>
        <v>0</v>
      </c>
      <c r="F179" s="4">
        <f>IF(A179&lt;=Invoer!$B$27,IF(M178&gt;=0,IF(M178&gt;=$H$2,'Annuitair zonder HRA'!I179-J179,M178-D179),0),0)</f>
        <v>0</v>
      </c>
      <c r="G179" s="4">
        <f>IF(M178*Invoer!$B$12/12&gt;=0,M178*Invoer!$B$12/12,0)</f>
        <v>0</v>
      </c>
      <c r="H179" s="4">
        <f>ABS(PMT(Invoer!$B$12/12,360-C179+1,IF(M178&gt;=0,M178,0),0))</f>
        <v>0</v>
      </c>
      <c r="I179" s="4">
        <f t="shared" si="18"/>
        <v>0</v>
      </c>
      <c r="J179" s="4">
        <f t="shared" si="19"/>
        <v>0</v>
      </c>
      <c r="K179" s="4">
        <f t="shared" si="22"/>
        <v>0</v>
      </c>
      <c r="L179" s="4">
        <f t="shared" si="23"/>
        <v>0</v>
      </c>
      <c r="M179" s="4">
        <f t="shared" si="26"/>
        <v>0</v>
      </c>
      <c r="N179" s="4">
        <f t="shared" si="24"/>
        <v>0</v>
      </c>
    </row>
    <row r="180" spans="1:14" x14ac:dyDescent="0.25">
      <c r="A180" s="10">
        <f t="shared" si="25"/>
        <v>49857</v>
      </c>
      <c r="B180">
        <f t="shared" si="20"/>
        <v>15</v>
      </c>
      <c r="C180">
        <v>179</v>
      </c>
      <c r="D180" s="4">
        <f t="shared" si="21"/>
        <v>0</v>
      </c>
      <c r="E180" s="4">
        <f>IF(ISNA(VLOOKUP(A180,'Extra aflossing'!A:G,3,0)),0,VLOOKUP(A180,'Extra aflossing'!A:G,3,0))</f>
        <v>0</v>
      </c>
      <c r="F180" s="4">
        <f>IF(A180&lt;=Invoer!$B$27,IF(M179&gt;=0,IF(M179&gt;=$H$2,'Annuitair zonder HRA'!I180-J180,M179-D180),0),0)</f>
        <v>0</v>
      </c>
      <c r="G180" s="4">
        <f>IF(M179*Invoer!$B$12/12&gt;=0,M179*Invoer!$B$12/12,0)</f>
        <v>0</v>
      </c>
      <c r="H180" s="4">
        <f>ABS(PMT(Invoer!$B$12/12,360-C180+1,IF(M179&gt;=0,M179,0),0))</f>
        <v>0</v>
      </c>
      <c r="I180" s="4">
        <f t="shared" si="18"/>
        <v>0</v>
      </c>
      <c r="J180" s="4">
        <f t="shared" si="19"/>
        <v>0</v>
      </c>
      <c r="K180" s="4">
        <f t="shared" si="22"/>
        <v>0</v>
      </c>
      <c r="L180" s="4">
        <f t="shared" si="23"/>
        <v>0</v>
      </c>
      <c r="M180" s="4">
        <f t="shared" si="26"/>
        <v>0</v>
      </c>
      <c r="N180" s="4">
        <f t="shared" si="24"/>
        <v>0</v>
      </c>
    </row>
    <row r="181" spans="1:14" x14ac:dyDescent="0.25">
      <c r="A181" s="10">
        <f t="shared" si="25"/>
        <v>49888</v>
      </c>
      <c r="B181">
        <f t="shared" si="20"/>
        <v>15</v>
      </c>
      <c r="C181">
        <v>180</v>
      </c>
      <c r="D181" s="4">
        <f t="shared" si="21"/>
        <v>0</v>
      </c>
      <c r="E181" s="4">
        <f>IF(ISNA(VLOOKUP(A181,'Extra aflossing'!A:G,3,0)),0,VLOOKUP(A181,'Extra aflossing'!A:G,3,0))</f>
        <v>0</v>
      </c>
      <c r="F181" s="4">
        <f>IF(A181&lt;=Invoer!$B$27,IF(M180&gt;=0,IF(M180&gt;=$H$2,'Annuitair zonder HRA'!I181-J181,M180-D181),0),0)</f>
        <v>0</v>
      </c>
      <c r="G181" s="4">
        <f>IF(M180*Invoer!$B$12/12&gt;=0,M180*Invoer!$B$12/12,0)</f>
        <v>0</v>
      </c>
      <c r="H181" s="4">
        <f>ABS(PMT(Invoer!$B$12/12,360-C181+1,IF(M180&gt;=0,M180,0),0))</f>
        <v>0</v>
      </c>
      <c r="I181" s="4">
        <f t="shared" si="18"/>
        <v>0</v>
      </c>
      <c r="J181" s="4">
        <f t="shared" si="19"/>
        <v>0</v>
      </c>
      <c r="K181" s="4">
        <f t="shared" si="22"/>
        <v>0</v>
      </c>
      <c r="L181" s="4">
        <f t="shared" si="23"/>
        <v>0</v>
      </c>
      <c r="M181" s="4">
        <f t="shared" si="26"/>
        <v>0</v>
      </c>
      <c r="N181" s="4">
        <f t="shared" si="24"/>
        <v>0</v>
      </c>
    </row>
    <row r="182" spans="1:14" x14ac:dyDescent="0.25">
      <c r="A182" s="10">
        <f t="shared" si="25"/>
        <v>49919</v>
      </c>
      <c r="B182">
        <f t="shared" si="20"/>
        <v>16</v>
      </c>
      <c r="C182">
        <v>181</v>
      </c>
      <c r="D182" s="4">
        <f t="shared" si="21"/>
        <v>0</v>
      </c>
      <c r="E182" s="4">
        <f>IF(ISNA(VLOOKUP(A182,'Extra aflossing'!A:G,3,0)),0,VLOOKUP(A182,'Extra aflossing'!A:G,3,0))</f>
        <v>0</v>
      </c>
      <c r="F182" s="4">
        <f>IF(A182&lt;=Invoer!$B$27,IF(M181&gt;=0,IF(M181&gt;=$H$2,'Annuitair zonder HRA'!I182-J182,M181-D182),0),0)</f>
        <v>0</v>
      </c>
      <c r="G182" s="4">
        <f>IF(M181*Invoer!$B$12/12&gt;=0,M181*Invoer!$B$12/12,0)</f>
        <v>0</v>
      </c>
      <c r="H182" s="4">
        <f>ABS(PMT(Invoer!$B$12/12,360-C182+1,IF(M181&gt;=0,M181,0),0))</f>
        <v>0</v>
      </c>
      <c r="I182" s="4">
        <f t="shared" si="18"/>
        <v>0</v>
      </c>
      <c r="J182" s="4">
        <f t="shared" si="19"/>
        <v>0</v>
      </c>
      <c r="K182" s="4">
        <f t="shared" si="22"/>
        <v>0</v>
      </c>
      <c r="L182" s="4">
        <f t="shared" si="23"/>
        <v>0</v>
      </c>
      <c r="M182" s="4">
        <f t="shared" si="26"/>
        <v>0</v>
      </c>
      <c r="N182" s="4">
        <f t="shared" si="24"/>
        <v>0</v>
      </c>
    </row>
    <row r="183" spans="1:14" x14ac:dyDescent="0.25">
      <c r="A183" s="10">
        <f t="shared" si="25"/>
        <v>49949</v>
      </c>
      <c r="B183">
        <f t="shared" si="20"/>
        <v>16</v>
      </c>
      <c r="C183">
        <v>182</v>
      </c>
      <c r="D183" s="4">
        <f t="shared" si="21"/>
        <v>0</v>
      </c>
      <c r="E183" s="4">
        <f>IF(ISNA(VLOOKUP(A183,'Extra aflossing'!A:G,3,0)),0,VLOOKUP(A183,'Extra aflossing'!A:G,3,0))</f>
        <v>0</v>
      </c>
      <c r="F183" s="4">
        <f>IF(A183&lt;=Invoer!$B$27,IF(M182&gt;=0,IF(M182&gt;=$H$2,'Annuitair zonder HRA'!I183-J183,M182-D183),0),0)</f>
        <v>0</v>
      </c>
      <c r="G183" s="4">
        <f>IF(M182*Invoer!$B$12/12&gt;=0,M182*Invoer!$B$12/12,0)</f>
        <v>0</v>
      </c>
      <c r="H183" s="4">
        <f>ABS(PMT(Invoer!$B$12/12,360-C183+1,IF(M182&gt;=0,M182,0),0))</f>
        <v>0</v>
      </c>
      <c r="I183" s="4">
        <f t="shared" si="18"/>
        <v>0</v>
      </c>
      <c r="J183" s="4">
        <f t="shared" si="19"/>
        <v>0</v>
      </c>
      <c r="K183" s="4">
        <f t="shared" si="22"/>
        <v>0</v>
      </c>
      <c r="L183" s="4">
        <f t="shared" si="23"/>
        <v>0</v>
      </c>
      <c r="M183" s="4">
        <f t="shared" si="26"/>
        <v>0</v>
      </c>
      <c r="N183" s="4">
        <f t="shared" si="24"/>
        <v>0</v>
      </c>
    </row>
    <row r="184" spans="1:14" x14ac:dyDescent="0.25">
      <c r="A184" s="10">
        <f t="shared" si="25"/>
        <v>49980</v>
      </c>
      <c r="B184">
        <f t="shared" si="20"/>
        <v>16</v>
      </c>
      <c r="C184">
        <v>183</v>
      </c>
      <c r="D184" s="4">
        <f t="shared" si="21"/>
        <v>0</v>
      </c>
      <c r="E184" s="4">
        <f>IF(ISNA(VLOOKUP(A184,'Extra aflossing'!A:G,3,0)),0,VLOOKUP(A184,'Extra aflossing'!A:G,3,0))</f>
        <v>0</v>
      </c>
      <c r="F184" s="4">
        <f>IF(A184&lt;=Invoer!$B$27,IF(M183&gt;=0,IF(M183&gt;=$H$2,'Annuitair zonder HRA'!I184-J184,M183-D184),0),0)</f>
        <v>0</v>
      </c>
      <c r="G184" s="4">
        <f>IF(M183*Invoer!$B$12/12&gt;=0,M183*Invoer!$B$12/12,0)</f>
        <v>0</v>
      </c>
      <c r="H184" s="4">
        <f>ABS(PMT(Invoer!$B$12/12,360-C184+1,IF(M183&gt;=0,M183,0),0))</f>
        <v>0</v>
      </c>
      <c r="I184" s="4">
        <f t="shared" si="18"/>
        <v>0</v>
      </c>
      <c r="J184" s="4">
        <f t="shared" si="19"/>
        <v>0</v>
      </c>
      <c r="K184" s="4">
        <f t="shared" si="22"/>
        <v>0</v>
      </c>
      <c r="L184" s="4">
        <f t="shared" si="23"/>
        <v>0</v>
      </c>
      <c r="M184" s="4">
        <f t="shared" si="26"/>
        <v>0</v>
      </c>
      <c r="N184" s="4">
        <f t="shared" si="24"/>
        <v>0</v>
      </c>
    </row>
    <row r="185" spans="1:14" x14ac:dyDescent="0.25">
      <c r="A185" s="10">
        <f t="shared" si="25"/>
        <v>50010</v>
      </c>
      <c r="B185">
        <f t="shared" si="20"/>
        <v>16</v>
      </c>
      <c r="C185">
        <v>184</v>
      </c>
      <c r="D185" s="4">
        <f t="shared" si="21"/>
        <v>0</v>
      </c>
      <c r="E185" s="4">
        <f>IF(ISNA(VLOOKUP(A185,'Extra aflossing'!A:G,3,0)),0,VLOOKUP(A185,'Extra aflossing'!A:G,3,0))</f>
        <v>0</v>
      </c>
      <c r="F185" s="4">
        <f>IF(A185&lt;=Invoer!$B$27,IF(M184&gt;=0,IF(M184&gt;=$H$2,'Annuitair zonder HRA'!I185-J185,M184-D185),0),0)</f>
        <v>0</v>
      </c>
      <c r="G185" s="4">
        <f>IF(M184*Invoer!$B$12/12&gt;=0,M184*Invoer!$B$12/12,0)</f>
        <v>0</v>
      </c>
      <c r="H185" s="4">
        <f>ABS(PMT(Invoer!$B$12/12,360-C185+1,IF(M184&gt;=0,M184,0),0))</f>
        <v>0</v>
      </c>
      <c r="I185" s="4">
        <f t="shared" si="18"/>
        <v>0</v>
      </c>
      <c r="J185" s="4">
        <f t="shared" si="19"/>
        <v>0</v>
      </c>
      <c r="K185" s="4">
        <f t="shared" si="22"/>
        <v>0</v>
      </c>
      <c r="L185" s="4">
        <f t="shared" si="23"/>
        <v>0</v>
      </c>
      <c r="M185" s="4">
        <f t="shared" si="26"/>
        <v>0</v>
      </c>
      <c r="N185" s="4">
        <f t="shared" si="24"/>
        <v>0</v>
      </c>
    </row>
    <row r="186" spans="1:14" x14ac:dyDescent="0.25">
      <c r="A186" s="10">
        <f t="shared" si="25"/>
        <v>50041</v>
      </c>
      <c r="B186">
        <f t="shared" si="20"/>
        <v>16</v>
      </c>
      <c r="C186">
        <v>185</v>
      </c>
      <c r="D186" s="4">
        <f t="shared" si="21"/>
        <v>0</v>
      </c>
      <c r="E186" s="4">
        <f>IF(ISNA(VLOOKUP(A186,'Extra aflossing'!A:G,3,0)),0,VLOOKUP(A186,'Extra aflossing'!A:G,3,0))</f>
        <v>0</v>
      </c>
      <c r="F186" s="4">
        <f>IF(A186&lt;=Invoer!$B$27,IF(M185&gt;=0,IF(M185&gt;=$H$2,'Annuitair zonder HRA'!I186-J186,M185-D186),0),0)</f>
        <v>0</v>
      </c>
      <c r="G186" s="4">
        <f>IF(M185*Invoer!$B$12/12&gt;=0,M185*Invoer!$B$12/12,0)</f>
        <v>0</v>
      </c>
      <c r="H186" s="4">
        <f>ABS(PMT(Invoer!$B$12/12,360-C186+1,IF(M185&gt;=0,M185,0),0))</f>
        <v>0</v>
      </c>
      <c r="I186" s="4">
        <f t="shared" si="18"/>
        <v>0</v>
      </c>
      <c r="J186" s="4">
        <f t="shared" si="19"/>
        <v>0</v>
      </c>
      <c r="K186" s="4">
        <f t="shared" si="22"/>
        <v>0</v>
      </c>
      <c r="L186" s="4">
        <f t="shared" si="23"/>
        <v>0</v>
      </c>
      <c r="M186" s="4">
        <f t="shared" si="26"/>
        <v>0</v>
      </c>
      <c r="N186" s="4">
        <f t="shared" si="24"/>
        <v>0</v>
      </c>
    </row>
    <row r="187" spans="1:14" x14ac:dyDescent="0.25">
      <c r="A187" s="10">
        <f t="shared" si="25"/>
        <v>50072</v>
      </c>
      <c r="B187">
        <f t="shared" si="20"/>
        <v>16</v>
      </c>
      <c r="C187">
        <v>186</v>
      </c>
      <c r="D187" s="4">
        <f t="shared" si="21"/>
        <v>0</v>
      </c>
      <c r="E187" s="4">
        <f>IF(ISNA(VLOOKUP(A187,'Extra aflossing'!A:G,3,0)),0,VLOOKUP(A187,'Extra aflossing'!A:G,3,0))</f>
        <v>0</v>
      </c>
      <c r="F187" s="4">
        <f>IF(A187&lt;=Invoer!$B$27,IF(M186&gt;=0,IF(M186&gt;=$H$2,'Annuitair zonder HRA'!I187-J187,M186-D187),0),0)</f>
        <v>0</v>
      </c>
      <c r="G187" s="4">
        <f>IF(M186*Invoer!$B$12/12&gt;=0,M186*Invoer!$B$12/12,0)</f>
        <v>0</v>
      </c>
      <c r="H187" s="4">
        <f>ABS(PMT(Invoer!$B$12/12,360-C187+1,IF(M186&gt;=0,M186,0),0))</f>
        <v>0</v>
      </c>
      <c r="I187" s="4">
        <f t="shared" si="18"/>
        <v>0</v>
      </c>
      <c r="J187" s="4">
        <f t="shared" si="19"/>
        <v>0</v>
      </c>
      <c r="K187" s="4">
        <f t="shared" si="22"/>
        <v>0</v>
      </c>
      <c r="L187" s="4">
        <f t="shared" si="23"/>
        <v>0</v>
      </c>
      <c r="M187" s="4">
        <f t="shared" si="26"/>
        <v>0</v>
      </c>
      <c r="N187" s="4">
        <f t="shared" si="24"/>
        <v>0</v>
      </c>
    </row>
    <row r="188" spans="1:14" x14ac:dyDescent="0.25">
      <c r="A188" s="10">
        <f t="shared" si="25"/>
        <v>50100</v>
      </c>
      <c r="B188">
        <f t="shared" si="20"/>
        <v>16</v>
      </c>
      <c r="C188">
        <v>187</v>
      </c>
      <c r="D188" s="4">
        <f t="shared" si="21"/>
        <v>0</v>
      </c>
      <c r="E188" s="4">
        <f>IF(ISNA(VLOOKUP(A188,'Extra aflossing'!A:G,3,0)),0,VLOOKUP(A188,'Extra aflossing'!A:G,3,0))</f>
        <v>0</v>
      </c>
      <c r="F188" s="4">
        <f>IF(A188&lt;=Invoer!$B$27,IF(M187&gt;=0,IF(M187&gt;=$H$2,'Annuitair zonder HRA'!I188-J188,M187-D188),0),0)</f>
        <v>0</v>
      </c>
      <c r="G188" s="4">
        <f>IF(M187*Invoer!$B$12/12&gt;=0,M187*Invoer!$B$12/12,0)</f>
        <v>0</v>
      </c>
      <c r="H188" s="4">
        <f>ABS(PMT(Invoer!$B$12/12,360-C188+1,IF(M187&gt;=0,M187,0),0))</f>
        <v>0</v>
      </c>
      <c r="I188" s="4">
        <f t="shared" si="18"/>
        <v>0</v>
      </c>
      <c r="J188" s="4">
        <f t="shared" si="19"/>
        <v>0</v>
      </c>
      <c r="K188" s="4">
        <f t="shared" si="22"/>
        <v>0</v>
      </c>
      <c r="L188" s="4">
        <f t="shared" si="23"/>
        <v>0</v>
      </c>
      <c r="M188" s="4">
        <f t="shared" si="26"/>
        <v>0</v>
      </c>
      <c r="N188" s="4">
        <f t="shared" si="24"/>
        <v>0</v>
      </c>
    </row>
    <row r="189" spans="1:14" x14ac:dyDescent="0.25">
      <c r="A189" s="10">
        <f t="shared" si="25"/>
        <v>50131</v>
      </c>
      <c r="B189">
        <f t="shared" si="20"/>
        <v>16</v>
      </c>
      <c r="C189">
        <v>188</v>
      </c>
      <c r="D189" s="4">
        <f t="shared" si="21"/>
        <v>0</v>
      </c>
      <c r="E189" s="4">
        <f>IF(ISNA(VLOOKUP(A189,'Extra aflossing'!A:G,3,0)),0,VLOOKUP(A189,'Extra aflossing'!A:G,3,0))</f>
        <v>0</v>
      </c>
      <c r="F189" s="4">
        <f>IF(A189&lt;=Invoer!$B$27,IF(M188&gt;=0,IF(M188&gt;=$H$2,'Annuitair zonder HRA'!I189-J189,M188-D189),0),0)</f>
        <v>0</v>
      </c>
      <c r="G189" s="4">
        <f>IF(M188*Invoer!$B$12/12&gt;=0,M188*Invoer!$B$12/12,0)</f>
        <v>0</v>
      </c>
      <c r="H189" s="4">
        <f>ABS(PMT(Invoer!$B$12/12,360-C189+1,IF(M188&gt;=0,M188,0),0))</f>
        <v>0</v>
      </c>
      <c r="I189" s="4">
        <f t="shared" si="18"/>
        <v>0</v>
      </c>
      <c r="J189" s="4">
        <f t="shared" si="19"/>
        <v>0</v>
      </c>
      <c r="K189" s="4">
        <f t="shared" si="22"/>
        <v>0</v>
      </c>
      <c r="L189" s="4">
        <f t="shared" si="23"/>
        <v>0</v>
      </c>
      <c r="M189" s="4">
        <f t="shared" si="26"/>
        <v>0</v>
      </c>
      <c r="N189" s="4">
        <f t="shared" si="24"/>
        <v>0</v>
      </c>
    </row>
    <row r="190" spans="1:14" x14ac:dyDescent="0.25">
      <c r="A190" s="10">
        <f t="shared" si="25"/>
        <v>50161</v>
      </c>
      <c r="B190">
        <f t="shared" si="20"/>
        <v>16</v>
      </c>
      <c r="C190">
        <v>189</v>
      </c>
      <c r="D190" s="4">
        <f t="shared" si="21"/>
        <v>0</v>
      </c>
      <c r="E190" s="4">
        <f>IF(ISNA(VLOOKUP(A190,'Extra aflossing'!A:G,3,0)),0,VLOOKUP(A190,'Extra aflossing'!A:G,3,0))</f>
        <v>0</v>
      </c>
      <c r="F190" s="4">
        <f>IF(A190&lt;=Invoer!$B$27,IF(M189&gt;=0,IF(M189&gt;=$H$2,'Annuitair zonder HRA'!I190-J190,M189-D190),0),0)</f>
        <v>0</v>
      </c>
      <c r="G190" s="4">
        <f>IF(M189*Invoer!$B$12/12&gt;=0,M189*Invoer!$B$12/12,0)</f>
        <v>0</v>
      </c>
      <c r="H190" s="4">
        <f>ABS(PMT(Invoer!$B$12/12,360-C190+1,IF(M189&gt;=0,M189,0),0))</f>
        <v>0</v>
      </c>
      <c r="I190" s="4">
        <f t="shared" si="18"/>
        <v>0</v>
      </c>
      <c r="J190" s="4">
        <f t="shared" si="19"/>
        <v>0</v>
      </c>
      <c r="K190" s="4">
        <f t="shared" si="22"/>
        <v>0</v>
      </c>
      <c r="L190" s="4">
        <f t="shared" si="23"/>
        <v>0</v>
      </c>
      <c r="M190" s="4">
        <f t="shared" si="26"/>
        <v>0</v>
      </c>
      <c r="N190" s="4">
        <f t="shared" si="24"/>
        <v>0</v>
      </c>
    </row>
    <row r="191" spans="1:14" x14ac:dyDescent="0.25">
      <c r="A191" s="10">
        <f t="shared" si="25"/>
        <v>50192</v>
      </c>
      <c r="B191">
        <f t="shared" si="20"/>
        <v>16</v>
      </c>
      <c r="C191">
        <v>190</v>
      </c>
      <c r="D191" s="4">
        <f t="shared" si="21"/>
        <v>0</v>
      </c>
      <c r="E191" s="4">
        <f>IF(ISNA(VLOOKUP(A191,'Extra aflossing'!A:G,3,0)),0,VLOOKUP(A191,'Extra aflossing'!A:G,3,0))</f>
        <v>0</v>
      </c>
      <c r="F191" s="4">
        <f>IF(A191&lt;=Invoer!$B$27,IF(M190&gt;=0,IF(M190&gt;=$H$2,'Annuitair zonder HRA'!I191-J191,M190-D191),0),0)</f>
        <v>0</v>
      </c>
      <c r="G191" s="4">
        <f>IF(M190*Invoer!$B$12/12&gt;=0,M190*Invoer!$B$12/12,0)</f>
        <v>0</v>
      </c>
      <c r="H191" s="4">
        <f>ABS(PMT(Invoer!$B$12/12,360-C191+1,IF(M190&gt;=0,M190,0),0))</f>
        <v>0</v>
      </c>
      <c r="I191" s="4">
        <f t="shared" si="18"/>
        <v>0</v>
      </c>
      <c r="J191" s="4">
        <f t="shared" si="19"/>
        <v>0</v>
      </c>
      <c r="K191" s="4">
        <f t="shared" si="22"/>
        <v>0</v>
      </c>
      <c r="L191" s="4">
        <f t="shared" si="23"/>
        <v>0</v>
      </c>
      <c r="M191" s="4">
        <f t="shared" si="26"/>
        <v>0</v>
      </c>
      <c r="N191" s="4">
        <f t="shared" si="24"/>
        <v>0</v>
      </c>
    </row>
    <row r="192" spans="1:14" x14ac:dyDescent="0.25">
      <c r="A192" s="10">
        <f t="shared" si="25"/>
        <v>50222</v>
      </c>
      <c r="B192">
        <f t="shared" si="20"/>
        <v>16</v>
      </c>
      <c r="C192">
        <v>191</v>
      </c>
      <c r="D192" s="4">
        <f t="shared" si="21"/>
        <v>0</v>
      </c>
      <c r="E192" s="4">
        <f>IF(ISNA(VLOOKUP(A192,'Extra aflossing'!A:G,3,0)),0,VLOOKUP(A192,'Extra aflossing'!A:G,3,0))</f>
        <v>0</v>
      </c>
      <c r="F192" s="4">
        <f>IF(A192&lt;=Invoer!$B$27,IF(M191&gt;=0,IF(M191&gt;=$H$2,'Annuitair zonder HRA'!I192-J192,M191-D192),0),0)</f>
        <v>0</v>
      </c>
      <c r="G192" s="4">
        <f>IF(M191*Invoer!$B$12/12&gt;=0,M191*Invoer!$B$12/12,0)</f>
        <v>0</v>
      </c>
      <c r="H192" s="4">
        <f>ABS(PMT(Invoer!$B$12/12,360-C192+1,IF(M191&gt;=0,M191,0),0))</f>
        <v>0</v>
      </c>
      <c r="I192" s="4">
        <f t="shared" si="18"/>
        <v>0</v>
      </c>
      <c r="J192" s="4">
        <f t="shared" si="19"/>
        <v>0</v>
      </c>
      <c r="K192" s="4">
        <f t="shared" si="22"/>
        <v>0</v>
      </c>
      <c r="L192" s="4">
        <f t="shared" si="23"/>
        <v>0</v>
      </c>
      <c r="M192" s="4">
        <f t="shared" si="26"/>
        <v>0</v>
      </c>
      <c r="N192" s="4">
        <f t="shared" si="24"/>
        <v>0</v>
      </c>
    </row>
    <row r="193" spans="1:14" x14ac:dyDescent="0.25">
      <c r="A193" s="10">
        <f t="shared" si="25"/>
        <v>50253</v>
      </c>
      <c r="B193">
        <f t="shared" si="20"/>
        <v>16</v>
      </c>
      <c r="C193">
        <v>192</v>
      </c>
      <c r="D193" s="4">
        <f t="shared" si="21"/>
        <v>0</v>
      </c>
      <c r="E193" s="4">
        <f>IF(ISNA(VLOOKUP(A193,'Extra aflossing'!A:G,3,0)),0,VLOOKUP(A193,'Extra aflossing'!A:G,3,0))</f>
        <v>0</v>
      </c>
      <c r="F193" s="4">
        <f>IF(A193&lt;=Invoer!$B$27,IF(M192&gt;=0,IF(M192&gt;=$H$2,'Annuitair zonder HRA'!I193-J193,M192-D193),0),0)</f>
        <v>0</v>
      </c>
      <c r="G193" s="4">
        <f>IF(M192*Invoer!$B$12/12&gt;=0,M192*Invoer!$B$12/12,0)</f>
        <v>0</v>
      </c>
      <c r="H193" s="4">
        <f>ABS(PMT(Invoer!$B$12/12,360-C193+1,IF(M192&gt;=0,M192,0),0))</f>
        <v>0</v>
      </c>
      <c r="I193" s="4">
        <f t="shared" si="18"/>
        <v>0</v>
      </c>
      <c r="J193" s="4">
        <f t="shared" si="19"/>
        <v>0</v>
      </c>
      <c r="K193" s="4">
        <f t="shared" si="22"/>
        <v>0</v>
      </c>
      <c r="L193" s="4">
        <f t="shared" si="23"/>
        <v>0</v>
      </c>
      <c r="M193" s="4">
        <f t="shared" si="26"/>
        <v>0</v>
      </c>
      <c r="N193" s="4">
        <f t="shared" si="24"/>
        <v>0</v>
      </c>
    </row>
    <row r="194" spans="1:14" x14ac:dyDescent="0.25">
      <c r="A194" s="10">
        <f t="shared" si="25"/>
        <v>50284</v>
      </c>
      <c r="B194">
        <f t="shared" si="20"/>
        <v>17</v>
      </c>
      <c r="C194">
        <v>193</v>
      </c>
      <c r="D194" s="4">
        <f t="shared" si="21"/>
        <v>0</v>
      </c>
      <c r="E194" s="4">
        <f>IF(ISNA(VLOOKUP(A194,'Extra aflossing'!A:G,3,0)),0,VLOOKUP(A194,'Extra aflossing'!A:G,3,0))</f>
        <v>0</v>
      </c>
      <c r="F194" s="4">
        <f>IF(A194&lt;=Invoer!$B$27,IF(M193&gt;=0,IF(M193&gt;=$H$2,'Annuitair zonder HRA'!I194-J194,M193-D194),0),0)</f>
        <v>0</v>
      </c>
      <c r="G194" s="4">
        <f>IF(M193*Invoer!$B$12/12&gt;=0,M193*Invoer!$B$12/12,0)</f>
        <v>0</v>
      </c>
      <c r="H194" s="4">
        <f>ABS(PMT(Invoer!$B$12/12,360-C194+1,IF(M193&gt;=0,M193,0),0))</f>
        <v>0</v>
      </c>
      <c r="I194" s="4">
        <f t="shared" ref="I194:I257" si="27">IF(G194-(Eigenwoningforfait/12)&lt;=0,0,(G194-(Eigenwoningforfait/12))*Belastingpercentage)</f>
        <v>0</v>
      </c>
      <c r="J194" s="4">
        <f t="shared" ref="J194:J257" si="28">H194-I194</f>
        <v>0</v>
      </c>
      <c r="K194" s="4">
        <f t="shared" si="22"/>
        <v>0</v>
      </c>
      <c r="L194" s="4">
        <f t="shared" si="23"/>
        <v>0</v>
      </c>
      <c r="M194" s="4">
        <f t="shared" si="26"/>
        <v>0</v>
      </c>
      <c r="N194" s="4">
        <f t="shared" si="24"/>
        <v>0</v>
      </c>
    </row>
    <row r="195" spans="1:14" x14ac:dyDescent="0.25">
      <c r="A195" s="10">
        <f t="shared" si="25"/>
        <v>50314</v>
      </c>
      <c r="B195">
        <f t="shared" ref="B195:B258" si="29">CEILING(C195/12,1)</f>
        <v>17</v>
      </c>
      <c r="C195">
        <v>194</v>
      </c>
      <c r="D195" s="4">
        <f t="shared" ref="D195:D258" si="30">H195-G195</f>
        <v>0</v>
      </c>
      <c r="E195" s="4">
        <f>IF(ISNA(VLOOKUP(A195,'Extra aflossing'!A:G,3,0)),0,VLOOKUP(A195,'Extra aflossing'!A:G,3,0))</f>
        <v>0</v>
      </c>
      <c r="F195" s="4">
        <f>IF(A195&lt;=Invoer!$B$27,IF(M194&gt;=0,IF(M194&gt;=$H$2,'Annuitair zonder HRA'!I195-J195,M194-D195),0),0)</f>
        <v>0</v>
      </c>
      <c r="G195" s="4">
        <f>IF(M194*Invoer!$B$12/12&gt;=0,M194*Invoer!$B$12/12,0)</f>
        <v>0</v>
      </c>
      <c r="H195" s="4">
        <f>ABS(PMT(Invoer!$B$12/12,360-C195+1,IF(M194&gt;=0,M194,0),0))</f>
        <v>0</v>
      </c>
      <c r="I195" s="4">
        <f t="shared" si="27"/>
        <v>0</v>
      </c>
      <c r="J195" s="4">
        <f t="shared" si="28"/>
        <v>0</v>
      </c>
      <c r="K195" s="4">
        <f t="shared" ref="K195:K258" si="31">SUM(F195,H195)</f>
        <v>0</v>
      </c>
      <c r="L195" s="4">
        <f t="shared" ref="L195:L258" si="32">K195-I195</f>
        <v>0</v>
      </c>
      <c r="M195" s="4">
        <f t="shared" si="26"/>
        <v>0</v>
      </c>
      <c r="N195" s="4">
        <f t="shared" ref="N195:N258" si="33">SUM(E195,F195,H195)</f>
        <v>0</v>
      </c>
    </row>
    <row r="196" spans="1:14" x14ac:dyDescent="0.25">
      <c r="A196" s="10">
        <f t="shared" ref="A196:A259" si="34">DATE(YEAR(A195),MONTH(A195)+1,DAY(A195))</f>
        <v>50345</v>
      </c>
      <c r="B196">
        <f t="shared" si="29"/>
        <v>17</v>
      </c>
      <c r="C196">
        <v>195</v>
      </c>
      <c r="D196" s="4">
        <f t="shared" si="30"/>
        <v>0</v>
      </c>
      <c r="E196" s="4">
        <f>IF(ISNA(VLOOKUP(A196,'Extra aflossing'!A:G,3,0)),0,VLOOKUP(A196,'Extra aflossing'!A:G,3,0))</f>
        <v>0</v>
      </c>
      <c r="F196" s="4">
        <f>IF(A196&lt;=Invoer!$B$27,IF(M195&gt;=0,IF(M195&gt;=$H$2,'Annuitair zonder HRA'!I196-J196,M195-D196),0),0)</f>
        <v>0</v>
      </c>
      <c r="G196" s="4">
        <f>IF(M195*Invoer!$B$12/12&gt;=0,M195*Invoer!$B$12/12,0)</f>
        <v>0</v>
      </c>
      <c r="H196" s="4">
        <f>ABS(PMT(Invoer!$B$12/12,360-C196+1,IF(M195&gt;=0,M195,0),0))</f>
        <v>0</v>
      </c>
      <c r="I196" s="4">
        <f t="shared" si="27"/>
        <v>0</v>
      </c>
      <c r="J196" s="4">
        <f t="shared" si="28"/>
        <v>0</v>
      </c>
      <c r="K196" s="4">
        <f t="shared" si="31"/>
        <v>0</v>
      </c>
      <c r="L196" s="4">
        <f t="shared" si="32"/>
        <v>0</v>
      </c>
      <c r="M196" s="4">
        <f t="shared" ref="M196:M259" si="35">M195-D196-E196-F196</f>
        <v>0</v>
      </c>
      <c r="N196" s="4">
        <f t="shared" si="33"/>
        <v>0</v>
      </c>
    </row>
    <row r="197" spans="1:14" x14ac:dyDescent="0.25">
      <c r="A197" s="10">
        <f t="shared" si="34"/>
        <v>50375</v>
      </c>
      <c r="B197">
        <f t="shared" si="29"/>
        <v>17</v>
      </c>
      <c r="C197">
        <v>196</v>
      </c>
      <c r="D197" s="4">
        <f t="shared" si="30"/>
        <v>0</v>
      </c>
      <c r="E197" s="4">
        <f>IF(ISNA(VLOOKUP(A197,'Extra aflossing'!A:G,3,0)),0,VLOOKUP(A197,'Extra aflossing'!A:G,3,0))</f>
        <v>0</v>
      </c>
      <c r="F197" s="4">
        <f>IF(A197&lt;=Invoer!$B$27,IF(M196&gt;=0,IF(M196&gt;=$H$2,'Annuitair zonder HRA'!I197-J197,M196-D197),0),0)</f>
        <v>0</v>
      </c>
      <c r="G197" s="4">
        <f>IF(M196*Invoer!$B$12/12&gt;=0,M196*Invoer!$B$12/12,0)</f>
        <v>0</v>
      </c>
      <c r="H197" s="4">
        <f>ABS(PMT(Invoer!$B$12/12,360-C197+1,IF(M196&gt;=0,M196,0),0))</f>
        <v>0</v>
      </c>
      <c r="I197" s="4">
        <f t="shared" si="27"/>
        <v>0</v>
      </c>
      <c r="J197" s="4">
        <f t="shared" si="28"/>
        <v>0</v>
      </c>
      <c r="K197" s="4">
        <f t="shared" si="31"/>
        <v>0</v>
      </c>
      <c r="L197" s="4">
        <f t="shared" si="32"/>
        <v>0</v>
      </c>
      <c r="M197" s="4">
        <f t="shared" si="35"/>
        <v>0</v>
      </c>
      <c r="N197" s="4">
        <f t="shared" si="33"/>
        <v>0</v>
      </c>
    </row>
    <row r="198" spans="1:14" x14ac:dyDescent="0.25">
      <c r="A198" s="10">
        <f t="shared" si="34"/>
        <v>50406</v>
      </c>
      <c r="B198">
        <f t="shared" si="29"/>
        <v>17</v>
      </c>
      <c r="C198">
        <v>197</v>
      </c>
      <c r="D198" s="4">
        <f t="shared" si="30"/>
        <v>0</v>
      </c>
      <c r="E198" s="4">
        <f>IF(ISNA(VLOOKUP(A198,'Extra aflossing'!A:G,3,0)),0,VLOOKUP(A198,'Extra aflossing'!A:G,3,0))</f>
        <v>0</v>
      </c>
      <c r="F198" s="4">
        <f>IF(A198&lt;=Invoer!$B$27,IF(M197&gt;=0,IF(M197&gt;=$H$2,'Annuitair zonder HRA'!I198-J198,M197-D198),0),0)</f>
        <v>0</v>
      </c>
      <c r="G198" s="4">
        <f>IF(M197*Invoer!$B$12/12&gt;=0,M197*Invoer!$B$12/12,0)</f>
        <v>0</v>
      </c>
      <c r="H198" s="4">
        <f>ABS(PMT(Invoer!$B$12/12,360-C198+1,IF(M197&gt;=0,M197,0),0))</f>
        <v>0</v>
      </c>
      <c r="I198" s="4">
        <f t="shared" si="27"/>
        <v>0</v>
      </c>
      <c r="J198" s="4">
        <f t="shared" si="28"/>
        <v>0</v>
      </c>
      <c r="K198" s="4">
        <f t="shared" si="31"/>
        <v>0</v>
      </c>
      <c r="L198" s="4">
        <f t="shared" si="32"/>
        <v>0</v>
      </c>
      <c r="M198" s="4">
        <f t="shared" si="35"/>
        <v>0</v>
      </c>
      <c r="N198" s="4">
        <f t="shared" si="33"/>
        <v>0</v>
      </c>
    </row>
    <row r="199" spans="1:14" x14ac:dyDescent="0.25">
      <c r="A199" s="10">
        <f t="shared" si="34"/>
        <v>50437</v>
      </c>
      <c r="B199">
        <f t="shared" si="29"/>
        <v>17</v>
      </c>
      <c r="C199">
        <v>198</v>
      </c>
      <c r="D199" s="4">
        <f t="shared" si="30"/>
        <v>0</v>
      </c>
      <c r="E199" s="4">
        <f>IF(ISNA(VLOOKUP(A199,'Extra aflossing'!A:G,3,0)),0,VLOOKUP(A199,'Extra aflossing'!A:G,3,0))</f>
        <v>0</v>
      </c>
      <c r="F199" s="4">
        <f>IF(A199&lt;=Invoer!$B$27,IF(M198&gt;=0,IF(M198&gt;=$H$2,'Annuitair zonder HRA'!I199-J199,M198-D199),0),0)</f>
        <v>0</v>
      </c>
      <c r="G199" s="4">
        <f>IF(M198*Invoer!$B$12/12&gt;=0,M198*Invoer!$B$12/12,0)</f>
        <v>0</v>
      </c>
      <c r="H199" s="4">
        <f>ABS(PMT(Invoer!$B$12/12,360-C199+1,IF(M198&gt;=0,M198,0),0))</f>
        <v>0</v>
      </c>
      <c r="I199" s="4">
        <f t="shared" si="27"/>
        <v>0</v>
      </c>
      <c r="J199" s="4">
        <f t="shared" si="28"/>
        <v>0</v>
      </c>
      <c r="K199" s="4">
        <f t="shared" si="31"/>
        <v>0</v>
      </c>
      <c r="L199" s="4">
        <f t="shared" si="32"/>
        <v>0</v>
      </c>
      <c r="M199" s="4">
        <f t="shared" si="35"/>
        <v>0</v>
      </c>
      <c r="N199" s="4">
        <f t="shared" si="33"/>
        <v>0</v>
      </c>
    </row>
    <row r="200" spans="1:14" x14ac:dyDescent="0.25">
      <c r="A200" s="10">
        <f t="shared" si="34"/>
        <v>50465</v>
      </c>
      <c r="B200">
        <f t="shared" si="29"/>
        <v>17</v>
      </c>
      <c r="C200">
        <v>199</v>
      </c>
      <c r="D200" s="4">
        <f t="shared" si="30"/>
        <v>0</v>
      </c>
      <c r="E200" s="4">
        <f>IF(ISNA(VLOOKUP(A200,'Extra aflossing'!A:G,3,0)),0,VLOOKUP(A200,'Extra aflossing'!A:G,3,0))</f>
        <v>0</v>
      </c>
      <c r="F200" s="4">
        <f>IF(A200&lt;=Invoer!$B$27,IF(M199&gt;=0,IF(M199&gt;=$H$2,'Annuitair zonder HRA'!I200-J200,M199-D200),0),0)</f>
        <v>0</v>
      </c>
      <c r="G200" s="4">
        <f>IF(M199*Invoer!$B$12/12&gt;=0,M199*Invoer!$B$12/12,0)</f>
        <v>0</v>
      </c>
      <c r="H200" s="4">
        <f>ABS(PMT(Invoer!$B$12/12,360-C200+1,IF(M199&gt;=0,M199,0),0))</f>
        <v>0</v>
      </c>
      <c r="I200" s="4">
        <f t="shared" si="27"/>
        <v>0</v>
      </c>
      <c r="J200" s="4">
        <f t="shared" si="28"/>
        <v>0</v>
      </c>
      <c r="K200" s="4">
        <f t="shared" si="31"/>
        <v>0</v>
      </c>
      <c r="L200" s="4">
        <f t="shared" si="32"/>
        <v>0</v>
      </c>
      <c r="M200" s="4">
        <f t="shared" si="35"/>
        <v>0</v>
      </c>
      <c r="N200" s="4">
        <f t="shared" si="33"/>
        <v>0</v>
      </c>
    </row>
    <row r="201" spans="1:14" x14ac:dyDescent="0.25">
      <c r="A201" s="10">
        <f t="shared" si="34"/>
        <v>50496</v>
      </c>
      <c r="B201">
        <f t="shared" si="29"/>
        <v>17</v>
      </c>
      <c r="C201">
        <v>200</v>
      </c>
      <c r="D201" s="4">
        <f t="shared" si="30"/>
        <v>0</v>
      </c>
      <c r="E201" s="4">
        <f>IF(ISNA(VLOOKUP(A201,'Extra aflossing'!A:G,3,0)),0,VLOOKUP(A201,'Extra aflossing'!A:G,3,0))</f>
        <v>0</v>
      </c>
      <c r="F201" s="4">
        <f>IF(A201&lt;=Invoer!$B$27,IF(M200&gt;=0,IF(M200&gt;=$H$2,'Annuitair zonder HRA'!I201-J201,M200-D201),0),0)</f>
        <v>0</v>
      </c>
      <c r="G201" s="4">
        <f>IF(M200*Invoer!$B$12/12&gt;=0,M200*Invoer!$B$12/12,0)</f>
        <v>0</v>
      </c>
      <c r="H201" s="4">
        <f>ABS(PMT(Invoer!$B$12/12,360-C201+1,IF(M200&gt;=0,M200,0),0))</f>
        <v>0</v>
      </c>
      <c r="I201" s="4">
        <f t="shared" si="27"/>
        <v>0</v>
      </c>
      <c r="J201" s="4">
        <f t="shared" si="28"/>
        <v>0</v>
      </c>
      <c r="K201" s="4">
        <f t="shared" si="31"/>
        <v>0</v>
      </c>
      <c r="L201" s="4">
        <f t="shared" si="32"/>
        <v>0</v>
      </c>
      <c r="M201" s="4">
        <f t="shared" si="35"/>
        <v>0</v>
      </c>
      <c r="N201" s="4">
        <f t="shared" si="33"/>
        <v>0</v>
      </c>
    </row>
    <row r="202" spans="1:14" x14ac:dyDescent="0.25">
      <c r="A202" s="10">
        <f t="shared" si="34"/>
        <v>50526</v>
      </c>
      <c r="B202">
        <f t="shared" si="29"/>
        <v>17</v>
      </c>
      <c r="C202">
        <v>201</v>
      </c>
      <c r="D202" s="4">
        <f t="shared" si="30"/>
        <v>0</v>
      </c>
      <c r="E202" s="4">
        <f>IF(ISNA(VLOOKUP(A202,'Extra aflossing'!A:G,3,0)),0,VLOOKUP(A202,'Extra aflossing'!A:G,3,0))</f>
        <v>0</v>
      </c>
      <c r="F202" s="4">
        <f>IF(A202&lt;=Invoer!$B$27,IF(M201&gt;=0,IF(M201&gt;=$H$2,'Annuitair zonder HRA'!I202-J202,M201-D202),0),0)</f>
        <v>0</v>
      </c>
      <c r="G202" s="4">
        <f>IF(M201*Invoer!$B$12/12&gt;=0,M201*Invoer!$B$12/12,0)</f>
        <v>0</v>
      </c>
      <c r="H202" s="4">
        <f>ABS(PMT(Invoer!$B$12/12,360-C202+1,IF(M201&gt;=0,M201,0),0))</f>
        <v>0</v>
      </c>
      <c r="I202" s="4">
        <f t="shared" si="27"/>
        <v>0</v>
      </c>
      <c r="J202" s="4">
        <f t="shared" si="28"/>
        <v>0</v>
      </c>
      <c r="K202" s="4">
        <f t="shared" si="31"/>
        <v>0</v>
      </c>
      <c r="L202" s="4">
        <f t="shared" si="32"/>
        <v>0</v>
      </c>
      <c r="M202" s="4">
        <f t="shared" si="35"/>
        <v>0</v>
      </c>
      <c r="N202" s="4">
        <f t="shared" si="33"/>
        <v>0</v>
      </c>
    </row>
    <row r="203" spans="1:14" x14ac:dyDescent="0.25">
      <c r="A203" s="10">
        <f t="shared" si="34"/>
        <v>50557</v>
      </c>
      <c r="B203">
        <f t="shared" si="29"/>
        <v>17</v>
      </c>
      <c r="C203">
        <v>202</v>
      </c>
      <c r="D203" s="4">
        <f t="shared" si="30"/>
        <v>0</v>
      </c>
      <c r="E203" s="4">
        <f>IF(ISNA(VLOOKUP(A203,'Extra aflossing'!A:G,3,0)),0,VLOOKUP(A203,'Extra aflossing'!A:G,3,0))</f>
        <v>0</v>
      </c>
      <c r="F203" s="4">
        <f>IF(A203&lt;=Invoer!$B$27,IF(M202&gt;=0,IF(M202&gt;=$H$2,'Annuitair zonder HRA'!I203-J203,M202-D203),0),0)</f>
        <v>0</v>
      </c>
      <c r="G203" s="4">
        <f>IF(M202*Invoer!$B$12/12&gt;=0,M202*Invoer!$B$12/12,0)</f>
        <v>0</v>
      </c>
      <c r="H203" s="4">
        <f>ABS(PMT(Invoer!$B$12/12,360-C203+1,IF(M202&gt;=0,M202,0),0))</f>
        <v>0</v>
      </c>
      <c r="I203" s="4">
        <f t="shared" si="27"/>
        <v>0</v>
      </c>
      <c r="J203" s="4">
        <f t="shared" si="28"/>
        <v>0</v>
      </c>
      <c r="K203" s="4">
        <f t="shared" si="31"/>
        <v>0</v>
      </c>
      <c r="L203" s="4">
        <f t="shared" si="32"/>
        <v>0</v>
      </c>
      <c r="M203" s="4">
        <f t="shared" si="35"/>
        <v>0</v>
      </c>
      <c r="N203" s="4">
        <f t="shared" si="33"/>
        <v>0</v>
      </c>
    </row>
    <row r="204" spans="1:14" x14ac:dyDescent="0.25">
      <c r="A204" s="10">
        <f t="shared" si="34"/>
        <v>50587</v>
      </c>
      <c r="B204">
        <f t="shared" si="29"/>
        <v>17</v>
      </c>
      <c r="C204">
        <v>203</v>
      </c>
      <c r="D204" s="4">
        <f t="shared" si="30"/>
        <v>0</v>
      </c>
      <c r="E204" s="4">
        <f>IF(ISNA(VLOOKUP(A204,'Extra aflossing'!A:G,3,0)),0,VLOOKUP(A204,'Extra aflossing'!A:G,3,0))</f>
        <v>0</v>
      </c>
      <c r="F204" s="4">
        <f>IF(A204&lt;=Invoer!$B$27,IF(M203&gt;=0,IF(M203&gt;=$H$2,'Annuitair zonder HRA'!I204-J204,M203-D204),0),0)</f>
        <v>0</v>
      </c>
      <c r="G204" s="4">
        <f>IF(M203*Invoer!$B$12/12&gt;=0,M203*Invoer!$B$12/12,0)</f>
        <v>0</v>
      </c>
      <c r="H204" s="4">
        <f>ABS(PMT(Invoer!$B$12/12,360-C204+1,IF(M203&gt;=0,M203,0),0))</f>
        <v>0</v>
      </c>
      <c r="I204" s="4">
        <f t="shared" si="27"/>
        <v>0</v>
      </c>
      <c r="J204" s="4">
        <f t="shared" si="28"/>
        <v>0</v>
      </c>
      <c r="K204" s="4">
        <f t="shared" si="31"/>
        <v>0</v>
      </c>
      <c r="L204" s="4">
        <f t="shared" si="32"/>
        <v>0</v>
      </c>
      <c r="M204" s="4">
        <f t="shared" si="35"/>
        <v>0</v>
      </c>
      <c r="N204" s="4">
        <f t="shared" si="33"/>
        <v>0</v>
      </c>
    </row>
    <row r="205" spans="1:14" x14ac:dyDescent="0.25">
      <c r="A205" s="10">
        <f t="shared" si="34"/>
        <v>50618</v>
      </c>
      <c r="B205">
        <f t="shared" si="29"/>
        <v>17</v>
      </c>
      <c r="C205">
        <v>204</v>
      </c>
      <c r="D205" s="4">
        <f t="shared" si="30"/>
        <v>0</v>
      </c>
      <c r="E205" s="4">
        <f>IF(ISNA(VLOOKUP(A205,'Extra aflossing'!A:G,3,0)),0,VLOOKUP(A205,'Extra aflossing'!A:G,3,0))</f>
        <v>0</v>
      </c>
      <c r="F205" s="4">
        <f>IF(A205&lt;=Invoer!$B$27,IF(M204&gt;=0,IF(M204&gt;=$H$2,'Annuitair zonder HRA'!I205-J205,M204-D205),0),0)</f>
        <v>0</v>
      </c>
      <c r="G205" s="4">
        <f>IF(M204*Invoer!$B$12/12&gt;=0,M204*Invoer!$B$12/12,0)</f>
        <v>0</v>
      </c>
      <c r="H205" s="4">
        <f>ABS(PMT(Invoer!$B$12/12,360-C205+1,IF(M204&gt;=0,M204,0),0))</f>
        <v>0</v>
      </c>
      <c r="I205" s="4">
        <f t="shared" si="27"/>
        <v>0</v>
      </c>
      <c r="J205" s="4">
        <f t="shared" si="28"/>
        <v>0</v>
      </c>
      <c r="K205" s="4">
        <f t="shared" si="31"/>
        <v>0</v>
      </c>
      <c r="L205" s="4">
        <f t="shared" si="32"/>
        <v>0</v>
      </c>
      <c r="M205" s="4">
        <f t="shared" si="35"/>
        <v>0</v>
      </c>
      <c r="N205" s="4">
        <f t="shared" si="33"/>
        <v>0</v>
      </c>
    </row>
    <row r="206" spans="1:14" x14ac:dyDescent="0.25">
      <c r="A206" s="10">
        <f t="shared" si="34"/>
        <v>50649</v>
      </c>
      <c r="B206">
        <f t="shared" si="29"/>
        <v>18</v>
      </c>
      <c r="C206">
        <v>205</v>
      </c>
      <c r="D206" s="4">
        <f t="shared" si="30"/>
        <v>0</v>
      </c>
      <c r="E206" s="4">
        <f>IF(ISNA(VLOOKUP(A206,'Extra aflossing'!A:G,3,0)),0,VLOOKUP(A206,'Extra aflossing'!A:G,3,0))</f>
        <v>0</v>
      </c>
      <c r="F206" s="4">
        <f>IF(A206&lt;=Invoer!$B$27,IF(M205&gt;=0,IF(M205&gt;=$H$2,'Annuitair zonder HRA'!I206-J206,M205-D206),0),0)</f>
        <v>0</v>
      </c>
      <c r="G206" s="4">
        <f>IF(M205*Invoer!$B$12/12&gt;=0,M205*Invoer!$B$12/12,0)</f>
        <v>0</v>
      </c>
      <c r="H206" s="4">
        <f>ABS(PMT(Invoer!$B$12/12,360-C206+1,IF(M205&gt;=0,M205,0),0))</f>
        <v>0</v>
      </c>
      <c r="I206" s="4">
        <f t="shared" si="27"/>
        <v>0</v>
      </c>
      <c r="J206" s="4">
        <f t="shared" si="28"/>
        <v>0</v>
      </c>
      <c r="K206" s="4">
        <f t="shared" si="31"/>
        <v>0</v>
      </c>
      <c r="L206" s="4">
        <f t="shared" si="32"/>
        <v>0</v>
      </c>
      <c r="M206" s="4">
        <f t="shared" si="35"/>
        <v>0</v>
      </c>
      <c r="N206" s="4">
        <f t="shared" si="33"/>
        <v>0</v>
      </c>
    </row>
    <row r="207" spans="1:14" x14ac:dyDescent="0.25">
      <c r="A207" s="10">
        <f t="shared" si="34"/>
        <v>50679</v>
      </c>
      <c r="B207">
        <f t="shared" si="29"/>
        <v>18</v>
      </c>
      <c r="C207">
        <v>206</v>
      </c>
      <c r="D207" s="4">
        <f t="shared" si="30"/>
        <v>0</v>
      </c>
      <c r="E207" s="4">
        <f>IF(ISNA(VLOOKUP(A207,'Extra aflossing'!A:G,3,0)),0,VLOOKUP(A207,'Extra aflossing'!A:G,3,0))</f>
        <v>0</v>
      </c>
      <c r="F207" s="4">
        <f>IF(A207&lt;=Invoer!$B$27,IF(M206&gt;=0,IF(M206&gt;=$H$2,'Annuitair zonder HRA'!I207-J207,M206-D207),0),0)</f>
        <v>0</v>
      </c>
      <c r="G207" s="4">
        <f>IF(M206*Invoer!$B$12/12&gt;=0,M206*Invoer!$B$12/12,0)</f>
        <v>0</v>
      </c>
      <c r="H207" s="4">
        <f>ABS(PMT(Invoer!$B$12/12,360-C207+1,IF(M206&gt;=0,M206,0),0))</f>
        <v>0</v>
      </c>
      <c r="I207" s="4">
        <f t="shared" si="27"/>
        <v>0</v>
      </c>
      <c r="J207" s="4">
        <f t="shared" si="28"/>
        <v>0</v>
      </c>
      <c r="K207" s="4">
        <f t="shared" si="31"/>
        <v>0</v>
      </c>
      <c r="L207" s="4">
        <f t="shared" si="32"/>
        <v>0</v>
      </c>
      <c r="M207" s="4">
        <f t="shared" si="35"/>
        <v>0</v>
      </c>
      <c r="N207" s="4">
        <f t="shared" si="33"/>
        <v>0</v>
      </c>
    </row>
    <row r="208" spans="1:14" x14ac:dyDescent="0.25">
      <c r="A208" s="10">
        <f t="shared" si="34"/>
        <v>50710</v>
      </c>
      <c r="B208">
        <f t="shared" si="29"/>
        <v>18</v>
      </c>
      <c r="C208">
        <v>207</v>
      </c>
      <c r="D208" s="4">
        <f t="shared" si="30"/>
        <v>0</v>
      </c>
      <c r="E208" s="4">
        <f>IF(ISNA(VLOOKUP(A208,'Extra aflossing'!A:G,3,0)),0,VLOOKUP(A208,'Extra aflossing'!A:G,3,0))</f>
        <v>0</v>
      </c>
      <c r="F208" s="4">
        <f>IF(A208&lt;=Invoer!$B$27,IF(M207&gt;=0,IF(M207&gt;=$H$2,'Annuitair zonder HRA'!I208-J208,M207-D208),0),0)</f>
        <v>0</v>
      </c>
      <c r="G208" s="4">
        <f>IF(M207*Invoer!$B$12/12&gt;=0,M207*Invoer!$B$12/12,0)</f>
        <v>0</v>
      </c>
      <c r="H208" s="4">
        <f>ABS(PMT(Invoer!$B$12/12,360-C208+1,IF(M207&gt;=0,M207,0),0))</f>
        <v>0</v>
      </c>
      <c r="I208" s="4">
        <f t="shared" si="27"/>
        <v>0</v>
      </c>
      <c r="J208" s="4">
        <f t="shared" si="28"/>
        <v>0</v>
      </c>
      <c r="K208" s="4">
        <f t="shared" si="31"/>
        <v>0</v>
      </c>
      <c r="L208" s="4">
        <f t="shared" si="32"/>
        <v>0</v>
      </c>
      <c r="M208" s="4">
        <f t="shared" si="35"/>
        <v>0</v>
      </c>
      <c r="N208" s="4">
        <f t="shared" si="33"/>
        <v>0</v>
      </c>
    </row>
    <row r="209" spans="1:14" x14ac:dyDescent="0.25">
      <c r="A209" s="10">
        <f t="shared" si="34"/>
        <v>50740</v>
      </c>
      <c r="B209">
        <f t="shared" si="29"/>
        <v>18</v>
      </c>
      <c r="C209">
        <v>208</v>
      </c>
      <c r="D209" s="4">
        <f t="shared" si="30"/>
        <v>0</v>
      </c>
      <c r="E209" s="4">
        <f>IF(ISNA(VLOOKUP(A209,'Extra aflossing'!A:G,3,0)),0,VLOOKUP(A209,'Extra aflossing'!A:G,3,0))</f>
        <v>0</v>
      </c>
      <c r="F209" s="4">
        <f>IF(A209&lt;=Invoer!$B$27,IF(M208&gt;=0,IF(M208&gt;=$H$2,'Annuitair zonder HRA'!I209-J209,M208-D209),0),0)</f>
        <v>0</v>
      </c>
      <c r="G209" s="4">
        <f>IF(M208*Invoer!$B$12/12&gt;=0,M208*Invoer!$B$12/12,0)</f>
        <v>0</v>
      </c>
      <c r="H209" s="4">
        <f>ABS(PMT(Invoer!$B$12/12,360-C209+1,IF(M208&gt;=0,M208,0),0))</f>
        <v>0</v>
      </c>
      <c r="I209" s="4">
        <f t="shared" si="27"/>
        <v>0</v>
      </c>
      <c r="J209" s="4">
        <f t="shared" si="28"/>
        <v>0</v>
      </c>
      <c r="K209" s="4">
        <f t="shared" si="31"/>
        <v>0</v>
      </c>
      <c r="L209" s="4">
        <f t="shared" si="32"/>
        <v>0</v>
      </c>
      <c r="M209" s="4">
        <f t="shared" si="35"/>
        <v>0</v>
      </c>
      <c r="N209" s="4">
        <f t="shared" si="33"/>
        <v>0</v>
      </c>
    </row>
    <row r="210" spans="1:14" x14ac:dyDescent="0.25">
      <c r="A210" s="10">
        <f t="shared" si="34"/>
        <v>50771</v>
      </c>
      <c r="B210">
        <f t="shared" si="29"/>
        <v>18</v>
      </c>
      <c r="C210">
        <v>209</v>
      </c>
      <c r="D210" s="4">
        <f t="shared" si="30"/>
        <v>0</v>
      </c>
      <c r="E210" s="4">
        <f>IF(ISNA(VLOOKUP(A210,'Extra aflossing'!A:G,3,0)),0,VLOOKUP(A210,'Extra aflossing'!A:G,3,0))</f>
        <v>0</v>
      </c>
      <c r="F210" s="4">
        <f>IF(A210&lt;=Invoer!$B$27,IF(M209&gt;=0,IF(M209&gt;=$H$2,'Annuitair zonder HRA'!I210-J210,M209-D210),0),0)</f>
        <v>0</v>
      </c>
      <c r="G210" s="4">
        <f>IF(M209*Invoer!$B$12/12&gt;=0,M209*Invoer!$B$12/12,0)</f>
        <v>0</v>
      </c>
      <c r="H210" s="4">
        <f>ABS(PMT(Invoer!$B$12/12,360-C210+1,IF(M209&gt;=0,M209,0),0))</f>
        <v>0</v>
      </c>
      <c r="I210" s="4">
        <f t="shared" si="27"/>
        <v>0</v>
      </c>
      <c r="J210" s="4">
        <f t="shared" si="28"/>
        <v>0</v>
      </c>
      <c r="K210" s="4">
        <f t="shared" si="31"/>
        <v>0</v>
      </c>
      <c r="L210" s="4">
        <f t="shared" si="32"/>
        <v>0</v>
      </c>
      <c r="M210" s="4">
        <f t="shared" si="35"/>
        <v>0</v>
      </c>
      <c r="N210" s="4">
        <f t="shared" si="33"/>
        <v>0</v>
      </c>
    </row>
    <row r="211" spans="1:14" x14ac:dyDescent="0.25">
      <c r="A211" s="10">
        <f t="shared" si="34"/>
        <v>50802</v>
      </c>
      <c r="B211">
        <f t="shared" si="29"/>
        <v>18</v>
      </c>
      <c r="C211">
        <v>210</v>
      </c>
      <c r="D211" s="4">
        <f t="shared" si="30"/>
        <v>0</v>
      </c>
      <c r="E211" s="4">
        <f>IF(ISNA(VLOOKUP(A211,'Extra aflossing'!A:G,3,0)),0,VLOOKUP(A211,'Extra aflossing'!A:G,3,0))</f>
        <v>0</v>
      </c>
      <c r="F211" s="4">
        <f>IF(A211&lt;=Invoer!$B$27,IF(M210&gt;=0,IF(M210&gt;=$H$2,'Annuitair zonder HRA'!I211-J211,M210-D211),0),0)</f>
        <v>0</v>
      </c>
      <c r="G211" s="4">
        <f>IF(M210*Invoer!$B$12/12&gt;=0,M210*Invoer!$B$12/12,0)</f>
        <v>0</v>
      </c>
      <c r="H211" s="4">
        <f>ABS(PMT(Invoer!$B$12/12,360-C211+1,IF(M210&gt;=0,M210,0),0))</f>
        <v>0</v>
      </c>
      <c r="I211" s="4">
        <f t="shared" si="27"/>
        <v>0</v>
      </c>
      <c r="J211" s="4">
        <f t="shared" si="28"/>
        <v>0</v>
      </c>
      <c r="K211" s="4">
        <f t="shared" si="31"/>
        <v>0</v>
      </c>
      <c r="L211" s="4">
        <f t="shared" si="32"/>
        <v>0</v>
      </c>
      <c r="M211" s="4">
        <f t="shared" si="35"/>
        <v>0</v>
      </c>
      <c r="N211" s="4">
        <f t="shared" si="33"/>
        <v>0</v>
      </c>
    </row>
    <row r="212" spans="1:14" x14ac:dyDescent="0.25">
      <c r="A212" s="10">
        <f t="shared" si="34"/>
        <v>50830</v>
      </c>
      <c r="B212">
        <f t="shared" si="29"/>
        <v>18</v>
      </c>
      <c r="C212">
        <v>211</v>
      </c>
      <c r="D212" s="4">
        <f t="shared" si="30"/>
        <v>0</v>
      </c>
      <c r="E212" s="4">
        <f>IF(ISNA(VLOOKUP(A212,'Extra aflossing'!A:G,3,0)),0,VLOOKUP(A212,'Extra aflossing'!A:G,3,0))</f>
        <v>0</v>
      </c>
      <c r="F212" s="4">
        <f>IF(A212&lt;=Invoer!$B$27,IF(M211&gt;=0,IF(M211&gt;=$H$2,'Annuitair zonder HRA'!I212-J212,M211-D212),0),0)</f>
        <v>0</v>
      </c>
      <c r="G212" s="4">
        <f>IF(M211*Invoer!$B$12/12&gt;=0,M211*Invoer!$B$12/12,0)</f>
        <v>0</v>
      </c>
      <c r="H212" s="4">
        <f>ABS(PMT(Invoer!$B$12/12,360-C212+1,IF(M211&gt;=0,M211,0),0))</f>
        <v>0</v>
      </c>
      <c r="I212" s="4">
        <f t="shared" si="27"/>
        <v>0</v>
      </c>
      <c r="J212" s="4">
        <f t="shared" si="28"/>
        <v>0</v>
      </c>
      <c r="K212" s="4">
        <f t="shared" si="31"/>
        <v>0</v>
      </c>
      <c r="L212" s="4">
        <f t="shared" si="32"/>
        <v>0</v>
      </c>
      <c r="M212" s="4">
        <f t="shared" si="35"/>
        <v>0</v>
      </c>
      <c r="N212" s="4">
        <f t="shared" si="33"/>
        <v>0</v>
      </c>
    </row>
    <row r="213" spans="1:14" x14ac:dyDescent="0.25">
      <c r="A213" s="10">
        <f t="shared" si="34"/>
        <v>50861</v>
      </c>
      <c r="B213">
        <f t="shared" si="29"/>
        <v>18</v>
      </c>
      <c r="C213">
        <v>212</v>
      </c>
      <c r="D213" s="4">
        <f t="shared" si="30"/>
        <v>0</v>
      </c>
      <c r="E213" s="4">
        <f>IF(ISNA(VLOOKUP(A213,'Extra aflossing'!A:G,3,0)),0,VLOOKUP(A213,'Extra aflossing'!A:G,3,0))</f>
        <v>0</v>
      </c>
      <c r="F213" s="4">
        <f>IF(A213&lt;=Invoer!$B$27,IF(M212&gt;=0,IF(M212&gt;=$H$2,'Annuitair zonder HRA'!I213-J213,M212-D213),0),0)</f>
        <v>0</v>
      </c>
      <c r="G213" s="4">
        <f>IF(M212*Invoer!$B$12/12&gt;=0,M212*Invoer!$B$12/12,0)</f>
        <v>0</v>
      </c>
      <c r="H213" s="4">
        <f>ABS(PMT(Invoer!$B$12/12,360-C213+1,IF(M212&gt;=0,M212,0),0))</f>
        <v>0</v>
      </c>
      <c r="I213" s="4">
        <f t="shared" si="27"/>
        <v>0</v>
      </c>
      <c r="J213" s="4">
        <f t="shared" si="28"/>
        <v>0</v>
      </c>
      <c r="K213" s="4">
        <f t="shared" si="31"/>
        <v>0</v>
      </c>
      <c r="L213" s="4">
        <f t="shared" si="32"/>
        <v>0</v>
      </c>
      <c r="M213" s="4">
        <f t="shared" si="35"/>
        <v>0</v>
      </c>
      <c r="N213" s="4">
        <f t="shared" si="33"/>
        <v>0</v>
      </c>
    </row>
    <row r="214" spans="1:14" x14ac:dyDescent="0.25">
      <c r="A214" s="10">
        <f t="shared" si="34"/>
        <v>50891</v>
      </c>
      <c r="B214">
        <f t="shared" si="29"/>
        <v>18</v>
      </c>
      <c r="C214">
        <v>213</v>
      </c>
      <c r="D214" s="4">
        <f t="shared" si="30"/>
        <v>0</v>
      </c>
      <c r="E214" s="4">
        <f>IF(ISNA(VLOOKUP(A214,'Extra aflossing'!A:G,3,0)),0,VLOOKUP(A214,'Extra aflossing'!A:G,3,0))</f>
        <v>0</v>
      </c>
      <c r="F214" s="4">
        <f>IF(A214&lt;=Invoer!$B$27,IF(M213&gt;=0,IF(M213&gt;=$H$2,'Annuitair zonder HRA'!I214-J214,M213-D214),0),0)</f>
        <v>0</v>
      </c>
      <c r="G214" s="4">
        <f>IF(M213*Invoer!$B$12/12&gt;=0,M213*Invoer!$B$12/12,0)</f>
        <v>0</v>
      </c>
      <c r="H214" s="4">
        <f>ABS(PMT(Invoer!$B$12/12,360-C214+1,IF(M213&gt;=0,M213,0),0))</f>
        <v>0</v>
      </c>
      <c r="I214" s="4">
        <f t="shared" si="27"/>
        <v>0</v>
      </c>
      <c r="J214" s="4">
        <f t="shared" si="28"/>
        <v>0</v>
      </c>
      <c r="K214" s="4">
        <f t="shared" si="31"/>
        <v>0</v>
      </c>
      <c r="L214" s="4">
        <f t="shared" si="32"/>
        <v>0</v>
      </c>
      <c r="M214" s="4">
        <f t="shared" si="35"/>
        <v>0</v>
      </c>
      <c r="N214" s="4">
        <f t="shared" si="33"/>
        <v>0</v>
      </c>
    </row>
    <row r="215" spans="1:14" x14ac:dyDescent="0.25">
      <c r="A215" s="10">
        <f t="shared" si="34"/>
        <v>50922</v>
      </c>
      <c r="B215">
        <f t="shared" si="29"/>
        <v>18</v>
      </c>
      <c r="C215">
        <v>214</v>
      </c>
      <c r="D215" s="4">
        <f t="shared" si="30"/>
        <v>0</v>
      </c>
      <c r="E215" s="4">
        <f>IF(ISNA(VLOOKUP(A215,'Extra aflossing'!A:G,3,0)),0,VLOOKUP(A215,'Extra aflossing'!A:G,3,0))</f>
        <v>0</v>
      </c>
      <c r="F215" s="4">
        <f>IF(A215&lt;=Invoer!$B$27,IF(M214&gt;=0,IF(M214&gt;=$H$2,'Annuitair zonder HRA'!I215-J215,M214-D215),0),0)</f>
        <v>0</v>
      </c>
      <c r="G215" s="4">
        <f>IF(M214*Invoer!$B$12/12&gt;=0,M214*Invoer!$B$12/12,0)</f>
        <v>0</v>
      </c>
      <c r="H215" s="4">
        <f>ABS(PMT(Invoer!$B$12/12,360-C215+1,IF(M214&gt;=0,M214,0),0))</f>
        <v>0</v>
      </c>
      <c r="I215" s="4">
        <f t="shared" si="27"/>
        <v>0</v>
      </c>
      <c r="J215" s="4">
        <f t="shared" si="28"/>
        <v>0</v>
      </c>
      <c r="K215" s="4">
        <f t="shared" si="31"/>
        <v>0</v>
      </c>
      <c r="L215" s="4">
        <f t="shared" si="32"/>
        <v>0</v>
      </c>
      <c r="M215" s="4">
        <f t="shared" si="35"/>
        <v>0</v>
      </c>
      <c r="N215" s="4">
        <f t="shared" si="33"/>
        <v>0</v>
      </c>
    </row>
    <row r="216" spans="1:14" x14ac:dyDescent="0.25">
      <c r="A216" s="10">
        <f t="shared" si="34"/>
        <v>50952</v>
      </c>
      <c r="B216">
        <f t="shared" si="29"/>
        <v>18</v>
      </c>
      <c r="C216">
        <v>215</v>
      </c>
      <c r="D216" s="4">
        <f t="shared" si="30"/>
        <v>0</v>
      </c>
      <c r="E216" s="4">
        <f>IF(ISNA(VLOOKUP(A216,'Extra aflossing'!A:G,3,0)),0,VLOOKUP(A216,'Extra aflossing'!A:G,3,0))</f>
        <v>0</v>
      </c>
      <c r="F216" s="4">
        <f>IF(A216&lt;=Invoer!$B$27,IF(M215&gt;=0,IF(M215&gt;=$H$2,'Annuitair zonder HRA'!I216-J216,M215-D216),0),0)</f>
        <v>0</v>
      </c>
      <c r="G216" s="4">
        <f>IF(M215*Invoer!$B$12/12&gt;=0,M215*Invoer!$B$12/12,0)</f>
        <v>0</v>
      </c>
      <c r="H216" s="4">
        <f>ABS(PMT(Invoer!$B$12/12,360-C216+1,IF(M215&gt;=0,M215,0),0))</f>
        <v>0</v>
      </c>
      <c r="I216" s="4">
        <f t="shared" si="27"/>
        <v>0</v>
      </c>
      <c r="J216" s="4">
        <f t="shared" si="28"/>
        <v>0</v>
      </c>
      <c r="K216" s="4">
        <f t="shared" si="31"/>
        <v>0</v>
      </c>
      <c r="L216" s="4">
        <f t="shared" si="32"/>
        <v>0</v>
      </c>
      <c r="M216" s="4">
        <f t="shared" si="35"/>
        <v>0</v>
      </c>
      <c r="N216" s="4">
        <f t="shared" si="33"/>
        <v>0</v>
      </c>
    </row>
    <row r="217" spans="1:14" x14ac:dyDescent="0.25">
      <c r="A217" s="10">
        <f t="shared" si="34"/>
        <v>50983</v>
      </c>
      <c r="B217">
        <f t="shared" si="29"/>
        <v>18</v>
      </c>
      <c r="C217">
        <v>216</v>
      </c>
      <c r="D217" s="4">
        <f t="shared" si="30"/>
        <v>0</v>
      </c>
      <c r="E217" s="4">
        <f>IF(ISNA(VLOOKUP(A217,'Extra aflossing'!A:G,3,0)),0,VLOOKUP(A217,'Extra aflossing'!A:G,3,0))</f>
        <v>0</v>
      </c>
      <c r="F217" s="4">
        <f>IF(A217&lt;=Invoer!$B$27,IF(M216&gt;=0,IF(M216&gt;=$H$2,'Annuitair zonder HRA'!I217-J217,M216-D217),0),0)</f>
        <v>0</v>
      </c>
      <c r="G217" s="4">
        <f>IF(M216*Invoer!$B$12/12&gt;=0,M216*Invoer!$B$12/12,0)</f>
        <v>0</v>
      </c>
      <c r="H217" s="4">
        <f>ABS(PMT(Invoer!$B$12/12,360-C217+1,IF(M216&gt;=0,M216,0),0))</f>
        <v>0</v>
      </c>
      <c r="I217" s="4">
        <f t="shared" si="27"/>
        <v>0</v>
      </c>
      <c r="J217" s="4">
        <f t="shared" si="28"/>
        <v>0</v>
      </c>
      <c r="K217" s="4">
        <f t="shared" si="31"/>
        <v>0</v>
      </c>
      <c r="L217" s="4">
        <f t="shared" si="32"/>
        <v>0</v>
      </c>
      <c r="M217" s="4">
        <f t="shared" si="35"/>
        <v>0</v>
      </c>
      <c r="N217" s="4">
        <f t="shared" si="33"/>
        <v>0</v>
      </c>
    </row>
    <row r="218" spans="1:14" x14ac:dyDescent="0.25">
      <c r="A218" s="10">
        <f t="shared" si="34"/>
        <v>51014</v>
      </c>
      <c r="B218">
        <f t="shared" si="29"/>
        <v>19</v>
      </c>
      <c r="C218">
        <v>217</v>
      </c>
      <c r="D218" s="4">
        <f t="shared" si="30"/>
        <v>0</v>
      </c>
      <c r="E218" s="4">
        <f>IF(ISNA(VLOOKUP(A218,'Extra aflossing'!A:G,3,0)),0,VLOOKUP(A218,'Extra aflossing'!A:G,3,0))</f>
        <v>0</v>
      </c>
      <c r="F218" s="4">
        <f>IF(A218&lt;=Invoer!$B$27,IF(M217&gt;=0,IF(M217&gt;=$H$2,'Annuitair zonder HRA'!I218-J218,M217-D218),0),0)</f>
        <v>0</v>
      </c>
      <c r="G218" s="4">
        <f>IF(M217*Invoer!$B$12/12&gt;=0,M217*Invoer!$B$12/12,0)</f>
        <v>0</v>
      </c>
      <c r="H218" s="4">
        <f>ABS(PMT(Invoer!$B$12/12,360-C218+1,IF(M217&gt;=0,M217,0),0))</f>
        <v>0</v>
      </c>
      <c r="I218" s="4">
        <f t="shared" si="27"/>
        <v>0</v>
      </c>
      <c r="J218" s="4">
        <f t="shared" si="28"/>
        <v>0</v>
      </c>
      <c r="K218" s="4">
        <f t="shared" si="31"/>
        <v>0</v>
      </c>
      <c r="L218" s="4">
        <f t="shared" si="32"/>
        <v>0</v>
      </c>
      <c r="M218" s="4">
        <f t="shared" si="35"/>
        <v>0</v>
      </c>
      <c r="N218" s="4">
        <f t="shared" si="33"/>
        <v>0</v>
      </c>
    </row>
    <row r="219" spans="1:14" x14ac:dyDescent="0.25">
      <c r="A219" s="10">
        <f t="shared" si="34"/>
        <v>51044</v>
      </c>
      <c r="B219">
        <f t="shared" si="29"/>
        <v>19</v>
      </c>
      <c r="C219">
        <v>218</v>
      </c>
      <c r="D219" s="4">
        <f t="shared" si="30"/>
        <v>0</v>
      </c>
      <c r="E219" s="4">
        <f>IF(ISNA(VLOOKUP(A219,'Extra aflossing'!A:G,3,0)),0,VLOOKUP(A219,'Extra aflossing'!A:G,3,0))</f>
        <v>0</v>
      </c>
      <c r="F219" s="4">
        <f>IF(A219&lt;=Invoer!$B$27,IF(M218&gt;=0,IF(M218&gt;=$H$2,'Annuitair zonder HRA'!I219-J219,M218-D219),0),0)</f>
        <v>0</v>
      </c>
      <c r="G219" s="4">
        <f>IF(M218*Invoer!$B$12/12&gt;=0,M218*Invoer!$B$12/12,0)</f>
        <v>0</v>
      </c>
      <c r="H219" s="4">
        <f>ABS(PMT(Invoer!$B$12/12,360-C219+1,IF(M218&gt;=0,M218,0),0))</f>
        <v>0</v>
      </c>
      <c r="I219" s="4">
        <f t="shared" si="27"/>
        <v>0</v>
      </c>
      <c r="J219" s="4">
        <f t="shared" si="28"/>
        <v>0</v>
      </c>
      <c r="K219" s="4">
        <f t="shared" si="31"/>
        <v>0</v>
      </c>
      <c r="L219" s="4">
        <f t="shared" si="32"/>
        <v>0</v>
      </c>
      <c r="M219" s="4">
        <f t="shared" si="35"/>
        <v>0</v>
      </c>
      <c r="N219" s="4">
        <f t="shared" si="33"/>
        <v>0</v>
      </c>
    </row>
    <row r="220" spans="1:14" x14ac:dyDescent="0.25">
      <c r="A220" s="10">
        <f t="shared" si="34"/>
        <v>51075</v>
      </c>
      <c r="B220">
        <f t="shared" si="29"/>
        <v>19</v>
      </c>
      <c r="C220">
        <v>219</v>
      </c>
      <c r="D220" s="4">
        <f t="shared" si="30"/>
        <v>0</v>
      </c>
      <c r="E220" s="4">
        <f>IF(ISNA(VLOOKUP(A220,'Extra aflossing'!A:G,3,0)),0,VLOOKUP(A220,'Extra aflossing'!A:G,3,0))</f>
        <v>0</v>
      </c>
      <c r="F220" s="4">
        <f>IF(A220&lt;=Invoer!$B$27,IF(M219&gt;=0,IF(M219&gt;=$H$2,'Annuitair zonder HRA'!I220-J220,M219-D220),0),0)</f>
        <v>0</v>
      </c>
      <c r="G220" s="4">
        <f>IF(M219*Invoer!$B$12/12&gt;=0,M219*Invoer!$B$12/12,0)</f>
        <v>0</v>
      </c>
      <c r="H220" s="4">
        <f>ABS(PMT(Invoer!$B$12/12,360-C220+1,IF(M219&gt;=0,M219,0),0))</f>
        <v>0</v>
      </c>
      <c r="I220" s="4">
        <f t="shared" si="27"/>
        <v>0</v>
      </c>
      <c r="J220" s="4">
        <f t="shared" si="28"/>
        <v>0</v>
      </c>
      <c r="K220" s="4">
        <f t="shared" si="31"/>
        <v>0</v>
      </c>
      <c r="L220" s="4">
        <f t="shared" si="32"/>
        <v>0</v>
      </c>
      <c r="M220" s="4">
        <f t="shared" si="35"/>
        <v>0</v>
      </c>
      <c r="N220" s="4">
        <f t="shared" si="33"/>
        <v>0</v>
      </c>
    </row>
    <row r="221" spans="1:14" x14ac:dyDescent="0.25">
      <c r="A221" s="10">
        <f t="shared" si="34"/>
        <v>51105</v>
      </c>
      <c r="B221">
        <f t="shared" si="29"/>
        <v>19</v>
      </c>
      <c r="C221">
        <v>220</v>
      </c>
      <c r="D221" s="4">
        <f t="shared" si="30"/>
        <v>0</v>
      </c>
      <c r="E221" s="4">
        <f>IF(ISNA(VLOOKUP(A221,'Extra aflossing'!A:G,3,0)),0,VLOOKUP(A221,'Extra aflossing'!A:G,3,0))</f>
        <v>0</v>
      </c>
      <c r="F221" s="4">
        <f>IF(A221&lt;=Invoer!$B$27,IF(M220&gt;=0,IF(M220&gt;=$H$2,'Annuitair zonder HRA'!I221-J221,M220-D221),0),0)</f>
        <v>0</v>
      </c>
      <c r="G221" s="4">
        <f>IF(M220*Invoer!$B$12/12&gt;=0,M220*Invoer!$B$12/12,0)</f>
        <v>0</v>
      </c>
      <c r="H221" s="4">
        <f>ABS(PMT(Invoer!$B$12/12,360-C221+1,IF(M220&gt;=0,M220,0),0))</f>
        <v>0</v>
      </c>
      <c r="I221" s="4">
        <f t="shared" si="27"/>
        <v>0</v>
      </c>
      <c r="J221" s="4">
        <f t="shared" si="28"/>
        <v>0</v>
      </c>
      <c r="K221" s="4">
        <f t="shared" si="31"/>
        <v>0</v>
      </c>
      <c r="L221" s="4">
        <f t="shared" si="32"/>
        <v>0</v>
      </c>
      <c r="M221" s="4">
        <f t="shared" si="35"/>
        <v>0</v>
      </c>
      <c r="N221" s="4">
        <f t="shared" si="33"/>
        <v>0</v>
      </c>
    </row>
    <row r="222" spans="1:14" x14ac:dyDescent="0.25">
      <c r="A222" s="10">
        <f t="shared" si="34"/>
        <v>51136</v>
      </c>
      <c r="B222">
        <f t="shared" si="29"/>
        <v>19</v>
      </c>
      <c r="C222">
        <v>221</v>
      </c>
      <c r="D222" s="4">
        <f t="shared" si="30"/>
        <v>0</v>
      </c>
      <c r="E222" s="4">
        <f>IF(ISNA(VLOOKUP(A222,'Extra aflossing'!A:G,3,0)),0,VLOOKUP(A222,'Extra aflossing'!A:G,3,0))</f>
        <v>0</v>
      </c>
      <c r="F222" s="4">
        <f>IF(A222&lt;=Invoer!$B$27,IF(M221&gt;=0,IF(M221&gt;=$H$2,'Annuitair zonder HRA'!I222-J222,M221-D222),0),0)</f>
        <v>0</v>
      </c>
      <c r="G222" s="4">
        <f>IF(M221*Invoer!$B$12/12&gt;=0,M221*Invoer!$B$12/12,0)</f>
        <v>0</v>
      </c>
      <c r="H222" s="4">
        <f>ABS(PMT(Invoer!$B$12/12,360-C222+1,IF(M221&gt;=0,M221,0),0))</f>
        <v>0</v>
      </c>
      <c r="I222" s="4">
        <f t="shared" si="27"/>
        <v>0</v>
      </c>
      <c r="J222" s="4">
        <f t="shared" si="28"/>
        <v>0</v>
      </c>
      <c r="K222" s="4">
        <f t="shared" si="31"/>
        <v>0</v>
      </c>
      <c r="L222" s="4">
        <f t="shared" si="32"/>
        <v>0</v>
      </c>
      <c r="M222" s="4">
        <f t="shared" si="35"/>
        <v>0</v>
      </c>
      <c r="N222" s="4">
        <f t="shared" si="33"/>
        <v>0</v>
      </c>
    </row>
    <row r="223" spans="1:14" x14ac:dyDescent="0.25">
      <c r="A223" s="10">
        <f t="shared" si="34"/>
        <v>51167</v>
      </c>
      <c r="B223">
        <f t="shared" si="29"/>
        <v>19</v>
      </c>
      <c r="C223">
        <v>222</v>
      </c>
      <c r="D223" s="4">
        <f t="shared" si="30"/>
        <v>0</v>
      </c>
      <c r="E223" s="4">
        <f>IF(ISNA(VLOOKUP(A223,'Extra aflossing'!A:G,3,0)),0,VLOOKUP(A223,'Extra aflossing'!A:G,3,0))</f>
        <v>0</v>
      </c>
      <c r="F223" s="4">
        <f>IF(A223&lt;=Invoer!$B$27,IF(M222&gt;=0,IF(M222&gt;=$H$2,'Annuitair zonder HRA'!I223-J223,M222-D223),0),0)</f>
        <v>0</v>
      </c>
      <c r="G223" s="4">
        <f>IF(M222*Invoer!$B$12/12&gt;=0,M222*Invoer!$B$12/12,0)</f>
        <v>0</v>
      </c>
      <c r="H223" s="4">
        <f>ABS(PMT(Invoer!$B$12/12,360-C223+1,IF(M222&gt;=0,M222,0),0))</f>
        <v>0</v>
      </c>
      <c r="I223" s="4">
        <f t="shared" si="27"/>
        <v>0</v>
      </c>
      <c r="J223" s="4">
        <f t="shared" si="28"/>
        <v>0</v>
      </c>
      <c r="K223" s="4">
        <f t="shared" si="31"/>
        <v>0</v>
      </c>
      <c r="L223" s="4">
        <f t="shared" si="32"/>
        <v>0</v>
      </c>
      <c r="M223" s="4">
        <f t="shared" si="35"/>
        <v>0</v>
      </c>
      <c r="N223" s="4">
        <f t="shared" si="33"/>
        <v>0</v>
      </c>
    </row>
    <row r="224" spans="1:14" x14ac:dyDescent="0.25">
      <c r="A224" s="10">
        <f t="shared" si="34"/>
        <v>51196</v>
      </c>
      <c r="B224">
        <f t="shared" si="29"/>
        <v>19</v>
      </c>
      <c r="C224">
        <v>223</v>
      </c>
      <c r="D224" s="4">
        <f t="shared" si="30"/>
        <v>0</v>
      </c>
      <c r="E224" s="4">
        <f>IF(ISNA(VLOOKUP(A224,'Extra aflossing'!A:G,3,0)),0,VLOOKUP(A224,'Extra aflossing'!A:G,3,0))</f>
        <v>0</v>
      </c>
      <c r="F224" s="4">
        <f>IF(A224&lt;=Invoer!$B$27,IF(M223&gt;=0,IF(M223&gt;=$H$2,'Annuitair zonder HRA'!I224-J224,M223-D224),0),0)</f>
        <v>0</v>
      </c>
      <c r="G224" s="4">
        <f>IF(M223*Invoer!$B$12/12&gt;=0,M223*Invoer!$B$12/12,0)</f>
        <v>0</v>
      </c>
      <c r="H224" s="4">
        <f>ABS(PMT(Invoer!$B$12/12,360-C224+1,IF(M223&gt;=0,M223,0),0))</f>
        <v>0</v>
      </c>
      <c r="I224" s="4">
        <f t="shared" si="27"/>
        <v>0</v>
      </c>
      <c r="J224" s="4">
        <f t="shared" si="28"/>
        <v>0</v>
      </c>
      <c r="K224" s="4">
        <f t="shared" si="31"/>
        <v>0</v>
      </c>
      <c r="L224" s="4">
        <f t="shared" si="32"/>
        <v>0</v>
      </c>
      <c r="M224" s="4">
        <f t="shared" si="35"/>
        <v>0</v>
      </c>
      <c r="N224" s="4">
        <f t="shared" si="33"/>
        <v>0</v>
      </c>
    </row>
    <row r="225" spans="1:14" x14ac:dyDescent="0.25">
      <c r="A225" s="10">
        <f t="shared" si="34"/>
        <v>51227</v>
      </c>
      <c r="B225">
        <f t="shared" si="29"/>
        <v>19</v>
      </c>
      <c r="C225">
        <v>224</v>
      </c>
      <c r="D225" s="4">
        <f t="shared" si="30"/>
        <v>0</v>
      </c>
      <c r="E225" s="4">
        <f>IF(ISNA(VLOOKUP(A225,'Extra aflossing'!A:G,3,0)),0,VLOOKUP(A225,'Extra aflossing'!A:G,3,0))</f>
        <v>0</v>
      </c>
      <c r="F225" s="4">
        <f>IF(A225&lt;=Invoer!$B$27,IF(M224&gt;=0,IF(M224&gt;=$H$2,'Annuitair zonder HRA'!I225-J225,M224-D225),0),0)</f>
        <v>0</v>
      </c>
      <c r="G225" s="4">
        <f>IF(M224*Invoer!$B$12/12&gt;=0,M224*Invoer!$B$12/12,0)</f>
        <v>0</v>
      </c>
      <c r="H225" s="4">
        <f>ABS(PMT(Invoer!$B$12/12,360-C225+1,IF(M224&gt;=0,M224,0),0))</f>
        <v>0</v>
      </c>
      <c r="I225" s="4">
        <f t="shared" si="27"/>
        <v>0</v>
      </c>
      <c r="J225" s="4">
        <f t="shared" si="28"/>
        <v>0</v>
      </c>
      <c r="K225" s="4">
        <f t="shared" si="31"/>
        <v>0</v>
      </c>
      <c r="L225" s="4">
        <f t="shared" si="32"/>
        <v>0</v>
      </c>
      <c r="M225" s="4">
        <f t="shared" si="35"/>
        <v>0</v>
      </c>
      <c r="N225" s="4">
        <f t="shared" si="33"/>
        <v>0</v>
      </c>
    </row>
    <row r="226" spans="1:14" x14ac:dyDescent="0.25">
      <c r="A226" s="10">
        <f t="shared" si="34"/>
        <v>51257</v>
      </c>
      <c r="B226">
        <f t="shared" si="29"/>
        <v>19</v>
      </c>
      <c r="C226">
        <v>225</v>
      </c>
      <c r="D226" s="4">
        <f t="shared" si="30"/>
        <v>0</v>
      </c>
      <c r="E226" s="4">
        <f>IF(ISNA(VLOOKUP(A226,'Extra aflossing'!A:G,3,0)),0,VLOOKUP(A226,'Extra aflossing'!A:G,3,0))</f>
        <v>0</v>
      </c>
      <c r="F226" s="4">
        <f>IF(A226&lt;=Invoer!$B$27,IF(M225&gt;=0,IF(M225&gt;=$H$2,'Annuitair zonder HRA'!I226-J226,M225-D226),0),0)</f>
        <v>0</v>
      </c>
      <c r="G226" s="4">
        <f>IF(M225*Invoer!$B$12/12&gt;=0,M225*Invoer!$B$12/12,0)</f>
        <v>0</v>
      </c>
      <c r="H226" s="4">
        <f>ABS(PMT(Invoer!$B$12/12,360-C226+1,IF(M225&gt;=0,M225,0),0))</f>
        <v>0</v>
      </c>
      <c r="I226" s="4">
        <f t="shared" si="27"/>
        <v>0</v>
      </c>
      <c r="J226" s="4">
        <f t="shared" si="28"/>
        <v>0</v>
      </c>
      <c r="K226" s="4">
        <f t="shared" si="31"/>
        <v>0</v>
      </c>
      <c r="L226" s="4">
        <f t="shared" si="32"/>
        <v>0</v>
      </c>
      <c r="M226" s="4">
        <f t="shared" si="35"/>
        <v>0</v>
      </c>
      <c r="N226" s="4">
        <f t="shared" si="33"/>
        <v>0</v>
      </c>
    </row>
    <row r="227" spans="1:14" x14ac:dyDescent="0.25">
      <c r="A227" s="10">
        <f t="shared" si="34"/>
        <v>51288</v>
      </c>
      <c r="B227">
        <f t="shared" si="29"/>
        <v>19</v>
      </c>
      <c r="C227">
        <v>226</v>
      </c>
      <c r="D227" s="4">
        <f t="shared" si="30"/>
        <v>0</v>
      </c>
      <c r="E227" s="4">
        <f>IF(ISNA(VLOOKUP(A227,'Extra aflossing'!A:G,3,0)),0,VLOOKUP(A227,'Extra aflossing'!A:G,3,0))</f>
        <v>0</v>
      </c>
      <c r="F227" s="4">
        <f>IF(A227&lt;=Invoer!$B$27,IF(M226&gt;=0,IF(M226&gt;=$H$2,'Annuitair zonder HRA'!I227-J227,M226-D227),0),0)</f>
        <v>0</v>
      </c>
      <c r="G227" s="4">
        <f>IF(M226*Invoer!$B$12/12&gt;=0,M226*Invoer!$B$12/12,0)</f>
        <v>0</v>
      </c>
      <c r="H227" s="4">
        <f>ABS(PMT(Invoer!$B$12/12,360-C227+1,IF(M226&gt;=0,M226,0),0))</f>
        <v>0</v>
      </c>
      <c r="I227" s="4">
        <f t="shared" si="27"/>
        <v>0</v>
      </c>
      <c r="J227" s="4">
        <f t="shared" si="28"/>
        <v>0</v>
      </c>
      <c r="K227" s="4">
        <f t="shared" si="31"/>
        <v>0</v>
      </c>
      <c r="L227" s="4">
        <f t="shared" si="32"/>
        <v>0</v>
      </c>
      <c r="M227" s="4">
        <f t="shared" si="35"/>
        <v>0</v>
      </c>
      <c r="N227" s="4">
        <f t="shared" si="33"/>
        <v>0</v>
      </c>
    </row>
    <row r="228" spans="1:14" x14ac:dyDescent="0.25">
      <c r="A228" s="10">
        <f t="shared" si="34"/>
        <v>51318</v>
      </c>
      <c r="B228">
        <f t="shared" si="29"/>
        <v>19</v>
      </c>
      <c r="C228">
        <v>227</v>
      </c>
      <c r="D228" s="4">
        <f t="shared" si="30"/>
        <v>0</v>
      </c>
      <c r="E228" s="4">
        <f>IF(ISNA(VLOOKUP(A228,'Extra aflossing'!A:G,3,0)),0,VLOOKUP(A228,'Extra aflossing'!A:G,3,0))</f>
        <v>0</v>
      </c>
      <c r="F228" s="4">
        <f>IF(A228&lt;=Invoer!$B$27,IF(M227&gt;=0,IF(M227&gt;=$H$2,'Annuitair zonder HRA'!I228-J228,M227-D228),0),0)</f>
        <v>0</v>
      </c>
      <c r="G228" s="4">
        <f>IF(M227*Invoer!$B$12/12&gt;=0,M227*Invoer!$B$12/12,0)</f>
        <v>0</v>
      </c>
      <c r="H228" s="4">
        <f>ABS(PMT(Invoer!$B$12/12,360-C228+1,IF(M227&gt;=0,M227,0),0))</f>
        <v>0</v>
      </c>
      <c r="I228" s="4">
        <f t="shared" si="27"/>
        <v>0</v>
      </c>
      <c r="J228" s="4">
        <f t="shared" si="28"/>
        <v>0</v>
      </c>
      <c r="K228" s="4">
        <f t="shared" si="31"/>
        <v>0</v>
      </c>
      <c r="L228" s="4">
        <f t="shared" si="32"/>
        <v>0</v>
      </c>
      <c r="M228" s="4">
        <f t="shared" si="35"/>
        <v>0</v>
      </c>
      <c r="N228" s="4">
        <f t="shared" si="33"/>
        <v>0</v>
      </c>
    </row>
    <row r="229" spans="1:14" x14ac:dyDescent="0.25">
      <c r="A229" s="10">
        <f t="shared" si="34"/>
        <v>51349</v>
      </c>
      <c r="B229">
        <f t="shared" si="29"/>
        <v>19</v>
      </c>
      <c r="C229">
        <v>228</v>
      </c>
      <c r="D229" s="4">
        <f t="shared" si="30"/>
        <v>0</v>
      </c>
      <c r="E229" s="4">
        <f>IF(ISNA(VLOOKUP(A229,'Extra aflossing'!A:G,3,0)),0,VLOOKUP(A229,'Extra aflossing'!A:G,3,0))</f>
        <v>0</v>
      </c>
      <c r="F229" s="4">
        <f>IF(A229&lt;=Invoer!$B$27,IF(M228&gt;=0,IF(M228&gt;=$H$2,'Annuitair zonder HRA'!I229-J229,M228-D229),0),0)</f>
        <v>0</v>
      </c>
      <c r="G229" s="4">
        <f>IF(M228*Invoer!$B$12/12&gt;=0,M228*Invoer!$B$12/12,0)</f>
        <v>0</v>
      </c>
      <c r="H229" s="4">
        <f>ABS(PMT(Invoer!$B$12/12,360-C229+1,IF(M228&gt;=0,M228,0),0))</f>
        <v>0</v>
      </c>
      <c r="I229" s="4">
        <f t="shared" si="27"/>
        <v>0</v>
      </c>
      <c r="J229" s="4">
        <f t="shared" si="28"/>
        <v>0</v>
      </c>
      <c r="K229" s="4">
        <f t="shared" si="31"/>
        <v>0</v>
      </c>
      <c r="L229" s="4">
        <f t="shared" si="32"/>
        <v>0</v>
      </c>
      <c r="M229" s="4">
        <f t="shared" si="35"/>
        <v>0</v>
      </c>
      <c r="N229" s="4">
        <f t="shared" si="33"/>
        <v>0</v>
      </c>
    </row>
    <row r="230" spans="1:14" x14ac:dyDescent="0.25">
      <c r="A230" s="10">
        <f t="shared" si="34"/>
        <v>51380</v>
      </c>
      <c r="B230">
        <f t="shared" si="29"/>
        <v>20</v>
      </c>
      <c r="C230">
        <v>229</v>
      </c>
      <c r="D230" s="4">
        <f t="shared" si="30"/>
        <v>0</v>
      </c>
      <c r="E230" s="4">
        <f>IF(ISNA(VLOOKUP(A230,'Extra aflossing'!A:G,3,0)),0,VLOOKUP(A230,'Extra aflossing'!A:G,3,0))</f>
        <v>0</v>
      </c>
      <c r="F230" s="4">
        <f>IF(A230&lt;=Invoer!$B$27,IF(M229&gt;=0,IF(M229&gt;=$H$2,'Annuitair zonder HRA'!I230-J230,M229-D230),0),0)</f>
        <v>0</v>
      </c>
      <c r="G230" s="4">
        <f>IF(M229*Invoer!$B$12/12&gt;=0,M229*Invoer!$B$12/12,0)</f>
        <v>0</v>
      </c>
      <c r="H230" s="4">
        <f>ABS(PMT(Invoer!$B$12/12,360-C230+1,IF(M229&gt;=0,M229,0),0))</f>
        <v>0</v>
      </c>
      <c r="I230" s="4">
        <f t="shared" si="27"/>
        <v>0</v>
      </c>
      <c r="J230" s="4">
        <f t="shared" si="28"/>
        <v>0</v>
      </c>
      <c r="K230" s="4">
        <f t="shared" si="31"/>
        <v>0</v>
      </c>
      <c r="L230" s="4">
        <f t="shared" si="32"/>
        <v>0</v>
      </c>
      <c r="M230" s="4">
        <f t="shared" si="35"/>
        <v>0</v>
      </c>
      <c r="N230" s="4">
        <f t="shared" si="33"/>
        <v>0</v>
      </c>
    </row>
    <row r="231" spans="1:14" x14ac:dyDescent="0.25">
      <c r="A231" s="10">
        <f t="shared" si="34"/>
        <v>51410</v>
      </c>
      <c r="B231">
        <f t="shared" si="29"/>
        <v>20</v>
      </c>
      <c r="C231">
        <v>230</v>
      </c>
      <c r="D231" s="4">
        <f t="shared" si="30"/>
        <v>0</v>
      </c>
      <c r="E231" s="4">
        <f>IF(ISNA(VLOOKUP(A231,'Extra aflossing'!A:G,3,0)),0,VLOOKUP(A231,'Extra aflossing'!A:G,3,0))</f>
        <v>0</v>
      </c>
      <c r="F231" s="4">
        <f>IF(A231&lt;=Invoer!$B$27,IF(M230&gt;=0,IF(M230&gt;=$H$2,'Annuitair zonder HRA'!I231-J231,M230-D231),0),0)</f>
        <v>0</v>
      </c>
      <c r="G231" s="4">
        <f>IF(M230*Invoer!$B$12/12&gt;=0,M230*Invoer!$B$12/12,0)</f>
        <v>0</v>
      </c>
      <c r="H231" s="4">
        <f>ABS(PMT(Invoer!$B$12/12,360-C231+1,IF(M230&gt;=0,M230,0),0))</f>
        <v>0</v>
      </c>
      <c r="I231" s="4">
        <f t="shared" si="27"/>
        <v>0</v>
      </c>
      <c r="J231" s="4">
        <f t="shared" si="28"/>
        <v>0</v>
      </c>
      <c r="K231" s="4">
        <f t="shared" si="31"/>
        <v>0</v>
      </c>
      <c r="L231" s="4">
        <f t="shared" si="32"/>
        <v>0</v>
      </c>
      <c r="M231" s="4">
        <f t="shared" si="35"/>
        <v>0</v>
      </c>
      <c r="N231" s="4">
        <f t="shared" si="33"/>
        <v>0</v>
      </c>
    </row>
    <row r="232" spans="1:14" x14ac:dyDescent="0.25">
      <c r="A232" s="10">
        <f t="shared" si="34"/>
        <v>51441</v>
      </c>
      <c r="B232">
        <f t="shared" si="29"/>
        <v>20</v>
      </c>
      <c r="C232">
        <v>231</v>
      </c>
      <c r="D232" s="4">
        <f t="shared" si="30"/>
        <v>0</v>
      </c>
      <c r="E232" s="4">
        <f>IF(ISNA(VLOOKUP(A232,'Extra aflossing'!A:G,3,0)),0,VLOOKUP(A232,'Extra aflossing'!A:G,3,0))</f>
        <v>0</v>
      </c>
      <c r="F232" s="4">
        <f>IF(A232&lt;=Invoer!$B$27,IF(M231&gt;=0,IF(M231&gt;=$H$2,'Annuitair zonder HRA'!I232-J232,M231-D232),0),0)</f>
        <v>0</v>
      </c>
      <c r="G232" s="4">
        <f>IF(M231*Invoer!$B$12/12&gt;=0,M231*Invoer!$B$12/12,0)</f>
        <v>0</v>
      </c>
      <c r="H232" s="4">
        <f>ABS(PMT(Invoer!$B$12/12,360-C232+1,IF(M231&gt;=0,M231,0),0))</f>
        <v>0</v>
      </c>
      <c r="I232" s="4">
        <f t="shared" si="27"/>
        <v>0</v>
      </c>
      <c r="J232" s="4">
        <f t="shared" si="28"/>
        <v>0</v>
      </c>
      <c r="K232" s="4">
        <f t="shared" si="31"/>
        <v>0</v>
      </c>
      <c r="L232" s="4">
        <f t="shared" si="32"/>
        <v>0</v>
      </c>
      <c r="M232" s="4">
        <f t="shared" si="35"/>
        <v>0</v>
      </c>
      <c r="N232" s="4">
        <f t="shared" si="33"/>
        <v>0</v>
      </c>
    </row>
    <row r="233" spans="1:14" x14ac:dyDescent="0.25">
      <c r="A233" s="10">
        <f t="shared" si="34"/>
        <v>51471</v>
      </c>
      <c r="B233">
        <f t="shared" si="29"/>
        <v>20</v>
      </c>
      <c r="C233">
        <v>232</v>
      </c>
      <c r="D233" s="4">
        <f t="shared" si="30"/>
        <v>0</v>
      </c>
      <c r="E233" s="4">
        <f>IF(ISNA(VLOOKUP(A233,'Extra aflossing'!A:G,3,0)),0,VLOOKUP(A233,'Extra aflossing'!A:G,3,0))</f>
        <v>0</v>
      </c>
      <c r="F233" s="4">
        <f>IF(A233&lt;=Invoer!$B$27,IF(M232&gt;=0,IF(M232&gt;=$H$2,'Annuitair zonder HRA'!I233-J233,M232-D233),0),0)</f>
        <v>0</v>
      </c>
      <c r="G233" s="4">
        <f>IF(M232*Invoer!$B$12/12&gt;=0,M232*Invoer!$B$12/12,0)</f>
        <v>0</v>
      </c>
      <c r="H233" s="4">
        <f>ABS(PMT(Invoer!$B$12/12,360-C233+1,IF(M232&gt;=0,M232,0),0))</f>
        <v>0</v>
      </c>
      <c r="I233" s="4">
        <f t="shared" si="27"/>
        <v>0</v>
      </c>
      <c r="J233" s="4">
        <f t="shared" si="28"/>
        <v>0</v>
      </c>
      <c r="K233" s="4">
        <f t="shared" si="31"/>
        <v>0</v>
      </c>
      <c r="L233" s="4">
        <f t="shared" si="32"/>
        <v>0</v>
      </c>
      <c r="M233" s="4">
        <f t="shared" si="35"/>
        <v>0</v>
      </c>
      <c r="N233" s="4">
        <f t="shared" si="33"/>
        <v>0</v>
      </c>
    </row>
    <row r="234" spans="1:14" x14ac:dyDescent="0.25">
      <c r="A234" s="10">
        <f t="shared" si="34"/>
        <v>51502</v>
      </c>
      <c r="B234">
        <f t="shared" si="29"/>
        <v>20</v>
      </c>
      <c r="C234">
        <v>233</v>
      </c>
      <c r="D234" s="4">
        <f t="shared" si="30"/>
        <v>0</v>
      </c>
      <c r="E234" s="4">
        <f>IF(ISNA(VLOOKUP(A234,'Extra aflossing'!A:G,3,0)),0,VLOOKUP(A234,'Extra aflossing'!A:G,3,0))</f>
        <v>0</v>
      </c>
      <c r="F234" s="4">
        <f>IF(A234&lt;=Invoer!$B$27,IF(M233&gt;=0,IF(M233&gt;=$H$2,'Annuitair zonder HRA'!I234-J234,M233-D234),0),0)</f>
        <v>0</v>
      </c>
      <c r="G234" s="4">
        <f>IF(M233*Invoer!$B$12/12&gt;=0,M233*Invoer!$B$12/12,0)</f>
        <v>0</v>
      </c>
      <c r="H234" s="4">
        <f>ABS(PMT(Invoer!$B$12/12,360-C234+1,IF(M233&gt;=0,M233,0),0))</f>
        <v>0</v>
      </c>
      <c r="I234" s="4">
        <f t="shared" si="27"/>
        <v>0</v>
      </c>
      <c r="J234" s="4">
        <f t="shared" si="28"/>
        <v>0</v>
      </c>
      <c r="K234" s="4">
        <f t="shared" si="31"/>
        <v>0</v>
      </c>
      <c r="L234" s="4">
        <f t="shared" si="32"/>
        <v>0</v>
      </c>
      <c r="M234" s="4">
        <f t="shared" si="35"/>
        <v>0</v>
      </c>
      <c r="N234" s="4">
        <f t="shared" si="33"/>
        <v>0</v>
      </c>
    </row>
    <row r="235" spans="1:14" x14ac:dyDescent="0.25">
      <c r="A235" s="10">
        <f t="shared" si="34"/>
        <v>51533</v>
      </c>
      <c r="B235">
        <f t="shared" si="29"/>
        <v>20</v>
      </c>
      <c r="C235">
        <v>234</v>
      </c>
      <c r="D235" s="4">
        <f t="shared" si="30"/>
        <v>0</v>
      </c>
      <c r="E235" s="4">
        <f>IF(ISNA(VLOOKUP(A235,'Extra aflossing'!A:G,3,0)),0,VLOOKUP(A235,'Extra aflossing'!A:G,3,0))</f>
        <v>0</v>
      </c>
      <c r="F235" s="4">
        <f>IF(A235&lt;=Invoer!$B$27,IF(M234&gt;=0,IF(M234&gt;=$H$2,'Annuitair zonder HRA'!I235-J235,M234-D235),0),0)</f>
        <v>0</v>
      </c>
      <c r="G235" s="4">
        <f>IF(M234*Invoer!$B$12/12&gt;=0,M234*Invoer!$B$12/12,0)</f>
        <v>0</v>
      </c>
      <c r="H235" s="4">
        <f>ABS(PMT(Invoer!$B$12/12,360-C235+1,IF(M234&gt;=0,M234,0),0))</f>
        <v>0</v>
      </c>
      <c r="I235" s="4">
        <f t="shared" si="27"/>
        <v>0</v>
      </c>
      <c r="J235" s="4">
        <f t="shared" si="28"/>
        <v>0</v>
      </c>
      <c r="K235" s="4">
        <f t="shared" si="31"/>
        <v>0</v>
      </c>
      <c r="L235" s="4">
        <f t="shared" si="32"/>
        <v>0</v>
      </c>
      <c r="M235" s="4">
        <f t="shared" si="35"/>
        <v>0</v>
      </c>
      <c r="N235" s="4">
        <f t="shared" si="33"/>
        <v>0</v>
      </c>
    </row>
    <row r="236" spans="1:14" x14ac:dyDescent="0.25">
      <c r="A236" s="10">
        <f t="shared" si="34"/>
        <v>51561</v>
      </c>
      <c r="B236">
        <f t="shared" si="29"/>
        <v>20</v>
      </c>
      <c r="C236">
        <v>235</v>
      </c>
      <c r="D236" s="4">
        <f t="shared" si="30"/>
        <v>0</v>
      </c>
      <c r="E236" s="4">
        <f>IF(ISNA(VLOOKUP(A236,'Extra aflossing'!A:G,3,0)),0,VLOOKUP(A236,'Extra aflossing'!A:G,3,0))</f>
        <v>0</v>
      </c>
      <c r="F236" s="4">
        <f>IF(A236&lt;=Invoer!$B$27,IF(M235&gt;=0,IF(M235&gt;=$H$2,'Annuitair zonder HRA'!I236-J236,M235-D236),0),0)</f>
        <v>0</v>
      </c>
      <c r="G236" s="4">
        <f>IF(M235*Invoer!$B$12/12&gt;=0,M235*Invoer!$B$12/12,0)</f>
        <v>0</v>
      </c>
      <c r="H236" s="4">
        <f>ABS(PMT(Invoer!$B$12/12,360-C236+1,IF(M235&gt;=0,M235,0),0))</f>
        <v>0</v>
      </c>
      <c r="I236" s="4">
        <f t="shared" si="27"/>
        <v>0</v>
      </c>
      <c r="J236" s="4">
        <f t="shared" si="28"/>
        <v>0</v>
      </c>
      <c r="K236" s="4">
        <f t="shared" si="31"/>
        <v>0</v>
      </c>
      <c r="L236" s="4">
        <f t="shared" si="32"/>
        <v>0</v>
      </c>
      <c r="M236" s="4">
        <f t="shared" si="35"/>
        <v>0</v>
      </c>
      <c r="N236" s="4">
        <f t="shared" si="33"/>
        <v>0</v>
      </c>
    </row>
    <row r="237" spans="1:14" x14ac:dyDescent="0.25">
      <c r="A237" s="10">
        <f t="shared" si="34"/>
        <v>51592</v>
      </c>
      <c r="B237">
        <f t="shared" si="29"/>
        <v>20</v>
      </c>
      <c r="C237">
        <v>236</v>
      </c>
      <c r="D237" s="4">
        <f t="shared" si="30"/>
        <v>0</v>
      </c>
      <c r="E237" s="4">
        <f>IF(ISNA(VLOOKUP(A237,'Extra aflossing'!A:G,3,0)),0,VLOOKUP(A237,'Extra aflossing'!A:G,3,0))</f>
        <v>0</v>
      </c>
      <c r="F237" s="4">
        <f>IF(A237&lt;=Invoer!$B$27,IF(M236&gt;=0,IF(M236&gt;=$H$2,'Annuitair zonder HRA'!I237-J237,M236-D237),0),0)</f>
        <v>0</v>
      </c>
      <c r="G237" s="4">
        <f>IF(M236*Invoer!$B$12/12&gt;=0,M236*Invoer!$B$12/12,0)</f>
        <v>0</v>
      </c>
      <c r="H237" s="4">
        <f>ABS(PMT(Invoer!$B$12/12,360-C237+1,IF(M236&gt;=0,M236,0),0))</f>
        <v>0</v>
      </c>
      <c r="I237" s="4">
        <f t="shared" si="27"/>
        <v>0</v>
      </c>
      <c r="J237" s="4">
        <f t="shared" si="28"/>
        <v>0</v>
      </c>
      <c r="K237" s="4">
        <f t="shared" si="31"/>
        <v>0</v>
      </c>
      <c r="L237" s="4">
        <f t="shared" si="32"/>
        <v>0</v>
      </c>
      <c r="M237" s="4">
        <f t="shared" si="35"/>
        <v>0</v>
      </c>
      <c r="N237" s="4">
        <f t="shared" si="33"/>
        <v>0</v>
      </c>
    </row>
    <row r="238" spans="1:14" x14ac:dyDescent="0.25">
      <c r="A238" s="10">
        <f t="shared" si="34"/>
        <v>51622</v>
      </c>
      <c r="B238">
        <f t="shared" si="29"/>
        <v>20</v>
      </c>
      <c r="C238">
        <v>237</v>
      </c>
      <c r="D238" s="4">
        <f t="shared" si="30"/>
        <v>0</v>
      </c>
      <c r="E238" s="4">
        <f>IF(ISNA(VLOOKUP(A238,'Extra aflossing'!A:G,3,0)),0,VLOOKUP(A238,'Extra aflossing'!A:G,3,0))</f>
        <v>0</v>
      </c>
      <c r="F238" s="4">
        <f>IF(A238&lt;=Invoer!$B$27,IF(M237&gt;=0,IF(M237&gt;=$H$2,'Annuitair zonder HRA'!I238-J238,M237-D238),0),0)</f>
        <v>0</v>
      </c>
      <c r="G238" s="4">
        <f>IF(M237*Invoer!$B$12/12&gt;=0,M237*Invoer!$B$12/12,0)</f>
        <v>0</v>
      </c>
      <c r="H238" s="4">
        <f>ABS(PMT(Invoer!$B$12/12,360-C238+1,IF(M237&gt;=0,M237,0),0))</f>
        <v>0</v>
      </c>
      <c r="I238" s="4">
        <f t="shared" si="27"/>
        <v>0</v>
      </c>
      <c r="J238" s="4">
        <f t="shared" si="28"/>
        <v>0</v>
      </c>
      <c r="K238" s="4">
        <f t="shared" si="31"/>
        <v>0</v>
      </c>
      <c r="L238" s="4">
        <f t="shared" si="32"/>
        <v>0</v>
      </c>
      <c r="M238" s="4">
        <f t="shared" si="35"/>
        <v>0</v>
      </c>
      <c r="N238" s="4">
        <f t="shared" si="33"/>
        <v>0</v>
      </c>
    </row>
    <row r="239" spans="1:14" x14ac:dyDescent="0.25">
      <c r="A239" s="10">
        <f t="shared" si="34"/>
        <v>51653</v>
      </c>
      <c r="B239">
        <f t="shared" si="29"/>
        <v>20</v>
      </c>
      <c r="C239">
        <v>238</v>
      </c>
      <c r="D239" s="4">
        <f t="shared" si="30"/>
        <v>0</v>
      </c>
      <c r="E239" s="4">
        <f>IF(ISNA(VLOOKUP(A239,'Extra aflossing'!A:G,3,0)),0,VLOOKUP(A239,'Extra aflossing'!A:G,3,0))</f>
        <v>0</v>
      </c>
      <c r="F239" s="4">
        <f>IF(A239&lt;=Invoer!$B$27,IF(M238&gt;=0,IF(M238&gt;=$H$2,'Annuitair zonder HRA'!I239-J239,M238-D239),0),0)</f>
        <v>0</v>
      </c>
      <c r="G239" s="4">
        <f>IF(M238*Invoer!$B$12/12&gt;=0,M238*Invoer!$B$12/12,0)</f>
        <v>0</v>
      </c>
      <c r="H239" s="4">
        <f>ABS(PMT(Invoer!$B$12/12,360-C239+1,IF(M238&gt;=0,M238,0),0))</f>
        <v>0</v>
      </c>
      <c r="I239" s="4">
        <f t="shared" si="27"/>
        <v>0</v>
      </c>
      <c r="J239" s="4">
        <f t="shared" si="28"/>
        <v>0</v>
      </c>
      <c r="K239" s="4">
        <f t="shared" si="31"/>
        <v>0</v>
      </c>
      <c r="L239" s="4">
        <f t="shared" si="32"/>
        <v>0</v>
      </c>
      <c r="M239" s="4">
        <f t="shared" si="35"/>
        <v>0</v>
      </c>
      <c r="N239" s="4">
        <f t="shared" si="33"/>
        <v>0</v>
      </c>
    </row>
    <row r="240" spans="1:14" x14ac:dyDescent="0.25">
      <c r="A240" s="10">
        <f t="shared" si="34"/>
        <v>51683</v>
      </c>
      <c r="B240">
        <f t="shared" si="29"/>
        <v>20</v>
      </c>
      <c r="C240">
        <v>239</v>
      </c>
      <c r="D240" s="4">
        <f t="shared" si="30"/>
        <v>0</v>
      </c>
      <c r="E240" s="4">
        <f>IF(ISNA(VLOOKUP(A240,'Extra aflossing'!A:G,3,0)),0,VLOOKUP(A240,'Extra aflossing'!A:G,3,0))</f>
        <v>0</v>
      </c>
      <c r="F240" s="4">
        <f>IF(A240&lt;=Invoer!$B$27,IF(M239&gt;=0,IF(M239&gt;=$H$2,'Annuitair zonder HRA'!I240-J240,M239-D240),0),0)</f>
        <v>0</v>
      </c>
      <c r="G240" s="4">
        <f>IF(M239*Invoer!$B$12/12&gt;=0,M239*Invoer!$B$12/12,0)</f>
        <v>0</v>
      </c>
      <c r="H240" s="4">
        <f>ABS(PMT(Invoer!$B$12/12,360-C240+1,IF(M239&gt;=0,M239,0),0))</f>
        <v>0</v>
      </c>
      <c r="I240" s="4">
        <f t="shared" si="27"/>
        <v>0</v>
      </c>
      <c r="J240" s="4">
        <f t="shared" si="28"/>
        <v>0</v>
      </c>
      <c r="K240" s="4">
        <f t="shared" si="31"/>
        <v>0</v>
      </c>
      <c r="L240" s="4">
        <f t="shared" si="32"/>
        <v>0</v>
      </c>
      <c r="M240" s="4">
        <f t="shared" si="35"/>
        <v>0</v>
      </c>
      <c r="N240" s="4">
        <f t="shared" si="33"/>
        <v>0</v>
      </c>
    </row>
    <row r="241" spans="1:14" x14ac:dyDescent="0.25">
      <c r="A241" s="10">
        <f t="shared" si="34"/>
        <v>51714</v>
      </c>
      <c r="B241">
        <f t="shared" si="29"/>
        <v>20</v>
      </c>
      <c r="C241">
        <v>240</v>
      </c>
      <c r="D241" s="4">
        <f t="shared" si="30"/>
        <v>0</v>
      </c>
      <c r="E241" s="4">
        <f>IF(ISNA(VLOOKUP(A241,'Extra aflossing'!A:G,3,0)),0,VLOOKUP(A241,'Extra aflossing'!A:G,3,0))</f>
        <v>0</v>
      </c>
      <c r="F241" s="4">
        <f>IF(A241&lt;=Invoer!$B$27,IF(M240&gt;=0,IF(M240&gt;=$H$2,'Annuitair zonder HRA'!I241-J241,M240-D241),0),0)</f>
        <v>0</v>
      </c>
      <c r="G241" s="4">
        <f>IF(M240*Invoer!$B$12/12&gt;=0,M240*Invoer!$B$12/12,0)</f>
        <v>0</v>
      </c>
      <c r="H241" s="4">
        <f>ABS(PMT(Invoer!$B$12/12,360-C241+1,IF(M240&gt;=0,M240,0),0))</f>
        <v>0</v>
      </c>
      <c r="I241" s="4">
        <f t="shared" si="27"/>
        <v>0</v>
      </c>
      <c r="J241" s="4">
        <f t="shared" si="28"/>
        <v>0</v>
      </c>
      <c r="K241" s="4">
        <f t="shared" si="31"/>
        <v>0</v>
      </c>
      <c r="L241" s="4">
        <f t="shared" si="32"/>
        <v>0</v>
      </c>
      <c r="M241" s="4">
        <f t="shared" si="35"/>
        <v>0</v>
      </c>
      <c r="N241" s="4">
        <f t="shared" si="33"/>
        <v>0</v>
      </c>
    </row>
    <row r="242" spans="1:14" x14ac:dyDescent="0.25">
      <c r="A242" s="10">
        <f t="shared" si="34"/>
        <v>51745</v>
      </c>
      <c r="B242">
        <f t="shared" si="29"/>
        <v>21</v>
      </c>
      <c r="C242">
        <v>241</v>
      </c>
      <c r="D242" s="4">
        <f t="shared" si="30"/>
        <v>0</v>
      </c>
      <c r="E242" s="4">
        <f>IF(ISNA(VLOOKUP(A242,'Extra aflossing'!A:G,3,0)),0,VLOOKUP(A242,'Extra aflossing'!A:G,3,0))</f>
        <v>0</v>
      </c>
      <c r="F242" s="4">
        <f>IF(A242&lt;=Invoer!$B$27,IF(M241&gt;=0,IF(M241&gt;=$H$2,'Annuitair zonder HRA'!I242-J242,M241-D242),0),0)</f>
        <v>0</v>
      </c>
      <c r="G242" s="4">
        <f>IF(M241*Invoer!$B$12/12&gt;=0,M241*Invoer!$B$12/12,0)</f>
        <v>0</v>
      </c>
      <c r="H242" s="4">
        <f>ABS(PMT(Invoer!$B$12/12,360-C242+1,IF(M241&gt;=0,M241,0),0))</f>
        <v>0</v>
      </c>
      <c r="I242" s="4">
        <f t="shared" si="27"/>
        <v>0</v>
      </c>
      <c r="J242" s="4">
        <f t="shared" si="28"/>
        <v>0</v>
      </c>
      <c r="K242" s="4">
        <f t="shared" si="31"/>
        <v>0</v>
      </c>
      <c r="L242" s="4">
        <f t="shared" si="32"/>
        <v>0</v>
      </c>
      <c r="M242" s="4">
        <f t="shared" si="35"/>
        <v>0</v>
      </c>
      <c r="N242" s="4">
        <f t="shared" si="33"/>
        <v>0</v>
      </c>
    </row>
    <row r="243" spans="1:14" x14ac:dyDescent="0.25">
      <c r="A243" s="10">
        <f t="shared" si="34"/>
        <v>51775</v>
      </c>
      <c r="B243">
        <f t="shared" si="29"/>
        <v>21</v>
      </c>
      <c r="C243">
        <v>242</v>
      </c>
      <c r="D243" s="4">
        <f t="shared" si="30"/>
        <v>0</v>
      </c>
      <c r="E243" s="4">
        <f>IF(ISNA(VLOOKUP(A243,'Extra aflossing'!A:G,3,0)),0,VLOOKUP(A243,'Extra aflossing'!A:G,3,0))</f>
        <v>0</v>
      </c>
      <c r="F243" s="4">
        <f>IF(A243&lt;=Invoer!$B$27,IF(M242&gt;=0,IF(M242&gt;=$H$2,'Annuitair zonder HRA'!I243-J243,M242-D243),0),0)</f>
        <v>0</v>
      </c>
      <c r="G243" s="4">
        <f>IF(M242*Invoer!$B$12/12&gt;=0,M242*Invoer!$B$12/12,0)</f>
        <v>0</v>
      </c>
      <c r="H243" s="4">
        <f>ABS(PMT(Invoer!$B$12/12,360-C243+1,IF(M242&gt;=0,M242,0),0))</f>
        <v>0</v>
      </c>
      <c r="I243" s="4">
        <f t="shared" si="27"/>
        <v>0</v>
      </c>
      <c r="J243" s="4">
        <f t="shared" si="28"/>
        <v>0</v>
      </c>
      <c r="K243" s="4">
        <f t="shared" si="31"/>
        <v>0</v>
      </c>
      <c r="L243" s="4">
        <f t="shared" si="32"/>
        <v>0</v>
      </c>
      <c r="M243" s="4">
        <f t="shared" si="35"/>
        <v>0</v>
      </c>
      <c r="N243" s="4">
        <f t="shared" si="33"/>
        <v>0</v>
      </c>
    </row>
    <row r="244" spans="1:14" x14ac:dyDescent="0.25">
      <c r="A244" s="10">
        <f t="shared" si="34"/>
        <v>51806</v>
      </c>
      <c r="B244">
        <f t="shared" si="29"/>
        <v>21</v>
      </c>
      <c r="C244">
        <v>243</v>
      </c>
      <c r="D244" s="4">
        <f t="shared" si="30"/>
        <v>0</v>
      </c>
      <c r="E244" s="4">
        <f>IF(ISNA(VLOOKUP(A244,'Extra aflossing'!A:G,3,0)),0,VLOOKUP(A244,'Extra aflossing'!A:G,3,0))</f>
        <v>0</v>
      </c>
      <c r="F244" s="4">
        <f>IF(A244&lt;=Invoer!$B$27,IF(M243&gt;=0,IF(M243&gt;=$H$2,'Annuitair zonder HRA'!I244-J244,M243-D244),0),0)</f>
        <v>0</v>
      </c>
      <c r="G244" s="4">
        <f>IF(M243*Invoer!$B$12/12&gt;=0,M243*Invoer!$B$12/12,0)</f>
        <v>0</v>
      </c>
      <c r="H244" s="4">
        <f>ABS(PMT(Invoer!$B$12/12,360-C244+1,IF(M243&gt;=0,M243,0),0))</f>
        <v>0</v>
      </c>
      <c r="I244" s="4">
        <f t="shared" si="27"/>
        <v>0</v>
      </c>
      <c r="J244" s="4">
        <f t="shared" si="28"/>
        <v>0</v>
      </c>
      <c r="K244" s="4">
        <f t="shared" si="31"/>
        <v>0</v>
      </c>
      <c r="L244" s="4">
        <f t="shared" si="32"/>
        <v>0</v>
      </c>
      <c r="M244" s="4">
        <f t="shared" si="35"/>
        <v>0</v>
      </c>
      <c r="N244" s="4">
        <f t="shared" si="33"/>
        <v>0</v>
      </c>
    </row>
    <row r="245" spans="1:14" x14ac:dyDescent="0.25">
      <c r="A245" s="10">
        <f t="shared" si="34"/>
        <v>51836</v>
      </c>
      <c r="B245">
        <f t="shared" si="29"/>
        <v>21</v>
      </c>
      <c r="C245">
        <v>244</v>
      </c>
      <c r="D245" s="4">
        <f t="shared" si="30"/>
        <v>0</v>
      </c>
      <c r="E245" s="4">
        <f>IF(ISNA(VLOOKUP(A245,'Extra aflossing'!A:G,3,0)),0,VLOOKUP(A245,'Extra aflossing'!A:G,3,0))</f>
        <v>0</v>
      </c>
      <c r="F245" s="4">
        <f>IF(A245&lt;=Invoer!$B$27,IF(M244&gt;=0,IF(M244&gt;=$H$2,'Annuitair zonder HRA'!I245-J245,M244-D245),0),0)</f>
        <v>0</v>
      </c>
      <c r="G245" s="4">
        <f>IF(M244*Invoer!$B$12/12&gt;=0,M244*Invoer!$B$12/12,0)</f>
        <v>0</v>
      </c>
      <c r="H245" s="4">
        <f>ABS(PMT(Invoer!$B$12/12,360-C245+1,IF(M244&gt;=0,M244,0),0))</f>
        <v>0</v>
      </c>
      <c r="I245" s="4">
        <f t="shared" si="27"/>
        <v>0</v>
      </c>
      <c r="J245" s="4">
        <f t="shared" si="28"/>
        <v>0</v>
      </c>
      <c r="K245" s="4">
        <f t="shared" si="31"/>
        <v>0</v>
      </c>
      <c r="L245" s="4">
        <f t="shared" si="32"/>
        <v>0</v>
      </c>
      <c r="M245" s="4">
        <f t="shared" si="35"/>
        <v>0</v>
      </c>
      <c r="N245" s="4">
        <f t="shared" si="33"/>
        <v>0</v>
      </c>
    </row>
    <row r="246" spans="1:14" x14ac:dyDescent="0.25">
      <c r="A246" s="10">
        <f t="shared" si="34"/>
        <v>51867</v>
      </c>
      <c r="B246">
        <f t="shared" si="29"/>
        <v>21</v>
      </c>
      <c r="C246">
        <v>245</v>
      </c>
      <c r="D246" s="4">
        <f t="shared" si="30"/>
        <v>0</v>
      </c>
      <c r="E246" s="4">
        <f>IF(ISNA(VLOOKUP(A246,'Extra aflossing'!A:G,3,0)),0,VLOOKUP(A246,'Extra aflossing'!A:G,3,0))</f>
        <v>0</v>
      </c>
      <c r="F246" s="4">
        <f>IF(A246&lt;=Invoer!$B$27,IF(M245&gt;=0,IF(M245&gt;=$H$2,'Annuitair zonder HRA'!I246-J246,M245-D246),0),0)</f>
        <v>0</v>
      </c>
      <c r="G246" s="4">
        <f>IF(M245*Invoer!$B$12/12&gt;=0,M245*Invoer!$B$12/12,0)</f>
        <v>0</v>
      </c>
      <c r="H246" s="4">
        <f>ABS(PMT(Invoer!$B$12/12,360-C246+1,IF(M245&gt;=0,M245,0),0))</f>
        <v>0</v>
      </c>
      <c r="I246" s="4">
        <f t="shared" si="27"/>
        <v>0</v>
      </c>
      <c r="J246" s="4">
        <f t="shared" si="28"/>
        <v>0</v>
      </c>
      <c r="K246" s="4">
        <f t="shared" si="31"/>
        <v>0</v>
      </c>
      <c r="L246" s="4">
        <f t="shared" si="32"/>
        <v>0</v>
      </c>
      <c r="M246" s="4">
        <f t="shared" si="35"/>
        <v>0</v>
      </c>
      <c r="N246" s="4">
        <f t="shared" si="33"/>
        <v>0</v>
      </c>
    </row>
    <row r="247" spans="1:14" x14ac:dyDescent="0.25">
      <c r="A247" s="10">
        <f t="shared" si="34"/>
        <v>51898</v>
      </c>
      <c r="B247">
        <f t="shared" si="29"/>
        <v>21</v>
      </c>
      <c r="C247">
        <v>246</v>
      </c>
      <c r="D247" s="4">
        <f t="shared" si="30"/>
        <v>0</v>
      </c>
      <c r="E247" s="4">
        <f>IF(ISNA(VLOOKUP(A247,'Extra aflossing'!A:G,3,0)),0,VLOOKUP(A247,'Extra aflossing'!A:G,3,0))</f>
        <v>0</v>
      </c>
      <c r="F247" s="4">
        <f>IF(A247&lt;=Invoer!$B$27,IF(M246&gt;=0,IF(M246&gt;=$H$2,'Annuitair zonder HRA'!I247-J247,M246-D247),0),0)</f>
        <v>0</v>
      </c>
      <c r="G247" s="4">
        <f>IF(M246*Invoer!$B$12/12&gt;=0,M246*Invoer!$B$12/12,0)</f>
        <v>0</v>
      </c>
      <c r="H247" s="4">
        <f>ABS(PMT(Invoer!$B$12/12,360-C247+1,IF(M246&gt;=0,M246,0),0))</f>
        <v>0</v>
      </c>
      <c r="I247" s="4">
        <f t="shared" si="27"/>
        <v>0</v>
      </c>
      <c r="J247" s="4">
        <f t="shared" si="28"/>
        <v>0</v>
      </c>
      <c r="K247" s="4">
        <f t="shared" si="31"/>
        <v>0</v>
      </c>
      <c r="L247" s="4">
        <f t="shared" si="32"/>
        <v>0</v>
      </c>
      <c r="M247" s="4">
        <f t="shared" si="35"/>
        <v>0</v>
      </c>
      <c r="N247" s="4">
        <f t="shared" si="33"/>
        <v>0</v>
      </c>
    </row>
    <row r="248" spans="1:14" x14ac:dyDescent="0.25">
      <c r="A248" s="10">
        <f t="shared" si="34"/>
        <v>51926</v>
      </c>
      <c r="B248">
        <f t="shared" si="29"/>
        <v>21</v>
      </c>
      <c r="C248">
        <v>247</v>
      </c>
      <c r="D248" s="4">
        <f t="shared" si="30"/>
        <v>0</v>
      </c>
      <c r="E248" s="4">
        <f>IF(ISNA(VLOOKUP(A248,'Extra aflossing'!A:G,3,0)),0,VLOOKUP(A248,'Extra aflossing'!A:G,3,0))</f>
        <v>0</v>
      </c>
      <c r="F248" s="4">
        <f>IF(A248&lt;=Invoer!$B$27,IF(M247&gt;=0,IF(M247&gt;=$H$2,'Annuitair zonder HRA'!I248-J248,M247-D248),0),0)</f>
        <v>0</v>
      </c>
      <c r="G248" s="4">
        <f>IF(M247*Invoer!$B$12/12&gt;=0,M247*Invoer!$B$12/12,0)</f>
        <v>0</v>
      </c>
      <c r="H248" s="4">
        <f>ABS(PMT(Invoer!$B$12/12,360-C248+1,IF(M247&gt;=0,M247,0),0))</f>
        <v>0</v>
      </c>
      <c r="I248" s="4">
        <f t="shared" si="27"/>
        <v>0</v>
      </c>
      <c r="J248" s="4">
        <f t="shared" si="28"/>
        <v>0</v>
      </c>
      <c r="K248" s="4">
        <f t="shared" si="31"/>
        <v>0</v>
      </c>
      <c r="L248" s="4">
        <f t="shared" si="32"/>
        <v>0</v>
      </c>
      <c r="M248" s="4">
        <f t="shared" si="35"/>
        <v>0</v>
      </c>
      <c r="N248" s="4">
        <f t="shared" si="33"/>
        <v>0</v>
      </c>
    </row>
    <row r="249" spans="1:14" x14ac:dyDescent="0.25">
      <c r="A249" s="10">
        <f t="shared" si="34"/>
        <v>51957</v>
      </c>
      <c r="B249">
        <f t="shared" si="29"/>
        <v>21</v>
      </c>
      <c r="C249">
        <v>248</v>
      </c>
      <c r="D249" s="4">
        <f t="shared" si="30"/>
        <v>0</v>
      </c>
      <c r="E249" s="4">
        <f>IF(ISNA(VLOOKUP(A249,'Extra aflossing'!A:G,3,0)),0,VLOOKUP(A249,'Extra aflossing'!A:G,3,0))</f>
        <v>0</v>
      </c>
      <c r="F249" s="4">
        <f>IF(A249&lt;=Invoer!$B$27,IF(M248&gt;=0,IF(M248&gt;=$H$2,'Annuitair zonder HRA'!I249-J249,M248-D249),0),0)</f>
        <v>0</v>
      </c>
      <c r="G249" s="4">
        <f>IF(M248*Invoer!$B$12/12&gt;=0,M248*Invoer!$B$12/12,0)</f>
        <v>0</v>
      </c>
      <c r="H249" s="4">
        <f>ABS(PMT(Invoer!$B$12/12,360-C249+1,IF(M248&gt;=0,M248,0),0))</f>
        <v>0</v>
      </c>
      <c r="I249" s="4">
        <f t="shared" si="27"/>
        <v>0</v>
      </c>
      <c r="J249" s="4">
        <f t="shared" si="28"/>
        <v>0</v>
      </c>
      <c r="K249" s="4">
        <f t="shared" si="31"/>
        <v>0</v>
      </c>
      <c r="L249" s="4">
        <f t="shared" si="32"/>
        <v>0</v>
      </c>
      <c r="M249" s="4">
        <f t="shared" si="35"/>
        <v>0</v>
      </c>
      <c r="N249" s="4">
        <f t="shared" si="33"/>
        <v>0</v>
      </c>
    </row>
    <row r="250" spans="1:14" x14ac:dyDescent="0.25">
      <c r="A250" s="10">
        <f t="shared" si="34"/>
        <v>51987</v>
      </c>
      <c r="B250">
        <f t="shared" si="29"/>
        <v>21</v>
      </c>
      <c r="C250">
        <v>249</v>
      </c>
      <c r="D250" s="4">
        <f t="shared" si="30"/>
        <v>0</v>
      </c>
      <c r="E250" s="4">
        <f>IF(ISNA(VLOOKUP(A250,'Extra aflossing'!A:G,3,0)),0,VLOOKUP(A250,'Extra aflossing'!A:G,3,0))</f>
        <v>0</v>
      </c>
      <c r="F250" s="4">
        <f>IF(A250&lt;=Invoer!$B$27,IF(M249&gt;=0,IF(M249&gt;=$H$2,'Annuitair zonder HRA'!I250-J250,M249-D250),0),0)</f>
        <v>0</v>
      </c>
      <c r="G250" s="4">
        <f>IF(M249*Invoer!$B$12/12&gt;=0,M249*Invoer!$B$12/12,0)</f>
        <v>0</v>
      </c>
      <c r="H250" s="4">
        <f>ABS(PMT(Invoer!$B$12/12,360-C250+1,IF(M249&gt;=0,M249,0),0))</f>
        <v>0</v>
      </c>
      <c r="I250" s="4">
        <f t="shared" si="27"/>
        <v>0</v>
      </c>
      <c r="J250" s="4">
        <f t="shared" si="28"/>
        <v>0</v>
      </c>
      <c r="K250" s="4">
        <f t="shared" si="31"/>
        <v>0</v>
      </c>
      <c r="L250" s="4">
        <f t="shared" si="32"/>
        <v>0</v>
      </c>
      <c r="M250" s="4">
        <f t="shared" si="35"/>
        <v>0</v>
      </c>
      <c r="N250" s="4">
        <f t="shared" si="33"/>
        <v>0</v>
      </c>
    </row>
    <row r="251" spans="1:14" x14ac:dyDescent="0.25">
      <c r="A251" s="10">
        <f t="shared" si="34"/>
        <v>52018</v>
      </c>
      <c r="B251">
        <f t="shared" si="29"/>
        <v>21</v>
      </c>
      <c r="C251">
        <v>250</v>
      </c>
      <c r="D251" s="4">
        <f t="shared" si="30"/>
        <v>0</v>
      </c>
      <c r="E251" s="4">
        <f>IF(ISNA(VLOOKUP(A251,'Extra aflossing'!A:G,3,0)),0,VLOOKUP(A251,'Extra aflossing'!A:G,3,0))</f>
        <v>0</v>
      </c>
      <c r="F251" s="4">
        <f>IF(A251&lt;=Invoer!$B$27,IF(M250&gt;=0,IF(M250&gt;=$H$2,'Annuitair zonder HRA'!I251-J251,M250-D251),0),0)</f>
        <v>0</v>
      </c>
      <c r="G251" s="4">
        <f>IF(M250*Invoer!$B$12/12&gt;=0,M250*Invoer!$B$12/12,0)</f>
        <v>0</v>
      </c>
      <c r="H251" s="4">
        <f>ABS(PMT(Invoer!$B$12/12,360-C251+1,IF(M250&gt;=0,M250,0),0))</f>
        <v>0</v>
      </c>
      <c r="I251" s="4">
        <f t="shared" si="27"/>
        <v>0</v>
      </c>
      <c r="J251" s="4">
        <f t="shared" si="28"/>
        <v>0</v>
      </c>
      <c r="K251" s="4">
        <f t="shared" si="31"/>
        <v>0</v>
      </c>
      <c r="L251" s="4">
        <f t="shared" si="32"/>
        <v>0</v>
      </c>
      <c r="M251" s="4">
        <f t="shared" si="35"/>
        <v>0</v>
      </c>
      <c r="N251" s="4">
        <f t="shared" si="33"/>
        <v>0</v>
      </c>
    </row>
    <row r="252" spans="1:14" x14ac:dyDescent="0.25">
      <c r="A252" s="10">
        <f t="shared" si="34"/>
        <v>52048</v>
      </c>
      <c r="B252">
        <f t="shared" si="29"/>
        <v>21</v>
      </c>
      <c r="C252">
        <v>251</v>
      </c>
      <c r="D252" s="4">
        <f t="shared" si="30"/>
        <v>0</v>
      </c>
      <c r="E252" s="4">
        <f>IF(ISNA(VLOOKUP(A252,'Extra aflossing'!A:G,3,0)),0,VLOOKUP(A252,'Extra aflossing'!A:G,3,0))</f>
        <v>0</v>
      </c>
      <c r="F252" s="4">
        <f>IF(A252&lt;=Invoer!$B$27,IF(M251&gt;=0,IF(M251&gt;=$H$2,'Annuitair zonder HRA'!I252-J252,M251-D252),0),0)</f>
        <v>0</v>
      </c>
      <c r="G252" s="4">
        <f>IF(M251*Invoer!$B$12/12&gt;=0,M251*Invoer!$B$12/12,0)</f>
        <v>0</v>
      </c>
      <c r="H252" s="4">
        <f>ABS(PMT(Invoer!$B$12/12,360-C252+1,IF(M251&gt;=0,M251,0),0))</f>
        <v>0</v>
      </c>
      <c r="I252" s="4">
        <f t="shared" si="27"/>
        <v>0</v>
      </c>
      <c r="J252" s="4">
        <f t="shared" si="28"/>
        <v>0</v>
      </c>
      <c r="K252" s="4">
        <f t="shared" si="31"/>
        <v>0</v>
      </c>
      <c r="L252" s="4">
        <f t="shared" si="32"/>
        <v>0</v>
      </c>
      <c r="M252" s="4">
        <f t="shared" si="35"/>
        <v>0</v>
      </c>
      <c r="N252" s="4">
        <f t="shared" si="33"/>
        <v>0</v>
      </c>
    </row>
    <row r="253" spans="1:14" x14ac:dyDescent="0.25">
      <c r="A253" s="10">
        <f t="shared" si="34"/>
        <v>52079</v>
      </c>
      <c r="B253">
        <f t="shared" si="29"/>
        <v>21</v>
      </c>
      <c r="C253">
        <v>252</v>
      </c>
      <c r="D253" s="4">
        <f t="shared" si="30"/>
        <v>0</v>
      </c>
      <c r="E253" s="4">
        <f>IF(ISNA(VLOOKUP(A253,'Extra aflossing'!A:G,3,0)),0,VLOOKUP(A253,'Extra aflossing'!A:G,3,0))</f>
        <v>0</v>
      </c>
      <c r="F253" s="4">
        <f>IF(A253&lt;=Invoer!$B$27,IF(M252&gt;=0,IF(M252&gt;=$H$2,'Annuitair zonder HRA'!I253-J253,M252-D253),0),0)</f>
        <v>0</v>
      </c>
      <c r="G253" s="4">
        <f>IF(M252*Invoer!$B$12/12&gt;=0,M252*Invoer!$B$12/12,0)</f>
        <v>0</v>
      </c>
      <c r="H253" s="4">
        <f>ABS(PMT(Invoer!$B$12/12,360-C253+1,IF(M252&gt;=0,M252,0),0))</f>
        <v>0</v>
      </c>
      <c r="I253" s="4">
        <f t="shared" si="27"/>
        <v>0</v>
      </c>
      <c r="J253" s="4">
        <f t="shared" si="28"/>
        <v>0</v>
      </c>
      <c r="K253" s="4">
        <f t="shared" si="31"/>
        <v>0</v>
      </c>
      <c r="L253" s="4">
        <f t="shared" si="32"/>
        <v>0</v>
      </c>
      <c r="M253" s="4">
        <f t="shared" si="35"/>
        <v>0</v>
      </c>
      <c r="N253" s="4">
        <f t="shared" si="33"/>
        <v>0</v>
      </c>
    </row>
    <row r="254" spans="1:14" x14ac:dyDescent="0.25">
      <c r="A254" s="10">
        <f t="shared" si="34"/>
        <v>52110</v>
      </c>
      <c r="B254">
        <f t="shared" si="29"/>
        <v>22</v>
      </c>
      <c r="C254">
        <v>253</v>
      </c>
      <c r="D254" s="4">
        <f t="shared" si="30"/>
        <v>0</v>
      </c>
      <c r="E254" s="4">
        <f>IF(ISNA(VLOOKUP(A254,'Extra aflossing'!A:G,3,0)),0,VLOOKUP(A254,'Extra aflossing'!A:G,3,0))</f>
        <v>0</v>
      </c>
      <c r="F254" s="4">
        <f>IF(A254&lt;=Invoer!$B$27,IF(M253&gt;=0,IF(M253&gt;=$H$2,'Annuitair zonder HRA'!I254-J254,M253-D254),0),0)</f>
        <v>0</v>
      </c>
      <c r="G254" s="4">
        <f>IF(M253*Invoer!$B$12/12&gt;=0,M253*Invoer!$B$12/12,0)</f>
        <v>0</v>
      </c>
      <c r="H254" s="4">
        <f>ABS(PMT(Invoer!$B$12/12,360-C254+1,IF(M253&gt;=0,M253,0),0))</f>
        <v>0</v>
      </c>
      <c r="I254" s="4">
        <f t="shared" si="27"/>
        <v>0</v>
      </c>
      <c r="J254" s="4">
        <f t="shared" si="28"/>
        <v>0</v>
      </c>
      <c r="K254" s="4">
        <f t="shared" si="31"/>
        <v>0</v>
      </c>
      <c r="L254" s="4">
        <f t="shared" si="32"/>
        <v>0</v>
      </c>
      <c r="M254" s="4">
        <f t="shared" si="35"/>
        <v>0</v>
      </c>
      <c r="N254" s="4">
        <f t="shared" si="33"/>
        <v>0</v>
      </c>
    </row>
    <row r="255" spans="1:14" x14ac:dyDescent="0.25">
      <c r="A255" s="10">
        <f t="shared" si="34"/>
        <v>52140</v>
      </c>
      <c r="B255">
        <f t="shared" si="29"/>
        <v>22</v>
      </c>
      <c r="C255">
        <v>254</v>
      </c>
      <c r="D255" s="4">
        <f t="shared" si="30"/>
        <v>0</v>
      </c>
      <c r="E255" s="4">
        <f>IF(ISNA(VLOOKUP(A255,'Extra aflossing'!A:G,3,0)),0,VLOOKUP(A255,'Extra aflossing'!A:G,3,0))</f>
        <v>0</v>
      </c>
      <c r="F255" s="4">
        <f>IF(A255&lt;=Invoer!$B$27,IF(M254&gt;=0,IF(M254&gt;=$H$2,'Annuitair zonder HRA'!I255-J255,M254-D255),0),0)</f>
        <v>0</v>
      </c>
      <c r="G255" s="4">
        <f>IF(M254*Invoer!$B$12/12&gt;=0,M254*Invoer!$B$12/12,0)</f>
        <v>0</v>
      </c>
      <c r="H255" s="4">
        <f>ABS(PMT(Invoer!$B$12/12,360-C255+1,IF(M254&gt;=0,M254,0),0))</f>
        <v>0</v>
      </c>
      <c r="I255" s="4">
        <f t="shared" si="27"/>
        <v>0</v>
      </c>
      <c r="J255" s="4">
        <f t="shared" si="28"/>
        <v>0</v>
      </c>
      <c r="K255" s="4">
        <f t="shared" si="31"/>
        <v>0</v>
      </c>
      <c r="L255" s="4">
        <f t="shared" si="32"/>
        <v>0</v>
      </c>
      <c r="M255" s="4">
        <f t="shared" si="35"/>
        <v>0</v>
      </c>
      <c r="N255" s="4">
        <f t="shared" si="33"/>
        <v>0</v>
      </c>
    </row>
    <row r="256" spans="1:14" x14ac:dyDescent="0.25">
      <c r="A256" s="10">
        <f t="shared" si="34"/>
        <v>52171</v>
      </c>
      <c r="B256">
        <f t="shared" si="29"/>
        <v>22</v>
      </c>
      <c r="C256">
        <v>255</v>
      </c>
      <c r="D256" s="4">
        <f t="shared" si="30"/>
        <v>0</v>
      </c>
      <c r="E256" s="4">
        <f>IF(ISNA(VLOOKUP(A256,'Extra aflossing'!A:G,3,0)),0,VLOOKUP(A256,'Extra aflossing'!A:G,3,0))</f>
        <v>0</v>
      </c>
      <c r="F256" s="4">
        <f>IF(A256&lt;=Invoer!$B$27,IF(M255&gt;=0,IF(M255&gt;=$H$2,'Annuitair zonder HRA'!I256-J256,M255-D256),0),0)</f>
        <v>0</v>
      </c>
      <c r="G256" s="4">
        <f>IF(M255*Invoer!$B$12/12&gt;=0,M255*Invoer!$B$12/12,0)</f>
        <v>0</v>
      </c>
      <c r="H256" s="4">
        <f>ABS(PMT(Invoer!$B$12/12,360-C256+1,IF(M255&gt;=0,M255,0),0))</f>
        <v>0</v>
      </c>
      <c r="I256" s="4">
        <f t="shared" si="27"/>
        <v>0</v>
      </c>
      <c r="J256" s="4">
        <f t="shared" si="28"/>
        <v>0</v>
      </c>
      <c r="K256" s="4">
        <f t="shared" si="31"/>
        <v>0</v>
      </c>
      <c r="L256" s="4">
        <f t="shared" si="32"/>
        <v>0</v>
      </c>
      <c r="M256" s="4">
        <f t="shared" si="35"/>
        <v>0</v>
      </c>
      <c r="N256" s="4">
        <f t="shared" si="33"/>
        <v>0</v>
      </c>
    </row>
    <row r="257" spans="1:14" x14ac:dyDescent="0.25">
      <c r="A257" s="10">
        <f t="shared" si="34"/>
        <v>52201</v>
      </c>
      <c r="B257">
        <f t="shared" si="29"/>
        <v>22</v>
      </c>
      <c r="C257">
        <v>256</v>
      </c>
      <c r="D257" s="4">
        <f t="shared" si="30"/>
        <v>0</v>
      </c>
      <c r="E257" s="4">
        <f>IF(ISNA(VLOOKUP(A257,'Extra aflossing'!A:G,3,0)),0,VLOOKUP(A257,'Extra aflossing'!A:G,3,0))</f>
        <v>0</v>
      </c>
      <c r="F257" s="4">
        <f>IF(A257&lt;=Invoer!$B$27,IF(M256&gt;=0,IF(M256&gt;=$H$2,'Annuitair zonder HRA'!I257-J257,M256-D257),0),0)</f>
        <v>0</v>
      </c>
      <c r="G257" s="4">
        <f>IF(M256*Invoer!$B$12/12&gt;=0,M256*Invoer!$B$12/12,0)</f>
        <v>0</v>
      </c>
      <c r="H257" s="4">
        <f>ABS(PMT(Invoer!$B$12/12,360-C257+1,IF(M256&gt;=0,M256,0),0))</f>
        <v>0</v>
      </c>
      <c r="I257" s="4">
        <f t="shared" si="27"/>
        <v>0</v>
      </c>
      <c r="J257" s="4">
        <f t="shared" si="28"/>
        <v>0</v>
      </c>
      <c r="K257" s="4">
        <f t="shared" si="31"/>
        <v>0</v>
      </c>
      <c r="L257" s="4">
        <f t="shared" si="32"/>
        <v>0</v>
      </c>
      <c r="M257" s="4">
        <f t="shared" si="35"/>
        <v>0</v>
      </c>
      <c r="N257" s="4">
        <f t="shared" si="33"/>
        <v>0</v>
      </c>
    </row>
    <row r="258" spans="1:14" x14ac:dyDescent="0.25">
      <c r="A258" s="10">
        <f t="shared" si="34"/>
        <v>52232</v>
      </c>
      <c r="B258">
        <f t="shared" si="29"/>
        <v>22</v>
      </c>
      <c r="C258">
        <v>257</v>
      </c>
      <c r="D258" s="4">
        <f t="shared" si="30"/>
        <v>0</v>
      </c>
      <c r="E258" s="4">
        <f>IF(ISNA(VLOOKUP(A258,'Extra aflossing'!A:G,3,0)),0,VLOOKUP(A258,'Extra aflossing'!A:G,3,0))</f>
        <v>0</v>
      </c>
      <c r="F258" s="4">
        <f>IF(A258&lt;=Invoer!$B$27,IF(M257&gt;=0,IF(M257&gt;=$H$2,'Annuitair zonder HRA'!I258-J258,M257-D258),0),0)</f>
        <v>0</v>
      </c>
      <c r="G258" s="4">
        <f>IF(M257*Invoer!$B$12/12&gt;=0,M257*Invoer!$B$12/12,0)</f>
        <v>0</v>
      </c>
      <c r="H258" s="4">
        <f>ABS(PMT(Invoer!$B$12/12,360-C258+1,IF(M257&gt;=0,M257,0),0))</f>
        <v>0</v>
      </c>
      <c r="I258" s="4">
        <f t="shared" ref="I258:I321" si="36">IF(G258-(Eigenwoningforfait/12)&lt;=0,0,(G258-(Eigenwoningforfait/12))*Belastingpercentage)</f>
        <v>0</v>
      </c>
      <c r="J258" s="4">
        <f t="shared" ref="J258:J321" si="37">H258-I258</f>
        <v>0</v>
      </c>
      <c r="K258" s="4">
        <f t="shared" si="31"/>
        <v>0</v>
      </c>
      <c r="L258" s="4">
        <f t="shared" si="32"/>
        <v>0</v>
      </c>
      <c r="M258" s="4">
        <f t="shared" si="35"/>
        <v>0</v>
      </c>
      <c r="N258" s="4">
        <f t="shared" si="33"/>
        <v>0</v>
      </c>
    </row>
    <row r="259" spans="1:14" x14ac:dyDescent="0.25">
      <c r="A259" s="10">
        <f t="shared" si="34"/>
        <v>52263</v>
      </c>
      <c r="B259">
        <f t="shared" ref="B259:B322" si="38">CEILING(C259/12,1)</f>
        <v>22</v>
      </c>
      <c r="C259">
        <v>258</v>
      </c>
      <c r="D259" s="4">
        <f t="shared" ref="D259:D322" si="39">H259-G259</f>
        <v>0</v>
      </c>
      <c r="E259" s="4">
        <f>IF(ISNA(VLOOKUP(A259,'Extra aflossing'!A:G,3,0)),0,VLOOKUP(A259,'Extra aflossing'!A:G,3,0))</f>
        <v>0</v>
      </c>
      <c r="F259" s="4">
        <f>IF(A259&lt;=Invoer!$B$27,IF(M258&gt;=0,IF(M258&gt;=$H$2,'Annuitair zonder HRA'!I259-J259,M258-D259),0),0)</f>
        <v>0</v>
      </c>
      <c r="G259" s="4">
        <f>IF(M258*Invoer!$B$12/12&gt;=0,M258*Invoer!$B$12/12,0)</f>
        <v>0</v>
      </c>
      <c r="H259" s="4">
        <f>ABS(PMT(Invoer!$B$12/12,360-C259+1,IF(M258&gt;=0,M258,0),0))</f>
        <v>0</v>
      </c>
      <c r="I259" s="4">
        <f t="shared" si="36"/>
        <v>0</v>
      </c>
      <c r="J259" s="4">
        <f t="shared" si="37"/>
        <v>0</v>
      </c>
      <c r="K259" s="4">
        <f t="shared" ref="K259:K322" si="40">SUM(F259,H259)</f>
        <v>0</v>
      </c>
      <c r="L259" s="4">
        <f t="shared" ref="L259:L322" si="41">K259-I259</f>
        <v>0</v>
      </c>
      <c r="M259" s="4">
        <f t="shared" si="35"/>
        <v>0</v>
      </c>
      <c r="N259" s="4">
        <f t="shared" ref="N259:N322" si="42">SUM(E259,F259,H259)</f>
        <v>0</v>
      </c>
    </row>
    <row r="260" spans="1:14" x14ac:dyDescent="0.25">
      <c r="A260" s="10">
        <f t="shared" ref="A260:A323" si="43">DATE(YEAR(A259),MONTH(A259)+1,DAY(A259))</f>
        <v>52291</v>
      </c>
      <c r="B260">
        <f t="shared" si="38"/>
        <v>22</v>
      </c>
      <c r="C260">
        <v>259</v>
      </c>
      <c r="D260" s="4">
        <f t="shared" si="39"/>
        <v>0</v>
      </c>
      <c r="E260" s="4">
        <f>IF(ISNA(VLOOKUP(A260,'Extra aflossing'!A:G,3,0)),0,VLOOKUP(A260,'Extra aflossing'!A:G,3,0))</f>
        <v>0</v>
      </c>
      <c r="F260" s="4">
        <f>IF(A260&lt;=Invoer!$B$27,IF(M259&gt;=0,IF(M259&gt;=$H$2,'Annuitair zonder HRA'!I260-J260,M259-D260),0),0)</f>
        <v>0</v>
      </c>
      <c r="G260" s="4">
        <f>IF(M259*Invoer!$B$12/12&gt;=0,M259*Invoer!$B$12/12,0)</f>
        <v>0</v>
      </c>
      <c r="H260" s="4">
        <f>ABS(PMT(Invoer!$B$12/12,360-C260+1,IF(M259&gt;=0,M259,0),0))</f>
        <v>0</v>
      </c>
      <c r="I260" s="4">
        <f t="shared" si="36"/>
        <v>0</v>
      </c>
      <c r="J260" s="4">
        <f t="shared" si="37"/>
        <v>0</v>
      </c>
      <c r="K260" s="4">
        <f t="shared" si="40"/>
        <v>0</v>
      </c>
      <c r="L260" s="4">
        <f t="shared" si="41"/>
        <v>0</v>
      </c>
      <c r="M260" s="4">
        <f t="shared" ref="M260:M323" si="44">M259-D260-E260-F260</f>
        <v>0</v>
      </c>
      <c r="N260" s="4">
        <f t="shared" si="42"/>
        <v>0</v>
      </c>
    </row>
    <row r="261" spans="1:14" x14ac:dyDescent="0.25">
      <c r="A261" s="10">
        <f t="shared" si="43"/>
        <v>52322</v>
      </c>
      <c r="B261">
        <f t="shared" si="38"/>
        <v>22</v>
      </c>
      <c r="C261">
        <v>260</v>
      </c>
      <c r="D261" s="4">
        <f t="shared" si="39"/>
        <v>0</v>
      </c>
      <c r="E261" s="4">
        <f>IF(ISNA(VLOOKUP(A261,'Extra aflossing'!A:G,3,0)),0,VLOOKUP(A261,'Extra aflossing'!A:G,3,0))</f>
        <v>0</v>
      </c>
      <c r="F261" s="4">
        <f>IF(A261&lt;=Invoer!$B$27,IF(M260&gt;=0,IF(M260&gt;=$H$2,'Annuitair zonder HRA'!I261-J261,M260-D261),0),0)</f>
        <v>0</v>
      </c>
      <c r="G261" s="4">
        <f>IF(M260*Invoer!$B$12/12&gt;=0,M260*Invoer!$B$12/12,0)</f>
        <v>0</v>
      </c>
      <c r="H261" s="4">
        <f>ABS(PMT(Invoer!$B$12/12,360-C261+1,IF(M260&gt;=0,M260,0),0))</f>
        <v>0</v>
      </c>
      <c r="I261" s="4">
        <f t="shared" si="36"/>
        <v>0</v>
      </c>
      <c r="J261" s="4">
        <f t="shared" si="37"/>
        <v>0</v>
      </c>
      <c r="K261" s="4">
        <f t="shared" si="40"/>
        <v>0</v>
      </c>
      <c r="L261" s="4">
        <f t="shared" si="41"/>
        <v>0</v>
      </c>
      <c r="M261" s="4">
        <f t="shared" si="44"/>
        <v>0</v>
      </c>
      <c r="N261" s="4">
        <f t="shared" si="42"/>
        <v>0</v>
      </c>
    </row>
    <row r="262" spans="1:14" x14ac:dyDescent="0.25">
      <c r="A262" s="10">
        <f t="shared" si="43"/>
        <v>52352</v>
      </c>
      <c r="B262">
        <f t="shared" si="38"/>
        <v>22</v>
      </c>
      <c r="C262">
        <v>261</v>
      </c>
      <c r="D262" s="4">
        <f t="shared" si="39"/>
        <v>0</v>
      </c>
      <c r="E262" s="4">
        <f>IF(ISNA(VLOOKUP(A262,'Extra aflossing'!A:G,3,0)),0,VLOOKUP(A262,'Extra aflossing'!A:G,3,0))</f>
        <v>0</v>
      </c>
      <c r="F262" s="4">
        <f>IF(A262&lt;=Invoer!$B$27,IF(M261&gt;=0,IF(M261&gt;=$H$2,'Annuitair zonder HRA'!I262-J262,M261-D262),0),0)</f>
        <v>0</v>
      </c>
      <c r="G262" s="4">
        <f>IF(M261*Invoer!$B$12/12&gt;=0,M261*Invoer!$B$12/12,0)</f>
        <v>0</v>
      </c>
      <c r="H262" s="4">
        <f>ABS(PMT(Invoer!$B$12/12,360-C262+1,IF(M261&gt;=0,M261,0),0))</f>
        <v>0</v>
      </c>
      <c r="I262" s="4">
        <f t="shared" si="36"/>
        <v>0</v>
      </c>
      <c r="J262" s="4">
        <f t="shared" si="37"/>
        <v>0</v>
      </c>
      <c r="K262" s="4">
        <f t="shared" si="40"/>
        <v>0</v>
      </c>
      <c r="L262" s="4">
        <f t="shared" si="41"/>
        <v>0</v>
      </c>
      <c r="M262" s="4">
        <f t="shared" si="44"/>
        <v>0</v>
      </c>
      <c r="N262" s="4">
        <f t="shared" si="42"/>
        <v>0</v>
      </c>
    </row>
    <row r="263" spans="1:14" x14ac:dyDescent="0.25">
      <c r="A263" s="10">
        <f t="shared" si="43"/>
        <v>52383</v>
      </c>
      <c r="B263">
        <f t="shared" si="38"/>
        <v>22</v>
      </c>
      <c r="C263">
        <v>262</v>
      </c>
      <c r="D263" s="4">
        <f t="shared" si="39"/>
        <v>0</v>
      </c>
      <c r="E263" s="4">
        <f>IF(ISNA(VLOOKUP(A263,'Extra aflossing'!A:G,3,0)),0,VLOOKUP(A263,'Extra aflossing'!A:G,3,0))</f>
        <v>0</v>
      </c>
      <c r="F263" s="4">
        <f>IF(A263&lt;=Invoer!$B$27,IF(M262&gt;=0,IF(M262&gt;=$H$2,'Annuitair zonder HRA'!I263-J263,M262-D263),0),0)</f>
        <v>0</v>
      </c>
      <c r="G263" s="4">
        <f>IF(M262*Invoer!$B$12/12&gt;=0,M262*Invoer!$B$12/12,0)</f>
        <v>0</v>
      </c>
      <c r="H263" s="4">
        <f>ABS(PMT(Invoer!$B$12/12,360-C263+1,IF(M262&gt;=0,M262,0),0))</f>
        <v>0</v>
      </c>
      <c r="I263" s="4">
        <f t="shared" si="36"/>
        <v>0</v>
      </c>
      <c r="J263" s="4">
        <f t="shared" si="37"/>
        <v>0</v>
      </c>
      <c r="K263" s="4">
        <f t="shared" si="40"/>
        <v>0</v>
      </c>
      <c r="L263" s="4">
        <f t="shared" si="41"/>
        <v>0</v>
      </c>
      <c r="M263" s="4">
        <f t="shared" si="44"/>
        <v>0</v>
      </c>
      <c r="N263" s="4">
        <f t="shared" si="42"/>
        <v>0</v>
      </c>
    </row>
    <row r="264" spans="1:14" x14ac:dyDescent="0.25">
      <c r="A264" s="10">
        <f t="shared" si="43"/>
        <v>52413</v>
      </c>
      <c r="B264">
        <f t="shared" si="38"/>
        <v>22</v>
      </c>
      <c r="C264">
        <v>263</v>
      </c>
      <c r="D264" s="4">
        <f t="shared" si="39"/>
        <v>0</v>
      </c>
      <c r="E264" s="4">
        <f>IF(ISNA(VLOOKUP(A264,'Extra aflossing'!A:G,3,0)),0,VLOOKUP(A264,'Extra aflossing'!A:G,3,0))</f>
        <v>0</v>
      </c>
      <c r="F264" s="4">
        <f>IF(A264&lt;=Invoer!$B$27,IF(M263&gt;=0,IF(M263&gt;=$H$2,'Annuitair zonder HRA'!I264-J264,M263-D264),0),0)</f>
        <v>0</v>
      </c>
      <c r="G264" s="4">
        <f>IF(M263*Invoer!$B$12/12&gt;=0,M263*Invoer!$B$12/12,0)</f>
        <v>0</v>
      </c>
      <c r="H264" s="4">
        <f>ABS(PMT(Invoer!$B$12/12,360-C264+1,IF(M263&gt;=0,M263,0),0))</f>
        <v>0</v>
      </c>
      <c r="I264" s="4">
        <f t="shared" si="36"/>
        <v>0</v>
      </c>
      <c r="J264" s="4">
        <f t="shared" si="37"/>
        <v>0</v>
      </c>
      <c r="K264" s="4">
        <f t="shared" si="40"/>
        <v>0</v>
      </c>
      <c r="L264" s="4">
        <f t="shared" si="41"/>
        <v>0</v>
      </c>
      <c r="M264" s="4">
        <f t="shared" si="44"/>
        <v>0</v>
      </c>
      <c r="N264" s="4">
        <f t="shared" si="42"/>
        <v>0</v>
      </c>
    </row>
    <row r="265" spans="1:14" x14ac:dyDescent="0.25">
      <c r="A265" s="10">
        <f t="shared" si="43"/>
        <v>52444</v>
      </c>
      <c r="B265">
        <f t="shared" si="38"/>
        <v>22</v>
      </c>
      <c r="C265">
        <v>264</v>
      </c>
      <c r="D265" s="4">
        <f t="shared" si="39"/>
        <v>0</v>
      </c>
      <c r="E265" s="4">
        <f>IF(ISNA(VLOOKUP(A265,'Extra aflossing'!A:G,3,0)),0,VLOOKUP(A265,'Extra aflossing'!A:G,3,0))</f>
        <v>0</v>
      </c>
      <c r="F265" s="4">
        <f>IF(A265&lt;=Invoer!$B$27,IF(M264&gt;=0,IF(M264&gt;=$H$2,'Annuitair zonder HRA'!I265-J265,M264-D265),0),0)</f>
        <v>0</v>
      </c>
      <c r="G265" s="4">
        <f>IF(M264*Invoer!$B$12/12&gt;=0,M264*Invoer!$B$12/12,0)</f>
        <v>0</v>
      </c>
      <c r="H265" s="4">
        <f>ABS(PMT(Invoer!$B$12/12,360-C265+1,IF(M264&gt;=0,M264,0),0))</f>
        <v>0</v>
      </c>
      <c r="I265" s="4">
        <f t="shared" si="36"/>
        <v>0</v>
      </c>
      <c r="J265" s="4">
        <f t="shared" si="37"/>
        <v>0</v>
      </c>
      <c r="K265" s="4">
        <f t="shared" si="40"/>
        <v>0</v>
      </c>
      <c r="L265" s="4">
        <f t="shared" si="41"/>
        <v>0</v>
      </c>
      <c r="M265" s="4">
        <f t="shared" si="44"/>
        <v>0</v>
      </c>
      <c r="N265" s="4">
        <f t="shared" si="42"/>
        <v>0</v>
      </c>
    </row>
    <row r="266" spans="1:14" x14ac:dyDescent="0.25">
      <c r="A266" s="10">
        <f t="shared" si="43"/>
        <v>52475</v>
      </c>
      <c r="B266">
        <f t="shared" si="38"/>
        <v>23</v>
      </c>
      <c r="C266">
        <v>265</v>
      </c>
      <c r="D266" s="4">
        <f t="shared" si="39"/>
        <v>0</v>
      </c>
      <c r="E266" s="4">
        <f>IF(ISNA(VLOOKUP(A266,'Extra aflossing'!A:G,3,0)),0,VLOOKUP(A266,'Extra aflossing'!A:G,3,0))</f>
        <v>0</v>
      </c>
      <c r="F266" s="4">
        <f>IF(A266&lt;=Invoer!$B$27,IF(M265&gt;=0,IF(M265&gt;=$H$2,'Annuitair zonder HRA'!I266-J266,M265-D266),0),0)</f>
        <v>0</v>
      </c>
      <c r="G266" s="4">
        <f>IF(M265*Invoer!$B$12/12&gt;=0,M265*Invoer!$B$12/12,0)</f>
        <v>0</v>
      </c>
      <c r="H266" s="4">
        <f>ABS(PMT(Invoer!$B$12/12,360-C266+1,IF(M265&gt;=0,M265,0),0))</f>
        <v>0</v>
      </c>
      <c r="I266" s="4">
        <f t="shared" si="36"/>
        <v>0</v>
      </c>
      <c r="J266" s="4">
        <f t="shared" si="37"/>
        <v>0</v>
      </c>
      <c r="K266" s="4">
        <f t="shared" si="40"/>
        <v>0</v>
      </c>
      <c r="L266" s="4">
        <f t="shared" si="41"/>
        <v>0</v>
      </c>
      <c r="M266" s="4">
        <f t="shared" si="44"/>
        <v>0</v>
      </c>
      <c r="N266" s="4">
        <f t="shared" si="42"/>
        <v>0</v>
      </c>
    </row>
    <row r="267" spans="1:14" x14ac:dyDescent="0.25">
      <c r="A267" s="10">
        <f t="shared" si="43"/>
        <v>52505</v>
      </c>
      <c r="B267">
        <f t="shared" si="38"/>
        <v>23</v>
      </c>
      <c r="C267">
        <v>266</v>
      </c>
      <c r="D267" s="4">
        <f t="shared" si="39"/>
        <v>0</v>
      </c>
      <c r="E267" s="4">
        <f>IF(ISNA(VLOOKUP(A267,'Extra aflossing'!A:G,3,0)),0,VLOOKUP(A267,'Extra aflossing'!A:G,3,0))</f>
        <v>0</v>
      </c>
      <c r="F267" s="4">
        <f>IF(A267&lt;=Invoer!$B$27,IF(M266&gt;=0,IF(M266&gt;=$H$2,'Annuitair zonder HRA'!I267-J267,M266-D267),0),0)</f>
        <v>0</v>
      </c>
      <c r="G267" s="4">
        <f>IF(M266*Invoer!$B$12/12&gt;=0,M266*Invoer!$B$12/12,0)</f>
        <v>0</v>
      </c>
      <c r="H267" s="4">
        <f>ABS(PMT(Invoer!$B$12/12,360-C267+1,IF(M266&gt;=0,M266,0),0))</f>
        <v>0</v>
      </c>
      <c r="I267" s="4">
        <f t="shared" si="36"/>
        <v>0</v>
      </c>
      <c r="J267" s="4">
        <f t="shared" si="37"/>
        <v>0</v>
      </c>
      <c r="K267" s="4">
        <f t="shared" si="40"/>
        <v>0</v>
      </c>
      <c r="L267" s="4">
        <f t="shared" si="41"/>
        <v>0</v>
      </c>
      <c r="M267" s="4">
        <f t="shared" si="44"/>
        <v>0</v>
      </c>
      <c r="N267" s="4">
        <f t="shared" si="42"/>
        <v>0</v>
      </c>
    </row>
    <row r="268" spans="1:14" x14ac:dyDescent="0.25">
      <c r="A268" s="10">
        <f t="shared" si="43"/>
        <v>52536</v>
      </c>
      <c r="B268">
        <f t="shared" si="38"/>
        <v>23</v>
      </c>
      <c r="C268">
        <v>267</v>
      </c>
      <c r="D268" s="4">
        <f t="shared" si="39"/>
        <v>0</v>
      </c>
      <c r="E268" s="4">
        <f>IF(ISNA(VLOOKUP(A268,'Extra aflossing'!A:G,3,0)),0,VLOOKUP(A268,'Extra aflossing'!A:G,3,0))</f>
        <v>0</v>
      </c>
      <c r="F268" s="4">
        <f>IF(A268&lt;=Invoer!$B$27,IF(M267&gt;=0,IF(M267&gt;=$H$2,'Annuitair zonder HRA'!I268-J268,M267-D268),0),0)</f>
        <v>0</v>
      </c>
      <c r="G268" s="4">
        <f>IF(M267*Invoer!$B$12/12&gt;=0,M267*Invoer!$B$12/12,0)</f>
        <v>0</v>
      </c>
      <c r="H268" s="4">
        <f>ABS(PMT(Invoer!$B$12/12,360-C268+1,IF(M267&gt;=0,M267,0),0))</f>
        <v>0</v>
      </c>
      <c r="I268" s="4">
        <f t="shared" si="36"/>
        <v>0</v>
      </c>
      <c r="J268" s="4">
        <f t="shared" si="37"/>
        <v>0</v>
      </c>
      <c r="K268" s="4">
        <f t="shared" si="40"/>
        <v>0</v>
      </c>
      <c r="L268" s="4">
        <f t="shared" si="41"/>
        <v>0</v>
      </c>
      <c r="M268" s="4">
        <f t="shared" si="44"/>
        <v>0</v>
      </c>
      <c r="N268" s="4">
        <f t="shared" si="42"/>
        <v>0</v>
      </c>
    </row>
    <row r="269" spans="1:14" x14ac:dyDescent="0.25">
      <c r="A269" s="10">
        <f t="shared" si="43"/>
        <v>52566</v>
      </c>
      <c r="B269">
        <f t="shared" si="38"/>
        <v>23</v>
      </c>
      <c r="C269">
        <v>268</v>
      </c>
      <c r="D269" s="4">
        <f t="shared" si="39"/>
        <v>0</v>
      </c>
      <c r="E269" s="4">
        <f>IF(ISNA(VLOOKUP(A269,'Extra aflossing'!A:G,3,0)),0,VLOOKUP(A269,'Extra aflossing'!A:G,3,0))</f>
        <v>0</v>
      </c>
      <c r="F269" s="4">
        <f>IF(A269&lt;=Invoer!$B$27,IF(M268&gt;=0,IF(M268&gt;=$H$2,'Annuitair zonder HRA'!I269-J269,M268-D269),0),0)</f>
        <v>0</v>
      </c>
      <c r="G269" s="4">
        <f>IF(M268*Invoer!$B$12/12&gt;=0,M268*Invoer!$B$12/12,0)</f>
        <v>0</v>
      </c>
      <c r="H269" s="4">
        <f>ABS(PMT(Invoer!$B$12/12,360-C269+1,IF(M268&gt;=0,M268,0),0))</f>
        <v>0</v>
      </c>
      <c r="I269" s="4">
        <f t="shared" si="36"/>
        <v>0</v>
      </c>
      <c r="J269" s="4">
        <f t="shared" si="37"/>
        <v>0</v>
      </c>
      <c r="K269" s="4">
        <f t="shared" si="40"/>
        <v>0</v>
      </c>
      <c r="L269" s="4">
        <f t="shared" si="41"/>
        <v>0</v>
      </c>
      <c r="M269" s="4">
        <f t="shared" si="44"/>
        <v>0</v>
      </c>
      <c r="N269" s="4">
        <f t="shared" si="42"/>
        <v>0</v>
      </c>
    </row>
    <row r="270" spans="1:14" x14ac:dyDescent="0.25">
      <c r="A270" s="10">
        <f t="shared" si="43"/>
        <v>52597</v>
      </c>
      <c r="B270">
        <f t="shared" si="38"/>
        <v>23</v>
      </c>
      <c r="C270">
        <v>269</v>
      </c>
      <c r="D270" s="4">
        <f t="shared" si="39"/>
        <v>0</v>
      </c>
      <c r="E270" s="4">
        <f>IF(ISNA(VLOOKUP(A270,'Extra aflossing'!A:G,3,0)),0,VLOOKUP(A270,'Extra aflossing'!A:G,3,0))</f>
        <v>0</v>
      </c>
      <c r="F270" s="4">
        <f>IF(A270&lt;=Invoer!$B$27,IF(M269&gt;=0,IF(M269&gt;=$H$2,'Annuitair zonder HRA'!I270-J270,M269-D270),0),0)</f>
        <v>0</v>
      </c>
      <c r="G270" s="4">
        <f>IF(M269*Invoer!$B$12/12&gt;=0,M269*Invoer!$B$12/12,0)</f>
        <v>0</v>
      </c>
      <c r="H270" s="4">
        <f>ABS(PMT(Invoer!$B$12/12,360-C270+1,IF(M269&gt;=0,M269,0),0))</f>
        <v>0</v>
      </c>
      <c r="I270" s="4">
        <f t="shared" si="36"/>
        <v>0</v>
      </c>
      <c r="J270" s="4">
        <f t="shared" si="37"/>
        <v>0</v>
      </c>
      <c r="K270" s="4">
        <f t="shared" si="40"/>
        <v>0</v>
      </c>
      <c r="L270" s="4">
        <f t="shared" si="41"/>
        <v>0</v>
      </c>
      <c r="M270" s="4">
        <f t="shared" si="44"/>
        <v>0</v>
      </c>
      <c r="N270" s="4">
        <f t="shared" si="42"/>
        <v>0</v>
      </c>
    </row>
    <row r="271" spans="1:14" x14ac:dyDescent="0.25">
      <c r="A271" s="10">
        <f t="shared" si="43"/>
        <v>52628</v>
      </c>
      <c r="B271">
        <f t="shared" si="38"/>
        <v>23</v>
      </c>
      <c r="C271">
        <v>270</v>
      </c>
      <c r="D271" s="4">
        <f t="shared" si="39"/>
        <v>0</v>
      </c>
      <c r="E271" s="4">
        <f>IF(ISNA(VLOOKUP(A271,'Extra aflossing'!A:G,3,0)),0,VLOOKUP(A271,'Extra aflossing'!A:G,3,0))</f>
        <v>0</v>
      </c>
      <c r="F271" s="4">
        <f>IF(A271&lt;=Invoer!$B$27,IF(M270&gt;=0,IF(M270&gt;=$H$2,'Annuitair zonder HRA'!I271-J271,M270-D271),0),0)</f>
        <v>0</v>
      </c>
      <c r="G271" s="4">
        <f>IF(M270*Invoer!$B$12/12&gt;=0,M270*Invoer!$B$12/12,0)</f>
        <v>0</v>
      </c>
      <c r="H271" s="4">
        <f>ABS(PMT(Invoer!$B$12/12,360-C271+1,IF(M270&gt;=0,M270,0),0))</f>
        <v>0</v>
      </c>
      <c r="I271" s="4">
        <f t="shared" si="36"/>
        <v>0</v>
      </c>
      <c r="J271" s="4">
        <f t="shared" si="37"/>
        <v>0</v>
      </c>
      <c r="K271" s="4">
        <f t="shared" si="40"/>
        <v>0</v>
      </c>
      <c r="L271" s="4">
        <f t="shared" si="41"/>
        <v>0</v>
      </c>
      <c r="M271" s="4">
        <f t="shared" si="44"/>
        <v>0</v>
      </c>
      <c r="N271" s="4">
        <f t="shared" si="42"/>
        <v>0</v>
      </c>
    </row>
    <row r="272" spans="1:14" x14ac:dyDescent="0.25">
      <c r="A272" s="10">
        <f t="shared" si="43"/>
        <v>52657</v>
      </c>
      <c r="B272">
        <f t="shared" si="38"/>
        <v>23</v>
      </c>
      <c r="C272">
        <v>271</v>
      </c>
      <c r="D272" s="4">
        <f t="shared" si="39"/>
        <v>0</v>
      </c>
      <c r="E272" s="4">
        <f>IF(ISNA(VLOOKUP(A272,'Extra aflossing'!A:G,3,0)),0,VLOOKUP(A272,'Extra aflossing'!A:G,3,0))</f>
        <v>0</v>
      </c>
      <c r="F272" s="4">
        <f>IF(A272&lt;=Invoer!$B$27,IF(M271&gt;=0,IF(M271&gt;=$H$2,'Annuitair zonder HRA'!I272-J272,M271-D272),0),0)</f>
        <v>0</v>
      </c>
      <c r="G272" s="4">
        <f>IF(M271*Invoer!$B$12/12&gt;=0,M271*Invoer!$B$12/12,0)</f>
        <v>0</v>
      </c>
      <c r="H272" s="4">
        <f>ABS(PMT(Invoer!$B$12/12,360-C272+1,IF(M271&gt;=0,M271,0),0))</f>
        <v>0</v>
      </c>
      <c r="I272" s="4">
        <f t="shared" si="36"/>
        <v>0</v>
      </c>
      <c r="J272" s="4">
        <f t="shared" si="37"/>
        <v>0</v>
      </c>
      <c r="K272" s="4">
        <f t="shared" si="40"/>
        <v>0</v>
      </c>
      <c r="L272" s="4">
        <f t="shared" si="41"/>
        <v>0</v>
      </c>
      <c r="M272" s="4">
        <f t="shared" si="44"/>
        <v>0</v>
      </c>
      <c r="N272" s="4">
        <f t="shared" si="42"/>
        <v>0</v>
      </c>
    </row>
    <row r="273" spans="1:14" x14ac:dyDescent="0.25">
      <c r="A273" s="10">
        <f t="shared" si="43"/>
        <v>52688</v>
      </c>
      <c r="B273">
        <f t="shared" si="38"/>
        <v>23</v>
      </c>
      <c r="C273">
        <v>272</v>
      </c>
      <c r="D273" s="4">
        <f t="shared" si="39"/>
        <v>0</v>
      </c>
      <c r="E273" s="4">
        <f>IF(ISNA(VLOOKUP(A273,'Extra aflossing'!A:G,3,0)),0,VLOOKUP(A273,'Extra aflossing'!A:G,3,0))</f>
        <v>0</v>
      </c>
      <c r="F273" s="4">
        <f>IF(A273&lt;=Invoer!$B$27,IF(M272&gt;=0,IF(M272&gt;=$H$2,'Annuitair zonder HRA'!I273-J273,M272-D273),0),0)</f>
        <v>0</v>
      </c>
      <c r="G273" s="4">
        <f>IF(M272*Invoer!$B$12/12&gt;=0,M272*Invoer!$B$12/12,0)</f>
        <v>0</v>
      </c>
      <c r="H273" s="4">
        <f>ABS(PMT(Invoer!$B$12/12,360-C273+1,IF(M272&gt;=0,M272,0),0))</f>
        <v>0</v>
      </c>
      <c r="I273" s="4">
        <f t="shared" si="36"/>
        <v>0</v>
      </c>
      <c r="J273" s="4">
        <f t="shared" si="37"/>
        <v>0</v>
      </c>
      <c r="K273" s="4">
        <f t="shared" si="40"/>
        <v>0</v>
      </c>
      <c r="L273" s="4">
        <f t="shared" si="41"/>
        <v>0</v>
      </c>
      <c r="M273" s="4">
        <f t="shared" si="44"/>
        <v>0</v>
      </c>
      <c r="N273" s="4">
        <f t="shared" si="42"/>
        <v>0</v>
      </c>
    </row>
    <row r="274" spans="1:14" x14ac:dyDescent="0.25">
      <c r="A274" s="10">
        <f t="shared" si="43"/>
        <v>52718</v>
      </c>
      <c r="B274">
        <f t="shared" si="38"/>
        <v>23</v>
      </c>
      <c r="C274">
        <v>273</v>
      </c>
      <c r="D274" s="4">
        <f t="shared" si="39"/>
        <v>0</v>
      </c>
      <c r="E274" s="4">
        <f>IF(ISNA(VLOOKUP(A274,'Extra aflossing'!A:G,3,0)),0,VLOOKUP(A274,'Extra aflossing'!A:G,3,0))</f>
        <v>0</v>
      </c>
      <c r="F274" s="4">
        <f>IF(A274&lt;=Invoer!$B$27,IF(M273&gt;=0,IF(M273&gt;=$H$2,'Annuitair zonder HRA'!I274-J274,M273-D274),0),0)</f>
        <v>0</v>
      </c>
      <c r="G274" s="4">
        <f>IF(M273*Invoer!$B$12/12&gt;=0,M273*Invoer!$B$12/12,0)</f>
        <v>0</v>
      </c>
      <c r="H274" s="4">
        <f>ABS(PMT(Invoer!$B$12/12,360-C274+1,IF(M273&gt;=0,M273,0),0))</f>
        <v>0</v>
      </c>
      <c r="I274" s="4">
        <f t="shared" si="36"/>
        <v>0</v>
      </c>
      <c r="J274" s="4">
        <f t="shared" si="37"/>
        <v>0</v>
      </c>
      <c r="K274" s="4">
        <f t="shared" si="40"/>
        <v>0</v>
      </c>
      <c r="L274" s="4">
        <f t="shared" si="41"/>
        <v>0</v>
      </c>
      <c r="M274" s="4">
        <f t="shared" si="44"/>
        <v>0</v>
      </c>
      <c r="N274" s="4">
        <f t="shared" si="42"/>
        <v>0</v>
      </c>
    </row>
    <row r="275" spans="1:14" x14ac:dyDescent="0.25">
      <c r="A275" s="10">
        <f t="shared" si="43"/>
        <v>52749</v>
      </c>
      <c r="B275">
        <f t="shared" si="38"/>
        <v>23</v>
      </c>
      <c r="C275">
        <v>274</v>
      </c>
      <c r="D275" s="4">
        <f t="shared" si="39"/>
        <v>0</v>
      </c>
      <c r="E275" s="4">
        <f>IF(ISNA(VLOOKUP(A275,'Extra aflossing'!A:G,3,0)),0,VLOOKUP(A275,'Extra aflossing'!A:G,3,0))</f>
        <v>0</v>
      </c>
      <c r="F275" s="4">
        <f>IF(A275&lt;=Invoer!$B$27,IF(M274&gt;=0,IF(M274&gt;=$H$2,'Annuitair zonder HRA'!I275-J275,M274-D275),0),0)</f>
        <v>0</v>
      </c>
      <c r="G275" s="4">
        <f>IF(M274*Invoer!$B$12/12&gt;=0,M274*Invoer!$B$12/12,0)</f>
        <v>0</v>
      </c>
      <c r="H275" s="4">
        <f>ABS(PMT(Invoer!$B$12/12,360-C275+1,IF(M274&gt;=0,M274,0),0))</f>
        <v>0</v>
      </c>
      <c r="I275" s="4">
        <f t="shared" si="36"/>
        <v>0</v>
      </c>
      <c r="J275" s="4">
        <f t="shared" si="37"/>
        <v>0</v>
      </c>
      <c r="K275" s="4">
        <f t="shared" si="40"/>
        <v>0</v>
      </c>
      <c r="L275" s="4">
        <f t="shared" si="41"/>
        <v>0</v>
      </c>
      <c r="M275" s="4">
        <f t="shared" si="44"/>
        <v>0</v>
      </c>
      <c r="N275" s="4">
        <f t="shared" si="42"/>
        <v>0</v>
      </c>
    </row>
    <row r="276" spans="1:14" x14ac:dyDescent="0.25">
      <c r="A276" s="10">
        <f t="shared" si="43"/>
        <v>52779</v>
      </c>
      <c r="B276">
        <f t="shared" si="38"/>
        <v>23</v>
      </c>
      <c r="C276">
        <v>275</v>
      </c>
      <c r="D276" s="4">
        <f t="shared" si="39"/>
        <v>0</v>
      </c>
      <c r="E276" s="4">
        <f>IF(ISNA(VLOOKUP(A276,'Extra aflossing'!A:G,3,0)),0,VLOOKUP(A276,'Extra aflossing'!A:G,3,0))</f>
        <v>0</v>
      </c>
      <c r="F276" s="4">
        <f>IF(A276&lt;=Invoer!$B$27,IF(M275&gt;=0,IF(M275&gt;=$H$2,'Annuitair zonder HRA'!I276-J276,M275-D276),0),0)</f>
        <v>0</v>
      </c>
      <c r="G276" s="4">
        <f>IF(M275*Invoer!$B$12/12&gt;=0,M275*Invoer!$B$12/12,0)</f>
        <v>0</v>
      </c>
      <c r="H276" s="4">
        <f>ABS(PMT(Invoer!$B$12/12,360-C276+1,IF(M275&gt;=0,M275,0),0))</f>
        <v>0</v>
      </c>
      <c r="I276" s="4">
        <f t="shared" si="36"/>
        <v>0</v>
      </c>
      <c r="J276" s="4">
        <f t="shared" si="37"/>
        <v>0</v>
      </c>
      <c r="K276" s="4">
        <f t="shared" si="40"/>
        <v>0</v>
      </c>
      <c r="L276" s="4">
        <f t="shared" si="41"/>
        <v>0</v>
      </c>
      <c r="M276" s="4">
        <f t="shared" si="44"/>
        <v>0</v>
      </c>
      <c r="N276" s="4">
        <f t="shared" si="42"/>
        <v>0</v>
      </c>
    </row>
    <row r="277" spans="1:14" x14ac:dyDescent="0.25">
      <c r="A277" s="10">
        <f t="shared" si="43"/>
        <v>52810</v>
      </c>
      <c r="B277">
        <f t="shared" si="38"/>
        <v>23</v>
      </c>
      <c r="C277">
        <v>276</v>
      </c>
      <c r="D277" s="4">
        <f t="shared" si="39"/>
        <v>0</v>
      </c>
      <c r="E277" s="4">
        <f>IF(ISNA(VLOOKUP(A277,'Extra aflossing'!A:G,3,0)),0,VLOOKUP(A277,'Extra aflossing'!A:G,3,0))</f>
        <v>0</v>
      </c>
      <c r="F277" s="4">
        <f>IF(A277&lt;=Invoer!$B$27,IF(M276&gt;=0,IF(M276&gt;=$H$2,'Annuitair zonder HRA'!I277-J277,M276-D277),0),0)</f>
        <v>0</v>
      </c>
      <c r="G277" s="4">
        <f>IF(M276*Invoer!$B$12/12&gt;=0,M276*Invoer!$B$12/12,0)</f>
        <v>0</v>
      </c>
      <c r="H277" s="4">
        <f>ABS(PMT(Invoer!$B$12/12,360-C277+1,IF(M276&gt;=0,M276,0),0))</f>
        <v>0</v>
      </c>
      <c r="I277" s="4">
        <f t="shared" si="36"/>
        <v>0</v>
      </c>
      <c r="J277" s="4">
        <f t="shared" si="37"/>
        <v>0</v>
      </c>
      <c r="K277" s="4">
        <f t="shared" si="40"/>
        <v>0</v>
      </c>
      <c r="L277" s="4">
        <f t="shared" si="41"/>
        <v>0</v>
      </c>
      <c r="M277" s="4">
        <f t="shared" si="44"/>
        <v>0</v>
      </c>
      <c r="N277" s="4">
        <f t="shared" si="42"/>
        <v>0</v>
      </c>
    </row>
    <row r="278" spans="1:14" x14ac:dyDescent="0.25">
      <c r="A278" s="10">
        <f t="shared" si="43"/>
        <v>52841</v>
      </c>
      <c r="B278">
        <f t="shared" si="38"/>
        <v>24</v>
      </c>
      <c r="C278">
        <v>277</v>
      </c>
      <c r="D278" s="4">
        <f t="shared" si="39"/>
        <v>0</v>
      </c>
      <c r="E278" s="4">
        <f>IF(ISNA(VLOOKUP(A278,'Extra aflossing'!A:G,3,0)),0,VLOOKUP(A278,'Extra aflossing'!A:G,3,0))</f>
        <v>0</v>
      </c>
      <c r="F278" s="4">
        <f>IF(A278&lt;=Invoer!$B$27,IF(M277&gt;=0,IF(M277&gt;=$H$2,'Annuitair zonder HRA'!I278-J278,M277-D278),0),0)</f>
        <v>0</v>
      </c>
      <c r="G278" s="4">
        <f>IF(M277*Invoer!$B$12/12&gt;=0,M277*Invoer!$B$12/12,0)</f>
        <v>0</v>
      </c>
      <c r="H278" s="4">
        <f>ABS(PMT(Invoer!$B$12/12,360-C278+1,IF(M277&gt;=0,M277,0),0))</f>
        <v>0</v>
      </c>
      <c r="I278" s="4">
        <f t="shared" si="36"/>
        <v>0</v>
      </c>
      <c r="J278" s="4">
        <f t="shared" si="37"/>
        <v>0</v>
      </c>
      <c r="K278" s="4">
        <f t="shared" si="40"/>
        <v>0</v>
      </c>
      <c r="L278" s="4">
        <f t="shared" si="41"/>
        <v>0</v>
      </c>
      <c r="M278" s="4">
        <f t="shared" si="44"/>
        <v>0</v>
      </c>
      <c r="N278" s="4">
        <f t="shared" si="42"/>
        <v>0</v>
      </c>
    </row>
    <row r="279" spans="1:14" x14ac:dyDescent="0.25">
      <c r="A279" s="10">
        <f t="shared" si="43"/>
        <v>52871</v>
      </c>
      <c r="B279">
        <f t="shared" si="38"/>
        <v>24</v>
      </c>
      <c r="C279">
        <v>278</v>
      </c>
      <c r="D279" s="4">
        <f t="shared" si="39"/>
        <v>0</v>
      </c>
      <c r="E279" s="4">
        <f>IF(ISNA(VLOOKUP(A279,'Extra aflossing'!A:G,3,0)),0,VLOOKUP(A279,'Extra aflossing'!A:G,3,0))</f>
        <v>0</v>
      </c>
      <c r="F279" s="4">
        <f>IF(A279&lt;=Invoer!$B$27,IF(M278&gt;=0,IF(M278&gt;=$H$2,'Annuitair zonder HRA'!I279-J279,M278-D279),0),0)</f>
        <v>0</v>
      </c>
      <c r="G279" s="4">
        <f>IF(M278*Invoer!$B$12/12&gt;=0,M278*Invoer!$B$12/12,0)</f>
        <v>0</v>
      </c>
      <c r="H279" s="4">
        <f>ABS(PMT(Invoer!$B$12/12,360-C279+1,IF(M278&gt;=0,M278,0),0))</f>
        <v>0</v>
      </c>
      <c r="I279" s="4">
        <f t="shared" si="36"/>
        <v>0</v>
      </c>
      <c r="J279" s="4">
        <f t="shared" si="37"/>
        <v>0</v>
      </c>
      <c r="K279" s="4">
        <f t="shared" si="40"/>
        <v>0</v>
      </c>
      <c r="L279" s="4">
        <f t="shared" si="41"/>
        <v>0</v>
      </c>
      <c r="M279" s="4">
        <f t="shared" si="44"/>
        <v>0</v>
      </c>
      <c r="N279" s="4">
        <f t="shared" si="42"/>
        <v>0</v>
      </c>
    </row>
    <row r="280" spans="1:14" x14ac:dyDescent="0.25">
      <c r="A280" s="10">
        <f t="shared" si="43"/>
        <v>52902</v>
      </c>
      <c r="B280">
        <f t="shared" si="38"/>
        <v>24</v>
      </c>
      <c r="C280">
        <v>279</v>
      </c>
      <c r="D280" s="4">
        <f t="shared" si="39"/>
        <v>0</v>
      </c>
      <c r="E280" s="4">
        <f>IF(ISNA(VLOOKUP(A280,'Extra aflossing'!A:G,3,0)),0,VLOOKUP(A280,'Extra aflossing'!A:G,3,0))</f>
        <v>0</v>
      </c>
      <c r="F280" s="4">
        <f>IF(A280&lt;=Invoer!$B$27,IF(M279&gt;=0,IF(M279&gt;=$H$2,'Annuitair zonder HRA'!I280-J280,M279-D280),0),0)</f>
        <v>0</v>
      </c>
      <c r="G280" s="4">
        <f>IF(M279*Invoer!$B$12/12&gt;=0,M279*Invoer!$B$12/12,0)</f>
        <v>0</v>
      </c>
      <c r="H280" s="4">
        <f>ABS(PMT(Invoer!$B$12/12,360-C280+1,IF(M279&gt;=0,M279,0),0))</f>
        <v>0</v>
      </c>
      <c r="I280" s="4">
        <f t="shared" si="36"/>
        <v>0</v>
      </c>
      <c r="J280" s="4">
        <f t="shared" si="37"/>
        <v>0</v>
      </c>
      <c r="K280" s="4">
        <f t="shared" si="40"/>
        <v>0</v>
      </c>
      <c r="L280" s="4">
        <f t="shared" si="41"/>
        <v>0</v>
      </c>
      <c r="M280" s="4">
        <f t="shared" si="44"/>
        <v>0</v>
      </c>
      <c r="N280" s="4">
        <f t="shared" si="42"/>
        <v>0</v>
      </c>
    </row>
    <row r="281" spans="1:14" x14ac:dyDescent="0.25">
      <c r="A281" s="10">
        <f t="shared" si="43"/>
        <v>52932</v>
      </c>
      <c r="B281">
        <f t="shared" si="38"/>
        <v>24</v>
      </c>
      <c r="C281">
        <v>280</v>
      </c>
      <c r="D281" s="4">
        <f t="shared" si="39"/>
        <v>0</v>
      </c>
      <c r="E281" s="4">
        <f>IF(ISNA(VLOOKUP(A281,'Extra aflossing'!A:G,3,0)),0,VLOOKUP(A281,'Extra aflossing'!A:G,3,0))</f>
        <v>0</v>
      </c>
      <c r="F281" s="4">
        <f>IF(A281&lt;=Invoer!$B$27,IF(M280&gt;=0,IF(M280&gt;=$H$2,'Annuitair zonder HRA'!I281-J281,M280-D281),0),0)</f>
        <v>0</v>
      </c>
      <c r="G281" s="4">
        <f>IF(M280*Invoer!$B$12/12&gt;=0,M280*Invoer!$B$12/12,0)</f>
        <v>0</v>
      </c>
      <c r="H281" s="4">
        <f>ABS(PMT(Invoer!$B$12/12,360-C281+1,IF(M280&gt;=0,M280,0),0))</f>
        <v>0</v>
      </c>
      <c r="I281" s="4">
        <f t="shared" si="36"/>
        <v>0</v>
      </c>
      <c r="J281" s="4">
        <f t="shared" si="37"/>
        <v>0</v>
      </c>
      <c r="K281" s="4">
        <f t="shared" si="40"/>
        <v>0</v>
      </c>
      <c r="L281" s="4">
        <f t="shared" si="41"/>
        <v>0</v>
      </c>
      <c r="M281" s="4">
        <f t="shared" si="44"/>
        <v>0</v>
      </c>
      <c r="N281" s="4">
        <f t="shared" si="42"/>
        <v>0</v>
      </c>
    </row>
    <row r="282" spans="1:14" x14ac:dyDescent="0.25">
      <c r="A282" s="10">
        <f t="shared" si="43"/>
        <v>52963</v>
      </c>
      <c r="B282">
        <f t="shared" si="38"/>
        <v>24</v>
      </c>
      <c r="C282">
        <v>281</v>
      </c>
      <c r="D282" s="4">
        <f t="shared" si="39"/>
        <v>0</v>
      </c>
      <c r="E282" s="4">
        <f>IF(ISNA(VLOOKUP(A282,'Extra aflossing'!A:G,3,0)),0,VLOOKUP(A282,'Extra aflossing'!A:G,3,0))</f>
        <v>0</v>
      </c>
      <c r="F282" s="4">
        <f>IF(A282&lt;=Invoer!$B$27,IF(M281&gt;=0,IF(M281&gt;=$H$2,'Annuitair zonder HRA'!I282-J282,M281-D282),0),0)</f>
        <v>0</v>
      </c>
      <c r="G282" s="4">
        <f>IF(M281*Invoer!$B$12/12&gt;=0,M281*Invoer!$B$12/12,0)</f>
        <v>0</v>
      </c>
      <c r="H282" s="4">
        <f>ABS(PMT(Invoer!$B$12/12,360-C282+1,IF(M281&gt;=0,M281,0),0))</f>
        <v>0</v>
      </c>
      <c r="I282" s="4">
        <f t="shared" si="36"/>
        <v>0</v>
      </c>
      <c r="J282" s="4">
        <f t="shared" si="37"/>
        <v>0</v>
      </c>
      <c r="K282" s="4">
        <f t="shared" si="40"/>
        <v>0</v>
      </c>
      <c r="L282" s="4">
        <f t="shared" si="41"/>
        <v>0</v>
      </c>
      <c r="M282" s="4">
        <f t="shared" si="44"/>
        <v>0</v>
      </c>
      <c r="N282" s="4">
        <f t="shared" si="42"/>
        <v>0</v>
      </c>
    </row>
    <row r="283" spans="1:14" x14ac:dyDescent="0.25">
      <c r="A283" s="10">
        <f t="shared" si="43"/>
        <v>52994</v>
      </c>
      <c r="B283">
        <f t="shared" si="38"/>
        <v>24</v>
      </c>
      <c r="C283">
        <v>282</v>
      </c>
      <c r="D283" s="4">
        <f t="shared" si="39"/>
        <v>0</v>
      </c>
      <c r="E283" s="4">
        <f>IF(ISNA(VLOOKUP(A283,'Extra aflossing'!A:G,3,0)),0,VLOOKUP(A283,'Extra aflossing'!A:G,3,0))</f>
        <v>0</v>
      </c>
      <c r="F283" s="4">
        <f>IF(A283&lt;=Invoer!$B$27,IF(M282&gt;=0,IF(M282&gt;=$H$2,'Annuitair zonder HRA'!I283-J283,M282-D283),0),0)</f>
        <v>0</v>
      </c>
      <c r="G283" s="4">
        <f>IF(M282*Invoer!$B$12/12&gt;=0,M282*Invoer!$B$12/12,0)</f>
        <v>0</v>
      </c>
      <c r="H283" s="4">
        <f>ABS(PMT(Invoer!$B$12/12,360-C283+1,IF(M282&gt;=0,M282,0),0))</f>
        <v>0</v>
      </c>
      <c r="I283" s="4">
        <f t="shared" si="36"/>
        <v>0</v>
      </c>
      <c r="J283" s="4">
        <f t="shared" si="37"/>
        <v>0</v>
      </c>
      <c r="K283" s="4">
        <f t="shared" si="40"/>
        <v>0</v>
      </c>
      <c r="L283" s="4">
        <f t="shared" si="41"/>
        <v>0</v>
      </c>
      <c r="M283" s="4">
        <f t="shared" si="44"/>
        <v>0</v>
      </c>
      <c r="N283" s="4">
        <f t="shared" si="42"/>
        <v>0</v>
      </c>
    </row>
    <row r="284" spans="1:14" x14ac:dyDescent="0.25">
      <c r="A284" s="10">
        <f t="shared" si="43"/>
        <v>53022</v>
      </c>
      <c r="B284">
        <f t="shared" si="38"/>
        <v>24</v>
      </c>
      <c r="C284">
        <v>283</v>
      </c>
      <c r="D284" s="4">
        <f t="shared" si="39"/>
        <v>0</v>
      </c>
      <c r="E284" s="4">
        <f>IF(ISNA(VLOOKUP(A284,'Extra aflossing'!A:G,3,0)),0,VLOOKUP(A284,'Extra aflossing'!A:G,3,0))</f>
        <v>0</v>
      </c>
      <c r="F284" s="4">
        <f>IF(A284&lt;=Invoer!$B$27,IF(M283&gt;=0,IF(M283&gt;=$H$2,'Annuitair zonder HRA'!I284-J284,M283-D284),0),0)</f>
        <v>0</v>
      </c>
      <c r="G284" s="4">
        <f>IF(M283*Invoer!$B$12/12&gt;=0,M283*Invoer!$B$12/12,0)</f>
        <v>0</v>
      </c>
      <c r="H284" s="4">
        <f>ABS(PMT(Invoer!$B$12/12,360-C284+1,IF(M283&gt;=0,M283,0),0))</f>
        <v>0</v>
      </c>
      <c r="I284" s="4">
        <f t="shared" si="36"/>
        <v>0</v>
      </c>
      <c r="J284" s="4">
        <f t="shared" si="37"/>
        <v>0</v>
      </c>
      <c r="K284" s="4">
        <f t="shared" si="40"/>
        <v>0</v>
      </c>
      <c r="L284" s="4">
        <f t="shared" si="41"/>
        <v>0</v>
      </c>
      <c r="M284" s="4">
        <f t="shared" si="44"/>
        <v>0</v>
      </c>
      <c r="N284" s="4">
        <f t="shared" si="42"/>
        <v>0</v>
      </c>
    </row>
    <row r="285" spans="1:14" x14ac:dyDescent="0.25">
      <c r="A285" s="10">
        <f t="shared" si="43"/>
        <v>53053</v>
      </c>
      <c r="B285">
        <f t="shared" si="38"/>
        <v>24</v>
      </c>
      <c r="C285">
        <v>284</v>
      </c>
      <c r="D285" s="4">
        <f t="shared" si="39"/>
        <v>0</v>
      </c>
      <c r="E285" s="4">
        <f>IF(ISNA(VLOOKUP(A285,'Extra aflossing'!A:G,3,0)),0,VLOOKUP(A285,'Extra aflossing'!A:G,3,0))</f>
        <v>0</v>
      </c>
      <c r="F285" s="4">
        <f>IF(A285&lt;=Invoer!$B$27,IF(M284&gt;=0,IF(M284&gt;=$H$2,'Annuitair zonder HRA'!I285-J285,M284-D285),0),0)</f>
        <v>0</v>
      </c>
      <c r="G285" s="4">
        <f>IF(M284*Invoer!$B$12/12&gt;=0,M284*Invoer!$B$12/12,0)</f>
        <v>0</v>
      </c>
      <c r="H285" s="4">
        <f>ABS(PMT(Invoer!$B$12/12,360-C285+1,IF(M284&gt;=0,M284,0),0))</f>
        <v>0</v>
      </c>
      <c r="I285" s="4">
        <f t="shared" si="36"/>
        <v>0</v>
      </c>
      <c r="J285" s="4">
        <f t="shared" si="37"/>
        <v>0</v>
      </c>
      <c r="K285" s="4">
        <f t="shared" si="40"/>
        <v>0</v>
      </c>
      <c r="L285" s="4">
        <f t="shared" si="41"/>
        <v>0</v>
      </c>
      <c r="M285" s="4">
        <f t="shared" si="44"/>
        <v>0</v>
      </c>
      <c r="N285" s="4">
        <f t="shared" si="42"/>
        <v>0</v>
      </c>
    </row>
    <row r="286" spans="1:14" x14ac:dyDescent="0.25">
      <c r="A286" s="10">
        <f t="shared" si="43"/>
        <v>53083</v>
      </c>
      <c r="B286">
        <f t="shared" si="38"/>
        <v>24</v>
      </c>
      <c r="C286">
        <v>285</v>
      </c>
      <c r="D286" s="4">
        <f t="shared" si="39"/>
        <v>0</v>
      </c>
      <c r="E286" s="4">
        <f>IF(ISNA(VLOOKUP(A286,'Extra aflossing'!A:G,3,0)),0,VLOOKUP(A286,'Extra aflossing'!A:G,3,0))</f>
        <v>0</v>
      </c>
      <c r="F286" s="4">
        <f>IF(A286&lt;=Invoer!$B$27,IF(M285&gt;=0,IF(M285&gt;=$H$2,'Annuitair zonder HRA'!I286-J286,M285-D286),0),0)</f>
        <v>0</v>
      </c>
      <c r="G286" s="4">
        <f>IF(M285*Invoer!$B$12/12&gt;=0,M285*Invoer!$B$12/12,0)</f>
        <v>0</v>
      </c>
      <c r="H286" s="4">
        <f>ABS(PMT(Invoer!$B$12/12,360-C286+1,IF(M285&gt;=0,M285,0),0))</f>
        <v>0</v>
      </c>
      <c r="I286" s="4">
        <f t="shared" si="36"/>
        <v>0</v>
      </c>
      <c r="J286" s="4">
        <f t="shared" si="37"/>
        <v>0</v>
      </c>
      <c r="K286" s="4">
        <f t="shared" si="40"/>
        <v>0</v>
      </c>
      <c r="L286" s="4">
        <f t="shared" si="41"/>
        <v>0</v>
      </c>
      <c r="M286" s="4">
        <f t="shared" si="44"/>
        <v>0</v>
      </c>
      <c r="N286" s="4">
        <f t="shared" si="42"/>
        <v>0</v>
      </c>
    </row>
    <row r="287" spans="1:14" x14ac:dyDescent="0.25">
      <c r="A287" s="10">
        <f t="shared" si="43"/>
        <v>53114</v>
      </c>
      <c r="B287">
        <f t="shared" si="38"/>
        <v>24</v>
      </c>
      <c r="C287">
        <v>286</v>
      </c>
      <c r="D287" s="4">
        <f t="shared" si="39"/>
        <v>0</v>
      </c>
      <c r="E287" s="4">
        <f>IF(ISNA(VLOOKUP(A287,'Extra aflossing'!A:G,3,0)),0,VLOOKUP(A287,'Extra aflossing'!A:G,3,0))</f>
        <v>0</v>
      </c>
      <c r="F287" s="4">
        <f>IF(A287&lt;=Invoer!$B$27,IF(M286&gt;=0,IF(M286&gt;=$H$2,'Annuitair zonder HRA'!I287-J287,M286-D287),0),0)</f>
        <v>0</v>
      </c>
      <c r="G287" s="4">
        <f>IF(M286*Invoer!$B$12/12&gt;=0,M286*Invoer!$B$12/12,0)</f>
        <v>0</v>
      </c>
      <c r="H287" s="4">
        <f>ABS(PMT(Invoer!$B$12/12,360-C287+1,IF(M286&gt;=0,M286,0),0))</f>
        <v>0</v>
      </c>
      <c r="I287" s="4">
        <f t="shared" si="36"/>
        <v>0</v>
      </c>
      <c r="J287" s="4">
        <f t="shared" si="37"/>
        <v>0</v>
      </c>
      <c r="K287" s="4">
        <f t="shared" si="40"/>
        <v>0</v>
      </c>
      <c r="L287" s="4">
        <f t="shared" si="41"/>
        <v>0</v>
      </c>
      <c r="M287" s="4">
        <f t="shared" si="44"/>
        <v>0</v>
      </c>
      <c r="N287" s="4">
        <f t="shared" si="42"/>
        <v>0</v>
      </c>
    </row>
    <row r="288" spans="1:14" x14ac:dyDescent="0.25">
      <c r="A288" s="10">
        <f t="shared" si="43"/>
        <v>53144</v>
      </c>
      <c r="B288">
        <f t="shared" si="38"/>
        <v>24</v>
      </c>
      <c r="C288">
        <v>287</v>
      </c>
      <c r="D288" s="4">
        <f t="shared" si="39"/>
        <v>0</v>
      </c>
      <c r="E288" s="4">
        <f>IF(ISNA(VLOOKUP(A288,'Extra aflossing'!A:G,3,0)),0,VLOOKUP(A288,'Extra aflossing'!A:G,3,0))</f>
        <v>0</v>
      </c>
      <c r="F288" s="4">
        <f>IF(A288&lt;=Invoer!$B$27,IF(M287&gt;=0,IF(M287&gt;=$H$2,'Annuitair zonder HRA'!I288-J288,M287-D288),0),0)</f>
        <v>0</v>
      </c>
      <c r="G288" s="4">
        <f>IF(M287*Invoer!$B$12/12&gt;=0,M287*Invoer!$B$12/12,0)</f>
        <v>0</v>
      </c>
      <c r="H288" s="4">
        <f>ABS(PMT(Invoer!$B$12/12,360-C288+1,IF(M287&gt;=0,M287,0),0))</f>
        <v>0</v>
      </c>
      <c r="I288" s="4">
        <f t="shared" si="36"/>
        <v>0</v>
      </c>
      <c r="J288" s="4">
        <f t="shared" si="37"/>
        <v>0</v>
      </c>
      <c r="K288" s="4">
        <f t="shared" si="40"/>
        <v>0</v>
      </c>
      <c r="L288" s="4">
        <f t="shared" si="41"/>
        <v>0</v>
      </c>
      <c r="M288" s="4">
        <f t="shared" si="44"/>
        <v>0</v>
      </c>
      <c r="N288" s="4">
        <f t="shared" si="42"/>
        <v>0</v>
      </c>
    </row>
    <row r="289" spans="1:14" x14ac:dyDescent="0.25">
      <c r="A289" s="10">
        <f t="shared" si="43"/>
        <v>53175</v>
      </c>
      <c r="B289">
        <f t="shared" si="38"/>
        <v>24</v>
      </c>
      <c r="C289">
        <v>288</v>
      </c>
      <c r="D289" s="4">
        <f t="shared" si="39"/>
        <v>0</v>
      </c>
      <c r="E289" s="4">
        <f>IF(ISNA(VLOOKUP(A289,'Extra aflossing'!A:G,3,0)),0,VLOOKUP(A289,'Extra aflossing'!A:G,3,0))</f>
        <v>0</v>
      </c>
      <c r="F289" s="4">
        <f>IF(A289&lt;=Invoer!$B$27,IF(M288&gt;=0,IF(M288&gt;=$H$2,'Annuitair zonder HRA'!I289-J289,M288-D289),0),0)</f>
        <v>0</v>
      </c>
      <c r="G289" s="4">
        <f>IF(M288*Invoer!$B$12/12&gt;=0,M288*Invoer!$B$12/12,0)</f>
        <v>0</v>
      </c>
      <c r="H289" s="4">
        <f>ABS(PMT(Invoer!$B$12/12,360-C289+1,IF(M288&gt;=0,M288,0),0))</f>
        <v>0</v>
      </c>
      <c r="I289" s="4">
        <f t="shared" si="36"/>
        <v>0</v>
      </c>
      <c r="J289" s="4">
        <f t="shared" si="37"/>
        <v>0</v>
      </c>
      <c r="K289" s="4">
        <f t="shared" si="40"/>
        <v>0</v>
      </c>
      <c r="L289" s="4">
        <f t="shared" si="41"/>
        <v>0</v>
      </c>
      <c r="M289" s="4">
        <f t="shared" si="44"/>
        <v>0</v>
      </c>
      <c r="N289" s="4">
        <f t="shared" si="42"/>
        <v>0</v>
      </c>
    </row>
    <row r="290" spans="1:14" x14ac:dyDescent="0.25">
      <c r="A290" s="10">
        <f t="shared" si="43"/>
        <v>53206</v>
      </c>
      <c r="B290">
        <f t="shared" si="38"/>
        <v>25</v>
      </c>
      <c r="C290">
        <v>289</v>
      </c>
      <c r="D290" s="4">
        <f t="shared" si="39"/>
        <v>0</v>
      </c>
      <c r="E290" s="4">
        <f>IF(ISNA(VLOOKUP(A290,'Extra aflossing'!A:G,3,0)),0,VLOOKUP(A290,'Extra aflossing'!A:G,3,0))</f>
        <v>0</v>
      </c>
      <c r="F290" s="4">
        <f>IF(A290&lt;=Invoer!$B$27,IF(M289&gt;=0,IF(M289&gt;=$H$2,'Annuitair zonder HRA'!I290-J290,M289-D290),0),0)</f>
        <v>0</v>
      </c>
      <c r="G290" s="4">
        <f>IF(M289*Invoer!$B$12/12&gt;=0,M289*Invoer!$B$12/12,0)</f>
        <v>0</v>
      </c>
      <c r="H290" s="4">
        <f>ABS(PMT(Invoer!$B$12/12,360-C290+1,IF(M289&gt;=0,M289,0),0))</f>
        <v>0</v>
      </c>
      <c r="I290" s="4">
        <f t="shared" si="36"/>
        <v>0</v>
      </c>
      <c r="J290" s="4">
        <f t="shared" si="37"/>
        <v>0</v>
      </c>
      <c r="K290" s="4">
        <f t="shared" si="40"/>
        <v>0</v>
      </c>
      <c r="L290" s="4">
        <f t="shared" si="41"/>
        <v>0</v>
      </c>
      <c r="M290" s="4">
        <f t="shared" si="44"/>
        <v>0</v>
      </c>
      <c r="N290" s="4">
        <f t="shared" si="42"/>
        <v>0</v>
      </c>
    </row>
    <row r="291" spans="1:14" x14ac:dyDescent="0.25">
      <c r="A291" s="10">
        <f t="shared" si="43"/>
        <v>53236</v>
      </c>
      <c r="B291">
        <f t="shared" si="38"/>
        <v>25</v>
      </c>
      <c r="C291">
        <v>290</v>
      </c>
      <c r="D291" s="4">
        <f t="shared" si="39"/>
        <v>0</v>
      </c>
      <c r="E291" s="4">
        <f>IF(ISNA(VLOOKUP(A291,'Extra aflossing'!A:G,3,0)),0,VLOOKUP(A291,'Extra aflossing'!A:G,3,0))</f>
        <v>0</v>
      </c>
      <c r="F291" s="4">
        <f>IF(A291&lt;=Invoer!$B$27,IF(M290&gt;=0,IF(M290&gt;=$H$2,'Annuitair zonder HRA'!I291-J291,M290-D291),0),0)</f>
        <v>0</v>
      </c>
      <c r="G291" s="4">
        <f>IF(M290*Invoer!$B$12/12&gt;=0,M290*Invoer!$B$12/12,0)</f>
        <v>0</v>
      </c>
      <c r="H291" s="4">
        <f>ABS(PMT(Invoer!$B$12/12,360-C291+1,IF(M290&gt;=0,M290,0),0))</f>
        <v>0</v>
      </c>
      <c r="I291" s="4">
        <f t="shared" si="36"/>
        <v>0</v>
      </c>
      <c r="J291" s="4">
        <f t="shared" si="37"/>
        <v>0</v>
      </c>
      <c r="K291" s="4">
        <f t="shared" si="40"/>
        <v>0</v>
      </c>
      <c r="L291" s="4">
        <f t="shared" si="41"/>
        <v>0</v>
      </c>
      <c r="M291" s="4">
        <f t="shared" si="44"/>
        <v>0</v>
      </c>
      <c r="N291" s="4">
        <f t="shared" si="42"/>
        <v>0</v>
      </c>
    </row>
    <row r="292" spans="1:14" x14ac:dyDescent="0.25">
      <c r="A292" s="10">
        <f t="shared" si="43"/>
        <v>53267</v>
      </c>
      <c r="B292">
        <f t="shared" si="38"/>
        <v>25</v>
      </c>
      <c r="C292">
        <v>291</v>
      </c>
      <c r="D292" s="4">
        <f t="shared" si="39"/>
        <v>0</v>
      </c>
      <c r="E292" s="4">
        <f>IF(ISNA(VLOOKUP(A292,'Extra aflossing'!A:G,3,0)),0,VLOOKUP(A292,'Extra aflossing'!A:G,3,0))</f>
        <v>0</v>
      </c>
      <c r="F292" s="4">
        <f>IF(A292&lt;=Invoer!$B$27,IF(M291&gt;=0,IF(M291&gt;=$H$2,'Annuitair zonder HRA'!I292-J292,M291-D292),0),0)</f>
        <v>0</v>
      </c>
      <c r="G292" s="4">
        <f>IF(M291*Invoer!$B$12/12&gt;=0,M291*Invoer!$B$12/12,0)</f>
        <v>0</v>
      </c>
      <c r="H292" s="4">
        <f>ABS(PMT(Invoer!$B$12/12,360-C292+1,IF(M291&gt;=0,M291,0),0))</f>
        <v>0</v>
      </c>
      <c r="I292" s="4">
        <f t="shared" si="36"/>
        <v>0</v>
      </c>
      <c r="J292" s="4">
        <f t="shared" si="37"/>
        <v>0</v>
      </c>
      <c r="K292" s="4">
        <f t="shared" si="40"/>
        <v>0</v>
      </c>
      <c r="L292" s="4">
        <f t="shared" si="41"/>
        <v>0</v>
      </c>
      <c r="M292" s="4">
        <f t="shared" si="44"/>
        <v>0</v>
      </c>
      <c r="N292" s="4">
        <f t="shared" si="42"/>
        <v>0</v>
      </c>
    </row>
    <row r="293" spans="1:14" x14ac:dyDescent="0.25">
      <c r="A293" s="10">
        <f t="shared" si="43"/>
        <v>53297</v>
      </c>
      <c r="B293">
        <f t="shared" si="38"/>
        <v>25</v>
      </c>
      <c r="C293">
        <v>292</v>
      </c>
      <c r="D293" s="4">
        <f t="shared" si="39"/>
        <v>0</v>
      </c>
      <c r="E293" s="4">
        <f>IF(ISNA(VLOOKUP(A293,'Extra aflossing'!A:G,3,0)),0,VLOOKUP(A293,'Extra aflossing'!A:G,3,0))</f>
        <v>0</v>
      </c>
      <c r="F293" s="4">
        <f>IF(A293&lt;=Invoer!$B$27,IF(M292&gt;=0,IF(M292&gt;=$H$2,'Annuitair zonder HRA'!I293-J293,M292-D293),0),0)</f>
        <v>0</v>
      </c>
      <c r="G293" s="4">
        <f>IF(M292*Invoer!$B$12/12&gt;=0,M292*Invoer!$B$12/12,0)</f>
        <v>0</v>
      </c>
      <c r="H293" s="4">
        <f>ABS(PMT(Invoer!$B$12/12,360-C293+1,IF(M292&gt;=0,M292,0),0))</f>
        <v>0</v>
      </c>
      <c r="I293" s="4">
        <f t="shared" si="36"/>
        <v>0</v>
      </c>
      <c r="J293" s="4">
        <f t="shared" si="37"/>
        <v>0</v>
      </c>
      <c r="K293" s="4">
        <f t="shared" si="40"/>
        <v>0</v>
      </c>
      <c r="L293" s="4">
        <f t="shared" si="41"/>
        <v>0</v>
      </c>
      <c r="M293" s="4">
        <f t="shared" si="44"/>
        <v>0</v>
      </c>
      <c r="N293" s="4">
        <f t="shared" si="42"/>
        <v>0</v>
      </c>
    </row>
    <row r="294" spans="1:14" x14ac:dyDescent="0.25">
      <c r="A294" s="10">
        <f t="shared" si="43"/>
        <v>53328</v>
      </c>
      <c r="B294">
        <f t="shared" si="38"/>
        <v>25</v>
      </c>
      <c r="C294">
        <v>293</v>
      </c>
      <c r="D294" s="4">
        <f t="shared" si="39"/>
        <v>0</v>
      </c>
      <c r="E294" s="4">
        <f>IF(ISNA(VLOOKUP(A294,'Extra aflossing'!A:G,3,0)),0,VLOOKUP(A294,'Extra aflossing'!A:G,3,0))</f>
        <v>0</v>
      </c>
      <c r="F294" s="4">
        <f>IF(A294&lt;=Invoer!$B$27,IF(M293&gt;=0,IF(M293&gt;=$H$2,'Annuitair zonder HRA'!I294-J294,M293-D294),0),0)</f>
        <v>0</v>
      </c>
      <c r="G294" s="4">
        <f>IF(M293*Invoer!$B$12/12&gt;=0,M293*Invoer!$B$12/12,0)</f>
        <v>0</v>
      </c>
      <c r="H294" s="4">
        <f>ABS(PMT(Invoer!$B$12/12,360-C294+1,IF(M293&gt;=0,M293,0),0))</f>
        <v>0</v>
      </c>
      <c r="I294" s="4">
        <f t="shared" si="36"/>
        <v>0</v>
      </c>
      <c r="J294" s="4">
        <f t="shared" si="37"/>
        <v>0</v>
      </c>
      <c r="K294" s="4">
        <f t="shared" si="40"/>
        <v>0</v>
      </c>
      <c r="L294" s="4">
        <f t="shared" si="41"/>
        <v>0</v>
      </c>
      <c r="M294" s="4">
        <f t="shared" si="44"/>
        <v>0</v>
      </c>
      <c r="N294" s="4">
        <f t="shared" si="42"/>
        <v>0</v>
      </c>
    </row>
    <row r="295" spans="1:14" x14ac:dyDescent="0.25">
      <c r="A295" s="10">
        <f t="shared" si="43"/>
        <v>53359</v>
      </c>
      <c r="B295">
        <f t="shared" si="38"/>
        <v>25</v>
      </c>
      <c r="C295">
        <v>294</v>
      </c>
      <c r="D295" s="4">
        <f t="shared" si="39"/>
        <v>0</v>
      </c>
      <c r="E295" s="4">
        <f>IF(ISNA(VLOOKUP(A295,'Extra aflossing'!A:G,3,0)),0,VLOOKUP(A295,'Extra aflossing'!A:G,3,0))</f>
        <v>0</v>
      </c>
      <c r="F295" s="4">
        <f>IF(A295&lt;=Invoer!$B$27,IF(M294&gt;=0,IF(M294&gt;=$H$2,'Annuitair zonder HRA'!I295-J295,M294-D295),0),0)</f>
        <v>0</v>
      </c>
      <c r="G295" s="4">
        <f>IF(M294*Invoer!$B$12/12&gt;=0,M294*Invoer!$B$12/12,0)</f>
        <v>0</v>
      </c>
      <c r="H295" s="4">
        <f>ABS(PMT(Invoer!$B$12/12,360-C295+1,IF(M294&gt;=0,M294,0),0))</f>
        <v>0</v>
      </c>
      <c r="I295" s="4">
        <f t="shared" si="36"/>
        <v>0</v>
      </c>
      <c r="J295" s="4">
        <f t="shared" si="37"/>
        <v>0</v>
      </c>
      <c r="K295" s="4">
        <f t="shared" si="40"/>
        <v>0</v>
      </c>
      <c r="L295" s="4">
        <f t="shared" si="41"/>
        <v>0</v>
      </c>
      <c r="M295" s="4">
        <f t="shared" si="44"/>
        <v>0</v>
      </c>
      <c r="N295" s="4">
        <f t="shared" si="42"/>
        <v>0</v>
      </c>
    </row>
    <row r="296" spans="1:14" x14ac:dyDescent="0.25">
      <c r="A296" s="10">
        <f t="shared" si="43"/>
        <v>53387</v>
      </c>
      <c r="B296">
        <f t="shared" si="38"/>
        <v>25</v>
      </c>
      <c r="C296">
        <v>295</v>
      </c>
      <c r="D296" s="4">
        <f t="shared" si="39"/>
        <v>0</v>
      </c>
      <c r="E296" s="4">
        <f>IF(ISNA(VLOOKUP(A296,'Extra aflossing'!A:G,3,0)),0,VLOOKUP(A296,'Extra aflossing'!A:G,3,0))</f>
        <v>0</v>
      </c>
      <c r="F296" s="4">
        <f>IF(A296&lt;=Invoer!$B$27,IF(M295&gt;=0,IF(M295&gt;=$H$2,'Annuitair zonder HRA'!I296-J296,M295-D296),0),0)</f>
        <v>0</v>
      </c>
      <c r="G296" s="4">
        <f>IF(M295*Invoer!$B$12/12&gt;=0,M295*Invoer!$B$12/12,0)</f>
        <v>0</v>
      </c>
      <c r="H296" s="4">
        <f>ABS(PMT(Invoer!$B$12/12,360-C296+1,IF(M295&gt;=0,M295,0),0))</f>
        <v>0</v>
      </c>
      <c r="I296" s="4">
        <f t="shared" si="36"/>
        <v>0</v>
      </c>
      <c r="J296" s="4">
        <f t="shared" si="37"/>
        <v>0</v>
      </c>
      <c r="K296" s="4">
        <f t="shared" si="40"/>
        <v>0</v>
      </c>
      <c r="L296" s="4">
        <f t="shared" si="41"/>
        <v>0</v>
      </c>
      <c r="M296" s="4">
        <f t="shared" si="44"/>
        <v>0</v>
      </c>
      <c r="N296" s="4">
        <f t="shared" si="42"/>
        <v>0</v>
      </c>
    </row>
    <row r="297" spans="1:14" x14ac:dyDescent="0.25">
      <c r="A297" s="10">
        <f t="shared" si="43"/>
        <v>53418</v>
      </c>
      <c r="B297">
        <f t="shared" si="38"/>
        <v>25</v>
      </c>
      <c r="C297">
        <v>296</v>
      </c>
      <c r="D297" s="4">
        <f t="shared" si="39"/>
        <v>0</v>
      </c>
      <c r="E297" s="4">
        <f>IF(ISNA(VLOOKUP(A297,'Extra aflossing'!A:G,3,0)),0,VLOOKUP(A297,'Extra aflossing'!A:G,3,0))</f>
        <v>0</v>
      </c>
      <c r="F297" s="4">
        <f>IF(A297&lt;=Invoer!$B$27,IF(M296&gt;=0,IF(M296&gt;=$H$2,'Annuitair zonder HRA'!I297-J297,M296-D297),0),0)</f>
        <v>0</v>
      </c>
      <c r="G297" s="4">
        <f>IF(M296*Invoer!$B$12/12&gt;=0,M296*Invoer!$B$12/12,0)</f>
        <v>0</v>
      </c>
      <c r="H297" s="4">
        <f>ABS(PMT(Invoer!$B$12/12,360-C297+1,IF(M296&gt;=0,M296,0),0))</f>
        <v>0</v>
      </c>
      <c r="I297" s="4">
        <f t="shared" si="36"/>
        <v>0</v>
      </c>
      <c r="J297" s="4">
        <f t="shared" si="37"/>
        <v>0</v>
      </c>
      <c r="K297" s="4">
        <f t="shared" si="40"/>
        <v>0</v>
      </c>
      <c r="L297" s="4">
        <f t="shared" si="41"/>
        <v>0</v>
      </c>
      <c r="M297" s="4">
        <f t="shared" si="44"/>
        <v>0</v>
      </c>
      <c r="N297" s="4">
        <f t="shared" si="42"/>
        <v>0</v>
      </c>
    </row>
    <row r="298" spans="1:14" x14ac:dyDescent="0.25">
      <c r="A298" s="10">
        <f t="shared" si="43"/>
        <v>53448</v>
      </c>
      <c r="B298">
        <f t="shared" si="38"/>
        <v>25</v>
      </c>
      <c r="C298">
        <v>297</v>
      </c>
      <c r="D298" s="4">
        <f t="shared" si="39"/>
        <v>0</v>
      </c>
      <c r="E298" s="4">
        <f>IF(ISNA(VLOOKUP(A298,'Extra aflossing'!A:G,3,0)),0,VLOOKUP(A298,'Extra aflossing'!A:G,3,0))</f>
        <v>0</v>
      </c>
      <c r="F298" s="4">
        <f>IF(A298&lt;=Invoer!$B$27,IF(M297&gt;=0,IF(M297&gt;=$H$2,'Annuitair zonder HRA'!I298-J298,M297-D298),0),0)</f>
        <v>0</v>
      </c>
      <c r="G298" s="4">
        <f>IF(M297*Invoer!$B$12/12&gt;=0,M297*Invoer!$B$12/12,0)</f>
        <v>0</v>
      </c>
      <c r="H298" s="4">
        <f>ABS(PMT(Invoer!$B$12/12,360-C298+1,IF(M297&gt;=0,M297,0),0))</f>
        <v>0</v>
      </c>
      <c r="I298" s="4">
        <f t="shared" si="36"/>
        <v>0</v>
      </c>
      <c r="J298" s="4">
        <f t="shared" si="37"/>
        <v>0</v>
      </c>
      <c r="K298" s="4">
        <f t="shared" si="40"/>
        <v>0</v>
      </c>
      <c r="L298" s="4">
        <f t="shared" si="41"/>
        <v>0</v>
      </c>
      <c r="M298" s="4">
        <f t="shared" si="44"/>
        <v>0</v>
      </c>
      <c r="N298" s="4">
        <f t="shared" si="42"/>
        <v>0</v>
      </c>
    </row>
    <row r="299" spans="1:14" x14ac:dyDescent="0.25">
      <c r="A299" s="10">
        <f t="shared" si="43"/>
        <v>53479</v>
      </c>
      <c r="B299">
        <f t="shared" si="38"/>
        <v>25</v>
      </c>
      <c r="C299">
        <v>298</v>
      </c>
      <c r="D299" s="4">
        <f t="shared" si="39"/>
        <v>0</v>
      </c>
      <c r="E299" s="4">
        <f>IF(ISNA(VLOOKUP(A299,'Extra aflossing'!A:G,3,0)),0,VLOOKUP(A299,'Extra aflossing'!A:G,3,0))</f>
        <v>0</v>
      </c>
      <c r="F299" s="4">
        <f>IF(A299&lt;=Invoer!$B$27,IF(M298&gt;=0,IF(M298&gt;=$H$2,'Annuitair zonder HRA'!I299-J299,M298-D299),0),0)</f>
        <v>0</v>
      </c>
      <c r="G299" s="4">
        <f>IF(M298*Invoer!$B$12/12&gt;=0,M298*Invoer!$B$12/12,0)</f>
        <v>0</v>
      </c>
      <c r="H299" s="4">
        <f>ABS(PMT(Invoer!$B$12/12,360-C299+1,IF(M298&gt;=0,M298,0),0))</f>
        <v>0</v>
      </c>
      <c r="I299" s="4">
        <f t="shared" si="36"/>
        <v>0</v>
      </c>
      <c r="J299" s="4">
        <f t="shared" si="37"/>
        <v>0</v>
      </c>
      <c r="K299" s="4">
        <f t="shared" si="40"/>
        <v>0</v>
      </c>
      <c r="L299" s="4">
        <f t="shared" si="41"/>
        <v>0</v>
      </c>
      <c r="M299" s="4">
        <f t="shared" si="44"/>
        <v>0</v>
      </c>
      <c r="N299" s="4">
        <f t="shared" si="42"/>
        <v>0</v>
      </c>
    </row>
    <row r="300" spans="1:14" x14ac:dyDescent="0.25">
      <c r="A300" s="10">
        <f t="shared" si="43"/>
        <v>53509</v>
      </c>
      <c r="B300">
        <f t="shared" si="38"/>
        <v>25</v>
      </c>
      <c r="C300">
        <v>299</v>
      </c>
      <c r="D300" s="4">
        <f t="shared" si="39"/>
        <v>0</v>
      </c>
      <c r="E300" s="4">
        <f>IF(ISNA(VLOOKUP(A300,'Extra aflossing'!A:G,3,0)),0,VLOOKUP(A300,'Extra aflossing'!A:G,3,0))</f>
        <v>0</v>
      </c>
      <c r="F300" s="4">
        <f>IF(A300&lt;=Invoer!$B$27,IF(M299&gt;=0,IF(M299&gt;=$H$2,'Annuitair zonder HRA'!I300-J300,M299-D300),0),0)</f>
        <v>0</v>
      </c>
      <c r="G300" s="4">
        <f>IF(M299*Invoer!$B$12/12&gt;=0,M299*Invoer!$B$12/12,0)</f>
        <v>0</v>
      </c>
      <c r="H300" s="4">
        <f>ABS(PMT(Invoer!$B$12/12,360-C300+1,IF(M299&gt;=0,M299,0),0))</f>
        <v>0</v>
      </c>
      <c r="I300" s="4">
        <f t="shared" si="36"/>
        <v>0</v>
      </c>
      <c r="J300" s="4">
        <f t="shared" si="37"/>
        <v>0</v>
      </c>
      <c r="K300" s="4">
        <f t="shared" si="40"/>
        <v>0</v>
      </c>
      <c r="L300" s="4">
        <f t="shared" si="41"/>
        <v>0</v>
      </c>
      <c r="M300" s="4">
        <f t="shared" si="44"/>
        <v>0</v>
      </c>
      <c r="N300" s="4">
        <f t="shared" si="42"/>
        <v>0</v>
      </c>
    </row>
    <row r="301" spans="1:14" x14ac:dyDescent="0.25">
      <c r="A301" s="10">
        <f t="shared" si="43"/>
        <v>53540</v>
      </c>
      <c r="B301">
        <f t="shared" si="38"/>
        <v>25</v>
      </c>
      <c r="C301">
        <v>300</v>
      </c>
      <c r="D301" s="4">
        <f t="shared" si="39"/>
        <v>0</v>
      </c>
      <c r="E301" s="4">
        <f>IF(ISNA(VLOOKUP(A301,'Extra aflossing'!A:G,3,0)),0,VLOOKUP(A301,'Extra aflossing'!A:G,3,0))</f>
        <v>0</v>
      </c>
      <c r="F301" s="4">
        <f>IF(A301&lt;=Invoer!$B$27,IF(M300&gt;=0,IF(M300&gt;=$H$2,'Annuitair zonder HRA'!I301-J301,M300-D301),0),0)</f>
        <v>0</v>
      </c>
      <c r="G301" s="4">
        <f>IF(M300*Invoer!$B$12/12&gt;=0,M300*Invoer!$B$12/12,0)</f>
        <v>0</v>
      </c>
      <c r="H301" s="4">
        <f>ABS(PMT(Invoer!$B$12/12,360-C301+1,IF(M300&gt;=0,M300,0),0))</f>
        <v>0</v>
      </c>
      <c r="I301" s="4">
        <f t="shared" si="36"/>
        <v>0</v>
      </c>
      <c r="J301" s="4">
        <f t="shared" si="37"/>
        <v>0</v>
      </c>
      <c r="K301" s="4">
        <f t="shared" si="40"/>
        <v>0</v>
      </c>
      <c r="L301" s="4">
        <f t="shared" si="41"/>
        <v>0</v>
      </c>
      <c r="M301" s="4">
        <f t="shared" si="44"/>
        <v>0</v>
      </c>
      <c r="N301" s="4">
        <f t="shared" si="42"/>
        <v>0</v>
      </c>
    </row>
    <row r="302" spans="1:14" x14ac:dyDescent="0.25">
      <c r="A302" s="10">
        <f t="shared" si="43"/>
        <v>53571</v>
      </c>
      <c r="B302">
        <f t="shared" si="38"/>
        <v>26</v>
      </c>
      <c r="C302">
        <v>301</v>
      </c>
      <c r="D302" s="4">
        <f t="shared" si="39"/>
        <v>0</v>
      </c>
      <c r="E302" s="4">
        <f>IF(ISNA(VLOOKUP(A302,'Extra aflossing'!A:G,3,0)),0,VLOOKUP(A302,'Extra aflossing'!A:G,3,0))</f>
        <v>0</v>
      </c>
      <c r="F302" s="4">
        <f>IF(A302&lt;=Invoer!$B$27,IF(M301&gt;=0,IF(M301&gt;=$H$2,'Annuitair zonder HRA'!I302-J302,M301-D302),0),0)</f>
        <v>0</v>
      </c>
      <c r="G302" s="4">
        <f>IF(M301*Invoer!$B$12/12&gt;=0,M301*Invoer!$B$12/12,0)</f>
        <v>0</v>
      </c>
      <c r="H302" s="4">
        <f>ABS(PMT(Invoer!$B$12/12,360-C302+1,IF(M301&gt;=0,M301,0),0))</f>
        <v>0</v>
      </c>
      <c r="I302" s="4">
        <f t="shared" si="36"/>
        <v>0</v>
      </c>
      <c r="J302" s="4">
        <f t="shared" si="37"/>
        <v>0</v>
      </c>
      <c r="K302" s="4">
        <f t="shared" si="40"/>
        <v>0</v>
      </c>
      <c r="L302" s="4">
        <f t="shared" si="41"/>
        <v>0</v>
      </c>
      <c r="M302" s="4">
        <f t="shared" si="44"/>
        <v>0</v>
      </c>
      <c r="N302" s="4">
        <f t="shared" si="42"/>
        <v>0</v>
      </c>
    </row>
    <row r="303" spans="1:14" x14ac:dyDescent="0.25">
      <c r="A303" s="10">
        <f t="shared" si="43"/>
        <v>53601</v>
      </c>
      <c r="B303">
        <f t="shared" si="38"/>
        <v>26</v>
      </c>
      <c r="C303">
        <v>302</v>
      </c>
      <c r="D303" s="4">
        <f t="shared" si="39"/>
        <v>0</v>
      </c>
      <c r="E303" s="4">
        <f>IF(ISNA(VLOOKUP(A303,'Extra aflossing'!A:G,3,0)),0,VLOOKUP(A303,'Extra aflossing'!A:G,3,0))</f>
        <v>0</v>
      </c>
      <c r="F303" s="4">
        <f>IF(A303&lt;=Invoer!$B$27,IF(M302&gt;=0,IF(M302&gt;=$H$2,'Annuitair zonder HRA'!I303-J303,M302-D303),0),0)</f>
        <v>0</v>
      </c>
      <c r="G303" s="4">
        <f>IF(M302*Invoer!$B$12/12&gt;=0,M302*Invoer!$B$12/12,0)</f>
        <v>0</v>
      </c>
      <c r="H303" s="4">
        <f>ABS(PMT(Invoer!$B$12/12,360-C303+1,IF(M302&gt;=0,M302,0),0))</f>
        <v>0</v>
      </c>
      <c r="I303" s="4">
        <f t="shared" si="36"/>
        <v>0</v>
      </c>
      <c r="J303" s="4">
        <f t="shared" si="37"/>
        <v>0</v>
      </c>
      <c r="K303" s="4">
        <f t="shared" si="40"/>
        <v>0</v>
      </c>
      <c r="L303" s="4">
        <f t="shared" si="41"/>
        <v>0</v>
      </c>
      <c r="M303" s="4">
        <f t="shared" si="44"/>
        <v>0</v>
      </c>
      <c r="N303" s="4">
        <f t="shared" si="42"/>
        <v>0</v>
      </c>
    </row>
    <row r="304" spans="1:14" x14ac:dyDescent="0.25">
      <c r="A304" s="10">
        <f t="shared" si="43"/>
        <v>53632</v>
      </c>
      <c r="B304">
        <f t="shared" si="38"/>
        <v>26</v>
      </c>
      <c r="C304">
        <v>303</v>
      </c>
      <c r="D304" s="4">
        <f t="shared" si="39"/>
        <v>0</v>
      </c>
      <c r="E304" s="4">
        <f>IF(ISNA(VLOOKUP(A304,'Extra aflossing'!A:G,3,0)),0,VLOOKUP(A304,'Extra aflossing'!A:G,3,0))</f>
        <v>0</v>
      </c>
      <c r="F304" s="4">
        <f>IF(A304&lt;=Invoer!$B$27,IF(M303&gt;=0,IF(M303&gt;=$H$2,'Annuitair zonder HRA'!I304-J304,M303-D304),0),0)</f>
        <v>0</v>
      </c>
      <c r="G304" s="4">
        <f>IF(M303*Invoer!$B$12/12&gt;=0,M303*Invoer!$B$12/12,0)</f>
        <v>0</v>
      </c>
      <c r="H304" s="4">
        <f>ABS(PMT(Invoer!$B$12/12,360-C304+1,IF(M303&gt;=0,M303,0),0))</f>
        <v>0</v>
      </c>
      <c r="I304" s="4">
        <f t="shared" si="36"/>
        <v>0</v>
      </c>
      <c r="J304" s="4">
        <f t="shared" si="37"/>
        <v>0</v>
      </c>
      <c r="K304" s="4">
        <f t="shared" si="40"/>
        <v>0</v>
      </c>
      <c r="L304" s="4">
        <f t="shared" si="41"/>
        <v>0</v>
      </c>
      <c r="M304" s="4">
        <f t="shared" si="44"/>
        <v>0</v>
      </c>
      <c r="N304" s="4">
        <f t="shared" si="42"/>
        <v>0</v>
      </c>
    </row>
    <row r="305" spans="1:14" x14ac:dyDescent="0.25">
      <c r="A305" s="10">
        <f t="shared" si="43"/>
        <v>53662</v>
      </c>
      <c r="B305">
        <f t="shared" si="38"/>
        <v>26</v>
      </c>
      <c r="C305">
        <v>304</v>
      </c>
      <c r="D305" s="4">
        <f t="shared" si="39"/>
        <v>0</v>
      </c>
      <c r="E305" s="4">
        <f>IF(ISNA(VLOOKUP(A305,'Extra aflossing'!A:G,3,0)),0,VLOOKUP(A305,'Extra aflossing'!A:G,3,0))</f>
        <v>0</v>
      </c>
      <c r="F305" s="4">
        <f>IF(A305&lt;=Invoer!$B$27,IF(M304&gt;=0,IF(M304&gt;=$H$2,'Annuitair zonder HRA'!I305-J305,M304-D305),0),0)</f>
        <v>0</v>
      </c>
      <c r="G305" s="4">
        <f>IF(M304*Invoer!$B$12/12&gt;=0,M304*Invoer!$B$12/12,0)</f>
        <v>0</v>
      </c>
      <c r="H305" s="4">
        <f>ABS(PMT(Invoer!$B$12/12,360-C305+1,IF(M304&gt;=0,M304,0),0))</f>
        <v>0</v>
      </c>
      <c r="I305" s="4">
        <f t="shared" si="36"/>
        <v>0</v>
      </c>
      <c r="J305" s="4">
        <f t="shared" si="37"/>
        <v>0</v>
      </c>
      <c r="K305" s="4">
        <f t="shared" si="40"/>
        <v>0</v>
      </c>
      <c r="L305" s="4">
        <f t="shared" si="41"/>
        <v>0</v>
      </c>
      <c r="M305" s="4">
        <f t="shared" si="44"/>
        <v>0</v>
      </c>
      <c r="N305" s="4">
        <f t="shared" si="42"/>
        <v>0</v>
      </c>
    </row>
    <row r="306" spans="1:14" x14ac:dyDescent="0.25">
      <c r="A306" s="10">
        <f t="shared" si="43"/>
        <v>53693</v>
      </c>
      <c r="B306">
        <f t="shared" si="38"/>
        <v>26</v>
      </c>
      <c r="C306">
        <v>305</v>
      </c>
      <c r="D306" s="4">
        <f t="shared" si="39"/>
        <v>0</v>
      </c>
      <c r="E306" s="4">
        <f>IF(ISNA(VLOOKUP(A306,'Extra aflossing'!A:G,3,0)),0,VLOOKUP(A306,'Extra aflossing'!A:G,3,0))</f>
        <v>0</v>
      </c>
      <c r="F306" s="4">
        <f>IF(A306&lt;=Invoer!$B$27,IF(M305&gt;=0,IF(M305&gt;=$H$2,'Annuitair zonder HRA'!I306-J306,M305-D306),0),0)</f>
        <v>0</v>
      </c>
      <c r="G306" s="4">
        <f>IF(M305*Invoer!$B$12/12&gt;=0,M305*Invoer!$B$12/12,0)</f>
        <v>0</v>
      </c>
      <c r="H306" s="4">
        <f>ABS(PMT(Invoer!$B$12/12,360-C306+1,IF(M305&gt;=0,M305,0),0))</f>
        <v>0</v>
      </c>
      <c r="I306" s="4">
        <f t="shared" si="36"/>
        <v>0</v>
      </c>
      <c r="J306" s="4">
        <f t="shared" si="37"/>
        <v>0</v>
      </c>
      <c r="K306" s="4">
        <f t="shared" si="40"/>
        <v>0</v>
      </c>
      <c r="L306" s="4">
        <f t="shared" si="41"/>
        <v>0</v>
      </c>
      <c r="M306" s="4">
        <f t="shared" si="44"/>
        <v>0</v>
      </c>
      <c r="N306" s="4">
        <f t="shared" si="42"/>
        <v>0</v>
      </c>
    </row>
    <row r="307" spans="1:14" x14ac:dyDescent="0.25">
      <c r="A307" s="10">
        <f t="shared" si="43"/>
        <v>53724</v>
      </c>
      <c r="B307">
        <f t="shared" si="38"/>
        <v>26</v>
      </c>
      <c r="C307">
        <v>306</v>
      </c>
      <c r="D307" s="4">
        <f t="shared" si="39"/>
        <v>0</v>
      </c>
      <c r="E307" s="4">
        <f>IF(ISNA(VLOOKUP(A307,'Extra aflossing'!A:G,3,0)),0,VLOOKUP(A307,'Extra aflossing'!A:G,3,0))</f>
        <v>0</v>
      </c>
      <c r="F307" s="4">
        <f>IF(A307&lt;=Invoer!$B$27,IF(M306&gt;=0,IF(M306&gt;=$H$2,'Annuitair zonder HRA'!I307-J307,M306-D307),0),0)</f>
        <v>0</v>
      </c>
      <c r="G307" s="4">
        <f>IF(M306*Invoer!$B$12/12&gt;=0,M306*Invoer!$B$12/12,0)</f>
        <v>0</v>
      </c>
      <c r="H307" s="4">
        <f>ABS(PMT(Invoer!$B$12/12,360-C307+1,IF(M306&gt;=0,M306,0),0))</f>
        <v>0</v>
      </c>
      <c r="I307" s="4">
        <f t="shared" si="36"/>
        <v>0</v>
      </c>
      <c r="J307" s="4">
        <f t="shared" si="37"/>
        <v>0</v>
      </c>
      <c r="K307" s="4">
        <f t="shared" si="40"/>
        <v>0</v>
      </c>
      <c r="L307" s="4">
        <f t="shared" si="41"/>
        <v>0</v>
      </c>
      <c r="M307" s="4">
        <f t="shared" si="44"/>
        <v>0</v>
      </c>
      <c r="N307" s="4">
        <f t="shared" si="42"/>
        <v>0</v>
      </c>
    </row>
    <row r="308" spans="1:14" x14ac:dyDescent="0.25">
      <c r="A308" s="10">
        <f t="shared" si="43"/>
        <v>53752</v>
      </c>
      <c r="B308">
        <f t="shared" si="38"/>
        <v>26</v>
      </c>
      <c r="C308">
        <v>307</v>
      </c>
      <c r="D308" s="4">
        <f t="shared" si="39"/>
        <v>0</v>
      </c>
      <c r="E308" s="4">
        <f>IF(ISNA(VLOOKUP(A308,'Extra aflossing'!A:G,3,0)),0,VLOOKUP(A308,'Extra aflossing'!A:G,3,0))</f>
        <v>0</v>
      </c>
      <c r="F308" s="4">
        <f>IF(A308&lt;=Invoer!$B$27,IF(M307&gt;=0,IF(M307&gt;=$H$2,'Annuitair zonder HRA'!I308-J308,M307-D308),0),0)</f>
        <v>0</v>
      </c>
      <c r="G308" s="4">
        <f>IF(M307*Invoer!$B$12/12&gt;=0,M307*Invoer!$B$12/12,0)</f>
        <v>0</v>
      </c>
      <c r="H308" s="4">
        <f>ABS(PMT(Invoer!$B$12/12,360-C308+1,IF(M307&gt;=0,M307,0),0))</f>
        <v>0</v>
      </c>
      <c r="I308" s="4">
        <f t="shared" si="36"/>
        <v>0</v>
      </c>
      <c r="J308" s="4">
        <f t="shared" si="37"/>
        <v>0</v>
      </c>
      <c r="K308" s="4">
        <f t="shared" si="40"/>
        <v>0</v>
      </c>
      <c r="L308" s="4">
        <f t="shared" si="41"/>
        <v>0</v>
      </c>
      <c r="M308" s="4">
        <f t="shared" si="44"/>
        <v>0</v>
      </c>
      <c r="N308" s="4">
        <f t="shared" si="42"/>
        <v>0</v>
      </c>
    </row>
    <row r="309" spans="1:14" x14ac:dyDescent="0.25">
      <c r="A309" s="10">
        <f t="shared" si="43"/>
        <v>53783</v>
      </c>
      <c r="B309">
        <f t="shared" si="38"/>
        <v>26</v>
      </c>
      <c r="C309">
        <v>308</v>
      </c>
      <c r="D309" s="4">
        <f t="shared" si="39"/>
        <v>0</v>
      </c>
      <c r="E309" s="4">
        <f>IF(ISNA(VLOOKUP(A309,'Extra aflossing'!A:G,3,0)),0,VLOOKUP(A309,'Extra aflossing'!A:G,3,0))</f>
        <v>0</v>
      </c>
      <c r="F309" s="4">
        <f>IF(A309&lt;=Invoer!$B$27,IF(M308&gt;=0,IF(M308&gt;=$H$2,'Annuitair zonder HRA'!I309-J309,M308-D309),0),0)</f>
        <v>0</v>
      </c>
      <c r="G309" s="4">
        <f>IF(M308*Invoer!$B$12/12&gt;=0,M308*Invoer!$B$12/12,0)</f>
        <v>0</v>
      </c>
      <c r="H309" s="4">
        <f>ABS(PMT(Invoer!$B$12/12,360-C309+1,IF(M308&gt;=0,M308,0),0))</f>
        <v>0</v>
      </c>
      <c r="I309" s="4">
        <f t="shared" si="36"/>
        <v>0</v>
      </c>
      <c r="J309" s="4">
        <f t="shared" si="37"/>
        <v>0</v>
      </c>
      <c r="K309" s="4">
        <f t="shared" si="40"/>
        <v>0</v>
      </c>
      <c r="L309" s="4">
        <f t="shared" si="41"/>
        <v>0</v>
      </c>
      <c r="M309" s="4">
        <f t="shared" si="44"/>
        <v>0</v>
      </c>
      <c r="N309" s="4">
        <f t="shared" si="42"/>
        <v>0</v>
      </c>
    </row>
    <row r="310" spans="1:14" x14ac:dyDescent="0.25">
      <c r="A310" s="10">
        <f t="shared" si="43"/>
        <v>53813</v>
      </c>
      <c r="B310">
        <f t="shared" si="38"/>
        <v>26</v>
      </c>
      <c r="C310">
        <v>309</v>
      </c>
      <c r="D310" s="4">
        <f t="shared" si="39"/>
        <v>0</v>
      </c>
      <c r="E310" s="4">
        <f>IF(ISNA(VLOOKUP(A310,'Extra aflossing'!A:G,3,0)),0,VLOOKUP(A310,'Extra aflossing'!A:G,3,0))</f>
        <v>0</v>
      </c>
      <c r="F310" s="4">
        <f>IF(A310&lt;=Invoer!$B$27,IF(M309&gt;=0,IF(M309&gt;=$H$2,'Annuitair zonder HRA'!I310-J310,M309-D310),0),0)</f>
        <v>0</v>
      </c>
      <c r="G310" s="4">
        <f>IF(M309*Invoer!$B$12/12&gt;=0,M309*Invoer!$B$12/12,0)</f>
        <v>0</v>
      </c>
      <c r="H310" s="4">
        <f>ABS(PMT(Invoer!$B$12/12,360-C310+1,IF(M309&gt;=0,M309,0),0))</f>
        <v>0</v>
      </c>
      <c r="I310" s="4">
        <f t="shared" si="36"/>
        <v>0</v>
      </c>
      <c r="J310" s="4">
        <f t="shared" si="37"/>
        <v>0</v>
      </c>
      <c r="K310" s="4">
        <f t="shared" si="40"/>
        <v>0</v>
      </c>
      <c r="L310" s="4">
        <f t="shared" si="41"/>
        <v>0</v>
      </c>
      <c r="M310" s="4">
        <f t="shared" si="44"/>
        <v>0</v>
      </c>
      <c r="N310" s="4">
        <f t="shared" si="42"/>
        <v>0</v>
      </c>
    </row>
    <row r="311" spans="1:14" x14ac:dyDescent="0.25">
      <c r="A311" s="10">
        <f t="shared" si="43"/>
        <v>53844</v>
      </c>
      <c r="B311">
        <f t="shared" si="38"/>
        <v>26</v>
      </c>
      <c r="C311">
        <v>310</v>
      </c>
      <c r="D311" s="4">
        <f t="shared" si="39"/>
        <v>0</v>
      </c>
      <c r="E311" s="4">
        <f>IF(ISNA(VLOOKUP(A311,'Extra aflossing'!A:G,3,0)),0,VLOOKUP(A311,'Extra aflossing'!A:G,3,0))</f>
        <v>0</v>
      </c>
      <c r="F311" s="4">
        <f>IF(A311&lt;=Invoer!$B$27,IF(M310&gt;=0,IF(M310&gt;=$H$2,'Annuitair zonder HRA'!I311-J311,M310-D311),0),0)</f>
        <v>0</v>
      </c>
      <c r="G311" s="4">
        <f>IF(M310*Invoer!$B$12/12&gt;=0,M310*Invoer!$B$12/12,0)</f>
        <v>0</v>
      </c>
      <c r="H311" s="4">
        <f>ABS(PMT(Invoer!$B$12/12,360-C311+1,IF(M310&gt;=0,M310,0),0))</f>
        <v>0</v>
      </c>
      <c r="I311" s="4">
        <f t="shared" si="36"/>
        <v>0</v>
      </c>
      <c r="J311" s="4">
        <f t="shared" si="37"/>
        <v>0</v>
      </c>
      <c r="K311" s="4">
        <f t="shared" si="40"/>
        <v>0</v>
      </c>
      <c r="L311" s="4">
        <f t="shared" si="41"/>
        <v>0</v>
      </c>
      <c r="M311" s="4">
        <f t="shared" si="44"/>
        <v>0</v>
      </c>
      <c r="N311" s="4">
        <f t="shared" si="42"/>
        <v>0</v>
      </c>
    </row>
    <row r="312" spans="1:14" x14ac:dyDescent="0.25">
      <c r="A312" s="10">
        <f t="shared" si="43"/>
        <v>53874</v>
      </c>
      <c r="B312">
        <f t="shared" si="38"/>
        <v>26</v>
      </c>
      <c r="C312">
        <v>311</v>
      </c>
      <c r="D312" s="4">
        <f t="shared" si="39"/>
        <v>0</v>
      </c>
      <c r="E312" s="4">
        <f>IF(ISNA(VLOOKUP(A312,'Extra aflossing'!A:G,3,0)),0,VLOOKUP(A312,'Extra aflossing'!A:G,3,0))</f>
        <v>0</v>
      </c>
      <c r="F312" s="4">
        <f>IF(A312&lt;=Invoer!$B$27,IF(M311&gt;=0,IF(M311&gt;=$H$2,'Annuitair zonder HRA'!I312-J312,M311-D312),0),0)</f>
        <v>0</v>
      </c>
      <c r="G312" s="4">
        <f>IF(M311*Invoer!$B$12/12&gt;=0,M311*Invoer!$B$12/12,0)</f>
        <v>0</v>
      </c>
      <c r="H312" s="4">
        <f>ABS(PMT(Invoer!$B$12/12,360-C312+1,IF(M311&gt;=0,M311,0),0))</f>
        <v>0</v>
      </c>
      <c r="I312" s="4">
        <f t="shared" si="36"/>
        <v>0</v>
      </c>
      <c r="J312" s="4">
        <f t="shared" si="37"/>
        <v>0</v>
      </c>
      <c r="K312" s="4">
        <f t="shared" si="40"/>
        <v>0</v>
      </c>
      <c r="L312" s="4">
        <f t="shared" si="41"/>
        <v>0</v>
      </c>
      <c r="M312" s="4">
        <f t="shared" si="44"/>
        <v>0</v>
      </c>
      <c r="N312" s="4">
        <f t="shared" si="42"/>
        <v>0</v>
      </c>
    </row>
    <row r="313" spans="1:14" x14ac:dyDescent="0.25">
      <c r="A313" s="10">
        <f t="shared" si="43"/>
        <v>53905</v>
      </c>
      <c r="B313">
        <f t="shared" si="38"/>
        <v>26</v>
      </c>
      <c r="C313">
        <v>312</v>
      </c>
      <c r="D313" s="4">
        <f t="shared" si="39"/>
        <v>0</v>
      </c>
      <c r="E313" s="4">
        <f>IF(ISNA(VLOOKUP(A313,'Extra aflossing'!A:G,3,0)),0,VLOOKUP(A313,'Extra aflossing'!A:G,3,0))</f>
        <v>0</v>
      </c>
      <c r="F313" s="4">
        <f>IF(A313&lt;=Invoer!$B$27,IF(M312&gt;=0,IF(M312&gt;=$H$2,'Annuitair zonder HRA'!I313-J313,M312-D313),0),0)</f>
        <v>0</v>
      </c>
      <c r="G313" s="4">
        <f>IF(M312*Invoer!$B$12/12&gt;=0,M312*Invoer!$B$12/12,0)</f>
        <v>0</v>
      </c>
      <c r="H313" s="4">
        <f>ABS(PMT(Invoer!$B$12/12,360-C313+1,IF(M312&gt;=0,M312,0),0))</f>
        <v>0</v>
      </c>
      <c r="I313" s="4">
        <f t="shared" si="36"/>
        <v>0</v>
      </c>
      <c r="J313" s="4">
        <f t="shared" si="37"/>
        <v>0</v>
      </c>
      <c r="K313" s="4">
        <f t="shared" si="40"/>
        <v>0</v>
      </c>
      <c r="L313" s="4">
        <f t="shared" si="41"/>
        <v>0</v>
      </c>
      <c r="M313" s="4">
        <f t="shared" si="44"/>
        <v>0</v>
      </c>
      <c r="N313" s="4">
        <f t="shared" si="42"/>
        <v>0</v>
      </c>
    </row>
    <row r="314" spans="1:14" x14ac:dyDescent="0.25">
      <c r="A314" s="10">
        <f t="shared" si="43"/>
        <v>53936</v>
      </c>
      <c r="B314">
        <f t="shared" si="38"/>
        <v>27</v>
      </c>
      <c r="C314">
        <v>313</v>
      </c>
      <c r="D314" s="4">
        <f t="shared" si="39"/>
        <v>0</v>
      </c>
      <c r="E314" s="4">
        <f>IF(ISNA(VLOOKUP(A314,'Extra aflossing'!A:G,3,0)),0,VLOOKUP(A314,'Extra aflossing'!A:G,3,0))</f>
        <v>0</v>
      </c>
      <c r="F314" s="4">
        <f>IF(A314&lt;=Invoer!$B$27,IF(M313&gt;=0,IF(M313&gt;=$H$2,'Annuitair zonder HRA'!I314-J314,M313-D314),0),0)</f>
        <v>0</v>
      </c>
      <c r="G314" s="4">
        <f>IF(M313*Invoer!$B$12/12&gt;=0,M313*Invoer!$B$12/12,0)</f>
        <v>0</v>
      </c>
      <c r="H314" s="4">
        <f>ABS(PMT(Invoer!$B$12/12,360-C314+1,IF(M313&gt;=0,M313,0),0))</f>
        <v>0</v>
      </c>
      <c r="I314" s="4">
        <f t="shared" si="36"/>
        <v>0</v>
      </c>
      <c r="J314" s="4">
        <f t="shared" si="37"/>
        <v>0</v>
      </c>
      <c r="K314" s="4">
        <f t="shared" si="40"/>
        <v>0</v>
      </c>
      <c r="L314" s="4">
        <f t="shared" si="41"/>
        <v>0</v>
      </c>
      <c r="M314" s="4">
        <f t="shared" si="44"/>
        <v>0</v>
      </c>
      <c r="N314" s="4">
        <f t="shared" si="42"/>
        <v>0</v>
      </c>
    </row>
    <row r="315" spans="1:14" x14ac:dyDescent="0.25">
      <c r="A315" s="10">
        <f t="shared" si="43"/>
        <v>53966</v>
      </c>
      <c r="B315">
        <f t="shared" si="38"/>
        <v>27</v>
      </c>
      <c r="C315">
        <v>314</v>
      </c>
      <c r="D315" s="4">
        <f t="shared" si="39"/>
        <v>0</v>
      </c>
      <c r="E315" s="4">
        <f>IF(ISNA(VLOOKUP(A315,'Extra aflossing'!A:G,3,0)),0,VLOOKUP(A315,'Extra aflossing'!A:G,3,0))</f>
        <v>0</v>
      </c>
      <c r="F315" s="4">
        <f>IF(A315&lt;=Invoer!$B$27,IF(M314&gt;=0,IF(M314&gt;=$H$2,'Annuitair zonder HRA'!I315-J315,M314-D315),0),0)</f>
        <v>0</v>
      </c>
      <c r="G315" s="4">
        <f>IF(M314*Invoer!$B$12/12&gt;=0,M314*Invoer!$B$12/12,0)</f>
        <v>0</v>
      </c>
      <c r="H315" s="4">
        <f>ABS(PMT(Invoer!$B$12/12,360-C315+1,IF(M314&gt;=0,M314,0),0))</f>
        <v>0</v>
      </c>
      <c r="I315" s="4">
        <f t="shared" si="36"/>
        <v>0</v>
      </c>
      <c r="J315" s="4">
        <f t="shared" si="37"/>
        <v>0</v>
      </c>
      <c r="K315" s="4">
        <f t="shared" si="40"/>
        <v>0</v>
      </c>
      <c r="L315" s="4">
        <f t="shared" si="41"/>
        <v>0</v>
      </c>
      <c r="M315" s="4">
        <f t="shared" si="44"/>
        <v>0</v>
      </c>
      <c r="N315" s="4">
        <f t="shared" si="42"/>
        <v>0</v>
      </c>
    </row>
    <row r="316" spans="1:14" x14ac:dyDescent="0.25">
      <c r="A316" s="10">
        <f t="shared" si="43"/>
        <v>53997</v>
      </c>
      <c r="B316">
        <f t="shared" si="38"/>
        <v>27</v>
      </c>
      <c r="C316">
        <v>315</v>
      </c>
      <c r="D316" s="4">
        <f t="shared" si="39"/>
        <v>0</v>
      </c>
      <c r="E316" s="4">
        <f>IF(ISNA(VLOOKUP(A316,'Extra aflossing'!A:G,3,0)),0,VLOOKUP(A316,'Extra aflossing'!A:G,3,0))</f>
        <v>0</v>
      </c>
      <c r="F316" s="4">
        <f>IF(A316&lt;=Invoer!$B$27,IF(M315&gt;=0,IF(M315&gt;=$H$2,'Annuitair zonder HRA'!I316-J316,M315-D316),0),0)</f>
        <v>0</v>
      </c>
      <c r="G316" s="4">
        <f>IF(M315*Invoer!$B$12/12&gt;=0,M315*Invoer!$B$12/12,0)</f>
        <v>0</v>
      </c>
      <c r="H316" s="4">
        <f>ABS(PMT(Invoer!$B$12/12,360-C316+1,IF(M315&gt;=0,M315,0),0))</f>
        <v>0</v>
      </c>
      <c r="I316" s="4">
        <f t="shared" si="36"/>
        <v>0</v>
      </c>
      <c r="J316" s="4">
        <f t="shared" si="37"/>
        <v>0</v>
      </c>
      <c r="K316" s="4">
        <f t="shared" si="40"/>
        <v>0</v>
      </c>
      <c r="L316" s="4">
        <f t="shared" si="41"/>
        <v>0</v>
      </c>
      <c r="M316" s="4">
        <f t="shared" si="44"/>
        <v>0</v>
      </c>
      <c r="N316" s="4">
        <f t="shared" si="42"/>
        <v>0</v>
      </c>
    </row>
    <row r="317" spans="1:14" x14ac:dyDescent="0.25">
      <c r="A317" s="10">
        <f t="shared" si="43"/>
        <v>54027</v>
      </c>
      <c r="B317">
        <f t="shared" si="38"/>
        <v>27</v>
      </c>
      <c r="C317">
        <v>316</v>
      </c>
      <c r="D317" s="4">
        <f t="shared" si="39"/>
        <v>0</v>
      </c>
      <c r="E317" s="4">
        <f>IF(ISNA(VLOOKUP(A317,'Extra aflossing'!A:G,3,0)),0,VLOOKUP(A317,'Extra aflossing'!A:G,3,0))</f>
        <v>0</v>
      </c>
      <c r="F317" s="4">
        <f>IF(A317&lt;=Invoer!$B$27,IF(M316&gt;=0,IF(M316&gt;=$H$2,'Annuitair zonder HRA'!I317-J317,M316-D317),0),0)</f>
        <v>0</v>
      </c>
      <c r="G317" s="4">
        <f>IF(M316*Invoer!$B$12/12&gt;=0,M316*Invoer!$B$12/12,0)</f>
        <v>0</v>
      </c>
      <c r="H317" s="4">
        <f>ABS(PMT(Invoer!$B$12/12,360-C317+1,IF(M316&gt;=0,M316,0),0))</f>
        <v>0</v>
      </c>
      <c r="I317" s="4">
        <f t="shared" si="36"/>
        <v>0</v>
      </c>
      <c r="J317" s="4">
        <f t="shared" si="37"/>
        <v>0</v>
      </c>
      <c r="K317" s="4">
        <f t="shared" si="40"/>
        <v>0</v>
      </c>
      <c r="L317" s="4">
        <f t="shared" si="41"/>
        <v>0</v>
      </c>
      <c r="M317" s="4">
        <f t="shared" si="44"/>
        <v>0</v>
      </c>
      <c r="N317" s="4">
        <f t="shared" si="42"/>
        <v>0</v>
      </c>
    </row>
    <row r="318" spans="1:14" x14ac:dyDescent="0.25">
      <c r="A318" s="10">
        <f t="shared" si="43"/>
        <v>54058</v>
      </c>
      <c r="B318">
        <f t="shared" si="38"/>
        <v>27</v>
      </c>
      <c r="C318">
        <v>317</v>
      </c>
      <c r="D318" s="4">
        <f t="shared" si="39"/>
        <v>0</v>
      </c>
      <c r="E318" s="4">
        <f>IF(ISNA(VLOOKUP(A318,'Extra aflossing'!A:G,3,0)),0,VLOOKUP(A318,'Extra aflossing'!A:G,3,0))</f>
        <v>0</v>
      </c>
      <c r="F318" s="4">
        <f>IF(A318&lt;=Invoer!$B$27,IF(M317&gt;=0,IF(M317&gt;=$H$2,'Annuitair zonder HRA'!I318-J318,M317-D318),0),0)</f>
        <v>0</v>
      </c>
      <c r="G318" s="4">
        <f>IF(M317*Invoer!$B$12/12&gt;=0,M317*Invoer!$B$12/12,0)</f>
        <v>0</v>
      </c>
      <c r="H318" s="4">
        <f>ABS(PMT(Invoer!$B$12/12,360-C318+1,IF(M317&gt;=0,M317,0),0))</f>
        <v>0</v>
      </c>
      <c r="I318" s="4">
        <f t="shared" si="36"/>
        <v>0</v>
      </c>
      <c r="J318" s="4">
        <f t="shared" si="37"/>
        <v>0</v>
      </c>
      <c r="K318" s="4">
        <f t="shared" si="40"/>
        <v>0</v>
      </c>
      <c r="L318" s="4">
        <f t="shared" si="41"/>
        <v>0</v>
      </c>
      <c r="M318" s="4">
        <f t="shared" si="44"/>
        <v>0</v>
      </c>
      <c r="N318" s="4">
        <f t="shared" si="42"/>
        <v>0</v>
      </c>
    </row>
    <row r="319" spans="1:14" x14ac:dyDescent="0.25">
      <c r="A319" s="10">
        <f t="shared" si="43"/>
        <v>54089</v>
      </c>
      <c r="B319">
        <f t="shared" si="38"/>
        <v>27</v>
      </c>
      <c r="C319">
        <v>318</v>
      </c>
      <c r="D319" s="4">
        <f t="shared" si="39"/>
        <v>0</v>
      </c>
      <c r="E319" s="4">
        <f>IF(ISNA(VLOOKUP(A319,'Extra aflossing'!A:G,3,0)),0,VLOOKUP(A319,'Extra aflossing'!A:G,3,0))</f>
        <v>0</v>
      </c>
      <c r="F319" s="4">
        <f>IF(A319&lt;=Invoer!$B$27,IF(M318&gt;=0,IF(M318&gt;=$H$2,'Annuitair zonder HRA'!I319-J319,M318-D319),0),0)</f>
        <v>0</v>
      </c>
      <c r="G319" s="4">
        <f>IF(M318*Invoer!$B$12/12&gt;=0,M318*Invoer!$B$12/12,0)</f>
        <v>0</v>
      </c>
      <c r="H319" s="4">
        <f>ABS(PMT(Invoer!$B$12/12,360-C319+1,IF(M318&gt;=0,M318,0),0))</f>
        <v>0</v>
      </c>
      <c r="I319" s="4">
        <f t="shared" si="36"/>
        <v>0</v>
      </c>
      <c r="J319" s="4">
        <f t="shared" si="37"/>
        <v>0</v>
      </c>
      <c r="K319" s="4">
        <f t="shared" si="40"/>
        <v>0</v>
      </c>
      <c r="L319" s="4">
        <f t="shared" si="41"/>
        <v>0</v>
      </c>
      <c r="M319" s="4">
        <f t="shared" si="44"/>
        <v>0</v>
      </c>
      <c r="N319" s="4">
        <f t="shared" si="42"/>
        <v>0</v>
      </c>
    </row>
    <row r="320" spans="1:14" x14ac:dyDescent="0.25">
      <c r="A320" s="10">
        <f t="shared" si="43"/>
        <v>54118</v>
      </c>
      <c r="B320">
        <f t="shared" si="38"/>
        <v>27</v>
      </c>
      <c r="C320">
        <v>319</v>
      </c>
      <c r="D320" s="4">
        <f t="shared" si="39"/>
        <v>0</v>
      </c>
      <c r="E320" s="4">
        <f>IF(ISNA(VLOOKUP(A320,'Extra aflossing'!A:G,3,0)),0,VLOOKUP(A320,'Extra aflossing'!A:G,3,0))</f>
        <v>0</v>
      </c>
      <c r="F320" s="4">
        <f>IF(A320&lt;=Invoer!$B$27,IF(M319&gt;=0,IF(M319&gt;=$H$2,'Annuitair zonder HRA'!I320-J320,M319-D320),0),0)</f>
        <v>0</v>
      </c>
      <c r="G320" s="4">
        <f>IF(M319*Invoer!$B$12/12&gt;=0,M319*Invoer!$B$12/12,0)</f>
        <v>0</v>
      </c>
      <c r="H320" s="4">
        <f>ABS(PMT(Invoer!$B$12/12,360-C320+1,IF(M319&gt;=0,M319,0),0))</f>
        <v>0</v>
      </c>
      <c r="I320" s="4">
        <f t="shared" si="36"/>
        <v>0</v>
      </c>
      <c r="J320" s="4">
        <f t="shared" si="37"/>
        <v>0</v>
      </c>
      <c r="K320" s="4">
        <f t="shared" si="40"/>
        <v>0</v>
      </c>
      <c r="L320" s="4">
        <f t="shared" si="41"/>
        <v>0</v>
      </c>
      <c r="M320" s="4">
        <f t="shared" si="44"/>
        <v>0</v>
      </c>
      <c r="N320" s="4">
        <f t="shared" si="42"/>
        <v>0</v>
      </c>
    </row>
    <row r="321" spans="1:14" x14ac:dyDescent="0.25">
      <c r="A321" s="10">
        <f t="shared" si="43"/>
        <v>54149</v>
      </c>
      <c r="B321">
        <f t="shared" si="38"/>
        <v>27</v>
      </c>
      <c r="C321">
        <v>320</v>
      </c>
      <c r="D321" s="4">
        <f t="shared" si="39"/>
        <v>0</v>
      </c>
      <c r="E321" s="4">
        <f>IF(ISNA(VLOOKUP(A321,'Extra aflossing'!A:G,3,0)),0,VLOOKUP(A321,'Extra aflossing'!A:G,3,0))</f>
        <v>0</v>
      </c>
      <c r="F321" s="4">
        <f>IF(A321&lt;=Invoer!$B$27,IF(M320&gt;=0,IF(M320&gt;=$H$2,'Annuitair zonder HRA'!I321-J321,M320-D321),0),0)</f>
        <v>0</v>
      </c>
      <c r="G321" s="4">
        <f>IF(M320*Invoer!$B$12/12&gt;=0,M320*Invoer!$B$12/12,0)</f>
        <v>0</v>
      </c>
      <c r="H321" s="4">
        <f>ABS(PMT(Invoer!$B$12/12,360-C321+1,IF(M320&gt;=0,M320,0),0))</f>
        <v>0</v>
      </c>
      <c r="I321" s="4">
        <f t="shared" si="36"/>
        <v>0</v>
      </c>
      <c r="J321" s="4">
        <f t="shared" si="37"/>
        <v>0</v>
      </c>
      <c r="K321" s="4">
        <f t="shared" si="40"/>
        <v>0</v>
      </c>
      <c r="L321" s="4">
        <f t="shared" si="41"/>
        <v>0</v>
      </c>
      <c r="M321" s="4">
        <f t="shared" si="44"/>
        <v>0</v>
      </c>
      <c r="N321" s="4">
        <f t="shared" si="42"/>
        <v>0</v>
      </c>
    </row>
    <row r="322" spans="1:14" x14ac:dyDescent="0.25">
      <c r="A322" s="10">
        <f t="shared" si="43"/>
        <v>54179</v>
      </c>
      <c r="B322">
        <f t="shared" si="38"/>
        <v>27</v>
      </c>
      <c r="C322">
        <v>321</v>
      </c>
      <c r="D322" s="4">
        <f t="shared" si="39"/>
        <v>0</v>
      </c>
      <c r="E322" s="4">
        <f>IF(ISNA(VLOOKUP(A322,'Extra aflossing'!A:G,3,0)),0,VLOOKUP(A322,'Extra aflossing'!A:G,3,0))</f>
        <v>0</v>
      </c>
      <c r="F322" s="4">
        <f>IF(A322&lt;=Invoer!$B$27,IF(M321&gt;=0,IF(M321&gt;=$H$2,'Annuitair zonder HRA'!I322-J322,M321-D322),0),0)</f>
        <v>0</v>
      </c>
      <c r="G322" s="4">
        <f>IF(M321*Invoer!$B$12/12&gt;=0,M321*Invoer!$B$12/12,0)</f>
        <v>0</v>
      </c>
      <c r="H322" s="4">
        <f>ABS(PMT(Invoer!$B$12/12,360-C322+1,IF(M321&gt;=0,M321,0),0))</f>
        <v>0</v>
      </c>
      <c r="I322" s="4">
        <f t="shared" ref="I322:I361" si="45">IF(G322-(Eigenwoningforfait/12)&lt;=0,0,(G322-(Eigenwoningforfait/12))*Belastingpercentage)</f>
        <v>0</v>
      </c>
      <c r="J322" s="4">
        <f t="shared" ref="J322:J361" si="46">H322-I322</f>
        <v>0</v>
      </c>
      <c r="K322" s="4">
        <f t="shared" si="40"/>
        <v>0</v>
      </c>
      <c r="L322" s="4">
        <f t="shared" si="41"/>
        <v>0</v>
      </c>
      <c r="M322" s="4">
        <f t="shared" si="44"/>
        <v>0</v>
      </c>
      <c r="N322" s="4">
        <f t="shared" si="42"/>
        <v>0</v>
      </c>
    </row>
    <row r="323" spans="1:14" x14ac:dyDescent="0.25">
      <c r="A323" s="10">
        <f t="shared" si="43"/>
        <v>54210</v>
      </c>
      <c r="B323">
        <f t="shared" ref="B323:B361" si="47">CEILING(C323/12,1)</f>
        <v>27</v>
      </c>
      <c r="C323">
        <v>322</v>
      </c>
      <c r="D323" s="4">
        <f t="shared" ref="D323:D361" si="48">H323-G323</f>
        <v>0</v>
      </c>
      <c r="E323" s="4">
        <f>IF(ISNA(VLOOKUP(A323,'Extra aflossing'!A:G,3,0)),0,VLOOKUP(A323,'Extra aflossing'!A:G,3,0))</f>
        <v>0</v>
      </c>
      <c r="F323" s="4">
        <f>IF(A323&lt;=Invoer!$B$27,IF(M322&gt;=0,IF(M322&gt;=$H$2,'Annuitair zonder HRA'!I323-J323,M322-D323),0),0)</f>
        <v>0</v>
      </c>
      <c r="G323" s="4">
        <f>IF(M322*Invoer!$B$12/12&gt;=0,M322*Invoer!$B$12/12,0)</f>
        <v>0</v>
      </c>
      <c r="H323" s="4">
        <f>ABS(PMT(Invoer!$B$12/12,360-C323+1,IF(M322&gt;=0,M322,0),0))</f>
        <v>0</v>
      </c>
      <c r="I323" s="4">
        <f t="shared" si="45"/>
        <v>0</v>
      </c>
      <c r="J323" s="4">
        <f t="shared" si="46"/>
        <v>0</v>
      </c>
      <c r="K323" s="4">
        <f t="shared" ref="K323:K361" si="49">SUM(F323,H323)</f>
        <v>0</v>
      </c>
      <c r="L323" s="4">
        <f t="shared" ref="L323:L361" si="50">K323-I323</f>
        <v>0</v>
      </c>
      <c r="M323" s="4">
        <f t="shared" si="44"/>
        <v>0</v>
      </c>
      <c r="N323" s="4">
        <f t="shared" ref="N323:N361" si="51">SUM(E323,F323,H323)</f>
        <v>0</v>
      </c>
    </row>
    <row r="324" spans="1:14" x14ac:dyDescent="0.25">
      <c r="A324" s="10">
        <f t="shared" ref="A324:A361" si="52">DATE(YEAR(A323),MONTH(A323)+1,DAY(A323))</f>
        <v>54240</v>
      </c>
      <c r="B324">
        <f t="shared" si="47"/>
        <v>27</v>
      </c>
      <c r="C324">
        <v>323</v>
      </c>
      <c r="D324" s="4">
        <f t="shared" si="48"/>
        <v>0</v>
      </c>
      <c r="E324" s="4">
        <f>IF(ISNA(VLOOKUP(A324,'Extra aflossing'!A:G,3,0)),0,VLOOKUP(A324,'Extra aflossing'!A:G,3,0))</f>
        <v>0</v>
      </c>
      <c r="F324" s="4">
        <f>IF(A324&lt;=Invoer!$B$27,IF(M323&gt;=0,IF(M323&gt;=$H$2,'Annuitair zonder HRA'!I324-J324,M323-D324),0),0)</f>
        <v>0</v>
      </c>
      <c r="G324" s="4">
        <f>IF(M323*Invoer!$B$12/12&gt;=0,M323*Invoer!$B$12/12,0)</f>
        <v>0</v>
      </c>
      <c r="H324" s="4">
        <f>ABS(PMT(Invoer!$B$12/12,360-C324+1,IF(M323&gt;=0,M323,0),0))</f>
        <v>0</v>
      </c>
      <c r="I324" s="4">
        <f t="shared" si="45"/>
        <v>0</v>
      </c>
      <c r="J324" s="4">
        <f t="shared" si="46"/>
        <v>0</v>
      </c>
      <c r="K324" s="4">
        <f t="shared" si="49"/>
        <v>0</v>
      </c>
      <c r="L324" s="4">
        <f t="shared" si="50"/>
        <v>0</v>
      </c>
      <c r="M324" s="4">
        <f t="shared" ref="M324:M361" si="53">M323-D324-E324-F324</f>
        <v>0</v>
      </c>
      <c r="N324" s="4">
        <f t="shared" si="51"/>
        <v>0</v>
      </c>
    </row>
    <row r="325" spans="1:14" x14ac:dyDescent="0.25">
      <c r="A325" s="10">
        <f t="shared" si="52"/>
        <v>54271</v>
      </c>
      <c r="B325">
        <f t="shared" si="47"/>
        <v>27</v>
      </c>
      <c r="C325">
        <v>324</v>
      </c>
      <c r="D325" s="4">
        <f t="shared" si="48"/>
        <v>0</v>
      </c>
      <c r="E325" s="4">
        <f>IF(ISNA(VLOOKUP(A325,'Extra aflossing'!A:G,3,0)),0,VLOOKUP(A325,'Extra aflossing'!A:G,3,0))</f>
        <v>0</v>
      </c>
      <c r="F325" s="4">
        <f>IF(A325&lt;=Invoer!$B$27,IF(M324&gt;=0,IF(M324&gt;=$H$2,'Annuitair zonder HRA'!I325-J325,M324-D325),0),0)</f>
        <v>0</v>
      </c>
      <c r="G325" s="4">
        <f>IF(M324*Invoer!$B$12/12&gt;=0,M324*Invoer!$B$12/12,0)</f>
        <v>0</v>
      </c>
      <c r="H325" s="4">
        <f>ABS(PMT(Invoer!$B$12/12,360-C325+1,IF(M324&gt;=0,M324,0),0))</f>
        <v>0</v>
      </c>
      <c r="I325" s="4">
        <f t="shared" si="45"/>
        <v>0</v>
      </c>
      <c r="J325" s="4">
        <f t="shared" si="46"/>
        <v>0</v>
      </c>
      <c r="K325" s="4">
        <f t="shared" si="49"/>
        <v>0</v>
      </c>
      <c r="L325" s="4">
        <f t="shared" si="50"/>
        <v>0</v>
      </c>
      <c r="M325" s="4">
        <f t="shared" si="53"/>
        <v>0</v>
      </c>
      <c r="N325" s="4">
        <f t="shared" si="51"/>
        <v>0</v>
      </c>
    </row>
    <row r="326" spans="1:14" x14ac:dyDescent="0.25">
      <c r="A326" s="10">
        <f t="shared" si="52"/>
        <v>54302</v>
      </c>
      <c r="B326">
        <f t="shared" si="47"/>
        <v>28</v>
      </c>
      <c r="C326">
        <v>325</v>
      </c>
      <c r="D326" s="4">
        <f t="shared" si="48"/>
        <v>0</v>
      </c>
      <c r="E326" s="4">
        <f>IF(ISNA(VLOOKUP(A326,'Extra aflossing'!A:G,3,0)),0,VLOOKUP(A326,'Extra aflossing'!A:G,3,0))</f>
        <v>0</v>
      </c>
      <c r="F326" s="4">
        <f>IF(A326&lt;=Invoer!$B$27,IF(M325&gt;=0,IF(M325&gt;=$H$2,'Annuitair zonder HRA'!I326-J326,M325-D326),0),0)</f>
        <v>0</v>
      </c>
      <c r="G326" s="4">
        <f>IF(M325*Invoer!$B$12/12&gt;=0,M325*Invoer!$B$12/12,0)</f>
        <v>0</v>
      </c>
      <c r="H326" s="4">
        <f>ABS(PMT(Invoer!$B$12/12,360-C326+1,IF(M325&gt;=0,M325,0),0))</f>
        <v>0</v>
      </c>
      <c r="I326" s="4">
        <f t="shared" si="45"/>
        <v>0</v>
      </c>
      <c r="J326" s="4">
        <f t="shared" si="46"/>
        <v>0</v>
      </c>
      <c r="K326" s="4">
        <f t="shared" si="49"/>
        <v>0</v>
      </c>
      <c r="L326" s="4">
        <f t="shared" si="50"/>
        <v>0</v>
      </c>
      <c r="M326" s="4">
        <f t="shared" si="53"/>
        <v>0</v>
      </c>
      <c r="N326" s="4">
        <f t="shared" si="51"/>
        <v>0</v>
      </c>
    </row>
    <row r="327" spans="1:14" x14ac:dyDescent="0.25">
      <c r="A327" s="10">
        <f t="shared" si="52"/>
        <v>54332</v>
      </c>
      <c r="B327">
        <f t="shared" si="47"/>
        <v>28</v>
      </c>
      <c r="C327">
        <v>326</v>
      </c>
      <c r="D327" s="4">
        <f t="shared" si="48"/>
        <v>0</v>
      </c>
      <c r="E327" s="4">
        <f>IF(ISNA(VLOOKUP(A327,'Extra aflossing'!A:G,3,0)),0,VLOOKUP(A327,'Extra aflossing'!A:G,3,0))</f>
        <v>0</v>
      </c>
      <c r="F327" s="4">
        <f>IF(A327&lt;=Invoer!$B$27,IF(M326&gt;=0,IF(M326&gt;=$H$2,'Annuitair zonder HRA'!I327-J327,M326-D327),0),0)</f>
        <v>0</v>
      </c>
      <c r="G327" s="4">
        <f>IF(M326*Invoer!$B$12/12&gt;=0,M326*Invoer!$B$12/12,0)</f>
        <v>0</v>
      </c>
      <c r="H327" s="4">
        <f>ABS(PMT(Invoer!$B$12/12,360-C327+1,IF(M326&gt;=0,M326,0),0))</f>
        <v>0</v>
      </c>
      <c r="I327" s="4">
        <f t="shared" si="45"/>
        <v>0</v>
      </c>
      <c r="J327" s="4">
        <f t="shared" si="46"/>
        <v>0</v>
      </c>
      <c r="K327" s="4">
        <f t="shared" si="49"/>
        <v>0</v>
      </c>
      <c r="L327" s="4">
        <f t="shared" si="50"/>
        <v>0</v>
      </c>
      <c r="M327" s="4">
        <f t="shared" si="53"/>
        <v>0</v>
      </c>
      <c r="N327" s="4">
        <f t="shared" si="51"/>
        <v>0</v>
      </c>
    </row>
    <row r="328" spans="1:14" x14ac:dyDescent="0.25">
      <c r="A328" s="10">
        <f t="shared" si="52"/>
        <v>54363</v>
      </c>
      <c r="B328">
        <f t="shared" si="47"/>
        <v>28</v>
      </c>
      <c r="C328">
        <v>327</v>
      </c>
      <c r="D328" s="4">
        <f t="shared" si="48"/>
        <v>0</v>
      </c>
      <c r="E328" s="4">
        <f>IF(ISNA(VLOOKUP(A328,'Extra aflossing'!A:G,3,0)),0,VLOOKUP(A328,'Extra aflossing'!A:G,3,0))</f>
        <v>0</v>
      </c>
      <c r="F328" s="4">
        <f>IF(A328&lt;=Invoer!$B$27,IF(M327&gt;=0,IF(M327&gt;=$H$2,'Annuitair zonder HRA'!I328-J328,M327-D328),0),0)</f>
        <v>0</v>
      </c>
      <c r="G328" s="4">
        <f>IF(M327*Invoer!$B$12/12&gt;=0,M327*Invoer!$B$12/12,0)</f>
        <v>0</v>
      </c>
      <c r="H328" s="4">
        <f>ABS(PMT(Invoer!$B$12/12,360-C328+1,IF(M327&gt;=0,M327,0),0))</f>
        <v>0</v>
      </c>
      <c r="I328" s="4">
        <f t="shared" si="45"/>
        <v>0</v>
      </c>
      <c r="J328" s="4">
        <f t="shared" si="46"/>
        <v>0</v>
      </c>
      <c r="K328" s="4">
        <f t="shared" si="49"/>
        <v>0</v>
      </c>
      <c r="L328" s="4">
        <f t="shared" si="50"/>
        <v>0</v>
      </c>
      <c r="M328" s="4">
        <f t="shared" si="53"/>
        <v>0</v>
      </c>
      <c r="N328" s="4">
        <f t="shared" si="51"/>
        <v>0</v>
      </c>
    </row>
    <row r="329" spans="1:14" x14ac:dyDescent="0.25">
      <c r="A329" s="10">
        <f t="shared" si="52"/>
        <v>54393</v>
      </c>
      <c r="B329">
        <f t="shared" si="47"/>
        <v>28</v>
      </c>
      <c r="C329">
        <v>328</v>
      </c>
      <c r="D329" s="4">
        <f t="shared" si="48"/>
        <v>0</v>
      </c>
      <c r="E329" s="4">
        <f>IF(ISNA(VLOOKUP(A329,'Extra aflossing'!A:G,3,0)),0,VLOOKUP(A329,'Extra aflossing'!A:G,3,0))</f>
        <v>0</v>
      </c>
      <c r="F329" s="4">
        <f>IF(A329&lt;=Invoer!$B$27,IF(M328&gt;=0,IF(M328&gt;=$H$2,'Annuitair zonder HRA'!I329-J329,M328-D329),0),0)</f>
        <v>0</v>
      </c>
      <c r="G329" s="4">
        <f>IF(M328*Invoer!$B$12/12&gt;=0,M328*Invoer!$B$12/12,0)</f>
        <v>0</v>
      </c>
      <c r="H329" s="4">
        <f>ABS(PMT(Invoer!$B$12/12,360-C329+1,IF(M328&gt;=0,M328,0),0))</f>
        <v>0</v>
      </c>
      <c r="I329" s="4">
        <f t="shared" si="45"/>
        <v>0</v>
      </c>
      <c r="J329" s="4">
        <f t="shared" si="46"/>
        <v>0</v>
      </c>
      <c r="K329" s="4">
        <f t="shared" si="49"/>
        <v>0</v>
      </c>
      <c r="L329" s="4">
        <f t="shared" si="50"/>
        <v>0</v>
      </c>
      <c r="M329" s="4">
        <f t="shared" si="53"/>
        <v>0</v>
      </c>
      <c r="N329" s="4">
        <f t="shared" si="51"/>
        <v>0</v>
      </c>
    </row>
    <row r="330" spans="1:14" x14ac:dyDescent="0.25">
      <c r="A330" s="10">
        <f t="shared" si="52"/>
        <v>54424</v>
      </c>
      <c r="B330">
        <f t="shared" si="47"/>
        <v>28</v>
      </c>
      <c r="C330">
        <v>329</v>
      </c>
      <c r="D330" s="4">
        <f t="shared" si="48"/>
        <v>0</v>
      </c>
      <c r="E330" s="4">
        <f>IF(ISNA(VLOOKUP(A330,'Extra aflossing'!A:G,3,0)),0,VLOOKUP(A330,'Extra aflossing'!A:G,3,0))</f>
        <v>0</v>
      </c>
      <c r="F330" s="4">
        <f>IF(A330&lt;=Invoer!$B$27,IF(M329&gt;=0,IF(M329&gt;=$H$2,'Annuitair zonder HRA'!I330-J330,M329-D330),0),0)</f>
        <v>0</v>
      </c>
      <c r="G330" s="4">
        <f>IF(M329*Invoer!$B$12/12&gt;=0,M329*Invoer!$B$12/12,0)</f>
        <v>0</v>
      </c>
      <c r="H330" s="4">
        <f>ABS(PMT(Invoer!$B$12/12,360-C330+1,IF(M329&gt;=0,M329,0),0))</f>
        <v>0</v>
      </c>
      <c r="I330" s="4">
        <f t="shared" si="45"/>
        <v>0</v>
      </c>
      <c r="J330" s="4">
        <f t="shared" si="46"/>
        <v>0</v>
      </c>
      <c r="K330" s="4">
        <f t="shared" si="49"/>
        <v>0</v>
      </c>
      <c r="L330" s="4">
        <f t="shared" si="50"/>
        <v>0</v>
      </c>
      <c r="M330" s="4">
        <f t="shared" si="53"/>
        <v>0</v>
      </c>
      <c r="N330" s="4">
        <f t="shared" si="51"/>
        <v>0</v>
      </c>
    </row>
    <row r="331" spans="1:14" x14ac:dyDescent="0.25">
      <c r="A331" s="10">
        <f t="shared" si="52"/>
        <v>54455</v>
      </c>
      <c r="B331">
        <f t="shared" si="47"/>
        <v>28</v>
      </c>
      <c r="C331">
        <v>330</v>
      </c>
      <c r="D331" s="4">
        <f t="shared" si="48"/>
        <v>0</v>
      </c>
      <c r="E331" s="4">
        <f>IF(ISNA(VLOOKUP(A331,'Extra aflossing'!A:G,3,0)),0,VLOOKUP(A331,'Extra aflossing'!A:G,3,0))</f>
        <v>0</v>
      </c>
      <c r="F331" s="4">
        <f>IF(A331&lt;=Invoer!$B$27,IF(M330&gt;=0,IF(M330&gt;=$H$2,'Annuitair zonder HRA'!I331-J331,M330-D331),0),0)</f>
        <v>0</v>
      </c>
      <c r="G331" s="4">
        <f>IF(M330*Invoer!$B$12/12&gt;=0,M330*Invoer!$B$12/12,0)</f>
        <v>0</v>
      </c>
      <c r="H331" s="4">
        <f>ABS(PMT(Invoer!$B$12/12,360-C331+1,IF(M330&gt;=0,M330,0),0))</f>
        <v>0</v>
      </c>
      <c r="I331" s="4">
        <f t="shared" si="45"/>
        <v>0</v>
      </c>
      <c r="J331" s="4">
        <f t="shared" si="46"/>
        <v>0</v>
      </c>
      <c r="K331" s="4">
        <f t="shared" si="49"/>
        <v>0</v>
      </c>
      <c r="L331" s="4">
        <f t="shared" si="50"/>
        <v>0</v>
      </c>
      <c r="M331" s="4">
        <f t="shared" si="53"/>
        <v>0</v>
      </c>
      <c r="N331" s="4">
        <f t="shared" si="51"/>
        <v>0</v>
      </c>
    </row>
    <row r="332" spans="1:14" x14ac:dyDescent="0.25">
      <c r="A332" s="10">
        <f t="shared" si="52"/>
        <v>54483</v>
      </c>
      <c r="B332">
        <f t="shared" si="47"/>
        <v>28</v>
      </c>
      <c r="C332">
        <v>331</v>
      </c>
      <c r="D332" s="4">
        <f t="shared" si="48"/>
        <v>0</v>
      </c>
      <c r="E332" s="4">
        <f>IF(ISNA(VLOOKUP(A332,'Extra aflossing'!A:G,3,0)),0,VLOOKUP(A332,'Extra aflossing'!A:G,3,0))</f>
        <v>0</v>
      </c>
      <c r="F332" s="4">
        <f>IF(A332&lt;=Invoer!$B$27,IF(M331&gt;=0,IF(M331&gt;=$H$2,'Annuitair zonder HRA'!I332-J332,M331-D332),0),0)</f>
        <v>0</v>
      </c>
      <c r="G332" s="4">
        <f>IF(M331*Invoer!$B$12/12&gt;=0,M331*Invoer!$B$12/12,0)</f>
        <v>0</v>
      </c>
      <c r="H332" s="4">
        <f>ABS(PMT(Invoer!$B$12/12,360-C332+1,IF(M331&gt;=0,M331,0),0))</f>
        <v>0</v>
      </c>
      <c r="I332" s="4">
        <f t="shared" si="45"/>
        <v>0</v>
      </c>
      <c r="J332" s="4">
        <f t="shared" si="46"/>
        <v>0</v>
      </c>
      <c r="K332" s="4">
        <f t="shared" si="49"/>
        <v>0</v>
      </c>
      <c r="L332" s="4">
        <f t="shared" si="50"/>
        <v>0</v>
      </c>
      <c r="M332" s="4">
        <f t="shared" si="53"/>
        <v>0</v>
      </c>
      <c r="N332" s="4">
        <f t="shared" si="51"/>
        <v>0</v>
      </c>
    </row>
    <row r="333" spans="1:14" x14ac:dyDescent="0.25">
      <c r="A333" s="10">
        <f t="shared" si="52"/>
        <v>54514</v>
      </c>
      <c r="B333">
        <f t="shared" si="47"/>
        <v>28</v>
      </c>
      <c r="C333">
        <v>332</v>
      </c>
      <c r="D333" s="4">
        <f t="shared" si="48"/>
        <v>0</v>
      </c>
      <c r="E333" s="4">
        <f>IF(ISNA(VLOOKUP(A333,'Extra aflossing'!A:G,3,0)),0,VLOOKUP(A333,'Extra aflossing'!A:G,3,0))</f>
        <v>0</v>
      </c>
      <c r="F333" s="4">
        <f>IF(A333&lt;=Invoer!$B$27,IF(M332&gt;=0,IF(M332&gt;=$H$2,'Annuitair zonder HRA'!I333-J333,M332-D333),0),0)</f>
        <v>0</v>
      </c>
      <c r="G333" s="4">
        <f>IF(M332*Invoer!$B$12/12&gt;=0,M332*Invoer!$B$12/12,0)</f>
        <v>0</v>
      </c>
      <c r="H333" s="4">
        <f>ABS(PMT(Invoer!$B$12/12,360-C333+1,IF(M332&gt;=0,M332,0),0))</f>
        <v>0</v>
      </c>
      <c r="I333" s="4">
        <f t="shared" si="45"/>
        <v>0</v>
      </c>
      <c r="J333" s="4">
        <f t="shared" si="46"/>
        <v>0</v>
      </c>
      <c r="K333" s="4">
        <f t="shared" si="49"/>
        <v>0</v>
      </c>
      <c r="L333" s="4">
        <f t="shared" si="50"/>
        <v>0</v>
      </c>
      <c r="M333" s="4">
        <f t="shared" si="53"/>
        <v>0</v>
      </c>
      <c r="N333" s="4">
        <f t="shared" si="51"/>
        <v>0</v>
      </c>
    </row>
    <row r="334" spans="1:14" x14ac:dyDescent="0.25">
      <c r="A334" s="10">
        <f t="shared" si="52"/>
        <v>54544</v>
      </c>
      <c r="B334">
        <f t="shared" si="47"/>
        <v>28</v>
      </c>
      <c r="C334">
        <v>333</v>
      </c>
      <c r="D334" s="4">
        <f t="shared" si="48"/>
        <v>0</v>
      </c>
      <c r="E334" s="4">
        <f>IF(ISNA(VLOOKUP(A334,'Extra aflossing'!A:G,3,0)),0,VLOOKUP(A334,'Extra aflossing'!A:G,3,0))</f>
        <v>0</v>
      </c>
      <c r="F334" s="4">
        <f>IF(A334&lt;=Invoer!$B$27,IF(M333&gt;=0,IF(M333&gt;=$H$2,'Annuitair zonder HRA'!I334-J334,M333-D334),0),0)</f>
        <v>0</v>
      </c>
      <c r="G334" s="4">
        <f>IF(M333*Invoer!$B$12/12&gt;=0,M333*Invoer!$B$12/12,0)</f>
        <v>0</v>
      </c>
      <c r="H334" s="4">
        <f>ABS(PMT(Invoer!$B$12/12,360-C334+1,IF(M333&gt;=0,M333,0),0))</f>
        <v>0</v>
      </c>
      <c r="I334" s="4">
        <f t="shared" si="45"/>
        <v>0</v>
      </c>
      <c r="J334" s="4">
        <f t="shared" si="46"/>
        <v>0</v>
      </c>
      <c r="K334" s="4">
        <f t="shared" si="49"/>
        <v>0</v>
      </c>
      <c r="L334" s="4">
        <f t="shared" si="50"/>
        <v>0</v>
      </c>
      <c r="M334" s="4">
        <f t="shared" si="53"/>
        <v>0</v>
      </c>
      <c r="N334" s="4">
        <f t="shared" si="51"/>
        <v>0</v>
      </c>
    </row>
    <row r="335" spans="1:14" x14ac:dyDescent="0.25">
      <c r="A335" s="10">
        <f t="shared" si="52"/>
        <v>54575</v>
      </c>
      <c r="B335">
        <f t="shared" si="47"/>
        <v>28</v>
      </c>
      <c r="C335">
        <v>334</v>
      </c>
      <c r="D335" s="4">
        <f t="shared" si="48"/>
        <v>0</v>
      </c>
      <c r="E335" s="4">
        <f>IF(ISNA(VLOOKUP(A335,'Extra aflossing'!A:G,3,0)),0,VLOOKUP(A335,'Extra aflossing'!A:G,3,0))</f>
        <v>0</v>
      </c>
      <c r="F335" s="4">
        <f>IF(A335&lt;=Invoer!$B$27,IF(M334&gt;=0,IF(M334&gt;=$H$2,'Annuitair zonder HRA'!I335-J335,M334-D335),0),0)</f>
        <v>0</v>
      </c>
      <c r="G335" s="4">
        <f>IF(M334*Invoer!$B$12/12&gt;=0,M334*Invoer!$B$12/12,0)</f>
        <v>0</v>
      </c>
      <c r="H335" s="4">
        <f>ABS(PMT(Invoer!$B$12/12,360-C335+1,IF(M334&gt;=0,M334,0),0))</f>
        <v>0</v>
      </c>
      <c r="I335" s="4">
        <f t="shared" si="45"/>
        <v>0</v>
      </c>
      <c r="J335" s="4">
        <f t="shared" si="46"/>
        <v>0</v>
      </c>
      <c r="K335" s="4">
        <f t="shared" si="49"/>
        <v>0</v>
      </c>
      <c r="L335" s="4">
        <f t="shared" si="50"/>
        <v>0</v>
      </c>
      <c r="M335" s="4">
        <f t="shared" si="53"/>
        <v>0</v>
      </c>
      <c r="N335" s="4">
        <f t="shared" si="51"/>
        <v>0</v>
      </c>
    </row>
    <row r="336" spans="1:14" x14ac:dyDescent="0.25">
      <c r="A336" s="10">
        <f t="shared" si="52"/>
        <v>54605</v>
      </c>
      <c r="B336">
        <f t="shared" si="47"/>
        <v>28</v>
      </c>
      <c r="C336">
        <v>335</v>
      </c>
      <c r="D336" s="4">
        <f t="shared" si="48"/>
        <v>0</v>
      </c>
      <c r="E336" s="4">
        <f>IF(ISNA(VLOOKUP(A336,'Extra aflossing'!A:G,3,0)),0,VLOOKUP(A336,'Extra aflossing'!A:G,3,0))</f>
        <v>0</v>
      </c>
      <c r="F336" s="4">
        <f>IF(A336&lt;=Invoer!$B$27,IF(M335&gt;=0,IF(M335&gt;=$H$2,'Annuitair zonder HRA'!I336-J336,M335-D336),0),0)</f>
        <v>0</v>
      </c>
      <c r="G336" s="4">
        <f>IF(M335*Invoer!$B$12/12&gt;=0,M335*Invoer!$B$12/12,0)</f>
        <v>0</v>
      </c>
      <c r="H336" s="4">
        <f>ABS(PMT(Invoer!$B$12/12,360-C336+1,IF(M335&gt;=0,M335,0),0))</f>
        <v>0</v>
      </c>
      <c r="I336" s="4">
        <f t="shared" si="45"/>
        <v>0</v>
      </c>
      <c r="J336" s="4">
        <f t="shared" si="46"/>
        <v>0</v>
      </c>
      <c r="K336" s="4">
        <f t="shared" si="49"/>
        <v>0</v>
      </c>
      <c r="L336" s="4">
        <f t="shared" si="50"/>
        <v>0</v>
      </c>
      <c r="M336" s="4">
        <f t="shared" si="53"/>
        <v>0</v>
      </c>
      <c r="N336" s="4">
        <f t="shared" si="51"/>
        <v>0</v>
      </c>
    </row>
    <row r="337" spans="1:14" x14ac:dyDescent="0.25">
      <c r="A337" s="10">
        <f t="shared" si="52"/>
        <v>54636</v>
      </c>
      <c r="B337">
        <f t="shared" si="47"/>
        <v>28</v>
      </c>
      <c r="C337">
        <v>336</v>
      </c>
      <c r="D337" s="4">
        <f t="shared" si="48"/>
        <v>0</v>
      </c>
      <c r="E337" s="4">
        <f>IF(ISNA(VLOOKUP(A337,'Extra aflossing'!A:G,3,0)),0,VLOOKUP(A337,'Extra aflossing'!A:G,3,0))</f>
        <v>0</v>
      </c>
      <c r="F337" s="4">
        <f>IF(A337&lt;=Invoer!$B$27,IF(M336&gt;=0,IF(M336&gt;=$H$2,'Annuitair zonder HRA'!I337-J337,M336-D337),0),0)</f>
        <v>0</v>
      </c>
      <c r="G337" s="4">
        <f>IF(M336*Invoer!$B$12/12&gt;=0,M336*Invoer!$B$12/12,0)</f>
        <v>0</v>
      </c>
      <c r="H337" s="4">
        <f>ABS(PMT(Invoer!$B$12/12,360-C337+1,IF(M336&gt;=0,M336,0),0))</f>
        <v>0</v>
      </c>
      <c r="I337" s="4">
        <f t="shared" si="45"/>
        <v>0</v>
      </c>
      <c r="J337" s="4">
        <f t="shared" si="46"/>
        <v>0</v>
      </c>
      <c r="K337" s="4">
        <f t="shared" si="49"/>
        <v>0</v>
      </c>
      <c r="L337" s="4">
        <f t="shared" si="50"/>
        <v>0</v>
      </c>
      <c r="M337" s="4">
        <f t="shared" si="53"/>
        <v>0</v>
      </c>
      <c r="N337" s="4">
        <f t="shared" si="51"/>
        <v>0</v>
      </c>
    </row>
    <row r="338" spans="1:14" x14ac:dyDescent="0.25">
      <c r="A338" s="10">
        <f t="shared" si="52"/>
        <v>54667</v>
      </c>
      <c r="B338">
        <f t="shared" si="47"/>
        <v>29</v>
      </c>
      <c r="C338">
        <v>337</v>
      </c>
      <c r="D338" s="4">
        <f t="shared" si="48"/>
        <v>0</v>
      </c>
      <c r="E338" s="4">
        <f>IF(ISNA(VLOOKUP(A338,'Extra aflossing'!A:G,3,0)),0,VLOOKUP(A338,'Extra aflossing'!A:G,3,0))</f>
        <v>0</v>
      </c>
      <c r="F338" s="4">
        <f>IF(A338&lt;=Invoer!$B$27,IF(M337&gt;=0,IF(M337&gt;=$H$2,'Annuitair zonder HRA'!I338-J338,M337-D338),0),0)</f>
        <v>0</v>
      </c>
      <c r="G338" s="4">
        <f>IF(M337*Invoer!$B$12/12&gt;=0,M337*Invoer!$B$12/12,0)</f>
        <v>0</v>
      </c>
      <c r="H338" s="4">
        <f>ABS(PMT(Invoer!$B$12/12,360-C338+1,IF(M337&gt;=0,M337,0),0))</f>
        <v>0</v>
      </c>
      <c r="I338" s="4">
        <f t="shared" si="45"/>
        <v>0</v>
      </c>
      <c r="J338" s="4">
        <f t="shared" si="46"/>
        <v>0</v>
      </c>
      <c r="K338" s="4">
        <f t="shared" si="49"/>
        <v>0</v>
      </c>
      <c r="L338" s="4">
        <f t="shared" si="50"/>
        <v>0</v>
      </c>
      <c r="M338" s="4">
        <f t="shared" si="53"/>
        <v>0</v>
      </c>
      <c r="N338" s="4">
        <f t="shared" si="51"/>
        <v>0</v>
      </c>
    </row>
    <row r="339" spans="1:14" x14ac:dyDescent="0.25">
      <c r="A339" s="10">
        <f t="shared" si="52"/>
        <v>54697</v>
      </c>
      <c r="B339">
        <f t="shared" si="47"/>
        <v>29</v>
      </c>
      <c r="C339">
        <v>338</v>
      </c>
      <c r="D339" s="4">
        <f t="shared" si="48"/>
        <v>0</v>
      </c>
      <c r="E339" s="4">
        <f>IF(ISNA(VLOOKUP(A339,'Extra aflossing'!A:G,3,0)),0,VLOOKUP(A339,'Extra aflossing'!A:G,3,0))</f>
        <v>0</v>
      </c>
      <c r="F339" s="4">
        <f>IF(A339&lt;=Invoer!$B$27,IF(M338&gt;=0,IF(M338&gt;=$H$2,'Annuitair zonder HRA'!I339-J339,M338-D339),0),0)</f>
        <v>0</v>
      </c>
      <c r="G339" s="4">
        <f>IF(M338*Invoer!$B$12/12&gt;=0,M338*Invoer!$B$12/12,0)</f>
        <v>0</v>
      </c>
      <c r="H339" s="4">
        <f>ABS(PMT(Invoer!$B$12/12,360-C339+1,IF(M338&gt;=0,M338,0),0))</f>
        <v>0</v>
      </c>
      <c r="I339" s="4">
        <f t="shared" si="45"/>
        <v>0</v>
      </c>
      <c r="J339" s="4">
        <f t="shared" si="46"/>
        <v>0</v>
      </c>
      <c r="K339" s="4">
        <f t="shared" si="49"/>
        <v>0</v>
      </c>
      <c r="L339" s="4">
        <f t="shared" si="50"/>
        <v>0</v>
      </c>
      <c r="M339" s="4">
        <f t="shared" si="53"/>
        <v>0</v>
      </c>
      <c r="N339" s="4">
        <f t="shared" si="51"/>
        <v>0</v>
      </c>
    </row>
    <row r="340" spans="1:14" x14ac:dyDescent="0.25">
      <c r="A340" s="10">
        <f t="shared" si="52"/>
        <v>54728</v>
      </c>
      <c r="B340">
        <f t="shared" si="47"/>
        <v>29</v>
      </c>
      <c r="C340">
        <v>339</v>
      </c>
      <c r="D340" s="4">
        <f t="shared" si="48"/>
        <v>0</v>
      </c>
      <c r="E340" s="4">
        <f>IF(ISNA(VLOOKUP(A340,'Extra aflossing'!A:G,3,0)),0,VLOOKUP(A340,'Extra aflossing'!A:G,3,0))</f>
        <v>0</v>
      </c>
      <c r="F340" s="4">
        <f>IF(A340&lt;=Invoer!$B$27,IF(M339&gt;=0,IF(M339&gt;=$H$2,'Annuitair zonder HRA'!I340-J340,M339-D340),0),0)</f>
        <v>0</v>
      </c>
      <c r="G340" s="4">
        <f>IF(M339*Invoer!$B$12/12&gt;=0,M339*Invoer!$B$12/12,0)</f>
        <v>0</v>
      </c>
      <c r="H340" s="4">
        <f>ABS(PMT(Invoer!$B$12/12,360-C340+1,IF(M339&gt;=0,M339,0),0))</f>
        <v>0</v>
      </c>
      <c r="I340" s="4">
        <f t="shared" si="45"/>
        <v>0</v>
      </c>
      <c r="J340" s="4">
        <f t="shared" si="46"/>
        <v>0</v>
      </c>
      <c r="K340" s="4">
        <f t="shared" si="49"/>
        <v>0</v>
      </c>
      <c r="L340" s="4">
        <f t="shared" si="50"/>
        <v>0</v>
      </c>
      <c r="M340" s="4">
        <f t="shared" si="53"/>
        <v>0</v>
      </c>
      <c r="N340" s="4">
        <f t="shared" si="51"/>
        <v>0</v>
      </c>
    </row>
    <row r="341" spans="1:14" x14ac:dyDescent="0.25">
      <c r="A341" s="10">
        <f t="shared" si="52"/>
        <v>54758</v>
      </c>
      <c r="B341">
        <f t="shared" si="47"/>
        <v>29</v>
      </c>
      <c r="C341">
        <v>340</v>
      </c>
      <c r="D341" s="4">
        <f t="shared" si="48"/>
        <v>0</v>
      </c>
      <c r="E341" s="4">
        <f>IF(ISNA(VLOOKUP(A341,'Extra aflossing'!A:G,3,0)),0,VLOOKUP(A341,'Extra aflossing'!A:G,3,0))</f>
        <v>0</v>
      </c>
      <c r="F341" s="4">
        <f>IF(A341&lt;=Invoer!$B$27,IF(M340&gt;=0,IF(M340&gt;=$H$2,'Annuitair zonder HRA'!I341-J341,M340-D341),0),0)</f>
        <v>0</v>
      </c>
      <c r="G341" s="4">
        <f>IF(M340*Invoer!$B$12/12&gt;=0,M340*Invoer!$B$12/12,0)</f>
        <v>0</v>
      </c>
      <c r="H341" s="4">
        <f>ABS(PMT(Invoer!$B$12/12,360-C341+1,IF(M340&gt;=0,M340,0),0))</f>
        <v>0</v>
      </c>
      <c r="I341" s="4">
        <f t="shared" si="45"/>
        <v>0</v>
      </c>
      <c r="J341" s="4">
        <f t="shared" si="46"/>
        <v>0</v>
      </c>
      <c r="K341" s="4">
        <f t="shared" si="49"/>
        <v>0</v>
      </c>
      <c r="L341" s="4">
        <f t="shared" si="50"/>
        <v>0</v>
      </c>
      <c r="M341" s="4">
        <f t="shared" si="53"/>
        <v>0</v>
      </c>
      <c r="N341" s="4">
        <f t="shared" si="51"/>
        <v>0</v>
      </c>
    </row>
    <row r="342" spans="1:14" x14ac:dyDescent="0.25">
      <c r="A342" s="10">
        <f t="shared" si="52"/>
        <v>54789</v>
      </c>
      <c r="B342">
        <f t="shared" si="47"/>
        <v>29</v>
      </c>
      <c r="C342">
        <v>341</v>
      </c>
      <c r="D342" s="4">
        <f t="shared" si="48"/>
        <v>0</v>
      </c>
      <c r="E342" s="4">
        <f>IF(ISNA(VLOOKUP(A342,'Extra aflossing'!A:G,3,0)),0,VLOOKUP(A342,'Extra aflossing'!A:G,3,0))</f>
        <v>0</v>
      </c>
      <c r="F342" s="4">
        <f>IF(A342&lt;=Invoer!$B$27,IF(M341&gt;=0,IF(M341&gt;=$H$2,'Annuitair zonder HRA'!I342-J342,M341-D342),0),0)</f>
        <v>0</v>
      </c>
      <c r="G342" s="4">
        <f>IF(M341*Invoer!$B$12/12&gt;=0,M341*Invoer!$B$12/12,0)</f>
        <v>0</v>
      </c>
      <c r="H342" s="4">
        <f>ABS(PMT(Invoer!$B$12/12,360-C342+1,IF(M341&gt;=0,M341,0),0))</f>
        <v>0</v>
      </c>
      <c r="I342" s="4">
        <f t="shared" si="45"/>
        <v>0</v>
      </c>
      <c r="J342" s="4">
        <f t="shared" si="46"/>
        <v>0</v>
      </c>
      <c r="K342" s="4">
        <f t="shared" si="49"/>
        <v>0</v>
      </c>
      <c r="L342" s="4">
        <f t="shared" si="50"/>
        <v>0</v>
      </c>
      <c r="M342" s="4">
        <f t="shared" si="53"/>
        <v>0</v>
      </c>
      <c r="N342" s="4">
        <f t="shared" si="51"/>
        <v>0</v>
      </c>
    </row>
    <row r="343" spans="1:14" x14ac:dyDescent="0.25">
      <c r="A343" s="10">
        <f t="shared" si="52"/>
        <v>54820</v>
      </c>
      <c r="B343">
        <f t="shared" si="47"/>
        <v>29</v>
      </c>
      <c r="C343">
        <v>342</v>
      </c>
      <c r="D343" s="4">
        <f t="shared" si="48"/>
        <v>0</v>
      </c>
      <c r="E343" s="4">
        <f>IF(ISNA(VLOOKUP(A343,'Extra aflossing'!A:G,3,0)),0,VLOOKUP(A343,'Extra aflossing'!A:G,3,0))</f>
        <v>0</v>
      </c>
      <c r="F343" s="4">
        <f>IF(A343&lt;=Invoer!$B$27,IF(M342&gt;=0,IF(M342&gt;=$H$2,'Annuitair zonder HRA'!I343-J343,M342-D343),0),0)</f>
        <v>0</v>
      </c>
      <c r="G343" s="4">
        <f>IF(M342*Invoer!$B$12/12&gt;=0,M342*Invoer!$B$12/12,0)</f>
        <v>0</v>
      </c>
      <c r="H343" s="4">
        <f>ABS(PMT(Invoer!$B$12/12,360-C343+1,IF(M342&gt;=0,M342,0),0))</f>
        <v>0</v>
      </c>
      <c r="I343" s="4">
        <f t="shared" si="45"/>
        <v>0</v>
      </c>
      <c r="J343" s="4">
        <f t="shared" si="46"/>
        <v>0</v>
      </c>
      <c r="K343" s="4">
        <f t="shared" si="49"/>
        <v>0</v>
      </c>
      <c r="L343" s="4">
        <f t="shared" si="50"/>
        <v>0</v>
      </c>
      <c r="M343" s="4">
        <f t="shared" si="53"/>
        <v>0</v>
      </c>
      <c r="N343" s="4">
        <f t="shared" si="51"/>
        <v>0</v>
      </c>
    </row>
    <row r="344" spans="1:14" x14ac:dyDescent="0.25">
      <c r="A344" s="10">
        <f t="shared" si="52"/>
        <v>54848</v>
      </c>
      <c r="B344">
        <f t="shared" si="47"/>
        <v>29</v>
      </c>
      <c r="C344">
        <v>343</v>
      </c>
      <c r="D344" s="4">
        <f t="shared" si="48"/>
        <v>0</v>
      </c>
      <c r="E344" s="4">
        <f>IF(ISNA(VLOOKUP(A344,'Extra aflossing'!A:G,3,0)),0,VLOOKUP(A344,'Extra aflossing'!A:G,3,0))</f>
        <v>0</v>
      </c>
      <c r="F344" s="4">
        <f>IF(A344&lt;=Invoer!$B$27,IF(M343&gt;=0,IF(M343&gt;=$H$2,'Annuitair zonder HRA'!I344-J344,M343-D344),0),0)</f>
        <v>0</v>
      </c>
      <c r="G344" s="4">
        <f>IF(M343*Invoer!$B$12/12&gt;=0,M343*Invoer!$B$12/12,0)</f>
        <v>0</v>
      </c>
      <c r="H344" s="4">
        <f>ABS(PMT(Invoer!$B$12/12,360-C344+1,IF(M343&gt;=0,M343,0),0))</f>
        <v>0</v>
      </c>
      <c r="I344" s="4">
        <f t="shared" si="45"/>
        <v>0</v>
      </c>
      <c r="J344" s="4">
        <f t="shared" si="46"/>
        <v>0</v>
      </c>
      <c r="K344" s="4">
        <f t="shared" si="49"/>
        <v>0</v>
      </c>
      <c r="L344" s="4">
        <f t="shared" si="50"/>
        <v>0</v>
      </c>
      <c r="M344" s="4">
        <f t="shared" si="53"/>
        <v>0</v>
      </c>
      <c r="N344" s="4">
        <f t="shared" si="51"/>
        <v>0</v>
      </c>
    </row>
    <row r="345" spans="1:14" x14ac:dyDescent="0.25">
      <c r="A345" s="10">
        <f t="shared" si="52"/>
        <v>54879</v>
      </c>
      <c r="B345">
        <f t="shared" si="47"/>
        <v>29</v>
      </c>
      <c r="C345">
        <v>344</v>
      </c>
      <c r="D345" s="4">
        <f t="shared" si="48"/>
        <v>0</v>
      </c>
      <c r="E345" s="4">
        <f>IF(ISNA(VLOOKUP(A345,'Extra aflossing'!A:G,3,0)),0,VLOOKUP(A345,'Extra aflossing'!A:G,3,0))</f>
        <v>0</v>
      </c>
      <c r="F345" s="4">
        <f>IF(A345&lt;=Invoer!$B$27,IF(M344&gt;=0,IF(M344&gt;=$H$2,'Annuitair zonder HRA'!I345-J345,M344-D345),0),0)</f>
        <v>0</v>
      </c>
      <c r="G345" s="4">
        <f>IF(M344*Invoer!$B$12/12&gt;=0,M344*Invoer!$B$12/12,0)</f>
        <v>0</v>
      </c>
      <c r="H345" s="4">
        <f>ABS(PMT(Invoer!$B$12/12,360-C345+1,IF(M344&gt;=0,M344,0),0))</f>
        <v>0</v>
      </c>
      <c r="I345" s="4">
        <f t="shared" si="45"/>
        <v>0</v>
      </c>
      <c r="J345" s="4">
        <f t="shared" si="46"/>
        <v>0</v>
      </c>
      <c r="K345" s="4">
        <f t="shared" si="49"/>
        <v>0</v>
      </c>
      <c r="L345" s="4">
        <f t="shared" si="50"/>
        <v>0</v>
      </c>
      <c r="M345" s="4">
        <f t="shared" si="53"/>
        <v>0</v>
      </c>
      <c r="N345" s="4">
        <f t="shared" si="51"/>
        <v>0</v>
      </c>
    </row>
    <row r="346" spans="1:14" x14ac:dyDescent="0.25">
      <c r="A346" s="10">
        <f t="shared" si="52"/>
        <v>54909</v>
      </c>
      <c r="B346">
        <f t="shared" si="47"/>
        <v>29</v>
      </c>
      <c r="C346">
        <v>345</v>
      </c>
      <c r="D346" s="4">
        <f t="shared" si="48"/>
        <v>0</v>
      </c>
      <c r="E346" s="4">
        <f>IF(ISNA(VLOOKUP(A346,'Extra aflossing'!A:G,3,0)),0,VLOOKUP(A346,'Extra aflossing'!A:G,3,0))</f>
        <v>0</v>
      </c>
      <c r="F346" s="4">
        <f>IF(A346&lt;=Invoer!$B$27,IF(M345&gt;=0,IF(M345&gt;=$H$2,'Annuitair zonder HRA'!I346-J346,M345-D346),0),0)</f>
        <v>0</v>
      </c>
      <c r="G346" s="4">
        <f>IF(M345*Invoer!$B$12/12&gt;=0,M345*Invoer!$B$12/12,0)</f>
        <v>0</v>
      </c>
      <c r="H346" s="4">
        <f>ABS(PMT(Invoer!$B$12/12,360-C346+1,IF(M345&gt;=0,M345,0),0))</f>
        <v>0</v>
      </c>
      <c r="I346" s="4">
        <f t="shared" si="45"/>
        <v>0</v>
      </c>
      <c r="J346" s="4">
        <f t="shared" si="46"/>
        <v>0</v>
      </c>
      <c r="K346" s="4">
        <f t="shared" si="49"/>
        <v>0</v>
      </c>
      <c r="L346" s="4">
        <f t="shared" si="50"/>
        <v>0</v>
      </c>
      <c r="M346" s="4">
        <f t="shared" si="53"/>
        <v>0</v>
      </c>
      <c r="N346" s="4">
        <f t="shared" si="51"/>
        <v>0</v>
      </c>
    </row>
    <row r="347" spans="1:14" x14ac:dyDescent="0.25">
      <c r="A347" s="10">
        <f t="shared" si="52"/>
        <v>54940</v>
      </c>
      <c r="B347">
        <f t="shared" si="47"/>
        <v>29</v>
      </c>
      <c r="C347">
        <v>346</v>
      </c>
      <c r="D347" s="4">
        <f t="shared" si="48"/>
        <v>0</v>
      </c>
      <c r="E347" s="4">
        <f>IF(ISNA(VLOOKUP(A347,'Extra aflossing'!A:G,3,0)),0,VLOOKUP(A347,'Extra aflossing'!A:G,3,0))</f>
        <v>0</v>
      </c>
      <c r="F347" s="4">
        <f>IF(A347&lt;=Invoer!$B$27,IF(M346&gt;=0,IF(M346&gt;=$H$2,'Annuitair zonder HRA'!I347-J347,M346-D347),0),0)</f>
        <v>0</v>
      </c>
      <c r="G347" s="4">
        <f>IF(M346*Invoer!$B$12/12&gt;=0,M346*Invoer!$B$12/12,0)</f>
        <v>0</v>
      </c>
      <c r="H347" s="4">
        <f>ABS(PMT(Invoer!$B$12/12,360-C347+1,IF(M346&gt;=0,M346,0),0))</f>
        <v>0</v>
      </c>
      <c r="I347" s="4">
        <f t="shared" si="45"/>
        <v>0</v>
      </c>
      <c r="J347" s="4">
        <f t="shared" si="46"/>
        <v>0</v>
      </c>
      <c r="K347" s="4">
        <f t="shared" si="49"/>
        <v>0</v>
      </c>
      <c r="L347" s="4">
        <f t="shared" si="50"/>
        <v>0</v>
      </c>
      <c r="M347" s="4">
        <f t="shared" si="53"/>
        <v>0</v>
      </c>
      <c r="N347" s="4">
        <f t="shared" si="51"/>
        <v>0</v>
      </c>
    </row>
    <row r="348" spans="1:14" x14ac:dyDescent="0.25">
      <c r="A348" s="10">
        <f t="shared" si="52"/>
        <v>54970</v>
      </c>
      <c r="B348">
        <f t="shared" si="47"/>
        <v>29</v>
      </c>
      <c r="C348">
        <v>347</v>
      </c>
      <c r="D348" s="4">
        <f t="shared" si="48"/>
        <v>0</v>
      </c>
      <c r="E348" s="4">
        <f>IF(ISNA(VLOOKUP(A348,'Extra aflossing'!A:G,3,0)),0,VLOOKUP(A348,'Extra aflossing'!A:G,3,0))</f>
        <v>0</v>
      </c>
      <c r="F348" s="4">
        <f>IF(A348&lt;=Invoer!$B$27,IF(M347&gt;=0,IF(M347&gt;=$H$2,'Annuitair zonder HRA'!I348-J348,M347-D348),0),0)</f>
        <v>0</v>
      </c>
      <c r="G348" s="4">
        <f>IF(M347*Invoer!$B$12/12&gt;=0,M347*Invoer!$B$12/12,0)</f>
        <v>0</v>
      </c>
      <c r="H348" s="4">
        <f>ABS(PMT(Invoer!$B$12/12,360-C348+1,IF(M347&gt;=0,M347,0),0))</f>
        <v>0</v>
      </c>
      <c r="I348" s="4">
        <f t="shared" si="45"/>
        <v>0</v>
      </c>
      <c r="J348" s="4">
        <f t="shared" si="46"/>
        <v>0</v>
      </c>
      <c r="K348" s="4">
        <f t="shared" si="49"/>
        <v>0</v>
      </c>
      <c r="L348" s="4">
        <f t="shared" si="50"/>
        <v>0</v>
      </c>
      <c r="M348" s="4">
        <f t="shared" si="53"/>
        <v>0</v>
      </c>
      <c r="N348" s="4">
        <f t="shared" si="51"/>
        <v>0</v>
      </c>
    </row>
    <row r="349" spans="1:14" x14ac:dyDescent="0.25">
      <c r="A349" s="10">
        <f t="shared" si="52"/>
        <v>55001</v>
      </c>
      <c r="B349">
        <f t="shared" si="47"/>
        <v>29</v>
      </c>
      <c r="C349">
        <v>348</v>
      </c>
      <c r="D349" s="4">
        <f t="shared" si="48"/>
        <v>0</v>
      </c>
      <c r="E349" s="4">
        <f>IF(ISNA(VLOOKUP(A349,'Extra aflossing'!A:G,3,0)),0,VLOOKUP(A349,'Extra aflossing'!A:G,3,0))</f>
        <v>0</v>
      </c>
      <c r="F349" s="4">
        <f>IF(A349&lt;=Invoer!$B$27,IF(M348&gt;=0,IF(M348&gt;=$H$2,'Annuitair zonder HRA'!I349-J349,M348-D349),0),0)</f>
        <v>0</v>
      </c>
      <c r="G349" s="4">
        <f>IF(M348*Invoer!$B$12/12&gt;=0,M348*Invoer!$B$12/12,0)</f>
        <v>0</v>
      </c>
      <c r="H349" s="4">
        <f>ABS(PMT(Invoer!$B$12/12,360-C349+1,IF(M348&gt;=0,M348,0),0))</f>
        <v>0</v>
      </c>
      <c r="I349" s="4">
        <f t="shared" si="45"/>
        <v>0</v>
      </c>
      <c r="J349" s="4">
        <f t="shared" si="46"/>
        <v>0</v>
      </c>
      <c r="K349" s="4">
        <f t="shared" si="49"/>
        <v>0</v>
      </c>
      <c r="L349" s="4">
        <f t="shared" si="50"/>
        <v>0</v>
      </c>
      <c r="M349" s="4">
        <f t="shared" si="53"/>
        <v>0</v>
      </c>
      <c r="N349" s="4">
        <f t="shared" si="51"/>
        <v>0</v>
      </c>
    </row>
    <row r="350" spans="1:14" x14ac:dyDescent="0.25">
      <c r="A350" s="10">
        <f t="shared" si="52"/>
        <v>55032</v>
      </c>
      <c r="B350">
        <f t="shared" si="47"/>
        <v>30</v>
      </c>
      <c r="C350">
        <v>349</v>
      </c>
      <c r="D350" s="4">
        <f t="shared" si="48"/>
        <v>0</v>
      </c>
      <c r="E350" s="4">
        <f>IF(ISNA(VLOOKUP(A350,'Extra aflossing'!A:G,3,0)),0,VLOOKUP(A350,'Extra aflossing'!A:G,3,0))</f>
        <v>0</v>
      </c>
      <c r="F350" s="4">
        <f>IF(A350&lt;=Invoer!$B$27,IF(M349&gt;=0,IF(M349&gt;=$H$2,'Annuitair zonder HRA'!I350-J350,M349-D350),0),0)</f>
        <v>0</v>
      </c>
      <c r="G350" s="4">
        <f>IF(M349*Invoer!$B$12/12&gt;=0,M349*Invoer!$B$12/12,0)</f>
        <v>0</v>
      </c>
      <c r="H350" s="4">
        <f>ABS(PMT(Invoer!$B$12/12,360-C350+1,IF(M349&gt;=0,M349,0),0))</f>
        <v>0</v>
      </c>
      <c r="I350" s="4">
        <f t="shared" si="45"/>
        <v>0</v>
      </c>
      <c r="J350" s="4">
        <f t="shared" si="46"/>
        <v>0</v>
      </c>
      <c r="K350" s="4">
        <f t="shared" si="49"/>
        <v>0</v>
      </c>
      <c r="L350" s="4">
        <f t="shared" si="50"/>
        <v>0</v>
      </c>
      <c r="M350" s="4">
        <f t="shared" si="53"/>
        <v>0</v>
      </c>
      <c r="N350" s="4">
        <f t="shared" si="51"/>
        <v>0</v>
      </c>
    </row>
    <row r="351" spans="1:14" x14ac:dyDescent="0.25">
      <c r="A351" s="10">
        <f t="shared" si="52"/>
        <v>55062</v>
      </c>
      <c r="B351">
        <f t="shared" si="47"/>
        <v>30</v>
      </c>
      <c r="C351">
        <v>350</v>
      </c>
      <c r="D351" s="4">
        <f t="shared" si="48"/>
        <v>0</v>
      </c>
      <c r="E351" s="4">
        <f>IF(ISNA(VLOOKUP(A351,'Extra aflossing'!A:G,3,0)),0,VLOOKUP(A351,'Extra aflossing'!A:G,3,0))</f>
        <v>0</v>
      </c>
      <c r="F351" s="4">
        <f>IF(A351&lt;=Invoer!$B$27,IF(M350&gt;=0,IF(M350&gt;=$H$2,'Annuitair zonder HRA'!I351-J351,M350-D351),0),0)</f>
        <v>0</v>
      </c>
      <c r="G351" s="4">
        <f>IF(M350*Invoer!$B$12/12&gt;=0,M350*Invoer!$B$12/12,0)</f>
        <v>0</v>
      </c>
      <c r="H351" s="4">
        <f>ABS(PMT(Invoer!$B$12/12,360-C351+1,IF(M350&gt;=0,M350,0),0))</f>
        <v>0</v>
      </c>
      <c r="I351" s="4">
        <f t="shared" si="45"/>
        <v>0</v>
      </c>
      <c r="J351" s="4">
        <f t="shared" si="46"/>
        <v>0</v>
      </c>
      <c r="K351" s="4">
        <f t="shared" si="49"/>
        <v>0</v>
      </c>
      <c r="L351" s="4">
        <f t="shared" si="50"/>
        <v>0</v>
      </c>
      <c r="M351" s="4">
        <f t="shared" si="53"/>
        <v>0</v>
      </c>
      <c r="N351" s="4">
        <f t="shared" si="51"/>
        <v>0</v>
      </c>
    </row>
    <row r="352" spans="1:14" x14ac:dyDescent="0.25">
      <c r="A352" s="10">
        <f t="shared" si="52"/>
        <v>55093</v>
      </c>
      <c r="B352">
        <f t="shared" si="47"/>
        <v>30</v>
      </c>
      <c r="C352">
        <v>351</v>
      </c>
      <c r="D352" s="4">
        <f t="shared" si="48"/>
        <v>0</v>
      </c>
      <c r="E352" s="4">
        <f>IF(ISNA(VLOOKUP(A352,'Extra aflossing'!A:G,3,0)),0,VLOOKUP(A352,'Extra aflossing'!A:G,3,0))</f>
        <v>0</v>
      </c>
      <c r="F352" s="4">
        <f>IF(A352&lt;=Invoer!$B$27,IF(M351&gt;=0,IF(M351&gt;=$H$2,'Annuitair zonder HRA'!I352-J352,M351-D352),0),0)</f>
        <v>0</v>
      </c>
      <c r="G352" s="4">
        <f>IF(M351*Invoer!$B$12/12&gt;=0,M351*Invoer!$B$12/12,0)</f>
        <v>0</v>
      </c>
      <c r="H352" s="4">
        <f>ABS(PMT(Invoer!$B$12/12,360-C352+1,IF(M351&gt;=0,M351,0),0))</f>
        <v>0</v>
      </c>
      <c r="I352" s="4">
        <f t="shared" si="45"/>
        <v>0</v>
      </c>
      <c r="J352" s="4">
        <f t="shared" si="46"/>
        <v>0</v>
      </c>
      <c r="K352" s="4">
        <f t="shared" si="49"/>
        <v>0</v>
      </c>
      <c r="L352" s="4">
        <f t="shared" si="50"/>
        <v>0</v>
      </c>
      <c r="M352" s="4">
        <f t="shared" si="53"/>
        <v>0</v>
      </c>
      <c r="N352" s="4">
        <f t="shared" si="51"/>
        <v>0</v>
      </c>
    </row>
    <row r="353" spans="1:14" x14ac:dyDescent="0.25">
      <c r="A353" s="10">
        <f t="shared" si="52"/>
        <v>55123</v>
      </c>
      <c r="B353">
        <f t="shared" si="47"/>
        <v>30</v>
      </c>
      <c r="C353">
        <v>352</v>
      </c>
      <c r="D353" s="4">
        <f t="shared" si="48"/>
        <v>0</v>
      </c>
      <c r="E353" s="4">
        <f>IF(ISNA(VLOOKUP(A353,'Extra aflossing'!A:G,3,0)),0,VLOOKUP(A353,'Extra aflossing'!A:G,3,0))</f>
        <v>0</v>
      </c>
      <c r="F353" s="4">
        <f>IF(A353&lt;=Invoer!$B$27,IF(M352&gt;=0,IF(M352&gt;=$H$2,'Annuitair zonder HRA'!I353-J353,M352-D353),0),0)</f>
        <v>0</v>
      </c>
      <c r="G353" s="4">
        <f>IF(M352*Invoer!$B$12/12&gt;=0,M352*Invoer!$B$12/12,0)</f>
        <v>0</v>
      </c>
      <c r="H353" s="4">
        <f>ABS(PMT(Invoer!$B$12/12,360-C353+1,IF(M352&gt;=0,M352,0),0))</f>
        <v>0</v>
      </c>
      <c r="I353" s="4">
        <f t="shared" si="45"/>
        <v>0</v>
      </c>
      <c r="J353" s="4">
        <f t="shared" si="46"/>
        <v>0</v>
      </c>
      <c r="K353" s="4">
        <f t="shared" si="49"/>
        <v>0</v>
      </c>
      <c r="L353" s="4">
        <f t="shared" si="50"/>
        <v>0</v>
      </c>
      <c r="M353" s="4">
        <f t="shared" si="53"/>
        <v>0</v>
      </c>
      <c r="N353" s="4">
        <f t="shared" si="51"/>
        <v>0</v>
      </c>
    </row>
    <row r="354" spans="1:14" x14ac:dyDescent="0.25">
      <c r="A354" s="10">
        <f t="shared" si="52"/>
        <v>55154</v>
      </c>
      <c r="B354">
        <f t="shared" si="47"/>
        <v>30</v>
      </c>
      <c r="C354">
        <v>353</v>
      </c>
      <c r="D354" s="4">
        <f t="shared" si="48"/>
        <v>0</v>
      </c>
      <c r="E354" s="4">
        <f>IF(ISNA(VLOOKUP(A354,'Extra aflossing'!A:G,3,0)),0,VLOOKUP(A354,'Extra aflossing'!A:G,3,0))</f>
        <v>0</v>
      </c>
      <c r="F354" s="4">
        <f>IF(A354&lt;=Invoer!$B$27,IF(M353&gt;=0,IF(M353&gt;=$H$2,'Annuitair zonder HRA'!I354-J354,M353-D354),0),0)</f>
        <v>0</v>
      </c>
      <c r="G354" s="4">
        <f>IF(M353*Invoer!$B$12/12&gt;=0,M353*Invoer!$B$12/12,0)</f>
        <v>0</v>
      </c>
      <c r="H354" s="4">
        <f>ABS(PMT(Invoer!$B$12/12,360-C354+1,IF(M353&gt;=0,M353,0),0))</f>
        <v>0</v>
      </c>
      <c r="I354" s="4">
        <f t="shared" si="45"/>
        <v>0</v>
      </c>
      <c r="J354" s="4">
        <f t="shared" si="46"/>
        <v>0</v>
      </c>
      <c r="K354" s="4">
        <f t="shared" si="49"/>
        <v>0</v>
      </c>
      <c r="L354" s="4">
        <f t="shared" si="50"/>
        <v>0</v>
      </c>
      <c r="M354" s="4">
        <f t="shared" si="53"/>
        <v>0</v>
      </c>
      <c r="N354" s="4">
        <f t="shared" si="51"/>
        <v>0</v>
      </c>
    </row>
    <row r="355" spans="1:14" x14ac:dyDescent="0.25">
      <c r="A355" s="10">
        <f t="shared" si="52"/>
        <v>55185</v>
      </c>
      <c r="B355">
        <f t="shared" si="47"/>
        <v>30</v>
      </c>
      <c r="C355">
        <v>354</v>
      </c>
      <c r="D355" s="4">
        <f t="shared" si="48"/>
        <v>0</v>
      </c>
      <c r="E355" s="4">
        <f>IF(ISNA(VLOOKUP(A355,'Extra aflossing'!A:G,3,0)),0,VLOOKUP(A355,'Extra aflossing'!A:G,3,0))</f>
        <v>0</v>
      </c>
      <c r="F355" s="4">
        <f>IF(A355&lt;=Invoer!$B$27,IF(M354&gt;=0,IF(M354&gt;=$H$2,'Annuitair zonder HRA'!I355-J355,M354-D355),0),0)</f>
        <v>0</v>
      </c>
      <c r="G355" s="4">
        <f>IF(M354*Invoer!$B$12/12&gt;=0,M354*Invoer!$B$12/12,0)</f>
        <v>0</v>
      </c>
      <c r="H355" s="4">
        <f>ABS(PMT(Invoer!$B$12/12,360-C355+1,IF(M354&gt;=0,M354,0),0))</f>
        <v>0</v>
      </c>
      <c r="I355" s="4">
        <f t="shared" si="45"/>
        <v>0</v>
      </c>
      <c r="J355" s="4">
        <f t="shared" si="46"/>
        <v>0</v>
      </c>
      <c r="K355" s="4">
        <f t="shared" si="49"/>
        <v>0</v>
      </c>
      <c r="L355" s="4">
        <f t="shared" si="50"/>
        <v>0</v>
      </c>
      <c r="M355" s="4">
        <f t="shared" si="53"/>
        <v>0</v>
      </c>
      <c r="N355" s="4">
        <f t="shared" si="51"/>
        <v>0</v>
      </c>
    </row>
    <row r="356" spans="1:14" x14ac:dyDescent="0.25">
      <c r="A356" s="10">
        <f t="shared" si="52"/>
        <v>55213</v>
      </c>
      <c r="B356">
        <f t="shared" si="47"/>
        <v>30</v>
      </c>
      <c r="C356">
        <v>355</v>
      </c>
      <c r="D356" s="4">
        <f t="shared" si="48"/>
        <v>0</v>
      </c>
      <c r="E356" s="4">
        <f>IF(ISNA(VLOOKUP(A356,'Extra aflossing'!A:G,3,0)),0,VLOOKUP(A356,'Extra aflossing'!A:G,3,0))</f>
        <v>0</v>
      </c>
      <c r="F356" s="4">
        <f>IF(A356&lt;=Invoer!$B$27,IF(M355&gt;=0,IF(M355&gt;=$H$2,'Annuitair zonder HRA'!I356-J356,M355-D356),0),0)</f>
        <v>0</v>
      </c>
      <c r="G356" s="4">
        <f>IF(M355*Invoer!$B$12/12&gt;=0,M355*Invoer!$B$12/12,0)</f>
        <v>0</v>
      </c>
      <c r="H356" s="4">
        <f>ABS(PMT(Invoer!$B$12/12,360-C356+1,IF(M355&gt;=0,M355,0),0))</f>
        <v>0</v>
      </c>
      <c r="I356" s="4">
        <f t="shared" si="45"/>
        <v>0</v>
      </c>
      <c r="J356" s="4">
        <f t="shared" si="46"/>
        <v>0</v>
      </c>
      <c r="K356" s="4">
        <f t="shared" si="49"/>
        <v>0</v>
      </c>
      <c r="L356" s="4">
        <f t="shared" si="50"/>
        <v>0</v>
      </c>
      <c r="M356" s="4">
        <f t="shared" si="53"/>
        <v>0</v>
      </c>
      <c r="N356" s="4">
        <f t="shared" si="51"/>
        <v>0</v>
      </c>
    </row>
    <row r="357" spans="1:14" x14ac:dyDescent="0.25">
      <c r="A357" s="10">
        <f t="shared" si="52"/>
        <v>55244</v>
      </c>
      <c r="B357">
        <f t="shared" si="47"/>
        <v>30</v>
      </c>
      <c r="C357">
        <v>356</v>
      </c>
      <c r="D357" s="4">
        <f t="shared" si="48"/>
        <v>0</v>
      </c>
      <c r="E357" s="4">
        <f>IF(ISNA(VLOOKUP(A357,'Extra aflossing'!A:G,3,0)),0,VLOOKUP(A357,'Extra aflossing'!A:G,3,0))</f>
        <v>0</v>
      </c>
      <c r="F357" s="4">
        <f>IF(A357&lt;=Invoer!$B$27,IF(M356&gt;=0,IF(M356&gt;=$H$2,'Annuitair zonder HRA'!I357-J357,M356-D357),0),0)</f>
        <v>0</v>
      </c>
      <c r="G357" s="4">
        <f>IF(M356*Invoer!$B$12/12&gt;=0,M356*Invoer!$B$12/12,0)</f>
        <v>0</v>
      </c>
      <c r="H357" s="4">
        <f>ABS(PMT(Invoer!$B$12/12,360-C357+1,IF(M356&gt;=0,M356,0),0))</f>
        <v>0</v>
      </c>
      <c r="I357" s="4">
        <f t="shared" si="45"/>
        <v>0</v>
      </c>
      <c r="J357" s="4">
        <f t="shared" si="46"/>
        <v>0</v>
      </c>
      <c r="K357" s="4">
        <f t="shared" si="49"/>
        <v>0</v>
      </c>
      <c r="L357" s="4">
        <f t="shared" si="50"/>
        <v>0</v>
      </c>
      <c r="M357" s="4">
        <f t="shared" si="53"/>
        <v>0</v>
      </c>
      <c r="N357" s="4">
        <f t="shared" si="51"/>
        <v>0</v>
      </c>
    </row>
    <row r="358" spans="1:14" x14ac:dyDescent="0.25">
      <c r="A358" s="10">
        <f t="shared" si="52"/>
        <v>55274</v>
      </c>
      <c r="B358">
        <f t="shared" si="47"/>
        <v>30</v>
      </c>
      <c r="C358">
        <v>357</v>
      </c>
      <c r="D358" s="4">
        <f t="shared" si="48"/>
        <v>0</v>
      </c>
      <c r="E358" s="4">
        <f>IF(ISNA(VLOOKUP(A358,'Extra aflossing'!A:G,3,0)),0,VLOOKUP(A358,'Extra aflossing'!A:G,3,0))</f>
        <v>0</v>
      </c>
      <c r="F358" s="4">
        <f>IF(A358&lt;=Invoer!$B$27,IF(M357&gt;=0,IF(M357&gt;=$H$2,'Annuitair zonder HRA'!I358-J358,M357-D358),0),0)</f>
        <v>0</v>
      </c>
      <c r="G358" s="4">
        <f>IF(M357*Invoer!$B$12/12&gt;=0,M357*Invoer!$B$12/12,0)</f>
        <v>0</v>
      </c>
      <c r="H358" s="4">
        <f>ABS(PMT(Invoer!$B$12/12,360-C358+1,IF(M357&gt;=0,M357,0),0))</f>
        <v>0</v>
      </c>
      <c r="I358" s="4">
        <f t="shared" si="45"/>
        <v>0</v>
      </c>
      <c r="J358" s="4">
        <f t="shared" si="46"/>
        <v>0</v>
      </c>
      <c r="K358" s="4">
        <f t="shared" si="49"/>
        <v>0</v>
      </c>
      <c r="L358" s="4">
        <f t="shared" si="50"/>
        <v>0</v>
      </c>
      <c r="M358" s="4">
        <f t="shared" si="53"/>
        <v>0</v>
      </c>
      <c r="N358" s="4">
        <f t="shared" si="51"/>
        <v>0</v>
      </c>
    </row>
    <row r="359" spans="1:14" x14ac:dyDescent="0.25">
      <c r="A359" s="10">
        <f t="shared" si="52"/>
        <v>55305</v>
      </c>
      <c r="B359">
        <f t="shared" si="47"/>
        <v>30</v>
      </c>
      <c r="C359">
        <v>358</v>
      </c>
      <c r="D359" s="4">
        <f t="shared" si="48"/>
        <v>0</v>
      </c>
      <c r="E359" s="4">
        <f>IF(ISNA(VLOOKUP(A359,'Extra aflossing'!A:G,3,0)),0,VLOOKUP(A359,'Extra aflossing'!A:G,3,0))</f>
        <v>0</v>
      </c>
      <c r="F359" s="4">
        <f>IF(A359&lt;=Invoer!$B$27,IF(M358&gt;=0,IF(M358&gt;=$H$2,'Annuitair zonder HRA'!I359-J359,M358-D359),0),0)</f>
        <v>0</v>
      </c>
      <c r="G359" s="4">
        <f>IF(M358*Invoer!$B$12/12&gt;=0,M358*Invoer!$B$12/12,0)</f>
        <v>0</v>
      </c>
      <c r="H359" s="4">
        <f>ABS(PMT(Invoer!$B$12/12,360-C359+1,IF(M358&gt;=0,M358,0),0))</f>
        <v>0</v>
      </c>
      <c r="I359" s="4">
        <f t="shared" si="45"/>
        <v>0</v>
      </c>
      <c r="J359" s="4">
        <f t="shared" si="46"/>
        <v>0</v>
      </c>
      <c r="K359" s="4">
        <f t="shared" si="49"/>
        <v>0</v>
      </c>
      <c r="L359" s="4">
        <f t="shared" si="50"/>
        <v>0</v>
      </c>
      <c r="M359" s="4">
        <f t="shared" si="53"/>
        <v>0</v>
      </c>
      <c r="N359" s="4">
        <f t="shared" si="51"/>
        <v>0</v>
      </c>
    </row>
    <row r="360" spans="1:14" x14ac:dyDescent="0.25">
      <c r="A360" s="10">
        <f t="shared" si="52"/>
        <v>55335</v>
      </c>
      <c r="B360">
        <f t="shared" si="47"/>
        <v>30</v>
      </c>
      <c r="C360">
        <v>359</v>
      </c>
      <c r="D360" s="4">
        <f t="shared" si="48"/>
        <v>0</v>
      </c>
      <c r="E360" s="4">
        <f>IF(ISNA(VLOOKUP(A360,'Extra aflossing'!A:G,3,0)),0,VLOOKUP(A360,'Extra aflossing'!A:G,3,0))</f>
        <v>0</v>
      </c>
      <c r="F360" s="4">
        <f>IF(A360&lt;=Invoer!$B$27,IF(M359&gt;=0,IF(M359&gt;=$H$2,'Annuitair zonder HRA'!I360-J360,M359-D360),0),0)</f>
        <v>0</v>
      </c>
      <c r="G360" s="4">
        <f>IF(M359*Invoer!$B$12/12&gt;=0,M359*Invoer!$B$12/12,0)</f>
        <v>0</v>
      </c>
      <c r="H360" s="4">
        <f>ABS(PMT(Invoer!$B$12/12,360-C360+1,IF(M359&gt;=0,M359,0),0))</f>
        <v>0</v>
      </c>
      <c r="I360" s="4">
        <f t="shared" si="45"/>
        <v>0</v>
      </c>
      <c r="J360" s="4">
        <f t="shared" si="46"/>
        <v>0</v>
      </c>
      <c r="K360" s="4">
        <f t="shared" si="49"/>
        <v>0</v>
      </c>
      <c r="L360" s="4">
        <f t="shared" si="50"/>
        <v>0</v>
      </c>
      <c r="M360" s="4">
        <f t="shared" si="53"/>
        <v>0</v>
      </c>
      <c r="N360" s="4">
        <f t="shared" si="51"/>
        <v>0</v>
      </c>
    </row>
    <row r="361" spans="1:14" x14ac:dyDescent="0.25">
      <c r="A361" s="10">
        <f t="shared" si="52"/>
        <v>55366</v>
      </c>
      <c r="B361">
        <f t="shared" si="47"/>
        <v>30</v>
      </c>
      <c r="C361">
        <v>360</v>
      </c>
      <c r="D361" s="4">
        <f t="shared" si="48"/>
        <v>0</v>
      </c>
      <c r="E361" s="4">
        <f>IF(ISNA(VLOOKUP(A361,'Extra aflossing'!A:G,3,0)),0,VLOOKUP(A361,'Extra aflossing'!A:G,3,0))</f>
        <v>0</v>
      </c>
      <c r="F361" s="4">
        <f>IF(A361&lt;=Invoer!$B$27,IF(M360&gt;=0,IF(M360&gt;=$H$2,'Annuitair zonder HRA'!I361-J361,M360-D361),0),0)</f>
        <v>0</v>
      </c>
      <c r="G361" s="4">
        <f>IF(M360*Invoer!$B$12/12&gt;=0,M360*Invoer!$B$12/12,0)</f>
        <v>0</v>
      </c>
      <c r="H361" s="4">
        <f>ABS(PMT(Invoer!$B$12/12,360-C361+1,IF(M360&gt;=0,M360,0),0))</f>
        <v>0</v>
      </c>
      <c r="I361" s="4">
        <f t="shared" si="45"/>
        <v>0</v>
      </c>
      <c r="J361" s="4">
        <f t="shared" si="46"/>
        <v>0</v>
      </c>
      <c r="K361" s="4">
        <f t="shared" si="49"/>
        <v>0</v>
      </c>
      <c r="L361" s="4">
        <f t="shared" si="50"/>
        <v>0</v>
      </c>
      <c r="M361" s="4">
        <f t="shared" si="53"/>
        <v>0</v>
      </c>
      <c r="N361" s="4">
        <f t="shared" si="51"/>
        <v>0</v>
      </c>
    </row>
    <row r="362" spans="1:14" x14ac:dyDescent="0.25">
      <c r="A362" s="10"/>
    </row>
    <row r="363" spans="1:14" x14ac:dyDescent="0.25">
      <c r="A363" s="10"/>
    </row>
    <row r="364" spans="1:14" x14ac:dyDescent="0.25">
      <c r="A364" s="10"/>
    </row>
    <row r="365" spans="1:14" x14ac:dyDescent="0.25">
      <c r="A365" s="10"/>
    </row>
    <row r="366" spans="1:14" x14ac:dyDescent="0.25">
      <c r="A366" s="10"/>
    </row>
    <row r="367" spans="1:14" x14ac:dyDescent="0.25">
      <c r="A367" s="10"/>
    </row>
    <row r="368" spans="1:14" x14ac:dyDescent="0.25">
      <c r="A368" s="10"/>
    </row>
    <row r="369" spans="1:1" x14ac:dyDescent="0.25">
      <c r="A369" s="10"/>
    </row>
    <row r="370" spans="1:1" x14ac:dyDescent="0.25">
      <c r="A370" s="10"/>
    </row>
    <row r="371" spans="1:1" x14ac:dyDescent="0.25">
      <c r="A371" s="10"/>
    </row>
    <row r="372" spans="1:1" x14ac:dyDescent="0.25">
      <c r="A372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2216-5702-487D-9DAE-13A57766A1D5}">
  <sheetPr>
    <tabColor theme="9" tint="-0.249977111117893"/>
  </sheetPr>
  <dimension ref="A1:O372"/>
  <sheetViews>
    <sheetView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3" max="3" width="10.7109375" customWidth="1"/>
    <col min="4" max="4" width="10.7109375" style="4" customWidth="1"/>
    <col min="5" max="5" width="13.85546875" style="24" bestFit="1" customWidth="1"/>
    <col min="6" max="6" width="21.7109375" style="4" bestFit="1" customWidth="1"/>
    <col min="7" max="8" width="10.7109375" style="4" customWidth="1"/>
    <col min="9" max="9" width="12.140625" style="4" bestFit="1" customWidth="1"/>
    <col min="10" max="10" width="12.42578125" style="4" bestFit="1" customWidth="1"/>
    <col min="11" max="11" width="15.140625" style="21" bestFit="1" customWidth="1"/>
    <col min="13" max="13" width="10.42578125" bestFit="1" customWidth="1"/>
    <col min="14" max="14" width="11.42578125" bestFit="1" customWidth="1"/>
    <col min="15" max="15" width="12.42578125" bestFit="1" customWidth="1"/>
  </cols>
  <sheetData>
    <row r="1" spans="1:15" x14ac:dyDescent="0.25">
      <c r="A1" t="s">
        <v>29</v>
      </c>
      <c r="B1" t="s">
        <v>9</v>
      </c>
      <c r="C1" t="s">
        <v>4</v>
      </c>
      <c r="D1" s="4" t="s">
        <v>1</v>
      </c>
      <c r="E1" s="24" t="s">
        <v>36</v>
      </c>
      <c r="F1" s="4" t="s">
        <v>55</v>
      </c>
      <c r="G1" s="4" t="s">
        <v>2</v>
      </c>
      <c r="H1" s="4" t="s">
        <v>7</v>
      </c>
      <c r="I1" s="4" t="s">
        <v>38</v>
      </c>
      <c r="J1" s="4" t="s">
        <v>3</v>
      </c>
      <c r="K1" s="4"/>
    </row>
    <row r="2" spans="1:15" x14ac:dyDescent="0.25">
      <c r="A2" s="10">
        <f>Invoer!B3</f>
        <v>44440</v>
      </c>
      <c r="B2">
        <f>CEILING(C2/12,1)</f>
        <v>1</v>
      </c>
      <c r="C2">
        <v>1</v>
      </c>
      <c r="D2" s="4">
        <f>H2-G2</f>
        <v>0</v>
      </c>
      <c r="E2" s="24">
        <f ca="1">IF(SUM(D2,F2,G2)&gt;=J1,0,IF(ISNA(VLOOKUP(A2,'Extra aflossing'!A:G,3,0)),0,VLOOKUP(A2,'Extra aflossing'!A:G,3,0))+IF(Datum_vandaag&lt;A2,Maandelijks_extra,0))</f>
        <v>0</v>
      </c>
      <c r="F2" s="4">
        <f ca="1">IF('Annuitair extra nieuw'!J2&lt;=0.001,IF(A2&lt;=Stoppen_vrijwillig_aflos,IF(AND(Wat_wil_ik_maandelijks_betalen&gt;SUM(H2,'Annuitair oud'!H2),A2&gt;=per_wanneer),IF(Invoer!B8&gt;=0,IF(Invoer!B8&gt;=Wat_wil_ik_maandelijks_betalen,(Wat_wil_ik_maandelijks_betalen-SUM(H2,'Annuitair oud'!H2)),Invoer!B8-D2)),0),0),0)</f>
        <v>0</v>
      </c>
      <c r="G2" s="4">
        <f>Invoer!B7*Invoer!B12/12</f>
        <v>0</v>
      </c>
      <c r="H2" s="4">
        <f>IFERROR(ABS(PMT(Invoer!$B$12/12,Invoer!$B$25-C2+1,Invoer!$B$7,0)),0)</f>
        <v>0</v>
      </c>
      <c r="I2" s="4">
        <f t="shared" ref="I2:I65" ca="1" si="0">SUM(E2,F2,H2)</f>
        <v>0</v>
      </c>
      <c r="J2" s="4">
        <f ca="1">Invoer!B7-D2-E2</f>
        <v>0</v>
      </c>
      <c r="K2" s="1"/>
      <c r="O2" s="4"/>
    </row>
    <row r="3" spans="1:15" x14ac:dyDescent="0.25">
      <c r="A3" s="10">
        <f>DATE(YEAR(A2),MONTH(A2)+1,DAY(A2))</f>
        <v>44470</v>
      </c>
      <c r="B3">
        <f t="shared" ref="B3:B66" si="1">CEILING(C3/12,1)</f>
        <v>1</v>
      </c>
      <c r="C3">
        <v>2</v>
      </c>
      <c r="D3" s="4">
        <f t="shared" ref="D3:D66" ca="1" si="2">H3-G3</f>
        <v>0</v>
      </c>
      <c r="E3" s="24">
        <f ca="1">IF(SUM(D3,F3,G3)&gt;=J2,0,IF(ISNA(VLOOKUP(A3,'Extra aflossing'!A:G,3,0)),0,VLOOKUP(A3,'Extra aflossing'!A:G,3,0))+IF(Datum_vandaag&lt;A3,Maandelijks_extra,0))</f>
        <v>0</v>
      </c>
      <c r="F3" s="4">
        <f ca="1">IF('Annuitair extra nieuw'!J3&lt;=0.001,IF(A3&lt;=Stoppen_vrijwillig_aflos,IF(AND(Wat_wil_ik_maandelijks_betalen&gt;H3,A3&gt;=per_wanneer),IF(J2&gt;=0,IF(J2&gt;=Wat_wil_ik_maandelijks_betalen,(Wat_wil_ik_maandelijks_betalen-H3),J2-D3)),0),0),0)</f>
        <v>0</v>
      </c>
      <c r="G3" s="4">
        <f ca="1">J2*Invoer!$B$12/12</f>
        <v>0</v>
      </c>
      <c r="H3" s="4">
        <f ca="1">IFERROR(ABS(PMT(Invoer!$B$12/12,Invoer!$B$25-C3+1,J2,0)),0)</f>
        <v>0</v>
      </c>
      <c r="I3" s="4">
        <f t="shared" ca="1" si="0"/>
        <v>0</v>
      </c>
      <c r="J3" s="4">
        <f t="shared" ref="J3:J66" ca="1" si="3">J2-D3-E3-F3</f>
        <v>0</v>
      </c>
    </row>
    <row r="4" spans="1:15" x14ac:dyDescent="0.25">
      <c r="A4" s="10">
        <f t="shared" ref="A4:A67" si="4">DATE(YEAR(A3),MONTH(A3)+1,DAY(A3))</f>
        <v>44501</v>
      </c>
      <c r="B4">
        <f t="shared" si="1"/>
        <v>1</v>
      </c>
      <c r="C4">
        <v>3</v>
      </c>
      <c r="D4" s="4">
        <f t="shared" ca="1" si="2"/>
        <v>0</v>
      </c>
      <c r="E4" s="24">
        <f ca="1">IF(SUM(D4,F4,G4)&gt;=J3,0,IF(ISNA(VLOOKUP(A4,'Extra aflossing'!A:G,3,0)),0,VLOOKUP(A4,'Extra aflossing'!A:G,3,0))+IF(Datum_vandaag&lt;A4,Maandelijks_extra,0))</f>
        <v>0</v>
      </c>
      <c r="F4" s="4">
        <f ca="1">IF('Annuitair extra nieuw'!J4&lt;=0.001,IF(A4&lt;=Stoppen_vrijwillig_aflos,IF(AND(Wat_wil_ik_maandelijks_betalen&gt;H4,A4&gt;=per_wanneer),IF(J3&gt;=0,IF(J3&gt;=Wat_wil_ik_maandelijks_betalen,(Wat_wil_ik_maandelijks_betalen-H4),J3-D4)),0),0),0)</f>
        <v>0</v>
      </c>
      <c r="G4" s="4">
        <f ca="1">J3*Invoer!$B$12/12</f>
        <v>0</v>
      </c>
      <c r="H4" s="4">
        <f ca="1">IFERROR(ABS(PMT(Invoer!$B$12/12,Invoer!$B$25-C4+1,J3,0)),0)</f>
        <v>0</v>
      </c>
      <c r="I4" s="4">
        <f t="shared" ca="1" si="0"/>
        <v>0</v>
      </c>
      <c r="J4" s="4">
        <f t="shared" ca="1" si="3"/>
        <v>0</v>
      </c>
      <c r="M4" s="4"/>
    </row>
    <row r="5" spans="1:15" x14ac:dyDescent="0.25">
      <c r="A5" s="10">
        <f t="shared" si="4"/>
        <v>44531</v>
      </c>
      <c r="B5">
        <f t="shared" si="1"/>
        <v>1</v>
      </c>
      <c r="C5">
        <v>4</v>
      </c>
      <c r="D5" s="4">
        <f t="shared" ca="1" si="2"/>
        <v>0</v>
      </c>
      <c r="E5" s="24">
        <f ca="1">IF(SUM(D5,F5,G5)&gt;=J4,0,IF(ISNA(VLOOKUP(A5,'Extra aflossing'!A:G,3,0)),0,VLOOKUP(A5,'Extra aflossing'!A:G,3,0))+IF(Datum_vandaag&lt;A5,Maandelijks_extra,0))</f>
        <v>0</v>
      </c>
      <c r="F5" s="4">
        <f ca="1">IF('Annuitair extra nieuw'!J5&lt;=0.001,IF(A5&lt;=Stoppen_vrijwillig_aflos,IF(AND(Wat_wil_ik_maandelijks_betalen&gt;H5,A5&gt;=per_wanneer),IF(J4&gt;=0,IF(J4&gt;=Wat_wil_ik_maandelijks_betalen,(Wat_wil_ik_maandelijks_betalen-H5),J4-D5)),0),0),0)</f>
        <v>0</v>
      </c>
      <c r="G5" s="4">
        <f ca="1">J4*Invoer!$B$12/12</f>
        <v>0</v>
      </c>
      <c r="H5" s="4">
        <f ca="1">IFERROR(ABS(PMT(Invoer!$B$12/12,Invoer!$B$25-C5+1,J4,0)),0)</f>
        <v>0</v>
      </c>
      <c r="I5" s="4">
        <f t="shared" ca="1" si="0"/>
        <v>0</v>
      </c>
      <c r="J5" s="4">
        <f t="shared" ca="1" si="3"/>
        <v>0</v>
      </c>
    </row>
    <row r="6" spans="1:15" x14ac:dyDescent="0.25">
      <c r="A6" s="10">
        <f t="shared" si="4"/>
        <v>44562</v>
      </c>
      <c r="B6">
        <f t="shared" si="1"/>
        <v>1</v>
      </c>
      <c r="C6">
        <v>5</v>
      </c>
      <c r="D6" s="4">
        <f t="shared" ca="1" si="2"/>
        <v>0</v>
      </c>
      <c r="E6" s="24">
        <f ca="1">IF(SUM(D6,F6,G6)&gt;=J5,0,IF(ISNA(VLOOKUP(A6,'Extra aflossing'!A:G,3,0)),0,VLOOKUP(A6,'Extra aflossing'!A:G,3,0))+IF(Datum_vandaag&lt;A6,Maandelijks_extra,0))</f>
        <v>0</v>
      </c>
      <c r="F6" s="4">
        <f ca="1">IF('Annuitair extra nieuw'!J6&lt;=0.001,IF(A6&lt;=Stoppen_vrijwillig_aflos,IF(AND(Wat_wil_ik_maandelijks_betalen&gt;H6,A6&gt;=per_wanneer),IF(J5&gt;=0,IF(J5&gt;=Wat_wil_ik_maandelijks_betalen,(Wat_wil_ik_maandelijks_betalen-H6),J5-D6)),0),0),0)</f>
        <v>0</v>
      </c>
      <c r="G6" s="4">
        <f ca="1">J5*Invoer!$B$12/12</f>
        <v>0</v>
      </c>
      <c r="H6" s="4">
        <f ca="1">IFERROR(ABS(PMT(Invoer!$B$12/12,Invoer!$B$25-C6+1,J5,0)),0)</f>
        <v>0</v>
      </c>
      <c r="I6" s="4">
        <f t="shared" ca="1" si="0"/>
        <v>0</v>
      </c>
      <c r="J6" s="4">
        <f t="shared" ca="1" si="3"/>
        <v>0</v>
      </c>
    </row>
    <row r="7" spans="1:15" x14ac:dyDescent="0.25">
      <c r="A7" s="10">
        <f t="shared" si="4"/>
        <v>44593</v>
      </c>
      <c r="B7">
        <f t="shared" si="1"/>
        <v>1</v>
      </c>
      <c r="C7">
        <v>6</v>
      </c>
      <c r="D7" s="4">
        <f t="shared" ca="1" si="2"/>
        <v>0</v>
      </c>
      <c r="E7" s="24">
        <f ca="1">IF(SUM(D7,F7,G7)&gt;=J6,0,IF(ISNA(VLOOKUP(A7,'Extra aflossing'!A:G,3,0)),0,VLOOKUP(A7,'Extra aflossing'!A:G,3,0))+IF(Datum_vandaag&lt;A7,Maandelijks_extra,0))</f>
        <v>0</v>
      </c>
      <c r="F7" s="4">
        <f ca="1">IF('Annuitair extra nieuw'!J7&lt;=0.001,IF(A7&lt;=Stoppen_vrijwillig_aflos,IF(AND(Wat_wil_ik_maandelijks_betalen&gt;H7,A7&gt;=per_wanneer),IF(J6&gt;=0,IF(J6&gt;=Wat_wil_ik_maandelijks_betalen,(Wat_wil_ik_maandelijks_betalen-H7),J6-D7)),0),0),0)</f>
        <v>0</v>
      </c>
      <c r="G7" s="4">
        <f ca="1">J6*Invoer!$B$12/12</f>
        <v>0</v>
      </c>
      <c r="H7" s="4">
        <f ca="1">IFERROR(ABS(PMT(Invoer!$B$12/12,Invoer!$B$25-C7+1,J6,0)),0)</f>
        <v>0</v>
      </c>
      <c r="I7" s="4">
        <f t="shared" ca="1" si="0"/>
        <v>0</v>
      </c>
      <c r="J7" s="4">
        <f t="shared" ca="1" si="3"/>
        <v>0</v>
      </c>
      <c r="O7" s="4"/>
    </row>
    <row r="8" spans="1:15" x14ac:dyDescent="0.25">
      <c r="A8" s="10">
        <f t="shared" si="4"/>
        <v>44621</v>
      </c>
      <c r="B8">
        <f t="shared" si="1"/>
        <v>1</v>
      </c>
      <c r="C8">
        <v>7</v>
      </c>
      <c r="D8" s="4">
        <f t="shared" ca="1" si="2"/>
        <v>0</v>
      </c>
      <c r="E8" s="24">
        <f ca="1">IF(SUM(D8,F8,G8)&gt;=J7,0,IF(ISNA(VLOOKUP(A8,'Extra aflossing'!A:G,3,0)),0,VLOOKUP(A8,'Extra aflossing'!A:G,3,0))+IF(Datum_vandaag&lt;A8,Maandelijks_extra,0))</f>
        <v>0</v>
      </c>
      <c r="F8" s="4">
        <f ca="1">IF('Annuitair extra nieuw'!J8&lt;=0.001,IF(A8&lt;=Stoppen_vrijwillig_aflos,IF(AND(Wat_wil_ik_maandelijks_betalen&gt;H8,A8&gt;=per_wanneer),IF(J7&gt;=0,IF(J7&gt;=Wat_wil_ik_maandelijks_betalen,(Wat_wil_ik_maandelijks_betalen-H8),J7-D8)),0),0),0)</f>
        <v>0</v>
      </c>
      <c r="G8" s="4">
        <f ca="1">J7*Invoer!$B$12/12</f>
        <v>0</v>
      </c>
      <c r="H8" s="4">
        <f ca="1">IFERROR(ABS(PMT(Invoer!$B$12/12,Invoer!$B$25-C8+1,J7,0)),0)</f>
        <v>0</v>
      </c>
      <c r="I8" s="4">
        <f t="shared" ca="1" si="0"/>
        <v>0</v>
      </c>
      <c r="J8" s="4">
        <f t="shared" ca="1" si="3"/>
        <v>0</v>
      </c>
    </row>
    <row r="9" spans="1:15" x14ac:dyDescent="0.25">
      <c r="A9" s="10">
        <f t="shared" si="4"/>
        <v>44652</v>
      </c>
      <c r="B9">
        <f t="shared" si="1"/>
        <v>1</v>
      </c>
      <c r="C9">
        <v>8</v>
      </c>
      <c r="D9" s="4">
        <f t="shared" ca="1" si="2"/>
        <v>0</v>
      </c>
      <c r="E9" s="24">
        <f ca="1">IF(SUM(D9,F9,G9)&gt;=J8,0,IF(ISNA(VLOOKUP(A9,'Extra aflossing'!A:G,3,0)),0,VLOOKUP(A9,'Extra aflossing'!A:G,3,0))+IF(Datum_vandaag&lt;A9,Maandelijks_extra,0))</f>
        <v>0</v>
      </c>
      <c r="F9" s="4">
        <f ca="1">IF('Annuitair extra nieuw'!J9&lt;=0.001,IF(A9&lt;=Stoppen_vrijwillig_aflos,IF(AND(Wat_wil_ik_maandelijks_betalen&gt;H9,A9&gt;=per_wanneer),IF(J8&gt;=0,IF(J8&gt;=Wat_wil_ik_maandelijks_betalen,(Wat_wil_ik_maandelijks_betalen-H9),J8-D9)),0),0),0)</f>
        <v>0</v>
      </c>
      <c r="G9" s="4">
        <f ca="1">J8*Invoer!$B$12/12</f>
        <v>0</v>
      </c>
      <c r="H9" s="4">
        <f ca="1">IFERROR(ABS(PMT(Invoer!$B$12/12,Invoer!$B$25-C9+1,J8,0)),0)</f>
        <v>0</v>
      </c>
      <c r="I9" s="4">
        <f t="shared" ca="1" si="0"/>
        <v>0</v>
      </c>
      <c r="J9" s="4">
        <f t="shared" ca="1" si="3"/>
        <v>0</v>
      </c>
    </row>
    <row r="10" spans="1:15" x14ac:dyDescent="0.25">
      <c r="A10" s="10">
        <f t="shared" si="4"/>
        <v>44682</v>
      </c>
      <c r="B10">
        <f t="shared" si="1"/>
        <v>1</v>
      </c>
      <c r="C10">
        <v>9</v>
      </c>
      <c r="D10" s="4">
        <f t="shared" ca="1" si="2"/>
        <v>0</v>
      </c>
      <c r="E10" s="24">
        <f ca="1">IF(SUM(D10,F10,G10)&gt;=J9,0,IF(ISNA(VLOOKUP(A10,'Extra aflossing'!A:G,3,0)),0,VLOOKUP(A10,'Extra aflossing'!A:G,3,0))+IF(Datum_vandaag&lt;A10,Maandelijks_extra,0))</f>
        <v>0</v>
      </c>
      <c r="F10" s="4">
        <f ca="1">IF('Annuitair extra nieuw'!J10&lt;=0.001,IF(A10&lt;=Stoppen_vrijwillig_aflos,IF(AND(Wat_wil_ik_maandelijks_betalen&gt;H10,A10&gt;=per_wanneer),IF(J9&gt;=0,IF(J9&gt;=Wat_wil_ik_maandelijks_betalen,(Wat_wil_ik_maandelijks_betalen-H10),J9-D10)),0),0),0)</f>
        <v>0</v>
      </c>
      <c r="G10" s="4">
        <f ca="1">J9*Invoer!$B$12/12</f>
        <v>0</v>
      </c>
      <c r="H10" s="4">
        <f ca="1">IFERROR(ABS(PMT(Invoer!$B$12/12,Invoer!$B$25-C10+1,J9,0)),0)</f>
        <v>0</v>
      </c>
      <c r="I10" s="4">
        <f t="shared" ca="1" si="0"/>
        <v>0</v>
      </c>
      <c r="J10" s="4">
        <f t="shared" ca="1" si="3"/>
        <v>0</v>
      </c>
    </row>
    <row r="11" spans="1:15" x14ac:dyDescent="0.25">
      <c r="A11" s="10">
        <f t="shared" si="4"/>
        <v>44713</v>
      </c>
      <c r="B11">
        <f t="shared" si="1"/>
        <v>1</v>
      </c>
      <c r="C11">
        <v>10</v>
      </c>
      <c r="D11" s="4">
        <f t="shared" ca="1" si="2"/>
        <v>0</v>
      </c>
      <c r="E11" s="24">
        <f ca="1">IF(SUM(D11,F11,G11)&gt;=J10,0,IF(ISNA(VLOOKUP(A11,'Extra aflossing'!A:G,3,0)),0,VLOOKUP(A11,'Extra aflossing'!A:G,3,0))+IF(Datum_vandaag&lt;A11,Maandelijks_extra,0))</f>
        <v>0</v>
      </c>
      <c r="F11" s="4">
        <f ca="1">IF('Annuitair extra nieuw'!J11&lt;=0.001,IF(A11&lt;=Stoppen_vrijwillig_aflos,IF(AND(Wat_wil_ik_maandelijks_betalen&gt;H11,A11&gt;=per_wanneer),IF(J10&gt;=0,IF(J10&gt;=Wat_wil_ik_maandelijks_betalen,(Wat_wil_ik_maandelijks_betalen-H11),J10-D11)),0),0),0)</f>
        <v>0</v>
      </c>
      <c r="G11" s="4">
        <f ca="1">J10*Invoer!$B$12/12</f>
        <v>0</v>
      </c>
      <c r="H11" s="4">
        <f ca="1">IFERROR(ABS(PMT(Invoer!$B$12/12,Invoer!$B$25-C11+1,J10,0)),0)</f>
        <v>0</v>
      </c>
      <c r="I11" s="4">
        <f t="shared" ca="1" si="0"/>
        <v>0</v>
      </c>
      <c r="J11" s="4">
        <f t="shared" ca="1" si="3"/>
        <v>0</v>
      </c>
    </row>
    <row r="12" spans="1:15" x14ac:dyDescent="0.25">
      <c r="A12" s="10">
        <f t="shared" si="4"/>
        <v>44743</v>
      </c>
      <c r="B12">
        <f t="shared" si="1"/>
        <v>1</v>
      </c>
      <c r="C12">
        <v>11</v>
      </c>
      <c r="D12" s="4">
        <f t="shared" ca="1" si="2"/>
        <v>0</v>
      </c>
      <c r="E12" s="24">
        <f ca="1">IF(SUM(D12,F12,G12)&gt;=J11,0,IF(ISNA(VLOOKUP(A12,'Extra aflossing'!A:G,3,0)),0,VLOOKUP(A12,'Extra aflossing'!A:G,3,0))+IF(Datum_vandaag&lt;A12,Maandelijks_extra,0))</f>
        <v>0</v>
      </c>
      <c r="F12" s="4">
        <f ca="1">IF('Annuitair extra nieuw'!J12&lt;=0.001,IF(A12&lt;=Stoppen_vrijwillig_aflos,IF(AND(Wat_wil_ik_maandelijks_betalen&gt;H12,A12&gt;=per_wanneer),IF(J11&gt;=0,IF(J11&gt;=Wat_wil_ik_maandelijks_betalen,(Wat_wil_ik_maandelijks_betalen-H12),J11-D12)),0),0),0)</f>
        <v>0</v>
      </c>
      <c r="G12" s="4">
        <f ca="1">J11*Invoer!$B$12/12</f>
        <v>0</v>
      </c>
      <c r="H12" s="4">
        <f ca="1">IFERROR(ABS(PMT(Invoer!$B$12/12,Invoer!$B$25-C12+1,J11,0)),0)</f>
        <v>0</v>
      </c>
      <c r="I12" s="4">
        <f t="shared" ca="1" si="0"/>
        <v>0</v>
      </c>
      <c r="J12" s="4">
        <f t="shared" ca="1" si="3"/>
        <v>0</v>
      </c>
    </row>
    <row r="13" spans="1:15" x14ac:dyDescent="0.25">
      <c r="A13" s="10">
        <f t="shared" si="4"/>
        <v>44774</v>
      </c>
      <c r="B13">
        <f t="shared" si="1"/>
        <v>1</v>
      </c>
      <c r="C13">
        <v>12</v>
      </c>
      <c r="D13" s="4">
        <f t="shared" ca="1" si="2"/>
        <v>0</v>
      </c>
      <c r="E13" s="24">
        <f ca="1">IF(SUM(D13,F13,G13)&gt;=J12,0,IF(ISNA(VLOOKUP(A13,'Extra aflossing'!A:G,3,0)),0,VLOOKUP(A13,'Extra aflossing'!A:G,3,0))+IF(Datum_vandaag&lt;A13,Maandelijks_extra,0))</f>
        <v>0</v>
      </c>
      <c r="F13" s="4">
        <f ca="1">IF('Annuitair extra nieuw'!J13&lt;=0.001,IF(A13&lt;=Stoppen_vrijwillig_aflos,IF(AND(Wat_wil_ik_maandelijks_betalen&gt;H13,A13&gt;=per_wanneer),IF(J12&gt;=0,IF(J12&gt;=Wat_wil_ik_maandelijks_betalen,(Wat_wil_ik_maandelijks_betalen-H13),J12-D13)),0),0),0)</f>
        <v>0</v>
      </c>
      <c r="G13" s="4">
        <f ca="1">J12*Invoer!$B$12/12</f>
        <v>0</v>
      </c>
      <c r="H13" s="4">
        <f ca="1">IFERROR(ABS(PMT(Invoer!$B$12/12,Invoer!$B$25-C13+1,J12,0)),0)</f>
        <v>0</v>
      </c>
      <c r="I13" s="4">
        <f t="shared" ca="1" si="0"/>
        <v>0</v>
      </c>
      <c r="J13" s="4">
        <f t="shared" ca="1" si="3"/>
        <v>0</v>
      </c>
    </row>
    <row r="14" spans="1:15" x14ac:dyDescent="0.25">
      <c r="A14" s="10">
        <f t="shared" si="4"/>
        <v>44805</v>
      </c>
      <c r="B14">
        <f t="shared" si="1"/>
        <v>2</v>
      </c>
      <c r="C14">
        <v>13</v>
      </c>
      <c r="D14" s="4">
        <f t="shared" ca="1" si="2"/>
        <v>0</v>
      </c>
      <c r="E14" s="24">
        <f ca="1">IF(SUM(D14,F14,G14)&gt;=J13,0,IF(ISNA(VLOOKUP(A14,'Extra aflossing'!A:G,3,0)),0,VLOOKUP(A14,'Extra aflossing'!A:G,3,0))+IF(Datum_vandaag&lt;A14,Maandelijks_extra,0))</f>
        <v>0</v>
      </c>
      <c r="F14" s="4">
        <f ca="1">IF('Annuitair extra nieuw'!J14&lt;=0.001,IF(A14&lt;=Stoppen_vrijwillig_aflos,IF(AND(Wat_wil_ik_maandelijks_betalen&gt;H14,A14&gt;=per_wanneer),IF(J13&gt;=0,IF(J13&gt;=Wat_wil_ik_maandelijks_betalen,(Wat_wil_ik_maandelijks_betalen-H14),J13-D14)),0),0),0)</f>
        <v>0</v>
      </c>
      <c r="G14" s="4">
        <f ca="1">J13*Invoer!$B$12/12</f>
        <v>0</v>
      </c>
      <c r="H14" s="4">
        <f ca="1">IFERROR(ABS(PMT(Invoer!$B$12/12,Invoer!$B$25-C14+1,J13,0)),0)</f>
        <v>0</v>
      </c>
      <c r="I14" s="4">
        <f t="shared" ca="1" si="0"/>
        <v>0</v>
      </c>
      <c r="J14" s="4">
        <f t="shared" ca="1" si="3"/>
        <v>0</v>
      </c>
    </row>
    <row r="15" spans="1:15" x14ac:dyDescent="0.25">
      <c r="A15" s="10">
        <f>DATE(YEAR(A14),MONTH(A14)+1,DAY(A14))</f>
        <v>44835</v>
      </c>
      <c r="B15">
        <f t="shared" si="1"/>
        <v>2</v>
      </c>
      <c r="C15">
        <v>14</v>
      </c>
      <c r="D15" s="4">
        <f t="shared" ca="1" si="2"/>
        <v>0</v>
      </c>
      <c r="E15" s="24">
        <f ca="1">IF(SUM(D15,F15,G15)&gt;=J14,0,IF(ISNA(VLOOKUP(A15,'Extra aflossing'!A:G,3,0)),0,VLOOKUP(A15,'Extra aflossing'!A:G,3,0))+IF(Datum_vandaag&lt;A15,Maandelijks_extra,0))</f>
        <v>0</v>
      </c>
      <c r="F15" s="4">
        <f ca="1">IF('Annuitair extra nieuw'!J15&lt;=0.001,IF(A15&lt;=Stoppen_vrijwillig_aflos,IF(AND(Wat_wil_ik_maandelijks_betalen&gt;H15,A15&gt;=per_wanneer),IF(J14&gt;=0,IF(J14&gt;=Wat_wil_ik_maandelijks_betalen,(Wat_wil_ik_maandelijks_betalen-H15),J14-D15)),0),0),0)</f>
        <v>0</v>
      </c>
      <c r="G15" s="4">
        <f ca="1">J14*Invoer!$B$12/12</f>
        <v>0</v>
      </c>
      <c r="H15" s="4">
        <f ca="1">IFERROR(ABS(PMT(Invoer!$B$12/12,Invoer!$B$25-C15+1,J14,0)),0)</f>
        <v>0</v>
      </c>
      <c r="I15" s="4">
        <f t="shared" ca="1" si="0"/>
        <v>0</v>
      </c>
      <c r="J15" s="4">
        <f t="shared" ca="1" si="3"/>
        <v>0</v>
      </c>
    </row>
    <row r="16" spans="1:15" x14ac:dyDescent="0.25">
      <c r="A16" s="10">
        <f t="shared" si="4"/>
        <v>44866</v>
      </c>
      <c r="B16">
        <f t="shared" si="1"/>
        <v>2</v>
      </c>
      <c r="C16">
        <v>15</v>
      </c>
      <c r="D16" s="4">
        <f t="shared" ca="1" si="2"/>
        <v>0</v>
      </c>
      <c r="E16" s="24">
        <f ca="1">IF(SUM(D16,F16,G16)&gt;=J15,0,IF(ISNA(VLOOKUP(A16,'Extra aflossing'!A:G,3,0)),0,VLOOKUP(A16,'Extra aflossing'!A:G,3,0))+IF(Datum_vandaag&lt;A16,Maandelijks_extra,0))</f>
        <v>0</v>
      </c>
      <c r="F16" s="4">
        <f ca="1">IF('Annuitair extra nieuw'!J16&lt;=0.001,IF(A16&lt;=Stoppen_vrijwillig_aflos,IF(AND(Wat_wil_ik_maandelijks_betalen&gt;H16,A16&gt;=per_wanneer),IF(J15&gt;=0,IF(J15&gt;=Wat_wil_ik_maandelijks_betalen,(Wat_wil_ik_maandelijks_betalen-H16),J15-D16)),0),0),0)</f>
        <v>0</v>
      </c>
      <c r="G16" s="4">
        <f ca="1">J15*Invoer!$B$12/12</f>
        <v>0</v>
      </c>
      <c r="H16" s="4">
        <f ca="1">IFERROR(ABS(PMT(Invoer!$B$12/12,Invoer!$B$25-C16+1,J15,0)),0)</f>
        <v>0</v>
      </c>
      <c r="I16" s="4">
        <f t="shared" ca="1" si="0"/>
        <v>0</v>
      </c>
      <c r="J16" s="4">
        <f t="shared" ca="1" si="3"/>
        <v>0</v>
      </c>
    </row>
    <row r="17" spans="1:10" x14ac:dyDescent="0.25">
      <c r="A17" s="10">
        <f t="shared" si="4"/>
        <v>44896</v>
      </c>
      <c r="B17">
        <f t="shared" si="1"/>
        <v>2</v>
      </c>
      <c r="C17">
        <v>16</v>
      </c>
      <c r="D17" s="4">
        <f t="shared" ca="1" si="2"/>
        <v>0</v>
      </c>
      <c r="E17" s="24">
        <f ca="1">IF(SUM(D17,F17,G17)&gt;=J16,0,IF(ISNA(VLOOKUP(A17,'Extra aflossing'!A:G,3,0)),0,VLOOKUP(A17,'Extra aflossing'!A:G,3,0))+IF(Datum_vandaag&lt;A17,Maandelijks_extra,0))</f>
        <v>0</v>
      </c>
      <c r="F17" s="4">
        <f ca="1">IF('Annuitair extra nieuw'!J17&lt;=0.001,IF(A17&lt;=Stoppen_vrijwillig_aflos,IF(AND(Wat_wil_ik_maandelijks_betalen&gt;H17,A17&gt;=per_wanneer),IF(J16&gt;=0,IF(J16&gt;=Wat_wil_ik_maandelijks_betalen,(Wat_wil_ik_maandelijks_betalen-H17),J16-D17)),0),0),0)</f>
        <v>0</v>
      </c>
      <c r="G17" s="4">
        <f ca="1">J16*Invoer!$B$12/12</f>
        <v>0</v>
      </c>
      <c r="H17" s="4">
        <f ca="1">IFERROR(ABS(PMT(Invoer!$B$12/12,Invoer!$B$25-C17+1,J16,0)),0)</f>
        <v>0</v>
      </c>
      <c r="I17" s="4">
        <f t="shared" ca="1" si="0"/>
        <v>0</v>
      </c>
      <c r="J17" s="4">
        <f t="shared" ca="1" si="3"/>
        <v>0</v>
      </c>
    </row>
    <row r="18" spans="1:10" x14ac:dyDescent="0.25">
      <c r="A18" s="10">
        <f t="shared" si="4"/>
        <v>44927</v>
      </c>
      <c r="B18">
        <f t="shared" si="1"/>
        <v>2</v>
      </c>
      <c r="C18">
        <v>17</v>
      </c>
      <c r="D18" s="4">
        <f t="shared" ca="1" si="2"/>
        <v>0</v>
      </c>
      <c r="E18" s="24">
        <f ca="1">IF(SUM(D18,F18,G18)&gt;=J17,0,IF(ISNA(VLOOKUP(A18,'Extra aflossing'!A:G,3,0)),0,VLOOKUP(A18,'Extra aflossing'!A:G,3,0))+IF(Datum_vandaag&lt;A18,Maandelijks_extra,0))</f>
        <v>0</v>
      </c>
      <c r="F18" s="4">
        <f ca="1">IF('Annuitair extra nieuw'!J18&lt;=0.001,IF(A18&lt;=Stoppen_vrijwillig_aflos,IF(AND(Wat_wil_ik_maandelijks_betalen&gt;H18,A18&gt;=per_wanneer),IF(J17&gt;=0,IF(J17&gt;=Wat_wil_ik_maandelijks_betalen,(Wat_wil_ik_maandelijks_betalen-H18),J17-D18)),0),0),0)</f>
        <v>0</v>
      </c>
      <c r="G18" s="4">
        <f ca="1">J17*Invoer!$B$12/12</f>
        <v>0</v>
      </c>
      <c r="H18" s="4">
        <f ca="1">IFERROR(ABS(PMT(Invoer!$B$12/12,Invoer!$B$25-C18+1,J17,0)),0)</f>
        <v>0</v>
      </c>
      <c r="I18" s="4">
        <f t="shared" ca="1" si="0"/>
        <v>0</v>
      </c>
      <c r="J18" s="4">
        <f t="shared" ca="1" si="3"/>
        <v>0</v>
      </c>
    </row>
    <row r="19" spans="1:10" x14ac:dyDescent="0.25">
      <c r="A19" s="10">
        <f t="shared" si="4"/>
        <v>44958</v>
      </c>
      <c r="B19">
        <f t="shared" si="1"/>
        <v>2</v>
      </c>
      <c r="C19">
        <v>18</v>
      </c>
      <c r="D19" s="4">
        <f t="shared" ca="1" si="2"/>
        <v>0</v>
      </c>
      <c r="E19" s="24">
        <f ca="1">IF(SUM(D19,F19,G19)&gt;=J18,0,IF(ISNA(VLOOKUP(A19,'Extra aflossing'!A:G,3,0)),0,VLOOKUP(A19,'Extra aflossing'!A:G,3,0))+IF(Datum_vandaag&lt;A19,Maandelijks_extra,0))</f>
        <v>0</v>
      </c>
      <c r="F19" s="4">
        <f ca="1">IF('Annuitair extra nieuw'!J19&lt;=0.001,IF(A19&lt;=Stoppen_vrijwillig_aflos,IF(AND(Wat_wil_ik_maandelijks_betalen&gt;H19,A19&gt;=per_wanneer),IF(J18&gt;=0,IF(J18&gt;=Wat_wil_ik_maandelijks_betalen,(Wat_wil_ik_maandelijks_betalen-H19),J18-D19)),0),0),0)</f>
        <v>0</v>
      </c>
      <c r="G19" s="4">
        <f ca="1">J18*Invoer!$B$12/12</f>
        <v>0</v>
      </c>
      <c r="H19" s="4">
        <f ca="1">IFERROR(ABS(PMT(Invoer!$B$12/12,Invoer!$B$25-C19+1,J18,0)),0)</f>
        <v>0</v>
      </c>
      <c r="I19" s="4">
        <f t="shared" ca="1" si="0"/>
        <v>0</v>
      </c>
      <c r="J19" s="4">
        <f t="shared" ca="1" si="3"/>
        <v>0</v>
      </c>
    </row>
    <row r="20" spans="1:10" x14ac:dyDescent="0.25">
      <c r="A20" s="10">
        <f t="shared" si="4"/>
        <v>44986</v>
      </c>
      <c r="B20">
        <f t="shared" si="1"/>
        <v>2</v>
      </c>
      <c r="C20">
        <v>19</v>
      </c>
      <c r="D20" s="4">
        <f t="shared" ca="1" si="2"/>
        <v>0</v>
      </c>
      <c r="E20" s="24">
        <f ca="1">IF(SUM(D20,F20,G20)&gt;=J19,0,IF(ISNA(VLOOKUP(A20,'Extra aflossing'!A:G,3,0)),0,VLOOKUP(A20,'Extra aflossing'!A:G,3,0))+IF(Datum_vandaag&lt;A20,Maandelijks_extra,0))</f>
        <v>0</v>
      </c>
      <c r="F20" s="4">
        <f ca="1">IF('Annuitair extra nieuw'!J20&lt;=0.001,IF(A20&lt;=Stoppen_vrijwillig_aflos,IF(AND(Wat_wil_ik_maandelijks_betalen&gt;H20,A20&gt;=per_wanneer),IF(J19&gt;=0,IF(J19&gt;=Wat_wil_ik_maandelijks_betalen,(Wat_wil_ik_maandelijks_betalen-H20),J19-D20)),0),0),0)</f>
        <v>0</v>
      </c>
      <c r="G20" s="4">
        <f ca="1">J19*Invoer!$B$12/12</f>
        <v>0</v>
      </c>
      <c r="H20" s="4">
        <f ca="1">IFERROR(ABS(PMT(Invoer!$B$12/12,Invoer!$B$25-C20+1,J19,0)),0)</f>
        <v>0</v>
      </c>
      <c r="I20" s="4">
        <f t="shared" ca="1" si="0"/>
        <v>0</v>
      </c>
      <c r="J20" s="4">
        <f t="shared" ca="1" si="3"/>
        <v>0</v>
      </c>
    </row>
    <row r="21" spans="1:10" x14ac:dyDescent="0.25">
      <c r="A21" s="10">
        <f t="shared" si="4"/>
        <v>45017</v>
      </c>
      <c r="B21">
        <f t="shared" si="1"/>
        <v>2</v>
      </c>
      <c r="C21">
        <v>20</v>
      </c>
      <c r="D21" s="4">
        <f t="shared" ca="1" si="2"/>
        <v>0</v>
      </c>
      <c r="E21" s="24">
        <f ca="1">IF(SUM(D21,F21,G21)&gt;=J20,0,IF(ISNA(VLOOKUP(A21,'Extra aflossing'!A:G,3,0)),0,VLOOKUP(A21,'Extra aflossing'!A:G,3,0))+IF(Datum_vandaag&lt;A21,Maandelijks_extra,0))</f>
        <v>0</v>
      </c>
      <c r="F21" s="4">
        <f ca="1">IF('Annuitair extra nieuw'!J21&lt;=0.001,IF(A21&lt;=Stoppen_vrijwillig_aflos,IF(AND(Wat_wil_ik_maandelijks_betalen&gt;H21,A21&gt;=per_wanneer),IF(J20&gt;=0,IF(J20&gt;=Wat_wil_ik_maandelijks_betalen,(Wat_wil_ik_maandelijks_betalen-H21),J20-D21)),0),0),0)</f>
        <v>0</v>
      </c>
      <c r="G21" s="4">
        <f ca="1">J20*Invoer!$B$12/12</f>
        <v>0</v>
      </c>
      <c r="H21" s="4">
        <f ca="1">IFERROR(ABS(PMT(Invoer!$B$12/12,Invoer!$B$25-C21+1,J20,0)),0)</f>
        <v>0</v>
      </c>
      <c r="I21" s="4">
        <f t="shared" ca="1" si="0"/>
        <v>0</v>
      </c>
      <c r="J21" s="4">
        <f t="shared" ca="1" si="3"/>
        <v>0</v>
      </c>
    </row>
    <row r="22" spans="1:10" x14ac:dyDescent="0.25">
      <c r="A22" s="10">
        <f t="shared" si="4"/>
        <v>45047</v>
      </c>
      <c r="B22">
        <f t="shared" si="1"/>
        <v>2</v>
      </c>
      <c r="C22">
        <v>21</v>
      </c>
      <c r="D22" s="4">
        <f t="shared" ca="1" si="2"/>
        <v>0</v>
      </c>
      <c r="E22" s="24">
        <f ca="1">IF(SUM(D22,F22,G22)&gt;=J21,0,IF(ISNA(VLOOKUP(A22,'Extra aflossing'!A:G,3,0)),0,VLOOKUP(A22,'Extra aflossing'!A:G,3,0))+IF(Datum_vandaag&lt;A22,Maandelijks_extra,0))</f>
        <v>0</v>
      </c>
      <c r="F22" s="4">
        <f ca="1">IF('Annuitair extra nieuw'!J22&lt;=0.001,IF(A22&lt;=Stoppen_vrijwillig_aflos,IF(AND(Wat_wil_ik_maandelijks_betalen&gt;H22,A22&gt;=per_wanneer),IF(J21&gt;=0,IF(J21&gt;=Wat_wil_ik_maandelijks_betalen,(Wat_wil_ik_maandelijks_betalen-H22),J21-D22)),0),0),0)</f>
        <v>0</v>
      </c>
      <c r="G22" s="4">
        <f ca="1">J21*Invoer!$B$12/12</f>
        <v>0</v>
      </c>
      <c r="H22" s="4">
        <f ca="1">IFERROR(ABS(PMT(Invoer!$B$12/12,Invoer!$B$25-C22+1,J21,0)),0)</f>
        <v>0</v>
      </c>
      <c r="I22" s="4">
        <f t="shared" ca="1" si="0"/>
        <v>0</v>
      </c>
      <c r="J22" s="4">
        <f t="shared" ca="1" si="3"/>
        <v>0</v>
      </c>
    </row>
    <row r="23" spans="1:10" x14ac:dyDescent="0.25">
      <c r="A23" s="10">
        <f t="shared" si="4"/>
        <v>45078</v>
      </c>
      <c r="B23">
        <f t="shared" si="1"/>
        <v>2</v>
      </c>
      <c r="C23">
        <v>22</v>
      </c>
      <c r="D23" s="4">
        <f t="shared" ca="1" si="2"/>
        <v>0</v>
      </c>
      <c r="E23" s="24">
        <f ca="1">IF(SUM(D23,F23,G23)&gt;=J22,0,IF(ISNA(VLOOKUP(A23,'Extra aflossing'!A:G,3,0)),0,VLOOKUP(A23,'Extra aflossing'!A:G,3,0))+IF(Datum_vandaag&lt;A23,Maandelijks_extra,0))</f>
        <v>0</v>
      </c>
      <c r="F23" s="4">
        <f ca="1">IF('Annuitair extra nieuw'!J23&lt;=0.001,IF(A23&lt;=Stoppen_vrijwillig_aflos,IF(AND(Wat_wil_ik_maandelijks_betalen&gt;H23,A23&gt;=per_wanneer),IF(J22&gt;=0,IF(J22&gt;=Wat_wil_ik_maandelijks_betalen,(Wat_wil_ik_maandelijks_betalen-H23),J22-D23)),0),0),0)</f>
        <v>0</v>
      </c>
      <c r="G23" s="4">
        <f ca="1">J22*Invoer!$B$12/12</f>
        <v>0</v>
      </c>
      <c r="H23" s="4">
        <f ca="1">IFERROR(ABS(PMT(Invoer!$B$12/12,Invoer!$B$25-C23+1,J22,0)),0)</f>
        <v>0</v>
      </c>
      <c r="I23" s="4">
        <f t="shared" ca="1" si="0"/>
        <v>0</v>
      </c>
      <c r="J23" s="4">
        <f t="shared" ca="1" si="3"/>
        <v>0</v>
      </c>
    </row>
    <row r="24" spans="1:10" x14ac:dyDescent="0.25">
      <c r="A24" s="10">
        <f t="shared" si="4"/>
        <v>45108</v>
      </c>
      <c r="B24">
        <f t="shared" si="1"/>
        <v>2</v>
      </c>
      <c r="C24">
        <v>23</v>
      </c>
      <c r="D24" s="4">
        <f t="shared" ca="1" si="2"/>
        <v>0</v>
      </c>
      <c r="E24" s="24">
        <f ca="1">IF(SUM(D24,F24,G24)&gt;=J23,0,IF(ISNA(VLOOKUP(A24,'Extra aflossing'!A:G,3,0)),0,VLOOKUP(A24,'Extra aflossing'!A:G,3,0))+IF(Datum_vandaag&lt;A24,Maandelijks_extra,0))</f>
        <v>0</v>
      </c>
      <c r="F24" s="4">
        <f ca="1">IF('Annuitair extra nieuw'!J24&lt;=0.001,IF(A24&lt;=Stoppen_vrijwillig_aflos,IF(AND(Wat_wil_ik_maandelijks_betalen&gt;H24,A24&gt;=per_wanneer),IF(J23&gt;=0,IF(J23&gt;=Wat_wil_ik_maandelijks_betalen,(Wat_wil_ik_maandelijks_betalen-H24),J23-D24)),0),0),0)</f>
        <v>0</v>
      </c>
      <c r="G24" s="4">
        <f ca="1">J23*Invoer!$B$12/12</f>
        <v>0</v>
      </c>
      <c r="H24" s="4">
        <f ca="1">IFERROR(ABS(PMT(Invoer!$B$12/12,Invoer!$B$25-C24+1,J23,0)),0)</f>
        <v>0</v>
      </c>
      <c r="I24" s="4">
        <f t="shared" ca="1" si="0"/>
        <v>0</v>
      </c>
      <c r="J24" s="4">
        <f t="shared" ca="1" si="3"/>
        <v>0</v>
      </c>
    </row>
    <row r="25" spans="1:10" x14ac:dyDescent="0.25">
      <c r="A25" s="10">
        <f t="shared" si="4"/>
        <v>45139</v>
      </c>
      <c r="B25">
        <f t="shared" si="1"/>
        <v>2</v>
      </c>
      <c r="C25">
        <v>24</v>
      </c>
      <c r="D25" s="4">
        <f t="shared" ca="1" si="2"/>
        <v>0</v>
      </c>
      <c r="E25" s="24">
        <f ca="1">IF(SUM(D25,F25,G25)&gt;=J24,0,IF(ISNA(VLOOKUP(A25,'Extra aflossing'!A:G,3,0)),0,VLOOKUP(A25,'Extra aflossing'!A:G,3,0))+IF(Datum_vandaag&lt;A25,Maandelijks_extra,0))</f>
        <v>0</v>
      </c>
      <c r="F25" s="4">
        <f ca="1">IF('Annuitair extra nieuw'!J25&lt;=0.001,IF(A25&lt;=Stoppen_vrijwillig_aflos,IF(AND(Wat_wil_ik_maandelijks_betalen&gt;H25,A25&gt;=per_wanneer),IF(J24&gt;=0,IF(J24&gt;=Wat_wil_ik_maandelijks_betalen,(Wat_wil_ik_maandelijks_betalen-H25),J24-D25)),0),0),0)</f>
        <v>0</v>
      </c>
      <c r="G25" s="4">
        <f ca="1">J24*Invoer!$B$12/12</f>
        <v>0</v>
      </c>
      <c r="H25" s="4">
        <f ca="1">IFERROR(ABS(PMT(Invoer!$B$12/12,Invoer!$B$25-C25+1,J24,0)),0)</f>
        <v>0</v>
      </c>
      <c r="I25" s="4">
        <f t="shared" ca="1" si="0"/>
        <v>0</v>
      </c>
      <c r="J25" s="4">
        <f t="shared" ca="1" si="3"/>
        <v>0</v>
      </c>
    </row>
    <row r="26" spans="1:10" x14ac:dyDescent="0.25">
      <c r="A26" s="10">
        <f t="shared" si="4"/>
        <v>45170</v>
      </c>
      <c r="B26">
        <f t="shared" si="1"/>
        <v>3</v>
      </c>
      <c r="C26">
        <v>25</v>
      </c>
      <c r="D26" s="4">
        <f t="shared" ca="1" si="2"/>
        <v>0</v>
      </c>
      <c r="E26" s="24">
        <f ca="1">IF(SUM(D26,F26,G26)&gt;=J25,0,IF(ISNA(VLOOKUP(A26,'Extra aflossing'!A:G,3,0)),0,VLOOKUP(A26,'Extra aflossing'!A:G,3,0))+IF(Datum_vandaag&lt;A26,Maandelijks_extra,0))</f>
        <v>0</v>
      </c>
      <c r="F26" s="4">
        <f ca="1">IF('Annuitair extra nieuw'!J26&lt;=0.001,IF(A26&lt;=Stoppen_vrijwillig_aflos,IF(AND(Wat_wil_ik_maandelijks_betalen&gt;H26,A26&gt;=per_wanneer),IF(J25&gt;=0,IF(J25&gt;=Wat_wil_ik_maandelijks_betalen,(Wat_wil_ik_maandelijks_betalen-H26),J25-D26)),0),0),0)</f>
        <v>0</v>
      </c>
      <c r="G26" s="4">
        <f ca="1">J25*Invoer!$B$12/12</f>
        <v>0</v>
      </c>
      <c r="H26" s="4">
        <f ca="1">IFERROR(ABS(PMT(Invoer!$B$12/12,Invoer!$B$25-C26+1,J25,0)),0)</f>
        <v>0</v>
      </c>
      <c r="I26" s="4">
        <f t="shared" ca="1" si="0"/>
        <v>0</v>
      </c>
      <c r="J26" s="4">
        <f t="shared" ca="1" si="3"/>
        <v>0</v>
      </c>
    </row>
    <row r="27" spans="1:10" x14ac:dyDescent="0.25">
      <c r="A27" s="10">
        <f t="shared" si="4"/>
        <v>45200</v>
      </c>
      <c r="B27">
        <f t="shared" si="1"/>
        <v>3</v>
      </c>
      <c r="C27">
        <v>26</v>
      </c>
      <c r="D27" s="4">
        <f t="shared" ca="1" si="2"/>
        <v>0</v>
      </c>
      <c r="E27" s="24">
        <f ca="1">IF(SUM(D27,F27,G27)&gt;=J26,0,IF(ISNA(VLOOKUP(A27,'Extra aflossing'!A:G,3,0)),0,VLOOKUP(A27,'Extra aflossing'!A:G,3,0))+IF(Datum_vandaag&lt;A27,Maandelijks_extra,0))</f>
        <v>0</v>
      </c>
      <c r="F27" s="4">
        <f ca="1">IF('Annuitair extra nieuw'!J27&lt;=0.001,IF(A27&lt;=Stoppen_vrijwillig_aflos,IF(AND(Wat_wil_ik_maandelijks_betalen&gt;H27,A27&gt;=per_wanneer),IF(J26&gt;=0,IF(J26&gt;=Wat_wil_ik_maandelijks_betalen,(Wat_wil_ik_maandelijks_betalen-H27),J26-D27)),0),0),0)</f>
        <v>0</v>
      </c>
      <c r="G27" s="4">
        <f ca="1">J26*Invoer!$B$12/12</f>
        <v>0</v>
      </c>
      <c r="H27" s="4">
        <f ca="1">IFERROR(ABS(PMT(Invoer!$B$12/12,Invoer!$B$25-C27+1,J26,0)),0)</f>
        <v>0</v>
      </c>
      <c r="I27" s="4">
        <f t="shared" ca="1" si="0"/>
        <v>0</v>
      </c>
      <c r="J27" s="4">
        <f t="shared" ca="1" si="3"/>
        <v>0</v>
      </c>
    </row>
    <row r="28" spans="1:10" x14ac:dyDescent="0.25">
      <c r="A28" s="10">
        <f t="shared" si="4"/>
        <v>45231</v>
      </c>
      <c r="B28">
        <f t="shared" si="1"/>
        <v>3</v>
      </c>
      <c r="C28">
        <v>27</v>
      </c>
      <c r="D28" s="4">
        <f t="shared" ca="1" si="2"/>
        <v>0</v>
      </c>
      <c r="E28" s="24">
        <f ca="1">IF(SUM(D28,F28,G28)&gt;=J27,0,IF(ISNA(VLOOKUP(A28,'Extra aflossing'!A:G,3,0)),0,VLOOKUP(A28,'Extra aflossing'!A:G,3,0))+IF(Datum_vandaag&lt;A28,Maandelijks_extra,0))</f>
        <v>0</v>
      </c>
      <c r="F28" s="4">
        <f ca="1">IF('Annuitair extra nieuw'!J28&lt;=0.001,IF(A28&lt;=Stoppen_vrijwillig_aflos,IF(AND(Wat_wil_ik_maandelijks_betalen&gt;H28,A28&gt;=per_wanneer),IF(J27&gt;=0,IF(J27&gt;=Wat_wil_ik_maandelijks_betalen,(Wat_wil_ik_maandelijks_betalen-H28),J27-D28)),0),0),0)</f>
        <v>0</v>
      </c>
      <c r="G28" s="4">
        <f ca="1">J27*Invoer!$B$12/12</f>
        <v>0</v>
      </c>
      <c r="H28" s="4">
        <f ca="1">IFERROR(ABS(PMT(Invoer!$B$12/12,Invoer!$B$25-C28+1,J27,0)),0)</f>
        <v>0</v>
      </c>
      <c r="I28" s="4">
        <f t="shared" ca="1" si="0"/>
        <v>0</v>
      </c>
      <c r="J28" s="4">
        <f t="shared" ca="1" si="3"/>
        <v>0</v>
      </c>
    </row>
    <row r="29" spans="1:10" x14ac:dyDescent="0.25">
      <c r="A29" s="10">
        <f t="shared" si="4"/>
        <v>45261</v>
      </c>
      <c r="B29">
        <f t="shared" si="1"/>
        <v>3</v>
      </c>
      <c r="C29">
        <v>28</v>
      </c>
      <c r="D29" s="4">
        <f t="shared" ca="1" si="2"/>
        <v>0</v>
      </c>
      <c r="E29" s="24">
        <f ca="1">IF(SUM(D29,F29,G29)&gt;=J28,0,IF(ISNA(VLOOKUP(A29,'Extra aflossing'!A:G,3,0)),0,VLOOKUP(A29,'Extra aflossing'!A:G,3,0))+IF(Datum_vandaag&lt;A29,Maandelijks_extra,0))</f>
        <v>0</v>
      </c>
      <c r="F29" s="4">
        <f ca="1">IF('Annuitair extra nieuw'!J29&lt;=0.001,IF(A29&lt;=Stoppen_vrijwillig_aflos,IF(AND(Wat_wil_ik_maandelijks_betalen&gt;H29,A29&gt;=per_wanneer),IF(J28&gt;=0,IF(J28&gt;=Wat_wil_ik_maandelijks_betalen,(Wat_wil_ik_maandelijks_betalen-H29),J28-D29)),0),0),0)</f>
        <v>0</v>
      </c>
      <c r="G29" s="4">
        <f ca="1">J28*Invoer!$B$12/12</f>
        <v>0</v>
      </c>
      <c r="H29" s="4">
        <f ca="1">IFERROR(ABS(PMT(Invoer!$B$12/12,Invoer!$B$25-C29+1,J28,0)),0)</f>
        <v>0</v>
      </c>
      <c r="I29" s="4">
        <f t="shared" ca="1" si="0"/>
        <v>0</v>
      </c>
      <c r="J29" s="4">
        <f t="shared" ca="1" si="3"/>
        <v>0</v>
      </c>
    </row>
    <row r="30" spans="1:10" x14ac:dyDescent="0.25">
      <c r="A30" s="10">
        <f t="shared" si="4"/>
        <v>45292</v>
      </c>
      <c r="B30">
        <f t="shared" si="1"/>
        <v>3</v>
      </c>
      <c r="C30">
        <v>29</v>
      </c>
      <c r="D30" s="4">
        <f t="shared" ca="1" si="2"/>
        <v>0</v>
      </c>
      <c r="E30" s="24">
        <f ca="1">IF(SUM(D30,F30,G30)&gt;=J29,0,IF(ISNA(VLOOKUP(A30,'Extra aflossing'!A:G,3,0)),0,VLOOKUP(A30,'Extra aflossing'!A:G,3,0))+IF(Datum_vandaag&lt;A30,Maandelijks_extra,0))</f>
        <v>0</v>
      </c>
      <c r="F30" s="4">
        <f ca="1">IF('Annuitair extra nieuw'!J30&lt;=0.001,IF(A30&lt;=Stoppen_vrijwillig_aflos,IF(AND(Wat_wil_ik_maandelijks_betalen&gt;H30,A30&gt;=per_wanneer),IF(J29&gt;=0,IF(J29&gt;=Wat_wil_ik_maandelijks_betalen,(Wat_wil_ik_maandelijks_betalen-H30),J29-D30)),0),0),0)</f>
        <v>0</v>
      </c>
      <c r="G30" s="4">
        <f ca="1">J29*Invoer!$B$12/12</f>
        <v>0</v>
      </c>
      <c r="H30" s="4">
        <f ca="1">IFERROR(ABS(PMT(Invoer!$B$12/12,Invoer!$B$25-C30+1,J29,0)),0)</f>
        <v>0</v>
      </c>
      <c r="I30" s="4">
        <f t="shared" ca="1" si="0"/>
        <v>0</v>
      </c>
      <c r="J30" s="4">
        <f t="shared" ca="1" si="3"/>
        <v>0</v>
      </c>
    </row>
    <row r="31" spans="1:10" x14ac:dyDescent="0.25">
      <c r="A31" s="10">
        <f t="shared" si="4"/>
        <v>45323</v>
      </c>
      <c r="B31">
        <f t="shared" si="1"/>
        <v>3</v>
      </c>
      <c r="C31">
        <v>30</v>
      </c>
      <c r="D31" s="4">
        <f t="shared" ca="1" si="2"/>
        <v>0</v>
      </c>
      <c r="E31" s="24">
        <f ca="1">IF(SUM(D31,F31,G31)&gt;=J30,0,IF(ISNA(VLOOKUP(A31,'Extra aflossing'!A:G,3,0)),0,VLOOKUP(A31,'Extra aflossing'!A:G,3,0))+IF(Datum_vandaag&lt;A31,Maandelijks_extra,0))</f>
        <v>0</v>
      </c>
      <c r="F31" s="4">
        <f ca="1">IF('Annuitair extra nieuw'!J31&lt;=0.001,IF(A31&lt;=Stoppen_vrijwillig_aflos,IF(AND(Wat_wil_ik_maandelijks_betalen&gt;H31,A31&gt;=per_wanneer),IF(J30&gt;=0,IF(J30&gt;=Wat_wil_ik_maandelijks_betalen,(Wat_wil_ik_maandelijks_betalen-H31),J30-D31)),0),0),0)</f>
        <v>0</v>
      </c>
      <c r="G31" s="4">
        <f ca="1">J30*Invoer!$B$12/12</f>
        <v>0</v>
      </c>
      <c r="H31" s="4">
        <f ca="1">IFERROR(ABS(PMT(Invoer!$B$12/12,Invoer!$B$25-C31+1,J30,0)),0)</f>
        <v>0</v>
      </c>
      <c r="I31" s="4">
        <f t="shared" ca="1" si="0"/>
        <v>0</v>
      </c>
      <c r="J31" s="4">
        <f t="shared" ca="1" si="3"/>
        <v>0</v>
      </c>
    </row>
    <row r="32" spans="1:10" x14ac:dyDescent="0.25">
      <c r="A32" s="10">
        <f t="shared" si="4"/>
        <v>45352</v>
      </c>
      <c r="B32">
        <f t="shared" si="1"/>
        <v>3</v>
      </c>
      <c r="C32">
        <v>31</v>
      </c>
      <c r="D32" s="4">
        <f t="shared" ca="1" si="2"/>
        <v>0</v>
      </c>
      <c r="E32" s="24">
        <f ca="1">IF(SUM(D32,F32,G32)&gt;=J31,0,IF(ISNA(VLOOKUP(A32,'Extra aflossing'!A:G,3,0)),0,VLOOKUP(A32,'Extra aflossing'!A:G,3,0))+IF(Datum_vandaag&lt;A32,Maandelijks_extra,0))</f>
        <v>0</v>
      </c>
      <c r="F32" s="4">
        <f ca="1">IF('Annuitair extra nieuw'!J32&lt;=0.001,IF(A32&lt;=Stoppen_vrijwillig_aflos,IF(AND(Wat_wil_ik_maandelijks_betalen&gt;H32,A32&gt;=per_wanneer),IF(J31&gt;=0,IF(J31&gt;=Wat_wil_ik_maandelijks_betalen,(Wat_wil_ik_maandelijks_betalen-H32),J31-D32)),0),0),0)</f>
        <v>0</v>
      </c>
      <c r="G32" s="4">
        <f ca="1">J31*Invoer!$B$12/12</f>
        <v>0</v>
      </c>
      <c r="H32" s="4">
        <f ca="1">IFERROR(ABS(PMT(Invoer!$B$12/12,Invoer!$B$25-C32+1,J31,0)),0)</f>
        <v>0</v>
      </c>
      <c r="I32" s="4">
        <f t="shared" ca="1" si="0"/>
        <v>0</v>
      </c>
      <c r="J32" s="4">
        <f t="shared" ca="1" si="3"/>
        <v>0</v>
      </c>
    </row>
    <row r="33" spans="1:10" x14ac:dyDescent="0.25">
      <c r="A33" s="10">
        <f t="shared" si="4"/>
        <v>45383</v>
      </c>
      <c r="B33">
        <f t="shared" si="1"/>
        <v>3</v>
      </c>
      <c r="C33">
        <v>32</v>
      </c>
      <c r="D33" s="4">
        <f t="shared" ca="1" si="2"/>
        <v>0</v>
      </c>
      <c r="E33" s="24">
        <f ca="1">IF(SUM(D33,F33,G33)&gt;=J32,0,IF(ISNA(VLOOKUP(A33,'Extra aflossing'!A:G,3,0)),0,VLOOKUP(A33,'Extra aflossing'!A:G,3,0))+IF(Datum_vandaag&lt;A33,Maandelijks_extra,0))</f>
        <v>0</v>
      </c>
      <c r="F33" s="4">
        <f ca="1">IF('Annuitair extra nieuw'!J33&lt;=0.001,IF(A33&lt;=Stoppen_vrijwillig_aflos,IF(AND(Wat_wil_ik_maandelijks_betalen&gt;H33,A33&gt;=per_wanneer),IF(J32&gt;=0,IF(J32&gt;=Wat_wil_ik_maandelijks_betalen,(Wat_wil_ik_maandelijks_betalen-H33),J32-D33)),0),0),0)</f>
        <v>0</v>
      </c>
      <c r="G33" s="4">
        <f ca="1">J32*Invoer!$B$12/12</f>
        <v>0</v>
      </c>
      <c r="H33" s="4">
        <f ca="1">IFERROR(ABS(PMT(Invoer!$B$12/12,Invoer!$B$25-C33+1,J32,0)),0)</f>
        <v>0</v>
      </c>
      <c r="I33" s="4">
        <f t="shared" ca="1" si="0"/>
        <v>0</v>
      </c>
      <c r="J33" s="4">
        <f t="shared" ca="1" si="3"/>
        <v>0</v>
      </c>
    </row>
    <row r="34" spans="1:10" x14ac:dyDescent="0.25">
      <c r="A34" s="10">
        <f t="shared" si="4"/>
        <v>45413</v>
      </c>
      <c r="B34">
        <f t="shared" si="1"/>
        <v>3</v>
      </c>
      <c r="C34">
        <v>33</v>
      </c>
      <c r="D34" s="4">
        <f t="shared" ca="1" si="2"/>
        <v>0</v>
      </c>
      <c r="E34" s="24">
        <f ca="1">IF(SUM(D34,F34,G34)&gt;=J33,0,IF(ISNA(VLOOKUP(A34,'Extra aflossing'!A:G,3,0)),0,VLOOKUP(A34,'Extra aflossing'!A:G,3,0))+IF(Datum_vandaag&lt;A34,Maandelijks_extra,0))</f>
        <v>0</v>
      </c>
      <c r="F34" s="4">
        <f ca="1">IF('Annuitair extra nieuw'!J34&lt;=0.001,IF(A34&lt;=Stoppen_vrijwillig_aflos,IF(AND(Wat_wil_ik_maandelijks_betalen&gt;H34,A34&gt;=per_wanneer),IF(J33&gt;=0,IF(J33&gt;=Wat_wil_ik_maandelijks_betalen,(Wat_wil_ik_maandelijks_betalen-H34),J33-D34)),0),0),0)</f>
        <v>0</v>
      </c>
      <c r="G34" s="4">
        <f ca="1">J33*Invoer!$B$12/12</f>
        <v>0</v>
      </c>
      <c r="H34" s="4">
        <f ca="1">IFERROR(ABS(PMT(Invoer!$B$12/12,Invoer!$B$25-C34+1,J33,0)),0)</f>
        <v>0</v>
      </c>
      <c r="I34" s="4">
        <f t="shared" ca="1" si="0"/>
        <v>0</v>
      </c>
      <c r="J34" s="4">
        <f t="shared" ca="1" si="3"/>
        <v>0</v>
      </c>
    </row>
    <row r="35" spans="1:10" x14ac:dyDescent="0.25">
      <c r="A35" s="10">
        <f t="shared" si="4"/>
        <v>45444</v>
      </c>
      <c r="B35">
        <f t="shared" si="1"/>
        <v>3</v>
      </c>
      <c r="C35">
        <v>34</v>
      </c>
      <c r="D35" s="4">
        <f t="shared" ca="1" si="2"/>
        <v>0</v>
      </c>
      <c r="E35" s="24">
        <f ca="1">IF(SUM(D35,F35,G35)&gt;=J34,0,IF(ISNA(VLOOKUP(A35,'Extra aflossing'!A:G,3,0)),0,VLOOKUP(A35,'Extra aflossing'!A:G,3,0))+IF(Datum_vandaag&lt;A35,Maandelijks_extra,0))</f>
        <v>0</v>
      </c>
      <c r="F35" s="4">
        <f ca="1">IF('Annuitair extra nieuw'!J35&lt;=0.001,IF(A35&lt;=Stoppen_vrijwillig_aflos,IF(AND(Wat_wil_ik_maandelijks_betalen&gt;H35,A35&gt;=per_wanneer),IF(J34&gt;=0,IF(J34&gt;=Wat_wil_ik_maandelijks_betalen,(Wat_wil_ik_maandelijks_betalen-H35),J34-D35)),0),0),0)</f>
        <v>0</v>
      </c>
      <c r="G35" s="4">
        <f ca="1">J34*Invoer!$B$12/12</f>
        <v>0</v>
      </c>
      <c r="H35" s="4">
        <f ca="1">IFERROR(ABS(PMT(Invoer!$B$12/12,Invoer!$B$25-C35+1,J34,0)),0)</f>
        <v>0</v>
      </c>
      <c r="I35" s="4">
        <f t="shared" ca="1" si="0"/>
        <v>0</v>
      </c>
      <c r="J35" s="4">
        <f t="shared" ca="1" si="3"/>
        <v>0</v>
      </c>
    </row>
    <row r="36" spans="1:10" x14ac:dyDescent="0.25">
      <c r="A36" s="10">
        <f t="shared" si="4"/>
        <v>45474</v>
      </c>
      <c r="B36">
        <f t="shared" si="1"/>
        <v>3</v>
      </c>
      <c r="C36">
        <v>35</v>
      </c>
      <c r="D36" s="4">
        <f t="shared" ca="1" si="2"/>
        <v>0</v>
      </c>
      <c r="E36" s="24">
        <f ca="1">IF(SUM(D36,F36,G36)&gt;=J35,0,IF(ISNA(VLOOKUP(A36,'Extra aflossing'!A:G,3,0)),0,VLOOKUP(A36,'Extra aflossing'!A:G,3,0))+IF(Datum_vandaag&lt;A36,Maandelijks_extra,0))</f>
        <v>0</v>
      </c>
      <c r="F36" s="4">
        <f ca="1">IF('Annuitair extra nieuw'!J36&lt;=0.001,IF(A36&lt;=Stoppen_vrijwillig_aflos,IF(AND(Wat_wil_ik_maandelijks_betalen&gt;H36,A36&gt;=per_wanneer),IF(J35&gt;=0,IF(J35&gt;=Wat_wil_ik_maandelijks_betalen,(Wat_wil_ik_maandelijks_betalen-H36),J35-D36)),0),0),0)</f>
        <v>0</v>
      </c>
      <c r="G36" s="4">
        <f ca="1">J35*Invoer!$B$12/12</f>
        <v>0</v>
      </c>
      <c r="H36" s="4">
        <f ca="1">IFERROR(ABS(PMT(Invoer!$B$12/12,Invoer!$B$25-C36+1,J35,0)),0)</f>
        <v>0</v>
      </c>
      <c r="I36" s="4">
        <f t="shared" ca="1" si="0"/>
        <v>0</v>
      </c>
      <c r="J36" s="4">
        <f t="shared" ca="1" si="3"/>
        <v>0</v>
      </c>
    </row>
    <row r="37" spans="1:10" x14ac:dyDescent="0.25">
      <c r="A37" s="10">
        <f t="shared" si="4"/>
        <v>45505</v>
      </c>
      <c r="B37">
        <f t="shared" si="1"/>
        <v>3</v>
      </c>
      <c r="C37">
        <v>36</v>
      </c>
      <c r="D37" s="4">
        <f t="shared" ca="1" si="2"/>
        <v>0</v>
      </c>
      <c r="E37" s="24">
        <f ca="1">IF(SUM(D37,F37,G37)&gt;=J36,0,IF(ISNA(VLOOKUP(A37,'Extra aflossing'!A:G,3,0)),0,VLOOKUP(A37,'Extra aflossing'!A:G,3,0))+IF(Datum_vandaag&lt;A37,Maandelijks_extra,0))</f>
        <v>0</v>
      </c>
      <c r="F37" s="4">
        <f ca="1">IF('Annuitair extra nieuw'!J37&lt;=0.001,IF(A37&lt;=Stoppen_vrijwillig_aflos,IF(AND(Wat_wil_ik_maandelijks_betalen&gt;H37,A37&gt;=per_wanneer),IF(J36&gt;=0,IF(J36&gt;=Wat_wil_ik_maandelijks_betalen,(Wat_wil_ik_maandelijks_betalen-H37),J36-D37)),0),0),0)</f>
        <v>0</v>
      </c>
      <c r="G37" s="4">
        <f ca="1">J36*Invoer!$B$12/12</f>
        <v>0</v>
      </c>
      <c r="H37" s="4">
        <f ca="1">IFERROR(ABS(PMT(Invoer!$B$12/12,Invoer!$B$25-C37+1,J36,0)),0)</f>
        <v>0</v>
      </c>
      <c r="I37" s="4">
        <f t="shared" ca="1" si="0"/>
        <v>0</v>
      </c>
      <c r="J37" s="4">
        <f t="shared" ca="1" si="3"/>
        <v>0</v>
      </c>
    </row>
    <row r="38" spans="1:10" x14ac:dyDescent="0.25">
      <c r="A38" s="10">
        <f t="shared" si="4"/>
        <v>45536</v>
      </c>
      <c r="B38">
        <f t="shared" si="1"/>
        <v>4</v>
      </c>
      <c r="C38">
        <v>37</v>
      </c>
      <c r="D38" s="4">
        <f t="shared" ca="1" si="2"/>
        <v>0</v>
      </c>
      <c r="E38" s="24">
        <f ca="1">IF(SUM(D38,F38,G38)&gt;=J37,0,IF(ISNA(VLOOKUP(A38,'Extra aflossing'!A:G,3,0)),0,VLOOKUP(A38,'Extra aflossing'!A:G,3,0))+IF(Datum_vandaag&lt;A38,Maandelijks_extra,0))</f>
        <v>0</v>
      </c>
      <c r="F38" s="4">
        <f ca="1">IF('Annuitair extra nieuw'!J38&lt;=0.001,IF(A38&lt;=Stoppen_vrijwillig_aflos,IF(AND(Wat_wil_ik_maandelijks_betalen&gt;H38,A38&gt;=per_wanneer),IF(J37&gt;=0,IF(J37&gt;=Wat_wil_ik_maandelijks_betalen,(Wat_wil_ik_maandelijks_betalen-H38),J37-D38)),0),0),0)</f>
        <v>0</v>
      </c>
      <c r="G38" s="4">
        <f ca="1">J37*Invoer!$B$12/12</f>
        <v>0</v>
      </c>
      <c r="H38" s="4">
        <f ca="1">IFERROR(ABS(PMT(Invoer!$B$12/12,Invoer!$B$25-C38+1,J37,0)),0)</f>
        <v>0</v>
      </c>
      <c r="I38" s="4">
        <f t="shared" ca="1" si="0"/>
        <v>0</v>
      </c>
      <c r="J38" s="4">
        <f t="shared" ca="1" si="3"/>
        <v>0</v>
      </c>
    </row>
    <row r="39" spans="1:10" x14ac:dyDescent="0.25">
      <c r="A39" s="10">
        <f t="shared" si="4"/>
        <v>45566</v>
      </c>
      <c r="B39">
        <f t="shared" si="1"/>
        <v>4</v>
      </c>
      <c r="C39">
        <v>38</v>
      </c>
      <c r="D39" s="4">
        <f t="shared" ca="1" si="2"/>
        <v>0</v>
      </c>
      <c r="E39" s="24">
        <f ca="1">IF(SUM(D39,F39,G39)&gt;=J38,0,IF(ISNA(VLOOKUP(A39,'Extra aflossing'!A:G,3,0)),0,VLOOKUP(A39,'Extra aflossing'!A:G,3,0))+IF(Datum_vandaag&lt;A39,Maandelijks_extra,0))</f>
        <v>0</v>
      </c>
      <c r="F39" s="4">
        <f ca="1">IF('Annuitair extra nieuw'!J39&lt;=0.001,IF(A39&lt;=Stoppen_vrijwillig_aflos,IF(AND(Wat_wil_ik_maandelijks_betalen&gt;H39,A39&gt;=per_wanneer),IF(J38&gt;=0,IF(J38&gt;=Wat_wil_ik_maandelijks_betalen,(Wat_wil_ik_maandelijks_betalen-H39),J38-D39)),0),0),0)</f>
        <v>0</v>
      </c>
      <c r="G39" s="4">
        <f ca="1">J38*Invoer!$B$12/12</f>
        <v>0</v>
      </c>
      <c r="H39" s="4">
        <f ca="1">IFERROR(ABS(PMT(Invoer!$B$12/12,Invoer!$B$25-C39+1,J38,0)),0)</f>
        <v>0</v>
      </c>
      <c r="I39" s="4">
        <f t="shared" ca="1" si="0"/>
        <v>0</v>
      </c>
      <c r="J39" s="4">
        <f t="shared" ca="1" si="3"/>
        <v>0</v>
      </c>
    </row>
    <row r="40" spans="1:10" x14ac:dyDescent="0.25">
      <c r="A40" s="10">
        <f t="shared" si="4"/>
        <v>45597</v>
      </c>
      <c r="B40">
        <f t="shared" si="1"/>
        <v>4</v>
      </c>
      <c r="C40">
        <v>39</v>
      </c>
      <c r="D40" s="4">
        <f t="shared" ca="1" si="2"/>
        <v>0</v>
      </c>
      <c r="E40" s="24">
        <f ca="1">IF(SUM(D40,F40,G40)&gt;=J39,0,IF(ISNA(VLOOKUP(A40,'Extra aflossing'!A:G,3,0)),0,VLOOKUP(A40,'Extra aflossing'!A:G,3,0))+IF(Datum_vandaag&lt;A40,Maandelijks_extra,0))</f>
        <v>0</v>
      </c>
      <c r="F40" s="4">
        <f ca="1">IF('Annuitair extra nieuw'!J40&lt;=0.001,IF(A40&lt;=Stoppen_vrijwillig_aflos,IF(AND(Wat_wil_ik_maandelijks_betalen&gt;H40,A40&gt;=per_wanneer),IF(J39&gt;=0,IF(J39&gt;=Wat_wil_ik_maandelijks_betalen,(Wat_wil_ik_maandelijks_betalen-H40),J39-D40)),0),0),0)</f>
        <v>0</v>
      </c>
      <c r="G40" s="4">
        <f ca="1">J39*Invoer!$B$12/12</f>
        <v>0</v>
      </c>
      <c r="H40" s="4">
        <f ca="1">IFERROR(ABS(PMT(Invoer!$B$12/12,Invoer!$B$25-C40+1,J39,0)),0)</f>
        <v>0</v>
      </c>
      <c r="I40" s="4">
        <f t="shared" ca="1" si="0"/>
        <v>0</v>
      </c>
      <c r="J40" s="4">
        <f t="shared" ca="1" si="3"/>
        <v>0</v>
      </c>
    </row>
    <row r="41" spans="1:10" x14ac:dyDescent="0.25">
      <c r="A41" s="10">
        <f t="shared" si="4"/>
        <v>45627</v>
      </c>
      <c r="B41">
        <f t="shared" si="1"/>
        <v>4</v>
      </c>
      <c r="C41">
        <v>40</v>
      </c>
      <c r="D41" s="4">
        <f t="shared" ca="1" si="2"/>
        <v>0</v>
      </c>
      <c r="E41" s="24">
        <f ca="1">IF(SUM(D41,F41,G41)&gt;=J40,0,IF(ISNA(VLOOKUP(A41,'Extra aflossing'!A:G,3,0)),0,VLOOKUP(A41,'Extra aflossing'!A:G,3,0))+IF(Datum_vandaag&lt;A41,Maandelijks_extra,0))</f>
        <v>0</v>
      </c>
      <c r="F41" s="4">
        <f ca="1">IF('Annuitair extra nieuw'!J41&lt;=0.001,IF(A41&lt;=Stoppen_vrijwillig_aflos,IF(AND(Wat_wil_ik_maandelijks_betalen&gt;H41,A41&gt;=per_wanneer),IF(J40&gt;=0,IF(J40&gt;=Wat_wil_ik_maandelijks_betalen,(Wat_wil_ik_maandelijks_betalen-H41),J40-D41)),0),0),0)</f>
        <v>0</v>
      </c>
      <c r="G41" s="4">
        <f ca="1">J40*Invoer!$B$12/12</f>
        <v>0</v>
      </c>
      <c r="H41" s="4">
        <f ca="1">IFERROR(ABS(PMT(Invoer!$B$12/12,Invoer!$B$25-C41+1,J40,0)),0)</f>
        <v>0</v>
      </c>
      <c r="I41" s="4">
        <f t="shared" ca="1" si="0"/>
        <v>0</v>
      </c>
      <c r="J41" s="4">
        <f t="shared" ca="1" si="3"/>
        <v>0</v>
      </c>
    </row>
    <row r="42" spans="1:10" x14ac:dyDescent="0.25">
      <c r="A42" s="10">
        <f t="shared" si="4"/>
        <v>45658</v>
      </c>
      <c r="B42">
        <f t="shared" si="1"/>
        <v>4</v>
      </c>
      <c r="C42">
        <v>41</v>
      </c>
      <c r="D42" s="4">
        <f t="shared" ca="1" si="2"/>
        <v>0</v>
      </c>
      <c r="E42" s="24">
        <f ca="1">IF(SUM(D42,F42,G42)&gt;=J41,0,IF(ISNA(VLOOKUP(A42,'Extra aflossing'!A:G,3,0)),0,VLOOKUP(A42,'Extra aflossing'!A:G,3,0))+IF(Datum_vandaag&lt;A42,Maandelijks_extra,0))</f>
        <v>0</v>
      </c>
      <c r="F42" s="4">
        <f ca="1">IF('Annuitair extra nieuw'!J42&lt;=0.001,IF(A42&lt;=Stoppen_vrijwillig_aflos,IF(AND(Wat_wil_ik_maandelijks_betalen&gt;H42,A42&gt;=per_wanneer),IF(J41&gt;=0,IF(J41&gt;=Wat_wil_ik_maandelijks_betalen,(Wat_wil_ik_maandelijks_betalen-H42),J41-D42)),0),0),0)</f>
        <v>0</v>
      </c>
      <c r="G42" s="4">
        <f ca="1">J41*Invoer!$B$12/12</f>
        <v>0</v>
      </c>
      <c r="H42" s="4">
        <f ca="1">IFERROR(ABS(PMT(Invoer!$B$12/12,Invoer!$B$25-C42+1,J41,0)),0)</f>
        <v>0</v>
      </c>
      <c r="I42" s="4">
        <f t="shared" ca="1" si="0"/>
        <v>0</v>
      </c>
      <c r="J42" s="4">
        <f t="shared" ca="1" si="3"/>
        <v>0</v>
      </c>
    </row>
    <row r="43" spans="1:10" x14ac:dyDescent="0.25">
      <c r="A43" s="10">
        <f t="shared" si="4"/>
        <v>45689</v>
      </c>
      <c r="B43">
        <f t="shared" si="1"/>
        <v>4</v>
      </c>
      <c r="C43">
        <v>42</v>
      </c>
      <c r="D43" s="4">
        <f t="shared" ca="1" si="2"/>
        <v>0</v>
      </c>
      <c r="E43" s="24">
        <f ca="1">IF(SUM(D43,F43,G43)&gt;=J42,0,IF(ISNA(VLOOKUP(A43,'Extra aflossing'!A:G,3,0)),0,VLOOKUP(A43,'Extra aflossing'!A:G,3,0))+IF(Datum_vandaag&lt;A43,Maandelijks_extra,0))</f>
        <v>0</v>
      </c>
      <c r="F43" s="4">
        <f ca="1">IF('Annuitair extra nieuw'!J43&lt;=0.001,IF(A43&lt;=Stoppen_vrijwillig_aflos,IF(AND(Wat_wil_ik_maandelijks_betalen&gt;H43,A43&gt;=per_wanneer),IF(J42&gt;=0,IF(J42&gt;=Wat_wil_ik_maandelijks_betalen,(Wat_wil_ik_maandelijks_betalen-H43),J42-D43)),0),0),0)</f>
        <v>0</v>
      </c>
      <c r="G43" s="4">
        <f ca="1">J42*Invoer!$B$12/12</f>
        <v>0</v>
      </c>
      <c r="H43" s="4">
        <f ca="1">IFERROR(ABS(PMT(Invoer!$B$12/12,Invoer!$B$25-C43+1,J42,0)),0)</f>
        <v>0</v>
      </c>
      <c r="I43" s="4">
        <f t="shared" ca="1" si="0"/>
        <v>0</v>
      </c>
      <c r="J43" s="4">
        <f t="shared" ca="1" si="3"/>
        <v>0</v>
      </c>
    </row>
    <row r="44" spans="1:10" x14ac:dyDescent="0.25">
      <c r="A44" s="10">
        <f t="shared" si="4"/>
        <v>45717</v>
      </c>
      <c r="B44">
        <f t="shared" si="1"/>
        <v>4</v>
      </c>
      <c r="C44">
        <v>43</v>
      </c>
      <c r="D44" s="4">
        <f t="shared" ca="1" si="2"/>
        <v>0</v>
      </c>
      <c r="E44" s="24">
        <f ca="1">IF(SUM(D44,F44,G44)&gt;=J43,0,IF(ISNA(VLOOKUP(A44,'Extra aflossing'!A:G,3,0)),0,VLOOKUP(A44,'Extra aflossing'!A:G,3,0))+IF(Datum_vandaag&lt;A44,Maandelijks_extra,0))</f>
        <v>0</v>
      </c>
      <c r="F44" s="4">
        <f ca="1">IF('Annuitair extra nieuw'!J44&lt;=0.001,IF(A44&lt;=Stoppen_vrijwillig_aflos,IF(AND(Wat_wil_ik_maandelijks_betalen&gt;H44,A44&gt;=per_wanneer),IF(J43&gt;=0,IF(J43&gt;=Wat_wil_ik_maandelijks_betalen,(Wat_wil_ik_maandelijks_betalen-H44),J43-D44)),0),0),0)</f>
        <v>0</v>
      </c>
      <c r="G44" s="4">
        <f ca="1">J43*Invoer!$B$12/12</f>
        <v>0</v>
      </c>
      <c r="H44" s="4">
        <f ca="1">IFERROR(ABS(PMT(Invoer!$B$12/12,Invoer!$B$25-C44+1,J43,0)),0)</f>
        <v>0</v>
      </c>
      <c r="I44" s="4">
        <f t="shared" ca="1" si="0"/>
        <v>0</v>
      </c>
      <c r="J44" s="4">
        <f t="shared" ca="1" si="3"/>
        <v>0</v>
      </c>
    </row>
    <row r="45" spans="1:10" x14ac:dyDescent="0.25">
      <c r="A45" s="10">
        <f t="shared" si="4"/>
        <v>45748</v>
      </c>
      <c r="B45">
        <f t="shared" si="1"/>
        <v>4</v>
      </c>
      <c r="C45">
        <v>44</v>
      </c>
      <c r="D45" s="4">
        <f t="shared" ca="1" si="2"/>
        <v>0</v>
      </c>
      <c r="E45" s="24">
        <f ca="1">IF(SUM(D45,F45,G45)&gt;=J44,0,IF(ISNA(VLOOKUP(A45,'Extra aflossing'!A:G,3,0)),0,VLOOKUP(A45,'Extra aflossing'!A:G,3,0))+IF(Datum_vandaag&lt;A45,Maandelijks_extra,0))</f>
        <v>0</v>
      </c>
      <c r="F45" s="4">
        <f ca="1">IF('Annuitair extra nieuw'!J45&lt;=0.001,IF(A45&lt;=Stoppen_vrijwillig_aflos,IF(AND(Wat_wil_ik_maandelijks_betalen&gt;H45,A45&gt;=per_wanneer),IF(J44&gt;=0,IF(J44&gt;=Wat_wil_ik_maandelijks_betalen,(Wat_wil_ik_maandelijks_betalen-H45),J44-D45)),0),0),0)</f>
        <v>0</v>
      </c>
      <c r="G45" s="4">
        <f ca="1">J44*Invoer!$B$12/12</f>
        <v>0</v>
      </c>
      <c r="H45" s="4">
        <f ca="1">IFERROR(ABS(PMT(Invoer!$B$12/12,Invoer!$B$25-C45+1,J44,0)),0)</f>
        <v>0</v>
      </c>
      <c r="I45" s="4">
        <f t="shared" ca="1" si="0"/>
        <v>0</v>
      </c>
      <c r="J45" s="4">
        <f t="shared" ca="1" si="3"/>
        <v>0</v>
      </c>
    </row>
    <row r="46" spans="1:10" x14ac:dyDescent="0.25">
      <c r="A46" s="10">
        <f t="shared" si="4"/>
        <v>45778</v>
      </c>
      <c r="B46">
        <f t="shared" si="1"/>
        <v>4</v>
      </c>
      <c r="C46">
        <v>45</v>
      </c>
      <c r="D46" s="4">
        <f t="shared" ca="1" si="2"/>
        <v>0</v>
      </c>
      <c r="E46" s="24">
        <f ca="1">IF(SUM(D46,F46,G46)&gt;=J45,0,IF(ISNA(VLOOKUP(A46,'Extra aflossing'!A:G,3,0)),0,VLOOKUP(A46,'Extra aflossing'!A:G,3,0))+IF(Datum_vandaag&lt;A46,Maandelijks_extra,0))</f>
        <v>0</v>
      </c>
      <c r="F46" s="4">
        <f ca="1">IF('Annuitair extra nieuw'!J46&lt;=0.001,IF(A46&lt;=Stoppen_vrijwillig_aflos,IF(AND(Wat_wil_ik_maandelijks_betalen&gt;H46,A46&gt;=per_wanneer),IF(J45&gt;=0,IF(J45&gt;=Wat_wil_ik_maandelijks_betalen,(Wat_wil_ik_maandelijks_betalen-H46),J45-D46)),0),0),0)</f>
        <v>0</v>
      </c>
      <c r="G46" s="4">
        <f ca="1">J45*Invoer!$B$12/12</f>
        <v>0</v>
      </c>
      <c r="H46" s="4">
        <f ca="1">IFERROR(ABS(PMT(Invoer!$B$12/12,Invoer!$B$25-C46+1,J45,0)),0)</f>
        <v>0</v>
      </c>
      <c r="I46" s="4">
        <f t="shared" ca="1" si="0"/>
        <v>0</v>
      </c>
      <c r="J46" s="4">
        <f t="shared" ca="1" si="3"/>
        <v>0</v>
      </c>
    </row>
    <row r="47" spans="1:10" x14ac:dyDescent="0.25">
      <c r="A47" s="10">
        <f t="shared" si="4"/>
        <v>45809</v>
      </c>
      <c r="B47">
        <f t="shared" si="1"/>
        <v>4</v>
      </c>
      <c r="C47">
        <v>46</v>
      </c>
      <c r="D47" s="4">
        <f t="shared" ca="1" si="2"/>
        <v>0</v>
      </c>
      <c r="E47" s="24">
        <f ca="1">IF(SUM(D47,F47,G47)&gt;=J46,0,IF(ISNA(VLOOKUP(A47,'Extra aflossing'!A:G,3,0)),0,VLOOKUP(A47,'Extra aflossing'!A:G,3,0))+IF(Datum_vandaag&lt;A47,Maandelijks_extra,0))</f>
        <v>0</v>
      </c>
      <c r="F47" s="4">
        <f ca="1">IF('Annuitair extra nieuw'!J47&lt;=0.001,IF(A47&lt;=Stoppen_vrijwillig_aflos,IF(AND(Wat_wil_ik_maandelijks_betalen&gt;H47,A47&gt;=per_wanneer),IF(J46&gt;=0,IF(J46&gt;=Wat_wil_ik_maandelijks_betalen,(Wat_wil_ik_maandelijks_betalen-H47),J46-D47)),0),0),0)</f>
        <v>0</v>
      </c>
      <c r="G47" s="4">
        <f ca="1">J46*Invoer!$B$12/12</f>
        <v>0</v>
      </c>
      <c r="H47" s="4">
        <f ca="1">IFERROR(ABS(PMT(Invoer!$B$12/12,Invoer!$B$25-C47+1,J46,0)),0)</f>
        <v>0</v>
      </c>
      <c r="I47" s="4">
        <f t="shared" ca="1" si="0"/>
        <v>0</v>
      </c>
      <c r="J47" s="4">
        <f t="shared" ca="1" si="3"/>
        <v>0</v>
      </c>
    </row>
    <row r="48" spans="1:10" x14ac:dyDescent="0.25">
      <c r="A48" s="10">
        <f t="shared" si="4"/>
        <v>45839</v>
      </c>
      <c r="B48">
        <f t="shared" si="1"/>
        <v>4</v>
      </c>
      <c r="C48">
        <v>47</v>
      </c>
      <c r="D48" s="4">
        <f t="shared" ca="1" si="2"/>
        <v>0</v>
      </c>
      <c r="E48" s="24">
        <f ca="1">IF(SUM(D48,F48,G48)&gt;=J47,0,IF(ISNA(VLOOKUP(A48,'Extra aflossing'!A:G,3,0)),0,VLOOKUP(A48,'Extra aflossing'!A:G,3,0))+IF(Datum_vandaag&lt;A48,Maandelijks_extra,0))</f>
        <v>0</v>
      </c>
      <c r="F48" s="4">
        <f ca="1">IF('Annuitair extra nieuw'!J48&lt;=0.001,IF(A48&lt;=Stoppen_vrijwillig_aflos,IF(AND(Wat_wil_ik_maandelijks_betalen&gt;H48,A48&gt;=per_wanneer),IF(J47&gt;=0,IF(J47&gt;=Wat_wil_ik_maandelijks_betalen,(Wat_wil_ik_maandelijks_betalen-H48),J47-D48)),0),0),0)</f>
        <v>0</v>
      </c>
      <c r="G48" s="4">
        <f ca="1">J47*Invoer!$B$12/12</f>
        <v>0</v>
      </c>
      <c r="H48" s="4">
        <f ca="1">IFERROR(ABS(PMT(Invoer!$B$12/12,Invoer!$B$25-C48+1,J47,0)),0)</f>
        <v>0</v>
      </c>
      <c r="I48" s="4">
        <f t="shared" ca="1" si="0"/>
        <v>0</v>
      </c>
      <c r="J48" s="4">
        <f t="shared" ca="1" si="3"/>
        <v>0</v>
      </c>
    </row>
    <row r="49" spans="1:10" x14ac:dyDescent="0.25">
      <c r="A49" s="10">
        <f t="shared" si="4"/>
        <v>45870</v>
      </c>
      <c r="B49">
        <f t="shared" si="1"/>
        <v>4</v>
      </c>
      <c r="C49">
        <v>48</v>
      </c>
      <c r="D49" s="4">
        <f t="shared" ca="1" si="2"/>
        <v>0</v>
      </c>
      <c r="E49" s="24">
        <f ca="1">IF(SUM(D49,F49,G49)&gt;=J48,0,IF(ISNA(VLOOKUP(A49,'Extra aflossing'!A:G,3,0)),0,VLOOKUP(A49,'Extra aflossing'!A:G,3,0))+IF(Datum_vandaag&lt;A49,Maandelijks_extra,0))</f>
        <v>0</v>
      </c>
      <c r="F49" s="4">
        <f ca="1">IF('Annuitair extra nieuw'!J49&lt;=0.001,IF(A49&lt;=Stoppen_vrijwillig_aflos,IF(AND(Wat_wil_ik_maandelijks_betalen&gt;H49,A49&gt;=per_wanneer),IF(J48&gt;=0,IF(J48&gt;=Wat_wil_ik_maandelijks_betalen,(Wat_wil_ik_maandelijks_betalen-H49),J48-D49)),0),0),0)</f>
        <v>0</v>
      </c>
      <c r="G49" s="4">
        <f ca="1">J48*Invoer!$B$12/12</f>
        <v>0</v>
      </c>
      <c r="H49" s="4">
        <f ca="1">IFERROR(ABS(PMT(Invoer!$B$12/12,Invoer!$B$25-C49+1,J48,0)),0)</f>
        <v>0</v>
      </c>
      <c r="I49" s="4">
        <f t="shared" ca="1" si="0"/>
        <v>0</v>
      </c>
      <c r="J49" s="4">
        <f t="shared" ca="1" si="3"/>
        <v>0</v>
      </c>
    </row>
    <row r="50" spans="1:10" x14ac:dyDescent="0.25">
      <c r="A50" s="10">
        <f t="shared" si="4"/>
        <v>45901</v>
      </c>
      <c r="B50">
        <f t="shared" si="1"/>
        <v>5</v>
      </c>
      <c r="C50">
        <v>49</v>
      </c>
      <c r="D50" s="4">
        <f t="shared" ca="1" si="2"/>
        <v>0</v>
      </c>
      <c r="E50" s="24">
        <f ca="1">IF(SUM(D50,F50,G50)&gt;=J49,0,IF(ISNA(VLOOKUP(A50,'Extra aflossing'!A:G,3,0)),0,VLOOKUP(A50,'Extra aflossing'!A:G,3,0))+IF(Datum_vandaag&lt;A50,Maandelijks_extra,0))</f>
        <v>0</v>
      </c>
      <c r="F50" s="4">
        <f ca="1">IF('Annuitair extra nieuw'!J50&lt;=0.001,IF(A50&lt;=Stoppen_vrijwillig_aflos,IF(AND(Wat_wil_ik_maandelijks_betalen&gt;H50,A50&gt;=per_wanneer),IF(J49&gt;=0,IF(J49&gt;=Wat_wil_ik_maandelijks_betalen,(Wat_wil_ik_maandelijks_betalen-H50),J49-D50)),0),0),0)</f>
        <v>0</v>
      </c>
      <c r="G50" s="4">
        <f ca="1">J49*Invoer!$B$12/12</f>
        <v>0</v>
      </c>
      <c r="H50" s="4">
        <f ca="1">IFERROR(ABS(PMT(Invoer!$B$12/12,Invoer!$B$25-C50+1,J49,0)),0)</f>
        <v>0</v>
      </c>
      <c r="I50" s="4">
        <f t="shared" ca="1" si="0"/>
        <v>0</v>
      </c>
      <c r="J50" s="4">
        <f t="shared" ca="1" si="3"/>
        <v>0</v>
      </c>
    </row>
    <row r="51" spans="1:10" x14ac:dyDescent="0.25">
      <c r="A51" s="10">
        <f t="shared" si="4"/>
        <v>45931</v>
      </c>
      <c r="B51">
        <f t="shared" si="1"/>
        <v>5</v>
      </c>
      <c r="C51">
        <v>50</v>
      </c>
      <c r="D51" s="4">
        <f t="shared" ca="1" si="2"/>
        <v>0</v>
      </c>
      <c r="E51" s="24">
        <f ca="1">IF(SUM(D51,F51,G51)&gt;=J50,0,IF(ISNA(VLOOKUP(A51,'Extra aflossing'!A:G,3,0)),0,VLOOKUP(A51,'Extra aflossing'!A:G,3,0))+IF(Datum_vandaag&lt;A51,Maandelijks_extra,0))</f>
        <v>0</v>
      </c>
      <c r="F51" s="4">
        <f ca="1">IF('Annuitair extra nieuw'!J51&lt;=0.001,IF(A51&lt;=Stoppen_vrijwillig_aflos,IF(AND(Wat_wil_ik_maandelijks_betalen&gt;H51,A51&gt;=per_wanneer),IF(J50&gt;=0,IF(J50&gt;=Wat_wil_ik_maandelijks_betalen,(Wat_wil_ik_maandelijks_betalen-H51),J50-D51)),0),0),0)</f>
        <v>0</v>
      </c>
      <c r="G51" s="4">
        <f ca="1">J50*Invoer!$B$12/12</f>
        <v>0</v>
      </c>
      <c r="H51" s="4">
        <f ca="1">IFERROR(ABS(PMT(Invoer!$B$12/12,Invoer!$B$25-C51+1,J50,0)),0)</f>
        <v>0</v>
      </c>
      <c r="I51" s="4">
        <f t="shared" ca="1" si="0"/>
        <v>0</v>
      </c>
      <c r="J51" s="4">
        <f t="shared" ca="1" si="3"/>
        <v>0</v>
      </c>
    </row>
    <row r="52" spans="1:10" x14ac:dyDescent="0.25">
      <c r="A52" s="10">
        <f t="shared" si="4"/>
        <v>45962</v>
      </c>
      <c r="B52">
        <f t="shared" si="1"/>
        <v>5</v>
      </c>
      <c r="C52">
        <v>51</v>
      </c>
      <c r="D52" s="4">
        <f t="shared" ca="1" si="2"/>
        <v>0</v>
      </c>
      <c r="E52" s="24">
        <f ca="1">IF(SUM(D52,F52,G52)&gt;=J51,0,IF(ISNA(VLOOKUP(A52,'Extra aflossing'!A:G,3,0)),0,VLOOKUP(A52,'Extra aflossing'!A:G,3,0))+IF(Datum_vandaag&lt;A52,Maandelijks_extra,0))</f>
        <v>0</v>
      </c>
      <c r="F52" s="4">
        <f ca="1">IF('Annuitair extra nieuw'!J52&lt;=0.001,IF(A52&lt;=Stoppen_vrijwillig_aflos,IF(AND(Wat_wil_ik_maandelijks_betalen&gt;H52,A52&gt;=per_wanneer),IF(J51&gt;=0,IF(J51&gt;=Wat_wil_ik_maandelijks_betalen,(Wat_wil_ik_maandelijks_betalen-H52),J51-D52)),0),0),0)</f>
        <v>0</v>
      </c>
      <c r="G52" s="4">
        <f ca="1">J51*Invoer!$B$12/12</f>
        <v>0</v>
      </c>
      <c r="H52" s="4">
        <f ca="1">IFERROR(ABS(PMT(Invoer!$B$12/12,Invoer!$B$25-C52+1,J51,0)),0)</f>
        <v>0</v>
      </c>
      <c r="I52" s="4">
        <f t="shared" ca="1" si="0"/>
        <v>0</v>
      </c>
      <c r="J52" s="4">
        <f t="shared" ca="1" si="3"/>
        <v>0</v>
      </c>
    </row>
    <row r="53" spans="1:10" x14ac:dyDescent="0.25">
      <c r="A53" s="10">
        <f t="shared" si="4"/>
        <v>45992</v>
      </c>
      <c r="B53">
        <f t="shared" si="1"/>
        <v>5</v>
      </c>
      <c r="C53">
        <v>52</v>
      </c>
      <c r="D53" s="4">
        <f t="shared" ca="1" si="2"/>
        <v>0</v>
      </c>
      <c r="E53" s="24">
        <f ca="1">IF(SUM(D53,F53,G53)&gt;=J52,0,IF(ISNA(VLOOKUP(A53,'Extra aflossing'!A:G,3,0)),0,VLOOKUP(A53,'Extra aflossing'!A:G,3,0))+IF(Datum_vandaag&lt;A53,Maandelijks_extra,0))</f>
        <v>0</v>
      </c>
      <c r="F53" s="4">
        <f ca="1">IF('Annuitair extra nieuw'!J53&lt;=0.001,IF(A53&lt;=Stoppen_vrijwillig_aflos,IF(AND(Wat_wil_ik_maandelijks_betalen&gt;H53,A53&gt;=per_wanneer),IF(J52&gt;=0,IF(J52&gt;=Wat_wil_ik_maandelijks_betalen,(Wat_wil_ik_maandelijks_betalen-H53),J52-D53)),0),0),0)</f>
        <v>0</v>
      </c>
      <c r="G53" s="4">
        <f ca="1">J52*Invoer!$B$12/12</f>
        <v>0</v>
      </c>
      <c r="H53" s="4">
        <f ca="1">IFERROR(ABS(PMT(Invoer!$B$12/12,Invoer!$B$25-C53+1,J52,0)),0)</f>
        <v>0</v>
      </c>
      <c r="I53" s="4">
        <f t="shared" ca="1" si="0"/>
        <v>0</v>
      </c>
      <c r="J53" s="4">
        <f t="shared" ca="1" si="3"/>
        <v>0</v>
      </c>
    </row>
    <row r="54" spans="1:10" x14ac:dyDescent="0.25">
      <c r="A54" s="10">
        <f t="shared" si="4"/>
        <v>46023</v>
      </c>
      <c r="B54">
        <f t="shared" si="1"/>
        <v>5</v>
      </c>
      <c r="C54">
        <v>53</v>
      </c>
      <c r="D54" s="4">
        <f t="shared" ca="1" si="2"/>
        <v>0</v>
      </c>
      <c r="E54" s="24">
        <f ca="1">IF(SUM(D54,F54,G54)&gt;=J53,0,IF(ISNA(VLOOKUP(A54,'Extra aflossing'!A:G,3,0)),0,VLOOKUP(A54,'Extra aflossing'!A:G,3,0))+IF(Datum_vandaag&lt;A54,Maandelijks_extra,0))</f>
        <v>0</v>
      </c>
      <c r="F54" s="4">
        <f ca="1">IF('Annuitair extra nieuw'!J54&lt;=0.001,IF(A54&lt;=Stoppen_vrijwillig_aflos,IF(AND(Wat_wil_ik_maandelijks_betalen&gt;H54,A54&gt;=per_wanneer),IF(J53&gt;=0,IF(J53&gt;=Wat_wil_ik_maandelijks_betalen,(Wat_wil_ik_maandelijks_betalen-H54),J53-D54)),0),0),0)</f>
        <v>0</v>
      </c>
      <c r="G54" s="4">
        <f ca="1">J53*Invoer!$B$12/12</f>
        <v>0</v>
      </c>
      <c r="H54" s="4">
        <f ca="1">IFERROR(ABS(PMT(Invoer!$B$12/12,Invoer!$B$25-C54+1,J53,0)),0)</f>
        <v>0</v>
      </c>
      <c r="I54" s="4">
        <f t="shared" ca="1" si="0"/>
        <v>0</v>
      </c>
      <c r="J54" s="4">
        <f t="shared" ca="1" si="3"/>
        <v>0</v>
      </c>
    </row>
    <row r="55" spans="1:10" x14ac:dyDescent="0.25">
      <c r="A55" s="10">
        <f t="shared" si="4"/>
        <v>46054</v>
      </c>
      <c r="B55">
        <f t="shared" si="1"/>
        <v>5</v>
      </c>
      <c r="C55">
        <v>54</v>
      </c>
      <c r="D55" s="4">
        <f t="shared" ca="1" si="2"/>
        <v>0</v>
      </c>
      <c r="E55" s="24">
        <f ca="1">IF(SUM(D55,F55,G55)&gt;=J54,0,IF(ISNA(VLOOKUP(A55,'Extra aflossing'!A:G,3,0)),0,VLOOKUP(A55,'Extra aflossing'!A:G,3,0))+IF(Datum_vandaag&lt;A55,Maandelijks_extra,0))</f>
        <v>0</v>
      </c>
      <c r="F55" s="4">
        <f ca="1">IF('Annuitair extra nieuw'!J55&lt;=0.001,IF(A55&lt;=Stoppen_vrijwillig_aflos,IF(AND(Wat_wil_ik_maandelijks_betalen&gt;H55,A55&gt;=per_wanneer),IF(J54&gt;=0,IF(J54&gt;=Wat_wil_ik_maandelijks_betalen,(Wat_wil_ik_maandelijks_betalen-H55),J54-D55)),0),0),0)</f>
        <v>0</v>
      </c>
      <c r="G55" s="4">
        <f ca="1">J54*Invoer!$B$12/12</f>
        <v>0</v>
      </c>
      <c r="H55" s="4">
        <f ca="1">IFERROR(ABS(PMT(Invoer!$B$12/12,Invoer!$B$25-C55+1,J54,0)),0)</f>
        <v>0</v>
      </c>
      <c r="I55" s="4">
        <f t="shared" ca="1" si="0"/>
        <v>0</v>
      </c>
      <c r="J55" s="4">
        <f t="shared" ca="1" si="3"/>
        <v>0</v>
      </c>
    </row>
    <row r="56" spans="1:10" x14ac:dyDescent="0.25">
      <c r="A56" s="10">
        <f t="shared" si="4"/>
        <v>46082</v>
      </c>
      <c r="B56">
        <f t="shared" si="1"/>
        <v>5</v>
      </c>
      <c r="C56">
        <v>55</v>
      </c>
      <c r="D56" s="4">
        <f t="shared" ca="1" si="2"/>
        <v>0</v>
      </c>
      <c r="E56" s="24">
        <f ca="1">IF(SUM(D56,F56,G56)&gt;=J55,0,IF(ISNA(VLOOKUP(A56,'Extra aflossing'!A:G,3,0)),0,VLOOKUP(A56,'Extra aflossing'!A:G,3,0))+IF(Datum_vandaag&lt;A56,Maandelijks_extra,0))</f>
        <v>0</v>
      </c>
      <c r="F56" s="4">
        <f ca="1">IF('Annuitair extra nieuw'!J56&lt;=0.001,IF(A56&lt;=Stoppen_vrijwillig_aflos,IF(AND(Wat_wil_ik_maandelijks_betalen&gt;H56,A56&gt;=per_wanneer),IF(J55&gt;=0,IF(J55&gt;=Wat_wil_ik_maandelijks_betalen,(Wat_wil_ik_maandelijks_betalen-H56),J55-D56)),0),0),0)</f>
        <v>0</v>
      </c>
      <c r="G56" s="4">
        <f ca="1">J55*Invoer!$B$12/12</f>
        <v>0</v>
      </c>
      <c r="H56" s="4">
        <f ca="1">IFERROR(ABS(PMT(Invoer!$B$12/12,Invoer!$B$25-C56+1,J55,0)),0)</f>
        <v>0</v>
      </c>
      <c r="I56" s="4">
        <f t="shared" ca="1" si="0"/>
        <v>0</v>
      </c>
      <c r="J56" s="4">
        <f t="shared" ca="1" si="3"/>
        <v>0</v>
      </c>
    </row>
    <row r="57" spans="1:10" x14ac:dyDescent="0.25">
      <c r="A57" s="10">
        <f t="shared" si="4"/>
        <v>46113</v>
      </c>
      <c r="B57">
        <f t="shared" si="1"/>
        <v>5</v>
      </c>
      <c r="C57">
        <v>56</v>
      </c>
      <c r="D57" s="4">
        <f t="shared" ca="1" si="2"/>
        <v>0</v>
      </c>
      <c r="E57" s="24">
        <f ca="1">IF(SUM(D57,F57,G57)&gt;=J56,0,IF(ISNA(VLOOKUP(A57,'Extra aflossing'!A:G,3,0)),0,VLOOKUP(A57,'Extra aflossing'!A:G,3,0))+IF(Datum_vandaag&lt;A57,Maandelijks_extra,0))</f>
        <v>0</v>
      </c>
      <c r="F57" s="4">
        <f ca="1">IF('Annuitair extra nieuw'!J57&lt;=0.001,IF(A57&lt;=Stoppen_vrijwillig_aflos,IF(AND(Wat_wil_ik_maandelijks_betalen&gt;H57,A57&gt;=per_wanneer),IF(J56&gt;=0,IF(J56&gt;=Wat_wil_ik_maandelijks_betalen,(Wat_wil_ik_maandelijks_betalen-H57),J56-D57)),0),0),0)</f>
        <v>0</v>
      </c>
      <c r="G57" s="4">
        <f ca="1">J56*Invoer!$B$12/12</f>
        <v>0</v>
      </c>
      <c r="H57" s="4">
        <f ca="1">IFERROR(ABS(PMT(Invoer!$B$12/12,Invoer!$B$25-C57+1,J56,0)),0)</f>
        <v>0</v>
      </c>
      <c r="I57" s="4">
        <f t="shared" ca="1" si="0"/>
        <v>0</v>
      </c>
      <c r="J57" s="4">
        <f t="shared" ca="1" si="3"/>
        <v>0</v>
      </c>
    </row>
    <row r="58" spans="1:10" x14ac:dyDescent="0.25">
      <c r="A58" s="10">
        <f t="shared" si="4"/>
        <v>46143</v>
      </c>
      <c r="B58">
        <f t="shared" si="1"/>
        <v>5</v>
      </c>
      <c r="C58">
        <v>57</v>
      </c>
      <c r="D58" s="4">
        <f t="shared" ca="1" si="2"/>
        <v>0</v>
      </c>
      <c r="E58" s="24">
        <f ca="1">IF(SUM(D58,F58,G58)&gt;=J57,0,IF(ISNA(VLOOKUP(A58,'Extra aflossing'!A:G,3,0)),0,VLOOKUP(A58,'Extra aflossing'!A:G,3,0))+IF(Datum_vandaag&lt;A58,Maandelijks_extra,0))</f>
        <v>0</v>
      </c>
      <c r="F58" s="4">
        <f ca="1">IF('Annuitair extra nieuw'!J58&lt;=0.001,IF(A58&lt;=Stoppen_vrijwillig_aflos,IF(AND(Wat_wil_ik_maandelijks_betalen&gt;H58,A58&gt;=per_wanneer),IF(J57&gt;=0,IF(J57&gt;=Wat_wil_ik_maandelijks_betalen,(Wat_wil_ik_maandelijks_betalen-H58),J57-D58)),0),0),0)</f>
        <v>0</v>
      </c>
      <c r="G58" s="4">
        <f ca="1">J57*Invoer!$B$12/12</f>
        <v>0</v>
      </c>
      <c r="H58" s="4">
        <f ca="1">IFERROR(ABS(PMT(Invoer!$B$12/12,Invoer!$B$25-C58+1,J57,0)),0)</f>
        <v>0</v>
      </c>
      <c r="I58" s="4">
        <f t="shared" ca="1" si="0"/>
        <v>0</v>
      </c>
      <c r="J58" s="4">
        <f t="shared" ca="1" si="3"/>
        <v>0</v>
      </c>
    </row>
    <row r="59" spans="1:10" x14ac:dyDescent="0.25">
      <c r="A59" s="10">
        <f t="shared" si="4"/>
        <v>46174</v>
      </c>
      <c r="B59">
        <f t="shared" si="1"/>
        <v>5</v>
      </c>
      <c r="C59">
        <v>58</v>
      </c>
      <c r="D59" s="4">
        <f t="shared" ca="1" si="2"/>
        <v>0</v>
      </c>
      <c r="E59" s="24">
        <f ca="1">IF(SUM(D59,F59,G59)&gt;=J58,0,IF(ISNA(VLOOKUP(A59,'Extra aflossing'!A:G,3,0)),0,VLOOKUP(A59,'Extra aflossing'!A:G,3,0))+IF(Datum_vandaag&lt;A59,Maandelijks_extra,0))</f>
        <v>0</v>
      </c>
      <c r="F59" s="4">
        <f ca="1">IF('Annuitair extra nieuw'!J59&lt;=0.001,IF(A59&lt;=Stoppen_vrijwillig_aflos,IF(AND(Wat_wil_ik_maandelijks_betalen&gt;H59,A59&gt;=per_wanneer),IF(J58&gt;=0,IF(J58&gt;=Wat_wil_ik_maandelijks_betalen,(Wat_wil_ik_maandelijks_betalen-H59),J58-D59)),0),0),0)</f>
        <v>0</v>
      </c>
      <c r="G59" s="4">
        <f ca="1">J58*Invoer!$B$12/12</f>
        <v>0</v>
      </c>
      <c r="H59" s="4">
        <f ca="1">IFERROR(ABS(PMT(Invoer!$B$12/12,Invoer!$B$25-C59+1,J58,0)),0)</f>
        <v>0</v>
      </c>
      <c r="I59" s="4">
        <f t="shared" ca="1" si="0"/>
        <v>0</v>
      </c>
      <c r="J59" s="4">
        <f t="shared" ca="1" si="3"/>
        <v>0</v>
      </c>
    </row>
    <row r="60" spans="1:10" x14ac:dyDescent="0.25">
      <c r="A60" s="10">
        <f t="shared" si="4"/>
        <v>46204</v>
      </c>
      <c r="B60">
        <f t="shared" si="1"/>
        <v>5</v>
      </c>
      <c r="C60">
        <v>59</v>
      </c>
      <c r="D60" s="4">
        <f t="shared" ca="1" si="2"/>
        <v>0</v>
      </c>
      <c r="E60" s="24">
        <f ca="1">IF(SUM(D60,F60,G60)&gt;=J59,0,IF(ISNA(VLOOKUP(A60,'Extra aflossing'!A:G,3,0)),0,VLOOKUP(A60,'Extra aflossing'!A:G,3,0))+IF(Datum_vandaag&lt;A60,Maandelijks_extra,0))</f>
        <v>0</v>
      </c>
      <c r="F60" s="4">
        <f ca="1">IF('Annuitair extra nieuw'!J60&lt;=0.001,IF(A60&lt;=Stoppen_vrijwillig_aflos,IF(AND(Wat_wil_ik_maandelijks_betalen&gt;H60,A60&gt;=per_wanneer),IF(J59&gt;=0,IF(J59&gt;=Wat_wil_ik_maandelijks_betalen,(Wat_wil_ik_maandelijks_betalen-H60),J59-D60)),0),0),0)</f>
        <v>0</v>
      </c>
      <c r="G60" s="4">
        <f ca="1">J59*Invoer!$B$12/12</f>
        <v>0</v>
      </c>
      <c r="H60" s="4">
        <f ca="1">IFERROR(ABS(PMT(Invoer!$B$12/12,Invoer!$B$25-C60+1,J59,0)),0)</f>
        <v>0</v>
      </c>
      <c r="I60" s="4">
        <f t="shared" ca="1" si="0"/>
        <v>0</v>
      </c>
      <c r="J60" s="4">
        <f t="shared" ca="1" si="3"/>
        <v>0</v>
      </c>
    </row>
    <row r="61" spans="1:10" x14ac:dyDescent="0.25">
      <c r="A61" s="10">
        <f t="shared" si="4"/>
        <v>46235</v>
      </c>
      <c r="B61">
        <f t="shared" si="1"/>
        <v>5</v>
      </c>
      <c r="C61">
        <v>60</v>
      </c>
      <c r="D61" s="4">
        <f t="shared" ca="1" si="2"/>
        <v>0</v>
      </c>
      <c r="E61" s="24">
        <f ca="1">IF(SUM(D61,F61,G61)&gt;=J60,0,IF(ISNA(VLOOKUP(A61,'Extra aflossing'!A:G,3,0)),0,VLOOKUP(A61,'Extra aflossing'!A:G,3,0))+IF(Datum_vandaag&lt;A61,Maandelijks_extra,0))</f>
        <v>0</v>
      </c>
      <c r="F61" s="4">
        <f ca="1">IF('Annuitair extra nieuw'!J61&lt;=0.001,IF(A61&lt;=Stoppen_vrijwillig_aflos,IF(AND(Wat_wil_ik_maandelijks_betalen&gt;H61,A61&gt;=per_wanneer),IF(J60&gt;=0,IF(J60&gt;=Wat_wil_ik_maandelijks_betalen,(Wat_wil_ik_maandelijks_betalen-H61),J60-D61)),0),0),0)</f>
        <v>0</v>
      </c>
      <c r="G61" s="4">
        <f ca="1">J60*Invoer!$B$12/12</f>
        <v>0</v>
      </c>
      <c r="H61" s="4">
        <f ca="1">IFERROR(ABS(PMT(Invoer!$B$12/12,Invoer!$B$25-C61+1,J60,0)),0)</f>
        <v>0</v>
      </c>
      <c r="I61" s="4">
        <f t="shared" ca="1" si="0"/>
        <v>0</v>
      </c>
      <c r="J61" s="4">
        <f t="shared" ca="1" si="3"/>
        <v>0</v>
      </c>
    </row>
    <row r="62" spans="1:10" x14ac:dyDescent="0.25">
      <c r="A62" s="10">
        <f t="shared" si="4"/>
        <v>46266</v>
      </c>
      <c r="B62">
        <f t="shared" si="1"/>
        <v>6</v>
      </c>
      <c r="C62">
        <v>61</v>
      </c>
      <c r="D62" s="4">
        <f t="shared" ca="1" si="2"/>
        <v>0</v>
      </c>
      <c r="E62" s="24">
        <f ca="1">IF(SUM(D62,F62,G62)&gt;=J61,0,IF(ISNA(VLOOKUP(A62,'Extra aflossing'!A:G,3,0)),0,VLOOKUP(A62,'Extra aflossing'!A:G,3,0))+IF(Datum_vandaag&lt;A62,Maandelijks_extra,0))</f>
        <v>0</v>
      </c>
      <c r="F62" s="4">
        <f ca="1">IF('Annuitair extra nieuw'!J62&lt;=0.001,IF(A62&lt;=Stoppen_vrijwillig_aflos,IF(AND(Wat_wil_ik_maandelijks_betalen&gt;H62,A62&gt;=per_wanneer),IF(J61&gt;=0,IF(J61&gt;=Wat_wil_ik_maandelijks_betalen,(Wat_wil_ik_maandelijks_betalen-H62),J61-D62)),0),0),0)</f>
        <v>0</v>
      </c>
      <c r="G62" s="4">
        <f ca="1">J61*Invoer!$B$13/12</f>
        <v>0</v>
      </c>
      <c r="H62" s="4">
        <f ca="1">IFERROR(ABS(PMT(Invoer!$B$12/12,Invoer!$B$25-C62+1,J61,0)),0)</f>
        <v>0</v>
      </c>
      <c r="I62" s="4">
        <f t="shared" ca="1" si="0"/>
        <v>0</v>
      </c>
      <c r="J62" s="4">
        <f t="shared" ca="1" si="3"/>
        <v>0</v>
      </c>
    </row>
    <row r="63" spans="1:10" x14ac:dyDescent="0.25">
      <c r="A63" s="10">
        <f t="shared" si="4"/>
        <v>46296</v>
      </c>
      <c r="B63">
        <f t="shared" si="1"/>
        <v>6</v>
      </c>
      <c r="C63">
        <v>62</v>
      </c>
      <c r="D63" s="4">
        <f t="shared" ca="1" si="2"/>
        <v>0</v>
      </c>
      <c r="E63" s="24">
        <f ca="1">IF(SUM(D63,F63,G63)&gt;=J62,0,IF(ISNA(VLOOKUP(A63,'Extra aflossing'!A:G,3,0)),0,VLOOKUP(A63,'Extra aflossing'!A:G,3,0))+IF(Datum_vandaag&lt;A63,Maandelijks_extra,0))</f>
        <v>0</v>
      </c>
      <c r="F63" s="4">
        <f ca="1">IF('Annuitair extra nieuw'!J63&lt;=0.001,IF(A63&lt;=Stoppen_vrijwillig_aflos,IF(AND(Wat_wil_ik_maandelijks_betalen&gt;H63,A63&gt;=per_wanneer),IF(J62&gt;=0,IF(J62&gt;=Wat_wil_ik_maandelijks_betalen,(Wat_wil_ik_maandelijks_betalen-H63),J62-D63)),0),0),0)</f>
        <v>0</v>
      </c>
      <c r="G63" s="4">
        <f ca="1">J62*Invoer!$B$13/12</f>
        <v>0</v>
      </c>
      <c r="H63" s="4">
        <f ca="1">IFERROR(ABS(PMT(Invoer!$B$12/12,Invoer!$B$25-C63+1,J62,0)),0)</f>
        <v>0</v>
      </c>
      <c r="I63" s="4">
        <f t="shared" ca="1" si="0"/>
        <v>0</v>
      </c>
      <c r="J63" s="4">
        <f t="shared" ca="1" si="3"/>
        <v>0</v>
      </c>
    </row>
    <row r="64" spans="1:10" x14ac:dyDescent="0.25">
      <c r="A64" s="10">
        <f t="shared" si="4"/>
        <v>46327</v>
      </c>
      <c r="B64">
        <f t="shared" si="1"/>
        <v>6</v>
      </c>
      <c r="C64">
        <v>63</v>
      </c>
      <c r="D64" s="4">
        <f t="shared" ca="1" si="2"/>
        <v>0</v>
      </c>
      <c r="E64" s="24">
        <f ca="1">IF(SUM(D64,F64,G64)&gt;=J63,0,IF(ISNA(VLOOKUP(A64,'Extra aflossing'!A:G,3,0)),0,VLOOKUP(A64,'Extra aflossing'!A:G,3,0))+IF(Datum_vandaag&lt;A64,Maandelijks_extra,0))</f>
        <v>0</v>
      </c>
      <c r="F64" s="4">
        <f ca="1">IF('Annuitair extra nieuw'!J64&lt;=0.001,IF(A64&lt;=Stoppen_vrijwillig_aflos,IF(AND(Wat_wil_ik_maandelijks_betalen&gt;H64,A64&gt;=per_wanneer),IF(J63&gt;=0,IF(J63&gt;=Wat_wil_ik_maandelijks_betalen,(Wat_wil_ik_maandelijks_betalen-H64),J63-D64)),0),0),0)</f>
        <v>0</v>
      </c>
      <c r="G64" s="4">
        <f ca="1">J63*Invoer!$B$13/12</f>
        <v>0</v>
      </c>
      <c r="H64" s="4">
        <f ca="1">IFERROR(ABS(PMT(Invoer!$B$12/12,Invoer!$B$25-C64+1,J63,0)),0)</f>
        <v>0</v>
      </c>
      <c r="I64" s="4">
        <f t="shared" ca="1" si="0"/>
        <v>0</v>
      </c>
      <c r="J64" s="4">
        <f t="shared" ca="1" si="3"/>
        <v>0</v>
      </c>
    </row>
    <row r="65" spans="1:10" x14ac:dyDescent="0.25">
      <c r="A65" s="10">
        <f t="shared" si="4"/>
        <v>46357</v>
      </c>
      <c r="B65">
        <f t="shared" si="1"/>
        <v>6</v>
      </c>
      <c r="C65">
        <v>64</v>
      </c>
      <c r="D65" s="4">
        <f t="shared" ca="1" si="2"/>
        <v>0</v>
      </c>
      <c r="E65" s="24">
        <f ca="1">IF(SUM(D65,F65,G65)&gt;=J64,0,IF(ISNA(VLOOKUP(A65,'Extra aflossing'!A:G,3,0)),0,VLOOKUP(A65,'Extra aflossing'!A:G,3,0))+IF(Datum_vandaag&lt;A65,Maandelijks_extra,0))</f>
        <v>0</v>
      </c>
      <c r="F65" s="4">
        <f ca="1">IF('Annuitair extra nieuw'!J65&lt;=0.001,IF(A65&lt;=Stoppen_vrijwillig_aflos,IF(AND(Wat_wil_ik_maandelijks_betalen&gt;H65,A65&gt;=per_wanneer),IF(J64&gt;=0,IF(J64&gt;=Wat_wil_ik_maandelijks_betalen,(Wat_wil_ik_maandelijks_betalen-H65),J64-D65)),0),0),0)</f>
        <v>0</v>
      </c>
      <c r="G65" s="4">
        <f ca="1">J64*Invoer!$B$13/12</f>
        <v>0</v>
      </c>
      <c r="H65" s="4">
        <f ca="1">IFERROR(ABS(PMT(Invoer!$B$12/12,Invoer!$B$25-C65+1,J64,0)),0)</f>
        <v>0</v>
      </c>
      <c r="I65" s="4">
        <f t="shared" ca="1" si="0"/>
        <v>0</v>
      </c>
      <c r="J65" s="4">
        <f t="shared" ca="1" si="3"/>
        <v>0</v>
      </c>
    </row>
    <row r="66" spans="1:10" x14ac:dyDescent="0.25">
      <c r="A66" s="10">
        <f t="shared" si="4"/>
        <v>46388</v>
      </c>
      <c r="B66">
        <f t="shared" si="1"/>
        <v>6</v>
      </c>
      <c r="C66">
        <v>65</v>
      </c>
      <c r="D66" s="4">
        <f t="shared" ca="1" si="2"/>
        <v>0</v>
      </c>
      <c r="E66" s="24">
        <f ca="1">IF(SUM(D66,F66,G66)&gt;=J65,0,IF(ISNA(VLOOKUP(A66,'Extra aflossing'!A:G,3,0)),0,VLOOKUP(A66,'Extra aflossing'!A:G,3,0))+IF(Datum_vandaag&lt;A66,Maandelijks_extra,0))</f>
        <v>0</v>
      </c>
      <c r="F66" s="4">
        <f ca="1">IF('Annuitair extra nieuw'!J66&lt;=0.001,IF(A66&lt;=Stoppen_vrijwillig_aflos,IF(AND(Wat_wil_ik_maandelijks_betalen&gt;H66,A66&gt;=per_wanneer),IF(J65&gt;=0,IF(J65&gt;=Wat_wil_ik_maandelijks_betalen,(Wat_wil_ik_maandelijks_betalen-H66),J65-D66)),0),0),0)</f>
        <v>0</v>
      </c>
      <c r="G66" s="4">
        <f ca="1">J65*Invoer!$B$13/12</f>
        <v>0</v>
      </c>
      <c r="H66" s="4">
        <f ca="1">IFERROR(ABS(PMT(Invoer!$B$12/12,Invoer!$B$25-C66+1,J65,0)),0)</f>
        <v>0</v>
      </c>
      <c r="I66" s="4">
        <f t="shared" ref="I66:I129" ca="1" si="5">SUM(E66,F66,H66)</f>
        <v>0</v>
      </c>
      <c r="J66" s="4">
        <f t="shared" ca="1" si="3"/>
        <v>0</v>
      </c>
    </row>
    <row r="67" spans="1:10" x14ac:dyDescent="0.25">
      <c r="A67" s="10">
        <f t="shared" si="4"/>
        <v>46419</v>
      </c>
      <c r="B67">
        <f t="shared" ref="B67:B130" si="6">CEILING(C67/12,1)</f>
        <v>6</v>
      </c>
      <c r="C67">
        <v>66</v>
      </c>
      <c r="D67" s="4">
        <f t="shared" ref="D67:D130" ca="1" si="7">H67-G67</f>
        <v>0</v>
      </c>
      <c r="E67" s="24">
        <f ca="1">IF(SUM(D67,F67,G67)&gt;=J66,0,IF(ISNA(VLOOKUP(A67,'Extra aflossing'!A:G,3,0)),0,VLOOKUP(A67,'Extra aflossing'!A:G,3,0))+IF(Datum_vandaag&lt;A67,Maandelijks_extra,0))</f>
        <v>0</v>
      </c>
      <c r="F67" s="4">
        <f ca="1">IF('Annuitair extra nieuw'!J67&lt;=0.001,IF(A67&lt;=Stoppen_vrijwillig_aflos,IF(AND(Wat_wil_ik_maandelijks_betalen&gt;H67,A67&gt;=per_wanneer),IF(J66&gt;=0,IF(J66&gt;=Wat_wil_ik_maandelijks_betalen,(Wat_wil_ik_maandelijks_betalen-H67),J66-D67)),0),0),0)</f>
        <v>0</v>
      </c>
      <c r="G67" s="4">
        <f ca="1">J66*Invoer!$B$13/12</f>
        <v>0</v>
      </c>
      <c r="H67" s="4">
        <f ca="1">IFERROR(ABS(PMT(Invoer!$B$12/12,Invoer!$B$25-C67+1,J66,0)),0)</f>
        <v>0</v>
      </c>
      <c r="I67" s="4">
        <f t="shared" ca="1" si="5"/>
        <v>0</v>
      </c>
      <c r="J67" s="4">
        <f t="shared" ref="J67:J130" ca="1" si="8">J66-D67-E67-F67</f>
        <v>0</v>
      </c>
    </row>
    <row r="68" spans="1:10" x14ac:dyDescent="0.25">
      <c r="A68" s="10">
        <f t="shared" ref="A68:A131" si="9">DATE(YEAR(A67),MONTH(A67)+1,DAY(A67))</f>
        <v>46447</v>
      </c>
      <c r="B68">
        <f t="shared" si="6"/>
        <v>6</v>
      </c>
      <c r="C68">
        <v>67</v>
      </c>
      <c r="D68" s="4">
        <f t="shared" ca="1" si="7"/>
        <v>0</v>
      </c>
      <c r="E68" s="24">
        <f ca="1">IF(SUM(D68,F68,G68)&gt;=J67,0,IF(ISNA(VLOOKUP(A68,'Extra aflossing'!A:G,3,0)),0,VLOOKUP(A68,'Extra aflossing'!A:G,3,0))+IF(Datum_vandaag&lt;A68,Maandelijks_extra,0))</f>
        <v>0</v>
      </c>
      <c r="F68" s="4">
        <f ca="1">IF('Annuitair extra nieuw'!J68&lt;=0.001,IF(A68&lt;=Stoppen_vrijwillig_aflos,IF(AND(Wat_wil_ik_maandelijks_betalen&gt;H68,A68&gt;=per_wanneer),IF(J67&gt;=0,IF(J67&gt;=Wat_wil_ik_maandelijks_betalen,(Wat_wil_ik_maandelijks_betalen-H68),J67-D68)),0),0),0)</f>
        <v>0</v>
      </c>
      <c r="G68" s="4">
        <f ca="1">J67*Invoer!$B$13/12</f>
        <v>0</v>
      </c>
      <c r="H68" s="4">
        <f ca="1">IFERROR(ABS(PMT(Invoer!$B$12/12,Invoer!$B$25-C68+1,J67,0)),0)</f>
        <v>0</v>
      </c>
      <c r="I68" s="4">
        <f t="shared" ca="1" si="5"/>
        <v>0</v>
      </c>
      <c r="J68" s="4">
        <f t="shared" ca="1" si="8"/>
        <v>0</v>
      </c>
    </row>
    <row r="69" spans="1:10" x14ac:dyDescent="0.25">
      <c r="A69" s="10">
        <f t="shared" si="9"/>
        <v>46478</v>
      </c>
      <c r="B69">
        <f t="shared" si="6"/>
        <v>6</v>
      </c>
      <c r="C69">
        <v>68</v>
      </c>
      <c r="D69" s="4">
        <f t="shared" ca="1" si="7"/>
        <v>0</v>
      </c>
      <c r="E69" s="24">
        <f ca="1">IF(SUM(D69,F69,G69)&gt;=J68,0,IF(ISNA(VLOOKUP(A69,'Extra aflossing'!A:G,3,0)),0,VLOOKUP(A69,'Extra aflossing'!A:G,3,0))+IF(Datum_vandaag&lt;A69,Maandelijks_extra,0))</f>
        <v>0</v>
      </c>
      <c r="F69" s="4">
        <f ca="1">IF('Annuitair extra nieuw'!J69&lt;=0.001,IF(A69&lt;=Stoppen_vrijwillig_aflos,IF(AND(Wat_wil_ik_maandelijks_betalen&gt;H69,A69&gt;=per_wanneer),IF(J68&gt;=0,IF(J68&gt;=Wat_wil_ik_maandelijks_betalen,(Wat_wil_ik_maandelijks_betalen-H69),J68-D69)),0),0),0)</f>
        <v>0</v>
      </c>
      <c r="G69" s="4">
        <f ca="1">J68*Invoer!$B$13/12</f>
        <v>0</v>
      </c>
      <c r="H69" s="4">
        <f ca="1">IFERROR(ABS(PMT(Invoer!$B$12/12,Invoer!$B$25-C69+1,J68,0)),0)</f>
        <v>0</v>
      </c>
      <c r="I69" s="4">
        <f t="shared" ca="1" si="5"/>
        <v>0</v>
      </c>
      <c r="J69" s="4">
        <f t="shared" ca="1" si="8"/>
        <v>0</v>
      </c>
    </row>
    <row r="70" spans="1:10" x14ac:dyDescent="0.25">
      <c r="A70" s="10">
        <f t="shared" si="9"/>
        <v>46508</v>
      </c>
      <c r="B70">
        <f t="shared" si="6"/>
        <v>6</v>
      </c>
      <c r="C70">
        <v>69</v>
      </c>
      <c r="D70" s="4">
        <f t="shared" ca="1" si="7"/>
        <v>0</v>
      </c>
      <c r="E70" s="24">
        <f ca="1">IF(SUM(D70,F70,G70)&gt;=J69,0,IF(ISNA(VLOOKUP(A70,'Extra aflossing'!A:G,3,0)),0,VLOOKUP(A70,'Extra aflossing'!A:G,3,0))+IF(Datum_vandaag&lt;A70,Maandelijks_extra,0))</f>
        <v>0</v>
      </c>
      <c r="F70" s="4">
        <f ca="1">IF('Annuitair extra nieuw'!J70&lt;=0.001,IF(A70&lt;=Stoppen_vrijwillig_aflos,IF(AND(Wat_wil_ik_maandelijks_betalen&gt;H70,A70&gt;=per_wanneer),IF(J69&gt;=0,IF(J69&gt;=Wat_wil_ik_maandelijks_betalen,(Wat_wil_ik_maandelijks_betalen-H70),J69-D70)),0),0),0)</f>
        <v>0</v>
      </c>
      <c r="G70" s="4">
        <f ca="1">J69*Invoer!$B$13/12</f>
        <v>0</v>
      </c>
      <c r="H70" s="4">
        <f ca="1">IFERROR(ABS(PMT(Invoer!$B$12/12,Invoer!$B$25-C70+1,J69,0)),0)</f>
        <v>0</v>
      </c>
      <c r="I70" s="4">
        <f t="shared" ca="1" si="5"/>
        <v>0</v>
      </c>
      <c r="J70" s="4">
        <f t="shared" ca="1" si="8"/>
        <v>0</v>
      </c>
    </row>
    <row r="71" spans="1:10" x14ac:dyDescent="0.25">
      <c r="A71" s="10">
        <f t="shared" si="9"/>
        <v>46539</v>
      </c>
      <c r="B71">
        <f t="shared" si="6"/>
        <v>6</v>
      </c>
      <c r="C71">
        <v>70</v>
      </c>
      <c r="D71" s="4">
        <f t="shared" ca="1" si="7"/>
        <v>0</v>
      </c>
      <c r="E71" s="24">
        <f ca="1">IF(SUM(D71,F71,G71)&gt;=J70,0,IF(ISNA(VLOOKUP(A71,'Extra aflossing'!A:G,3,0)),0,VLOOKUP(A71,'Extra aflossing'!A:G,3,0))+IF(Datum_vandaag&lt;A71,Maandelijks_extra,0))</f>
        <v>0</v>
      </c>
      <c r="F71" s="4">
        <f ca="1">IF('Annuitair extra nieuw'!J71&lt;=0.001,IF(A71&lt;=Stoppen_vrijwillig_aflos,IF(AND(Wat_wil_ik_maandelijks_betalen&gt;H71,A71&gt;=per_wanneer),IF(J70&gt;=0,IF(J70&gt;=Wat_wil_ik_maandelijks_betalen,(Wat_wil_ik_maandelijks_betalen-H71),J70-D71)),0),0),0)</f>
        <v>0</v>
      </c>
      <c r="G71" s="4">
        <f ca="1">J70*Invoer!$B$13/12</f>
        <v>0</v>
      </c>
      <c r="H71" s="4">
        <f ca="1">IFERROR(ABS(PMT(Invoer!$B$12/12,Invoer!$B$25-C71+1,J70,0)),0)</f>
        <v>0</v>
      </c>
      <c r="I71" s="4">
        <f t="shared" ca="1" si="5"/>
        <v>0</v>
      </c>
      <c r="J71" s="4">
        <f t="shared" ca="1" si="8"/>
        <v>0</v>
      </c>
    </row>
    <row r="72" spans="1:10" x14ac:dyDescent="0.25">
      <c r="A72" s="10">
        <f t="shared" si="9"/>
        <v>46569</v>
      </c>
      <c r="B72">
        <f t="shared" si="6"/>
        <v>6</v>
      </c>
      <c r="C72">
        <v>71</v>
      </c>
      <c r="D72" s="4">
        <f t="shared" ca="1" si="7"/>
        <v>0</v>
      </c>
      <c r="E72" s="24">
        <f ca="1">IF(SUM(D72,F72,G72)&gt;=J71,0,IF(ISNA(VLOOKUP(A72,'Extra aflossing'!A:G,3,0)),0,VLOOKUP(A72,'Extra aflossing'!A:G,3,0))+IF(Datum_vandaag&lt;A72,Maandelijks_extra,0))</f>
        <v>0</v>
      </c>
      <c r="F72" s="4">
        <f ca="1">IF('Annuitair extra nieuw'!J72&lt;=0.001,IF(A72&lt;=Stoppen_vrijwillig_aflos,IF(AND(Wat_wil_ik_maandelijks_betalen&gt;H72,A72&gt;=per_wanneer),IF(J71&gt;=0,IF(J71&gt;=Wat_wil_ik_maandelijks_betalen,(Wat_wil_ik_maandelijks_betalen-H72),J71-D72)),0),0),0)</f>
        <v>0</v>
      </c>
      <c r="G72" s="4">
        <f ca="1">J71*Invoer!$B$13/12</f>
        <v>0</v>
      </c>
      <c r="H72" s="4">
        <f ca="1">IFERROR(ABS(PMT(Invoer!$B$12/12,Invoer!$B$25-C72+1,J71,0)),0)</f>
        <v>0</v>
      </c>
      <c r="I72" s="4">
        <f t="shared" ca="1" si="5"/>
        <v>0</v>
      </c>
      <c r="J72" s="4">
        <f t="shared" ca="1" si="8"/>
        <v>0</v>
      </c>
    </row>
    <row r="73" spans="1:10" x14ac:dyDescent="0.25">
      <c r="A73" s="10">
        <f t="shared" si="9"/>
        <v>46600</v>
      </c>
      <c r="B73">
        <f t="shared" si="6"/>
        <v>6</v>
      </c>
      <c r="C73">
        <v>72</v>
      </c>
      <c r="D73" s="4">
        <f t="shared" ca="1" si="7"/>
        <v>0</v>
      </c>
      <c r="E73" s="24">
        <f ca="1">IF(SUM(D73,F73,G73)&gt;=J72,0,IF(ISNA(VLOOKUP(A73,'Extra aflossing'!A:G,3,0)),0,VLOOKUP(A73,'Extra aflossing'!A:G,3,0))+IF(Datum_vandaag&lt;A73,Maandelijks_extra,0))</f>
        <v>0</v>
      </c>
      <c r="F73" s="4">
        <f ca="1">IF('Annuitair extra nieuw'!J73&lt;=0.001,IF(A73&lt;=Stoppen_vrijwillig_aflos,IF(AND(Wat_wil_ik_maandelijks_betalen&gt;H73,A73&gt;=per_wanneer),IF(J72&gt;=0,IF(J72&gt;=Wat_wil_ik_maandelijks_betalen,(Wat_wil_ik_maandelijks_betalen-H73),J72-D73)),0),0),0)</f>
        <v>0</v>
      </c>
      <c r="G73" s="4">
        <f ca="1">J72*Invoer!$B$13/12</f>
        <v>0</v>
      </c>
      <c r="H73" s="4">
        <f ca="1">IFERROR(ABS(PMT(Invoer!$B$12/12,Invoer!$B$25-C73+1,J72,0)),0)</f>
        <v>0</v>
      </c>
      <c r="I73" s="4">
        <f t="shared" ca="1" si="5"/>
        <v>0</v>
      </c>
      <c r="J73" s="4">
        <f t="shared" ca="1" si="8"/>
        <v>0</v>
      </c>
    </row>
    <row r="74" spans="1:10" x14ac:dyDescent="0.25">
      <c r="A74" s="10">
        <f t="shared" si="9"/>
        <v>46631</v>
      </c>
      <c r="B74">
        <f t="shared" si="6"/>
        <v>7</v>
      </c>
      <c r="C74">
        <v>73</v>
      </c>
      <c r="D74" s="4">
        <f t="shared" ca="1" si="7"/>
        <v>0</v>
      </c>
      <c r="E74" s="24">
        <f ca="1">IF(SUM(D74,F74,G74)&gt;=J73,0,IF(ISNA(VLOOKUP(A74,'Extra aflossing'!A:G,3,0)),0,VLOOKUP(A74,'Extra aflossing'!A:G,3,0))+IF(Datum_vandaag&lt;A74,Maandelijks_extra,0))</f>
        <v>0</v>
      </c>
      <c r="F74" s="4">
        <f ca="1">IF('Annuitair extra nieuw'!J74&lt;=0.001,IF(A74&lt;=Stoppen_vrijwillig_aflos,IF(AND(Wat_wil_ik_maandelijks_betalen&gt;H74,A74&gt;=per_wanneer),IF(J73&gt;=0,IF(J73&gt;=Wat_wil_ik_maandelijks_betalen,(Wat_wil_ik_maandelijks_betalen-H74),J73-D74)),0),0),0)</f>
        <v>0</v>
      </c>
      <c r="G74" s="4">
        <f ca="1">J73*Invoer!$B$13/12</f>
        <v>0</v>
      </c>
      <c r="H74" s="4">
        <f ca="1">IFERROR(ABS(PMT(Invoer!$B$12/12,Invoer!$B$25-C74+1,J73,0)),0)</f>
        <v>0</v>
      </c>
      <c r="I74" s="4">
        <f t="shared" ca="1" si="5"/>
        <v>0</v>
      </c>
      <c r="J74" s="4">
        <f t="shared" ca="1" si="8"/>
        <v>0</v>
      </c>
    </row>
    <row r="75" spans="1:10" x14ac:dyDescent="0.25">
      <c r="A75" s="10">
        <f t="shared" si="9"/>
        <v>46661</v>
      </c>
      <c r="B75">
        <f t="shared" si="6"/>
        <v>7</v>
      </c>
      <c r="C75">
        <v>74</v>
      </c>
      <c r="D75" s="4">
        <f t="shared" ca="1" si="7"/>
        <v>0</v>
      </c>
      <c r="E75" s="24">
        <f ca="1">IF(SUM(D75,F75,G75)&gt;=J74,0,IF(ISNA(VLOOKUP(A75,'Extra aflossing'!A:G,3,0)),0,VLOOKUP(A75,'Extra aflossing'!A:G,3,0))+IF(Datum_vandaag&lt;A75,Maandelijks_extra,0))</f>
        <v>0</v>
      </c>
      <c r="F75" s="4">
        <f ca="1">IF('Annuitair extra nieuw'!J75&lt;=0.001,IF(A75&lt;=Stoppen_vrijwillig_aflos,IF(AND(Wat_wil_ik_maandelijks_betalen&gt;H75,A75&gt;=per_wanneer),IF(J74&gt;=0,IF(J74&gt;=Wat_wil_ik_maandelijks_betalen,(Wat_wil_ik_maandelijks_betalen-H75),J74-D75)),0),0),0)</f>
        <v>0</v>
      </c>
      <c r="G75" s="4">
        <f ca="1">J74*Invoer!$B$13/12</f>
        <v>0</v>
      </c>
      <c r="H75" s="4">
        <f ca="1">IFERROR(ABS(PMT(Invoer!$B$12/12,Invoer!$B$25-C75+1,J74,0)),0)</f>
        <v>0</v>
      </c>
      <c r="I75" s="4">
        <f t="shared" ca="1" si="5"/>
        <v>0</v>
      </c>
      <c r="J75" s="4">
        <f t="shared" ca="1" si="8"/>
        <v>0</v>
      </c>
    </row>
    <row r="76" spans="1:10" x14ac:dyDescent="0.25">
      <c r="A76" s="10">
        <f t="shared" si="9"/>
        <v>46692</v>
      </c>
      <c r="B76">
        <f t="shared" si="6"/>
        <v>7</v>
      </c>
      <c r="C76">
        <v>75</v>
      </c>
      <c r="D76" s="4">
        <f t="shared" ca="1" si="7"/>
        <v>0</v>
      </c>
      <c r="E76" s="24">
        <f ca="1">IF(SUM(D76,F76,G76)&gt;=J75,0,IF(ISNA(VLOOKUP(A76,'Extra aflossing'!A:G,3,0)),0,VLOOKUP(A76,'Extra aflossing'!A:G,3,0))+IF(Datum_vandaag&lt;A76,Maandelijks_extra,0))</f>
        <v>0</v>
      </c>
      <c r="F76" s="4">
        <f ca="1">IF('Annuitair extra nieuw'!J76&lt;=0.001,IF(A76&lt;=Stoppen_vrijwillig_aflos,IF(AND(Wat_wil_ik_maandelijks_betalen&gt;H76,A76&gt;=per_wanneer),IF(J75&gt;=0,IF(J75&gt;=Wat_wil_ik_maandelijks_betalen,(Wat_wil_ik_maandelijks_betalen-H76),J75-D76)),0),0),0)</f>
        <v>0</v>
      </c>
      <c r="G76" s="4">
        <f ca="1">J75*Invoer!$B$13/12</f>
        <v>0</v>
      </c>
      <c r="H76" s="4">
        <f ca="1">IFERROR(ABS(PMT(Invoer!$B$12/12,Invoer!$B$25-C76+1,J75,0)),0)</f>
        <v>0</v>
      </c>
      <c r="I76" s="4">
        <f t="shared" ca="1" si="5"/>
        <v>0</v>
      </c>
      <c r="J76" s="4">
        <f t="shared" ca="1" si="8"/>
        <v>0</v>
      </c>
    </row>
    <row r="77" spans="1:10" x14ac:dyDescent="0.25">
      <c r="A77" s="10">
        <f t="shared" si="9"/>
        <v>46722</v>
      </c>
      <c r="B77">
        <f t="shared" si="6"/>
        <v>7</v>
      </c>
      <c r="C77">
        <v>76</v>
      </c>
      <c r="D77" s="4">
        <f t="shared" ca="1" si="7"/>
        <v>0</v>
      </c>
      <c r="E77" s="24">
        <f ca="1">IF(SUM(D77,F77,G77)&gt;=J76,0,IF(ISNA(VLOOKUP(A77,'Extra aflossing'!A:G,3,0)),0,VLOOKUP(A77,'Extra aflossing'!A:G,3,0))+IF(Datum_vandaag&lt;A77,Maandelijks_extra,0))</f>
        <v>0</v>
      </c>
      <c r="F77" s="4">
        <f ca="1">IF('Annuitair extra nieuw'!J77&lt;=0.001,IF(A77&lt;=Stoppen_vrijwillig_aflos,IF(AND(Wat_wil_ik_maandelijks_betalen&gt;H77,A77&gt;=per_wanneer),IF(J76&gt;=0,IF(J76&gt;=Wat_wil_ik_maandelijks_betalen,(Wat_wil_ik_maandelijks_betalen-H77),J76-D77)),0),0),0)</f>
        <v>0</v>
      </c>
      <c r="G77" s="4">
        <f ca="1">J76*Invoer!$B$13/12</f>
        <v>0</v>
      </c>
      <c r="H77" s="4">
        <f ca="1">IFERROR(ABS(PMT(Invoer!$B$12/12,Invoer!$B$25-C77+1,J76,0)),0)</f>
        <v>0</v>
      </c>
      <c r="I77" s="4">
        <f t="shared" ca="1" si="5"/>
        <v>0</v>
      </c>
      <c r="J77" s="4">
        <f t="shared" ca="1" si="8"/>
        <v>0</v>
      </c>
    </row>
    <row r="78" spans="1:10" x14ac:dyDescent="0.25">
      <c r="A78" s="10">
        <f t="shared" si="9"/>
        <v>46753</v>
      </c>
      <c r="B78">
        <f t="shared" si="6"/>
        <v>7</v>
      </c>
      <c r="C78">
        <v>77</v>
      </c>
      <c r="D78" s="4">
        <f t="shared" ca="1" si="7"/>
        <v>0</v>
      </c>
      <c r="E78" s="24">
        <f ca="1">IF(SUM(D78,F78,G78)&gt;=J77,0,IF(ISNA(VLOOKUP(A78,'Extra aflossing'!A:G,3,0)),0,VLOOKUP(A78,'Extra aflossing'!A:G,3,0))+IF(Datum_vandaag&lt;A78,Maandelijks_extra,0))</f>
        <v>0</v>
      </c>
      <c r="F78" s="4">
        <f ca="1">IF('Annuitair extra nieuw'!J78&lt;=0.001,IF(A78&lt;=Stoppen_vrijwillig_aflos,IF(AND(Wat_wil_ik_maandelijks_betalen&gt;H78,A78&gt;=per_wanneer),IF(J77&gt;=0,IF(J77&gt;=Wat_wil_ik_maandelijks_betalen,(Wat_wil_ik_maandelijks_betalen-H78),J77-D78)),0),0),0)</f>
        <v>0</v>
      </c>
      <c r="G78" s="4">
        <f ca="1">J77*Invoer!$B$13/12</f>
        <v>0</v>
      </c>
      <c r="H78" s="4">
        <f ca="1">IFERROR(ABS(PMT(Invoer!$B$12/12,Invoer!$B$25-C78+1,J77,0)),0)</f>
        <v>0</v>
      </c>
      <c r="I78" s="4">
        <f t="shared" ca="1" si="5"/>
        <v>0</v>
      </c>
      <c r="J78" s="4">
        <f t="shared" ca="1" si="8"/>
        <v>0</v>
      </c>
    </row>
    <row r="79" spans="1:10" x14ac:dyDescent="0.25">
      <c r="A79" s="10">
        <f t="shared" si="9"/>
        <v>46784</v>
      </c>
      <c r="B79">
        <f t="shared" si="6"/>
        <v>7</v>
      </c>
      <c r="C79">
        <v>78</v>
      </c>
      <c r="D79" s="4">
        <f t="shared" ca="1" si="7"/>
        <v>0</v>
      </c>
      <c r="E79" s="24">
        <f ca="1">IF(SUM(D79,F79,G79)&gt;=J78,0,IF(ISNA(VLOOKUP(A79,'Extra aflossing'!A:G,3,0)),0,VLOOKUP(A79,'Extra aflossing'!A:G,3,0))+IF(Datum_vandaag&lt;A79,Maandelijks_extra,0))</f>
        <v>0</v>
      </c>
      <c r="F79" s="4">
        <f ca="1">IF('Annuitair extra nieuw'!J79&lt;=0.001,IF(A79&lt;=Stoppen_vrijwillig_aflos,IF(AND(Wat_wil_ik_maandelijks_betalen&gt;H79,A79&gt;=per_wanneer),IF(J78&gt;=0,IF(J78&gt;=Wat_wil_ik_maandelijks_betalen,(Wat_wil_ik_maandelijks_betalen-H79),J78-D79)),0),0),0)</f>
        <v>0</v>
      </c>
      <c r="G79" s="4">
        <f ca="1">J78*Invoer!$B$13/12</f>
        <v>0</v>
      </c>
      <c r="H79" s="4">
        <f ca="1">IFERROR(ABS(PMT(Invoer!$B$12/12,Invoer!$B$25-C79+1,J78,0)),0)</f>
        <v>0</v>
      </c>
      <c r="I79" s="4">
        <f t="shared" ca="1" si="5"/>
        <v>0</v>
      </c>
      <c r="J79" s="4">
        <f t="shared" ca="1" si="8"/>
        <v>0</v>
      </c>
    </row>
    <row r="80" spans="1:10" x14ac:dyDescent="0.25">
      <c r="A80" s="10">
        <f t="shared" si="9"/>
        <v>46813</v>
      </c>
      <c r="B80">
        <f t="shared" si="6"/>
        <v>7</v>
      </c>
      <c r="C80">
        <v>79</v>
      </c>
      <c r="D80" s="4">
        <f t="shared" ca="1" si="7"/>
        <v>0</v>
      </c>
      <c r="E80" s="24">
        <f ca="1">IF(SUM(D80,F80,G80)&gt;=J79,0,IF(ISNA(VLOOKUP(A80,'Extra aflossing'!A:G,3,0)),0,VLOOKUP(A80,'Extra aflossing'!A:G,3,0))+IF(Datum_vandaag&lt;A80,Maandelijks_extra,0))</f>
        <v>0</v>
      </c>
      <c r="F80" s="4">
        <f ca="1">IF('Annuitair extra nieuw'!J80&lt;=0.001,IF(A80&lt;=Stoppen_vrijwillig_aflos,IF(AND(Wat_wil_ik_maandelijks_betalen&gt;H80,A80&gt;=per_wanneer),IF(J79&gt;=0,IF(J79&gt;=Wat_wil_ik_maandelijks_betalen,(Wat_wil_ik_maandelijks_betalen-H80),J79-D80)),0),0),0)</f>
        <v>0</v>
      </c>
      <c r="G80" s="4">
        <f ca="1">J79*Invoer!$B$13/12</f>
        <v>0</v>
      </c>
      <c r="H80" s="4">
        <f ca="1">IFERROR(ABS(PMT(Invoer!$B$12/12,Invoer!$B$25-C80+1,J79,0)),0)</f>
        <v>0</v>
      </c>
      <c r="I80" s="4">
        <f t="shared" ca="1" si="5"/>
        <v>0</v>
      </c>
      <c r="J80" s="4">
        <f t="shared" ca="1" si="8"/>
        <v>0</v>
      </c>
    </row>
    <row r="81" spans="1:10" x14ac:dyDescent="0.25">
      <c r="A81" s="10">
        <f t="shared" si="9"/>
        <v>46844</v>
      </c>
      <c r="B81">
        <f t="shared" si="6"/>
        <v>7</v>
      </c>
      <c r="C81">
        <v>80</v>
      </c>
      <c r="D81" s="4">
        <f t="shared" ca="1" si="7"/>
        <v>0</v>
      </c>
      <c r="E81" s="24">
        <f ca="1">IF(SUM(D81,F81,G81)&gt;=J80,0,IF(ISNA(VLOOKUP(A81,'Extra aflossing'!A:G,3,0)),0,VLOOKUP(A81,'Extra aflossing'!A:G,3,0))+IF(Datum_vandaag&lt;A81,Maandelijks_extra,0))</f>
        <v>0</v>
      </c>
      <c r="F81" s="4">
        <f ca="1">IF('Annuitair extra nieuw'!J81&lt;=0.001,IF(A81&lt;=Stoppen_vrijwillig_aflos,IF(AND(Wat_wil_ik_maandelijks_betalen&gt;H81,A81&gt;=per_wanneer),IF(J80&gt;=0,IF(J80&gt;=Wat_wil_ik_maandelijks_betalen,(Wat_wil_ik_maandelijks_betalen-H81),J80-D81)),0),0),0)</f>
        <v>0</v>
      </c>
      <c r="G81" s="4">
        <f ca="1">J80*Invoer!$B$13/12</f>
        <v>0</v>
      </c>
      <c r="H81" s="4">
        <f ca="1">IFERROR(ABS(PMT(Invoer!$B$12/12,Invoer!$B$25-C81+1,J80,0)),0)</f>
        <v>0</v>
      </c>
      <c r="I81" s="4">
        <f t="shared" ca="1" si="5"/>
        <v>0</v>
      </c>
      <c r="J81" s="4">
        <f t="shared" ca="1" si="8"/>
        <v>0</v>
      </c>
    </row>
    <row r="82" spans="1:10" x14ac:dyDescent="0.25">
      <c r="A82" s="10">
        <f t="shared" si="9"/>
        <v>46874</v>
      </c>
      <c r="B82">
        <f t="shared" si="6"/>
        <v>7</v>
      </c>
      <c r="C82">
        <v>81</v>
      </c>
      <c r="D82" s="4">
        <f t="shared" ca="1" si="7"/>
        <v>0</v>
      </c>
      <c r="E82" s="24">
        <f ca="1">IF(SUM(D82,F82,G82)&gt;=J81,0,IF(ISNA(VLOOKUP(A82,'Extra aflossing'!A:G,3,0)),0,VLOOKUP(A82,'Extra aflossing'!A:G,3,0))+IF(Datum_vandaag&lt;A82,Maandelijks_extra,0))</f>
        <v>0</v>
      </c>
      <c r="F82" s="4">
        <f ca="1">IF('Annuitair extra nieuw'!J82&lt;=0.001,IF(A82&lt;=Stoppen_vrijwillig_aflos,IF(AND(Wat_wil_ik_maandelijks_betalen&gt;H82,A82&gt;=per_wanneer),IF(J81&gt;=0,IF(J81&gt;=Wat_wil_ik_maandelijks_betalen,(Wat_wil_ik_maandelijks_betalen-H82),J81-D82)),0),0),0)</f>
        <v>0</v>
      </c>
      <c r="G82" s="4">
        <f ca="1">J81*Invoer!$B$13/12</f>
        <v>0</v>
      </c>
      <c r="H82" s="4">
        <f ca="1">IFERROR(ABS(PMT(Invoer!$B$12/12,Invoer!$B$25-C82+1,J81,0)),0)</f>
        <v>0</v>
      </c>
      <c r="I82" s="4">
        <f t="shared" ca="1" si="5"/>
        <v>0</v>
      </c>
      <c r="J82" s="4">
        <f t="shared" ca="1" si="8"/>
        <v>0</v>
      </c>
    </row>
    <row r="83" spans="1:10" x14ac:dyDescent="0.25">
      <c r="A83" s="10">
        <f t="shared" si="9"/>
        <v>46905</v>
      </c>
      <c r="B83">
        <f t="shared" si="6"/>
        <v>7</v>
      </c>
      <c r="C83">
        <v>82</v>
      </c>
      <c r="D83" s="4">
        <f t="shared" ca="1" si="7"/>
        <v>0</v>
      </c>
      <c r="E83" s="24">
        <f ca="1">IF(SUM(D83,F83,G83)&gt;=J82,0,IF(ISNA(VLOOKUP(A83,'Extra aflossing'!A:G,3,0)),0,VLOOKUP(A83,'Extra aflossing'!A:G,3,0))+IF(Datum_vandaag&lt;A83,Maandelijks_extra,0))</f>
        <v>0</v>
      </c>
      <c r="F83" s="4">
        <f ca="1">IF('Annuitair extra nieuw'!J83&lt;=0.001,IF(A83&lt;=Stoppen_vrijwillig_aflos,IF(AND(Wat_wil_ik_maandelijks_betalen&gt;H83,A83&gt;=per_wanneer),IF(J82&gt;=0,IF(J82&gt;=Wat_wil_ik_maandelijks_betalen,(Wat_wil_ik_maandelijks_betalen-H83),J82-D83)),0),0),0)</f>
        <v>0</v>
      </c>
      <c r="G83" s="4">
        <f ca="1">J82*Invoer!$B$13/12</f>
        <v>0</v>
      </c>
      <c r="H83" s="4">
        <f ca="1">IFERROR(ABS(PMT(Invoer!$B$12/12,Invoer!$B$25-C83+1,J82,0)),0)</f>
        <v>0</v>
      </c>
      <c r="I83" s="4">
        <f t="shared" ca="1" si="5"/>
        <v>0</v>
      </c>
      <c r="J83" s="4">
        <f t="shared" ca="1" si="8"/>
        <v>0</v>
      </c>
    </row>
    <row r="84" spans="1:10" x14ac:dyDescent="0.25">
      <c r="A84" s="10">
        <f t="shared" si="9"/>
        <v>46935</v>
      </c>
      <c r="B84">
        <f t="shared" si="6"/>
        <v>7</v>
      </c>
      <c r="C84">
        <v>83</v>
      </c>
      <c r="D84" s="4">
        <f t="shared" ca="1" si="7"/>
        <v>0</v>
      </c>
      <c r="E84" s="24">
        <f ca="1">IF(SUM(D84,F84,G84)&gt;=J83,0,IF(ISNA(VLOOKUP(A84,'Extra aflossing'!A:G,3,0)),0,VLOOKUP(A84,'Extra aflossing'!A:G,3,0))+IF(Datum_vandaag&lt;A84,Maandelijks_extra,0))</f>
        <v>0</v>
      </c>
      <c r="F84" s="4">
        <f ca="1">IF('Annuitair extra nieuw'!J84&lt;=0.001,IF(A84&lt;=Stoppen_vrijwillig_aflos,IF(AND(Wat_wil_ik_maandelijks_betalen&gt;H84,A84&gt;=per_wanneer),IF(J83&gt;=0,IF(J83&gt;=Wat_wil_ik_maandelijks_betalen,(Wat_wil_ik_maandelijks_betalen-H84),J83-D84)),0),0),0)</f>
        <v>0</v>
      </c>
      <c r="G84" s="4">
        <f ca="1">J83*Invoer!$B$13/12</f>
        <v>0</v>
      </c>
      <c r="H84" s="4">
        <f ca="1">IFERROR(ABS(PMT(Invoer!$B$12/12,Invoer!$B$25-C84+1,J83,0)),0)</f>
        <v>0</v>
      </c>
      <c r="I84" s="4">
        <f t="shared" ca="1" si="5"/>
        <v>0</v>
      </c>
      <c r="J84" s="4">
        <f t="shared" ca="1" si="8"/>
        <v>0</v>
      </c>
    </row>
    <row r="85" spans="1:10" x14ac:dyDescent="0.25">
      <c r="A85" s="10">
        <f t="shared" si="9"/>
        <v>46966</v>
      </c>
      <c r="B85">
        <f t="shared" si="6"/>
        <v>7</v>
      </c>
      <c r="C85">
        <v>84</v>
      </c>
      <c r="D85" s="4">
        <f t="shared" ca="1" si="7"/>
        <v>0</v>
      </c>
      <c r="E85" s="24">
        <f ca="1">IF(SUM(D85,F85,G85)&gt;=J84,0,IF(ISNA(VLOOKUP(A85,'Extra aflossing'!A:G,3,0)),0,VLOOKUP(A85,'Extra aflossing'!A:G,3,0))+IF(Datum_vandaag&lt;A85,Maandelijks_extra,0))</f>
        <v>0</v>
      </c>
      <c r="F85" s="4">
        <f ca="1">IF('Annuitair extra nieuw'!J85&lt;=0.001,IF(A85&lt;=Stoppen_vrijwillig_aflos,IF(AND(Wat_wil_ik_maandelijks_betalen&gt;H85,A85&gt;=per_wanneer),IF(J84&gt;=0,IF(J84&gt;=Wat_wil_ik_maandelijks_betalen,(Wat_wil_ik_maandelijks_betalen-H85),J84-D85)),0),0),0)</f>
        <v>0</v>
      </c>
      <c r="G85" s="4">
        <f ca="1">J84*Invoer!$B$13/12</f>
        <v>0</v>
      </c>
      <c r="H85" s="4">
        <f ca="1">IFERROR(ABS(PMT(Invoer!$B$12/12,Invoer!$B$25-C85+1,J84,0)),0)</f>
        <v>0</v>
      </c>
      <c r="I85" s="4">
        <f t="shared" ca="1" si="5"/>
        <v>0</v>
      </c>
      <c r="J85" s="4">
        <f t="shared" ca="1" si="8"/>
        <v>0</v>
      </c>
    </row>
    <row r="86" spans="1:10" x14ac:dyDescent="0.25">
      <c r="A86" s="10">
        <f t="shared" si="9"/>
        <v>46997</v>
      </c>
      <c r="B86">
        <f t="shared" si="6"/>
        <v>8</v>
      </c>
      <c r="C86">
        <v>85</v>
      </c>
      <c r="D86" s="4">
        <f t="shared" ca="1" si="7"/>
        <v>0</v>
      </c>
      <c r="E86" s="24">
        <f ca="1">IF(SUM(D86,F86,G86)&gt;=J85,0,IF(ISNA(VLOOKUP(A86,'Extra aflossing'!A:G,3,0)),0,VLOOKUP(A86,'Extra aflossing'!A:G,3,0))+IF(Datum_vandaag&lt;A86,Maandelijks_extra,0))</f>
        <v>0</v>
      </c>
      <c r="F86" s="4">
        <f ca="1">IF('Annuitair extra nieuw'!J86&lt;=0.001,IF(A86&lt;=Stoppen_vrijwillig_aflos,IF(AND(Wat_wil_ik_maandelijks_betalen&gt;H86,A86&gt;=per_wanneer),IF(J85&gt;=0,IF(J85&gt;=Wat_wil_ik_maandelijks_betalen,(Wat_wil_ik_maandelijks_betalen-H86),J85-D86)),0),0),0)</f>
        <v>0</v>
      </c>
      <c r="G86" s="4">
        <f ca="1">J85*Invoer!$B$13/12</f>
        <v>0</v>
      </c>
      <c r="H86" s="4">
        <f ca="1">IFERROR(ABS(PMT(Invoer!$B$12/12,Invoer!$B$25-C86+1,J85,0)),0)</f>
        <v>0</v>
      </c>
      <c r="I86" s="4">
        <f t="shared" ca="1" si="5"/>
        <v>0</v>
      </c>
      <c r="J86" s="4">
        <f t="shared" ca="1" si="8"/>
        <v>0</v>
      </c>
    </row>
    <row r="87" spans="1:10" x14ac:dyDescent="0.25">
      <c r="A87" s="10">
        <f t="shared" si="9"/>
        <v>47027</v>
      </c>
      <c r="B87">
        <f t="shared" si="6"/>
        <v>8</v>
      </c>
      <c r="C87">
        <v>86</v>
      </c>
      <c r="D87" s="4">
        <f t="shared" ca="1" si="7"/>
        <v>0</v>
      </c>
      <c r="E87" s="24">
        <f ca="1">IF(SUM(D87,F87,G87)&gt;=J86,0,IF(ISNA(VLOOKUP(A87,'Extra aflossing'!A:G,3,0)),0,VLOOKUP(A87,'Extra aflossing'!A:G,3,0))+IF(Datum_vandaag&lt;A87,Maandelijks_extra,0))</f>
        <v>0</v>
      </c>
      <c r="F87" s="4">
        <f ca="1">IF('Annuitair extra nieuw'!J87&lt;=0.001,IF(A87&lt;=Stoppen_vrijwillig_aflos,IF(AND(Wat_wil_ik_maandelijks_betalen&gt;H87,A87&gt;=per_wanneer),IF(J86&gt;=0,IF(J86&gt;=Wat_wil_ik_maandelijks_betalen,(Wat_wil_ik_maandelijks_betalen-H87),J86-D87)),0),0),0)</f>
        <v>0</v>
      </c>
      <c r="G87" s="4">
        <f ca="1">J86*Invoer!$B$13/12</f>
        <v>0</v>
      </c>
      <c r="H87" s="4">
        <f ca="1">IFERROR(ABS(PMT(Invoer!$B$12/12,Invoer!$B$25-C87+1,J86,0)),0)</f>
        <v>0</v>
      </c>
      <c r="I87" s="4">
        <f t="shared" ca="1" si="5"/>
        <v>0</v>
      </c>
      <c r="J87" s="4">
        <f t="shared" ca="1" si="8"/>
        <v>0</v>
      </c>
    </row>
    <row r="88" spans="1:10" x14ac:dyDescent="0.25">
      <c r="A88" s="10">
        <f t="shared" si="9"/>
        <v>47058</v>
      </c>
      <c r="B88">
        <f t="shared" si="6"/>
        <v>8</v>
      </c>
      <c r="C88">
        <v>87</v>
      </c>
      <c r="D88" s="4">
        <f t="shared" ca="1" si="7"/>
        <v>0</v>
      </c>
      <c r="E88" s="24">
        <f ca="1">IF(SUM(D88,F88,G88)&gt;=J87,0,IF(ISNA(VLOOKUP(A88,'Extra aflossing'!A:G,3,0)),0,VLOOKUP(A88,'Extra aflossing'!A:G,3,0))+IF(Datum_vandaag&lt;A88,Maandelijks_extra,0))</f>
        <v>0</v>
      </c>
      <c r="F88" s="4">
        <f ca="1">IF('Annuitair extra nieuw'!J88&lt;=0.001,IF(A88&lt;=Stoppen_vrijwillig_aflos,IF(AND(Wat_wil_ik_maandelijks_betalen&gt;H88,A88&gt;=per_wanneer),IF(J87&gt;=0,IF(J87&gt;=Wat_wil_ik_maandelijks_betalen,(Wat_wil_ik_maandelijks_betalen-H88),J87-D88)),0),0),0)</f>
        <v>0</v>
      </c>
      <c r="G88" s="4">
        <f ca="1">J87*Invoer!$B$13/12</f>
        <v>0</v>
      </c>
      <c r="H88" s="4">
        <f ca="1">IFERROR(ABS(PMT(Invoer!$B$12/12,Invoer!$B$25-C88+1,J87,0)),0)</f>
        <v>0</v>
      </c>
      <c r="I88" s="4">
        <f t="shared" ca="1" si="5"/>
        <v>0</v>
      </c>
      <c r="J88" s="4">
        <f t="shared" ca="1" si="8"/>
        <v>0</v>
      </c>
    </row>
    <row r="89" spans="1:10" x14ac:dyDescent="0.25">
      <c r="A89" s="10">
        <f t="shared" si="9"/>
        <v>47088</v>
      </c>
      <c r="B89">
        <f t="shared" si="6"/>
        <v>8</v>
      </c>
      <c r="C89">
        <v>88</v>
      </c>
      <c r="D89" s="4">
        <f t="shared" ca="1" si="7"/>
        <v>0</v>
      </c>
      <c r="E89" s="24">
        <f ca="1">IF(SUM(D89,F89,G89)&gt;=J88,0,IF(ISNA(VLOOKUP(A89,'Extra aflossing'!A:G,3,0)),0,VLOOKUP(A89,'Extra aflossing'!A:G,3,0))+IF(Datum_vandaag&lt;A89,Maandelijks_extra,0))</f>
        <v>0</v>
      </c>
      <c r="F89" s="4">
        <f ca="1">IF('Annuitair extra nieuw'!J89&lt;=0.001,IF(A89&lt;=Stoppen_vrijwillig_aflos,IF(AND(Wat_wil_ik_maandelijks_betalen&gt;H89,A89&gt;=per_wanneer),IF(J88&gt;=0,IF(J88&gt;=Wat_wil_ik_maandelijks_betalen,(Wat_wil_ik_maandelijks_betalen-H89),J88-D89)),0),0),0)</f>
        <v>0</v>
      </c>
      <c r="G89" s="4">
        <f ca="1">J88*Invoer!$B$13/12</f>
        <v>0</v>
      </c>
      <c r="H89" s="4">
        <f ca="1">IFERROR(ABS(PMT(Invoer!$B$12/12,Invoer!$B$25-C89+1,J88,0)),0)</f>
        <v>0</v>
      </c>
      <c r="I89" s="4">
        <f t="shared" ca="1" si="5"/>
        <v>0</v>
      </c>
      <c r="J89" s="4">
        <f t="shared" ca="1" si="8"/>
        <v>0</v>
      </c>
    </row>
    <row r="90" spans="1:10" x14ac:dyDescent="0.25">
      <c r="A90" s="10">
        <f t="shared" si="9"/>
        <v>47119</v>
      </c>
      <c r="B90">
        <f t="shared" si="6"/>
        <v>8</v>
      </c>
      <c r="C90">
        <v>89</v>
      </c>
      <c r="D90" s="4">
        <f t="shared" ca="1" si="7"/>
        <v>0</v>
      </c>
      <c r="E90" s="24">
        <f ca="1">IF(SUM(D90,F90,G90)&gt;=J89,0,IF(ISNA(VLOOKUP(A90,'Extra aflossing'!A:G,3,0)),0,VLOOKUP(A90,'Extra aflossing'!A:G,3,0))+IF(Datum_vandaag&lt;A90,Maandelijks_extra,0))</f>
        <v>0</v>
      </c>
      <c r="F90" s="4">
        <f ca="1">IF('Annuitair extra nieuw'!J90&lt;=0.001,IF(A90&lt;=Stoppen_vrijwillig_aflos,IF(AND(Wat_wil_ik_maandelijks_betalen&gt;H90,A90&gt;=per_wanneer),IF(J89&gt;=0,IF(J89&gt;=Wat_wil_ik_maandelijks_betalen,(Wat_wil_ik_maandelijks_betalen-H90),J89-D90)),0),0),0)</f>
        <v>0</v>
      </c>
      <c r="G90" s="4">
        <f ca="1">J89*Invoer!$B$13/12</f>
        <v>0</v>
      </c>
      <c r="H90" s="4">
        <f ca="1">IFERROR(ABS(PMT(Invoer!$B$12/12,Invoer!$B$25-C90+1,J89,0)),0)</f>
        <v>0</v>
      </c>
      <c r="I90" s="4">
        <f t="shared" ca="1" si="5"/>
        <v>0</v>
      </c>
      <c r="J90" s="4">
        <f t="shared" ca="1" si="8"/>
        <v>0</v>
      </c>
    </row>
    <row r="91" spans="1:10" x14ac:dyDescent="0.25">
      <c r="A91" s="10">
        <f t="shared" si="9"/>
        <v>47150</v>
      </c>
      <c r="B91">
        <f t="shared" si="6"/>
        <v>8</v>
      </c>
      <c r="C91">
        <v>90</v>
      </c>
      <c r="D91" s="4">
        <f t="shared" ca="1" si="7"/>
        <v>0</v>
      </c>
      <c r="E91" s="24">
        <f ca="1">IF(SUM(D91,F91,G91)&gt;=J90,0,IF(ISNA(VLOOKUP(A91,'Extra aflossing'!A:G,3,0)),0,VLOOKUP(A91,'Extra aflossing'!A:G,3,0))+IF(Datum_vandaag&lt;A91,Maandelijks_extra,0))</f>
        <v>0</v>
      </c>
      <c r="F91" s="4">
        <f ca="1">IF('Annuitair extra nieuw'!J91&lt;=0.001,IF(A91&lt;=Stoppen_vrijwillig_aflos,IF(AND(Wat_wil_ik_maandelijks_betalen&gt;H91,A91&gt;=per_wanneer),IF(J90&gt;=0,IF(J90&gt;=Wat_wil_ik_maandelijks_betalen,(Wat_wil_ik_maandelijks_betalen-H91),J90-D91)),0),0),0)</f>
        <v>0</v>
      </c>
      <c r="G91" s="4">
        <f ca="1">J90*Invoer!$B$13/12</f>
        <v>0</v>
      </c>
      <c r="H91" s="4">
        <f ca="1">IFERROR(ABS(PMT(Invoer!$B$12/12,Invoer!$B$25-C91+1,J90,0)),0)</f>
        <v>0</v>
      </c>
      <c r="I91" s="4">
        <f t="shared" ca="1" si="5"/>
        <v>0</v>
      </c>
      <c r="J91" s="4">
        <f t="shared" ca="1" si="8"/>
        <v>0</v>
      </c>
    </row>
    <row r="92" spans="1:10" x14ac:dyDescent="0.25">
      <c r="A92" s="10">
        <f t="shared" si="9"/>
        <v>47178</v>
      </c>
      <c r="B92">
        <f t="shared" si="6"/>
        <v>8</v>
      </c>
      <c r="C92">
        <v>91</v>
      </c>
      <c r="D92" s="4">
        <f t="shared" ca="1" si="7"/>
        <v>0</v>
      </c>
      <c r="E92" s="24">
        <f ca="1">IF(SUM(D92,F92,G92)&gt;=J91,0,IF(ISNA(VLOOKUP(A92,'Extra aflossing'!A:G,3,0)),0,VLOOKUP(A92,'Extra aflossing'!A:G,3,0))+IF(Datum_vandaag&lt;A92,Maandelijks_extra,0))</f>
        <v>0</v>
      </c>
      <c r="F92" s="4">
        <f ca="1">IF('Annuitair extra nieuw'!J92&lt;=0.001,IF(A92&lt;=Stoppen_vrijwillig_aflos,IF(AND(Wat_wil_ik_maandelijks_betalen&gt;H92,A92&gt;=per_wanneer),IF(J91&gt;=0,IF(J91&gt;=Wat_wil_ik_maandelijks_betalen,(Wat_wil_ik_maandelijks_betalen-H92),J91-D92)),0),0),0)</f>
        <v>0</v>
      </c>
      <c r="G92" s="4">
        <f ca="1">J91*Invoer!$B$13/12</f>
        <v>0</v>
      </c>
      <c r="H92" s="4">
        <f ca="1">IFERROR(ABS(PMT(Invoer!$B$12/12,Invoer!$B$25-C92+1,J91,0)),0)</f>
        <v>0</v>
      </c>
      <c r="I92" s="4">
        <f t="shared" ca="1" si="5"/>
        <v>0</v>
      </c>
      <c r="J92" s="4">
        <f t="shared" ca="1" si="8"/>
        <v>0</v>
      </c>
    </row>
    <row r="93" spans="1:10" x14ac:dyDescent="0.25">
      <c r="A93" s="10">
        <f t="shared" si="9"/>
        <v>47209</v>
      </c>
      <c r="B93">
        <f t="shared" si="6"/>
        <v>8</v>
      </c>
      <c r="C93">
        <v>92</v>
      </c>
      <c r="D93" s="4">
        <f t="shared" ca="1" si="7"/>
        <v>0</v>
      </c>
      <c r="E93" s="24">
        <f ca="1">IF(SUM(D93,F93,G93)&gt;=J92,0,IF(ISNA(VLOOKUP(A93,'Extra aflossing'!A:G,3,0)),0,VLOOKUP(A93,'Extra aflossing'!A:G,3,0))+IF(Datum_vandaag&lt;A93,Maandelijks_extra,0))</f>
        <v>0</v>
      </c>
      <c r="F93" s="4">
        <f ca="1">IF('Annuitair extra nieuw'!J93&lt;=0.001,IF(A93&lt;=Stoppen_vrijwillig_aflos,IF(AND(Wat_wil_ik_maandelijks_betalen&gt;H93,A93&gt;=per_wanneer),IF(J92&gt;=0,IF(J92&gt;=Wat_wil_ik_maandelijks_betalen,(Wat_wil_ik_maandelijks_betalen-H93),J92-D93)),0),0),0)</f>
        <v>0</v>
      </c>
      <c r="G93" s="4">
        <f ca="1">J92*Invoer!$B$13/12</f>
        <v>0</v>
      </c>
      <c r="H93" s="4">
        <f ca="1">IFERROR(ABS(PMT(Invoer!$B$12/12,Invoer!$B$25-C93+1,J92,0)),0)</f>
        <v>0</v>
      </c>
      <c r="I93" s="4">
        <f t="shared" ca="1" si="5"/>
        <v>0</v>
      </c>
      <c r="J93" s="4">
        <f t="shared" ca="1" si="8"/>
        <v>0</v>
      </c>
    </row>
    <row r="94" spans="1:10" x14ac:dyDescent="0.25">
      <c r="A94" s="10">
        <f t="shared" si="9"/>
        <v>47239</v>
      </c>
      <c r="B94">
        <f t="shared" si="6"/>
        <v>8</v>
      </c>
      <c r="C94">
        <v>93</v>
      </c>
      <c r="D94" s="4">
        <f t="shared" ca="1" si="7"/>
        <v>0</v>
      </c>
      <c r="E94" s="24">
        <f ca="1">IF(SUM(D94,F94,G94)&gt;=J93,0,IF(ISNA(VLOOKUP(A94,'Extra aflossing'!A:G,3,0)),0,VLOOKUP(A94,'Extra aflossing'!A:G,3,0))+IF(Datum_vandaag&lt;A94,Maandelijks_extra,0))</f>
        <v>0</v>
      </c>
      <c r="F94" s="4">
        <f ca="1">IF('Annuitair extra nieuw'!J94&lt;=0.001,IF(A94&lt;=Stoppen_vrijwillig_aflos,IF(AND(Wat_wil_ik_maandelijks_betalen&gt;H94,A94&gt;=per_wanneer),IF(J93&gt;=0,IF(J93&gt;=Wat_wil_ik_maandelijks_betalen,(Wat_wil_ik_maandelijks_betalen-H94),J93-D94)),0),0),0)</f>
        <v>0</v>
      </c>
      <c r="G94" s="4">
        <f ca="1">J93*Invoer!$B$13/12</f>
        <v>0</v>
      </c>
      <c r="H94" s="4">
        <f ca="1">IFERROR(ABS(PMT(Invoer!$B$12/12,Invoer!$B$25-C94+1,J93,0)),0)</f>
        <v>0</v>
      </c>
      <c r="I94" s="4">
        <f t="shared" ca="1" si="5"/>
        <v>0</v>
      </c>
      <c r="J94" s="4">
        <f t="shared" ca="1" si="8"/>
        <v>0</v>
      </c>
    </row>
    <row r="95" spans="1:10" x14ac:dyDescent="0.25">
      <c r="A95" s="10">
        <f t="shared" si="9"/>
        <v>47270</v>
      </c>
      <c r="B95">
        <f t="shared" si="6"/>
        <v>8</v>
      </c>
      <c r="C95">
        <v>94</v>
      </c>
      <c r="D95" s="4">
        <f t="shared" ca="1" si="7"/>
        <v>0</v>
      </c>
      <c r="E95" s="24">
        <f ca="1">IF(SUM(D95,F95,G95)&gt;=J94,0,IF(ISNA(VLOOKUP(A95,'Extra aflossing'!A:G,3,0)),0,VLOOKUP(A95,'Extra aflossing'!A:G,3,0))+IF(Datum_vandaag&lt;A95,Maandelijks_extra,0))</f>
        <v>0</v>
      </c>
      <c r="F95" s="4">
        <f ca="1">IF('Annuitair extra nieuw'!J95&lt;=0.001,IF(A95&lt;=Stoppen_vrijwillig_aflos,IF(AND(Wat_wil_ik_maandelijks_betalen&gt;H95,A95&gt;=per_wanneer),IF(J94&gt;=0,IF(J94&gt;=Wat_wil_ik_maandelijks_betalen,(Wat_wil_ik_maandelijks_betalen-H95),J94-D95)),0),0),0)</f>
        <v>0</v>
      </c>
      <c r="G95" s="4">
        <f ca="1">J94*Invoer!$B$13/12</f>
        <v>0</v>
      </c>
      <c r="H95" s="4">
        <f ca="1">IFERROR(ABS(PMT(Invoer!$B$12/12,Invoer!$B$25-C95+1,J94,0)),0)</f>
        <v>0</v>
      </c>
      <c r="I95" s="4">
        <f t="shared" ca="1" si="5"/>
        <v>0</v>
      </c>
      <c r="J95" s="4">
        <f t="shared" ca="1" si="8"/>
        <v>0</v>
      </c>
    </row>
    <row r="96" spans="1:10" x14ac:dyDescent="0.25">
      <c r="A96" s="10">
        <f t="shared" si="9"/>
        <v>47300</v>
      </c>
      <c r="B96">
        <f t="shared" si="6"/>
        <v>8</v>
      </c>
      <c r="C96">
        <v>95</v>
      </c>
      <c r="D96" s="4">
        <f t="shared" ca="1" si="7"/>
        <v>0</v>
      </c>
      <c r="E96" s="24">
        <f ca="1">IF(SUM(D96,F96,G96)&gt;=J95,0,IF(ISNA(VLOOKUP(A96,'Extra aflossing'!A:G,3,0)),0,VLOOKUP(A96,'Extra aflossing'!A:G,3,0))+IF(Datum_vandaag&lt;A96,Maandelijks_extra,0))</f>
        <v>0</v>
      </c>
      <c r="F96" s="4">
        <f ca="1">IF('Annuitair extra nieuw'!J96&lt;=0.001,IF(A96&lt;=Stoppen_vrijwillig_aflos,IF(AND(Wat_wil_ik_maandelijks_betalen&gt;H96,A96&gt;=per_wanneer),IF(J95&gt;=0,IF(J95&gt;=Wat_wil_ik_maandelijks_betalen,(Wat_wil_ik_maandelijks_betalen-H96),J95-D96)),0),0),0)</f>
        <v>0</v>
      </c>
      <c r="G96" s="4">
        <f ca="1">J95*Invoer!$B$13/12</f>
        <v>0</v>
      </c>
      <c r="H96" s="4">
        <f ca="1">IFERROR(ABS(PMT(Invoer!$B$12/12,Invoer!$B$25-C96+1,J95,0)),0)</f>
        <v>0</v>
      </c>
      <c r="I96" s="4">
        <f t="shared" ca="1" si="5"/>
        <v>0</v>
      </c>
      <c r="J96" s="4">
        <f t="shared" ca="1" si="8"/>
        <v>0</v>
      </c>
    </row>
    <row r="97" spans="1:10" x14ac:dyDescent="0.25">
      <c r="A97" s="10">
        <f t="shared" si="9"/>
        <v>47331</v>
      </c>
      <c r="B97">
        <f t="shared" si="6"/>
        <v>8</v>
      </c>
      <c r="C97">
        <v>96</v>
      </c>
      <c r="D97" s="4">
        <f t="shared" ca="1" si="7"/>
        <v>0</v>
      </c>
      <c r="E97" s="24">
        <f ca="1">IF(SUM(D97,F97,G97)&gt;=J96,0,IF(ISNA(VLOOKUP(A97,'Extra aflossing'!A:G,3,0)),0,VLOOKUP(A97,'Extra aflossing'!A:G,3,0))+IF(Datum_vandaag&lt;A97,Maandelijks_extra,0))</f>
        <v>0</v>
      </c>
      <c r="F97" s="4">
        <f ca="1">IF('Annuitair extra nieuw'!J97&lt;=0.001,IF(A97&lt;=Stoppen_vrijwillig_aflos,IF(AND(Wat_wil_ik_maandelijks_betalen&gt;H97,A97&gt;=per_wanneer),IF(J96&gt;=0,IF(J96&gt;=Wat_wil_ik_maandelijks_betalen,(Wat_wil_ik_maandelijks_betalen-H97),J96-D97)),0),0),0)</f>
        <v>0</v>
      </c>
      <c r="G97" s="4">
        <f ca="1">J96*Invoer!$B$13/12</f>
        <v>0</v>
      </c>
      <c r="H97" s="4">
        <f ca="1">IFERROR(ABS(PMT(Invoer!$B$12/12,Invoer!$B$25-C97+1,J96,0)),0)</f>
        <v>0</v>
      </c>
      <c r="I97" s="4">
        <f t="shared" ca="1" si="5"/>
        <v>0</v>
      </c>
      <c r="J97" s="4">
        <f t="shared" ca="1" si="8"/>
        <v>0</v>
      </c>
    </row>
    <row r="98" spans="1:10" x14ac:dyDescent="0.25">
      <c r="A98" s="10">
        <f t="shared" si="9"/>
        <v>47362</v>
      </c>
      <c r="B98">
        <f t="shared" si="6"/>
        <v>9</v>
      </c>
      <c r="C98">
        <v>97</v>
      </c>
      <c r="D98" s="4">
        <f t="shared" ca="1" si="7"/>
        <v>0</v>
      </c>
      <c r="E98" s="24">
        <f ca="1">IF(SUM(D98,F98,G98)&gt;=J97,0,IF(ISNA(VLOOKUP(A98,'Extra aflossing'!A:G,3,0)),0,VLOOKUP(A98,'Extra aflossing'!A:G,3,0))+IF(Datum_vandaag&lt;A98,Maandelijks_extra,0))</f>
        <v>0</v>
      </c>
      <c r="F98" s="4">
        <f ca="1">IF('Annuitair extra nieuw'!J98&lt;=0.001,IF(A98&lt;=Stoppen_vrijwillig_aflos,IF(AND(Wat_wil_ik_maandelijks_betalen&gt;H98,A98&gt;=per_wanneer),IF(J97&gt;=0,IF(J97&gt;=Wat_wil_ik_maandelijks_betalen,(Wat_wil_ik_maandelijks_betalen-H98),J97-D98)),0),0),0)</f>
        <v>0</v>
      </c>
      <c r="G98" s="4">
        <f ca="1">J97*Invoer!$B$13/12</f>
        <v>0</v>
      </c>
      <c r="H98" s="4">
        <f ca="1">IFERROR(ABS(PMT(Invoer!$B$12/12,Invoer!$B$25-C98+1,J97,0)),0)</f>
        <v>0</v>
      </c>
      <c r="I98" s="4">
        <f t="shared" ca="1" si="5"/>
        <v>0</v>
      </c>
      <c r="J98" s="4">
        <f t="shared" ca="1" si="8"/>
        <v>0</v>
      </c>
    </row>
    <row r="99" spans="1:10" x14ac:dyDescent="0.25">
      <c r="A99" s="10">
        <f t="shared" si="9"/>
        <v>47392</v>
      </c>
      <c r="B99">
        <f t="shared" si="6"/>
        <v>9</v>
      </c>
      <c r="C99">
        <v>98</v>
      </c>
      <c r="D99" s="4">
        <f t="shared" ca="1" si="7"/>
        <v>0</v>
      </c>
      <c r="E99" s="24">
        <f ca="1">IF(SUM(D99,F99,G99)&gt;=J98,0,IF(ISNA(VLOOKUP(A99,'Extra aflossing'!A:G,3,0)),0,VLOOKUP(A99,'Extra aflossing'!A:G,3,0))+IF(Datum_vandaag&lt;A99,Maandelijks_extra,0))</f>
        <v>0</v>
      </c>
      <c r="F99" s="4">
        <f ca="1">IF('Annuitair extra nieuw'!J99&lt;=0.001,IF(A99&lt;=Stoppen_vrijwillig_aflos,IF(AND(Wat_wil_ik_maandelijks_betalen&gt;H99,A99&gt;=per_wanneer),IF(J98&gt;=0,IF(J98&gt;=Wat_wil_ik_maandelijks_betalen,(Wat_wil_ik_maandelijks_betalen-H99),J98-D99)),0),0),0)</f>
        <v>0</v>
      </c>
      <c r="G99" s="4">
        <f ca="1">J98*Invoer!$B$13/12</f>
        <v>0</v>
      </c>
      <c r="H99" s="4">
        <f ca="1">IFERROR(ABS(PMT(Invoer!$B$12/12,Invoer!$B$25-C99+1,J98,0)),0)</f>
        <v>0</v>
      </c>
      <c r="I99" s="4">
        <f t="shared" ca="1" si="5"/>
        <v>0</v>
      </c>
      <c r="J99" s="4">
        <f t="shared" ca="1" si="8"/>
        <v>0</v>
      </c>
    </row>
    <row r="100" spans="1:10" x14ac:dyDescent="0.25">
      <c r="A100" s="10">
        <f t="shared" si="9"/>
        <v>47423</v>
      </c>
      <c r="B100">
        <f t="shared" si="6"/>
        <v>9</v>
      </c>
      <c r="C100">
        <v>99</v>
      </c>
      <c r="D100" s="4">
        <f t="shared" ca="1" si="7"/>
        <v>0</v>
      </c>
      <c r="E100" s="24">
        <f ca="1">IF(SUM(D100,F100,G100)&gt;=J99,0,IF(ISNA(VLOOKUP(A100,'Extra aflossing'!A:G,3,0)),0,VLOOKUP(A100,'Extra aflossing'!A:G,3,0))+IF(Datum_vandaag&lt;A100,Maandelijks_extra,0))</f>
        <v>0</v>
      </c>
      <c r="F100" s="4">
        <f ca="1">IF('Annuitair extra nieuw'!J100&lt;=0.001,IF(A100&lt;=Stoppen_vrijwillig_aflos,IF(AND(Wat_wil_ik_maandelijks_betalen&gt;H100,A100&gt;=per_wanneer),IF(J99&gt;=0,IF(J99&gt;=Wat_wil_ik_maandelijks_betalen,(Wat_wil_ik_maandelijks_betalen-H100),J99-D100)),0),0),0)</f>
        <v>0</v>
      </c>
      <c r="G100" s="4">
        <f ca="1">J99*Invoer!$B$13/12</f>
        <v>0</v>
      </c>
      <c r="H100" s="4">
        <f ca="1">IFERROR(ABS(PMT(Invoer!$B$12/12,Invoer!$B$25-C100+1,J99,0)),0)</f>
        <v>0</v>
      </c>
      <c r="I100" s="4">
        <f t="shared" ca="1" si="5"/>
        <v>0</v>
      </c>
      <c r="J100" s="4">
        <f t="shared" ca="1" si="8"/>
        <v>0</v>
      </c>
    </row>
    <row r="101" spans="1:10" x14ac:dyDescent="0.25">
      <c r="A101" s="10">
        <f t="shared" si="9"/>
        <v>47453</v>
      </c>
      <c r="B101">
        <f t="shared" si="6"/>
        <v>9</v>
      </c>
      <c r="C101">
        <v>100</v>
      </c>
      <c r="D101" s="4">
        <f t="shared" ca="1" si="7"/>
        <v>0</v>
      </c>
      <c r="E101" s="24">
        <f ca="1">IF(SUM(D101,F101,G101)&gt;=J100,0,IF(ISNA(VLOOKUP(A101,'Extra aflossing'!A:G,3,0)),0,VLOOKUP(A101,'Extra aflossing'!A:G,3,0))+IF(Datum_vandaag&lt;A101,Maandelijks_extra,0))</f>
        <v>0</v>
      </c>
      <c r="F101" s="4">
        <f ca="1">IF('Annuitair extra nieuw'!J101&lt;=0.001,IF(A101&lt;=Stoppen_vrijwillig_aflos,IF(AND(Wat_wil_ik_maandelijks_betalen&gt;H101,A101&gt;=per_wanneer),IF(J100&gt;=0,IF(J100&gt;=Wat_wil_ik_maandelijks_betalen,(Wat_wil_ik_maandelijks_betalen-H101),J100-D101)),0),0),0)</f>
        <v>0</v>
      </c>
      <c r="G101" s="4">
        <f ca="1">J100*Invoer!$B$13/12</f>
        <v>0</v>
      </c>
      <c r="H101" s="4">
        <f ca="1">IFERROR(ABS(PMT(Invoer!$B$12/12,Invoer!$B$25-C101+1,J100,0)),0)</f>
        <v>0</v>
      </c>
      <c r="I101" s="4">
        <f t="shared" ca="1" si="5"/>
        <v>0</v>
      </c>
      <c r="J101" s="4">
        <f t="shared" ca="1" si="8"/>
        <v>0</v>
      </c>
    </row>
    <row r="102" spans="1:10" x14ac:dyDescent="0.25">
      <c r="A102" s="10">
        <f t="shared" si="9"/>
        <v>47484</v>
      </c>
      <c r="B102">
        <f t="shared" si="6"/>
        <v>9</v>
      </c>
      <c r="C102">
        <v>101</v>
      </c>
      <c r="D102" s="4">
        <f t="shared" ca="1" si="7"/>
        <v>0</v>
      </c>
      <c r="E102" s="24">
        <f ca="1">IF(SUM(D102,F102,G102)&gt;=J101,0,IF(ISNA(VLOOKUP(A102,'Extra aflossing'!A:G,3,0)),0,VLOOKUP(A102,'Extra aflossing'!A:G,3,0))+IF(Datum_vandaag&lt;A102,Maandelijks_extra,0))</f>
        <v>0</v>
      </c>
      <c r="F102" s="4">
        <f ca="1">IF('Annuitair extra nieuw'!J102&lt;=0.001,IF(A102&lt;=Stoppen_vrijwillig_aflos,IF(AND(Wat_wil_ik_maandelijks_betalen&gt;H102,A102&gt;=per_wanneer),IF(J101&gt;=0,IF(J101&gt;=Wat_wil_ik_maandelijks_betalen,(Wat_wil_ik_maandelijks_betalen-H102),J101-D102)),0),0),0)</f>
        <v>0</v>
      </c>
      <c r="G102" s="4">
        <f ca="1">J101*Invoer!$B$13/12</f>
        <v>0</v>
      </c>
      <c r="H102" s="4">
        <f ca="1">IFERROR(ABS(PMT(Invoer!$B$12/12,Invoer!$B$25-C102+1,J101,0)),0)</f>
        <v>0</v>
      </c>
      <c r="I102" s="4">
        <f t="shared" ca="1" si="5"/>
        <v>0</v>
      </c>
      <c r="J102" s="4">
        <f t="shared" ca="1" si="8"/>
        <v>0</v>
      </c>
    </row>
    <row r="103" spans="1:10" x14ac:dyDescent="0.25">
      <c r="A103" s="10">
        <f t="shared" si="9"/>
        <v>47515</v>
      </c>
      <c r="B103">
        <f t="shared" si="6"/>
        <v>9</v>
      </c>
      <c r="C103">
        <v>102</v>
      </c>
      <c r="D103" s="4">
        <f t="shared" ca="1" si="7"/>
        <v>0</v>
      </c>
      <c r="E103" s="24">
        <f ca="1">IF(SUM(D103,F103,G103)&gt;=J102,0,IF(ISNA(VLOOKUP(A103,'Extra aflossing'!A:G,3,0)),0,VLOOKUP(A103,'Extra aflossing'!A:G,3,0))+IF(Datum_vandaag&lt;A103,Maandelijks_extra,0))</f>
        <v>0</v>
      </c>
      <c r="F103" s="4">
        <f ca="1">IF('Annuitair extra nieuw'!J103&lt;=0.001,IF(A103&lt;=Stoppen_vrijwillig_aflos,IF(AND(Wat_wil_ik_maandelijks_betalen&gt;H103,A103&gt;=per_wanneer),IF(J102&gt;=0,IF(J102&gt;=Wat_wil_ik_maandelijks_betalen,(Wat_wil_ik_maandelijks_betalen-H103),J102-D103)),0),0),0)</f>
        <v>0</v>
      </c>
      <c r="G103" s="4">
        <f ca="1">J102*Invoer!$B$13/12</f>
        <v>0</v>
      </c>
      <c r="H103" s="4">
        <f ca="1">IFERROR(ABS(PMT(Invoer!$B$12/12,Invoer!$B$25-C103+1,J102,0)),0)</f>
        <v>0</v>
      </c>
      <c r="I103" s="4">
        <f t="shared" ca="1" si="5"/>
        <v>0</v>
      </c>
      <c r="J103" s="4">
        <f t="shared" ca="1" si="8"/>
        <v>0</v>
      </c>
    </row>
    <row r="104" spans="1:10" x14ac:dyDescent="0.25">
      <c r="A104" s="10">
        <f t="shared" si="9"/>
        <v>47543</v>
      </c>
      <c r="B104">
        <f t="shared" si="6"/>
        <v>9</v>
      </c>
      <c r="C104">
        <v>103</v>
      </c>
      <c r="D104" s="4">
        <f t="shared" ca="1" si="7"/>
        <v>0</v>
      </c>
      <c r="E104" s="24">
        <f ca="1">IF(SUM(D104,F104,G104)&gt;=J103,0,IF(ISNA(VLOOKUP(A104,'Extra aflossing'!A:G,3,0)),0,VLOOKUP(A104,'Extra aflossing'!A:G,3,0))+IF(Datum_vandaag&lt;A104,Maandelijks_extra,0))</f>
        <v>0</v>
      </c>
      <c r="F104" s="4">
        <f ca="1">IF('Annuitair extra nieuw'!J104&lt;=0.001,IF(A104&lt;=Stoppen_vrijwillig_aflos,IF(AND(Wat_wil_ik_maandelijks_betalen&gt;H104,A104&gt;=per_wanneer),IF(J103&gt;=0,IF(J103&gt;=Wat_wil_ik_maandelijks_betalen,(Wat_wil_ik_maandelijks_betalen-H104),J103-D104)),0),0),0)</f>
        <v>0</v>
      </c>
      <c r="G104" s="4">
        <f ca="1">J103*Invoer!$B$13/12</f>
        <v>0</v>
      </c>
      <c r="H104" s="4">
        <f ca="1">IFERROR(ABS(PMT(Invoer!$B$12/12,Invoer!$B$25-C104+1,J103,0)),0)</f>
        <v>0</v>
      </c>
      <c r="I104" s="4">
        <f t="shared" ca="1" si="5"/>
        <v>0</v>
      </c>
      <c r="J104" s="4">
        <f t="shared" ca="1" si="8"/>
        <v>0</v>
      </c>
    </row>
    <row r="105" spans="1:10" x14ac:dyDescent="0.25">
      <c r="A105" s="10">
        <f t="shared" si="9"/>
        <v>47574</v>
      </c>
      <c r="B105">
        <f t="shared" si="6"/>
        <v>9</v>
      </c>
      <c r="C105">
        <v>104</v>
      </c>
      <c r="D105" s="4">
        <f t="shared" ca="1" si="7"/>
        <v>0</v>
      </c>
      <c r="E105" s="24">
        <f ca="1">IF(SUM(D105,F105,G105)&gt;=J104,0,IF(ISNA(VLOOKUP(A105,'Extra aflossing'!A:G,3,0)),0,VLOOKUP(A105,'Extra aflossing'!A:G,3,0))+IF(Datum_vandaag&lt;A105,Maandelijks_extra,0))</f>
        <v>0</v>
      </c>
      <c r="F105" s="4">
        <f ca="1">IF('Annuitair extra nieuw'!J105&lt;=0.001,IF(A105&lt;=Stoppen_vrijwillig_aflos,IF(AND(Wat_wil_ik_maandelijks_betalen&gt;H105,A105&gt;=per_wanneer),IF(J104&gt;=0,IF(J104&gt;=Wat_wil_ik_maandelijks_betalen,(Wat_wil_ik_maandelijks_betalen-H105),J104-D105)),0),0),0)</f>
        <v>0</v>
      </c>
      <c r="G105" s="4">
        <f ca="1">J104*Invoer!$B$13/12</f>
        <v>0</v>
      </c>
      <c r="H105" s="4">
        <f ca="1">IFERROR(ABS(PMT(Invoer!$B$12/12,Invoer!$B$25-C105+1,J104,0)),0)</f>
        <v>0</v>
      </c>
      <c r="I105" s="4">
        <f t="shared" ca="1" si="5"/>
        <v>0</v>
      </c>
      <c r="J105" s="4">
        <f t="shared" ca="1" si="8"/>
        <v>0</v>
      </c>
    </row>
    <row r="106" spans="1:10" x14ac:dyDescent="0.25">
      <c r="A106" s="10">
        <f t="shared" si="9"/>
        <v>47604</v>
      </c>
      <c r="B106">
        <f t="shared" si="6"/>
        <v>9</v>
      </c>
      <c r="C106">
        <v>105</v>
      </c>
      <c r="D106" s="4">
        <f t="shared" ca="1" si="7"/>
        <v>0</v>
      </c>
      <c r="E106" s="24">
        <f ca="1">IF(SUM(D106,F106,G106)&gt;=J105,0,IF(ISNA(VLOOKUP(A106,'Extra aflossing'!A:G,3,0)),0,VLOOKUP(A106,'Extra aflossing'!A:G,3,0))+IF(Datum_vandaag&lt;A106,Maandelijks_extra,0))</f>
        <v>0</v>
      </c>
      <c r="F106" s="4">
        <f ca="1">IF('Annuitair extra nieuw'!J106&lt;=0.001,IF(A106&lt;=Stoppen_vrijwillig_aflos,IF(AND(Wat_wil_ik_maandelijks_betalen&gt;H106,A106&gt;=per_wanneer),IF(J105&gt;=0,IF(J105&gt;=Wat_wil_ik_maandelijks_betalen,(Wat_wil_ik_maandelijks_betalen-H106),J105-D106)),0),0),0)</f>
        <v>0</v>
      </c>
      <c r="G106" s="4">
        <f ca="1">J105*Invoer!$B$13/12</f>
        <v>0</v>
      </c>
      <c r="H106" s="4">
        <f ca="1">IFERROR(ABS(PMT(Invoer!$B$12/12,Invoer!$B$25-C106+1,J105,0)),0)</f>
        <v>0</v>
      </c>
      <c r="I106" s="4">
        <f t="shared" ca="1" si="5"/>
        <v>0</v>
      </c>
      <c r="J106" s="4">
        <f t="shared" ca="1" si="8"/>
        <v>0</v>
      </c>
    </row>
    <row r="107" spans="1:10" x14ac:dyDescent="0.25">
      <c r="A107" s="10">
        <f t="shared" si="9"/>
        <v>47635</v>
      </c>
      <c r="B107">
        <f t="shared" si="6"/>
        <v>9</v>
      </c>
      <c r="C107">
        <v>106</v>
      </c>
      <c r="D107" s="4">
        <f t="shared" ca="1" si="7"/>
        <v>0</v>
      </c>
      <c r="E107" s="24">
        <f ca="1">IF(SUM(D107,F107,G107)&gt;=J106,0,IF(ISNA(VLOOKUP(A107,'Extra aflossing'!A:G,3,0)),0,VLOOKUP(A107,'Extra aflossing'!A:G,3,0))+IF(Datum_vandaag&lt;A107,Maandelijks_extra,0))</f>
        <v>0</v>
      </c>
      <c r="F107" s="4">
        <f ca="1">IF('Annuitair extra nieuw'!J107&lt;=0.001,IF(A107&lt;=Stoppen_vrijwillig_aflos,IF(AND(Wat_wil_ik_maandelijks_betalen&gt;H107,A107&gt;=per_wanneer),IF(J106&gt;=0,IF(J106&gt;=Wat_wil_ik_maandelijks_betalen,(Wat_wil_ik_maandelijks_betalen-H107),J106-D107)),0),0),0)</f>
        <v>0</v>
      </c>
      <c r="G107" s="4">
        <f ca="1">J106*Invoer!$B$13/12</f>
        <v>0</v>
      </c>
      <c r="H107" s="4">
        <f ca="1">IFERROR(ABS(PMT(Invoer!$B$12/12,Invoer!$B$25-C107+1,J106,0)),0)</f>
        <v>0</v>
      </c>
      <c r="I107" s="4">
        <f t="shared" ca="1" si="5"/>
        <v>0</v>
      </c>
      <c r="J107" s="4">
        <f t="shared" ca="1" si="8"/>
        <v>0</v>
      </c>
    </row>
    <row r="108" spans="1:10" x14ac:dyDescent="0.25">
      <c r="A108" s="10">
        <f t="shared" si="9"/>
        <v>47665</v>
      </c>
      <c r="B108">
        <f t="shared" si="6"/>
        <v>9</v>
      </c>
      <c r="C108">
        <v>107</v>
      </c>
      <c r="D108" s="4">
        <f t="shared" ca="1" si="7"/>
        <v>0</v>
      </c>
      <c r="E108" s="24">
        <f ca="1">IF(SUM(D108,F108,G108)&gt;=J107,0,IF(ISNA(VLOOKUP(A108,'Extra aflossing'!A:G,3,0)),0,VLOOKUP(A108,'Extra aflossing'!A:G,3,0))+IF(Datum_vandaag&lt;A108,Maandelijks_extra,0))</f>
        <v>0</v>
      </c>
      <c r="F108" s="4">
        <f ca="1">IF('Annuitair extra nieuw'!J108&lt;=0.001,IF(A108&lt;=Stoppen_vrijwillig_aflos,IF(AND(Wat_wil_ik_maandelijks_betalen&gt;H108,A108&gt;=per_wanneer),IF(J107&gt;=0,IF(J107&gt;=Wat_wil_ik_maandelijks_betalen,(Wat_wil_ik_maandelijks_betalen-H108),J107-D108)),0),0),0)</f>
        <v>0</v>
      </c>
      <c r="G108" s="4">
        <f ca="1">J107*Invoer!$B$13/12</f>
        <v>0</v>
      </c>
      <c r="H108" s="4">
        <f ca="1">IFERROR(ABS(PMT(Invoer!$B$12/12,Invoer!$B$25-C108+1,J107,0)),0)</f>
        <v>0</v>
      </c>
      <c r="I108" s="4">
        <f t="shared" ca="1" si="5"/>
        <v>0</v>
      </c>
      <c r="J108" s="4">
        <f t="shared" ca="1" si="8"/>
        <v>0</v>
      </c>
    </row>
    <row r="109" spans="1:10" x14ac:dyDescent="0.25">
      <c r="A109" s="10">
        <f t="shared" si="9"/>
        <v>47696</v>
      </c>
      <c r="B109">
        <f t="shared" si="6"/>
        <v>9</v>
      </c>
      <c r="C109">
        <v>108</v>
      </c>
      <c r="D109" s="4">
        <f t="shared" ca="1" si="7"/>
        <v>0</v>
      </c>
      <c r="E109" s="24">
        <f ca="1">IF(SUM(D109,F109,G109)&gt;=J108,0,IF(ISNA(VLOOKUP(A109,'Extra aflossing'!A:G,3,0)),0,VLOOKUP(A109,'Extra aflossing'!A:G,3,0))+IF(Datum_vandaag&lt;A109,Maandelijks_extra,0))</f>
        <v>0</v>
      </c>
      <c r="F109" s="4">
        <f ca="1">IF('Annuitair extra nieuw'!J109&lt;=0.001,IF(A109&lt;=Stoppen_vrijwillig_aflos,IF(AND(Wat_wil_ik_maandelijks_betalen&gt;H109,A109&gt;=per_wanneer),IF(J108&gt;=0,IF(J108&gt;=Wat_wil_ik_maandelijks_betalen,(Wat_wil_ik_maandelijks_betalen-H109),J108-D109)),0),0),0)</f>
        <v>0</v>
      </c>
      <c r="G109" s="4">
        <f ca="1">J108*Invoer!$B$13/12</f>
        <v>0</v>
      </c>
      <c r="H109" s="4">
        <f ca="1">IFERROR(ABS(PMT(Invoer!$B$12/12,Invoer!$B$25-C109+1,J108,0)),0)</f>
        <v>0</v>
      </c>
      <c r="I109" s="4">
        <f t="shared" ca="1" si="5"/>
        <v>0</v>
      </c>
      <c r="J109" s="4">
        <f t="shared" ca="1" si="8"/>
        <v>0</v>
      </c>
    </row>
    <row r="110" spans="1:10" x14ac:dyDescent="0.25">
      <c r="A110" s="10">
        <f t="shared" si="9"/>
        <v>47727</v>
      </c>
      <c r="B110">
        <f t="shared" si="6"/>
        <v>10</v>
      </c>
      <c r="C110">
        <v>109</v>
      </c>
      <c r="D110" s="4">
        <f t="shared" ca="1" si="7"/>
        <v>0</v>
      </c>
      <c r="E110" s="24">
        <f ca="1">IF(SUM(D110,F110,G110)&gt;=J109,0,IF(ISNA(VLOOKUP(A110,'Extra aflossing'!A:G,3,0)),0,VLOOKUP(A110,'Extra aflossing'!A:G,3,0))+IF(Datum_vandaag&lt;A110,Maandelijks_extra,0))</f>
        <v>0</v>
      </c>
      <c r="F110" s="4">
        <f ca="1">IF('Annuitair extra nieuw'!J110&lt;=0.001,IF(A110&lt;=Stoppen_vrijwillig_aflos,IF(AND(Wat_wil_ik_maandelijks_betalen&gt;H110,A110&gt;=per_wanneer),IF(J109&gt;=0,IF(J109&gt;=Wat_wil_ik_maandelijks_betalen,(Wat_wil_ik_maandelijks_betalen-H110),J109-D110)),0),0),0)</f>
        <v>0</v>
      </c>
      <c r="G110" s="4">
        <f ca="1">J109*Invoer!$B$13/12</f>
        <v>0</v>
      </c>
      <c r="H110" s="4">
        <f ca="1">IFERROR(ABS(PMT(Invoer!$B$12/12,Invoer!$B$25-C110+1,J109,0)),0)</f>
        <v>0</v>
      </c>
      <c r="I110" s="4">
        <f t="shared" ca="1" si="5"/>
        <v>0</v>
      </c>
      <c r="J110" s="4">
        <f t="shared" ca="1" si="8"/>
        <v>0</v>
      </c>
    </row>
    <row r="111" spans="1:10" x14ac:dyDescent="0.25">
      <c r="A111" s="10">
        <f t="shared" si="9"/>
        <v>47757</v>
      </c>
      <c r="B111">
        <f t="shared" si="6"/>
        <v>10</v>
      </c>
      <c r="C111">
        <v>110</v>
      </c>
      <c r="D111" s="4">
        <f t="shared" ca="1" si="7"/>
        <v>0</v>
      </c>
      <c r="E111" s="24">
        <f ca="1">IF(SUM(D111,F111,G111)&gt;=J110,0,IF(ISNA(VLOOKUP(A111,'Extra aflossing'!A:G,3,0)),0,VLOOKUP(A111,'Extra aflossing'!A:G,3,0))+IF(Datum_vandaag&lt;A111,Maandelijks_extra,0))</f>
        <v>0</v>
      </c>
      <c r="F111" s="4">
        <f ca="1">IF('Annuitair extra nieuw'!J111&lt;=0.001,IF(A111&lt;=Stoppen_vrijwillig_aflos,IF(AND(Wat_wil_ik_maandelijks_betalen&gt;H111,A111&gt;=per_wanneer),IF(J110&gt;=0,IF(J110&gt;=Wat_wil_ik_maandelijks_betalen,(Wat_wil_ik_maandelijks_betalen-H111),J110-D111)),0),0),0)</f>
        <v>0</v>
      </c>
      <c r="G111" s="4">
        <f ca="1">J110*Invoer!$B$13/12</f>
        <v>0</v>
      </c>
      <c r="H111" s="4">
        <f ca="1">IFERROR(ABS(PMT(Invoer!$B$12/12,Invoer!$B$25-C111+1,J110,0)),0)</f>
        <v>0</v>
      </c>
      <c r="I111" s="4">
        <f t="shared" ca="1" si="5"/>
        <v>0</v>
      </c>
      <c r="J111" s="4">
        <f t="shared" ca="1" si="8"/>
        <v>0</v>
      </c>
    </row>
    <row r="112" spans="1:10" x14ac:dyDescent="0.25">
      <c r="A112" s="10">
        <f t="shared" si="9"/>
        <v>47788</v>
      </c>
      <c r="B112">
        <f t="shared" si="6"/>
        <v>10</v>
      </c>
      <c r="C112">
        <v>111</v>
      </c>
      <c r="D112" s="4">
        <f t="shared" ca="1" si="7"/>
        <v>0</v>
      </c>
      <c r="E112" s="24">
        <f ca="1">IF(SUM(D112,F112,G112)&gt;=J111,0,IF(ISNA(VLOOKUP(A112,'Extra aflossing'!A:G,3,0)),0,VLOOKUP(A112,'Extra aflossing'!A:G,3,0))+IF(Datum_vandaag&lt;A112,Maandelijks_extra,0))</f>
        <v>0</v>
      </c>
      <c r="F112" s="4">
        <f ca="1">IF('Annuitair extra nieuw'!J112&lt;=0.001,IF(A112&lt;=Stoppen_vrijwillig_aflos,IF(AND(Wat_wil_ik_maandelijks_betalen&gt;H112,A112&gt;=per_wanneer),IF(J111&gt;=0,IF(J111&gt;=Wat_wil_ik_maandelijks_betalen,(Wat_wil_ik_maandelijks_betalen-H112),J111-D112)),0),0),0)</f>
        <v>0</v>
      </c>
      <c r="G112" s="4">
        <f ca="1">J111*Invoer!$B$13/12</f>
        <v>0</v>
      </c>
      <c r="H112" s="4">
        <f ca="1">IFERROR(ABS(PMT(Invoer!$B$12/12,Invoer!$B$25-C112+1,J111,0)),0)</f>
        <v>0</v>
      </c>
      <c r="I112" s="4">
        <f t="shared" ca="1" si="5"/>
        <v>0</v>
      </c>
      <c r="J112" s="4">
        <f t="shared" ca="1" si="8"/>
        <v>0</v>
      </c>
    </row>
    <row r="113" spans="1:10" x14ac:dyDescent="0.25">
      <c r="A113" s="10">
        <f t="shared" si="9"/>
        <v>47818</v>
      </c>
      <c r="B113">
        <f t="shared" si="6"/>
        <v>10</v>
      </c>
      <c r="C113">
        <v>112</v>
      </c>
      <c r="D113" s="4">
        <f t="shared" ca="1" si="7"/>
        <v>0</v>
      </c>
      <c r="E113" s="24">
        <f ca="1">IF(SUM(D113,F113,G113)&gt;=J112,0,IF(ISNA(VLOOKUP(A113,'Extra aflossing'!A:G,3,0)),0,VLOOKUP(A113,'Extra aflossing'!A:G,3,0))+IF(Datum_vandaag&lt;A113,Maandelijks_extra,0))</f>
        <v>0</v>
      </c>
      <c r="F113" s="4">
        <f ca="1">IF('Annuitair extra nieuw'!J113&lt;=0.001,IF(A113&lt;=Stoppen_vrijwillig_aflos,IF(AND(Wat_wil_ik_maandelijks_betalen&gt;H113,A113&gt;=per_wanneer),IF(J112&gt;=0,IF(J112&gt;=Wat_wil_ik_maandelijks_betalen,(Wat_wil_ik_maandelijks_betalen-H113),J112-D113)),0),0),0)</f>
        <v>0</v>
      </c>
      <c r="G113" s="4">
        <f ca="1">J112*Invoer!$B$13/12</f>
        <v>0</v>
      </c>
      <c r="H113" s="4">
        <f ca="1">IFERROR(ABS(PMT(Invoer!$B$12/12,Invoer!$B$25-C113+1,J112,0)),0)</f>
        <v>0</v>
      </c>
      <c r="I113" s="4">
        <f t="shared" ca="1" si="5"/>
        <v>0</v>
      </c>
      <c r="J113" s="4">
        <f t="shared" ca="1" si="8"/>
        <v>0</v>
      </c>
    </row>
    <row r="114" spans="1:10" x14ac:dyDescent="0.25">
      <c r="A114" s="10">
        <f t="shared" si="9"/>
        <v>47849</v>
      </c>
      <c r="B114">
        <f t="shared" si="6"/>
        <v>10</v>
      </c>
      <c r="C114">
        <v>113</v>
      </c>
      <c r="D114" s="4">
        <f t="shared" ca="1" si="7"/>
        <v>0</v>
      </c>
      <c r="E114" s="24">
        <f ca="1">IF(SUM(D114,F114,G114)&gt;=J113,0,IF(ISNA(VLOOKUP(A114,'Extra aflossing'!A:G,3,0)),0,VLOOKUP(A114,'Extra aflossing'!A:G,3,0))+IF(Datum_vandaag&lt;A114,Maandelijks_extra,0))</f>
        <v>0</v>
      </c>
      <c r="F114" s="4">
        <f ca="1">IF('Annuitair extra nieuw'!J114&lt;=0.001,IF(A114&lt;=Stoppen_vrijwillig_aflos,IF(AND(Wat_wil_ik_maandelijks_betalen&gt;H114,A114&gt;=per_wanneer),IF(J113&gt;=0,IF(J113&gt;=Wat_wil_ik_maandelijks_betalen,(Wat_wil_ik_maandelijks_betalen-H114),J113-D114)),0),0),0)</f>
        <v>0</v>
      </c>
      <c r="G114" s="4">
        <f ca="1">J113*Invoer!$B$13/12</f>
        <v>0</v>
      </c>
      <c r="H114" s="4">
        <f ca="1">IFERROR(ABS(PMT(Invoer!$B$12/12,Invoer!$B$25-C114+1,J113,0)),0)</f>
        <v>0</v>
      </c>
      <c r="I114" s="4">
        <f t="shared" ca="1" si="5"/>
        <v>0</v>
      </c>
      <c r="J114" s="4">
        <f t="shared" ca="1" si="8"/>
        <v>0</v>
      </c>
    </row>
    <row r="115" spans="1:10" x14ac:dyDescent="0.25">
      <c r="A115" s="10">
        <f t="shared" si="9"/>
        <v>47880</v>
      </c>
      <c r="B115">
        <f t="shared" si="6"/>
        <v>10</v>
      </c>
      <c r="C115">
        <v>114</v>
      </c>
      <c r="D115" s="4">
        <f t="shared" ca="1" si="7"/>
        <v>0</v>
      </c>
      <c r="E115" s="24">
        <f ca="1">IF(SUM(D115,F115,G115)&gt;=J114,0,IF(ISNA(VLOOKUP(A115,'Extra aflossing'!A:G,3,0)),0,VLOOKUP(A115,'Extra aflossing'!A:G,3,0))+IF(Datum_vandaag&lt;A115,Maandelijks_extra,0))</f>
        <v>0</v>
      </c>
      <c r="F115" s="4">
        <f ca="1">IF('Annuitair extra nieuw'!J115&lt;=0.001,IF(A115&lt;=Stoppen_vrijwillig_aflos,IF(AND(Wat_wil_ik_maandelijks_betalen&gt;H115,A115&gt;=per_wanneer),IF(J114&gt;=0,IF(J114&gt;=Wat_wil_ik_maandelijks_betalen,(Wat_wil_ik_maandelijks_betalen-H115),J114-D115)),0),0),0)</f>
        <v>0</v>
      </c>
      <c r="G115" s="4">
        <f ca="1">J114*Invoer!$B$13/12</f>
        <v>0</v>
      </c>
      <c r="H115" s="4">
        <f ca="1">IFERROR(ABS(PMT(Invoer!$B$12/12,Invoer!$B$25-C115+1,J114,0)),0)</f>
        <v>0</v>
      </c>
      <c r="I115" s="4">
        <f t="shared" ca="1" si="5"/>
        <v>0</v>
      </c>
      <c r="J115" s="4">
        <f t="shared" ca="1" si="8"/>
        <v>0</v>
      </c>
    </row>
    <row r="116" spans="1:10" x14ac:dyDescent="0.25">
      <c r="A116" s="10">
        <f t="shared" si="9"/>
        <v>47908</v>
      </c>
      <c r="B116">
        <f t="shared" si="6"/>
        <v>10</v>
      </c>
      <c r="C116">
        <v>115</v>
      </c>
      <c r="D116" s="4">
        <f t="shared" ca="1" si="7"/>
        <v>0</v>
      </c>
      <c r="E116" s="24">
        <f ca="1">IF(SUM(D116,F116,G116)&gt;=J115,0,IF(ISNA(VLOOKUP(A116,'Extra aflossing'!A:G,3,0)),0,VLOOKUP(A116,'Extra aflossing'!A:G,3,0))+IF(Datum_vandaag&lt;A116,Maandelijks_extra,0))</f>
        <v>0</v>
      </c>
      <c r="F116" s="4">
        <f ca="1">IF('Annuitair extra nieuw'!J116&lt;=0.001,IF(A116&lt;=Stoppen_vrijwillig_aflos,IF(AND(Wat_wil_ik_maandelijks_betalen&gt;H116,A116&gt;=per_wanneer),IF(J115&gt;=0,IF(J115&gt;=Wat_wil_ik_maandelijks_betalen,(Wat_wil_ik_maandelijks_betalen-H116),J115-D116)),0),0),0)</f>
        <v>0</v>
      </c>
      <c r="G116" s="4">
        <f ca="1">J115*Invoer!$B$13/12</f>
        <v>0</v>
      </c>
      <c r="H116" s="4">
        <f ca="1">IFERROR(ABS(PMT(Invoer!$B$12/12,Invoer!$B$25-C116+1,J115,0)),0)</f>
        <v>0</v>
      </c>
      <c r="I116" s="4">
        <f t="shared" ca="1" si="5"/>
        <v>0</v>
      </c>
      <c r="J116" s="4">
        <f t="shared" ca="1" si="8"/>
        <v>0</v>
      </c>
    </row>
    <row r="117" spans="1:10" x14ac:dyDescent="0.25">
      <c r="A117" s="10">
        <f t="shared" si="9"/>
        <v>47939</v>
      </c>
      <c r="B117">
        <f t="shared" si="6"/>
        <v>10</v>
      </c>
      <c r="C117">
        <v>116</v>
      </c>
      <c r="D117" s="4">
        <f t="shared" ca="1" si="7"/>
        <v>0</v>
      </c>
      <c r="E117" s="24">
        <f ca="1">IF(SUM(D117,F117,G117)&gt;=J116,0,IF(ISNA(VLOOKUP(A117,'Extra aflossing'!A:G,3,0)),0,VLOOKUP(A117,'Extra aflossing'!A:G,3,0))+IF(Datum_vandaag&lt;A117,Maandelijks_extra,0))</f>
        <v>0</v>
      </c>
      <c r="F117" s="4">
        <f ca="1">IF('Annuitair extra nieuw'!J117&lt;=0.001,IF(A117&lt;=Stoppen_vrijwillig_aflos,IF(AND(Wat_wil_ik_maandelijks_betalen&gt;H117,A117&gt;=per_wanneer),IF(J116&gt;=0,IF(J116&gt;=Wat_wil_ik_maandelijks_betalen,(Wat_wil_ik_maandelijks_betalen-H117),J116-D117)),0),0),0)</f>
        <v>0</v>
      </c>
      <c r="G117" s="4">
        <f ca="1">J116*Invoer!$B$13/12</f>
        <v>0</v>
      </c>
      <c r="H117" s="4">
        <f ca="1">IFERROR(ABS(PMT(Invoer!$B$12/12,Invoer!$B$25-C117+1,J116,0)),0)</f>
        <v>0</v>
      </c>
      <c r="I117" s="4">
        <f t="shared" ca="1" si="5"/>
        <v>0</v>
      </c>
      <c r="J117" s="4">
        <f t="shared" ca="1" si="8"/>
        <v>0</v>
      </c>
    </row>
    <row r="118" spans="1:10" x14ac:dyDescent="0.25">
      <c r="A118" s="10">
        <f t="shared" si="9"/>
        <v>47969</v>
      </c>
      <c r="B118">
        <f t="shared" si="6"/>
        <v>10</v>
      </c>
      <c r="C118">
        <v>117</v>
      </c>
      <c r="D118" s="4">
        <f t="shared" ca="1" si="7"/>
        <v>0</v>
      </c>
      <c r="E118" s="24">
        <f ca="1">IF(SUM(D118,F118,G118)&gt;=J117,0,IF(ISNA(VLOOKUP(A118,'Extra aflossing'!A:G,3,0)),0,VLOOKUP(A118,'Extra aflossing'!A:G,3,0))+IF(Datum_vandaag&lt;A118,Maandelijks_extra,0))</f>
        <v>0</v>
      </c>
      <c r="F118" s="4">
        <f ca="1">IF('Annuitair extra nieuw'!J118&lt;=0.001,IF(A118&lt;=Stoppen_vrijwillig_aflos,IF(AND(Wat_wil_ik_maandelijks_betalen&gt;H118,A118&gt;=per_wanneer),IF(J117&gt;=0,IF(J117&gt;=Wat_wil_ik_maandelijks_betalen,(Wat_wil_ik_maandelijks_betalen-H118),J117-D118)),0),0),0)</f>
        <v>0</v>
      </c>
      <c r="G118" s="4">
        <f ca="1">J117*Invoer!$B$13/12</f>
        <v>0</v>
      </c>
      <c r="H118" s="4">
        <f ca="1">IFERROR(ABS(PMT(Invoer!$B$12/12,Invoer!$B$25-C118+1,J117,0)),0)</f>
        <v>0</v>
      </c>
      <c r="I118" s="4">
        <f t="shared" ca="1" si="5"/>
        <v>0</v>
      </c>
      <c r="J118" s="4">
        <f t="shared" ca="1" si="8"/>
        <v>0</v>
      </c>
    </row>
    <row r="119" spans="1:10" x14ac:dyDescent="0.25">
      <c r="A119" s="10">
        <f t="shared" si="9"/>
        <v>48000</v>
      </c>
      <c r="B119">
        <f t="shared" si="6"/>
        <v>10</v>
      </c>
      <c r="C119">
        <v>118</v>
      </c>
      <c r="D119" s="4">
        <f t="shared" ca="1" si="7"/>
        <v>0</v>
      </c>
      <c r="E119" s="24">
        <f ca="1">IF(SUM(D119,F119,G119)&gt;=J118,0,IF(ISNA(VLOOKUP(A119,'Extra aflossing'!A:G,3,0)),0,VLOOKUP(A119,'Extra aflossing'!A:G,3,0))+IF(Datum_vandaag&lt;A119,Maandelijks_extra,0))</f>
        <v>0</v>
      </c>
      <c r="F119" s="4">
        <f ca="1">IF('Annuitair extra nieuw'!J119&lt;=0.001,IF(A119&lt;=Stoppen_vrijwillig_aflos,IF(AND(Wat_wil_ik_maandelijks_betalen&gt;H119,A119&gt;=per_wanneer),IF(J118&gt;=0,IF(J118&gt;=Wat_wil_ik_maandelijks_betalen,(Wat_wil_ik_maandelijks_betalen-H119),J118-D119)),0),0),0)</f>
        <v>0</v>
      </c>
      <c r="G119" s="4">
        <f ca="1">J118*Invoer!$B$13/12</f>
        <v>0</v>
      </c>
      <c r="H119" s="4">
        <f ca="1">IFERROR(ABS(PMT(Invoer!$B$12/12,Invoer!$B$25-C119+1,J118,0)),0)</f>
        <v>0</v>
      </c>
      <c r="I119" s="4">
        <f t="shared" ca="1" si="5"/>
        <v>0</v>
      </c>
      <c r="J119" s="4">
        <f t="shared" ca="1" si="8"/>
        <v>0</v>
      </c>
    </row>
    <row r="120" spans="1:10" x14ac:dyDescent="0.25">
      <c r="A120" s="10">
        <f t="shared" si="9"/>
        <v>48030</v>
      </c>
      <c r="B120">
        <f t="shared" si="6"/>
        <v>10</v>
      </c>
      <c r="C120">
        <v>119</v>
      </c>
      <c r="D120" s="4">
        <f t="shared" ca="1" si="7"/>
        <v>0</v>
      </c>
      <c r="E120" s="24">
        <f ca="1">IF(SUM(D120,F120,G120)&gt;=J119,0,IF(ISNA(VLOOKUP(A120,'Extra aflossing'!A:G,3,0)),0,VLOOKUP(A120,'Extra aflossing'!A:G,3,0))+IF(Datum_vandaag&lt;A120,Maandelijks_extra,0))</f>
        <v>0</v>
      </c>
      <c r="F120" s="4">
        <f ca="1">IF('Annuitair extra nieuw'!J120&lt;=0.001,IF(A120&lt;=Stoppen_vrijwillig_aflos,IF(AND(Wat_wil_ik_maandelijks_betalen&gt;H120,A120&gt;=per_wanneer),IF(J119&gt;=0,IF(J119&gt;=Wat_wil_ik_maandelijks_betalen,(Wat_wil_ik_maandelijks_betalen-H120),J119-D120)),0),0),0)</f>
        <v>0</v>
      </c>
      <c r="G120" s="4">
        <f ca="1">J119*Invoer!$B$13/12</f>
        <v>0</v>
      </c>
      <c r="H120" s="4">
        <f ca="1">IFERROR(ABS(PMT(Invoer!$B$12/12,Invoer!$B$25-C120+1,J119,0)),0)</f>
        <v>0</v>
      </c>
      <c r="I120" s="4">
        <f t="shared" ca="1" si="5"/>
        <v>0</v>
      </c>
      <c r="J120" s="4">
        <f t="shared" ca="1" si="8"/>
        <v>0</v>
      </c>
    </row>
    <row r="121" spans="1:10" x14ac:dyDescent="0.25">
      <c r="A121" s="10">
        <f t="shared" si="9"/>
        <v>48061</v>
      </c>
      <c r="B121">
        <f t="shared" si="6"/>
        <v>10</v>
      </c>
      <c r="C121">
        <v>120</v>
      </c>
      <c r="D121" s="4">
        <f t="shared" ca="1" si="7"/>
        <v>0</v>
      </c>
      <c r="E121" s="24">
        <f ca="1">IF(SUM(D121,F121,G121)&gt;=J120,0,IF(ISNA(VLOOKUP(A121,'Extra aflossing'!A:G,3,0)),0,VLOOKUP(A121,'Extra aflossing'!A:G,3,0))+IF(Datum_vandaag&lt;A121,Maandelijks_extra,0))</f>
        <v>0</v>
      </c>
      <c r="F121" s="4">
        <f ca="1">IF('Annuitair extra nieuw'!J121&lt;=0.001,IF(A121&lt;=Stoppen_vrijwillig_aflos,IF(AND(Wat_wil_ik_maandelijks_betalen&gt;H121,A121&gt;=per_wanneer),IF(J120&gt;=0,IF(J120&gt;=Wat_wil_ik_maandelijks_betalen,(Wat_wil_ik_maandelijks_betalen-H121),J120-D121)),0),0),0)</f>
        <v>0</v>
      </c>
      <c r="G121" s="4">
        <f ca="1">J120*Invoer!$B$13/12</f>
        <v>0</v>
      </c>
      <c r="H121" s="4">
        <f ca="1">IFERROR(ABS(PMT(Invoer!$B$12/12,Invoer!$B$25-C121+1,J120,0)),0)</f>
        <v>0</v>
      </c>
      <c r="I121" s="4">
        <f t="shared" ca="1" si="5"/>
        <v>0</v>
      </c>
      <c r="J121" s="4">
        <f t="shared" ca="1" si="8"/>
        <v>0</v>
      </c>
    </row>
    <row r="122" spans="1:10" x14ac:dyDescent="0.25">
      <c r="A122" s="10">
        <f t="shared" si="9"/>
        <v>48092</v>
      </c>
      <c r="B122">
        <f t="shared" si="6"/>
        <v>11</v>
      </c>
      <c r="C122">
        <v>121</v>
      </c>
      <c r="D122" s="4">
        <f t="shared" ca="1" si="7"/>
        <v>0</v>
      </c>
      <c r="E122" s="24">
        <f ca="1">IF(SUM(D122,F122,G122)&gt;=J121,0,IF(ISNA(VLOOKUP(A122,'Extra aflossing'!A:G,3,0)),0,VLOOKUP(A122,'Extra aflossing'!A:G,3,0))+IF(Datum_vandaag&lt;A122,Maandelijks_extra,0))</f>
        <v>0</v>
      </c>
      <c r="F122" s="4">
        <f ca="1">IF('Annuitair extra nieuw'!J122&lt;=0.001,IF(A122&lt;=Stoppen_vrijwillig_aflos,IF(AND(Wat_wil_ik_maandelijks_betalen&gt;H122,A122&gt;=per_wanneer),IF(J121&gt;=0,IF(J121&gt;=Wat_wil_ik_maandelijks_betalen,(Wat_wil_ik_maandelijks_betalen-H122),J121-D122)),0),0),0)</f>
        <v>0</v>
      </c>
      <c r="G122" s="4">
        <f ca="1">J121*Invoer!$B$14/12</f>
        <v>0</v>
      </c>
      <c r="H122" s="4">
        <f ca="1">IFERROR(ABS(PMT(Invoer!$B$12/12,Invoer!$B$25-C122+1,J121,0)),0)</f>
        <v>0</v>
      </c>
      <c r="I122" s="4">
        <f t="shared" ca="1" si="5"/>
        <v>0</v>
      </c>
      <c r="J122" s="4">
        <f t="shared" ca="1" si="8"/>
        <v>0</v>
      </c>
    </row>
    <row r="123" spans="1:10" x14ac:dyDescent="0.25">
      <c r="A123" s="10">
        <f t="shared" si="9"/>
        <v>48122</v>
      </c>
      <c r="B123">
        <f t="shared" si="6"/>
        <v>11</v>
      </c>
      <c r="C123">
        <v>122</v>
      </c>
      <c r="D123" s="4">
        <f t="shared" ca="1" si="7"/>
        <v>0</v>
      </c>
      <c r="E123" s="24">
        <f ca="1">IF(SUM(D123,F123,G123)&gt;=J122,0,IF(ISNA(VLOOKUP(A123,'Extra aflossing'!A:G,3,0)),0,VLOOKUP(A123,'Extra aflossing'!A:G,3,0))+IF(Datum_vandaag&lt;A123,Maandelijks_extra,0))</f>
        <v>0</v>
      </c>
      <c r="F123" s="4">
        <f ca="1">IF('Annuitair extra nieuw'!J123&lt;=0.001,IF(A123&lt;=Stoppen_vrijwillig_aflos,IF(AND(Wat_wil_ik_maandelijks_betalen&gt;H123,A123&gt;=per_wanneer),IF(J122&gt;=0,IF(J122&gt;=Wat_wil_ik_maandelijks_betalen,(Wat_wil_ik_maandelijks_betalen-H123),J122-D123)),0),0),0)</f>
        <v>0</v>
      </c>
      <c r="G123" s="4">
        <f ca="1">J122*Invoer!$B$14/12</f>
        <v>0</v>
      </c>
      <c r="H123" s="4">
        <f ca="1">IFERROR(ABS(PMT(Invoer!$B$12/12,Invoer!$B$25-C123+1,J122,0)),0)</f>
        <v>0</v>
      </c>
      <c r="I123" s="4">
        <f t="shared" ca="1" si="5"/>
        <v>0</v>
      </c>
      <c r="J123" s="4">
        <f t="shared" ca="1" si="8"/>
        <v>0</v>
      </c>
    </row>
    <row r="124" spans="1:10" x14ac:dyDescent="0.25">
      <c r="A124" s="10">
        <f t="shared" si="9"/>
        <v>48153</v>
      </c>
      <c r="B124">
        <f t="shared" si="6"/>
        <v>11</v>
      </c>
      <c r="C124">
        <v>123</v>
      </c>
      <c r="D124" s="4">
        <f t="shared" ca="1" si="7"/>
        <v>0</v>
      </c>
      <c r="E124" s="24">
        <f ca="1">IF(SUM(D124,F124,G124)&gt;=J123,0,IF(ISNA(VLOOKUP(A124,'Extra aflossing'!A:G,3,0)),0,VLOOKUP(A124,'Extra aflossing'!A:G,3,0))+IF(Datum_vandaag&lt;A124,Maandelijks_extra,0))</f>
        <v>0</v>
      </c>
      <c r="F124" s="4">
        <f ca="1">IF('Annuitair extra nieuw'!J124&lt;=0.001,IF(A124&lt;=Stoppen_vrijwillig_aflos,IF(AND(Wat_wil_ik_maandelijks_betalen&gt;H124,A124&gt;=per_wanneer),IF(J123&gt;=0,IF(J123&gt;=Wat_wil_ik_maandelijks_betalen,(Wat_wil_ik_maandelijks_betalen-H124),J123-D124)),0),0),0)</f>
        <v>0</v>
      </c>
      <c r="G124" s="4">
        <f ca="1">J123*Invoer!$B$14/12</f>
        <v>0</v>
      </c>
      <c r="H124" s="4">
        <f ca="1">IFERROR(ABS(PMT(Invoer!$B$12/12,Invoer!$B$25-C124+1,J123,0)),0)</f>
        <v>0</v>
      </c>
      <c r="I124" s="4">
        <f t="shared" ca="1" si="5"/>
        <v>0</v>
      </c>
      <c r="J124" s="4">
        <f t="shared" ca="1" si="8"/>
        <v>0</v>
      </c>
    </row>
    <row r="125" spans="1:10" x14ac:dyDescent="0.25">
      <c r="A125" s="10">
        <f t="shared" si="9"/>
        <v>48183</v>
      </c>
      <c r="B125">
        <f t="shared" si="6"/>
        <v>11</v>
      </c>
      <c r="C125">
        <v>124</v>
      </c>
      <c r="D125" s="4">
        <f t="shared" ca="1" si="7"/>
        <v>0</v>
      </c>
      <c r="E125" s="24">
        <f ca="1">IF(SUM(D125,F125,G125)&gt;=J124,0,IF(ISNA(VLOOKUP(A125,'Extra aflossing'!A:G,3,0)),0,VLOOKUP(A125,'Extra aflossing'!A:G,3,0))+IF(Datum_vandaag&lt;A125,Maandelijks_extra,0))</f>
        <v>0</v>
      </c>
      <c r="F125" s="4">
        <f ca="1">IF('Annuitair extra nieuw'!J125&lt;=0.001,IF(A125&lt;=Stoppen_vrijwillig_aflos,IF(AND(Wat_wil_ik_maandelijks_betalen&gt;H125,A125&gt;=per_wanneer),IF(J124&gt;=0,IF(J124&gt;=Wat_wil_ik_maandelijks_betalen,(Wat_wil_ik_maandelijks_betalen-H125),J124-D125)),0),0),0)</f>
        <v>0</v>
      </c>
      <c r="G125" s="4">
        <f ca="1">J124*Invoer!$B$14/12</f>
        <v>0</v>
      </c>
      <c r="H125" s="4">
        <f ca="1">IFERROR(ABS(PMT(Invoer!$B$12/12,Invoer!$B$25-C125+1,J124,0)),0)</f>
        <v>0</v>
      </c>
      <c r="I125" s="4">
        <f t="shared" ca="1" si="5"/>
        <v>0</v>
      </c>
      <c r="J125" s="4">
        <f t="shared" ca="1" si="8"/>
        <v>0</v>
      </c>
    </row>
    <row r="126" spans="1:10" x14ac:dyDescent="0.25">
      <c r="A126" s="10">
        <f t="shared" si="9"/>
        <v>48214</v>
      </c>
      <c r="B126">
        <f t="shared" si="6"/>
        <v>11</v>
      </c>
      <c r="C126">
        <v>125</v>
      </c>
      <c r="D126" s="4">
        <f t="shared" ca="1" si="7"/>
        <v>0</v>
      </c>
      <c r="E126" s="24">
        <f ca="1">IF(SUM(D126,F126,G126)&gt;=J125,0,IF(ISNA(VLOOKUP(A126,'Extra aflossing'!A:G,3,0)),0,VLOOKUP(A126,'Extra aflossing'!A:G,3,0))+IF(Datum_vandaag&lt;A126,Maandelijks_extra,0))</f>
        <v>0</v>
      </c>
      <c r="F126" s="4">
        <f ca="1">IF('Annuitair extra nieuw'!J126&lt;=0.001,IF(A126&lt;=Stoppen_vrijwillig_aflos,IF(AND(Wat_wil_ik_maandelijks_betalen&gt;H126,A126&gt;=per_wanneer),IF(J125&gt;=0,IF(J125&gt;=Wat_wil_ik_maandelijks_betalen,(Wat_wil_ik_maandelijks_betalen-H126),J125-D126)),0),0),0)</f>
        <v>0</v>
      </c>
      <c r="G126" s="4">
        <f ca="1">J125*Invoer!$B$14/12</f>
        <v>0</v>
      </c>
      <c r="H126" s="4">
        <f ca="1">IFERROR(ABS(PMT(Invoer!$B$12/12,Invoer!$B$25-C126+1,J125,0)),0)</f>
        <v>0</v>
      </c>
      <c r="I126" s="4">
        <f t="shared" ca="1" si="5"/>
        <v>0</v>
      </c>
      <c r="J126" s="4">
        <f t="shared" ca="1" si="8"/>
        <v>0</v>
      </c>
    </row>
    <row r="127" spans="1:10" x14ac:dyDescent="0.25">
      <c r="A127" s="10">
        <f t="shared" si="9"/>
        <v>48245</v>
      </c>
      <c r="B127">
        <f t="shared" si="6"/>
        <v>11</v>
      </c>
      <c r="C127">
        <v>126</v>
      </c>
      <c r="D127" s="4">
        <f t="shared" ca="1" si="7"/>
        <v>0</v>
      </c>
      <c r="E127" s="24">
        <f ca="1">IF(SUM(D127,F127,G127)&gt;=J126,0,IF(ISNA(VLOOKUP(A127,'Extra aflossing'!A:G,3,0)),0,VLOOKUP(A127,'Extra aflossing'!A:G,3,0))+IF(Datum_vandaag&lt;A127,Maandelijks_extra,0))</f>
        <v>0</v>
      </c>
      <c r="F127" s="4">
        <f ca="1">IF('Annuitair extra nieuw'!J127&lt;=0.001,IF(A127&lt;=Stoppen_vrijwillig_aflos,IF(AND(Wat_wil_ik_maandelijks_betalen&gt;H127,A127&gt;=per_wanneer),IF(J126&gt;=0,IF(J126&gt;=Wat_wil_ik_maandelijks_betalen,(Wat_wil_ik_maandelijks_betalen-H127),J126-D127)),0),0),0)</f>
        <v>0</v>
      </c>
      <c r="G127" s="4">
        <f ca="1">J126*Invoer!$B$14/12</f>
        <v>0</v>
      </c>
      <c r="H127" s="4">
        <f ca="1">IFERROR(ABS(PMT(Invoer!$B$12/12,Invoer!$B$25-C127+1,J126,0)),0)</f>
        <v>0</v>
      </c>
      <c r="I127" s="4">
        <f t="shared" ca="1" si="5"/>
        <v>0</v>
      </c>
      <c r="J127" s="4">
        <f t="shared" ca="1" si="8"/>
        <v>0</v>
      </c>
    </row>
    <row r="128" spans="1:10" x14ac:dyDescent="0.25">
      <c r="A128" s="10">
        <f t="shared" si="9"/>
        <v>48274</v>
      </c>
      <c r="B128">
        <f t="shared" si="6"/>
        <v>11</v>
      </c>
      <c r="C128">
        <v>127</v>
      </c>
      <c r="D128" s="4">
        <f t="shared" ca="1" si="7"/>
        <v>0</v>
      </c>
      <c r="E128" s="24">
        <f ca="1">IF(SUM(D128,F128,G128)&gt;=J127,0,IF(ISNA(VLOOKUP(A128,'Extra aflossing'!A:G,3,0)),0,VLOOKUP(A128,'Extra aflossing'!A:G,3,0))+IF(Datum_vandaag&lt;A128,Maandelijks_extra,0))</f>
        <v>0</v>
      </c>
      <c r="F128" s="4">
        <f ca="1">IF('Annuitair extra nieuw'!J128&lt;=0.001,IF(A128&lt;=Stoppen_vrijwillig_aflos,IF(AND(Wat_wil_ik_maandelijks_betalen&gt;H128,A128&gt;=per_wanneer),IF(J127&gt;=0,IF(J127&gt;=Wat_wil_ik_maandelijks_betalen,(Wat_wil_ik_maandelijks_betalen-H128),J127-D128)),0),0),0)</f>
        <v>0</v>
      </c>
      <c r="G128" s="4">
        <f ca="1">J127*Invoer!$B$14/12</f>
        <v>0</v>
      </c>
      <c r="H128" s="4">
        <f ca="1">IFERROR(ABS(PMT(Invoer!$B$12/12,Invoer!$B$25-C128+1,J127,0)),0)</f>
        <v>0</v>
      </c>
      <c r="I128" s="4">
        <f t="shared" ca="1" si="5"/>
        <v>0</v>
      </c>
      <c r="J128" s="4">
        <f t="shared" ca="1" si="8"/>
        <v>0</v>
      </c>
    </row>
    <row r="129" spans="1:10" x14ac:dyDescent="0.25">
      <c r="A129" s="10">
        <f t="shared" si="9"/>
        <v>48305</v>
      </c>
      <c r="B129">
        <f t="shared" si="6"/>
        <v>11</v>
      </c>
      <c r="C129">
        <v>128</v>
      </c>
      <c r="D129" s="4">
        <f t="shared" ca="1" si="7"/>
        <v>0</v>
      </c>
      <c r="E129" s="24">
        <f ca="1">IF(SUM(D129,F129,G129)&gt;=J128,0,IF(ISNA(VLOOKUP(A129,'Extra aflossing'!A:G,3,0)),0,VLOOKUP(A129,'Extra aflossing'!A:G,3,0))+IF(Datum_vandaag&lt;A129,Maandelijks_extra,0))</f>
        <v>0</v>
      </c>
      <c r="F129" s="4">
        <f ca="1">IF('Annuitair extra nieuw'!J129&lt;=0.001,IF(A129&lt;=Stoppen_vrijwillig_aflos,IF(AND(Wat_wil_ik_maandelijks_betalen&gt;H129,A129&gt;=per_wanneer),IF(J128&gt;=0,IF(J128&gt;=Wat_wil_ik_maandelijks_betalen,(Wat_wil_ik_maandelijks_betalen-H129),J128-D129)),0),0),0)</f>
        <v>0</v>
      </c>
      <c r="G129" s="4">
        <f ca="1">J128*Invoer!$B$14/12</f>
        <v>0</v>
      </c>
      <c r="H129" s="4">
        <f ca="1">IFERROR(ABS(PMT(Invoer!$B$12/12,Invoer!$B$25-C129+1,J128,0)),0)</f>
        <v>0</v>
      </c>
      <c r="I129" s="4">
        <f t="shared" ca="1" si="5"/>
        <v>0</v>
      </c>
      <c r="J129" s="4">
        <f t="shared" ca="1" si="8"/>
        <v>0</v>
      </c>
    </row>
    <row r="130" spans="1:10" x14ac:dyDescent="0.25">
      <c r="A130" s="10">
        <f t="shared" si="9"/>
        <v>48335</v>
      </c>
      <c r="B130">
        <f t="shared" si="6"/>
        <v>11</v>
      </c>
      <c r="C130">
        <v>129</v>
      </c>
      <c r="D130" s="4">
        <f t="shared" ca="1" si="7"/>
        <v>0</v>
      </c>
      <c r="E130" s="24">
        <f ca="1">IF(SUM(D130,F130,G130)&gt;=J129,0,IF(ISNA(VLOOKUP(A130,'Extra aflossing'!A:G,3,0)),0,VLOOKUP(A130,'Extra aflossing'!A:G,3,0))+IF(Datum_vandaag&lt;A130,Maandelijks_extra,0))</f>
        <v>0</v>
      </c>
      <c r="F130" s="4">
        <f ca="1">IF('Annuitair extra nieuw'!J130&lt;=0.001,IF(A130&lt;=Stoppen_vrijwillig_aflos,IF(AND(Wat_wil_ik_maandelijks_betalen&gt;H130,A130&gt;=per_wanneer),IF(J129&gt;=0,IF(J129&gt;=Wat_wil_ik_maandelijks_betalen,(Wat_wil_ik_maandelijks_betalen-H130),J129-D130)),0),0),0)</f>
        <v>0</v>
      </c>
      <c r="G130" s="4">
        <f ca="1">J129*Invoer!$B$14/12</f>
        <v>0</v>
      </c>
      <c r="H130" s="4">
        <f ca="1">IFERROR(ABS(PMT(Invoer!$B$12/12,Invoer!$B$25-C130+1,J129,0)),0)</f>
        <v>0</v>
      </c>
      <c r="I130" s="4">
        <f t="shared" ref="I130:I193" ca="1" si="10">SUM(E130,F130,H130)</f>
        <v>0</v>
      </c>
      <c r="J130" s="4">
        <f t="shared" ca="1" si="8"/>
        <v>0</v>
      </c>
    </row>
    <row r="131" spans="1:10" x14ac:dyDescent="0.25">
      <c r="A131" s="10">
        <f t="shared" si="9"/>
        <v>48366</v>
      </c>
      <c r="B131">
        <f t="shared" ref="B131:B194" si="11">CEILING(C131/12,1)</f>
        <v>11</v>
      </c>
      <c r="C131">
        <v>130</v>
      </c>
      <c r="D131" s="4">
        <f t="shared" ref="D131:D194" ca="1" si="12">H131-G131</f>
        <v>0</v>
      </c>
      <c r="E131" s="24">
        <f ca="1">IF(SUM(D131,F131,G131)&gt;=J130,0,IF(ISNA(VLOOKUP(A131,'Extra aflossing'!A:G,3,0)),0,VLOOKUP(A131,'Extra aflossing'!A:G,3,0))+IF(Datum_vandaag&lt;A131,Maandelijks_extra,0))</f>
        <v>0</v>
      </c>
      <c r="F131" s="4">
        <f ca="1">IF('Annuitair extra nieuw'!J131&lt;=0.001,IF(A131&lt;=Stoppen_vrijwillig_aflos,IF(AND(Wat_wil_ik_maandelijks_betalen&gt;H131,A131&gt;=per_wanneer),IF(J130&gt;=0,IF(J130&gt;=Wat_wil_ik_maandelijks_betalen,(Wat_wil_ik_maandelijks_betalen-H131),J130-D131)),0),0),0)</f>
        <v>0</v>
      </c>
      <c r="G131" s="4">
        <f ca="1">J130*Invoer!$B$14/12</f>
        <v>0</v>
      </c>
      <c r="H131" s="4">
        <f ca="1">IFERROR(ABS(PMT(Invoer!$B$12/12,Invoer!$B$25-C131+1,J130,0)),0)</f>
        <v>0</v>
      </c>
      <c r="I131" s="4">
        <f t="shared" ca="1" si="10"/>
        <v>0</v>
      </c>
      <c r="J131" s="4">
        <f t="shared" ref="J131:J194" ca="1" si="13">J130-D131-E131-F131</f>
        <v>0</v>
      </c>
    </row>
    <row r="132" spans="1:10" x14ac:dyDescent="0.25">
      <c r="A132" s="10">
        <f t="shared" ref="A132:A195" si="14">DATE(YEAR(A131),MONTH(A131)+1,DAY(A131))</f>
        <v>48396</v>
      </c>
      <c r="B132">
        <f t="shared" si="11"/>
        <v>11</v>
      </c>
      <c r="C132">
        <v>131</v>
      </c>
      <c r="D132" s="4">
        <f t="shared" ca="1" si="12"/>
        <v>0</v>
      </c>
      <c r="E132" s="24">
        <f ca="1">IF(SUM(D132,F132,G132)&gt;=J131,0,IF(ISNA(VLOOKUP(A132,'Extra aflossing'!A:G,3,0)),0,VLOOKUP(A132,'Extra aflossing'!A:G,3,0))+IF(Datum_vandaag&lt;A132,Maandelijks_extra,0))</f>
        <v>0</v>
      </c>
      <c r="F132" s="4">
        <f ca="1">IF('Annuitair extra nieuw'!J132&lt;=0.001,IF(A132&lt;=Stoppen_vrijwillig_aflos,IF(AND(Wat_wil_ik_maandelijks_betalen&gt;H132,A132&gt;=per_wanneer),IF(J131&gt;=0,IF(J131&gt;=Wat_wil_ik_maandelijks_betalen,(Wat_wil_ik_maandelijks_betalen-H132),J131-D132)),0),0),0)</f>
        <v>0</v>
      </c>
      <c r="G132" s="4">
        <f ca="1">J131*Invoer!$B$14/12</f>
        <v>0</v>
      </c>
      <c r="H132" s="4">
        <f ca="1">IFERROR(ABS(PMT(Invoer!$B$12/12,Invoer!$B$25-C132+1,J131,0)),0)</f>
        <v>0</v>
      </c>
      <c r="I132" s="4">
        <f t="shared" ca="1" si="10"/>
        <v>0</v>
      </c>
      <c r="J132" s="4">
        <f t="shared" ca="1" si="13"/>
        <v>0</v>
      </c>
    </row>
    <row r="133" spans="1:10" x14ac:dyDescent="0.25">
      <c r="A133" s="10">
        <f t="shared" si="14"/>
        <v>48427</v>
      </c>
      <c r="B133">
        <f t="shared" si="11"/>
        <v>11</v>
      </c>
      <c r="C133">
        <v>132</v>
      </c>
      <c r="D133" s="4">
        <f t="shared" ca="1" si="12"/>
        <v>0</v>
      </c>
      <c r="E133" s="24">
        <f ca="1">IF(SUM(D133,F133,G133)&gt;=J132,0,IF(ISNA(VLOOKUP(A133,'Extra aflossing'!A:G,3,0)),0,VLOOKUP(A133,'Extra aflossing'!A:G,3,0))+IF(Datum_vandaag&lt;A133,Maandelijks_extra,0))</f>
        <v>0</v>
      </c>
      <c r="F133" s="4">
        <f ca="1">IF('Annuitair extra nieuw'!J133&lt;=0.001,IF(A133&lt;=Stoppen_vrijwillig_aflos,IF(AND(Wat_wil_ik_maandelijks_betalen&gt;H133,A133&gt;=per_wanneer),IF(J132&gt;=0,IF(J132&gt;=Wat_wil_ik_maandelijks_betalen,(Wat_wil_ik_maandelijks_betalen-H133),J132-D133)),0),0),0)</f>
        <v>0</v>
      </c>
      <c r="G133" s="4">
        <f ca="1">J132*Invoer!$B$14/12</f>
        <v>0</v>
      </c>
      <c r="H133" s="4">
        <f ca="1">IFERROR(ABS(PMT(Invoer!$B$12/12,Invoer!$B$25-C133+1,J132,0)),0)</f>
        <v>0</v>
      </c>
      <c r="I133" s="4">
        <f t="shared" ca="1" si="10"/>
        <v>0</v>
      </c>
      <c r="J133" s="4">
        <f t="shared" ca="1" si="13"/>
        <v>0</v>
      </c>
    </row>
    <row r="134" spans="1:10" x14ac:dyDescent="0.25">
      <c r="A134" s="10">
        <f t="shared" si="14"/>
        <v>48458</v>
      </c>
      <c r="B134">
        <f t="shared" si="11"/>
        <v>12</v>
      </c>
      <c r="C134">
        <v>133</v>
      </c>
      <c r="D134" s="4">
        <f t="shared" ca="1" si="12"/>
        <v>0</v>
      </c>
      <c r="E134" s="24">
        <f ca="1">IF(SUM(D134,F134,G134)&gt;=J133,0,IF(ISNA(VLOOKUP(A134,'Extra aflossing'!A:G,3,0)),0,VLOOKUP(A134,'Extra aflossing'!A:G,3,0))+IF(Datum_vandaag&lt;A134,Maandelijks_extra,0))</f>
        <v>0</v>
      </c>
      <c r="F134" s="4">
        <f ca="1">IF('Annuitair extra nieuw'!J134&lt;=0.001,IF(A134&lt;=Stoppen_vrijwillig_aflos,IF(AND(Wat_wil_ik_maandelijks_betalen&gt;H134,A134&gt;=per_wanneer),IF(J133&gt;=0,IF(J133&gt;=Wat_wil_ik_maandelijks_betalen,(Wat_wil_ik_maandelijks_betalen-H134),J133-D134)),0),0),0)</f>
        <v>0</v>
      </c>
      <c r="G134" s="4">
        <f ca="1">J133*Invoer!$B$14/12</f>
        <v>0</v>
      </c>
      <c r="H134" s="4">
        <f ca="1">IFERROR(ABS(PMT(Invoer!$B$12/12,Invoer!$B$25-C134+1,J133,0)),0)</f>
        <v>0</v>
      </c>
      <c r="I134" s="4">
        <f t="shared" ca="1" si="10"/>
        <v>0</v>
      </c>
      <c r="J134" s="4">
        <f t="shared" ca="1" si="13"/>
        <v>0</v>
      </c>
    </row>
    <row r="135" spans="1:10" x14ac:dyDescent="0.25">
      <c r="A135" s="10">
        <f t="shared" si="14"/>
        <v>48488</v>
      </c>
      <c r="B135">
        <f t="shared" si="11"/>
        <v>12</v>
      </c>
      <c r="C135">
        <v>134</v>
      </c>
      <c r="D135" s="4">
        <f t="shared" ca="1" si="12"/>
        <v>0</v>
      </c>
      <c r="E135" s="24">
        <f ca="1">IF(SUM(D135,F135,G135)&gt;=J134,0,IF(ISNA(VLOOKUP(A135,'Extra aflossing'!A:G,3,0)),0,VLOOKUP(A135,'Extra aflossing'!A:G,3,0))+IF(Datum_vandaag&lt;A135,Maandelijks_extra,0))</f>
        <v>0</v>
      </c>
      <c r="F135" s="4">
        <f ca="1">IF('Annuitair extra nieuw'!J135&lt;=0.001,IF(A135&lt;=Stoppen_vrijwillig_aflos,IF(AND(Wat_wil_ik_maandelijks_betalen&gt;H135,A135&gt;=per_wanneer),IF(J134&gt;=0,IF(J134&gt;=Wat_wil_ik_maandelijks_betalen,(Wat_wil_ik_maandelijks_betalen-H135),J134-D135)),0),0),0)</f>
        <v>0</v>
      </c>
      <c r="G135" s="4">
        <f ca="1">J134*Invoer!$B$14/12</f>
        <v>0</v>
      </c>
      <c r="H135" s="4">
        <f ca="1">IFERROR(ABS(PMT(Invoer!$B$12/12,Invoer!$B$25-C135+1,J134,0)),0)</f>
        <v>0</v>
      </c>
      <c r="I135" s="4">
        <f t="shared" ca="1" si="10"/>
        <v>0</v>
      </c>
      <c r="J135" s="4">
        <f t="shared" ca="1" si="13"/>
        <v>0</v>
      </c>
    </row>
    <row r="136" spans="1:10" x14ac:dyDescent="0.25">
      <c r="A136" s="10">
        <f t="shared" si="14"/>
        <v>48519</v>
      </c>
      <c r="B136">
        <f t="shared" si="11"/>
        <v>12</v>
      </c>
      <c r="C136">
        <v>135</v>
      </c>
      <c r="D136" s="4">
        <f t="shared" ca="1" si="12"/>
        <v>0</v>
      </c>
      <c r="E136" s="24">
        <f ca="1">IF(SUM(D136,F136,G136)&gt;=J135,0,IF(ISNA(VLOOKUP(A136,'Extra aflossing'!A:G,3,0)),0,VLOOKUP(A136,'Extra aflossing'!A:G,3,0))+IF(Datum_vandaag&lt;A136,Maandelijks_extra,0))</f>
        <v>0</v>
      </c>
      <c r="F136" s="4">
        <f ca="1">IF('Annuitair extra nieuw'!J136&lt;=0.001,IF(A136&lt;=Stoppen_vrijwillig_aflos,IF(AND(Wat_wil_ik_maandelijks_betalen&gt;H136,A136&gt;=per_wanneer),IF(J135&gt;=0,IF(J135&gt;=Wat_wil_ik_maandelijks_betalen,(Wat_wil_ik_maandelijks_betalen-H136),J135-D136)),0),0),0)</f>
        <v>0</v>
      </c>
      <c r="G136" s="4">
        <f ca="1">J135*Invoer!$B$14/12</f>
        <v>0</v>
      </c>
      <c r="H136" s="4">
        <f ca="1">IFERROR(ABS(PMT(Invoer!$B$12/12,Invoer!$B$25-C136+1,J135,0)),0)</f>
        <v>0</v>
      </c>
      <c r="I136" s="4">
        <f t="shared" ca="1" si="10"/>
        <v>0</v>
      </c>
      <c r="J136" s="4">
        <f t="shared" ca="1" si="13"/>
        <v>0</v>
      </c>
    </row>
    <row r="137" spans="1:10" x14ac:dyDescent="0.25">
      <c r="A137" s="10">
        <f t="shared" si="14"/>
        <v>48549</v>
      </c>
      <c r="B137">
        <f t="shared" si="11"/>
        <v>12</v>
      </c>
      <c r="C137">
        <v>136</v>
      </c>
      <c r="D137" s="4">
        <f t="shared" ca="1" si="12"/>
        <v>0</v>
      </c>
      <c r="E137" s="24">
        <f ca="1">IF(SUM(D137,F137,G137)&gt;=J136,0,IF(ISNA(VLOOKUP(A137,'Extra aflossing'!A:G,3,0)),0,VLOOKUP(A137,'Extra aflossing'!A:G,3,0))+IF(Datum_vandaag&lt;A137,Maandelijks_extra,0))</f>
        <v>0</v>
      </c>
      <c r="F137" s="4">
        <f ca="1">IF('Annuitair extra nieuw'!J137&lt;=0.001,IF(A137&lt;=Stoppen_vrijwillig_aflos,IF(AND(Wat_wil_ik_maandelijks_betalen&gt;H137,A137&gt;=per_wanneer),IF(J136&gt;=0,IF(J136&gt;=Wat_wil_ik_maandelijks_betalen,(Wat_wil_ik_maandelijks_betalen-H137),J136-D137)),0),0),0)</f>
        <v>0</v>
      </c>
      <c r="G137" s="4">
        <f ca="1">J136*Invoer!$B$14/12</f>
        <v>0</v>
      </c>
      <c r="H137" s="4">
        <f ca="1">IFERROR(ABS(PMT(Invoer!$B$12/12,Invoer!$B$25-C137+1,J136,0)),0)</f>
        <v>0</v>
      </c>
      <c r="I137" s="4">
        <f t="shared" ca="1" si="10"/>
        <v>0</v>
      </c>
      <c r="J137" s="4">
        <f t="shared" ca="1" si="13"/>
        <v>0</v>
      </c>
    </row>
    <row r="138" spans="1:10" x14ac:dyDescent="0.25">
      <c r="A138" s="10">
        <f t="shared" si="14"/>
        <v>48580</v>
      </c>
      <c r="B138">
        <f t="shared" si="11"/>
        <v>12</v>
      </c>
      <c r="C138">
        <v>137</v>
      </c>
      <c r="D138" s="4">
        <f t="shared" ca="1" si="12"/>
        <v>0</v>
      </c>
      <c r="E138" s="24">
        <f ca="1">IF(SUM(D138,F138,G138)&gt;=J137,0,IF(ISNA(VLOOKUP(A138,'Extra aflossing'!A:G,3,0)),0,VLOOKUP(A138,'Extra aflossing'!A:G,3,0))+IF(Datum_vandaag&lt;A138,Maandelijks_extra,0))</f>
        <v>0</v>
      </c>
      <c r="F138" s="4">
        <f ca="1">IF('Annuitair extra nieuw'!J138&lt;=0.001,IF(A138&lt;=Stoppen_vrijwillig_aflos,IF(AND(Wat_wil_ik_maandelijks_betalen&gt;H138,A138&gt;=per_wanneer),IF(J137&gt;=0,IF(J137&gt;=Wat_wil_ik_maandelijks_betalen,(Wat_wil_ik_maandelijks_betalen-H138),J137-D138)),0),0),0)</f>
        <v>0</v>
      </c>
      <c r="G138" s="4">
        <f ca="1">J137*Invoer!$B$14/12</f>
        <v>0</v>
      </c>
      <c r="H138" s="4">
        <f ca="1">IFERROR(ABS(PMT(Invoer!$B$12/12,Invoer!$B$25-C138+1,J137,0)),0)</f>
        <v>0</v>
      </c>
      <c r="I138" s="4">
        <f t="shared" ca="1" si="10"/>
        <v>0</v>
      </c>
      <c r="J138" s="4">
        <f t="shared" ca="1" si="13"/>
        <v>0</v>
      </c>
    </row>
    <row r="139" spans="1:10" x14ac:dyDescent="0.25">
      <c r="A139" s="10">
        <f t="shared" si="14"/>
        <v>48611</v>
      </c>
      <c r="B139">
        <f t="shared" si="11"/>
        <v>12</v>
      </c>
      <c r="C139">
        <v>138</v>
      </c>
      <c r="D139" s="4">
        <f t="shared" ca="1" si="12"/>
        <v>0</v>
      </c>
      <c r="E139" s="24">
        <f ca="1">IF(SUM(D139,F139,G139)&gt;=J138,0,IF(ISNA(VLOOKUP(A139,'Extra aflossing'!A:G,3,0)),0,VLOOKUP(A139,'Extra aflossing'!A:G,3,0))+IF(Datum_vandaag&lt;A139,Maandelijks_extra,0))</f>
        <v>0</v>
      </c>
      <c r="F139" s="4">
        <f ca="1">IF('Annuitair extra nieuw'!J139&lt;=0.001,IF(A139&lt;=Stoppen_vrijwillig_aflos,IF(AND(Wat_wil_ik_maandelijks_betalen&gt;H139,A139&gt;=per_wanneer),IF(J138&gt;=0,IF(J138&gt;=Wat_wil_ik_maandelijks_betalen,(Wat_wil_ik_maandelijks_betalen-H139),J138-D139)),0),0),0)</f>
        <v>0</v>
      </c>
      <c r="G139" s="4">
        <f ca="1">J138*Invoer!$B$14/12</f>
        <v>0</v>
      </c>
      <c r="H139" s="4">
        <f ca="1">IFERROR(ABS(PMT(Invoer!$B$12/12,Invoer!$B$25-C139+1,J138,0)),0)</f>
        <v>0</v>
      </c>
      <c r="I139" s="4">
        <f t="shared" ca="1" si="10"/>
        <v>0</v>
      </c>
      <c r="J139" s="4">
        <f t="shared" ca="1" si="13"/>
        <v>0</v>
      </c>
    </row>
    <row r="140" spans="1:10" x14ac:dyDescent="0.25">
      <c r="A140" s="10">
        <f t="shared" si="14"/>
        <v>48639</v>
      </c>
      <c r="B140">
        <f t="shared" si="11"/>
        <v>12</v>
      </c>
      <c r="C140">
        <v>139</v>
      </c>
      <c r="D140" s="4">
        <f t="shared" ca="1" si="12"/>
        <v>0</v>
      </c>
      <c r="E140" s="24">
        <f ca="1">IF(SUM(D140,F140,G140)&gt;=J139,0,IF(ISNA(VLOOKUP(A140,'Extra aflossing'!A:G,3,0)),0,VLOOKUP(A140,'Extra aflossing'!A:G,3,0))+IF(Datum_vandaag&lt;A140,Maandelijks_extra,0))</f>
        <v>0</v>
      </c>
      <c r="F140" s="4">
        <f ca="1">IF('Annuitair extra nieuw'!J140&lt;=0.001,IF(A140&lt;=Stoppen_vrijwillig_aflos,IF(AND(Wat_wil_ik_maandelijks_betalen&gt;H140,A140&gt;=per_wanneer),IF(J139&gt;=0,IF(J139&gt;=Wat_wil_ik_maandelijks_betalen,(Wat_wil_ik_maandelijks_betalen-H140),J139-D140)),0),0),0)</f>
        <v>0</v>
      </c>
      <c r="G140" s="4">
        <f ca="1">J139*Invoer!$B$14/12</f>
        <v>0</v>
      </c>
      <c r="H140" s="4">
        <f ca="1">IFERROR(ABS(PMT(Invoer!$B$12/12,Invoer!$B$25-C140+1,J139,0)),0)</f>
        <v>0</v>
      </c>
      <c r="I140" s="4">
        <f t="shared" ca="1" si="10"/>
        <v>0</v>
      </c>
      <c r="J140" s="4">
        <f t="shared" ca="1" si="13"/>
        <v>0</v>
      </c>
    </row>
    <row r="141" spans="1:10" x14ac:dyDescent="0.25">
      <c r="A141" s="10">
        <f t="shared" si="14"/>
        <v>48670</v>
      </c>
      <c r="B141">
        <f t="shared" si="11"/>
        <v>12</v>
      </c>
      <c r="C141">
        <v>140</v>
      </c>
      <c r="D141" s="4">
        <f t="shared" ca="1" si="12"/>
        <v>0</v>
      </c>
      <c r="E141" s="24">
        <f ca="1">IF(SUM(D141,F141,G141)&gt;=J140,0,IF(ISNA(VLOOKUP(A141,'Extra aflossing'!A:G,3,0)),0,VLOOKUP(A141,'Extra aflossing'!A:G,3,0))+IF(Datum_vandaag&lt;A141,Maandelijks_extra,0))</f>
        <v>0</v>
      </c>
      <c r="F141" s="4">
        <f ca="1">IF('Annuitair extra nieuw'!J141&lt;=0.001,IF(A141&lt;=Stoppen_vrijwillig_aflos,IF(AND(Wat_wil_ik_maandelijks_betalen&gt;H141,A141&gt;=per_wanneer),IF(J140&gt;=0,IF(J140&gt;=Wat_wil_ik_maandelijks_betalen,(Wat_wil_ik_maandelijks_betalen-H141),J140-D141)),0),0),0)</f>
        <v>0</v>
      </c>
      <c r="G141" s="4">
        <f ca="1">J140*Invoer!$B$14/12</f>
        <v>0</v>
      </c>
      <c r="H141" s="4">
        <f ca="1">IFERROR(ABS(PMT(Invoer!$B$12/12,Invoer!$B$25-C141+1,J140,0)),0)</f>
        <v>0</v>
      </c>
      <c r="I141" s="4">
        <f t="shared" ca="1" si="10"/>
        <v>0</v>
      </c>
      <c r="J141" s="4">
        <f t="shared" ca="1" si="13"/>
        <v>0</v>
      </c>
    </row>
    <row r="142" spans="1:10" x14ac:dyDescent="0.25">
      <c r="A142" s="10">
        <f t="shared" si="14"/>
        <v>48700</v>
      </c>
      <c r="B142">
        <f t="shared" si="11"/>
        <v>12</v>
      </c>
      <c r="C142">
        <v>141</v>
      </c>
      <c r="D142" s="4">
        <f t="shared" ca="1" si="12"/>
        <v>0</v>
      </c>
      <c r="E142" s="24">
        <f ca="1">IF(SUM(D142,F142,G142)&gt;=J141,0,IF(ISNA(VLOOKUP(A142,'Extra aflossing'!A:G,3,0)),0,VLOOKUP(A142,'Extra aflossing'!A:G,3,0))+IF(Datum_vandaag&lt;A142,Maandelijks_extra,0))</f>
        <v>0</v>
      </c>
      <c r="F142" s="4">
        <f ca="1">IF('Annuitair extra nieuw'!J142&lt;=0.001,IF(A142&lt;=Stoppen_vrijwillig_aflos,IF(AND(Wat_wil_ik_maandelijks_betalen&gt;H142,A142&gt;=per_wanneer),IF(J141&gt;=0,IF(J141&gt;=Wat_wil_ik_maandelijks_betalen,(Wat_wil_ik_maandelijks_betalen-H142),J141-D142)),0),0),0)</f>
        <v>0</v>
      </c>
      <c r="G142" s="4">
        <f ca="1">J141*Invoer!$B$14/12</f>
        <v>0</v>
      </c>
      <c r="H142" s="4">
        <f ca="1">IFERROR(ABS(PMT(Invoer!$B$12/12,Invoer!$B$25-C142+1,J141,0)),0)</f>
        <v>0</v>
      </c>
      <c r="I142" s="4">
        <f t="shared" ca="1" si="10"/>
        <v>0</v>
      </c>
      <c r="J142" s="4">
        <f t="shared" ca="1" si="13"/>
        <v>0</v>
      </c>
    </row>
    <row r="143" spans="1:10" x14ac:dyDescent="0.25">
      <c r="A143" s="10">
        <f t="shared" si="14"/>
        <v>48731</v>
      </c>
      <c r="B143">
        <f t="shared" si="11"/>
        <v>12</v>
      </c>
      <c r="C143">
        <v>142</v>
      </c>
      <c r="D143" s="4">
        <f t="shared" ca="1" si="12"/>
        <v>0</v>
      </c>
      <c r="E143" s="24">
        <f ca="1">IF(SUM(D143,F143,G143)&gt;=J142,0,IF(ISNA(VLOOKUP(A143,'Extra aflossing'!A:G,3,0)),0,VLOOKUP(A143,'Extra aflossing'!A:G,3,0))+IF(Datum_vandaag&lt;A143,Maandelijks_extra,0))</f>
        <v>0</v>
      </c>
      <c r="F143" s="4">
        <f ca="1">IF('Annuitair extra nieuw'!J143&lt;=0.001,IF(A143&lt;=Stoppen_vrijwillig_aflos,IF(AND(Wat_wil_ik_maandelijks_betalen&gt;H143,A143&gt;=per_wanneer),IF(J142&gt;=0,IF(J142&gt;=Wat_wil_ik_maandelijks_betalen,(Wat_wil_ik_maandelijks_betalen-H143),J142-D143)),0),0),0)</f>
        <v>0</v>
      </c>
      <c r="G143" s="4">
        <f ca="1">J142*Invoer!$B$14/12</f>
        <v>0</v>
      </c>
      <c r="H143" s="4">
        <f ca="1">IFERROR(ABS(PMT(Invoer!$B$12/12,Invoer!$B$25-C143+1,J142,0)),0)</f>
        <v>0</v>
      </c>
      <c r="I143" s="4">
        <f t="shared" ca="1" si="10"/>
        <v>0</v>
      </c>
      <c r="J143" s="4">
        <f t="shared" ca="1" si="13"/>
        <v>0</v>
      </c>
    </row>
    <row r="144" spans="1:10" x14ac:dyDescent="0.25">
      <c r="A144" s="10">
        <f t="shared" si="14"/>
        <v>48761</v>
      </c>
      <c r="B144">
        <f t="shared" si="11"/>
        <v>12</v>
      </c>
      <c r="C144">
        <v>143</v>
      </c>
      <c r="D144" s="4">
        <f t="shared" ca="1" si="12"/>
        <v>0</v>
      </c>
      <c r="E144" s="24">
        <f ca="1">IF(SUM(D144,F144,G144)&gt;=J143,0,IF(ISNA(VLOOKUP(A144,'Extra aflossing'!A:G,3,0)),0,VLOOKUP(A144,'Extra aflossing'!A:G,3,0))+IF(Datum_vandaag&lt;A144,Maandelijks_extra,0))</f>
        <v>0</v>
      </c>
      <c r="F144" s="4">
        <f ca="1">IF('Annuitair extra nieuw'!J144&lt;=0.001,IF(A144&lt;=Stoppen_vrijwillig_aflos,IF(AND(Wat_wil_ik_maandelijks_betalen&gt;H144,A144&gt;=per_wanneer),IF(J143&gt;=0,IF(J143&gt;=Wat_wil_ik_maandelijks_betalen,(Wat_wil_ik_maandelijks_betalen-H144),J143-D144)),0),0),0)</f>
        <v>0</v>
      </c>
      <c r="G144" s="4">
        <f ca="1">J143*Invoer!$B$14/12</f>
        <v>0</v>
      </c>
      <c r="H144" s="4">
        <f ca="1">IFERROR(ABS(PMT(Invoer!$B$12/12,Invoer!$B$25-C144+1,J143,0)),0)</f>
        <v>0</v>
      </c>
      <c r="I144" s="4">
        <f t="shared" ca="1" si="10"/>
        <v>0</v>
      </c>
      <c r="J144" s="4">
        <f t="shared" ca="1" si="13"/>
        <v>0</v>
      </c>
    </row>
    <row r="145" spans="1:10" x14ac:dyDescent="0.25">
      <c r="A145" s="10">
        <f t="shared" si="14"/>
        <v>48792</v>
      </c>
      <c r="B145">
        <f t="shared" si="11"/>
        <v>12</v>
      </c>
      <c r="C145">
        <v>144</v>
      </c>
      <c r="D145" s="4">
        <f t="shared" ca="1" si="12"/>
        <v>0</v>
      </c>
      <c r="E145" s="24">
        <f ca="1">IF(SUM(D145,F145,G145)&gt;=J144,0,IF(ISNA(VLOOKUP(A145,'Extra aflossing'!A:G,3,0)),0,VLOOKUP(A145,'Extra aflossing'!A:G,3,0))+IF(Datum_vandaag&lt;A145,Maandelijks_extra,0))</f>
        <v>0</v>
      </c>
      <c r="F145" s="4">
        <f ca="1">IF('Annuitair extra nieuw'!J145&lt;=0.001,IF(A145&lt;=Stoppen_vrijwillig_aflos,IF(AND(Wat_wil_ik_maandelijks_betalen&gt;H145,A145&gt;=per_wanneer),IF(J144&gt;=0,IF(J144&gt;=Wat_wil_ik_maandelijks_betalen,(Wat_wil_ik_maandelijks_betalen-H145),J144-D145)),0),0),0)</f>
        <v>0</v>
      </c>
      <c r="G145" s="4">
        <f ca="1">J144*Invoer!$B$14/12</f>
        <v>0</v>
      </c>
      <c r="H145" s="4">
        <f ca="1">IFERROR(ABS(PMT(Invoer!$B$12/12,Invoer!$B$25-C145+1,J144,0)),0)</f>
        <v>0</v>
      </c>
      <c r="I145" s="4">
        <f t="shared" ca="1" si="10"/>
        <v>0</v>
      </c>
      <c r="J145" s="4">
        <f t="shared" ca="1" si="13"/>
        <v>0</v>
      </c>
    </row>
    <row r="146" spans="1:10" x14ac:dyDescent="0.25">
      <c r="A146" s="10">
        <f t="shared" si="14"/>
        <v>48823</v>
      </c>
      <c r="B146">
        <f t="shared" si="11"/>
        <v>13</v>
      </c>
      <c r="C146">
        <v>145</v>
      </c>
      <c r="D146" s="4">
        <f t="shared" ca="1" si="12"/>
        <v>0</v>
      </c>
      <c r="E146" s="24">
        <f ca="1">IF(SUM(D146,F146,G146)&gt;=J145,0,IF(ISNA(VLOOKUP(A146,'Extra aflossing'!A:G,3,0)),0,VLOOKUP(A146,'Extra aflossing'!A:G,3,0))+IF(Datum_vandaag&lt;A146,Maandelijks_extra,0))</f>
        <v>0</v>
      </c>
      <c r="F146" s="4">
        <f ca="1">IF('Annuitair extra nieuw'!J146&lt;=0.001,IF(A146&lt;=Stoppen_vrijwillig_aflos,IF(AND(Wat_wil_ik_maandelijks_betalen&gt;H146,A146&gt;=per_wanneer),IF(J145&gt;=0,IF(J145&gt;=Wat_wil_ik_maandelijks_betalen,(Wat_wil_ik_maandelijks_betalen-H146),J145-D146)),0),0),0)</f>
        <v>0</v>
      </c>
      <c r="G146" s="4">
        <f ca="1">J145*Invoer!$B$14/12</f>
        <v>0</v>
      </c>
      <c r="H146" s="4">
        <f ca="1">IFERROR(ABS(PMT(Invoer!$B$12/12,Invoer!$B$25-C146+1,J145,0)),0)</f>
        <v>0</v>
      </c>
      <c r="I146" s="4">
        <f t="shared" ca="1" si="10"/>
        <v>0</v>
      </c>
      <c r="J146" s="4">
        <f t="shared" ca="1" si="13"/>
        <v>0</v>
      </c>
    </row>
    <row r="147" spans="1:10" x14ac:dyDescent="0.25">
      <c r="A147" s="10">
        <f t="shared" si="14"/>
        <v>48853</v>
      </c>
      <c r="B147">
        <f t="shared" si="11"/>
        <v>13</v>
      </c>
      <c r="C147">
        <v>146</v>
      </c>
      <c r="D147" s="4">
        <f t="shared" ca="1" si="12"/>
        <v>0</v>
      </c>
      <c r="E147" s="24">
        <f ca="1">IF(SUM(D147,F147,G147)&gt;=J146,0,IF(ISNA(VLOOKUP(A147,'Extra aflossing'!A:G,3,0)),0,VLOOKUP(A147,'Extra aflossing'!A:G,3,0))+IF(Datum_vandaag&lt;A147,Maandelijks_extra,0))</f>
        <v>0</v>
      </c>
      <c r="F147" s="4">
        <f ca="1">IF('Annuitair extra nieuw'!J147&lt;=0.001,IF(A147&lt;=Stoppen_vrijwillig_aflos,IF(AND(Wat_wil_ik_maandelijks_betalen&gt;H147,A147&gt;=per_wanneer),IF(J146&gt;=0,IF(J146&gt;=Wat_wil_ik_maandelijks_betalen,(Wat_wil_ik_maandelijks_betalen-H147),J146-D147)),0),0),0)</f>
        <v>0</v>
      </c>
      <c r="G147" s="4">
        <f ca="1">J146*Invoer!$B$14/12</f>
        <v>0</v>
      </c>
      <c r="H147" s="4">
        <f ca="1">IFERROR(ABS(PMT(Invoer!$B$12/12,Invoer!$B$25-C147+1,J146,0)),0)</f>
        <v>0</v>
      </c>
      <c r="I147" s="4">
        <f t="shared" ca="1" si="10"/>
        <v>0</v>
      </c>
      <c r="J147" s="4">
        <f t="shared" ca="1" si="13"/>
        <v>0</v>
      </c>
    </row>
    <row r="148" spans="1:10" x14ac:dyDescent="0.25">
      <c r="A148" s="10">
        <f t="shared" si="14"/>
        <v>48884</v>
      </c>
      <c r="B148">
        <f t="shared" si="11"/>
        <v>13</v>
      </c>
      <c r="C148">
        <v>147</v>
      </c>
      <c r="D148" s="4">
        <f t="shared" ca="1" si="12"/>
        <v>0</v>
      </c>
      <c r="E148" s="24">
        <f ca="1">IF(SUM(D148,F148,G148)&gt;=J147,0,IF(ISNA(VLOOKUP(A148,'Extra aflossing'!A:G,3,0)),0,VLOOKUP(A148,'Extra aflossing'!A:G,3,0))+IF(Datum_vandaag&lt;A148,Maandelijks_extra,0))</f>
        <v>0</v>
      </c>
      <c r="F148" s="4">
        <f ca="1">IF('Annuitair extra nieuw'!J148&lt;=0.001,IF(A148&lt;=Stoppen_vrijwillig_aflos,IF(AND(Wat_wil_ik_maandelijks_betalen&gt;H148,A148&gt;=per_wanneer),IF(J147&gt;=0,IF(J147&gt;=Wat_wil_ik_maandelijks_betalen,(Wat_wil_ik_maandelijks_betalen-H148),J147-D148)),0),0),0)</f>
        <v>0</v>
      </c>
      <c r="G148" s="4">
        <f ca="1">J147*Invoer!$B$14/12</f>
        <v>0</v>
      </c>
      <c r="H148" s="4">
        <f ca="1">IFERROR(ABS(PMT(Invoer!$B$12/12,Invoer!$B$25-C148+1,J147,0)),0)</f>
        <v>0</v>
      </c>
      <c r="I148" s="4">
        <f t="shared" ca="1" si="10"/>
        <v>0</v>
      </c>
      <c r="J148" s="4">
        <f t="shared" ca="1" si="13"/>
        <v>0</v>
      </c>
    </row>
    <row r="149" spans="1:10" x14ac:dyDescent="0.25">
      <c r="A149" s="10">
        <f t="shared" si="14"/>
        <v>48914</v>
      </c>
      <c r="B149">
        <f t="shared" si="11"/>
        <v>13</v>
      </c>
      <c r="C149">
        <v>148</v>
      </c>
      <c r="D149" s="4">
        <f t="shared" ca="1" si="12"/>
        <v>0</v>
      </c>
      <c r="E149" s="24">
        <f ca="1">IF(SUM(D149,F149,G149)&gt;=J148,0,IF(ISNA(VLOOKUP(A149,'Extra aflossing'!A:G,3,0)),0,VLOOKUP(A149,'Extra aflossing'!A:G,3,0))+IF(Datum_vandaag&lt;A149,Maandelijks_extra,0))</f>
        <v>0</v>
      </c>
      <c r="F149" s="4">
        <f ca="1">IF('Annuitair extra nieuw'!J149&lt;=0.001,IF(A149&lt;=Stoppen_vrijwillig_aflos,IF(AND(Wat_wil_ik_maandelijks_betalen&gt;H149,A149&gt;=per_wanneer),IF(J148&gt;=0,IF(J148&gt;=Wat_wil_ik_maandelijks_betalen,(Wat_wil_ik_maandelijks_betalen-H149),J148-D149)),0),0),0)</f>
        <v>0</v>
      </c>
      <c r="G149" s="4">
        <f ca="1">J148*Invoer!$B$14/12</f>
        <v>0</v>
      </c>
      <c r="H149" s="4">
        <f ca="1">IFERROR(ABS(PMT(Invoer!$B$12/12,Invoer!$B$25-C149+1,J148,0)),0)</f>
        <v>0</v>
      </c>
      <c r="I149" s="4">
        <f t="shared" ca="1" si="10"/>
        <v>0</v>
      </c>
      <c r="J149" s="4">
        <f t="shared" ca="1" si="13"/>
        <v>0</v>
      </c>
    </row>
    <row r="150" spans="1:10" x14ac:dyDescent="0.25">
      <c r="A150" s="10">
        <f t="shared" si="14"/>
        <v>48945</v>
      </c>
      <c r="B150">
        <f t="shared" si="11"/>
        <v>13</v>
      </c>
      <c r="C150">
        <v>149</v>
      </c>
      <c r="D150" s="4">
        <f t="shared" ca="1" si="12"/>
        <v>0</v>
      </c>
      <c r="E150" s="24">
        <f ca="1">IF(SUM(D150,F150,G150)&gt;=J149,0,IF(ISNA(VLOOKUP(A150,'Extra aflossing'!A:G,3,0)),0,VLOOKUP(A150,'Extra aflossing'!A:G,3,0))+IF(Datum_vandaag&lt;A150,Maandelijks_extra,0))</f>
        <v>0</v>
      </c>
      <c r="F150" s="4">
        <f ca="1">IF('Annuitair extra nieuw'!J150&lt;=0.001,IF(A150&lt;=Stoppen_vrijwillig_aflos,IF(AND(Wat_wil_ik_maandelijks_betalen&gt;H150,A150&gt;=per_wanneer),IF(J149&gt;=0,IF(J149&gt;=Wat_wil_ik_maandelijks_betalen,(Wat_wil_ik_maandelijks_betalen-H150),J149-D150)),0),0),0)</f>
        <v>0</v>
      </c>
      <c r="G150" s="4">
        <f ca="1">J149*Invoer!$B$14/12</f>
        <v>0</v>
      </c>
      <c r="H150" s="4">
        <f ca="1">IFERROR(ABS(PMT(Invoer!$B$12/12,Invoer!$B$25-C150+1,J149,0)),0)</f>
        <v>0</v>
      </c>
      <c r="I150" s="4">
        <f t="shared" ca="1" si="10"/>
        <v>0</v>
      </c>
      <c r="J150" s="4">
        <f t="shared" ca="1" si="13"/>
        <v>0</v>
      </c>
    </row>
    <row r="151" spans="1:10" x14ac:dyDescent="0.25">
      <c r="A151" s="10">
        <f t="shared" si="14"/>
        <v>48976</v>
      </c>
      <c r="B151">
        <f t="shared" si="11"/>
        <v>13</v>
      </c>
      <c r="C151">
        <v>150</v>
      </c>
      <c r="D151" s="4">
        <f t="shared" ca="1" si="12"/>
        <v>0</v>
      </c>
      <c r="E151" s="24">
        <f ca="1">IF(SUM(D151,F151,G151)&gt;=J150,0,IF(ISNA(VLOOKUP(A151,'Extra aflossing'!A:G,3,0)),0,VLOOKUP(A151,'Extra aflossing'!A:G,3,0))+IF(Datum_vandaag&lt;A151,Maandelijks_extra,0))</f>
        <v>0</v>
      </c>
      <c r="F151" s="4">
        <f ca="1">IF('Annuitair extra nieuw'!J151&lt;=0.001,IF(A151&lt;=Stoppen_vrijwillig_aflos,IF(AND(Wat_wil_ik_maandelijks_betalen&gt;H151,A151&gt;=per_wanneer),IF(J150&gt;=0,IF(J150&gt;=Wat_wil_ik_maandelijks_betalen,(Wat_wil_ik_maandelijks_betalen-H151),J150-D151)),0),0),0)</f>
        <v>0</v>
      </c>
      <c r="G151" s="4">
        <f ca="1">J150*Invoer!$B$14/12</f>
        <v>0</v>
      </c>
      <c r="H151" s="4">
        <f ca="1">IFERROR(ABS(PMT(Invoer!$B$12/12,Invoer!$B$25-C151+1,J150,0)),0)</f>
        <v>0</v>
      </c>
      <c r="I151" s="4">
        <f t="shared" ca="1" si="10"/>
        <v>0</v>
      </c>
      <c r="J151" s="4">
        <f t="shared" ca="1" si="13"/>
        <v>0</v>
      </c>
    </row>
    <row r="152" spans="1:10" x14ac:dyDescent="0.25">
      <c r="A152" s="10">
        <f t="shared" si="14"/>
        <v>49004</v>
      </c>
      <c r="B152">
        <f t="shared" si="11"/>
        <v>13</v>
      </c>
      <c r="C152">
        <v>151</v>
      </c>
      <c r="D152" s="4">
        <f t="shared" ca="1" si="12"/>
        <v>0</v>
      </c>
      <c r="E152" s="24">
        <f ca="1">IF(SUM(D152,F152,G152)&gt;=J151,0,IF(ISNA(VLOOKUP(A152,'Extra aflossing'!A:G,3,0)),0,VLOOKUP(A152,'Extra aflossing'!A:G,3,0))+IF(Datum_vandaag&lt;A152,Maandelijks_extra,0))</f>
        <v>0</v>
      </c>
      <c r="F152" s="4">
        <f ca="1">IF('Annuitair extra nieuw'!J152&lt;=0.001,IF(A152&lt;=Stoppen_vrijwillig_aflos,IF(AND(Wat_wil_ik_maandelijks_betalen&gt;H152,A152&gt;=per_wanneer),IF(J151&gt;=0,IF(J151&gt;=Wat_wil_ik_maandelijks_betalen,(Wat_wil_ik_maandelijks_betalen-H152),J151-D152)),0),0),0)</f>
        <v>0</v>
      </c>
      <c r="G152" s="4">
        <f ca="1">J151*Invoer!$B$14/12</f>
        <v>0</v>
      </c>
      <c r="H152" s="4">
        <f ca="1">IFERROR(ABS(PMT(Invoer!$B$12/12,Invoer!$B$25-C152+1,J151,0)),0)</f>
        <v>0</v>
      </c>
      <c r="I152" s="4">
        <f t="shared" ca="1" si="10"/>
        <v>0</v>
      </c>
      <c r="J152" s="4">
        <f t="shared" ca="1" si="13"/>
        <v>0</v>
      </c>
    </row>
    <row r="153" spans="1:10" x14ac:dyDescent="0.25">
      <c r="A153" s="10">
        <f t="shared" si="14"/>
        <v>49035</v>
      </c>
      <c r="B153">
        <f t="shared" si="11"/>
        <v>13</v>
      </c>
      <c r="C153">
        <v>152</v>
      </c>
      <c r="D153" s="4">
        <f t="shared" ca="1" si="12"/>
        <v>0</v>
      </c>
      <c r="E153" s="24">
        <f ca="1">IF(SUM(D153,F153,G153)&gt;=J152,0,IF(ISNA(VLOOKUP(A153,'Extra aflossing'!A:G,3,0)),0,VLOOKUP(A153,'Extra aflossing'!A:G,3,0))+IF(Datum_vandaag&lt;A153,Maandelijks_extra,0))</f>
        <v>0</v>
      </c>
      <c r="F153" s="4">
        <f ca="1">IF('Annuitair extra nieuw'!J153&lt;=0.001,IF(A153&lt;=Stoppen_vrijwillig_aflos,IF(AND(Wat_wil_ik_maandelijks_betalen&gt;H153,A153&gt;=per_wanneer),IF(J152&gt;=0,IF(J152&gt;=Wat_wil_ik_maandelijks_betalen,(Wat_wil_ik_maandelijks_betalen-H153),J152-D153)),0),0),0)</f>
        <v>0</v>
      </c>
      <c r="G153" s="4">
        <f ca="1">J152*Invoer!$B$14/12</f>
        <v>0</v>
      </c>
      <c r="H153" s="4">
        <f ca="1">IFERROR(ABS(PMT(Invoer!$B$12/12,Invoer!$B$25-C153+1,J152,0)),0)</f>
        <v>0</v>
      </c>
      <c r="I153" s="4">
        <f t="shared" ca="1" si="10"/>
        <v>0</v>
      </c>
      <c r="J153" s="4">
        <f t="shared" ca="1" si="13"/>
        <v>0</v>
      </c>
    </row>
    <row r="154" spans="1:10" x14ac:dyDescent="0.25">
      <c r="A154" s="10">
        <f t="shared" si="14"/>
        <v>49065</v>
      </c>
      <c r="B154">
        <f t="shared" si="11"/>
        <v>13</v>
      </c>
      <c r="C154">
        <v>153</v>
      </c>
      <c r="D154" s="4">
        <f t="shared" ca="1" si="12"/>
        <v>0</v>
      </c>
      <c r="E154" s="24">
        <f ca="1">IF(SUM(D154,F154,G154)&gt;=J153,0,IF(ISNA(VLOOKUP(A154,'Extra aflossing'!A:G,3,0)),0,VLOOKUP(A154,'Extra aflossing'!A:G,3,0))+IF(Datum_vandaag&lt;A154,Maandelijks_extra,0))</f>
        <v>0</v>
      </c>
      <c r="F154" s="4">
        <f ca="1">IF('Annuitair extra nieuw'!J154&lt;=0.001,IF(A154&lt;=Stoppen_vrijwillig_aflos,IF(AND(Wat_wil_ik_maandelijks_betalen&gt;H154,A154&gt;=per_wanneer),IF(J153&gt;=0,IF(J153&gt;=Wat_wil_ik_maandelijks_betalen,(Wat_wil_ik_maandelijks_betalen-H154),J153-D154)),0),0),0)</f>
        <v>0</v>
      </c>
      <c r="G154" s="4">
        <f ca="1">J153*Invoer!$B$14/12</f>
        <v>0</v>
      </c>
      <c r="H154" s="4">
        <f ca="1">IFERROR(ABS(PMT(Invoer!$B$12/12,Invoer!$B$25-C154+1,J153,0)),0)</f>
        <v>0</v>
      </c>
      <c r="I154" s="4">
        <f t="shared" ca="1" si="10"/>
        <v>0</v>
      </c>
      <c r="J154" s="4">
        <f t="shared" ca="1" si="13"/>
        <v>0</v>
      </c>
    </row>
    <row r="155" spans="1:10" x14ac:dyDescent="0.25">
      <c r="A155" s="10">
        <f t="shared" si="14"/>
        <v>49096</v>
      </c>
      <c r="B155">
        <f t="shared" si="11"/>
        <v>13</v>
      </c>
      <c r="C155">
        <v>154</v>
      </c>
      <c r="D155" s="4">
        <f t="shared" ca="1" si="12"/>
        <v>0</v>
      </c>
      <c r="E155" s="24">
        <f ca="1">IF(SUM(D155,F155,G155)&gt;=J154,0,IF(ISNA(VLOOKUP(A155,'Extra aflossing'!A:G,3,0)),0,VLOOKUP(A155,'Extra aflossing'!A:G,3,0))+IF(Datum_vandaag&lt;A155,Maandelijks_extra,0))</f>
        <v>0</v>
      </c>
      <c r="F155" s="4">
        <f ca="1">IF('Annuitair extra nieuw'!J155&lt;=0.001,IF(A155&lt;=Stoppen_vrijwillig_aflos,IF(AND(Wat_wil_ik_maandelijks_betalen&gt;H155,A155&gt;=per_wanneer),IF(J154&gt;=0,IF(J154&gt;=Wat_wil_ik_maandelijks_betalen,(Wat_wil_ik_maandelijks_betalen-H155),J154-D155)),0),0),0)</f>
        <v>0</v>
      </c>
      <c r="G155" s="4">
        <f ca="1">J154*Invoer!$B$14/12</f>
        <v>0</v>
      </c>
      <c r="H155" s="4">
        <f ca="1">IFERROR(ABS(PMT(Invoer!$B$12/12,Invoer!$B$25-C155+1,J154,0)),0)</f>
        <v>0</v>
      </c>
      <c r="I155" s="4">
        <f t="shared" ca="1" si="10"/>
        <v>0</v>
      </c>
      <c r="J155" s="4">
        <f t="shared" ca="1" si="13"/>
        <v>0</v>
      </c>
    </row>
    <row r="156" spans="1:10" x14ac:dyDescent="0.25">
      <c r="A156" s="10">
        <f t="shared" si="14"/>
        <v>49126</v>
      </c>
      <c r="B156">
        <f t="shared" si="11"/>
        <v>13</v>
      </c>
      <c r="C156">
        <v>155</v>
      </c>
      <c r="D156" s="4">
        <f t="shared" ca="1" si="12"/>
        <v>0</v>
      </c>
      <c r="E156" s="24">
        <f ca="1">IF(SUM(D156,F156,G156)&gt;=J155,0,IF(ISNA(VLOOKUP(A156,'Extra aflossing'!A:G,3,0)),0,VLOOKUP(A156,'Extra aflossing'!A:G,3,0))+IF(Datum_vandaag&lt;A156,Maandelijks_extra,0))</f>
        <v>0</v>
      </c>
      <c r="F156" s="4">
        <f ca="1">IF('Annuitair extra nieuw'!J156&lt;=0.001,IF(A156&lt;=Stoppen_vrijwillig_aflos,IF(AND(Wat_wil_ik_maandelijks_betalen&gt;H156,A156&gt;=per_wanneer),IF(J155&gt;=0,IF(J155&gt;=Wat_wil_ik_maandelijks_betalen,(Wat_wil_ik_maandelijks_betalen-H156),J155-D156)),0),0),0)</f>
        <v>0</v>
      </c>
      <c r="G156" s="4">
        <f ca="1">J155*Invoer!$B$14/12</f>
        <v>0</v>
      </c>
      <c r="H156" s="4">
        <f ca="1">IFERROR(ABS(PMT(Invoer!$B$12/12,Invoer!$B$25-C156+1,J155,0)),0)</f>
        <v>0</v>
      </c>
      <c r="I156" s="4">
        <f t="shared" ca="1" si="10"/>
        <v>0</v>
      </c>
      <c r="J156" s="4">
        <f t="shared" ca="1" si="13"/>
        <v>0</v>
      </c>
    </row>
    <row r="157" spans="1:10" x14ac:dyDescent="0.25">
      <c r="A157" s="10">
        <f t="shared" si="14"/>
        <v>49157</v>
      </c>
      <c r="B157">
        <f t="shared" si="11"/>
        <v>13</v>
      </c>
      <c r="C157">
        <v>156</v>
      </c>
      <c r="D157" s="4">
        <f t="shared" ca="1" si="12"/>
        <v>0</v>
      </c>
      <c r="E157" s="24">
        <f ca="1">IF(SUM(D157,F157,G157)&gt;=J156,0,IF(ISNA(VLOOKUP(A157,'Extra aflossing'!A:G,3,0)),0,VLOOKUP(A157,'Extra aflossing'!A:G,3,0))+IF(Datum_vandaag&lt;A157,Maandelijks_extra,0))</f>
        <v>0</v>
      </c>
      <c r="F157" s="4">
        <f ca="1">IF('Annuitair extra nieuw'!J157&lt;=0.001,IF(A157&lt;=Stoppen_vrijwillig_aflos,IF(AND(Wat_wil_ik_maandelijks_betalen&gt;H157,A157&gt;=per_wanneer),IF(J156&gt;=0,IF(J156&gt;=Wat_wil_ik_maandelijks_betalen,(Wat_wil_ik_maandelijks_betalen-H157),J156-D157)),0),0),0)</f>
        <v>0</v>
      </c>
      <c r="G157" s="4">
        <f ca="1">J156*Invoer!$B$14/12</f>
        <v>0</v>
      </c>
      <c r="H157" s="4">
        <f ca="1">IFERROR(ABS(PMT(Invoer!$B$12/12,Invoer!$B$25-C157+1,J156,0)),0)</f>
        <v>0</v>
      </c>
      <c r="I157" s="4">
        <f t="shared" ca="1" si="10"/>
        <v>0</v>
      </c>
      <c r="J157" s="4">
        <f t="shared" ca="1" si="13"/>
        <v>0</v>
      </c>
    </row>
    <row r="158" spans="1:10" x14ac:dyDescent="0.25">
      <c r="A158" s="10">
        <f t="shared" si="14"/>
        <v>49188</v>
      </c>
      <c r="B158">
        <f t="shared" si="11"/>
        <v>14</v>
      </c>
      <c r="C158">
        <v>157</v>
      </c>
      <c r="D158" s="4">
        <f t="shared" ca="1" si="12"/>
        <v>0</v>
      </c>
      <c r="E158" s="24">
        <f ca="1">IF(SUM(D158,F158,G158)&gt;=J157,0,IF(ISNA(VLOOKUP(A158,'Extra aflossing'!A:G,3,0)),0,VLOOKUP(A158,'Extra aflossing'!A:G,3,0))+IF(Datum_vandaag&lt;A158,Maandelijks_extra,0))</f>
        <v>0</v>
      </c>
      <c r="F158" s="4">
        <f ca="1">IF('Annuitair extra nieuw'!J158&lt;=0.001,IF(A158&lt;=Stoppen_vrijwillig_aflos,IF(AND(Wat_wil_ik_maandelijks_betalen&gt;H158,A158&gt;=per_wanneer),IF(J157&gt;=0,IF(J157&gt;=Wat_wil_ik_maandelijks_betalen,(Wat_wil_ik_maandelijks_betalen-H158),J157-D158)),0),0),0)</f>
        <v>0</v>
      </c>
      <c r="G158" s="4">
        <f ca="1">J157*Invoer!$B$14/12</f>
        <v>0</v>
      </c>
      <c r="H158" s="4">
        <f ca="1">IFERROR(ABS(PMT(Invoer!$B$12/12,Invoer!$B$25-C158+1,J157,0)),0)</f>
        <v>0</v>
      </c>
      <c r="I158" s="4">
        <f t="shared" ca="1" si="10"/>
        <v>0</v>
      </c>
      <c r="J158" s="4">
        <f t="shared" ca="1" si="13"/>
        <v>0</v>
      </c>
    </row>
    <row r="159" spans="1:10" x14ac:dyDescent="0.25">
      <c r="A159" s="10">
        <f t="shared" si="14"/>
        <v>49218</v>
      </c>
      <c r="B159">
        <f t="shared" si="11"/>
        <v>14</v>
      </c>
      <c r="C159">
        <v>158</v>
      </c>
      <c r="D159" s="4">
        <f t="shared" ca="1" si="12"/>
        <v>0</v>
      </c>
      <c r="E159" s="24">
        <f ca="1">IF(SUM(D159,F159,G159)&gt;=J158,0,IF(ISNA(VLOOKUP(A159,'Extra aflossing'!A:G,3,0)),0,VLOOKUP(A159,'Extra aflossing'!A:G,3,0))+IF(Datum_vandaag&lt;A159,Maandelijks_extra,0))</f>
        <v>0</v>
      </c>
      <c r="F159" s="4">
        <f ca="1">IF('Annuitair extra nieuw'!J159&lt;=0.001,IF(A159&lt;=Stoppen_vrijwillig_aflos,IF(AND(Wat_wil_ik_maandelijks_betalen&gt;H159,A159&gt;=per_wanneer),IF(J158&gt;=0,IF(J158&gt;=Wat_wil_ik_maandelijks_betalen,(Wat_wil_ik_maandelijks_betalen-H159),J158-D159)),0),0),0)</f>
        <v>0</v>
      </c>
      <c r="G159" s="4">
        <f ca="1">J158*Invoer!$B$14/12</f>
        <v>0</v>
      </c>
      <c r="H159" s="4">
        <f ca="1">IFERROR(ABS(PMT(Invoer!$B$12/12,Invoer!$B$25-C159+1,J158,0)),0)</f>
        <v>0</v>
      </c>
      <c r="I159" s="4">
        <f t="shared" ca="1" si="10"/>
        <v>0</v>
      </c>
      <c r="J159" s="4">
        <f t="shared" ca="1" si="13"/>
        <v>0</v>
      </c>
    </row>
    <row r="160" spans="1:10" x14ac:dyDescent="0.25">
      <c r="A160" s="10">
        <f t="shared" si="14"/>
        <v>49249</v>
      </c>
      <c r="B160">
        <f t="shared" si="11"/>
        <v>14</v>
      </c>
      <c r="C160">
        <v>159</v>
      </c>
      <c r="D160" s="4">
        <f t="shared" ca="1" si="12"/>
        <v>0</v>
      </c>
      <c r="E160" s="24">
        <f ca="1">IF(SUM(D160,F160,G160)&gt;=J159,0,IF(ISNA(VLOOKUP(A160,'Extra aflossing'!A:G,3,0)),0,VLOOKUP(A160,'Extra aflossing'!A:G,3,0))+IF(Datum_vandaag&lt;A160,Maandelijks_extra,0))</f>
        <v>0</v>
      </c>
      <c r="F160" s="4">
        <f ca="1">IF('Annuitair extra nieuw'!J160&lt;=0.001,IF(A160&lt;=Stoppen_vrijwillig_aflos,IF(AND(Wat_wil_ik_maandelijks_betalen&gt;H160,A160&gt;=per_wanneer),IF(J159&gt;=0,IF(J159&gt;=Wat_wil_ik_maandelijks_betalen,(Wat_wil_ik_maandelijks_betalen-H160),J159-D160)),0),0),0)</f>
        <v>0</v>
      </c>
      <c r="G160" s="4">
        <f ca="1">J159*Invoer!$B$14/12</f>
        <v>0</v>
      </c>
      <c r="H160" s="4">
        <f ca="1">IFERROR(ABS(PMT(Invoer!$B$12/12,Invoer!$B$25-C160+1,J159,0)),0)</f>
        <v>0</v>
      </c>
      <c r="I160" s="4">
        <f t="shared" ca="1" si="10"/>
        <v>0</v>
      </c>
      <c r="J160" s="4">
        <f t="shared" ca="1" si="13"/>
        <v>0</v>
      </c>
    </row>
    <row r="161" spans="1:10" x14ac:dyDescent="0.25">
      <c r="A161" s="10">
        <f t="shared" si="14"/>
        <v>49279</v>
      </c>
      <c r="B161">
        <f t="shared" si="11"/>
        <v>14</v>
      </c>
      <c r="C161">
        <v>160</v>
      </c>
      <c r="D161" s="4">
        <f t="shared" ca="1" si="12"/>
        <v>0</v>
      </c>
      <c r="E161" s="24">
        <f ca="1">IF(SUM(D161,F161,G161)&gt;=J160,0,IF(ISNA(VLOOKUP(A161,'Extra aflossing'!A:G,3,0)),0,VLOOKUP(A161,'Extra aflossing'!A:G,3,0))+IF(Datum_vandaag&lt;A161,Maandelijks_extra,0))</f>
        <v>0</v>
      </c>
      <c r="F161" s="4">
        <f ca="1">IF('Annuitair extra nieuw'!J161&lt;=0.001,IF(A161&lt;=Stoppen_vrijwillig_aflos,IF(AND(Wat_wil_ik_maandelijks_betalen&gt;H161,A161&gt;=per_wanneer),IF(J160&gt;=0,IF(J160&gt;=Wat_wil_ik_maandelijks_betalen,(Wat_wil_ik_maandelijks_betalen-H161),J160-D161)),0),0),0)</f>
        <v>0</v>
      </c>
      <c r="G161" s="4">
        <f ca="1">J160*Invoer!$B$14/12</f>
        <v>0</v>
      </c>
      <c r="H161" s="4">
        <f ca="1">IFERROR(ABS(PMT(Invoer!$B$12/12,Invoer!$B$25-C161+1,J160,0)),0)</f>
        <v>0</v>
      </c>
      <c r="I161" s="4">
        <f t="shared" ca="1" si="10"/>
        <v>0</v>
      </c>
      <c r="J161" s="4">
        <f t="shared" ca="1" si="13"/>
        <v>0</v>
      </c>
    </row>
    <row r="162" spans="1:10" x14ac:dyDescent="0.25">
      <c r="A162" s="10">
        <f t="shared" si="14"/>
        <v>49310</v>
      </c>
      <c r="B162">
        <f t="shared" si="11"/>
        <v>14</v>
      </c>
      <c r="C162">
        <v>161</v>
      </c>
      <c r="D162" s="4">
        <f t="shared" ca="1" si="12"/>
        <v>0</v>
      </c>
      <c r="E162" s="24">
        <f ca="1">IF(SUM(D162,F162,G162)&gt;=J161,0,IF(ISNA(VLOOKUP(A162,'Extra aflossing'!A:G,3,0)),0,VLOOKUP(A162,'Extra aflossing'!A:G,3,0))+IF(Datum_vandaag&lt;A162,Maandelijks_extra,0))</f>
        <v>0</v>
      </c>
      <c r="F162" s="4">
        <f ca="1">IF('Annuitair extra nieuw'!J162&lt;=0.001,IF(A162&lt;=Stoppen_vrijwillig_aflos,IF(AND(Wat_wil_ik_maandelijks_betalen&gt;H162,A162&gt;=per_wanneer),IF(J161&gt;=0,IF(J161&gt;=Wat_wil_ik_maandelijks_betalen,(Wat_wil_ik_maandelijks_betalen-H162),J161-D162)),0),0),0)</f>
        <v>0</v>
      </c>
      <c r="G162" s="4">
        <f ca="1">J161*Invoer!$B$14/12</f>
        <v>0</v>
      </c>
      <c r="H162" s="4">
        <f ca="1">IFERROR(ABS(PMT(Invoer!$B$12/12,Invoer!$B$25-C162+1,J161,0)),0)</f>
        <v>0</v>
      </c>
      <c r="I162" s="4">
        <f t="shared" ca="1" si="10"/>
        <v>0</v>
      </c>
      <c r="J162" s="4">
        <f t="shared" ca="1" si="13"/>
        <v>0</v>
      </c>
    </row>
    <row r="163" spans="1:10" x14ac:dyDescent="0.25">
      <c r="A163" s="10">
        <f t="shared" si="14"/>
        <v>49341</v>
      </c>
      <c r="B163">
        <f t="shared" si="11"/>
        <v>14</v>
      </c>
      <c r="C163">
        <v>162</v>
      </c>
      <c r="D163" s="4">
        <f t="shared" ca="1" si="12"/>
        <v>0</v>
      </c>
      <c r="E163" s="24">
        <f ca="1">IF(SUM(D163,F163,G163)&gt;=J162,0,IF(ISNA(VLOOKUP(A163,'Extra aflossing'!A:G,3,0)),0,VLOOKUP(A163,'Extra aflossing'!A:G,3,0))+IF(Datum_vandaag&lt;A163,Maandelijks_extra,0))</f>
        <v>0</v>
      </c>
      <c r="F163" s="4">
        <f ca="1">IF('Annuitair extra nieuw'!J163&lt;=0.001,IF(A163&lt;=Stoppen_vrijwillig_aflos,IF(AND(Wat_wil_ik_maandelijks_betalen&gt;H163,A163&gt;=per_wanneer),IF(J162&gt;=0,IF(J162&gt;=Wat_wil_ik_maandelijks_betalen,(Wat_wil_ik_maandelijks_betalen-H163),J162-D163)),0),0),0)</f>
        <v>0</v>
      </c>
      <c r="G163" s="4">
        <f ca="1">J162*Invoer!$B$14/12</f>
        <v>0</v>
      </c>
      <c r="H163" s="4">
        <f ca="1">IFERROR(ABS(PMT(Invoer!$B$12/12,Invoer!$B$25-C163+1,J162,0)),0)</f>
        <v>0</v>
      </c>
      <c r="I163" s="4">
        <f t="shared" ca="1" si="10"/>
        <v>0</v>
      </c>
      <c r="J163" s="4">
        <f t="shared" ca="1" si="13"/>
        <v>0</v>
      </c>
    </row>
    <row r="164" spans="1:10" x14ac:dyDescent="0.25">
      <c r="A164" s="10">
        <f t="shared" si="14"/>
        <v>49369</v>
      </c>
      <c r="B164">
        <f t="shared" si="11"/>
        <v>14</v>
      </c>
      <c r="C164">
        <v>163</v>
      </c>
      <c r="D164" s="4">
        <f t="shared" ca="1" si="12"/>
        <v>0</v>
      </c>
      <c r="E164" s="24">
        <f ca="1">IF(SUM(D164,F164,G164)&gt;=J163,0,IF(ISNA(VLOOKUP(A164,'Extra aflossing'!A:G,3,0)),0,VLOOKUP(A164,'Extra aflossing'!A:G,3,0))+IF(Datum_vandaag&lt;A164,Maandelijks_extra,0))</f>
        <v>0</v>
      </c>
      <c r="F164" s="4">
        <f ca="1">IF('Annuitair extra nieuw'!J164&lt;=0.001,IF(A164&lt;=Stoppen_vrijwillig_aflos,IF(AND(Wat_wil_ik_maandelijks_betalen&gt;H164,A164&gt;=per_wanneer),IF(J163&gt;=0,IF(J163&gt;=Wat_wil_ik_maandelijks_betalen,(Wat_wil_ik_maandelijks_betalen-H164),J163-D164)),0),0),0)</f>
        <v>0</v>
      </c>
      <c r="G164" s="4">
        <f ca="1">J163*Invoer!$B$14/12</f>
        <v>0</v>
      </c>
      <c r="H164" s="4">
        <f ca="1">IFERROR(ABS(PMT(Invoer!$B$12/12,Invoer!$B$25-C164+1,J163,0)),0)</f>
        <v>0</v>
      </c>
      <c r="I164" s="4">
        <f t="shared" ca="1" si="10"/>
        <v>0</v>
      </c>
      <c r="J164" s="4">
        <f t="shared" ca="1" si="13"/>
        <v>0</v>
      </c>
    </row>
    <row r="165" spans="1:10" x14ac:dyDescent="0.25">
      <c r="A165" s="10">
        <f t="shared" si="14"/>
        <v>49400</v>
      </c>
      <c r="B165">
        <f t="shared" si="11"/>
        <v>14</v>
      </c>
      <c r="C165">
        <v>164</v>
      </c>
      <c r="D165" s="4">
        <f t="shared" ca="1" si="12"/>
        <v>0</v>
      </c>
      <c r="E165" s="24">
        <f ca="1">IF(SUM(D165,F165,G165)&gt;=J164,0,IF(ISNA(VLOOKUP(A165,'Extra aflossing'!A:G,3,0)),0,VLOOKUP(A165,'Extra aflossing'!A:G,3,0))+IF(Datum_vandaag&lt;A165,Maandelijks_extra,0))</f>
        <v>0</v>
      </c>
      <c r="F165" s="4">
        <f ca="1">IF('Annuitair extra nieuw'!J165&lt;=0.001,IF(A165&lt;=Stoppen_vrijwillig_aflos,IF(AND(Wat_wil_ik_maandelijks_betalen&gt;H165,A165&gt;=per_wanneer),IF(J164&gt;=0,IF(J164&gt;=Wat_wil_ik_maandelijks_betalen,(Wat_wil_ik_maandelijks_betalen-H165),J164-D165)),0),0),0)</f>
        <v>0</v>
      </c>
      <c r="G165" s="4">
        <f ca="1">J164*Invoer!$B$14/12</f>
        <v>0</v>
      </c>
      <c r="H165" s="4">
        <f ca="1">IFERROR(ABS(PMT(Invoer!$B$12/12,Invoer!$B$25-C165+1,J164,0)),0)</f>
        <v>0</v>
      </c>
      <c r="I165" s="4">
        <f t="shared" ca="1" si="10"/>
        <v>0</v>
      </c>
      <c r="J165" s="4">
        <f t="shared" ca="1" si="13"/>
        <v>0</v>
      </c>
    </row>
    <row r="166" spans="1:10" x14ac:dyDescent="0.25">
      <c r="A166" s="10">
        <f t="shared" si="14"/>
        <v>49430</v>
      </c>
      <c r="B166">
        <f t="shared" si="11"/>
        <v>14</v>
      </c>
      <c r="C166">
        <v>165</v>
      </c>
      <c r="D166" s="4">
        <f t="shared" ca="1" si="12"/>
        <v>0</v>
      </c>
      <c r="E166" s="24">
        <f ca="1">IF(SUM(D166,F166,G166)&gt;=J165,0,IF(ISNA(VLOOKUP(A166,'Extra aflossing'!A:G,3,0)),0,VLOOKUP(A166,'Extra aflossing'!A:G,3,0))+IF(Datum_vandaag&lt;A166,Maandelijks_extra,0))</f>
        <v>0</v>
      </c>
      <c r="F166" s="4">
        <f ca="1">IF('Annuitair extra nieuw'!J166&lt;=0.001,IF(A166&lt;=Stoppen_vrijwillig_aflos,IF(AND(Wat_wil_ik_maandelijks_betalen&gt;H166,A166&gt;=per_wanneer),IF(J165&gt;=0,IF(J165&gt;=Wat_wil_ik_maandelijks_betalen,(Wat_wil_ik_maandelijks_betalen-H166),J165-D166)),0),0),0)</f>
        <v>0</v>
      </c>
      <c r="G166" s="4">
        <f ca="1">J165*Invoer!$B$14/12</f>
        <v>0</v>
      </c>
      <c r="H166" s="4">
        <f ca="1">IFERROR(ABS(PMT(Invoer!$B$12/12,Invoer!$B$25-C166+1,J165,0)),0)</f>
        <v>0</v>
      </c>
      <c r="I166" s="4">
        <f t="shared" ca="1" si="10"/>
        <v>0</v>
      </c>
      <c r="J166" s="4">
        <f t="shared" ca="1" si="13"/>
        <v>0</v>
      </c>
    </row>
    <row r="167" spans="1:10" x14ac:dyDescent="0.25">
      <c r="A167" s="10">
        <f t="shared" si="14"/>
        <v>49461</v>
      </c>
      <c r="B167">
        <f t="shared" si="11"/>
        <v>14</v>
      </c>
      <c r="C167">
        <v>166</v>
      </c>
      <c r="D167" s="4">
        <f t="shared" ca="1" si="12"/>
        <v>0</v>
      </c>
      <c r="E167" s="24">
        <f ca="1">IF(SUM(D167,F167,G167)&gt;=J166,0,IF(ISNA(VLOOKUP(A167,'Extra aflossing'!A:G,3,0)),0,VLOOKUP(A167,'Extra aflossing'!A:G,3,0))+IF(Datum_vandaag&lt;A167,Maandelijks_extra,0))</f>
        <v>0</v>
      </c>
      <c r="F167" s="4">
        <f ca="1">IF('Annuitair extra nieuw'!J167&lt;=0.001,IF(A167&lt;=Stoppen_vrijwillig_aflos,IF(AND(Wat_wil_ik_maandelijks_betalen&gt;H167,A167&gt;=per_wanneer),IF(J166&gt;=0,IF(J166&gt;=Wat_wil_ik_maandelijks_betalen,(Wat_wil_ik_maandelijks_betalen-H167),J166-D167)),0),0),0)</f>
        <v>0</v>
      </c>
      <c r="G167" s="4">
        <f ca="1">J166*Invoer!$B$14/12</f>
        <v>0</v>
      </c>
      <c r="H167" s="4">
        <f ca="1">IFERROR(ABS(PMT(Invoer!$B$12/12,Invoer!$B$25-C167+1,J166,0)),0)</f>
        <v>0</v>
      </c>
      <c r="I167" s="4">
        <f t="shared" ca="1" si="10"/>
        <v>0</v>
      </c>
      <c r="J167" s="4">
        <f t="shared" ca="1" si="13"/>
        <v>0</v>
      </c>
    </row>
    <row r="168" spans="1:10" x14ac:dyDescent="0.25">
      <c r="A168" s="10">
        <f t="shared" si="14"/>
        <v>49491</v>
      </c>
      <c r="B168">
        <f t="shared" si="11"/>
        <v>14</v>
      </c>
      <c r="C168">
        <v>167</v>
      </c>
      <c r="D168" s="4">
        <f t="shared" ca="1" si="12"/>
        <v>0</v>
      </c>
      <c r="E168" s="24">
        <f ca="1">IF(SUM(D168,F168,G168)&gt;=J167,0,IF(ISNA(VLOOKUP(A168,'Extra aflossing'!A:G,3,0)),0,VLOOKUP(A168,'Extra aflossing'!A:G,3,0))+IF(Datum_vandaag&lt;A168,Maandelijks_extra,0))</f>
        <v>0</v>
      </c>
      <c r="F168" s="4">
        <f ca="1">IF('Annuitair extra nieuw'!J168&lt;=0.001,IF(A168&lt;=Stoppen_vrijwillig_aflos,IF(AND(Wat_wil_ik_maandelijks_betalen&gt;H168,A168&gt;=per_wanneer),IF(J167&gt;=0,IF(J167&gt;=Wat_wil_ik_maandelijks_betalen,(Wat_wil_ik_maandelijks_betalen-H168),J167-D168)),0),0),0)</f>
        <v>0</v>
      </c>
      <c r="G168" s="4">
        <f ca="1">J167*Invoer!$B$14/12</f>
        <v>0</v>
      </c>
      <c r="H168" s="4">
        <f ca="1">IFERROR(ABS(PMT(Invoer!$B$12/12,Invoer!$B$25-C168+1,J167,0)),0)</f>
        <v>0</v>
      </c>
      <c r="I168" s="4">
        <f t="shared" ca="1" si="10"/>
        <v>0</v>
      </c>
      <c r="J168" s="4">
        <f t="shared" ca="1" si="13"/>
        <v>0</v>
      </c>
    </row>
    <row r="169" spans="1:10" x14ac:dyDescent="0.25">
      <c r="A169" s="10">
        <f t="shared" si="14"/>
        <v>49522</v>
      </c>
      <c r="B169">
        <f t="shared" si="11"/>
        <v>14</v>
      </c>
      <c r="C169">
        <v>168</v>
      </c>
      <c r="D169" s="4">
        <f t="shared" ca="1" si="12"/>
        <v>0</v>
      </c>
      <c r="E169" s="24">
        <f ca="1">IF(SUM(D169,F169,G169)&gt;=J168,0,IF(ISNA(VLOOKUP(A169,'Extra aflossing'!A:G,3,0)),0,VLOOKUP(A169,'Extra aflossing'!A:G,3,0))+IF(Datum_vandaag&lt;A169,Maandelijks_extra,0))</f>
        <v>0</v>
      </c>
      <c r="F169" s="4">
        <f ca="1">IF('Annuitair extra nieuw'!J169&lt;=0.001,IF(A169&lt;=Stoppen_vrijwillig_aflos,IF(AND(Wat_wil_ik_maandelijks_betalen&gt;H169,A169&gt;=per_wanneer),IF(J168&gt;=0,IF(J168&gt;=Wat_wil_ik_maandelijks_betalen,(Wat_wil_ik_maandelijks_betalen-H169),J168-D169)),0),0),0)</f>
        <v>0</v>
      </c>
      <c r="G169" s="4">
        <f ca="1">J168*Invoer!$B$14/12</f>
        <v>0</v>
      </c>
      <c r="H169" s="4">
        <f ca="1">IFERROR(ABS(PMT(Invoer!$B$12/12,Invoer!$B$25-C169+1,J168,0)),0)</f>
        <v>0</v>
      </c>
      <c r="I169" s="4">
        <f t="shared" ca="1" si="10"/>
        <v>0</v>
      </c>
      <c r="J169" s="4">
        <f t="shared" ca="1" si="13"/>
        <v>0</v>
      </c>
    </row>
    <row r="170" spans="1:10" x14ac:dyDescent="0.25">
      <c r="A170" s="10">
        <f t="shared" si="14"/>
        <v>49553</v>
      </c>
      <c r="B170">
        <f t="shared" si="11"/>
        <v>15</v>
      </c>
      <c r="C170">
        <v>169</v>
      </c>
      <c r="D170" s="4">
        <f t="shared" ca="1" si="12"/>
        <v>0</v>
      </c>
      <c r="E170" s="24">
        <f ca="1">IF(SUM(D170,F170,G170)&gt;=J169,0,IF(ISNA(VLOOKUP(A170,'Extra aflossing'!A:G,3,0)),0,VLOOKUP(A170,'Extra aflossing'!A:G,3,0))+IF(Datum_vandaag&lt;A170,Maandelijks_extra,0))</f>
        <v>0</v>
      </c>
      <c r="F170" s="4">
        <f ca="1">IF('Annuitair extra nieuw'!J170&lt;=0.001,IF(A170&lt;=Stoppen_vrijwillig_aflos,IF(AND(Wat_wil_ik_maandelijks_betalen&gt;H170,A170&gt;=per_wanneer),IF(J169&gt;=0,IF(J169&gt;=Wat_wil_ik_maandelijks_betalen,(Wat_wil_ik_maandelijks_betalen-H170),J169-D170)),0),0),0)</f>
        <v>0</v>
      </c>
      <c r="G170" s="4">
        <f ca="1">J169*Invoer!$B$14/12</f>
        <v>0</v>
      </c>
      <c r="H170" s="4">
        <f ca="1">IFERROR(ABS(PMT(Invoer!$B$12/12,Invoer!$B$25-C170+1,J169,0)),0)</f>
        <v>0</v>
      </c>
      <c r="I170" s="4">
        <f t="shared" ca="1" si="10"/>
        <v>0</v>
      </c>
      <c r="J170" s="4">
        <f t="shared" ca="1" si="13"/>
        <v>0</v>
      </c>
    </row>
    <row r="171" spans="1:10" x14ac:dyDescent="0.25">
      <c r="A171" s="10">
        <f t="shared" si="14"/>
        <v>49583</v>
      </c>
      <c r="B171">
        <f t="shared" si="11"/>
        <v>15</v>
      </c>
      <c r="C171">
        <v>170</v>
      </c>
      <c r="D171" s="4">
        <f t="shared" ca="1" si="12"/>
        <v>0</v>
      </c>
      <c r="E171" s="24">
        <f ca="1">IF(SUM(D171,F171,G171)&gt;=J170,0,IF(ISNA(VLOOKUP(A171,'Extra aflossing'!A:G,3,0)),0,VLOOKUP(A171,'Extra aflossing'!A:G,3,0))+IF(Datum_vandaag&lt;A171,Maandelijks_extra,0))</f>
        <v>0</v>
      </c>
      <c r="F171" s="4">
        <f ca="1">IF('Annuitair extra nieuw'!J171&lt;=0.001,IF(A171&lt;=Stoppen_vrijwillig_aflos,IF(AND(Wat_wil_ik_maandelijks_betalen&gt;H171,A171&gt;=per_wanneer),IF(J170&gt;=0,IF(J170&gt;=Wat_wil_ik_maandelijks_betalen,(Wat_wil_ik_maandelijks_betalen-H171),J170-D171)),0),0),0)</f>
        <v>0</v>
      </c>
      <c r="G171" s="4">
        <f ca="1">J170*Invoer!$B$14/12</f>
        <v>0</v>
      </c>
      <c r="H171" s="4">
        <f ca="1">IFERROR(ABS(PMT(Invoer!$B$12/12,Invoer!$B$25-C171+1,J170,0)),0)</f>
        <v>0</v>
      </c>
      <c r="I171" s="4">
        <f t="shared" ca="1" si="10"/>
        <v>0</v>
      </c>
      <c r="J171" s="4">
        <f t="shared" ca="1" si="13"/>
        <v>0</v>
      </c>
    </row>
    <row r="172" spans="1:10" x14ac:dyDescent="0.25">
      <c r="A172" s="10">
        <f t="shared" si="14"/>
        <v>49614</v>
      </c>
      <c r="B172">
        <f t="shared" si="11"/>
        <v>15</v>
      </c>
      <c r="C172">
        <v>171</v>
      </c>
      <c r="D172" s="4">
        <f t="shared" ca="1" si="12"/>
        <v>0</v>
      </c>
      <c r="E172" s="24">
        <f ca="1">IF(SUM(D172,F172,G172)&gt;=J171,0,IF(ISNA(VLOOKUP(A172,'Extra aflossing'!A:G,3,0)),0,VLOOKUP(A172,'Extra aflossing'!A:G,3,0))+IF(Datum_vandaag&lt;A172,Maandelijks_extra,0))</f>
        <v>0</v>
      </c>
      <c r="F172" s="4">
        <f ca="1">IF('Annuitair extra nieuw'!J172&lt;=0.001,IF(A172&lt;=Stoppen_vrijwillig_aflos,IF(AND(Wat_wil_ik_maandelijks_betalen&gt;H172,A172&gt;=per_wanneer),IF(J171&gt;=0,IF(J171&gt;=Wat_wil_ik_maandelijks_betalen,(Wat_wil_ik_maandelijks_betalen-H172),J171-D172)),0),0),0)</f>
        <v>0</v>
      </c>
      <c r="G172" s="4">
        <f ca="1">J171*Invoer!$B$14/12</f>
        <v>0</v>
      </c>
      <c r="H172" s="4">
        <f ca="1">IFERROR(ABS(PMT(Invoer!$B$12/12,Invoer!$B$25-C172+1,J171,0)),0)</f>
        <v>0</v>
      </c>
      <c r="I172" s="4">
        <f t="shared" ca="1" si="10"/>
        <v>0</v>
      </c>
      <c r="J172" s="4">
        <f t="shared" ca="1" si="13"/>
        <v>0</v>
      </c>
    </row>
    <row r="173" spans="1:10" x14ac:dyDescent="0.25">
      <c r="A173" s="10">
        <f t="shared" si="14"/>
        <v>49644</v>
      </c>
      <c r="B173">
        <f t="shared" si="11"/>
        <v>15</v>
      </c>
      <c r="C173">
        <v>172</v>
      </c>
      <c r="D173" s="4">
        <f t="shared" ca="1" si="12"/>
        <v>0</v>
      </c>
      <c r="E173" s="24">
        <f ca="1">IF(SUM(D173,F173,G173)&gt;=J172,0,IF(ISNA(VLOOKUP(A173,'Extra aflossing'!A:G,3,0)),0,VLOOKUP(A173,'Extra aflossing'!A:G,3,0))+IF(Datum_vandaag&lt;A173,Maandelijks_extra,0))</f>
        <v>0</v>
      </c>
      <c r="F173" s="4">
        <f ca="1">IF('Annuitair extra nieuw'!J173&lt;=0.001,IF(A173&lt;=Stoppen_vrijwillig_aflos,IF(AND(Wat_wil_ik_maandelijks_betalen&gt;H173,A173&gt;=per_wanneer),IF(J172&gt;=0,IF(J172&gt;=Wat_wil_ik_maandelijks_betalen,(Wat_wil_ik_maandelijks_betalen-H173),J172-D173)),0),0),0)</f>
        <v>0</v>
      </c>
      <c r="G173" s="4">
        <f ca="1">J172*Invoer!$B$14/12</f>
        <v>0</v>
      </c>
      <c r="H173" s="4">
        <f ca="1">IFERROR(ABS(PMT(Invoer!$B$12/12,Invoer!$B$25-C173+1,J172,0)),0)</f>
        <v>0</v>
      </c>
      <c r="I173" s="4">
        <f t="shared" ca="1" si="10"/>
        <v>0</v>
      </c>
      <c r="J173" s="4">
        <f t="shared" ca="1" si="13"/>
        <v>0</v>
      </c>
    </row>
    <row r="174" spans="1:10" x14ac:dyDescent="0.25">
      <c r="A174" s="10">
        <f t="shared" si="14"/>
        <v>49675</v>
      </c>
      <c r="B174">
        <f t="shared" si="11"/>
        <v>15</v>
      </c>
      <c r="C174">
        <v>173</v>
      </c>
      <c r="D174" s="4">
        <f t="shared" ca="1" si="12"/>
        <v>0</v>
      </c>
      <c r="E174" s="24">
        <f ca="1">IF(SUM(D174,F174,G174)&gt;=J173,0,IF(ISNA(VLOOKUP(A174,'Extra aflossing'!A:G,3,0)),0,VLOOKUP(A174,'Extra aflossing'!A:G,3,0))+IF(Datum_vandaag&lt;A174,Maandelijks_extra,0))</f>
        <v>0</v>
      </c>
      <c r="F174" s="4">
        <f ca="1">IF('Annuitair extra nieuw'!J174&lt;=0.001,IF(A174&lt;=Stoppen_vrijwillig_aflos,IF(AND(Wat_wil_ik_maandelijks_betalen&gt;H174,A174&gt;=per_wanneer),IF(J173&gt;=0,IF(J173&gt;=Wat_wil_ik_maandelijks_betalen,(Wat_wil_ik_maandelijks_betalen-H174),J173-D174)),0),0),0)</f>
        <v>0</v>
      </c>
      <c r="G174" s="4">
        <f ca="1">J173*Invoer!$B$14/12</f>
        <v>0</v>
      </c>
      <c r="H174" s="4">
        <f ca="1">IFERROR(ABS(PMT(Invoer!$B$12/12,Invoer!$B$25-C174+1,J173,0)),0)</f>
        <v>0</v>
      </c>
      <c r="I174" s="4">
        <f t="shared" ca="1" si="10"/>
        <v>0</v>
      </c>
      <c r="J174" s="4">
        <f t="shared" ca="1" si="13"/>
        <v>0</v>
      </c>
    </row>
    <row r="175" spans="1:10" x14ac:dyDescent="0.25">
      <c r="A175" s="10">
        <f t="shared" si="14"/>
        <v>49706</v>
      </c>
      <c r="B175">
        <f t="shared" si="11"/>
        <v>15</v>
      </c>
      <c r="C175">
        <v>174</v>
      </c>
      <c r="D175" s="4">
        <f t="shared" ca="1" si="12"/>
        <v>0</v>
      </c>
      <c r="E175" s="24">
        <f ca="1">IF(SUM(D175,F175,G175)&gt;=J174,0,IF(ISNA(VLOOKUP(A175,'Extra aflossing'!A:G,3,0)),0,VLOOKUP(A175,'Extra aflossing'!A:G,3,0))+IF(Datum_vandaag&lt;A175,Maandelijks_extra,0))</f>
        <v>0</v>
      </c>
      <c r="F175" s="4">
        <f ca="1">IF('Annuitair extra nieuw'!J175&lt;=0.001,IF(A175&lt;=Stoppen_vrijwillig_aflos,IF(AND(Wat_wil_ik_maandelijks_betalen&gt;H175,A175&gt;=per_wanneer),IF(J174&gt;=0,IF(J174&gt;=Wat_wil_ik_maandelijks_betalen,(Wat_wil_ik_maandelijks_betalen-H175),J174-D175)),0),0),0)</f>
        <v>0</v>
      </c>
      <c r="G175" s="4">
        <f ca="1">J174*Invoer!$B$14/12</f>
        <v>0</v>
      </c>
      <c r="H175" s="4">
        <f ca="1">IFERROR(ABS(PMT(Invoer!$B$12/12,Invoer!$B$25-C175+1,J174,0)),0)</f>
        <v>0</v>
      </c>
      <c r="I175" s="4">
        <f t="shared" ca="1" si="10"/>
        <v>0</v>
      </c>
      <c r="J175" s="4">
        <f t="shared" ca="1" si="13"/>
        <v>0</v>
      </c>
    </row>
    <row r="176" spans="1:10" x14ac:dyDescent="0.25">
      <c r="A176" s="10">
        <f t="shared" si="14"/>
        <v>49735</v>
      </c>
      <c r="B176">
        <f t="shared" si="11"/>
        <v>15</v>
      </c>
      <c r="C176">
        <v>175</v>
      </c>
      <c r="D176" s="4">
        <f t="shared" ca="1" si="12"/>
        <v>0</v>
      </c>
      <c r="E176" s="24">
        <f ca="1">IF(SUM(D176,F176,G176)&gt;=J175,0,IF(ISNA(VLOOKUP(A176,'Extra aflossing'!A:G,3,0)),0,VLOOKUP(A176,'Extra aflossing'!A:G,3,0))+IF(Datum_vandaag&lt;A176,Maandelijks_extra,0))</f>
        <v>0</v>
      </c>
      <c r="F176" s="4">
        <f ca="1">IF('Annuitair extra nieuw'!J176&lt;=0.001,IF(A176&lt;=Stoppen_vrijwillig_aflos,IF(AND(Wat_wil_ik_maandelijks_betalen&gt;H176,A176&gt;=per_wanneer),IF(J175&gt;=0,IF(J175&gt;=Wat_wil_ik_maandelijks_betalen,(Wat_wil_ik_maandelijks_betalen-H176),J175-D176)),0),0),0)</f>
        <v>0</v>
      </c>
      <c r="G176" s="4">
        <f ca="1">J175*Invoer!$B$14/12</f>
        <v>0</v>
      </c>
      <c r="H176" s="4">
        <f ca="1">IFERROR(ABS(PMT(Invoer!$B$12/12,Invoer!$B$25-C176+1,J175,0)),0)</f>
        <v>0</v>
      </c>
      <c r="I176" s="4">
        <f t="shared" ca="1" si="10"/>
        <v>0</v>
      </c>
      <c r="J176" s="4">
        <f t="shared" ca="1" si="13"/>
        <v>0</v>
      </c>
    </row>
    <row r="177" spans="1:10" x14ac:dyDescent="0.25">
      <c r="A177" s="10">
        <f t="shared" si="14"/>
        <v>49766</v>
      </c>
      <c r="B177">
        <f t="shared" si="11"/>
        <v>15</v>
      </c>
      <c r="C177">
        <v>176</v>
      </c>
      <c r="D177" s="4">
        <f t="shared" ca="1" si="12"/>
        <v>0</v>
      </c>
      <c r="E177" s="24">
        <f ca="1">IF(SUM(D177,F177,G177)&gt;=J176,0,IF(ISNA(VLOOKUP(A177,'Extra aflossing'!A:G,3,0)),0,VLOOKUP(A177,'Extra aflossing'!A:G,3,0))+IF(Datum_vandaag&lt;A177,Maandelijks_extra,0))</f>
        <v>0</v>
      </c>
      <c r="F177" s="4">
        <f ca="1">IF('Annuitair extra nieuw'!J177&lt;=0.001,IF(A177&lt;=Stoppen_vrijwillig_aflos,IF(AND(Wat_wil_ik_maandelijks_betalen&gt;H177,A177&gt;=per_wanneer),IF(J176&gt;=0,IF(J176&gt;=Wat_wil_ik_maandelijks_betalen,(Wat_wil_ik_maandelijks_betalen-H177),J176-D177)),0),0),0)</f>
        <v>0</v>
      </c>
      <c r="G177" s="4">
        <f ca="1">J176*Invoer!$B$14/12</f>
        <v>0</v>
      </c>
      <c r="H177" s="4">
        <f ca="1">IFERROR(ABS(PMT(Invoer!$B$12/12,Invoer!$B$25-C177+1,J176,0)),0)</f>
        <v>0</v>
      </c>
      <c r="I177" s="4">
        <f t="shared" ca="1" si="10"/>
        <v>0</v>
      </c>
      <c r="J177" s="4">
        <f t="shared" ca="1" si="13"/>
        <v>0</v>
      </c>
    </row>
    <row r="178" spans="1:10" x14ac:dyDescent="0.25">
      <c r="A178" s="10">
        <f t="shared" si="14"/>
        <v>49796</v>
      </c>
      <c r="B178">
        <f t="shared" si="11"/>
        <v>15</v>
      </c>
      <c r="C178">
        <v>177</v>
      </c>
      <c r="D178" s="4">
        <f t="shared" ca="1" si="12"/>
        <v>0</v>
      </c>
      <c r="E178" s="24">
        <f ca="1">IF(SUM(D178,F178,G178)&gt;=J177,0,IF(ISNA(VLOOKUP(A178,'Extra aflossing'!A:G,3,0)),0,VLOOKUP(A178,'Extra aflossing'!A:G,3,0))+IF(Datum_vandaag&lt;A178,Maandelijks_extra,0))</f>
        <v>0</v>
      </c>
      <c r="F178" s="4">
        <f ca="1">IF('Annuitair extra nieuw'!J178&lt;=0.001,IF(A178&lt;=Stoppen_vrijwillig_aflos,IF(AND(Wat_wil_ik_maandelijks_betalen&gt;H178,A178&gt;=per_wanneer),IF(J177&gt;=0,IF(J177&gt;=Wat_wil_ik_maandelijks_betalen,(Wat_wil_ik_maandelijks_betalen-H178),J177-D178)),0),0),0)</f>
        <v>0</v>
      </c>
      <c r="G178" s="4">
        <f ca="1">J177*Invoer!$B$14/12</f>
        <v>0</v>
      </c>
      <c r="H178" s="4">
        <f ca="1">IFERROR(ABS(PMT(Invoer!$B$12/12,Invoer!$B$25-C178+1,J177,0)),0)</f>
        <v>0</v>
      </c>
      <c r="I178" s="4">
        <f t="shared" ca="1" si="10"/>
        <v>0</v>
      </c>
      <c r="J178" s="4">
        <f t="shared" ca="1" si="13"/>
        <v>0</v>
      </c>
    </row>
    <row r="179" spans="1:10" x14ac:dyDescent="0.25">
      <c r="A179" s="10">
        <f t="shared" si="14"/>
        <v>49827</v>
      </c>
      <c r="B179">
        <f t="shared" si="11"/>
        <v>15</v>
      </c>
      <c r="C179">
        <v>178</v>
      </c>
      <c r="D179" s="4">
        <f t="shared" ca="1" si="12"/>
        <v>0</v>
      </c>
      <c r="E179" s="24">
        <f ca="1">IF(SUM(D179,F179,G179)&gt;=J178,0,IF(ISNA(VLOOKUP(A179,'Extra aflossing'!A:G,3,0)),0,VLOOKUP(A179,'Extra aflossing'!A:G,3,0))+IF(Datum_vandaag&lt;A179,Maandelijks_extra,0))</f>
        <v>0</v>
      </c>
      <c r="F179" s="4">
        <f ca="1">IF('Annuitair extra nieuw'!J179&lt;=0.001,IF(A179&lt;=Stoppen_vrijwillig_aflos,IF(AND(Wat_wil_ik_maandelijks_betalen&gt;H179,A179&gt;=per_wanneer),IF(J178&gt;=0,IF(J178&gt;=Wat_wil_ik_maandelijks_betalen,(Wat_wil_ik_maandelijks_betalen-H179),J178-D179)),0),0),0)</f>
        <v>0</v>
      </c>
      <c r="G179" s="4">
        <f ca="1">J178*Invoer!$B$14/12</f>
        <v>0</v>
      </c>
      <c r="H179" s="4">
        <f ca="1">IFERROR(ABS(PMT(Invoer!$B$12/12,Invoer!$B$25-C179+1,J178,0)),0)</f>
        <v>0</v>
      </c>
      <c r="I179" s="4">
        <f t="shared" ca="1" si="10"/>
        <v>0</v>
      </c>
      <c r="J179" s="4">
        <f t="shared" ca="1" si="13"/>
        <v>0</v>
      </c>
    </row>
    <row r="180" spans="1:10" x14ac:dyDescent="0.25">
      <c r="A180" s="10">
        <f t="shared" si="14"/>
        <v>49857</v>
      </c>
      <c r="B180">
        <f t="shared" si="11"/>
        <v>15</v>
      </c>
      <c r="C180">
        <v>179</v>
      </c>
      <c r="D180" s="4">
        <f t="shared" ca="1" si="12"/>
        <v>0</v>
      </c>
      <c r="E180" s="24">
        <f ca="1">IF(SUM(D180,F180,G180)&gt;=J179,0,IF(ISNA(VLOOKUP(A180,'Extra aflossing'!A:G,3,0)),0,VLOOKUP(A180,'Extra aflossing'!A:G,3,0))+IF(Datum_vandaag&lt;A180,Maandelijks_extra,0))</f>
        <v>0</v>
      </c>
      <c r="F180" s="4">
        <f ca="1">IF('Annuitair extra nieuw'!J180&lt;=0.001,IF(A180&lt;=Stoppen_vrijwillig_aflos,IF(AND(Wat_wil_ik_maandelijks_betalen&gt;H180,A180&gt;=per_wanneer),IF(J179&gt;=0,IF(J179&gt;=Wat_wil_ik_maandelijks_betalen,(Wat_wil_ik_maandelijks_betalen-H180),J179-D180)),0),0),0)</f>
        <v>0</v>
      </c>
      <c r="G180" s="4">
        <f ca="1">J179*Invoer!$B$14/12</f>
        <v>0</v>
      </c>
      <c r="H180" s="4">
        <f ca="1">IFERROR(ABS(PMT(Invoer!$B$12/12,Invoer!$B$25-C180+1,J179,0)),0)</f>
        <v>0</v>
      </c>
      <c r="I180" s="4">
        <f t="shared" ca="1" si="10"/>
        <v>0</v>
      </c>
      <c r="J180" s="4">
        <f t="shared" ca="1" si="13"/>
        <v>0</v>
      </c>
    </row>
    <row r="181" spans="1:10" x14ac:dyDescent="0.25">
      <c r="A181" s="10">
        <f t="shared" si="14"/>
        <v>49888</v>
      </c>
      <c r="B181">
        <f t="shared" si="11"/>
        <v>15</v>
      </c>
      <c r="C181">
        <v>180</v>
      </c>
      <c r="D181" s="4">
        <f t="shared" ca="1" si="12"/>
        <v>0</v>
      </c>
      <c r="E181" s="24">
        <f ca="1">IF(SUM(D181,F181,G181)&gt;=J180,0,IF(ISNA(VLOOKUP(A181,'Extra aflossing'!A:G,3,0)),0,VLOOKUP(A181,'Extra aflossing'!A:G,3,0))+IF(Datum_vandaag&lt;A181,Maandelijks_extra,0))</f>
        <v>0</v>
      </c>
      <c r="F181" s="4">
        <f ca="1">IF('Annuitair extra nieuw'!J181&lt;=0.001,IF(A181&lt;=Stoppen_vrijwillig_aflos,IF(AND(Wat_wil_ik_maandelijks_betalen&gt;H181,A181&gt;=per_wanneer),IF(J180&gt;=0,IF(J180&gt;=Wat_wil_ik_maandelijks_betalen,(Wat_wil_ik_maandelijks_betalen-H181),J180-D181)),0),0),0)</f>
        <v>0</v>
      </c>
      <c r="G181" s="4">
        <f ca="1">J180*Invoer!$B$14/12</f>
        <v>0</v>
      </c>
      <c r="H181" s="4">
        <f ca="1">IFERROR(ABS(PMT(Invoer!$B$12/12,Invoer!$B$25-C181+1,J180,0)),0)</f>
        <v>0</v>
      </c>
      <c r="I181" s="4">
        <f t="shared" ca="1" si="10"/>
        <v>0</v>
      </c>
      <c r="J181" s="4">
        <f t="shared" ca="1" si="13"/>
        <v>0</v>
      </c>
    </row>
    <row r="182" spans="1:10" x14ac:dyDescent="0.25">
      <c r="A182" s="10">
        <f t="shared" si="14"/>
        <v>49919</v>
      </c>
      <c r="B182">
        <f t="shared" si="11"/>
        <v>16</v>
      </c>
      <c r="C182">
        <v>181</v>
      </c>
      <c r="D182" s="4">
        <f t="shared" ca="1" si="12"/>
        <v>0</v>
      </c>
      <c r="E182" s="24">
        <f ca="1">IF(SUM(D182,F182,G182)&gt;=J181,0,IF(ISNA(VLOOKUP(A182,'Extra aflossing'!A:G,3,0)),0,VLOOKUP(A182,'Extra aflossing'!A:G,3,0))+IF(Datum_vandaag&lt;A182,Maandelijks_extra,0))</f>
        <v>0</v>
      </c>
      <c r="F182" s="4">
        <f ca="1">IF('Annuitair extra nieuw'!J182&lt;=0.001,IF(A182&lt;=Stoppen_vrijwillig_aflos,IF(AND(Wat_wil_ik_maandelijks_betalen&gt;H182,A182&gt;=per_wanneer),IF(J181&gt;=0,IF(J181&gt;=Wat_wil_ik_maandelijks_betalen,(Wat_wil_ik_maandelijks_betalen-H182),J181-D182)),0),0),0)</f>
        <v>0</v>
      </c>
      <c r="G182" s="4">
        <f ca="1">J181*Invoer!$B$15/12</f>
        <v>0</v>
      </c>
      <c r="H182" s="4">
        <f ca="1">IFERROR(ABS(PMT(Invoer!$B$12/12,Invoer!$B$25-C182+1,J181,0)),0)</f>
        <v>0</v>
      </c>
      <c r="I182" s="4">
        <f t="shared" ca="1" si="10"/>
        <v>0</v>
      </c>
      <c r="J182" s="4">
        <f t="shared" ca="1" si="13"/>
        <v>0</v>
      </c>
    </row>
    <row r="183" spans="1:10" x14ac:dyDescent="0.25">
      <c r="A183" s="10">
        <f t="shared" si="14"/>
        <v>49949</v>
      </c>
      <c r="B183">
        <f t="shared" si="11"/>
        <v>16</v>
      </c>
      <c r="C183">
        <v>182</v>
      </c>
      <c r="D183" s="4">
        <f t="shared" ca="1" si="12"/>
        <v>0</v>
      </c>
      <c r="E183" s="24">
        <f ca="1">IF(SUM(D183,F183,G183)&gt;=J182,0,IF(ISNA(VLOOKUP(A183,'Extra aflossing'!A:G,3,0)),0,VLOOKUP(A183,'Extra aflossing'!A:G,3,0))+IF(Datum_vandaag&lt;A183,Maandelijks_extra,0))</f>
        <v>0</v>
      </c>
      <c r="F183" s="4">
        <f ca="1">IF('Annuitair extra nieuw'!J183&lt;=0.001,IF(A183&lt;=Stoppen_vrijwillig_aflos,IF(AND(Wat_wil_ik_maandelijks_betalen&gt;H183,A183&gt;=per_wanneer),IF(J182&gt;=0,IF(J182&gt;=Wat_wil_ik_maandelijks_betalen,(Wat_wil_ik_maandelijks_betalen-H183),J182-D183)),0),0),0)</f>
        <v>0</v>
      </c>
      <c r="G183" s="4">
        <f ca="1">J182*Invoer!$B$15/12</f>
        <v>0</v>
      </c>
      <c r="H183" s="4">
        <f ca="1">IFERROR(ABS(PMT(Invoer!$B$12/12,Invoer!$B$25-C183+1,J182,0)),0)</f>
        <v>0</v>
      </c>
      <c r="I183" s="4">
        <f t="shared" ca="1" si="10"/>
        <v>0</v>
      </c>
      <c r="J183" s="4">
        <f t="shared" ca="1" si="13"/>
        <v>0</v>
      </c>
    </row>
    <row r="184" spans="1:10" x14ac:dyDescent="0.25">
      <c r="A184" s="10">
        <f t="shared" si="14"/>
        <v>49980</v>
      </c>
      <c r="B184">
        <f t="shared" si="11"/>
        <v>16</v>
      </c>
      <c r="C184">
        <v>183</v>
      </c>
      <c r="D184" s="4">
        <f t="shared" ca="1" si="12"/>
        <v>0</v>
      </c>
      <c r="E184" s="24">
        <f ca="1">IF(SUM(D184,F184,G184)&gt;=J183,0,IF(ISNA(VLOOKUP(A184,'Extra aflossing'!A:G,3,0)),0,VLOOKUP(A184,'Extra aflossing'!A:G,3,0))+IF(Datum_vandaag&lt;A184,Maandelijks_extra,0))</f>
        <v>0</v>
      </c>
      <c r="F184" s="4">
        <f ca="1">IF('Annuitair extra nieuw'!J184&lt;=0.001,IF(A184&lt;=Stoppen_vrijwillig_aflos,IF(AND(Wat_wil_ik_maandelijks_betalen&gt;H184,A184&gt;=per_wanneer),IF(J183&gt;=0,IF(J183&gt;=Wat_wil_ik_maandelijks_betalen,(Wat_wil_ik_maandelijks_betalen-H184),J183-D184)),0),0),0)</f>
        <v>0</v>
      </c>
      <c r="G184" s="4">
        <f ca="1">J183*Invoer!$B$15/12</f>
        <v>0</v>
      </c>
      <c r="H184" s="4">
        <f ca="1">IFERROR(ABS(PMT(Invoer!$B$12/12,Invoer!$B$25-C184+1,J183,0)),0)</f>
        <v>0</v>
      </c>
      <c r="I184" s="4">
        <f t="shared" ca="1" si="10"/>
        <v>0</v>
      </c>
      <c r="J184" s="4">
        <f t="shared" ca="1" si="13"/>
        <v>0</v>
      </c>
    </row>
    <row r="185" spans="1:10" x14ac:dyDescent="0.25">
      <c r="A185" s="10">
        <f t="shared" si="14"/>
        <v>50010</v>
      </c>
      <c r="B185">
        <f t="shared" si="11"/>
        <v>16</v>
      </c>
      <c r="C185">
        <v>184</v>
      </c>
      <c r="D185" s="4">
        <f t="shared" ca="1" si="12"/>
        <v>0</v>
      </c>
      <c r="E185" s="24">
        <f ca="1">IF(SUM(D185,F185,G185)&gt;=J184,0,IF(ISNA(VLOOKUP(A185,'Extra aflossing'!A:G,3,0)),0,VLOOKUP(A185,'Extra aflossing'!A:G,3,0))+IF(Datum_vandaag&lt;A185,Maandelijks_extra,0))</f>
        <v>0</v>
      </c>
      <c r="F185" s="4">
        <f ca="1">IF('Annuitair extra nieuw'!J185&lt;=0.001,IF(A185&lt;=Stoppen_vrijwillig_aflos,IF(AND(Wat_wil_ik_maandelijks_betalen&gt;H185,A185&gt;=per_wanneer),IF(J184&gt;=0,IF(J184&gt;=Wat_wil_ik_maandelijks_betalen,(Wat_wil_ik_maandelijks_betalen-H185),J184-D185)),0),0),0)</f>
        <v>0</v>
      </c>
      <c r="G185" s="4">
        <f ca="1">J184*Invoer!$B$15/12</f>
        <v>0</v>
      </c>
      <c r="H185" s="4">
        <f ca="1">IFERROR(ABS(PMT(Invoer!$B$12/12,Invoer!$B$25-C185+1,J184,0)),0)</f>
        <v>0</v>
      </c>
      <c r="I185" s="4">
        <f t="shared" ca="1" si="10"/>
        <v>0</v>
      </c>
      <c r="J185" s="4">
        <f t="shared" ca="1" si="13"/>
        <v>0</v>
      </c>
    </row>
    <row r="186" spans="1:10" x14ac:dyDescent="0.25">
      <c r="A186" s="10">
        <f t="shared" si="14"/>
        <v>50041</v>
      </c>
      <c r="B186">
        <f t="shared" si="11"/>
        <v>16</v>
      </c>
      <c r="C186">
        <v>185</v>
      </c>
      <c r="D186" s="4">
        <f t="shared" ca="1" si="12"/>
        <v>0</v>
      </c>
      <c r="E186" s="24">
        <f ca="1">IF(SUM(D186,F186,G186)&gt;=J185,0,IF(ISNA(VLOOKUP(A186,'Extra aflossing'!A:G,3,0)),0,VLOOKUP(A186,'Extra aflossing'!A:G,3,0))+IF(Datum_vandaag&lt;A186,Maandelijks_extra,0))</f>
        <v>0</v>
      </c>
      <c r="F186" s="4">
        <f ca="1">IF('Annuitair extra nieuw'!J186&lt;=0.001,IF(A186&lt;=Stoppen_vrijwillig_aflos,IF(AND(Wat_wil_ik_maandelijks_betalen&gt;H186,A186&gt;=per_wanneer),IF(J185&gt;=0,IF(J185&gt;=Wat_wil_ik_maandelijks_betalen,(Wat_wil_ik_maandelijks_betalen-H186),J185-D186)),0),0),0)</f>
        <v>0</v>
      </c>
      <c r="G186" s="4">
        <f ca="1">J185*Invoer!$B$15/12</f>
        <v>0</v>
      </c>
      <c r="H186" s="4">
        <f ca="1">IFERROR(ABS(PMT(Invoer!$B$12/12,Invoer!$B$25-C186+1,J185,0)),0)</f>
        <v>0</v>
      </c>
      <c r="I186" s="4">
        <f t="shared" ca="1" si="10"/>
        <v>0</v>
      </c>
      <c r="J186" s="4">
        <f t="shared" ca="1" si="13"/>
        <v>0</v>
      </c>
    </row>
    <row r="187" spans="1:10" x14ac:dyDescent="0.25">
      <c r="A187" s="10">
        <f t="shared" si="14"/>
        <v>50072</v>
      </c>
      <c r="B187">
        <f t="shared" si="11"/>
        <v>16</v>
      </c>
      <c r="C187">
        <v>186</v>
      </c>
      <c r="D187" s="4">
        <f t="shared" ca="1" si="12"/>
        <v>0</v>
      </c>
      <c r="E187" s="24">
        <f ca="1">IF(SUM(D187,F187,G187)&gt;=J186,0,IF(ISNA(VLOOKUP(A187,'Extra aflossing'!A:G,3,0)),0,VLOOKUP(A187,'Extra aflossing'!A:G,3,0))+IF(Datum_vandaag&lt;A187,Maandelijks_extra,0))</f>
        <v>0</v>
      </c>
      <c r="F187" s="4">
        <f ca="1">IF('Annuitair extra nieuw'!J187&lt;=0.001,IF(A187&lt;=Stoppen_vrijwillig_aflos,IF(AND(Wat_wil_ik_maandelijks_betalen&gt;H187,A187&gt;=per_wanneer),IF(J186&gt;=0,IF(J186&gt;=Wat_wil_ik_maandelijks_betalen,(Wat_wil_ik_maandelijks_betalen-H187),J186-D187)),0),0),0)</f>
        <v>0</v>
      </c>
      <c r="G187" s="4">
        <f ca="1">J186*Invoer!$B$15/12</f>
        <v>0</v>
      </c>
      <c r="H187" s="4">
        <f ca="1">IFERROR(ABS(PMT(Invoer!$B$12/12,Invoer!$B$25-C187+1,J186,0)),0)</f>
        <v>0</v>
      </c>
      <c r="I187" s="4">
        <f t="shared" ca="1" si="10"/>
        <v>0</v>
      </c>
      <c r="J187" s="4">
        <f t="shared" ca="1" si="13"/>
        <v>0</v>
      </c>
    </row>
    <row r="188" spans="1:10" x14ac:dyDescent="0.25">
      <c r="A188" s="10">
        <f t="shared" si="14"/>
        <v>50100</v>
      </c>
      <c r="B188">
        <f t="shared" si="11"/>
        <v>16</v>
      </c>
      <c r="C188">
        <v>187</v>
      </c>
      <c r="D188" s="4">
        <f t="shared" ca="1" si="12"/>
        <v>0</v>
      </c>
      <c r="E188" s="24">
        <f ca="1">IF(SUM(D188,F188,G188)&gt;=J187,0,IF(ISNA(VLOOKUP(A188,'Extra aflossing'!A:G,3,0)),0,VLOOKUP(A188,'Extra aflossing'!A:G,3,0))+IF(Datum_vandaag&lt;A188,Maandelijks_extra,0))</f>
        <v>0</v>
      </c>
      <c r="F188" s="4">
        <f ca="1">IF('Annuitair extra nieuw'!J188&lt;=0.001,IF(A188&lt;=Stoppen_vrijwillig_aflos,IF(AND(Wat_wil_ik_maandelijks_betalen&gt;H188,A188&gt;=per_wanneer),IF(J187&gt;=0,IF(J187&gt;=Wat_wil_ik_maandelijks_betalen,(Wat_wil_ik_maandelijks_betalen-H188),J187-D188)),0),0),0)</f>
        <v>0</v>
      </c>
      <c r="G188" s="4">
        <f ca="1">J187*Invoer!$B$15/12</f>
        <v>0</v>
      </c>
      <c r="H188" s="4">
        <f ca="1">IFERROR(ABS(PMT(Invoer!$B$12/12,Invoer!$B$25-C188+1,J187,0)),0)</f>
        <v>0</v>
      </c>
      <c r="I188" s="4">
        <f t="shared" ca="1" si="10"/>
        <v>0</v>
      </c>
      <c r="J188" s="4">
        <f t="shared" ca="1" si="13"/>
        <v>0</v>
      </c>
    </row>
    <row r="189" spans="1:10" x14ac:dyDescent="0.25">
      <c r="A189" s="10">
        <f t="shared" si="14"/>
        <v>50131</v>
      </c>
      <c r="B189">
        <f t="shared" si="11"/>
        <v>16</v>
      </c>
      <c r="C189">
        <v>188</v>
      </c>
      <c r="D189" s="4">
        <f t="shared" ca="1" si="12"/>
        <v>0</v>
      </c>
      <c r="E189" s="24">
        <f ca="1">IF(SUM(D189,F189,G189)&gt;=J188,0,IF(ISNA(VLOOKUP(A189,'Extra aflossing'!A:G,3,0)),0,VLOOKUP(A189,'Extra aflossing'!A:G,3,0))+IF(Datum_vandaag&lt;A189,Maandelijks_extra,0))</f>
        <v>0</v>
      </c>
      <c r="F189" s="4">
        <f ca="1">IF('Annuitair extra nieuw'!J189&lt;=0.001,IF(A189&lt;=Stoppen_vrijwillig_aflos,IF(AND(Wat_wil_ik_maandelijks_betalen&gt;H189,A189&gt;=per_wanneer),IF(J188&gt;=0,IF(J188&gt;=Wat_wil_ik_maandelijks_betalen,(Wat_wil_ik_maandelijks_betalen-H189),J188-D189)),0),0),0)</f>
        <v>0</v>
      </c>
      <c r="G189" s="4">
        <f ca="1">J188*Invoer!$B$15/12</f>
        <v>0</v>
      </c>
      <c r="H189" s="4">
        <f ca="1">IFERROR(ABS(PMT(Invoer!$B$12/12,Invoer!$B$25-C189+1,J188,0)),0)</f>
        <v>0</v>
      </c>
      <c r="I189" s="4">
        <f t="shared" ca="1" si="10"/>
        <v>0</v>
      </c>
      <c r="J189" s="4">
        <f t="shared" ca="1" si="13"/>
        <v>0</v>
      </c>
    </row>
    <row r="190" spans="1:10" x14ac:dyDescent="0.25">
      <c r="A190" s="10">
        <f t="shared" si="14"/>
        <v>50161</v>
      </c>
      <c r="B190">
        <f t="shared" si="11"/>
        <v>16</v>
      </c>
      <c r="C190">
        <v>189</v>
      </c>
      <c r="D190" s="4">
        <f t="shared" ca="1" si="12"/>
        <v>0</v>
      </c>
      <c r="E190" s="24">
        <f ca="1">IF(SUM(D190,F190,G190)&gt;=J189,0,IF(ISNA(VLOOKUP(A190,'Extra aflossing'!A:G,3,0)),0,VLOOKUP(A190,'Extra aflossing'!A:G,3,0))+IF(Datum_vandaag&lt;A190,Maandelijks_extra,0))</f>
        <v>0</v>
      </c>
      <c r="F190" s="4">
        <f ca="1">IF('Annuitair extra nieuw'!J190&lt;=0.001,IF(A190&lt;=Stoppen_vrijwillig_aflos,IF(AND(Wat_wil_ik_maandelijks_betalen&gt;H190,A190&gt;=per_wanneer),IF(J189&gt;=0,IF(J189&gt;=Wat_wil_ik_maandelijks_betalen,(Wat_wil_ik_maandelijks_betalen-H190),J189-D190)),0),0),0)</f>
        <v>0</v>
      </c>
      <c r="G190" s="4">
        <f ca="1">J189*Invoer!$B$15/12</f>
        <v>0</v>
      </c>
      <c r="H190" s="4">
        <f ca="1">IFERROR(ABS(PMT(Invoer!$B$12/12,Invoer!$B$25-C190+1,J189,0)),0)</f>
        <v>0</v>
      </c>
      <c r="I190" s="4">
        <f t="shared" ca="1" si="10"/>
        <v>0</v>
      </c>
      <c r="J190" s="4">
        <f t="shared" ca="1" si="13"/>
        <v>0</v>
      </c>
    </row>
    <row r="191" spans="1:10" x14ac:dyDescent="0.25">
      <c r="A191" s="10">
        <f t="shared" si="14"/>
        <v>50192</v>
      </c>
      <c r="B191">
        <f t="shared" si="11"/>
        <v>16</v>
      </c>
      <c r="C191">
        <v>190</v>
      </c>
      <c r="D191" s="4">
        <f t="shared" ca="1" si="12"/>
        <v>0</v>
      </c>
      <c r="E191" s="24">
        <f ca="1">IF(SUM(D191,F191,G191)&gt;=J190,0,IF(ISNA(VLOOKUP(A191,'Extra aflossing'!A:G,3,0)),0,VLOOKUP(A191,'Extra aflossing'!A:G,3,0))+IF(Datum_vandaag&lt;A191,Maandelijks_extra,0))</f>
        <v>0</v>
      </c>
      <c r="F191" s="4">
        <f ca="1">IF('Annuitair extra nieuw'!J191&lt;=0.001,IF(A191&lt;=Stoppen_vrijwillig_aflos,IF(AND(Wat_wil_ik_maandelijks_betalen&gt;H191,A191&gt;=per_wanneer),IF(J190&gt;=0,IF(J190&gt;=Wat_wil_ik_maandelijks_betalen,(Wat_wil_ik_maandelijks_betalen-H191),J190-D191)),0),0),0)</f>
        <v>0</v>
      </c>
      <c r="G191" s="4">
        <f ca="1">J190*Invoer!$B$15/12</f>
        <v>0</v>
      </c>
      <c r="H191" s="4">
        <f ca="1">IFERROR(ABS(PMT(Invoer!$B$12/12,Invoer!$B$25-C191+1,J190,0)),0)</f>
        <v>0</v>
      </c>
      <c r="I191" s="4">
        <f t="shared" ca="1" si="10"/>
        <v>0</v>
      </c>
      <c r="J191" s="4">
        <f t="shared" ca="1" si="13"/>
        <v>0</v>
      </c>
    </row>
    <row r="192" spans="1:10" x14ac:dyDescent="0.25">
      <c r="A192" s="10">
        <f t="shared" si="14"/>
        <v>50222</v>
      </c>
      <c r="B192">
        <f t="shared" si="11"/>
        <v>16</v>
      </c>
      <c r="C192">
        <v>191</v>
      </c>
      <c r="D192" s="4">
        <f t="shared" ca="1" si="12"/>
        <v>0</v>
      </c>
      <c r="E192" s="24">
        <f ca="1">IF(SUM(D192,F192,G192)&gt;=J191,0,IF(ISNA(VLOOKUP(A192,'Extra aflossing'!A:G,3,0)),0,VLOOKUP(A192,'Extra aflossing'!A:G,3,0))+IF(Datum_vandaag&lt;A192,Maandelijks_extra,0))</f>
        <v>0</v>
      </c>
      <c r="F192" s="4">
        <f ca="1">IF('Annuitair extra nieuw'!J192&lt;=0.001,IF(A192&lt;=Stoppen_vrijwillig_aflos,IF(AND(Wat_wil_ik_maandelijks_betalen&gt;H192,A192&gt;=per_wanneer),IF(J191&gt;=0,IF(J191&gt;=Wat_wil_ik_maandelijks_betalen,(Wat_wil_ik_maandelijks_betalen-H192),J191-D192)),0),0),0)</f>
        <v>0</v>
      </c>
      <c r="G192" s="4">
        <f ca="1">J191*Invoer!$B$15/12</f>
        <v>0</v>
      </c>
      <c r="H192" s="4">
        <f ca="1">IFERROR(ABS(PMT(Invoer!$B$12/12,Invoer!$B$25-C192+1,J191,0)),0)</f>
        <v>0</v>
      </c>
      <c r="I192" s="4">
        <f t="shared" ca="1" si="10"/>
        <v>0</v>
      </c>
      <c r="J192" s="4">
        <f t="shared" ca="1" si="13"/>
        <v>0</v>
      </c>
    </row>
    <row r="193" spans="1:10" x14ac:dyDescent="0.25">
      <c r="A193" s="10">
        <f t="shared" si="14"/>
        <v>50253</v>
      </c>
      <c r="B193">
        <f t="shared" si="11"/>
        <v>16</v>
      </c>
      <c r="C193">
        <v>192</v>
      </c>
      <c r="D193" s="4">
        <f t="shared" ca="1" si="12"/>
        <v>0</v>
      </c>
      <c r="E193" s="24">
        <f ca="1">IF(SUM(D193,F193,G193)&gt;=J192,0,IF(ISNA(VLOOKUP(A193,'Extra aflossing'!A:G,3,0)),0,VLOOKUP(A193,'Extra aflossing'!A:G,3,0))+IF(Datum_vandaag&lt;A193,Maandelijks_extra,0))</f>
        <v>0</v>
      </c>
      <c r="F193" s="4">
        <f ca="1">IF('Annuitair extra nieuw'!J193&lt;=0.001,IF(A193&lt;=Stoppen_vrijwillig_aflos,IF(AND(Wat_wil_ik_maandelijks_betalen&gt;H193,A193&gt;=per_wanneer),IF(J192&gt;=0,IF(J192&gt;=Wat_wil_ik_maandelijks_betalen,(Wat_wil_ik_maandelijks_betalen-H193),J192-D193)),0),0),0)</f>
        <v>0</v>
      </c>
      <c r="G193" s="4">
        <f ca="1">J192*Invoer!$B$15/12</f>
        <v>0</v>
      </c>
      <c r="H193" s="4">
        <f ca="1">IFERROR(ABS(PMT(Invoer!$B$12/12,Invoer!$B$25-C193+1,J192,0)),0)</f>
        <v>0</v>
      </c>
      <c r="I193" s="4">
        <f t="shared" ca="1" si="10"/>
        <v>0</v>
      </c>
      <c r="J193" s="4">
        <f t="shared" ca="1" si="13"/>
        <v>0</v>
      </c>
    </row>
    <row r="194" spans="1:10" x14ac:dyDescent="0.25">
      <c r="A194" s="10">
        <f t="shared" si="14"/>
        <v>50284</v>
      </c>
      <c r="B194">
        <f t="shared" si="11"/>
        <v>17</v>
      </c>
      <c r="C194">
        <v>193</v>
      </c>
      <c r="D194" s="4">
        <f t="shared" ca="1" si="12"/>
        <v>0</v>
      </c>
      <c r="E194" s="24">
        <f ca="1">IF(SUM(D194,F194,G194)&gt;=J193,0,IF(ISNA(VLOOKUP(A194,'Extra aflossing'!A:G,3,0)),0,VLOOKUP(A194,'Extra aflossing'!A:G,3,0))+IF(Datum_vandaag&lt;A194,Maandelijks_extra,0))</f>
        <v>0</v>
      </c>
      <c r="F194" s="4">
        <f ca="1">IF('Annuitair extra nieuw'!J194&lt;=0.001,IF(A194&lt;=Stoppen_vrijwillig_aflos,IF(AND(Wat_wil_ik_maandelijks_betalen&gt;H194,A194&gt;=per_wanneer),IF(J193&gt;=0,IF(J193&gt;=Wat_wil_ik_maandelijks_betalen,(Wat_wil_ik_maandelijks_betalen-H194),J193-D194)),0),0),0)</f>
        <v>0</v>
      </c>
      <c r="G194" s="4">
        <f ca="1">J193*Invoer!$B$15/12</f>
        <v>0</v>
      </c>
      <c r="H194" s="4">
        <f ca="1">IFERROR(ABS(PMT(Invoer!$B$12/12,Invoer!$B$25-C194+1,J193,0)),0)</f>
        <v>0</v>
      </c>
      <c r="I194" s="4">
        <f t="shared" ref="I194:I257" ca="1" si="15">SUM(E194,F194,H194)</f>
        <v>0</v>
      </c>
      <c r="J194" s="4">
        <f t="shared" ca="1" si="13"/>
        <v>0</v>
      </c>
    </row>
    <row r="195" spans="1:10" x14ac:dyDescent="0.25">
      <c r="A195" s="10">
        <f t="shared" si="14"/>
        <v>50314</v>
      </c>
      <c r="B195">
        <f t="shared" ref="B195:B258" si="16">CEILING(C195/12,1)</f>
        <v>17</v>
      </c>
      <c r="C195">
        <v>194</v>
      </c>
      <c r="D195" s="4">
        <f t="shared" ref="D195:D258" ca="1" si="17">H195-G195</f>
        <v>0</v>
      </c>
      <c r="E195" s="24">
        <f ca="1">IF(SUM(D195,F195,G195)&gt;=J194,0,IF(ISNA(VLOOKUP(A195,'Extra aflossing'!A:G,3,0)),0,VLOOKUP(A195,'Extra aflossing'!A:G,3,0))+IF(Datum_vandaag&lt;A195,Maandelijks_extra,0))</f>
        <v>0</v>
      </c>
      <c r="F195" s="4">
        <f ca="1">IF('Annuitair extra nieuw'!J195&lt;=0.001,IF(A195&lt;=Stoppen_vrijwillig_aflos,IF(AND(Wat_wil_ik_maandelijks_betalen&gt;H195,A195&gt;=per_wanneer),IF(J194&gt;=0,IF(J194&gt;=Wat_wil_ik_maandelijks_betalen,(Wat_wil_ik_maandelijks_betalen-H195),J194-D195)),0),0),0)</f>
        <v>0</v>
      </c>
      <c r="G195" s="4">
        <f ca="1">J194*Invoer!$B$15/12</f>
        <v>0</v>
      </c>
      <c r="H195" s="4">
        <f ca="1">IFERROR(ABS(PMT(Invoer!$B$12/12,Invoer!$B$25-C195+1,J194,0)),0)</f>
        <v>0</v>
      </c>
      <c r="I195" s="4">
        <f t="shared" ca="1" si="15"/>
        <v>0</v>
      </c>
      <c r="J195" s="4">
        <f t="shared" ref="J195:J258" ca="1" si="18">J194-D195-E195-F195</f>
        <v>0</v>
      </c>
    </row>
    <row r="196" spans="1:10" x14ac:dyDescent="0.25">
      <c r="A196" s="10">
        <f t="shared" ref="A196:A259" si="19">DATE(YEAR(A195),MONTH(A195)+1,DAY(A195))</f>
        <v>50345</v>
      </c>
      <c r="B196">
        <f t="shared" si="16"/>
        <v>17</v>
      </c>
      <c r="C196">
        <v>195</v>
      </c>
      <c r="D196" s="4">
        <f t="shared" ca="1" si="17"/>
        <v>0</v>
      </c>
      <c r="E196" s="24">
        <f ca="1">IF(SUM(D196,F196,G196)&gt;=J195,0,IF(ISNA(VLOOKUP(A196,'Extra aflossing'!A:G,3,0)),0,VLOOKUP(A196,'Extra aflossing'!A:G,3,0))+IF(Datum_vandaag&lt;A196,Maandelijks_extra,0))</f>
        <v>0</v>
      </c>
      <c r="F196" s="4">
        <f ca="1">IF('Annuitair extra nieuw'!J196&lt;=0.001,IF(A196&lt;=Stoppen_vrijwillig_aflos,IF(AND(Wat_wil_ik_maandelijks_betalen&gt;H196,A196&gt;=per_wanneer),IF(J195&gt;=0,IF(J195&gt;=Wat_wil_ik_maandelijks_betalen,(Wat_wil_ik_maandelijks_betalen-H196),J195-D196)),0),0),0)</f>
        <v>0</v>
      </c>
      <c r="G196" s="4">
        <f ca="1">J195*Invoer!$B$15/12</f>
        <v>0</v>
      </c>
      <c r="H196" s="4">
        <f ca="1">IFERROR(ABS(PMT(Invoer!$B$12/12,Invoer!$B$25-C196+1,J195,0)),0)</f>
        <v>0</v>
      </c>
      <c r="I196" s="4">
        <f t="shared" ca="1" si="15"/>
        <v>0</v>
      </c>
      <c r="J196" s="4">
        <f t="shared" ca="1" si="18"/>
        <v>0</v>
      </c>
    </row>
    <row r="197" spans="1:10" x14ac:dyDescent="0.25">
      <c r="A197" s="10">
        <f t="shared" si="19"/>
        <v>50375</v>
      </c>
      <c r="B197">
        <f t="shared" si="16"/>
        <v>17</v>
      </c>
      <c r="C197">
        <v>196</v>
      </c>
      <c r="D197" s="4">
        <f t="shared" ca="1" si="17"/>
        <v>0</v>
      </c>
      <c r="E197" s="24">
        <f ca="1">IF(SUM(D197,F197,G197)&gt;=J196,0,IF(ISNA(VLOOKUP(A197,'Extra aflossing'!A:G,3,0)),0,VLOOKUP(A197,'Extra aflossing'!A:G,3,0))+IF(Datum_vandaag&lt;A197,Maandelijks_extra,0))</f>
        <v>0</v>
      </c>
      <c r="F197" s="4">
        <f ca="1">IF('Annuitair extra nieuw'!J197&lt;=0.001,IF(A197&lt;=Stoppen_vrijwillig_aflos,IF(AND(Wat_wil_ik_maandelijks_betalen&gt;H197,A197&gt;=per_wanneer),IF(J196&gt;=0,IF(J196&gt;=Wat_wil_ik_maandelijks_betalen,(Wat_wil_ik_maandelijks_betalen-H197),J196-D197)),0),0),0)</f>
        <v>0</v>
      </c>
      <c r="G197" s="4">
        <f ca="1">J196*Invoer!$B$15/12</f>
        <v>0</v>
      </c>
      <c r="H197" s="4">
        <f ca="1">IFERROR(ABS(PMT(Invoer!$B$12/12,Invoer!$B$25-C197+1,J196,0)),0)</f>
        <v>0</v>
      </c>
      <c r="I197" s="4">
        <f t="shared" ca="1" si="15"/>
        <v>0</v>
      </c>
      <c r="J197" s="4">
        <f t="shared" ca="1" si="18"/>
        <v>0</v>
      </c>
    </row>
    <row r="198" spans="1:10" x14ac:dyDescent="0.25">
      <c r="A198" s="10">
        <f t="shared" si="19"/>
        <v>50406</v>
      </c>
      <c r="B198">
        <f t="shared" si="16"/>
        <v>17</v>
      </c>
      <c r="C198">
        <v>197</v>
      </c>
      <c r="D198" s="4">
        <f t="shared" ca="1" si="17"/>
        <v>0</v>
      </c>
      <c r="E198" s="24">
        <f ca="1">IF(SUM(D198,F198,G198)&gt;=J197,0,IF(ISNA(VLOOKUP(A198,'Extra aflossing'!A:G,3,0)),0,VLOOKUP(A198,'Extra aflossing'!A:G,3,0))+IF(Datum_vandaag&lt;A198,Maandelijks_extra,0))</f>
        <v>0</v>
      </c>
      <c r="F198" s="4">
        <f ca="1">IF('Annuitair extra nieuw'!J198&lt;=0.001,IF(A198&lt;=Stoppen_vrijwillig_aflos,IF(AND(Wat_wil_ik_maandelijks_betalen&gt;H198,A198&gt;=per_wanneer),IF(J197&gt;=0,IF(J197&gt;=Wat_wil_ik_maandelijks_betalen,(Wat_wil_ik_maandelijks_betalen-H198),J197-D198)),0),0),0)</f>
        <v>0</v>
      </c>
      <c r="G198" s="4">
        <f ca="1">J197*Invoer!$B$15/12</f>
        <v>0</v>
      </c>
      <c r="H198" s="4">
        <f ca="1">IFERROR(ABS(PMT(Invoer!$B$12/12,Invoer!$B$25-C198+1,J197,0)),0)</f>
        <v>0</v>
      </c>
      <c r="I198" s="4">
        <f t="shared" ca="1" si="15"/>
        <v>0</v>
      </c>
      <c r="J198" s="4">
        <f t="shared" ca="1" si="18"/>
        <v>0</v>
      </c>
    </row>
    <row r="199" spans="1:10" x14ac:dyDescent="0.25">
      <c r="A199" s="10">
        <f t="shared" si="19"/>
        <v>50437</v>
      </c>
      <c r="B199">
        <f t="shared" si="16"/>
        <v>17</v>
      </c>
      <c r="C199">
        <v>198</v>
      </c>
      <c r="D199" s="4">
        <f t="shared" ca="1" si="17"/>
        <v>0</v>
      </c>
      <c r="E199" s="24">
        <f ca="1">IF(SUM(D199,F199,G199)&gt;=J198,0,IF(ISNA(VLOOKUP(A199,'Extra aflossing'!A:G,3,0)),0,VLOOKUP(A199,'Extra aflossing'!A:G,3,0))+IF(Datum_vandaag&lt;A199,Maandelijks_extra,0))</f>
        <v>0</v>
      </c>
      <c r="F199" s="4">
        <f ca="1">IF('Annuitair extra nieuw'!J199&lt;=0.001,IF(A199&lt;=Stoppen_vrijwillig_aflos,IF(AND(Wat_wil_ik_maandelijks_betalen&gt;H199,A199&gt;=per_wanneer),IF(J198&gt;=0,IF(J198&gt;=Wat_wil_ik_maandelijks_betalen,(Wat_wil_ik_maandelijks_betalen-H199),J198-D199)),0),0),0)</f>
        <v>0</v>
      </c>
      <c r="G199" s="4">
        <f ca="1">J198*Invoer!$B$15/12</f>
        <v>0</v>
      </c>
      <c r="H199" s="4">
        <f ca="1">IFERROR(ABS(PMT(Invoer!$B$12/12,Invoer!$B$25-C199+1,J198,0)),0)</f>
        <v>0</v>
      </c>
      <c r="I199" s="4">
        <f t="shared" ca="1" si="15"/>
        <v>0</v>
      </c>
      <c r="J199" s="4">
        <f t="shared" ca="1" si="18"/>
        <v>0</v>
      </c>
    </row>
    <row r="200" spans="1:10" x14ac:dyDescent="0.25">
      <c r="A200" s="10">
        <f t="shared" si="19"/>
        <v>50465</v>
      </c>
      <c r="B200">
        <f t="shared" si="16"/>
        <v>17</v>
      </c>
      <c r="C200">
        <v>199</v>
      </c>
      <c r="D200" s="4">
        <f t="shared" ca="1" si="17"/>
        <v>0</v>
      </c>
      <c r="E200" s="24">
        <f ca="1">IF(SUM(D200,F200,G200)&gt;=J199,0,IF(ISNA(VLOOKUP(A200,'Extra aflossing'!A:G,3,0)),0,VLOOKUP(A200,'Extra aflossing'!A:G,3,0))+IF(Datum_vandaag&lt;A200,Maandelijks_extra,0))</f>
        <v>0</v>
      </c>
      <c r="F200" s="4">
        <f ca="1">IF('Annuitair extra nieuw'!J200&lt;=0.001,IF(A200&lt;=Stoppen_vrijwillig_aflos,IF(AND(Wat_wil_ik_maandelijks_betalen&gt;H200,A200&gt;=per_wanneer),IF(J199&gt;=0,IF(J199&gt;=Wat_wil_ik_maandelijks_betalen,(Wat_wil_ik_maandelijks_betalen-H200),J199-D200)),0),0),0)</f>
        <v>0</v>
      </c>
      <c r="G200" s="4">
        <f ca="1">J199*Invoer!$B$15/12</f>
        <v>0</v>
      </c>
      <c r="H200" s="4">
        <f ca="1">IFERROR(ABS(PMT(Invoer!$B$12/12,Invoer!$B$25-C200+1,J199,0)),0)</f>
        <v>0</v>
      </c>
      <c r="I200" s="4">
        <f t="shared" ca="1" si="15"/>
        <v>0</v>
      </c>
      <c r="J200" s="4">
        <f t="shared" ca="1" si="18"/>
        <v>0</v>
      </c>
    </row>
    <row r="201" spans="1:10" x14ac:dyDescent="0.25">
      <c r="A201" s="10">
        <f t="shared" si="19"/>
        <v>50496</v>
      </c>
      <c r="B201">
        <f t="shared" si="16"/>
        <v>17</v>
      </c>
      <c r="C201">
        <v>200</v>
      </c>
      <c r="D201" s="4">
        <f t="shared" ca="1" si="17"/>
        <v>0</v>
      </c>
      <c r="E201" s="24">
        <f ca="1">IF(SUM(D201,F201,G201)&gt;=J200,0,IF(ISNA(VLOOKUP(A201,'Extra aflossing'!A:G,3,0)),0,VLOOKUP(A201,'Extra aflossing'!A:G,3,0))+IF(Datum_vandaag&lt;A201,Maandelijks_extra,0))</f>
        <v>0</v>
      </c>
      <c r="F201" s="4">
        <f ca="1">IF('Annuitair extra nieuw'!J201&lt;=0.001,IF(A201&lt;=Stoppen_vrijwillig_aflos,IF(AND(Wat_wil_ik_maandelijks_betalen&gt;H201,A201&gt;=per_wanneer),IF(J200&gt;=0,IF(J200&gt;=Wat_wil_ik_maandelijks_betalen,(Wat_wil_ik_maandelijks_betalen-H201),J200-D201)),0),0),0)</f>
        <v>0</v>
      </c>
      <c r="G201" s="4">
        <f ca="1">J200*Invoer!$B$15/12</f>
        <v>0</v>
      </c>
      <c r="H201" s="4">
        <f ca="1">IFERROR(ABS(PMT(Invoer!$B$12/12,Invoer!$B$25-C201+1,J200,0)),0)</f>
        <v>0</v>
      </c>
      <c r="I201" s="4">
        <f t="shared" ca="1" si="15"/>
        <v>0</v>
      </c>
      <c r="J201" s="4">
        <f t="shared" ca="1" si="18"/>
        <v>0</v>
      </c>
    </row>
    <row r="202" spans="1:10" x14ac:dyDescent="0.25">
      <c r="A202" s="10">
        <f t="shared" si="19"/>
        <v>50526</v>
      </c>
      <c r="B202">
        <f t="shared" si="16"/>
        <v>17</v>
      </c>
      <c r="C202">
        <v>201</v>
      </c>
      <c r="D202" s="4">
        <f t="shared" ca="1" si="17"/>
        <v>0</v>
      </c>
      <c r="E202" s="24">
        <f ca="1">IF(SUM(D202,F202,G202)&gt;=J201,0,IF(ISNA(VLOOKUP(A202,'Extra aflossing'!A:G,3,0)),0,VLOOKUP(A202,'Extra aflossing'!A:G,3,0))+IF(Datum_vandaag&lt;A202,Maandelijks_extra,0))</f>
        <v>0</v>
      </c>
      <c r="F202" s="4">
        <f ca="1">IF('Annuitair extra nieuw'!J202&lt;=0.001,IF(A202&lt;=Stoppen_vrijwillig_aflos,IF(AND(Wat_wil_ik_maandelijks_betalen&gt;H202,A202&gt;=per_wanneer),IF(J201&gt;=0,IF(J201&gt;=Wat_wil_ik_maandelijks_betalen,(Wat_wil_ik_maandelijks_betalen-H202),J201-D202)),0),0),0)</f>
        <v>0</v>
      </c>
      <c r="G202" s="4">
        <f ca="1">J201*Invoer!$B$15/12</f>
        <v>0</v>
      </c>
      <c r="H202" s="4">
        <f ca="1">IFERROR(ABS(PMT(Invoer!$B$12/12,Invoer!$B$25-C202+1,J201,0)),0)</f>
        <v>0</v>
      </c>
      <c r="I202" s="4">
        <f t="shared" ca="1" si="15"/>
        <v>0</v>
      </c>
      <c r="J202" s="4">
        <f t="shared" ca="1" si="18"/>
        <v>0</v>
      </c>
    </row>
    <row r="203" spans="1:10" x14ac:dyDescent="0.25">
      <c r="A203" s="10">
        <f t="shared" si="19"/>
        <v>50557</v>
      </c>
      <c r="B203">
        <f t="shared" si="16"/>
        <v>17</v>
      </c>
      <c r="C203">
        <v>202</v>
      </c>
      <c r="D203" s="4">
        <f t="shared" ca="1" si="17"/>
        <v>0</v>
      </c>
      <c r="E203" s="24">
        <f ca="1">IF(SUM(D203,F203,G203)&gt;=J202,0,IF(ISNA(VLOOKUP(A203,'Extra aflossing'!A:G,3,0)),0,VLOOKUP(A203,'Extra aflossing'!A:G,3,0))+IF(Datum_vandaag&lt;A203,Maandelijks_extra,0))</f>
        <v>0</v>
      </c>
      <c r="F203" s="4">
        <f ca="1">IF('Annuitair extra nieuw'!J203&lt;=0.001,IF(A203&lt;=Stoppen_vrijwillig_aflos,IF(AND(Wat_wil_ik_maandelijks_betalen&gt;H203,A203&gt;=per_wanneer),IF(J202&gt;=0,IF(J202&gt;=Wat_wil_ik_maandelijks_betalen,(Wat_wil_ik_maandelijks_betalen-H203),J202-D203)),0),0),0)</f>
        <v>0</v>
      </c>
      <c r="G203" s="4">
        <f ca="1">J202*Invoer!$B$15/12</f>
        <v>0</v>
      </c>
      <c r="H203" s="4">
        <f ca="1">IFERROR(ABS(PMT(Invoer!$B$12/12,Invoer!$B$25-C203+1,J202,0)),0)</f>
        <v>0</v>
      </c>
      <c r="I203" s="4">
        <f t="shared" ca="1" si="15"/>
        <v>0</v>
      </c>
      <c r="J203" s="4">
        <f t="shared" ca="1" si="18"/>
        <v>0</v>
      </c>
    </row>
    <row r="204" spans="1:10" x14ac:dyDescent="0.25">
      <c r="A204" s="10">
        <f t="shared" si="19"/>
        <v>50587</v>
      </c>
      <c r="B204">
        <f t="shared" si="16"/>
        <v>17</v>
      </c>
      <c r="C204">
        <v>203</v>
      </c>
      <c r="D204" s="4">
        <f t="shared" ca="1" si="17"/>
        <v>0</v>
      </c>
      <c r="E204" s="24">
        <f ca="1">IF(SUM(D204,F204,G204)&gt;=J203,0,IF(ISNA(VLOOKUP(A204,'Extra aflossing'!A:G,3,0)),0,VLOOKUP(A204,'Extra aflossing'!A:G,3,0))+IF(Datum_vandaag&lt;A204,Maandelijks_extra,0))</f>
        <v>0</v>
      </c>
      <c r="F204" s="4">
        <f ca="1">IF('Annuitair extra nieuw'!J204&lt;=0.001,IF(A204&lt;=Stoppen_vrijwillig_aflos,IF(AND(Wat_wil_ik_maandelijks_betalen&gt;H204,A204&gt;=per_wanneer),IF(J203&gt;=0,IF(J203&gt;=Wat_wil_ik_maandelijks_betalen,(Wat_wil_ik_maandelijks_betalen-H204),J203-D204)),0),0),0)</f>
        <v>0</v>
      </c>
      <c r="G204" s="4">
        <f ca="1">J203*Invoer!$B$15/12</f>
        <v>0</v>
      </c>
      <c r="H204" s="4">
        <f ca="1">IFERROR(ABS(PMT(Invoer!$B$12/12,Invoer!$B$25-C204+1,J203,0)),0)</f>
        <v>0</v>
      </c>
      <c r="I204" s="4">
        <f t="shared" ca="1" si="15"/>
        <v>0</v>
      </c>
      <c r="J204" s="4">
        <f t="shared" ca="1" si="18"/>
        <v>0</v>
      </c>
    </row>
    <row r="205" spans="1:10" x14ac:dyDescent="0.25">
      <c r="A205" s="10">
        <f t="shared" si="19"/>
        <v>50618</v>
      </c>
      <c r="B205">
        <f t="shared" si="16"/>
        <v>17</v>
      </c>
      <c r="C205">
        <v>204</v>
      </c>
      <c r="D205" s="4">
        <f t="shared" ca="1" si="17"/>
        <v>0</v>
      </c>
      <c r="E205" s="24">
        <f ca="1">IF(SUM(D205,F205,G205)&gt;=J204,0,IF(ISNA(VLOOKUP(A205,'Extra aflossing'!A:G,3,0)),0,VLOOKUP(A205,'Extra aflossing'!A:G,3,0))+IF(Datum_vandaag&lt;A205,Maandelijks_extra,0))</f>
        <v>0</v>
      </c>
      <c r="F205" s="4">
        <f ca="1">IF('Annuitair extra nieuw'!J205&lt;=0.001,IF(A205&lt;=Stoppen_vrijwillig_aflos,IF(AND(Wat_wil_ik_maandelijks_betalen&gt;H205,A205&gt;=per_wanneer),IF(J204&gt;=0,IF(J204&gt;=Wat_wil_ik_maandelijks_betalen,(Wat_wil_ik_maandelijks_betalen-H205),J204-D205)),0),0),0)</f>
        <v>0</v>
      </c>
      <c r="G205" s="4">
        <f ca="1">J204*Invoer!$B$15/12</f>
        <v>0</v>
      </c>
      <c r="H205" s="4">
        <f ca="1">IFERROR(ABS(PMT(Invoer!$B$12/12,Invoer!$B$25-C205+1,J204,0)),0)</f>
        <v>0</v>
      </c>
      <c r="I205" s="4">
        <f t="shared" ca="1" si="15"/>
        <v>0</v>
      </c>
      <c r="J205" s="4">
        <f t="shared" ca="1" si="18"/>
        <v>0</v>
      </c>
    </row>
    <row r="206" spans="1:10" x14ac:dyDescent="0.25">
      <c r="A206" s="10">
        <f t="shared" si="19"/>
        <v>50649</v>
      </c>
      <c r="B206">
        <f t="shared" si="16"/>
        <v>18</v>
      </c>
      <c r="C206">
        <v>205</v>
      </c>
      <c r="D206" s="4">
        <f t="shared" ca="1" si="17"/>
        <v>0</v>
      </c>
      <c r="E206" s="24">
        <f ca="1">IF(SUM(D206,F206,G206)&gt;=J205,0,IF(ISNA(VLOOKUP(A206,'Extra aflossing'!A:G,3,0)),0,VLOOKUP(A206,'Extra aflossing'!A:G,3,0))+IF(Datum_vandaag&lt;A206,Maandelijks_extra,0))</f>
        <v>0</v>
      </c>
      <c r="F206" s="4">
        <f ca="1">IF('Annuitair extra nieuw'!J206&lt;=0.001,IF(A206&lt;=Stoppen_vrijwillig_aflos,IF(AND(Wat_wil_ik_maandelijks_betalen&gt;H206,A206&gt;=per_wanneer),IF(J205&gt;=0,IF(J205&gt;=Wat_wil_ik_maandelijks_betalen,(Wat_wil_ik_maandelijks_betalen-H206),J205-D206)),0),0),0)</f>
        <v>0</v>
      </c>
      <c r="G206" s="4">
        <f ca="1">J205*Invoer!$B$15/12</f>
        <v>0</v>
      </c>
      <c r="H206" s="4">
        <f ca="1">IFERROR(ABS(PMT(Invoer!$B$12/12,Invoer!$B$25-C206+1,J205,0)),0)</f>
        <v>0</v>
      </c>
      <c r="I206" s="4">
        <f t="shared" ca="1" si="15"/>
        <v>0</v>
      </c>
      <c r="J206" s="4">
        <f t="shared" ca="1" si="18"/>
        <v>0</v>
      </c>
    </row>
    <row r="207" spans="1:10" x14ac:dyDescent="0.25">
      <c r="A207" s="10">
        <f t="shared" si="19"/>
        <v>50679</v>
      </c>
      <c r="B207">
        <f t="shared" si="16"/>
        <v>18</v>
      </c>
      <c r="C207">
        <v>206</v>
      </c>
      <c r="D207" s="4">
        <f t="shared" ca="1" si="17"/>
        <v>0</v>
      </c>
      <c r="E207" s="24">
        <f ca="1">IF(SUM(D207,F207,G207)&gt;=J206,0,IF(ISNA(VLOOKUP(A207,'Extra aflossing'!A:G,3,0)),0,VLOOKUP(A207,'Extra aflossing'!A:G,3,0))+IF(Datum_vandaag&lt;A207,Maandelijks_extra,0))</f>
        <v>0</v>
      </c>
      <c r="F207" s="4">
        <f ca="1">IF('Annuitair extra nieuw'!J207&lt;=0.001,IF(A207&lt;=Stoppen_vrijwillig_aflos,IF(AND(Wat_wil_ik_maandelijks_betalen&gt;H207,A207&gt;=per_wanneer),IF(J206&gt;=0,IF(J206&gt;=Wat_wil_ik_maandelijks_betalen,(Wat_wil_ik_maandelijks_betalen-H207),J206-D207)),0),0),0)</f>
        <v>0</v>
      </c>
      <c r="G207" s="4">
        <f ca="1">J206*Invoer!$B$15/12</f>
        <v>0</v>
      </c>
      <c r="H207" s="4">
        <f ca="1">IFERROR(ABS(PMT(Invoer!$B$12/12,Invoer!$B$25-C207+1,J206,0)),0)</f>
        <v>0</v>
      </c>
      <c r="I207" s="4">
        <f t="shared" ca="1" si="15"/>
        <v>0</v>
      </c>
      <c r="J207" s="4">
        <f t="shared" ca="1" si="18"/>
        <v>0</v>
      </c>
    </row>
    <row r="208" spans="1:10" x14ac:dyDescent="0.25">
      <c r="A208" s="10">
        <f t="shared" si="19"/>
        <v>50710</v>
      </c>
      <c r="B208">
        <f t="shared" si="16"/>
        <v>18</v>
      </c>
      <c r="C208">
        <v>207</v>
      </c>
      <c r="D208" s="4">
        <f t="shared" ca="1" si="17"/>
        <v>0</v>
      </c>
      <c r="E208" s="24">
        <f ca="1">IF(SUM(D208,F208,G208)&gt;=J207,0,IF(ISNA(VLOOKUP(A208,'Extra aflossing'!A:G,3,0)),0,VLOOKUP(A208,'Extra aflossing'!A:G,3,0))+IF(Datum_vandaag&lt;A208,Maandelijks_extra,0))</f>
        <v>0</v>
      </c>
      <c r="F208" s="4">
        <f ca="1">IF('Annuitair extra nieuw'!J208&lt;=0.001,IF(A208&lt;=Stoppen_vrijwillig_aflos,IF(AND(Wat_wil_ik_maandelijks_betalen&gt;H208,A208&gt;=per_wanneer),IF(J207&gt;=0,IF(J207&gt;=Wat_wil_ik_maandelijks_betalen,(Wat_wil_ik_maandelijks_betalen-H208),J207-D208)),0),0),0)</f>
        <v>0</v>
      </c>
      <c r="G208" s="4">
        <f ca="1">J207*Invoer!$B$15/12</f>
        <v>0</v>
      </c>
      <c r="H208" s="4">
        <f ca="1">IFERROR(ABS(PMT(Invoer!$B$12/12,Invoer!$B$25-C208+1,J207,0)),0)</f>
        <v>0</v>
      </c>
      <c r="I208" s="4">
        <f t="shared" ca="1" si="15"/>
        <v>0</v>
      </c>
      <c r="J208" s="4">
        <f t="shared" ca="1" si="18"/>
        <v>0</v>
      </c>
    </row>
    <row r="209" spans="1:10" x14ac:dyDescent="0.25">
      <c r="A209" s="10">
        <f t="shared" si="19"/>
        <v>50740</v>
      </c>
      <c r="B209">
        <f t="shared" si="16"/>
        <v>18</v>
      </c>
      <c r="C209">
        <v>208</v>
      </c>
      <c r="D209" s="4">
        <f t="shared" ca="1" si="17"/>
        <v>0</v>
      </c>
      <c r="E209" s="24">
        <f ca="1">IF(SUM(D209,F209,G209)&gt;=J208,0,IF(ISNA(VLOOKUP(A209,'Extra aflossing'!A:G,3,0)),0,VLOOKUP(A209,'Extra aflossing'!A:G,3,0))+IF(Datum_vandaag&lt;A209,Maandelijks_extra,0))</f>
        <v>0</v>
      </c>
      <c r="F209" s="4">
        <f ca="1">IF('Annuitair extra nieuw'!J209&lt;=0.001,IF(A209&lt;=Stoppen_vrijwillig_aflos,IF(AND(Wat_wil_ik_maandelijks_betalen&gt;H209,A209&gt;=per_wanneer),IF(J208&gt;=0,IF(J208&gt;=Wat_wil_ik_maandelijks_betalen,(Wat_wil_ik_maandelijks_betalen-H209),J208-D209)),0),0),0)</f>
        <v>0</v>
      </c>
      <c r="G209" s="4">
        <f ca="1">J208*Invoer!$B$15/12</f>
        <v>0</v>
      </c>
      <c r="H209" s="4">
        <f ca="1">IFERROR(ABS(PMT(Invoer!$B$12/12,Invoer!$B$25-C209+1,J208,0)),0)</f>
        <v>0</v>
      </c>
      <c r="I209" s="4">
        <f t="shared" ca="1" si="15"/>
        <v>0</v>
      </c>
      <c r="J209" s="4">
        <f t="shared" ca="1" si="18"/>
        <v>0</v>
      </c>
    </row>
    <row r="210" spans="1:10" x14ac:dyDescent="0.25">
      <c r="A210" s="10">
        <f t="shared" si="19"/>
        <v>50771</v>
      </c>
      <c r="B210">
        <f t="shared" si="16"/>
        <v>18</v>
      </c>
      <c r="C210">
        <v>209</v>
      </c>
      <c r="D210" s="4">
        <f t="shared" ca="1" si="17"/>
        <v>0</v>
      </c>
      <c r="E210" s="24">
        <f ca="1">IF(SUM(D210,F210,G210)&gt;=J209,0,IF(ISNA(VLOOKUP(A210,'Extra aflossing'!A:G,3,0)),0,VLOOKUP(A210,'Extra aflossing'!A:G,3,0))+IF(Datum_vandaag&lt;A210,Maandelijks_extra,0))</f>
        <v>0</v>
      </c>
      <c r="F210" s="4">
        <f ca="1">IF('Annuitair extra nieuw'!J210&lt;=0.001,IF(A210&lt;=Stoppen_vrijwillig_aflos,IF(AND(Wat_wil_ik_maandelijks_betalen&gt;H210,A210&gt;=per_wanneer),IF(J209&gt;=0,IF(J209&gt;=Wat_wil_ik_maandelijks_betalen,(Wat_wil_ik_maandelijks_betalen-H210),J209-D210)),0),0),0)</f>
        <v>0</v>
      </c>
      <c r="G210" s="4">
        <f ca="1">J209*Invoer!$B$15/12</f>
        <v>0</v>
      </c>
      <c r="H210" s="4">
        <f ca="1">IFERROR(ABS(PMT(Invoer!$B$12/12,Invoer!$B$25-C210+1,J209,0)),0)</f>
        <v>0</v>
      </c>
      <c r="I210" s="4">
        <f t="shared" ca="1" si="15"/>
        <v>0</v>
      </c>
      <c r="J210" s="4">
        <f t="shared" ca="1" si="18"/>
        <v>0</v>
      </c>
    </row>
    <row r="211" spans="1:10" x14ac:dyDescent="0.25">
      <c r="A211" s="10">
        <f t="shared" si="19"/>
        <v>50802</v>
      </c>
      <c r="B211">
        <f t="shared" si="16"/>
        <v>18</v>
      </c>
      <c r="C211">
        <v>210</v>
      </c>
      <c r="D211" s="4">
        <f t="shared" ca="1" si="17"/>
        <v>0</v>
      </c>
      <c r="E211" s="24">
        <f ca="1">IF(SUM(D211,F211,G211)&gt;=J210,0,IF(ISNA(VLOOKUP(A211,'Extra aflossing'!A:G,3,0)),0,VLOOKUP(A211,'Extra aflossing'!A:G,3,0))+IF(Datum_vandaag&lt;A211,Maandelijks_extra,0))</f>
        <v>0</v>
      </c>
      <c r="F211" s="4">
        <f ca="1">IF('Annuitair extra nieuw'!J211&lt;=0.001,IF(A211&lt;=Stoppen_vrijwillig_aflos,IF(AND(Wat_wil_ik_maandelijks_betalen&gt;H211,A211&gt;=per_wanneer),IF(J210&gt;=0,IF(J210&gt;=Wat_wil_ik_maandelijks_betalen,(Wat_wil_ik_maandelijks_betalen-H211),J210-D211)),0),0),0)</f>
        <v>0</v>
      </c>
      <c r="G211" s="4">
        <f ca="1">J210*Invoer!$B$15/12</f>
        <v>0</v>
      </c>
      <c r="H211" s="4">
        <f ca="1">IFERROR(ABS(PMT(Invoer!$B$12/12,Invoer!$B$25-C211+1,J210,0)),0)</f>
        <v>0</v>
      </c>
      <c r="I211" s="4">
        <f t="shared" ca="1" si="15"/>
        <v>0</v>
      </c>
      <c r="J211" s="4">
        <f t="shared" ca="1" si="18"/>
        <v>0</v>
      </c>
    </row>
    <row r="212" spans="1:10" x14ac:dyDescent="0.25">
      <c r="A212" s="10">
        <f t="shared" si="19"/>
        <v>50830</v>
      </c>
      <c r="B212">
        <f t="shared" si="16"/>
        <v>18</v>
      </c>
      <c r="C212">
        <v>211</v>
      </c>
      <c r="D212" s="4">
        <f t="shared" ca="1" si="17"/>
        <v>0</v>
      </c>
      <c r="E212" s="24">
        <f ca="1">IF(SUM(D212,F212,G212)&gt;=J211,0,IF(ISNA(VLOOKUP(A212,'Extra aflossing'!A:G,3,0)),0,VLOOKUP(A212,'Extra aflossing'!A:G,3,0))+IF(Datum_vandaag&lt;A212,Maandelijks_extra,0))</f>
        <v>0</v>
      </c>
      <c r="F212" s="4">
        <f ca="1">IF('Annuitair extra nieuw'!J212&lt;=0.001,IF(A212&lt;=Stoppen_vrijwillig_aflos,IF(AND(Wat_wil_ik_maandelijks_betalen&gt;H212,A212&gt;=per_wanneer),IF(J211&gt;=0,IF(J211&gt;=Wat_wil_ik_maandelijks_betalen,(Wat_wil_ik_maandelijks_betalen-H212),J211-D212)),0),0),0)</f>
        <v>0</v>
      </c>
      <c r="G212" s="4">
        <f ca="1">J211*Invoer!$B$15/12</f>
        <v>0</v>
      </c>
      <c r="H212" s="4">
        <f ca="1">IFERROR(ABS(PMT(Invoer!$B$12/12,Invoer!$B$25-C212+1,J211,0)),0)</f>
        <v>0</v>
      </c>
      <c r="I212" s="4">
        <f t="shared" ca="1" si="15"/>
        <v>0</v>
      </c>
      <c r="J212" s="4">
        <f t="shared" ca="1" si="18"/>
        <v>0</v>
      </c>
    </row>
    <row r="213" spans="1:10" x14ac:dyDescent="0.25">
      <c r="A213" s="10">
        <f t="shared" si="19"/>
        <v>50861</v>
      </c>
      <c r="B213">
        <f t="shared" si="16"/>
        <v>18</v>
      </c>
      <c r="C213">
        <v>212</v>
      </c>
      <c r="D213" s="4">
        <f t="shared" ca="1" si="17"/>
        <v>0</v>
      </c>
      <c r="E213" s="24">
        <f ca="1">IF(SUM(D213,F213,G213)&gt;=J212,0,IF(ISNA(VLOOKUP(A213,'Extra aflossing'!A:G,3,0)),0,VLOOKUP(A213,'Extra aflossing'!A:G,3,0))+IF(Datum_vandaag&lt;A213,Maandelijks_extra,0))</f>
        <v>0</v>
      </c>
      <c r="F213" s="4">
        <f ca="1">IF('Annuitair extra nieuw'!J213&lt;=0.001,IF(A213&lt;=Stoppen_vrijwillig_aflos,IF(AND(Wat_wil_ik_maandelijks_betalen&gt;H213,A213&gt;=per_wanneer),IF(J212&gt;=0,IF(J212&gt;=Wat_wil_ik_maandelijks_betalen,(Wat_wil_ik_maandelijks_betalen-H213),J212-D213)),0),0),0)</f>
        <v>0</v>
      </c>
      <c r="G213" s="4">
        <f ca="1">J212*Invoer!$B$15/12</f>
        <v>0</v>
      </c>
      <c r="H213" s="4">
        <f ca="1">IFERROR(ABS(PMT(Invoer!$B$12/12,Invoer!$B$25-C213+1,J212,0)),0)</f>
        <v>0</v>
      </c>
      <c r="I213" s="4">
        <f t="shared" ca="1" si="15"/>
        <v>0</v>
      </c>
      <c r="J213" s="4">
        <f t="shared" ca="1" si="18"/>
        <v>0</v>
      </c>
    </row>
    <row r="214" spans="1:10" x14ac:dyDescent="0.25">
      <c r="A214" s="10">
        <f t="shared" si="19"/>
        <v>50891</v>
      </c>
      <c r="B214">
        <f t="shared" si="16"/>
        <v>18</v>
      </c>
      <c r="C214">
        <v>213</v>
      </c>
      <c r="D214" s="4">
        <f t="shared" ca="1" si="17"/>
        <v>0</v>
      </c>
      <c r="E214" s="24">
        <f ca="1">IF(SUM(D214,F214,G214)&gt;=J213,0,IF(ISNA(VLOOKUP(A214,'Extra aflossing'!A:G,3,0)),0,VLOOKUP(A214,'Extra aflossing'!A:G,3,0))+IF(Datum_vandaag&lt;A214,Maandelijks_extra,0))</f>
        <v>0</v>
      </c>
      <c r="F214" s="4">
        <f ca="1">IF('Annuitair extra nieuw'!J214&lt;=0.001,IF(A214&lt;=Stoppen_vrijwillig_aflos,IF(AND(Wat_wil_ik_maandelijks_betalen&gt;H214,A214&gt;=per_wanneer),IF(J213&gt;=0,IF(J213&gt;=Wat_wil_ik_maandelijks_betalen,(Wat_wil_ik_maandelijks_betalen-H214),J213-D214)),0),0),0)</f>
        <v>0</v>
      </c>
      <c r="G214" s="4">
        <f ca="1">J213*Invoer!$B$15/12</f>
        <v>0</v>
      </c>
      <c r="H214" s="4">
        <f ca="1">IFERROR(ABS(PMT(Invoer!$B$12/12,Invoer!$B$25-C214+1,J213,0)),0)</f>
        <v>0</v>
      </c>
      <c r="I214" s="4">
        <f t="shared" ca="1" si="15"/>
        <v>0</v>
      </c>
      <c r="J214" s="4">
        <f t="shared" ca="1" si="18"/>
        <v>0</v>
      </c>
    </row>
    <row r="215" spans="1:10" x14ac:dyDescent="0.25">
      <c r="A215" s="10">
        <f t="shared" si="19"/>
        <v>50922</v>
      </c>
      <c r="B215">
        <f t="shared" si="16"/>
        <v>18</v>
      </c>
      <c r="C215">
        <v>214</v>
      </c>
      <c r="D215" s="4">
        <f t="shared" ca="1" si="17"/>
        <v>0</v>
      </c>
      <c r="E215" s="24">
        <f ca="1">IF(SUM(D215,F215,G215)&gt;=J214,0,IF(ISNA(VLOOKUP(A215,'Extra aflossing'!A:G,3,0)),0,VLOOKUP(A215,'Extra aflossing'!A:G,3,0))+IF(Datum_vandaag&lt;A215,Maandelijks_extra,0))</f>
        <v>0</v>
      </c>
      <c r="F215" s="4">
        <f ca="1">IF('Annuitair extra nieuw'!J215&lt;=0.001,IF(A215&lt;=Stoppen_vrijwillig_aflos,IF(AND(Wat_wil_ik_maandelijks_betalen&gt;H215,A215&gt;=per_wanneer),IF(J214&gt;=0,IF(J214&gt;=Wat_wil_ik_maandelijks_betalen,(Wat_wil_ik_maandelijks_betalen-H215),J214-D215)),0),0),0)</f>
        <v>0</v>
      </c>
      <c r="G215" s="4">
        <f ca="1">J214*Invoer!$B$15/12</f>
        <v>0</v>
      </c>
      <c r="H215" s="4">
        <f ca="1">IFERROR(ABS(PMT(Invoer!$B$12/12,Invoer!$B$25-C215+1,J214,0)),0)</f>
        <v>0</v>
      </c>
      <c r="I215" s="4">
        <f t="shared" ca="1" si="15"/>
        <v>0</v>
      </c>
      <c r="J215" s="4">
        <f t="shared" ca="1" si="18"/>
        <v>0</v>
      </c>
    </row>
    <row r="216" spans="1:10" x14ac:dyDescent="0.25">
      <c r="A216" s="10">
        <f t="shared" si="19"/>
        <v>50952</v>
      </c>
      <c r="B216">
        <f t="shared" si="16"/>
        <v>18</v>
      </c>
      <c r="C216">
        <v>215</v>
      </c>
      <c r="D216" s="4">
        <f t="shared" ca="1" si="17"/>
        <v>0</v>
      </c>
      <c r="E216" s="24">
        <f ca="1">IF(SUM(D216,F216,G216)&gt;=J215,0,IF(ISNA(VLOOKUP(A216,'Extra aflossing'!A:G,3,0)),0,VLOOKUP(A216,'Extra aflossing'!A:G,3,0))+IF(Datum_vandaag&lt;A216,Maandelijks_extra,0))</f>
        <v>0</v>
      </c>
      <c r="F216" s="4">
        <f ca="1">IF('Annuitair extra nieuw'!J216&lt;=0.001,IF(A216&lt;=Stoppen_vrijwillig_aflos,IF(AND(Wat_wil_ik_maandelijks_betalen&gt;H216,A216&gt;=per_wanneer),IF(J215&gt;=0,IF(J215&gt;=Wat_wil_ik_maandelijks_betalen,(Wat_wil_ik_maandelijks_betalen-H216),J215-D216)),0),0),0)</f>
        <v>0</v>
      </c>
      <c r="G216" s="4">
        <f ca="1">J215*Invoer!$B$15/12</f>
        <v>0</v>
      </c>
      <c r="H216" s="4">
        <f ca="1">IFERROR(ABS(PMT(Invoer!$B$12/12,Invoer!$B$25-C216+1,J215,0)),0)</f>
        <v>0</v>
      </c>
      <c r="I216" s="4">
        <f t="shared" ca="1" si="15"/>
        <v>0</v>
      </c>
      <c r="J216" s="4">
        <f t="shared" ca="1" si="18"/>
        <v>0</v>
      </c>
    </row>
    <row r="217" spans="1:10" x14ac:dyDescent="0.25">
      <c r="A217" s="10">
        <f t="shared" si="19"/>
        <v>50983</v>
      </c>
      <c r="B217">
        <f t="shared" si="16"/>
        <v>18</v>
      </c>
      <c r="C217">
        <v>216</v>
      </c>
      <c r="D217" s="4">
        <f t="shared" ca="1" si="17"/>
        <v>0</v>
      </c>
      <c r="E217" s="24">
        <f ca="1">IF(SUM(D217,F217,G217)&gt;=J216,0,IF(ISNA(VLOOKUP(A217,'Extra aflossing'!A:G,3,0)),0,VLOOKUP(A217,'Extra aflossing'!A:G,3,0))+IF(Datum_vandaag&lt;A217,Maandelijks_extra,0))</f>
        <v>0</v>
      </c>
      <c r="F217" s="4">
        <f ca="1">IF('Annuitair extra nieuw'!J217&lt;=0.001,IF(A217&lt;=Stoppen_vrijwillig_aflos,IF(AND(Wat_wil_ik_maandelijks_betalen&gt;H217,A217&gt;=per_wanneer),IF(J216&gt;=0,IF(J216&gt;=Wat_wil_ik_maandelijks_betalen,(Wat_wil_ik_maandelijks_betalen-H217),J216-D217)),0),0),0)</f>
        <v>0</v>
      </c>
      <c r="G217" s="4">
        <f ca="1">J216*Invoer!$B$15/12</f>
        <v>0</v>
      </c>
      <c r="H217" s="4">
        <f ca="1">IFERROR(ABS(PMT(Invoer!$B$12/12,Invoer!$B$25-C217+1,J216,0)),0)</f>
        <v>0</v>
      </c>
      <c r="I217" s="4">
        <f t="shared" ca="1" si="15"/>
        <v>0</v>
      </c>
      <c r="J217" s="4">
        <f t="shared" ca="1" si="18"/>
        <v>0</v>
      </c>
    </row>
    <row r="218" spans="1:10" x14ac:dyDescent="0.25">
      <c r="A218" s="10">
        <f t="shared" si="19"/>
        <v>51014</v>
      </c>
      <c r="B218">
        <f t="shared" si="16"/>
        <v>19</v>
      </c>
      <c r="C218">
        <v>217</v>
      </c>
      <c r="D218" s="4">
        <f t="shared" ca="1" si="17"/>
        <v>0</v>
      </c>
      <c r="E218" s="24">
        <f ca="1">IF(SUM(D218,F218,G218)&gt;=J217,0,IF(ISNA(VLOOKUP(A218,'Extra aflossing'!A:G,3,0)),0,VLOOKUP(A218,'Extra aflossing'!A:G,3,0))+IF(Datum_vandaag&lt;A218,Maandelijks_extra,0))</f>
        <v>0</v>
      </c>
      <c r="F218" s="4">
        <f ca="1">IF('Annuitair extra nieuw'!J218&lt;=0.001,IF(A218&lt;=Stoppen_vrijwillig_aflos,IF(AND(Wat_wil_ik_maandelijks_betalen&gt;H218,A218&gt;=per_wanneer),IF(J217&gt;=0,IF(J217&gt;=Wat_wil_ik_maandelijks_betalen,(Wat_wil_ik_maandelijks_betalen-H218),J217-D218)),0),0),0)</f>
        <v>0</v>
      </c>
      <c r="G218" s="4">
        <f ca="1">J217*Invoer!$B$15/12</f>
        <v>0</v>
      </c>
      <c r="H218" s="4">
        <f ca="1">IFERROR(ABS(PMT(Invoer!$B$12/12,Invoer!$B$25-C218+1,J217,0)),0)</f>
        <v>0</v>
      </c>
      <c r="I218" s="4">
        <f t="shared" ca="1" si="15"/>
        <v>0</v>
      </c>
      <c r="J218" s="4">
        <f t="shared" ca="1" si="18"/>
        <v>0</v>
      </c>
    </row>
    <row r="219" spans="1:10" x14ac:dyDescent="0.25">
      <c r="A219" s="10">
        <f t="shared" si="19"/>
        <v>51044</v>
      </c>
      <c r="B219">
        <f t="shared" si="16"/>
        <v>19</v>
      </c>
      <c r="C219">
        <v>218</v>
      </c>
      <c r="D219" s="4">
        <f t="shared" ca="1" si="17"/>
        <v>0</v>
      </c>
      <c r="E219" s="24">
        <f ca="1">IF(SUM(D219,F219,G219)&gt;=J218,0,IF(ISNA(VLOOKUP(A219,'Extra aflossing'!A:G,3,0)),0,VLOOKUP(A219,'Extra aflossing'!A:G,3,0))+IF(Datum_vandaag&lt;A219,Maandelijks_extra,0))</f>
        <v>0</v>
      </c>
      <c r="F219" s="4">
        <f ca="1">IF('Annuitair extra nieuw'!J219&lt;=0.001,IF(A219&lt;=Stoppen_vrijwillig_aflos,IF(AND(Wat_wil_ik_maandelijks_betalen&gt;H219,A219&gt;=per_wanneer),IF(J218&gt;=0,IF(J218&gt;=Wat_wil_ik_maandelijks_betalen,(Wat_wil_ik_maandelijks_betalen-H219),J218-D219)),0),0),0)</f>
        <v>0</v>
      </c>
      <c r="G219" s="4">
        <f ca="1">J218*Invoer!$B$15/12</f>
        <v>0</v>
      </c>
      <c r="H219" s="4">
        <f ca="1">IFERROR(ABS(PMT(Invoer!$B$12/12,Invoer!$B$25-C219+1,J218,0)),0)</f>
        <v>0</v>
      </c>
      <c r="I219" s="4">
        <f t="shared" ca="1" si="15"/>
        <v>0</v>
      </c>
      <c r="J219" s="4">
        <f t="shared" ca="1" si="18"/>
        <v>0</v>
      </c>
    </row>
    <row r="220" spans="1:10" x14ac:dyDescent="0.25">
      <c r="A220" s="10">
        <f t="shared" si="19"/>
        <v>51075</v>
      </c>
      <c r="B220">
        <f t="shared" si="16"/>
        <v>19</v>
      </c>
      <c r="C220">
        <v>219</v>
      </c>
      <c r="D220" s="4">
        <f t="shared" ca="1" si="17"/>
        <v>0</v>
      </c>
      <c r="E220" s="24">
        <f ca="1">IF(SUM(D220,F220,G220)&gt;=J219,0,IF(ISNA(VLOOKUP(A220,'Extra aflossing'!A:G,3,0)),0,VLOOKUP(A220,'Extra aflossing'!A:G,3,0))+IF(Datum_vandaag&lt;A220,Maandelijks_extra,0))</f>
        <v>0</v>
      </c>
      <c r="F220" s="4">
        <f ca="1">IF('Annuitair extra nieuw'!J220&lt;=0.001,IF(A220&lt;=Stoppen_vrijwillig_aflos,IF(AND(Wat_wil_ik_maandelijks_betalen&gt;H220,A220&gt;=per_wanneer),IF(J219&gt;=0,IF(J219&gt;=Wat_wil_ik_maandelijks_betalen,(Wat_wil_ik_maandelijks_betalen-H220),J219-D220)),0),0),0)</f>
        <v>0</v>
      </c>
      <c r="G220" s="4">
        <f ca="1">J219*Invoer!$B$15/12</f>
        <v>0</v>
      </c>
      <c r="H220" s="4">
        <f ca="1">IFERROR(ABS(PMT(Invoer!$B$12/12,Invoer!$B$25-C220+1,J219,0)),0)</f>
        <v>0</v>
      </c>
      <c r="I220" s="4">
        <f t="shared" ca="1" si="15"/>
        <v>0</v>
      </c>
      <c r="J220" s="4">
        <f t="shared" ca="1" si="18"/>
        <v>0</v>
      </c>
    </row>
    <row r="221" spans="1:10" x14ac:dyDescent="0.25">
      <c r="A221" s="10">
        <f t="shared" si="19"/>
        <v>51105</v>
      </c>
      <c r="B221">
        <f t="shared" si="16"/>
        <v>19</v>
      </c>
      <c r="C221">
        <v>220</v>
      </c>
      <c r="D221" s="4">
        <f t="shared" ca="1" si="17"/>
        <v>0</v>
      </c>
      <c r="E221" s="24">
        <f ca="1">IF(SUM(D221,F221,G221)&gt;=J220,0,IF(ISNA(VLOOKUP(A221,'Extra aflossing'!A:G,3,0)),0,VLOOKUP(A221,'Extra aflossing'!A:G,3,0))+IF(Datum_vandaag&lt;A221,Maandelijks_extra,0))</f>
        <v>0</v>
      </c>
      <c r="F221" s="4">
        <f ca="1">IF('Annuitair extra nieuw'!J221&lt;=0.001,IF(A221&lt;=Stoppen_vrijwillig_aflos,IF(AND(Wat_wil_ik_maandelijks_betalen&gt;H221,A221&gt;=per_wanneer),IF(J220&gt;=0,IF(J220&gt;=Wat_wil_ik_maandelijks_betalen,(Wat_wil_ik_maandelijks_betalen-H221),J220-D221)),0),0),0)</f>
        <v>0</v>
      </c>
      <c r="G221" s="4">
        <f ca="1">J220*Invoer!$B$15/12</f>
        <v>0</v>
      </c>
      <c r="H221" s="4">
        <f ca="1">IFERROR(ABS(PMT(Invoer!$B$12/12,Invoer!$B$25-C221+1,J220,0)),0)</f>
        <v>0</v>
      </c>
      <c r="I221" s="4">
        <f t="shared" ca="1" si="15"/>
        <v>0</v>
      </c>
      <c r="J221" s="4">
        <f t="shared" ca="1" si="18"/>
        <v>0</v>
      </c>
    </row>
    <row r="222" spans="1:10" x14ac:dyDescent="0.25">
      <c r="A222" s="10">
        <f t="shared" si="19"/>
        <v>51136</v>
      </c>
      <c r="B222">
        <f t="shared" si="16"/>
        <v>19</v>
      </c>
      <c r="C222">
        <v>221</v>
      </c>
      <c r="D222" s="4">
        <f t="shared" ca="1" si="17"/>
        <v>0</v>
      </c>
      <c r="E222" s="24">
        <f ca="1">IF(SUM(D222,F222,G222)&gt;=J221,0,IF(ISNA(VLOOKUP(A222,'Extra aflossing'!A:G,3,0)),0,VLOOKUP(A222,'Extra aflossing'!A:G,3,0))+IF(Datum_vandaag&lt;A222,Maandelijks_extra,0))</f>
        <v>0</v>
      </c>
      <c r="F222" s="4">
        <f ca="1">IF('Annuitair extra nieuw'!J222&lt;=0.001,IF(A222&lt;=Stoppen_vrijwillig_aflos,IF(AND(Wat_wil_ik_maandelijks_betalen&gt;H222,A222&gt;=per_wanneer),IF(J221&gt;=0,IF(J221&gt;=Wat_wil_ik_maandelijks_betalen,(Wat_wil_ik_maandelijks_betalen-H222),J221-D222)),0),0),0)</f>
        <v>0</v>
      </c>
      <c r="G222" s="4">
        <f ca="1">J221*Invoer!$B$15/12</f>
        <v>0</v>
      </c>
      <c r="H222" s="4">
        <f ca="1">IFERROR(ABS(PMT(Invoer!$B$12/12,Invoer!$B$25-C222+1,J221,0)),0)</f>
        <v>0</v>
      </c>
      <c r="I222" s="4">
        <f t="shared" ca="1" si="15"/>
        <v>0</v>
      </c>
      <c r="J222" s="4">
        <f t="shared" ca="1" si="18"/>
        <v>0</v>
      </c>
    </row>
    <row r="223" spans="1:10" x14ac:dyDescent="0.25">
      <c r="A223" s="10">
        <f t="shared" si="19"/>
        <v>51167</v>
      </c>
      <c r="B223">
        <f t="shared" si="16"/>
        <v>19</v>
      </c>
      <c r="C223">
        <v>222</v>
      </c>
      <c r="D223" s="4">
        <f t="shared" ca="1" si="17"/>
        <v>0</v>
      </c>
      <c r="E223" s="24">
        <f ca="1">IF(SUM(D223,F223,G223)&gt;=J222,0,IF(ISNA(VLOOKUP(A223,'Extra aflossing'!A:G,3,0)),0,VLOOKUP(A223,'Extra aflossing'!A:G,3,0))+IF(Datum_vandaag&lt;A223,Maandelijks_extra,0))</f>
        <v>0</v>
      </c>
      <c r="F223" s="4">
        <f ca="1">IF('Annuitair extra nieuw'!J223&lt;=0.001,IF(A223&lt;=Stoppen_vrijwillig_aflos,IF(AND(Wat_wil_ik_maandelijks_betalen&gt;H223,A223&gt;=per_wanneer),IF(J222&gt;=0,IF(J222&gt;=Wat_wil_ik_maandelijks_betalen,(Wat_wil_ik_maandelijks_betalen-H223),J222-D223)),0),0),0)</f>
        <v>0</v>
      </c>
      <c r="G223" s="4">
        <f ca="1">J222*Invoer!$B$15/12</f>
        <v>0</v>
      </c>
      <c r="H223" s="4">
        <f ca="1">IFERROR(ABS(PMT(Invoer!$B$12/12,Invoer!$B$25-C223+1,J222,0)),0)</f>
        <v>0</v>
      </c>
      <c r="I223" s="4">
        <f t="shared" ca="1" si="15"/>
        <v>0</v>
      </c>
      <c r="J223" s="4">
        <f t="shared" ca="1" si="18"/>
        <v>0</v>
      </c>
    </row>
    <row r="224" spans="1:10" x14ac:dyDescent="0.25">
      <c r="A224" s="10">
        <f t="shared" si="19"/>
        <v>51196</v>
      </c>
      <c r="B224">
        <f t="shared" si="16"/>
        <v>19</v>
      </c>
      <c r="C224">
        <v>223</v>
      </c>
      <c r="D224" s="4">
        <f t="shared" ca="1" si="17"/>
        <v>0</v>
      </c>
      <c r="E224" s="24">
        <f ca="1">IF(SUM(D224,F224,G224)&gt;=J223,0,IF(ISNA(VLOOKUP(A224,'Extra aflossing'!A:G,3,0)),0,VLOOKUP(A224,'Extra aflossing'!A:G,3,0))+IF(Datum_vandaag&lt;A224,Maandelijks_extra,0))</f>
        <v>0</v>
      </c>
      <c r="F224" s="4">
        <f ca="1">IF('Annuitair extra nieuw'!J224&lt;=0.001,IF(A224&lt;=Stoppen_vrijwillig_aflos,IF(AND(Wat_wil_ik_maandelijks_betalen&gt;H224,A224&gt;=per_wanneer),IF(J223&gt;=0,IF(J223&gt;=Wat_wil_ik_maandelijks_betalen,(Wat_wil_ik_maandelijks_betalen-H224),J223-D224)),0),0),0)</f>
        <v>0</v>
      </c>
      <c r="G224" s="4">
        <f ca="1">J223*Invoer!$B$15/12</f>
        <v>0</v>
      </c>
      <c r="H224" s="4">
        <f ca="1">IFERROR(ABS(PMT(Invoer!$B$12/12,Invoer!$B$25-C224+1,J223,0)),0)</f>
        <v>0</v>
      </c>
      <c r="I224" s="4">
        <f t="shared" ca="1" si="15"/>
        <v>0</v>
      </c>
      <c r="J224" s="4">
        <f t="shared" ca="1" si="18"/>
        <v>0</v>
      </c>
    </row>
    <row r="225" spans="1:10" x14ac:dyDescent="0.25">
      <c r="A225" s="10">
        <f t="shared" si="19"/>
        <v>51227</v>
      </c>
      <c r="B225">
        <f t="shared" si="16"/>
        <v>19</v>
      </c>
      <c r="C225">
        <v>224</v>
      </c>
      <c r="D225" s="4">
        <f t="shared" ca="1" si="17"/>
        <v>0</v>
      </c>
      <c r="E225" s="24">
        <f ca="1">IF(SUM(D225,F225,G225)&gt;=J224,0,IF(ISNA(VLOOKUP(A225,'Extra aflossing'!A:G,3,0)),0,VLOOKUP(A225,'Extra aflossing'!A:G,3,0))+IF(Datum_vandaag&lt;A225,Maandelijks_extra,0))</f>
        <v>0</v>
      </c>
      <c r="F225" s="4">
        <f ca="1">IF('Annuitair extra nieuw'!J225&lt;=0.001,IF(A225&lt;=Stoppen_vrijwillig_aflos,IF(AND(Wat_wil_ik_maandelijks_betalen&gt;H225,A225&gt;=per_wanneer),IF(J224&gt;=0,IF(J224&gt;=Wat_wil_ik_maandelijks_betalen,(Wat_wil_ik_maandelijks_betalen-H225),J224-D225)),0),0),0)</f>
        <v>0</v>
      </c>
      <c r="G225" s="4">
        <f ca="1">J224*Invoer!$B$15/12</f>
        <v>0</v>
      </c>
      <c r="H225" s="4">
        <f ca="1">IFERROR(ABS(PMT(Invoer!$B$12/12,Invoer!$B$25-C225+1,J224,0)),0)</f>
        <v>0</v>
      </c>
      <c r="I225" s="4">
        <f t="shared" ca="1" si="15"/>
        <v>0</v>
      </c>
      <c r="J225" s="4">
        <f t="shared" ca="1" si="18"/>
        <v>0</v>
      </c>
    </row>
    <row r="226" spans="1:10" x14ac:dyDescent="0.25">
      <c r="A226" s="10">
        <f t="shared" si="19"/>
        <v>51257</v>
      </c>
      <c r="B226">
        <f t="shared" si="16"/>
        <v>19</v>
      </c>
      <c r="C226">
        <v>225</v>
      </c>
      <c r="D226" s="4">
        <f t="shared" ca="1" si="17"/>
        <v>0</v>
      </c>
      <c r="E226" s="24">
        <f ca="1">IF(SUM(D226,F226,G226)&gt;=J225,0,IF(ISNA(VLOOKUP(A226,'Extra aflossing'!A:G,3,0)),0,VLOOKUP(A226,'Extra aflossing'!A:G,3,0))+IF(Datum_vandaag&lt;A226,Maandelijks_extra,0))</f>
        <v>0</v>
      </c>
      <c r="F226" s="4">
        <f ca="1">IF('Annuitair extra nieuw'!J226&lt;=0.001,IF(A226&lt;=Stoppen_vrijwillig_aflos,IF(AND(Wat_wil_ik_maandelijks_betalen&gt;H226,A226&gt;=per_wanneer),IF(J225&gt;=0,IF(J225&gt;=Wat_wil_ik_maandelijks_betalen,(Wat_wil_ik_maandelijks_betalen-H226),J225-D226)),0),0),0)</f>
        <v>0</v>
      </c>
      <c r="G226" s="4">
        <f ca="1">J225*Invoer!$B$15/12</f>
        <v>0</v>
      </c>
      <c r="H226" s="4">
        <f ca="1">IFERROR(ABS(PMT(Invoer!$B$12/12,Invoer!$B$25-C226+1,J225,0)),0)</f>
        <v>0</v>
      </c>
      <c r="I226" s="4">
        <f t="shared" ca="1" si="15"/>
        <v>0</v>
      </c>
      <c r="J226" s="4">
        <f t="shared" ca="1" si="18"/>
        <v>0</v>
      </c>
    </row>
    <row r="227" spans="1:10" x14ac:dyDescent="0.25">
      <c r="A227" s="10">
        <f t="shared" si="19"/>
        <v>51288</v>
      </c>
      <c r="B227">
        <f t="shared" si="16"/>
        <v>19</v>
      </c>
      <c r="C227">
        <v>226</v>
      </c>
      <c r="D227" s="4">
        <f t="shared" ca="1" si="17"/>
        <v>0</v>
      </c>
      <c r="E227" s="24">
        <f ca="1">IF(SUM(D227,F227,G227)&gt;=J226,0,IF(ISNA(VLOOKUP(A227,'Extra aflossing'!A:G,3,0)),0,VLOOKUP(A227,'Extra aflossing'!A:G,3,0))+IF(Datum_vandaag&lt;A227,Maandelijks_extra,0))</f>
        <v>0</v>
      </c>
      <c r="F227" s="4">
        <f ca="1">IF('Annuitair extra nieuw'!J227&lt;=0.001,IF(A227&lt;=Stoppen_vrijwillig_aflos,IF(AND(Wat_wil_ik_maandelijks_betalen&gt;H227,A227&gt;=per_wanneer),IF(J226&gt;=0,IF(J226&gt;=Wat_wil_ik_maandelijks_betalen,(Wat_wil_ik_maandelijks_betalen-H227),J226-D227)),0),0),0)</f>
        <v>0</v>
      </c>
      <c r="G227" s="4">
        <f ca="1">J226*Invoer!$B$15/12</f>
        <v>0</v>
      </c>
      <c r="H227" s="4">
        <f ca="1">IFERROR(ABS(PMT(Invoer!$B$12/12,Invoer!$B$25-C227+1,J226,0)),0)</f>
        <v>0</v>
      </c>
      <c r="I227" s="4">
        <f t="shared" ca="1" si="15"/>
        <v>0</v>
      </c>
      <c r="J227" s="4">
        <f t="shared" ca="1" si="18"/>
        <v>0</v>
      </c>
    </row>
    <row r="228" spans="1:10" x14ac:dyDescent="0.25">
      <c r="A228" s="10">
        <f t="shared" si="19"/>
        <v>51318</v>
      </c>
      <c r="B228">
        <f t="shared" si="16"/>
        <v>19</v>
      </c>
      <c r="C228">
        <v>227</v>
      </c>
      <c r="D228" s="4">
        <f t="shared" ca="1" si="17"/>
        <v>0</v>
      </c>
      <c r="E228" s="24">
        <f ca="1">IF(SUM(D228,F228,G228)&gt;=J227,0,IF(ISNA(VLOOKUP(A228,'Extra aflossing'!A:G,3,0)),0,VLOOKUP(A228,'Extra aflossing'!A:G,3,0))+IF(Datum_vandaag&lt;A228,Maandelijks_extra,0))</f>
        <v>0</v>
      </c>
      <c r="F228" s="4">
        <f ca="1">IF('Annuitair extra nieuw'!J228&lt;=0.001,IF(A228&lt;=Stoppen_vrijwillig_aflos,IF(AND(Wat_wil_ik_maandelijks_betalen&gt;H228,A228&gt;=per_wanneer),IF(J227&gt;=0,IF(J227&gt;=Wat_wil_ik_maandelijks_betalen,(Wat_wil_ik_maandelijks_betalen-H228),J227-D228)),0),0),0)</f>
        <v>0</v>
      </c>
      <c r="G228" s="4">
        <f ca="1">J227*Invoer!$B$15/12</f>
        <v>0</v>
      </c>
      <c r="H228" s="4">
        <f ca="1">IFERROR(ABS(PMT(Invoer!$B$12/12,Invoer!$B$25-C228+1,J227,0)),0)</f>
        <v>0</v>
      </c>
      <c r="I228" s="4">
        <f t="shared" ca="1" si="15"/>
        <v>0</v>
      </c>
      <c r="J228" s="4">
        <f t="shared" ca="1" si="18"/>
        <v>0</v>
      </c>
    </row>
    <row r="229" spans="1:10" x14ac:dyDescent="0.25">
      <c r="A229" s="10">
        <f t="shared" si="19"/>
        <v>51349</v>
      </c>
      <c r="B229">
        <f t="shared" si="16"/>
        <v>19</v>
      </c>
      <c r="C229">
        <v>228</v>
      </c>
      <c r="D229" s="4">
        <f t="shared" ca="1" si="17"/>
        <v>0</v>
      </c>
      <c r="E229" s="24">
        <f ca="1">IF(SUM(D229,F229,G229)&gt;=J228,0,IF(ISNA(VLOOKUP(A229,'Extra aflossing'!A:G,3,0)),0,VLOOKUP(A229,'Extra aflossing'!A:G,3,0))+IF(Datum_vandaag&lt;A229,Maandelijks_extra,0))</f>
        <v>0</v>
      </c>
      <c r="F229" s="4">
        <f ca="1">IF('Annuitair extra nieuw'!J229&lt;=0.001,IF(A229&lt;=Stoppen_vrijwillig_aflos,IF(AND(Wat_wil_ik_maandelijks_betalen&gt;H229,A229&gt;=per_wanneer),IF(J228&gt;=0,IF(J228&gt;=Wat_wil_ik_maandelijks_betalen,(Wat_wil_ik_maandelijks_betalen-H229),J228-D229)),0),0),0)</f>
        <v>0</v>
      </c>
      <c r="G229" s="4">
        <f ca="1">J228*Invoer!$B$15/12</f>
        <v>0</v>
      </c>
      <c r="H229" s="4">
        <f ca="1">IFERROR(ABS(PMT(Invoer!$B$12/12,Invoer!$B$25-C229+1,J228,0)),0)</f>
        <v>0</v>
      </c>
      <c r="I229" s="4">
        <f t="shared" ca="1" si="15"/>
        <v>0</v>
      </c>
      <c r="J229" s="4">
        <f t="shared" ca="1" si="18"/>
        <v>0</v>
      </c>
    </row>
    <row r="230" spans="1:10" x14ac:dyDescent="0.25">
      <c r="A230" s="10">
        <f t="shared" si="19"/>
        <v>51380</v>
      </c>
      <c r="B230">
        <f t="shared" si="16"/>
        <v>20</v>
      </c>
      <c r="C230">
        <v>229</v>
      </c>
      <c r="D230" s="4">
        <f t="shared" ca="1" si="17"/>
        <v>0</v>
      </c>
      <c r="E230" s="24">
        <f ca="1">IF(SUM(D230,F230,G230)&gt;=J229,0,IF(ISNA(VLOOKUP(A230,'Extra aflossing'!A:G,3,0)),0,VLOOKUP(A230,'Extra aflossing'!A:G,3,0))+IF(Datum_vandaag&lt;A230,Maandelijks_extra,0))</f>
        <v>0</v>
      </c>
      <c r="F230" s="4">
        <f ca="1">IF('Annuitair extra nieuw'!J230&lt;=0.001,IF(A230&lt;=Stoppen_vrijwillig_aflos,IF(AND(Wat_wil_ik_maandelijks_betalen&gt;H230,A230&gt;=per_wanneer),IF(J229&gt;=0,IF(J229&gt;=Wat_wil_ik_maandelijks_betalen,(Wat_wil_ik_maandelijks_betalen-H230),J229-D230)),0),0),0)</f>
        <v>0</v>
      </c>
      <c r="G230" s="4">
        <f ca="1">J229*Invoer!$B$15/12</f>
        <v>0</v>
      </c>
      <c r="H230" s="4">
        <f ca="1">IFERROR(ABS(PMT(Invoer!$B$12/12,Invoer!$B$25-C230+1,J229,0)),0)</f>
        <v>0</v>
      </c>
      <c r="I230" s="4">
        <f t="shared" ca="1" si="15"/>
        <v>0</v>
      </c>
      <c r="J230" s="4">
        <f t="shared" ca="1" si="18"/>
        <v>0</v>
      </c>
    </row>
    <row r="231" spans="1:10" x14ac:dyDescent="0.25">
      <c r="A231" s="10">
        <f t="shared" si="19"/>
        <v>51410</v>
      </c>
      <c r="B231">
        <f t="shared" si="16"/>
        <v>20</v>
      </c>
      <c r="C231">
        <v>230</v>
      </c>
      <c r="D231" s="4">
        <f t="shared" ca="1" si="17"/>
        <v>0</v>
      </c>
      <c r="E231" s="24">
        <f ca="1">IF(SUM(D231,F231,G231)&gt;=J230,0,IF(ISNA(VLOOKUP(A231,'Extra aflossing'!A:G,3,0)),0,VLOOKUP(A231,'Extra aflossing'!A:G,3,0))+IF(Datum_vandaag&lt;A231,Maandelijks_extra,0))</f>
        <v>0</v>
      </c>
      <c r="F231" s="4">
        <f ca="1">IF('Annuitair extra nieuw'!J231&lt;=0.001,IF(A231&lt;=Stoppen_vrijwillig_aflos,IF(AND(Wat_wil_ik_maandelijks_betalen&gt;H231,A231&gt;=per_wanneer),IF(J230&gt;=0,IF(J230&gt;=Wat_wil_ik_maandelijks_betalen,(Wat_wil_ik_maandelijks_betalen-H231),J230-D231)),0),0),0)</f>
        <v>0</v>
      </c>
      <c r="G231" s="4">
        <f ca="1">J230*Invoer!$B$15/12</f>
        <v>0</v>
      </c>
      <c r="H231" s="4">
        <f ca="1">IFERROR(ABS(PMT(Invoer!$B$12/12,Invoer!$B$25-C231+1,J230,0)),0)</f>
        <v>0</v>
      </c>
      <c r="I231" s="4">
        <f t="shared" ca="1" si="15"/>
        <v>0</v>
      </c>
      <c r="J231" s="4">
        <f t="shared" ca="1" si="18"/>
        <v>0</v>
      </c>
    </row>
    <row r="232" spans="1:10" x14ac:dyDescent="0.25">
      <c r="A232" s="10">
        <f t="shared" si="19"/>
        <v>51441</v>
      </c>
      <c r="B232">
        <f t="shared" si="16"/>
        <v>20</v>
      </c>
      <c r="C232">
        <v>231</v>
      </c>
      <c r="D232" s="4">
        <f t="shared" ca="1" si="17"/>
        <v>0</v>
      </c>
      <c r="E232" s="24">
        <f ca="1">IF(SUM(D232,F232,G232)&gt;=J231,0,IF(ISNA(VLOOKUP(A232,'Extra aflossing'!A:G,3,0)),0,VLOOKUP(A232,'Extra aflossing'!A:G,3,0))+IF(Datum_vandaag&lt;A232,Maandelijks_extra,0))</f>
        <v>0</v>
      </c>
      <c r="F232" s="4">
        <f ca="1">IF('Annuitair extra nieuw'!J232&lt;=0.001,IF(A232&lt;=Stoppen_vrijwillig_aflos,IF(AND(Wat_wil_ik_maandelijks_betalen&gt;H232,A232&gt;=per_wanneer),IF(J231&gt;=0,IF(J231&gt;=Wat_wil_ik_maandelijks_betalen,(Wat_wil_ik_maandelijks_betalen-H232),J231-D232)),0),0),0)</f>
        <v>0</v>
      </c>
      <c r="G232" s="4">
        <f ca="1">J231*Invoer!$B$15/12</f>
        <v>0</v>
      </c>
      <c r="H232" s="4">
        <f ca="1">IFERROR(ABS(PMT(Invoer!$B$12/12,Invoer!$B$25-C232+1,J231,0)),0)</f>
        <v>0</v>
      </c>
      <c r="I232" s="4">
        <f t="shared" ca="1" si="15"/>
        <v>0</v>
      </c>
      <c r="J232" s="4">
        <f t="shared" ca="1" si="18"/>
        <v>0</v>
      </c>
    </row>
    <row r="233" spans="1:10" x14ac:dyDescent="0.25">
      <c r="A233" s="10">
        <f t="shared" si="19"/>
        <v>51471</v>
      </c>
      <c r="B233">
        <f t="shared" si="16"/>
        <v>20</v>
      </c>
      <c r="C233">
        <v>232</v>
      </c>
      <c r="D233" s="4">
        <f t="shared" ca="1" si="17"/>
        <v>0</v>
      </c>
      <c r="E233" s="24">
        <f ca="1">IF(SUM(D233,F233,G233)&gt;=J232,0,IF(ISNA(VLOOKUP(A233,'Extra aflossing'!A:G,3,0)),0,VLOOKUP(A233,'Extra aflossing'!A:G,3,0))+IF(Datum_vandaag&lt;A233,Maandelijks_extra,0))</f>
        <v>0</v>
      </c>
      <c r="F233" s="4">
        <f ca="1">IF('Annuitair extra nieuw'!J233&lt;=0.001,IF(A233&lt;=Stoppen_vrijwillig_aflos,IF(AND(Wat_wil_ik_maandelijks_betalen&gt;H233,A233&gt;=per_wanneer),IF(J232&gt;=0,IF(J232&gt;=Wat_wil_ik_maandelijks_betalen,(Wat_wil_ik_maandelijks_betalen-H233),J232-D233)),0),0),0)</f>
        <v>0</v>
      </c>
      <c r="G233" s="4">
        <f ca="1">J232*Invoer!$B$15/12</f>
        <v>0</v>
      </c>
      <c r="H233" s="4">
        <f ca="1">IFERROR(ABS(PMT(Invoer!$B$12/12,Invoer!$B$25-C233+1,J232,0)),0)</f>
        <v>0</v>
      </c>
      <c r="I233" s="4">
        <f t="shared" ca="1" si="15"/>
        <v>0</v>
      </c>
      <c r="J233" s="4">
        <f t="shared" ca="1" si="18"/>
        <v>0</v>
      </c>
    </row>
    <row r="234" spans="1:10" x14ac:dyDescent="0.25">
      <c r="A234" s="10">
        <f t="shared" si="19"/>
        <v>51502</v>
      </c>
      <c r="B234">
        <f t="shared" si="16"/>
        <v>20</v>
      </c>
      <c r="C234">
        <v>233</v>
      </c>
      <c r="D234" s="4">
        <f t="shared" ca="1" si="17"/>
        <v>0</v>
      </c>
      <c r="E234" s="24">
        <f ca="1">IF(SUM(D234,F234,G234)&gt;=J233,0,IF(ISNA(VLOOKUP(A234,'Extra aflossing'!A:G,3,0)),0,VLOOKUP(A234,'Extra aflossing'!A:G,3,0))+IF(Datum_vandaag&lt;A234,Maandelijks_extra,0))</f>
        <v>0</v>
      </c>
      <c r="F234" s="4">
        <f ca="1">IF('Annuitair extra nieuw'!J234&lt;=0.001,IF(A234&lt;=Stoppen_vrijwillig_aflos,IF(AND(Wat_wil_ik_maandelijks_betalen&gt;H234,A234&gt;=per_wanneer),IF(J233&gt;=0,IF(J233&gt;=Wat_wil_ik_maandelijks_betalen,(Wat_wil_ik_maandelijks_betalen-H234),J233-D234)),0),0),0)</f>
        <v>0</v>
      </c>
      <c r="G234" s="4">
        <f ca="1">J233*Invoer!$B$15/12</f>
        <v>0</v>
      </c>
      <c r="H234" s="4">
        <f ca="1">IFERROR(ABS(PMT(Invoer!$B$12/12,Invoer!$B$25-C234+1,J233,0)),0)</f>
        <v>0</v>
      </c>
      <c r="I234" s="4">
        <f t="shared" ca="1" si="15"/>
        <v>0</v>
      </c>
      <c r="J234" s="4">
        <f t="shared" ca="1" si="18"/>
        <v>0</v>
      </c>
    </row>
    <row r="235" spans="1:10" x14ac:dyDescent="0.25">
      <c r="A235" s="10">
        <f t="shared" si="19"/>
        <v>51533</v>
      </c>
      <c r="B235">
        <f t="shared" si="16"/>
        <v>20</v>
      </c>
      <c r="C235">
        <v>234</v>
      </c>
      <c r="D235" s="4">
        <f t="shared" ca="1" si="17"/>
        <v>0</v>
      </c>
      <c r="E235" s="24">
        <f ca="1">IF(SUM(D235,F235,G235)&gt;=J234,0,IF(ISNA(VLOOKUP(A235,'Extra aflossing'!A:G,3,0)),0,VLOOKUP(A235,'Extra aflossing'!A:G,3,0))+IF(Datum_vandaag&lt;A235,Maandelijks_extra,0))</f>
        <v>0</v>
      </c>
      <c r="F235" s="4">
        <f ca="1">IF('Annuitair extra nieuw'!J235&lt;=0.001,IF(A235&lt;=Stoppen_vrijwillig_aflos,IF(AND(Wat_wil_ik_maandelijks_betalen&gt;H235,A235&gt;=per_wanneer),IF(J234&gt;=0,IF(J234&gt;=Wat_wil_ik_maandelijks_betalen,(Wat_wil_ik_maandelijks_betalen-H235),J234-D235)),0),0),0)</f>
        <v>0</v>
      </c>
      <c r="G235" s="4">
        <f ca="1">J234*Invoer!$B$15/12</f>
        <v>0</v>
      </c>
      <c r="H235" s="4">
        <f ca="1">IFERROR(ABS(PMT(Invoer!$B$12/12,Invoer!$B$25-C235+1,J234,0)),0)</f>
        <v>0</v>
      </c>
      <c r="I235" s="4">
        <f t="shared" ca="1" si="15"/>
        <v>0</v>
      </c>
      <c r="J235" s="4">
        <f t="shared" ca="1" si="18"/>
        <v>0</v>
      </c>
    </row>
    <row r="236" spans="1:10" x14ac:dyDescent="0.25">
      <c r="A236" s="10">
        <f t="shared" si="19"/>
        <v>51561</v>
      </c>
      <c r="B236">
        <f t="shared" si="16"/>
        <v>20</v>
      </c>
      <c r="C236">
        <v>235</v>
      </c>
      <c r="D236" s="4">
        <f t="shared" ca="1" si="17"/>
        <v>0</v>
      </c>
      <c r="E236" s="24">
        <f ca="1">IF(SUM(D236,F236,G236)&gt;=J235,0,IF(ISNA(VLOOKUP(A236,'Extra aflossing'!A:G,3,0)),0,VLOOKUP(A236,'Extra aflossing'!A:G,3,0))+IF(Datum_vandaag&lt;A236,Maandelijks_extra,0))</f>
        <v>0</v>
      </c>
      <c r="F236" s="4">
        <f ca="1">IF('Annuitair extra nieuw'!J236&lt;=0.001,IF(A236&lt;=Stoppen_vrijwillig_aflos,IF(AND(Wat_wil_ik_maandelijks_betalen&gt;H236,A236&gt;=per_wanneer),IF(J235&gt;=0,IF(J235&gt;=Wat_wil_ik_maandelijks_betalen,(Wat_wil_ik_maandelijks_betalen-H236),J235-D236)),0),0),0)</f>
        <v>0</v>
      </c>
      <c r="G236" s="4">
        <f ca="1">J235*Invoer!$B$15/12</f>
        <v>0</v>
      </c>
      <c r="H236" s="4">
        <f ca="1">IFERROR(ABS(PMT(Invoer!$B$12/12,Invoer!$B$25-C236+1,J235,0)),0)</f>
        <v>0</v>
      </c>
      <c r="I236" s="4">
        <f t="shared" ca="1" si="15"/>
        <v>0</v>
      </c>
      <c r="J236" s="4">
        <f t="shared" ca="1" si="18"/>
        <v>0</v>
      </c>
    </row>
    <row r="237" spans="1:10" x14ac:dyDescent="0.25">
      <c r="A237" s="10">
        <f t="shared" si="19"/>
        <v>51592</v>
      </c>
      <c r="B237">
        <f t="shared" si="16"/>
        <v>20</v>
      </c>
      <c r="C237">
        <v>236</v>
      </c>
      <c r="D237" s="4">
        <f t="shared" ca="1" si="17"/>
        <v>0</v>
      </c>
      <c r="E237" s="24">
        <f ca="1">IF(SUM(D237,F237,G237)&gt;=J236,0,IF(ISNA(VLOOKUP(A237,'Extra aflossing'!A:G,3,0)),0,VLOOKUP(A237,'Extra aflossing'!A:G,3,0))+IF(Datum_vandaag&lt;A237,Maandelijks_extra,0))</f>
        <v>0</v>
      </c>
      <c r="F237" s="4">
        <f ca="1">IF('Annuitair extra nieuw'!J237&lt;=0.001,IF(A237&lt;=Stoppen_vrijwillig_aflos,IF(AND(Wat_wil_ik_maandelijks_betalen&gt;H237,A237&gt;=per_wanneer),IF(J236&gt;=0,IF(J236&gt;=Wat_wil_ik_maandelijks_betalen,(Wat_wil_ik_maandelijks_betalen-H237),J236-D237)),0),0),0)</f>
        <v>0</v>
      </c>
      <c r="G237" s="4">
        <f ca="1">J236*Invoer!$B$15/12</f>
        <v>0</v>
      </c>
      <c r="H237" s="4">
        <f ca="1">IFERROR(ABS(PMT(Invoer!$B$12/12,Invoer!$B$25-C237+1,J236,0)),0)</f>
        <v>0</v>
      </c>
      <c r="I237" s="4">
        <f t="shared" ca="1" si="15"/>
        <v>0</v>
      </c>
      <c r="J237" s="4">
        <f t="shared" ca="1" si="18"/>
        <v>0</v>
      </c>
    </row>
    <row r="238" spans="1:10" x14ac:dyDescent="0.25">
      <c r="A238" s="10">
        <f t="shared" si="19"/>
        <v>51622</v>
      </c>
      <c r="B238">
        <f t="shared" si="16"/>
        <v>20</v>
      </c>
      <c r="C238">
        <v>237</v>
      </c>
      <c r="D238" s="4">
        <f t="shared" ca="1" si="17"/>
        <v>0</v>
      </c>
      <c r="E238" s="24">
        <f ca="1">IF(SUM(D238,F238,G238)&gt;=J237,0,IF(ISNA(VLOOKUP(A238,'Extra aflossing'!A:G,3,0)),0,VLOOKUP(A238,'Extra aflossing'!A:G,3,0))+IF(Datum_vandaag&lt;A238,Maandelijks_extra,0))</f>
        <v>0</v>
      </c>
      <c r="F238" s="4">
        <f ca="1">IF('Annuitair extra nieuw'!J238&lt;=0.001,IF(A238&lt;=Stoppen_vrijwillig_aflos,IF(AND(Wat_wil_ik_maandelijks_betalen&gt;H238,A238&gt;=per_wanneer),IF(J237&gt;=0,IF(J237&gt;=Wat_wil_ik_maandelijks_betalen,(Wat_wil_ik_maandelijks_betalen-H238),J237-D238)),0),0),0)</f>
        <v>0</v>
      </c>
      <c r="G238" s="4">
        <f ca="1">J237*Invoer!$B$15/12</f>
        <v>0</v>
      </c>
      <c r="H238" s="4">
        <f ca="1">IFERROR(ABS(PMT(Invoer!$B$12/12,Invoer!$B$25-C238+1,J237,0)),0)</f>
        <v>0</v>
      </c>
      <c r="I238" s="4">
        <f t="shared" ca="1" si="15"/>
        <v>0</v>
      </c>
      <c r="J238" s="4">
        <f t="shared" ca="1" si="18"/>
        <v>0</v>
      </c>
    </row>
    <row r="239" spans="1:10" x14ac:dyDescent="0.25">
      <c r="A239" s="10">
        <f t="shared" si="19"/>
        <v>51653</v>
      </c>
      <c r="B239">
        <f t="shared" si="16"/>
        <v>20</v>
      </c>
      <c r="C239">
        <v>238</v>
      </c>
      <c r="D239" s="4">
        <f t="shared" ca="1" si="17"/>
        <v>0</v>
      </c>
      <c r="E239" s="24">
        <f ca="1">IF(SUM(D239,F239,G239)&gt;=J238,0,IF(ISNA(VLOOKUP(A239,'Extra aflossing'!A:G,3,0)),0,VLOOKUP(A239,'Extra aflossing'!A:G,3,0))+IF(Datum_vandaag&lt;A239,Maandelijks_extra,0))</f>
        <v>0</v>
      </c>
      <c r="F239" s="4">
        <f ca="1">IF('Annuitair extra nieuw'!J239&lt;=0.001,IF(A239&lt;=Stoppen_vrijwillig_aflos,IF(AND(Wat_wil_ik_maandelijks_betalen&gt;H239,A239&gt;=per_wanneer),IF(J238&gt;=0,IF(J238&gt;=Wat_wil_ik_maandelijks_betalen,(Wat_wil_ik_maandelijks_betalen-H239),J238-D239)),0),0),0)</f>
        <v>0</v>
      </c>
      <c r="G239" s="4">
        <f ca="1">J238*Invoer!$B$15/12</f>
        <v>0</v>
      </c>
      <c r="H239" s="4">
        <f ca="1">IFERROR(ABS(PMT(Invoer!$B$12/12,Invoer!$B$25-C239+1,J238,0)),0)</f>
        <v>0</v>
      </c>
      <c r="I239" s="4">
        <f t="shared" ca="1" si="15"/>
        <v>0</v>
      </c>
      <c r="J239" s="4">
        <f t="shared" ca="1" si="18"/>
        <v>0</v>
      </c>
    </row>
    <row r="240" spans="1:10" x14ac:dyDescent="0.25">
      <c r="A240" s="10">
        <f t="shared" si="19"/>
        <v>51683</v>
      </c>
      <c r="B240">
        <f t="shared" si="16"/>
        <v>20</v>
      </c>
      <c r="C240">
        <v>239</v>
      </c>
      <c r="D240" s="4">
        <f t="shared" ca="1" si="17"/>
        <v>0</v>
      </c>
      <c r="E240" s="24">
        <f ca="1">IF(SUM(D240,F240,G240)&gt;=J239,0,IF(ISNA(VLOOKUP(A240,'Extra aflossing'!A:G,3,0)),0,VLOOKUP(A240,'Extra aflossing'!A:G,3,0))+IF(Datum_vandaag&lt;A240,Maandelijks_extra,0))</f>
        <v>0</v>
      </c>
      <c r="F240" s="4">
        <f ca="1">IF('Annuitair extra nieuw'!J240&lt;=0.001,IF(A240&lt;=Stoppen_vrijwillig_aflos,IF(AND(Wat_wil_ik_maandelijks_betalen&gt;H240,A240&gt;=per_wanneer),IF(J239&gt;=0,IF(J239&gt;=Wat_wil_ik_maandelijks_betalen,(Wat_wil_ik_maandelijks_betalen-H240),J239-D240)),0),0),0)</f>
        <v>0</v>
      </c>
      <c r="G240" s="4">
        <f ca="1">J239*Invoer!$B$15/12</f>
        <v>0</v>
      </c>
      <c r="H240" s="4">
        <f ca="1">IFERROR(ABS(PMT(Invoer!$B$12/12,Invoer!$B$25-C240+1,J239,0)),0)</f>
        <v>0</v>
      </c>
      <c r="I240" s="4">
        <f t="shared" ca="1" si="15"/>
        <v>0</v>
      </c>
      <c r="J240" s="4">
        <f t="shared" ca="1" si="18"/>
        <v>0</v>
      </c>
    </row>
    <row r="241" spans="1:10" x14ac:dyDescent="0.25">
      <c r="A241" s="10">
        <f t="shared" si="19"/>
        <v>51714</v>
      </c>
      <c r="B241">
        <f t="shared" si="16"/>
        <v>20</v>
      </c>
      <c r="C241">
        <v>240</v>
      </c>
      <c r="D241" s="4">
        <f t="shared" ca="1" si="17"/>
        <v>0</v>
      </c>
      <c r="E241" s="24">
        <f ca="1">IF(SUM(D241,F241,G241)&gt;=J240,0,IF(ISNA(VLOOKUP(A241,'Extra aflossing'!A:G,3,0)),0,VLOOKUP(A241,'Extra aflossing'!A:G,3,0))+IF(Datum_vandaag&lt;A241,Maandelijks_extra,0))</f>
        <v>0</v>
      </c>
      <c r="F241" s="4">
        <f ca="1">IF('Annuitair extra nieuw'!J241&lt;=0.001,IF(A241&lt;=Stoppen_vrijwillig_aflos,IF(AND(Wat_wil_ik_maandelijks_betalen&gt;H241,A241&gt;=per_wanneer),IF(J240&gt;=0,IF(J240&gt;=Wat_wil_ik_maandelijks_betalen,(Wat_wil_ik_maandelijks_betalen-H241),J240-D241)),0),0),0)</f>
        <v>0</v>
      </c>
      <c r="G241" s="4">
        <f ca="1">J240*Invoer!$B$15/12</f>
        <v>0</v>
      </c>
      <c r="H241" s="4">
        <f ca="1">IFERROR(ABS(PMT(Invoer!$B$12/12,Invoer!$B$25-C241+1,J240,0)),0)</f>
        <v>0</v>
      </c>
      <c r="I241" s="4">
        <f t="shared" ca="1" si="15"/>
        <v>0</v>
      </c>
      <c r="J241" s="4">
        <f t="shared" ca="1" si="18"/>
        <v>0</v>
      </c>
    </row>
    <row r="242" spans="1:10" x14ac:dyDescent="0.25">
      <c r="A242" s="10">
        <f t="shared" si="19"/>
        <v>51745</v>
      </c>
      <c r="B242">
        <f t="shared" si="16"/>
        <v>21</v>
      </c>
      <c r="C242">
        <v>241</v>
      </c>
      <c r="D242" s="4">
        <f t="shared" ca="1" si="17"/>
        <v>0</v>
      </c>
      <c r="E242" s="24">
        <f ca="1">IF(SUM(D242,F242,G242)&gt;=J241,0,IF(ISNA(VLOOKUP(A242,'Extra aflossing'!A:G,3,0)),0,VLOOKUP(A242,'Extra aflossing'!A:G,3,0))+IF(Datum_vandaag&lt;A242,Maandelijks_extra,0))</f>
        <v>0</v>
      </c>
      <c r="F242" s="4">
        <f ca="1">IF('Annuitair extra nieuw'!J242&lt;=0.001,IF(A242&lt;=Stoppen_vrijwillig_aflos,IF(AND(Wat_wil_ik_maandelijks_betalen&gt;H242,A242&gt;=per_wanneer),IF(J241&gt;=0,IF(J241&gt;=Wat_wil_ik_maandelijks_betalen,(Wat_wil_ik_maandelijks_betalen-H242),J241-D242)),0),0),0)</f>
        <v>0</v>
      </c>
      <c r="G242" s="4">
        <f ca="1">J241*Invoer!$B$16/12</f>
        <v>0</v>
      </c>
      <c r="H242" s="4">
        <f ca="1">IFERROR(ABS(PMT(Invoer!$B$12/12,Invoer!$B$25-C242+1,J241,0)),0)</f>
        <v>0</v>
      </c>
      <c r="I242" s="4">
        <f t="shared" ca="1" si="15"/>
        <v>0</v>
      </c>
      <c r="J242" s="4">
        <f t="shared" ca="1" si="18"/>
        <v>0</v>
      </c>
    </row>
    <row r="243" spans="1:10" x14ac:dyDescent="0.25">
      <c r="A243" s="10">
        <f t="shared" si="19"/>
        <v>51775</v>
      </c>
      <c r="B243">
        <f t="shared" si="16"/>
        <v>21</v>
      </c>
      <c r="C243">
        <v>242</v>
      </c>
      <c r="D243" s="4">
        <f t="shared" ca="1" si="17"/>
        <v>0</v>
      </c>
      <c r="E243" s="24">
        <f ca="1">IF(SUM(D243,F243,G243)&gt;=J242,0,IF(ISNA(VLOOKUP(A243,'Extra aflossing'!A:G,3,0)),0,VLOOKUP(A243,'Extra aflossing'!A:G,3,0))+IF(Datum_vandaag&lt;A243,Maandelijks_extra,0))</f>
        <v>0</v>
      </c>
      <c r="F243" s="4">
        <f ca="1">IF('Annuitair extra nieuw'!J243&lt;=0.001,IF(A243&lt;=Stoppen_vrijwillig_aflos,IF(AND(Wat_wil_ik_maandelijks_betalen&gt;H243,A243&gt;=per_wanneer),IF(J242&gt;=0,IF(J242&gt;=Wat_wil_ik_maandelijks_betalen,(Wat_wil_ik_maandelijks_betalen-H243),J242-D243)),0),0),0)</f>
        <v>0</v>
      </c>
      <c r="G243" s="4">
        <f ca="1">J242*Invoer!$B$16/12</f>
        <v>0</v>
      </c>
      <c r="H243" s="4">
        <f ca="1">IFERROR(ABS(PMT(Invoer!$B$12/12,Invoer!$B$25-C243+1,J242,0)),0)</f>
        <v>0</v>
      </c>
      <c r="I243" s="4">
        <f t="shared" ca="1" si="15"/>
        <v>0</v>
      </c>
      <c r="J243" s="4">
        <f t="shared" ca="1" si="18"/>
        <v>0</v>
      </c>
    </row>
    <row r="244" spans="1:10" x14ac:dyDescent="0.25">
      <c r="A244" s="10">
        <f t="shared" si="19"/>
        <v>51806</v>
      </c>
      <c r="B244">
        <f t="shared" si="16"/>
        <v>21</v>
      </c>
      <c r="C244">
        <v>243</v>
      </c>
      <c r="D244" s="4">
        <f t="shared" ca="1" si="17"/>
        <v>0</v>
      </c>
      <c r="E244" s="24">
        <f ca="1">IF(SUM(D244,F244,G244)&gt;=J243,0,IF(ISNA(VLOOKUP(A244,'Extra aflossing'!A:G,3,0)),0,VLOOKUP(A244,'Extra aflossing'!A:G,3,0))+IF(Datum_vandaag&lt;A244,Maandelijks_extra,0))</f>
        <v>0</v>
      </c>
      <c r="F244" s="4">
        <f ca="1">IF('Annuitair extra nieuw'!J244&lt;=0.001,IF(A244&lt;=Stoppen_vrijwillig_aflos,IF(AND(Wat_wil_ik_maandelijks_betalen&gt;H244,A244&gt;=per_wanneer),IF(J243&gt;=0,IF(J243&gt;=Wat_wil_ik_maandelijks_betalen,(Wat_wil_ik_maandelijks_betalen-H244),J243-D244)),0),0),0)</f>
        <v>0</v>
      </c>
      <c r="G244" s="4">
        <f ca="1">J243*Invoer!$B$16/12</f>
        <v>0</v>
      </c>
      <c r="H244" s="4">
        <f ca="1">IFERROR(ABS(PMT(Invoer!$B$12/12,Invoer!$B$25-C244+1,J243,0)),0)</f>
        <v>0</v>
      </c>
      <c r="I244" s="4">
        <f t="shared" ca="1" si="15"/>
        <v>0</v>
      </c>
      <c r="J244" s="4">
        <f t="shared" ca="1" si="18"/>
        <v>0</v>
      </c>
    </row>
    <row r="245" spans="1:10" x14ac:dyDescent="0.25">
      <c r="A245" s="10">
        <f t="shared" si="19"/>
        <v>51836</v>
      </c>
      <c r="B245">
        <f t="shared" si="16"/>
        <v>21</v>
      </c>
      <c r="C245">
        <v>244</v>
      </c>
      <c r="D245" s="4">
        <f t="shared" ca="1" si="17"/>
        <v>0</v>
      </c>
      <c r="E245" s="24">
        <f ca="1">IF(SUM(D245,F245,G245)&gt;=J244,0,IF(ISNA(VLOOKUP(A245,'Extra aflossing'!A:G,3,0)),0,VLOOKUP(A245,'Extra aflossing'!A:G,3,0))+IF(Datum_vandaag&lt;A245,Maandelijks_extra,0))</f>
        <v>0</v>
      </c>
      <c r="F245" s="4">
        <f ca="1">IF('Annuitair extra nieuw'!J245&lt;=0.001,IF(A245&lt;=Stoppen_vrijwillig_aflos,IF(AND(Wat_wil_ik_maandelijks_betalen&gt;H245,A245&gt;=per_wanneer),IF(J244&gt;=0,IF(J244&gt;=Wat_wil_ik_maandelijks_betalen,(Wat_wil_ik_maandelijks_betalen-H245),J244-D245)),0),0),0)</f>
        <v>0</v>
      </c>
      <c r="G245" s="4">
        <f ca="1">J244*Invoer!$B$16/12</f>
        <v>0</v>
      </c>
      <c r="H245" s="4">
        <f ca="1">IFERROR(ABS(PMT(Invoer!$B$12/12,Invoer!$B$25-C245+1,J244,0)),0)</f>
        <v>0</v>
      </c>
      <c r="I245" s="4">
        <f t="shared" ca="1" si="15"/>
        <v>0</v>
      </c>
      <c r="J245" s="4">
        <f t="shared" ca="1" si="18"/>
        <v>0</v>
      </c>
    </row>
    <row r="246" spans="1:10" x14ac:dyDescent="0.25">
      <c r="A246" s="10">
        <f t="shared" si="19"/>
        <v>51867</v>
      </c>
      <c r="B246">
        <f t="shared" si="16"/>
        <v>21</v>
      </c>
      <c r="C246">
        <v>245</v>
      </c>
      <c r="D246" s="4">
        <f t="shared" ca="1" si="17"/>
        <v>0</v>
      </c>
      <c r="E246" s="24">
        <f ca="1">IF(SUM(D246,F246,G246)&gt;=J245,0,IF(ISNA(VLOOKUP(A246,'Extra aflossing'!A:G,3,0)),0,VLOOKUP(A246,'Extra aflossing'!A:G,3,0))+IF(Datum_vandaag&lt;A246,Maandelijks_extra,0))</f>
        <v>0</v>
      </c>
      <c r="F246" s="4">
        <f ca="1">IF('Annuitair extra nieuw'!J246&lt;=0.001,IF(A246&lt;=Stoppen_vrijwillig_aflos,IF(AND(Wat_wil_ik_maandelijks_betalen&gt;H246,A246&gt;=per_wanneer),IF(J245&gt;=0,IF(J245&gt;=Wat_wil_ik_maandelijks_betalen,(Wat_wil_ik_maandelijks_betalen-H246),J245-D246)),0),0),0)</f>
        <v>0</v>
      </c>
      <c r="G246" s="4">
        <f ca="1">J245*Invoer!$B$16/12</f>
        <v>0</v>
      </c>
      <c r="H246" s="4">
        <f ca="1">IFERROR(ABS(PMT(Invoer!$B$12/12,Invoer!$B$25-C246+1,J245,0)),0)</f>
        <v>0</v>
      </c>
      <c r="I246" s="4">
        <f t="shared" ca="1" si="15"/>
        <v>0</v>
      </c>
      <c r="J246" s="4">
        <f t="shared" ca="1" si="18"/>
        <v>0</v>
      </c>
    </row>
    <row r="247" spans="1:10" x14ac:dyDescent="0.25">
      <c r="A247" s="10">
        <f t="shared" si="19"/>
        <v>51898</v>
      </c>
      <c r="B247">
        <f t="shared" si="16"/>
        <v>21</v>
      </c>
      <c r="C247">
        <v>246</v>
      </c>
      <c r="D247" s="4">
        <f t="shared" ca="1" si="17"/>
        <v>0</v>
      </c>
      <c r="E247" s="24">
        <f ca="1">IF(SUM(D247,F247,G247)&gt;=J246,0,IF(ISNA(VLOOKUP(A247,'Extra aflossing'!A:G,3,0)),0,VLOOKUP(A247,'Extra aflossing'!A:G,3,0))+IF(Datum_vandaag&lt;A247,Maandelijks_extra,0))</f>
        <v>0</v>
      </c>
      <c r="F247" s="4">
        <f ca="1">IF('Annuitair extra nieuw'!J247&lt;=0.001,IF(A247&lt;=Stoppen_vrijwillig_aflos,IF(AND(Wat_wil_ik_maandelijks_betalen&gt;H247,A247&gt;=per_wanneer),IF(J246&gt;=0,IF(J246&gt;=Wat_wil_ik_maandelijks_betalen,(Wat_wil_ik_maandelijks_betalen-H247),J246-D247)),0),0),0)</f>
        <v>0</v>
      </c>
      <c r="G247" s="4">
        <f ca="1">J246*Invoer!$B$16/12</f>
        <v>0</v>
      </c>
      <c r="H247" s="4">
        <f ca="1">IFERROR(ABS(PMT(Invoer!$B$12/12,Invoer!$B$25-C247+1,J246,0)),0)</f>
        <v>0</v>
      </c>
      <c r="I247" s="4">
        <f t="shared" ca="1" si="15"/>
        <v>0</v>
      </c>
      <c r="J247" s="4">
        <f t="shared" ca="1" si="18"/>
        <v>0</v>
      </c>
    </row>
    <row r="248" spans="1:10" x14ac:dyDescent="0.25">
      <c r="A248" s="10">
        <f t="shared" si="19"/>
        <v>51926</v>
      </c>
      <c r="B248">
        <f t="shared" si="16"/>
        <v>21</v>
      </c>
      <c r="C248">
        <v>247</v>
      </c>
      <c r="D248" s="4">
        <f t="shared" ca="1" si="17"/>
        <v>0</v>
      </c>
      <c r="E248" s="24">
        <f ca="1">IF(SUM(D248,F248,G248)&gt;=J247,0,IF(ISNA(VLOOKUP(A248,'Extra aflossing'!A:G,3,0)),0,VLOOKUP(A248,'Extra aflossing'!A:G,3,0))+IF(Datum_vandaag&lt;A248,Maandelijks_extra,0))</f>
        <v>0</v>
      </c>
      <c r="F248" s="4">
        <f ca="1">IF('Annuitair extra nieuw'!J248&lt;=0.001,IF(A248&lt;=Stoppen_vrijwillig_aflos,IF(AND(Wat_wil_ik_maandelijks_betalen&gt;H248,A248&gt;=per_wanneer),IF(J247&gt;=0,IF(J247&gt;=Wat_wil_ik_maandelijks_betalen,(Wat_wil_ik_maandelijks_betalen-H248),J247-D248)),0),0),0)</f>
        <v>0</v>
      </c>
      <c r="G248" s="4">
        <f ca="1">J247*Invoer!$B$16/12</f>
        <v>0</v>
      </c>
      <c r="H248" s="4">
        <f ca="1">IFERROR(ABS(PMT(Invoer!$B$12/12,Invoer!$B$25-C248+1,J247,0)),0)</f>
        <v>0</v>
      </c>
      <c r="I248" s="4">
        <f t="shared" ca="1" si="15"/>
        <v>0</v>
      </c>
      <c r="J248" s="4">
        <f t="shared" ca="1" si="18"/>
        <v>0</v>
      </c>
    </row>
    <row r="249" spans="1:10" x14ac:dyDescent="0.25">
      <c r="A249" s="10">
        <f t="shared" si="19"/>
        <v>51957</v>
      </c>
      <c r="B249">
        <f t="shared" si="16"/>
        <v>21</v>
      </c>
      <c r="C249">
        <v>248</v>
      </c>
      <c r="D249" s="4">
        <f t="shared" ca="1" si="17"/>
        <v>0</v>
      </c>
      <c r="E249" s="24">
        <f ca="1">IF(SUM(D249,F249,G249)&gt;=J248,0,IF(ISNA(VLOOKUP(A249,'Extra aflossing'!A:G,3,0)),0,VLOOKUP(A249,'Extra aflossing'!A:G,3,0))+IF(Datum_vandaag&lt;A249,Maandelijks_extra,0))</f>
        <v>0</v>
      </c>
      <c r="F249" s="4">
        <f ca="1">IF('Annuitair extra nieuw'!J249&lt;=0.001,IF(A249&lt;=Stoppen_vrijwillig_aflos,IF(AND(Wat_wil_ik_maandelijks_betalen&gt;H249,A249&gt;=per_wanneer),IF(J248&gt;=0,IF(J248&gt;=Wat_wil_ik_maandelijks_betalen,(Wat_wil_ik_maandelijks_betalen-H249),J248-D249)),0),0),0)</f>
        <v>0</v>
      </c>
      <c r="G249" s="4">
        <f ca="1">J248*Invoer!$B$16/12</f>
        <v>0</v>
      </c>
      <c r="H249" s="4">
        <f ca="1">IFERROR(ABS(PMT(Invoer!$B$12/12,Invoer!$B$25-C249+1,J248,0)),0)</f>
        <v>0</v>
      </c>
      <c r="I249" s="4">
        <f t="shared" ca="1" si="15"/>
        <v>0</v>
      </c>
      <c r="J249" s="4">
        <f t="shared" ca="1" si="18"/>
        <v>0</v>
      </c>
    </row>
    <row r="250" spans="1:10" x14ac:dyDescent="0.25">
      <c r="A250" s="10">
        <f t="shared" si="19"/>
        <v>51987</v>
      </c>
      <c r="B250">
        <f t="shared" si="16"/>
        <v>21</v>
      </c>
      <c r="C250">
        <v>249</v>
      </c>
      <c r="D250" s="4">
        <f t="shared" ca="1" si="17"/>
        <v>0</v>
      </c>
      <c r="E250" s="24">
        <f ca="1">IF(SUM(D250,F250,G250)&gt;=J249,0,IF(ISNA(VLOOKUP(A250,'Extra aflossing'!A:G,3,0)),0,VLOOKUP(A250,'Extra aflossing'!A:G,3,0))+IF(Datum_vandaag&lt;A250,Maandelijks_extra,0))</f>
        <v>0</v>
      </c>
      <c r="F250" s="4">
        <f ca="1">IF('Annuitair extra nieuw'!J250&lt;=0.001,IF(A250&lt;=Stoppen_vrijwillig_aflos,IF(AND(Wat_wil_ik_maandelijks_betalen&gt;H250,A250&gt;=per_wanneer),IF(J249&gt;=0,IF(J249&gt;=Wat_wil_ik_maandelijks_betalen,(Wat_wil_ik_maandelijks_betalen-H250),J249-D250)),0),0),0)</f>
        <v>0</v>
      </c>
      <c r="G250" s="4">
        <f ca="1">J249*Invoer!$B$16/12</f>
        <v>0</v>
      </c>
      <c r="H250" s="4">
        <f ca="1">IFERROR(ABS(PMT(Invoer!$B$12/12,Invoer!$B$25-C250+1,J249,0)),0)</f>
        <v>0</v>
      </c>
      <c r="I250" s="4">
        <f t="shared" ca="1" si="15"/>
        <v>0</v>
      </c>
      <c r="J250" s="4">
        <f t="shared" ca="1" si="18"/>
        <v>0</v>
      </c>
    </row>
    <row r="251" spans="1:10" x14ac:dyDescent="0.25">
      <c r="A251" s="10">
        <f t="shared" si="19"/>
        <v>52018</v>
      </c>
      <c r="B251">
        <f t="shared" si="16"/>
        <v>21</v>
      </c>
      <c r="C251">
        <v>250</v>
      </c>
      <c r="D251" s="4">
        <f t="shared" ca="1" si="17"/>
        <v>0</v>
      </c>
      <c r="E251" s="24">
        <f ca="1">IF(SUM(D251,F251,G251)&gt;=J250,0,IF(ISNA(VLOOKUP(A251,'Extra aflossing'!A:G,3,0)),0,VLOOKUP(A251,'Extra aflossing'!A:G,3,0))+IF(Datum_vandaag&lt;A251,Maandelijks_extra,0))</f>
        <v>0</v>
      </c>
      <c r="F251" s="4">
        <f ca="1">IF('Annuitair extra nieuw'!J251&lt;=0.001,IF(A251&lt;=Stoppen_vrijwillig_aflos,IF(AND(Wat_wil_ik_maandelijks_betalen&gt;H251,A251&gt;=per_wanneer),IF(J250&gt;=0,IF(J250&gt;=Wat_wil_ik_maandelijks_betalen,(Wat_wil_ik_maandelijks_betalen-H251),J250-D251)),0),0),0)</f>
        <v>0</v>
      </c>
      <c r="G251" s="4">
        <f ca="1">J250*Invoer!$B$16/12</f>
        <v>0</v>
      </c>
      <c r="H251" s="4">
        <f ca="1">IFERROR(ABS(PMT(Invoer!$B$12/12,Invoer!$B$25-C251+1,J250,0)),0)</f>
        <v>0</v>
      </c>
      <c r="I251" s="4">
        <f t="shared" ca="1" si="15"/>
        <v>0</v>
      </c>
      <c r="J251" s="4">
        <f t="shared" ca="1" si="18"/>
        <v>0</v>
      </c>
    </row>
    <row r="252" spans="1:10" x14ac:dyDescent="0.25">
      <c r="A252" s="10">
        <f t="shared" si="19"/>
        <v>52048</v>
      </c>
      <c r="B252">
        <f t="shared" si="16"/>
        <v>21</v>
      </c>
      <c r="C252">
        <v>251</v>
      </c>
      <c r="D252" s="4">
        <f t="shared" ca="1" si="17"/>
        <v>0</v>
      </c>
      <c r="E252" s="24">
        <f ca="1">IF(SUM(D252,F252,G252)&gt;=J251,0,IF(ISNA(VLOOKUP(A252,'Extra aflossing'!A:G,3,0)),0,VLOOKUP(A252,'Extra aflossing'!A:G,3,0))+IF(Datum_vandaag&lt;A252,Maandelijks_extra,0))</f>
        <v>0</v>
      </c>
      <c r="F252" s="4">
        <f ca="1">IF('Annuitair extra nieuw'!J252&lt;=0.001,IF(A252&lt;=Stoppen_vrijwillig_aflos,IF(AND(Wat_wil_ik_maandelijks_betalen&gt;H252,A252&gt;=per_wanneer),IF(J251&gt;=0,IF(J251&gt;=Wat_wil_ik_maandelijks_betalen,(Wat_wil_ik_maandelijks_betalen-H252),J251-D252)),0),0),0)</f>
        <v>0</v>
      </c>
      <c r="G252" s="4">
        <f ca="1">J251*Invoer!$B$16/12</f>
        <v>0</v>
      </c>
      <c r="H252" s="4">
        <f ca="1">IFERROR(ABS(PMT(Invoer!$B$12/12,Invoer!$B$25-C252+1,J251,0)),0)</f>
        <v>0</v>
      </c>
      <c r="I252" s="4">
        <f t="shared" ca="1" si="15"/>
        <v>0</v>
      </c>
      <c r="J252" s="4">
        <f t="shared" ca="1" si="18"/>
        <v>0</v>
      </c>
    </row>
    <row r="253" spans="1:10" x14ac:dyDescent="0.25">
      <c r="A253" s="10">
        <f t="shared" si="19"/>
        <v>52079</v>
      </c>
      <c r="B253">
        <f t="shared" si="16"/>
        <v>21</v>
      </c>
      <c r="C253">
        <v>252</v>
      </c>
      <c r="D253" s="4">
        <f t="shared" ca="1" si="17"/>
        <v>0</v>
      </c>
      <c r="E253" s="24">
        <f ca="1">IF(SUM(D253,F253,G253)&gt;=J252,0,IF(ISNA(VLOOKUP(A253,'Extra aflossing'!A:G,3,0)),0,VLOOKUP(A253,'Extra aflossing'!A:G,3,0))+IF(Datum_vandaag&lt;A253,Maandelijks_extra,0))</f>
        <v>0</v>
      </c>
      <c r="F253" s="4">
        <f ca="1">IF('Annuitair extra nieuw'!J253&lt;=0.001,IF(A253&lt;=Stoppen_vrijwillig_aflos,IF(AND(Wat_wil_ik_maandelijks_betalen&gt;H253,A253&gt;=per_wanneer),IF(J252&gt;=0,IF(J252&gt;=Wat_wil_ik_maandelijks_betalen,(Wat_wil_ik_maandelijks_betalen-H253),J252-D253)),0),0),0)</f>
        <v>0</v>
      </c>
      <c r="G253" s="4">
        <f ca="1">J252*Invoer!$B$16/12</f>
        <v>0</v>
      </c>
      <c r="H253" s="4">
        <f ca="1">IFERROR(ABS(PMT(Invoer!$B$12/12,Invoer!$B$25-C253+1,J252,0)),0)</f>
        <v>0</v>
      </c>
      <c r="I253" s="4">
        <f t="shared" ca="1" si="15"/>
        <v>0</v>
      </c>
      <c r="J253" s="4">
        <f t="shared" ca="1" si="18"/>
        <v>0</v>
      </c>
    </row>
    <row r="254" spans="1:10" x14ac:dyDescent="0.25">
      <c r="A254" s="10">
        <f t="shared" si="19"/>
        <v>52110</v>
      </c>
      <c r="B254">
        <f t="shared" si="16"/>
        <v>22</v>
      </c>
      <c r="C254">
        <v>253</v>
      </c>
      <c r="D254" s="4">
        <f t="shared" ca="1" si="17"/>
        <v>0</v>
      </c>
      <c r="E254" s="24">
        <f ca="1">IF(SUM(D254,F254,G254)&gt;=J253,0,IF(ISNA(VLOOKUP(A254,'Extra aflossing'!A:G,3,0)),0,VLOOKUP(A254,'Extra aflossing'!A:G,3,0))+IF(Datum_vandaag&lt;A254,Maandelijks_extra,0))</f>
        <v>0</v>
      </c>
      <c r="F254" s="4">
        <f ca="1">IF('Annuitair extra nieuw'!J254&lt;=0.001,IF(A254&lt;=Stoppen_vrijwillig_aflos,IF(AND(Wat_wil_ik_maandelijks_betalen&gt;H254,A254&gt;=per_wanneer),IF(J253&gt;=0,IF(J253&gt;=Wat_wil_ik_maandelijks_betalen,(Wat_wil_ik_maandelijks_betalen-H254),J253-D254)),0),0),0)</f>
        <v>0</v>
      </c>
      <c r="G254" s="4">
        <f ca="1">J253*Invoer!$B$16/12</f>
        <v>0</v>
      </c>
      <c r="H254" s="4">
        <f ca="1">IFERROR(ABS(PMT(Invoer!$B$12/12,Invoer!$B$25-C254+1,J253,0)),0)</f>
        <v>0</v>
      </c>
      <c r="I254" s="4">
        <f t="shared" ca="1" si="15"/>
        <v>0</v>
      </c>
      <c r="J254" s="4">
        <f t="shared" ca="1" si="18"/>
        <v>0</v>
      </c>
    </row>
    <row r="255" spans="1:10" x14ac:dyDescent="0.25">
      <c r="A255" s="10">
        <f t="shared" si="19"/>
        <v>52140</v>
      </c>
      <c r="B255">
        <f t="shared" si="16"/>
        <v>22</v>
      </c>
      <c r="C255">
        <v>254</v>
      </c>
      <c r="D255" s="4">
        <f t="shared" ca="1" si="17"/>
        <v>0</v>
      </c>
      <c r="E255" s="24">
        <f ca="1">IF(SUM(D255,F255,G255)&gt;=J254,0,IF(ISNA(VLOOKUP(A255,'Extra aflossing'!A:G,3,0)),0,VLOOKUP(A255,'Extra aflossing'!A:G,3,0))+IF(Datum_vandaag&lt;A255,Maandelijks_extra,0))</f>
        <v>0</v>
      </c>
      <c r="F255" s="4">
        <f ca="1">IF('Annuitair extra nieuw'!J255&lt;=0.001,IF(A255&lt;=Stoppen_vrijwillig_aflos,IF(AND(Wat_wil_ik_maandelijks_betalen&gt;H255,A255&gt;=per_wanneer),IF(J254&gt;=0,IF(J254&gt;=Wat_wil_ik_maandelijks_betalen,(Wat_wil_ik_maandelijks_betalen-H255),J254-D255)),0),0),0)</f>
        <v>0</v>
      </c>
      <c r="G255" s="4">
        <f ca="1">J254*Invoer!$B$16/12</f>
        <v>0</v>
      </c>
      <c r="H255" s="4">
        <f ca="1">IFERROR(ABS(PMT(Invoer!$B$12/12,Invoer!$B$25-C255+1,J254,0)),0)</f>
        <v>0</v>
      </c>
      <c r="I255" s="4">
        <f t="shared" ca="1" si="15"/>
        <v>0</v>
      </c>
      <c r="J255" s="4">
        <f t="shared" ca="1" si="18"/>
        <v>0</v>
      </c>
    </row>
    <row r="256" spans="1:10" x14ac:dyDescent="0.25">
      <c r="A256" s="10">
        <f t="shared" si="19"/>
        <v>52171</v>
      </c>
      <c r="B256">
        <f t="shared" si="16"/>
        <v>22</v>
      </c>
      <c r="C256">
        <v>255</v>
      </c>
      <c r="D256" s="4">
        <f t="shared" ca="1" si="17"/>
        <v>0</v>
      </c>
      <c r="E256" s="24">
        <f ca="1">IF(SUM(D256,F256,G256)&gt;=J255,0,IF(ISNA(VLOOKUP(A256,'Extra aflossing'!A:G,3,0)),0,VLOOKUP(A256,'Extra aflossing'!A:G,3,0))+IF(Datum_vandaag&lt;A256,Maandelijks_extra,0))</f>
        <v>0</v>
      </c>
      <c r="F256" s="4">
        <f ca="1">IF('Annuitair extra nieuw'!J256&lt;=0.001,IF(A256&lt;=Stoppen_vrijwillig_aflos,IF(AND(Wat_wil_ik_maandelijks_betalen&gt;H256,A256&gt;=per_wanneer),IF(J255&gt;=0,IF(J255&gt;=Wat_wil_ik_maandelijks_betalen,(Wat_wil_ik_maandelijks_betalen-H256),J255-D256)),0),0),0)</f>
        <v>0</v>
      </c>
      <c r="G256" s="4">
        <f ca="1">J255*Invoer!$B$16/12</f>
        <v>0</v>
      </c>
      <c r="H256" s="4">
        <f ca="1">IFERROR(ABS(PMT(Invoer!$B$12/12,Invoer!$B$25-C256+1,J255,0)),0)</f>
        <v>0</v>
      </c>
      <c r="I256" s="4">
        <f t="shared" ca="1" si="15"/>
        <v>0</v>
      </c>
      <c r="J256" s="4">
        <f t="shared" ca="1" si="18"/>
        <v>0</v>
      </c>
    </row>
    <row r="257" spans="1:10" x14ac:dyDescent="0.25">
      <c r="A257" s="10">
        <f t="shared" si="19"/>
        <v>52201</v>
      </c>
      <c r="B257">
        <f t="shared" si="16"/>
        <v>22</v>
      </c>
      <c r="C257">
        <v>256</v>
      </c>
      <c r="D257" s="4">
        <f t="shared" ca="1" si="17"/>
        <v>0</v>
      </c>
      <c r="E257" s="24">
        <f ca="1">IF(SUM(D257,F257,G257)&gt;=J256,0,IF(ISNA(VLOOKUP(A257,'Extra aflossing'!A:G,3,0)),0,VLOOKUP(A257,'Extra aflossing'!A:G,3,0))+IF(Datum_vandaag&lt;A257,Maandelijks_extra,0))</f>
        <v>0</v>
      </c>
      <c r="F257" s="4">
        <f ca="1">IF('Annuitair extra nieuw'!J257&lt;=0.001,IF(A257&lt;=Stoppen_vrijwillig_aflos,IF(AND(Wat_wil_ik_maandelijks_betalen&gt;H257,A257&gt;=per_wanneer),IF(J256&gt;=0,IF(J256&gt;=Wat_wil_ik_maandelijks_betalen,(Wat_wil_ik_maandelijks_betalen-H257),J256-D257)),0),0),0)</f>
        <v>0</v>
      </c>
      <c r="G257" s="4">
        <f ca="1">J256*Invoer!$B$16/12</f>
        <v>0</v>
      </c>
      <c r="H257" s="4">
        <f ca="1">IFERROR(ABS(PMT(Invoer!$B$12/12,Invoer!$B$25-C257+1,J256,0)),0)</f>
        <v>0</v>
      </c>
      <c r="I257" s="4">
        <f t="shared" ca="1" si="15"/>
        <v>0</v>
      </c>
      <c r="J257" s="4">
        <f t="shared" ca="1" si="18"/>
        <v>0</v>
      </c>
    </row>
    <row r="258" spans="1:10" x14ac:dyDescent="0.25">
      <c r="A258" s="10">
        <f t="shared" si="19"/>
        <v>52232</v>
      </c>
      <c r="B258">
        <f t="shared" si="16"/>
        <v>22</v>
      </c>
      <c r="C258">
        <v>257</v>
      </c>
      <c r="D258" s="4">
        <f t="shared" ca="1" si="17"/>
        <v>0</v>
      </c>
      <c r="E258" s="24">
        <f ca="1">IF(SUM(D258,F258,G258)&gt;=J257,0,IF(ISNA(VLOOKUP(A258,'Extra aflossing'!A:G,3,0)),0,VLOOKUP(A258,'Extra aflossing'!A:G,3,0))+IF(Datum_vandaag&lt;A258,Maandelijks_extra,0))</f>
        <v>0</v>
      </c>
      <c r="F258" s="4">
        <f ca="1">IF('Annuitair extra nieuw'!J258&lt;=0.001,IF(A258&lt;=Stoppen_vrijwillig_aflos,IF(AND(Wat_wil_ik_maandelijks_betalen&gt;H258,A258&gt;=per_wanneer),IF(J257&gt;=0,IF(J257&gt;=Wat_wil_ik_maandelijks_betalen,(Wat_wil_ik_maandelijks_betalen-H258),J257-D258)),0),0),0)</f>
        <v>0</v>
      </c>
      <c r="G258" s="4">
        <f ca="1">J257*Invoer!$B$16/12</f>
        <v>0</v>
      </c>
      <c r="H258" s="4">
        <f ca="1">IFERROR(ABS(PMT(Invoer!$B$12/12,Invoer!$B$25-C258+1,J257,0)),0)</f>
        <v>0</v>
      </c>
      <c r="I258" s="4">
        <f t="shared" ref="I258:I321" ca="1" si="20">SUM(E258,F258,H258)</f>
        <v>0</v>
      </c>
      <c r="J258" s="4">
        <f t="shared" ca="1" si="18"/>
        <v>0</v>
      </c>
    </row>
    <row r="259" spans="1:10" x14ac:dyDescent="0.25">
      <c r="A259" s="10">
        <f t="shared" si="19"/>
        <v>52263</v>
      </c>
      <c r="B259">
        <f t="shared" ref="B259:B322" si="21">CEILING(C259/12,1)</f>
        <v>22</v>
      </c>
      <c r="C259">
        <v>258</v>
      </c>
      <c r="D259" s="4">
        <f t="shared" ref="D259:D322" ca="1" si="22">H259-G259</f>
        <v>0</v>
      </c>
      <c r="E259" s="24">
        <f ca="1">IF(SUM(D259,F259,G259)&gt;=J258,0,IF(ISNA(VLOOKUP(A259,'Extra aflossing'!A:G,3,0)),0,VLOOKUP(A259,'Extra aflossing'!A:G,3,0))+IF(Datum_vandaag&lt;A259,Maandelijks_extra,0))</f>
        <v>0</v>
      </c>
      <c r="F259" s="4">
        <f ca="1">IF('Annuitair extra nieuw'!J259&lt;=0.001,IF(A259&lt;=Stoppen_vrijwillig_aflos,IF(AND(Wat_wil_ik_maandelijks_betalen&gt;H259,A259&gt;=per_wanneer),IF(J258&gt;=0,IF(J258&gt;=Wat_wil_ik_maandelijks_betalen,(Wat_wil_ik_maandelijks_betalen-H259),J258-D259)),0),0),0)</f>
        <v>0</v>
      </c>
      <c r="G259" s="4">
        <f ca="1">J258*Invoer!$B$16/12</f>
        <v>0</v>
      </c>
      <c r="H259" s="4">
        <f ca="1">IFERROR(ABS(PMT(Invoer!$B$12/12,Invoer!$B$25-C259+1,J258,0)),0)</f>
        <v>0</v>
      </c>
      <c r="I259" s="4">
        <f t="shared" ca="1" si="20"/>
        <v>0</v>
      </c>
      <c r="J259" s="4">
        <f t="shared" ref="J259:J322" ca="1" si="23">J258-D259-E259-F259</f>
        <v>0</v>
      </c>
    </row>
    <row r="260" spans="1:10" x14ac:dyDescent="0.25">
      <c r="A260" s="10">
        <f t="shared" ref="A260:A323" si="24">DATE(YEAR(A259),MONTH(A259)+1,DAY(A259))</f>
        <v>52291</v>
      </c>
      <c r="B260">
        <f t="shared" si="21"/>
        <v>22</v>
      </c>
      <c r="C260">
        <v>259</v>
      </c>
      <c r="D260" s="4">
        <f t="shared" ca="1" si="22"/>
        <v>0</v>
      </c>
      <c r="E260" s="24">
        <f ca="1">IF(SUM(D260,F260,G260)&gt;=J259,0,IF(ISNA(VLOOKUP(A260,'Extra aflossing'!A:G,3,0)),0,VLOOKUP(A260,'Extra aflossing'!A:G,3,0))+IF(Datum_vandaag&lt;A260,Maandelijks_extra,0))</f>
        <v>0</v>
      </c>
      <c r="F260" s="4">
        <f ca="1">IF('Annuitair extra nieuw'!J260&lt;=0.001,IF(A260&lt;=Stoppen_vrijwillig_aflos,IF(AND(Wat_wil_ik_maandelijks_betalen&gt;H260,A260&gt;=per_wanneer),IF(J259&gt;=0,IF(J259&gt;=Wat_wil_ik_maandelijks_betalen,(Wat_wil_ik_maandelijks_betalen-H260),J259-D260)),0),0),0)</f>
        <v>0</v>
      </c>
      <c r="G260" s="4">
        <f ca="1">J259*Invoer!$B$16/12</f>
        <v>0</v>
      </c>
      <c r="H260" s="4">
        <f ca="1">IFERROR(ABS(PMT(Invoer!$B$12/12,Invoer!$B$25-C260+1,J259,0)),0)</f>
        <v>0</v>
      </c>
      <c r="I260" s="4">
        <f t="shared" ca="1" si="20"/>
        <v>0</v>
      </c>
      <c r="J260" s="4">
        <f t="shared" ca="1" si="23"/>
        <v>0</v>
      </c>
    </row>
    <row r="261" spans="1:10" x14ac:dyDescent="0.25">
      <c r="A261" s="10">
        <f t="shared" si="24"/>
        <v>52322</v>
      </c>
      <c r="B261">
        <f t="shared" si="21"/>
        <v>22</v>
      </c>
      <c r="C261">
        <v>260</v>
      </c>
      <c r="D261" s="4">
        <f t="shared" ca="1" si="22"/>
        <v>0</v>
      </c>
      <c r="E261" s="24">
        <f ca="1">IF(SUM(D261,F261,G261)&gt;=J260,0,IF(ISNA(VLOOKUP(A261,'Extra aflossing'!A:G,3,0)),0,VLOOKUP(A261,'Extra aflossing'!A:G,3,0))+IF(Datum_vandaag&lt;A261,Maandelijks_extra,0))</f>
        <v>0</v>
      </c>
      <c r="F261" s="4">
        <f ca="1">IF('Annuitair extra nieuw'!J261&lt;=0.001,IF(A261&lt;=Stoppen_vrijwillig_aflos,IF(AND(Wat_wil_ik_maandelijks_betalen&gt;H261,A261&gt;=per_wanneer),IF(J260&gt;=0,IF(J260&gt;=Wat_wil_ik_maandelijks_betalen,(Wat_wil_ik_maandelijks_betalen-H261),J260-D261)),0),0),0)</f>
        <v>0</v>
      </c>
      <c r="G261" s="4">
        <f ca="1">J260*Invoer!$B$16/12</f>
        <v>0</v>
      </c>
      <c r="H261" s="4">
        <f ca="1">IFERROR(ABS(PMT(Invoer!$B$12/12,Invoer!$B$25-C261+1,J260,0)),0)</f>
        <v>0</v>
      </c>
      <c r="I261" s="4">
        <f t="shared" ca="1" si="20"/>
        <v>0</v>
      </c>
      <c r="J261" s="4">
        <f t="shared" ca="1" si="23"/>
        <v>0</v>
      </c>
    </row>
    <row r="262" spans="1:10" x14ac:dyDescent="0.25">
      <c r="A262" s="10">
        <f t="shared" si="24"/>
        <v>52352</v>
      </c>
      <c r="B262">
        <f t="shared" si="21"/>
        <v>22</v>
      </c>
      <c r="C262">
        <v>261</v>
      </c>
      <c r="D262" s="4">
        <f t="shared" ca="1" si="22"/>
        <v>0</v>
      </c>
      <c r="E262" s="24">
        <f ca="1">IF(SUM(D262,F262,G262)&gt;=J261,0,IF(ISNA(VLOOKUP(A262,'Extra aflossing'!A:G,3,0)),0,VLOOKUP(A262,'Extra aflossing'!A:G,3,0))+IF(Datum_vandaag&lt;A262,Maandelijks_extra,0))</f>
        <v>0</v>
      </c>
      <c r="F262" s="4">
        <f ca="1">IF('Annuitair extra nieuw'!J262&lt;=0.001,IF(A262&lt;=Stoppen_vrijwillig_aflos,IF(AND(Wat_wil_ik_maandelijks_betalen&gt;H262,A262&gt;=per_wanneer),IF(J261&gt;=0,IF(J261&gt;=Wat_wil_ik_maandelijks_betalen,(Wat_wil_ik_maandelijks_betalen-H262),J261-D262)),0),0),0)</f>
        <v>0</v>
      </c>
      <c r="G262" s="4">
        <f ca="1">J261*Invoer!$B$16/12</f>
        <v>0</v>
      </c>
      <c r="H262" s="4">
        <f ca="1">IFERROR(ABS(PMT(Invoer!$B$12/12,Invoer!$B$25-C262+1,J261,0)),0)</f>
        <v>0</v>
      </c>
      <c r="I262" s="4">
        <f t="shared" ca="1" si="20"/>
        <v>0</v>
      </c>
      <c r="J262" s="4">
        <f t="shared" ca="1" si="23"/>
        <v>0</v>
      </c>
    </row>
    <row r="263" spans="1:10" x14ac:dyDescent="0.25">
      <c r="A263" s="10">
        <f t="shared" si="24"/>
        <v>52383</v>
      </c>
      <c r="B263">
        <f t="shared" si="21"/>
        <v>22</v>
      </c>
      <c r="C263">
        <v>262</v>
      </c>
      <c r="D263" s="4">
        <f t="shared" ca="1" si="22"/>
        <v>0</v>
      </c>
      <c r="E263" s="24">
        <f ca="1">IF(SUM(D263,F263,G263)&gt;=J262,0,IF(ISNA(VLOOKUP(A263,'Extra aflossing'!A:G,3,0)),0,VLOOKUP(A263,'Extra aflossing'!A:G,3,0))+IF(Datum_vandaag&lt;A263,Maandelijks_extra,0))</f>
        <v>0</v>
      </c>
      <c r="F263" s="4">
        <f ca="1">IF('Annuitair extra nieuw'!J263&lt;=0.001,IF(A263&lt;=Stoppen_vrijwillig_aflos,IF(AND(Wat_wil_ik_maandelijks_betalen&gt;H263,A263&gt;=per_wanneer),IF(J262&gt;=0,IF(J262&gt;=Wat_wil_ik_maandelijks_betalen,(Wat_wil_ik_maandelijks_betalen-H263),J262-D263)),0),0),0)</f>
        <v>0</v>
      </c>
      <c r="G263" s="4">
        <f ca="1">J262*Invoer!$B$16/12</f>
        <v>0</v>
      </c>
      <c r="H263" s="4">
        <f ca="1">IFERROR(ABS(PMT(Invoer!$B$12/12,Invoer!$B$25-C263+1,J262,0)),0)</f>
        <v>0</v>
      </c>
      <c r="I263" s="4">
        <f t="shared" ca="1" si="20"/>
        <v>0</v>
      </c>
      <c r="J263" s="4">
        <f t="shared" ca="1" si="23"/>
        <v>0</v>
      </c>
    </row>
    <row r="264" spans="1:10" x14ac:dyDescent="0.25">
      <c r="A264" s="10">
        <f t="shared" si="24"/>
        <v>52413</v>
      </c>
      <c r="B264">
        <f t="shared" si="21"/>
        <v>22</v>
      </c>
      <c r="C264">
        <v>263</v>
      </c>
      <c r="D264" s="4">
        <f t="shared" ca="1" si="22"/>
        <v>0</v>
      </c>
      <c r="E264" s="24">
        <f ca="1">IF(SUM(D264,F264,G264)&gt;=J263,0,IF(ISNA(VLOOKUP(A264,'Extra aflossing'!A:G,3,0)),0,VLOOKUP(A264,'Extra aflossing'!A:G,3,0))+IF(Datum_vandaag&lt;A264,Maandelijks_extra,0))</f>
        <v>0</v>
      </c>
      <c r="F264" s="4">
        <f ca="1">IF('Annuitair extra nieuw'!J264&lt;=0.001,IF(A264&lt;=Stoppen_vrijwillig_aflos,IF(AND(Wat_wil_ik_maandelijks_betalen&gt;H264,A264&gt;=per_wanneer),IF(J263&gt;=0,IF(J263&gt;=Wat_wil_ik_maandelijks_betalen,(Wat_wil_ik_maandelijks_betalen-H264),J263-D264)),0),0),0)</f>
        <v>0</v>
      </c>
      <c r="G264" s="4">
        <f ca="1">J263*Invoer!$B$16/12</f>
        <v>0</v>
      </c>
      <c r="H264" s="4">
        <f ca="1">IFERROR(ABS(PMT(Invoer!$B$12/12,Invoer!$B$25-C264+1,J263,0)),0)</f>
        <v>0</v>
      </c>
      <c r="I264" s="4">
        <f t="shared" ca="1" si="20"/>
        <v>0</v>
      </c>
      <c r="J264" s="4">
        <f t="shared" ca="1" si="23"/>
        <v>0</v>
      </c>
    </row>
    <row r="265" spans="1:10" x14ac:dyDescent="0.25">
      <c r="A265" s="10">
        <f t="shared" si="24"/>
        <v>52444</v>
      </c>
      <c r="B265">
        <f t="shared" si="21"/>
        <v>22</v>
      </c>
      <c r="C265">
        <v>264</v>
      </c>
      <c r="D265" s="4">
        <f t="shared" ca="1" si="22"/>
        <v>0</v>
      </c>
      <c r="E265" s="24">
        <f ca="1">IF(SUM(D265,F265,G265)&gt;=J264,0,IF(ISNA(VLOOKUP(A265,'Extra aflossing'!A:G,3,0)),0,VLOOKUP(A265,'Extra aflossing'!A:G,3,0))+IF(Datum_vandaag&lt;A265,Maandelijks_extra,0))</f>
        <v>0</v>
      </c>
      <c r="F265" s="4">
        <f ca="1">IF('Annuitair extra nieuw'!J265&lt;=0.001,IF(A265&lt;=Stoppen_vrijwillig_aflos,IF(AND(Wat_wil_ik_maandelijks_betalen&gt;H265,A265&gt;=per_wanneer),IF(J264&gt;=0,IF(J264&gt;=Wat_wil_ik_maandelijks_betalen,(Wat_wil_ik_maandelijks_betalen-H265),J264-D265)),0),0),0)</f>
        <v>0</v>
      </c>
      <c r="G265" s="4">
        <f ca="1">J264*Invoer!$B$16/12</f>
        <v>0</v>
      </c>
      <c r="H265" s="4">
        <f ca="1">IFERROR(ABS(PMT(Invoer!$B$12/12,Invoer!$B$25-C265+1,J264,0)),0)</f>
        <v>0</v>
      </c>
      <c r="I265" s="4">
        <f t="shared" ca="1" si="20"/>
        <v>0</v>
      </c>
      <c r="J265" s="4">
        <f t="shared" ca="1" si="23"/>
        <v>0</v>
      </c>
    </row>
    <row r="266" spans="1:10" x14ac:dyDescent="0.25">
      <c r="A266" s="10">
        <f t="shared" si="24"/>
        <v>52475</v>
      </c>
      <c r="B266">
        <f t="shared" si="21"/>
        <v>23</v>
      </c>
      <c r="C266">
        <v>265</v>
      </c>
      <c r="D266" s="4">
        <f t="shared" ca="1" si="22"/>
        <v>0</v>
      </c>
      <c r="E266" s="24">
        <f ca="1">IF(SUM(D266,F266,G266)&gt;=J265,0,IF(ISNA(VLOOKUP(A266,'Extra aflossing'!A:G,3,0)),0,VLOOKUP(A266,'Extra aflossing'!A:G,3,0))+IF(Datum_vandaag&lt;A266,Maandelijks_extra,0))</f>
        <v>0</v>
      </c>
      <c r="F266" s="4">
        <f ca="1">IF('Annuitair extra nieuw'!J266&lt;=0.001,IF(A266&lt;=Stoppen_vrijwillig_aflos,IF(AND(Wat_wil_ik_maandelijks_betalen&gt;H266,A266&gt;=per_wanneer),IF(J265&gt;=0,IF(J265&gt;=Wat_wil_ik_maandelijks_betalen,(Wat_wil_ik_maandelijks_betalen-H266),J265-D266)),0),0),0)</f>
        <v>0</v>
      </c>
      <c r="G266" s="4">
        <f ca="1">J265*Invoer!$B$16/12</f>
        <v>0</v>
      </c>
      <c r="H266" s="4">
        <f ca="1">IFERROR(ABS(PMT(Invoer!$B$12/12,Invoer!$B$25-C266+1,J265,0)),0)</f>
        <v>0</v>
      </c>
      <c r="I266" s="4">
        <f t="shared" ca="1" si="20"/>
        <v>0</v>
      </c>
      <c r="J266" s="4">
        <f t="shared" ca="1" si="23"/>
        <v>0</v>
      </c>
    </row>
    <row r="267" spans="1:10" x14ac:dyDescent="0.25">
      <c r="A267" s="10">
        <f t="shared" si="24"/>
        <v>52505</v>
      </c>
      <c r="B267">
        <f t="shared" si="21"/>
        <v>23</v>
      </c>
      <c r="C267">
        <v>266</v>
      </c>
      <c r="D267" s="4">
        <f t="shared" ca="1" si="22"/>
        <v>0</v>
      </c>
      <c r="E267" s="24">
        <f ca="1">IF(SUM(D267,F267,G267)&gt;=J266,0,IF(ISNA(VLOOKUP(A267,'Extra aflossing'!A:G,3,0)),0,VLOOKUP(A267,'Extra aflossing'!A:G,3,0))+IF(Datum_vandaag&lt;A267,Maandelijks_extra,0))</f>
        <v>0</v>
      </c>
      <c r="F267" s="4">
        <f ca="1">IF('Annuitair extra nieuw'!J267&lt;=0.001,IF(A267&lt;=Stoppen_vrijwillig_aflos,IF(AND(Wat_wil_ik_maandelijks_betalen&gt;H267,A267&gt;=per_wanneer),IF(J266&gt;=0,IF(J266&gt;=Wat_wil_ik_maandelijks_betalen,(Wat_wil_ik_maandelijks_betalen-H267),J266-D267)),0),0),0)</f>
        <v>0</v>
      </c>
      <c r="G267" s="4">
        <f ca="1">J266*Invoer!$B$16/12</f>
        <v>0</v>
      </c>
      <c r="H267" s="4">
        <f ca="1">IFERROR(ABS(PMT(Invoer!$B$12/12,Invoer!$B$25-C267+1,J266,0)),0)</f>
        <v>0</v>
      </c>
      <c r="I267" s="4">
        <f t="shared" ca="1" si="20"/>
        <v>0</v>
      </c>
      <c r="J267" s="4">
        <f t="shared" ca="1" si="23"/>
        <v>0</v>
      </c>
    </row>
    <row r="268" spans="1:10" x14ac:dyDescent="0.25">
      <c r="A268" s="10">
        <f t="shared" si="24"/>
        <v>52536</v>
      </c>
      <c r="B268">
        <f t="shared" si="21"/>
        <v>23</v>
      </c>
      <c r="C268">
        <v>267</v>
      </c>
      <c r="D268" s="4">
        <f t="shared" ca="1" si="22"/>
        <v>0</v>
      </c>
      <c r="E268" s="24">
        <f ca="1">IF(SUM(D268,F268,G268)&gt;=J267,0,IF(ISNA(VLOOKUP(A268,'Extra aflossing'!A:G,3,0)),0,VLOOKUP(A268,'Extra aflossing'!A:G,3,0))+IF(Datum_vandaag&lt;A268,Maandelijks_extra,0))</f>
        <v>0</v>
      </c>
      <c r="F268" s="4">
        <f ca="1">IF('Annuitair extra nieuw'!J268&lt;=0.001,IF(A268&lt;=Stoppen_vrijwillig_aflos,IF(AND(Wat_wil_ik_maandelijks_betalen&gt;H268,A268&gt;=per_wanneer),IF(J267&gt;=0,IF(J267&gt;=Wat_wil_ik_maandelijks_betalen,(Wat_wil_ik_maandelijks_betalen-H268),J267-D268)),0),0),0)</f>
        <v>0</v>
      </c>
      <c r="G268" s="4">
        <f ca="1">J267*Invoer!$B$16/12</f>
        <v>0</v>
      </c>
      <c r="H268" s="4">
        <f ca="1">IFERROR(ABS(PMT(Invoer!$B$12/12,Invoer!$B$25-C268+1,J267,0)),0)</f>
        <v>0</v>
      </c>
      <c r="I268" s="4">
        <f t="shared" ca="1" si="20"/>
        <v>0</v>
      </c>
      <c r="J268" s="4">
        <f t="shared" ca="1" si="23"/>
        <v>0</v>
      </c>
    </row>
    <row r="269" spans="1:10" x14ac:dyDescent="0.25">
      <c r="A269" s="10">
        <f t="shared" si="24"/>
        <v>52566</v>
      </c>
      <c r="B269">
        <f t="shared" si="21"/>
        <v>23</v>
      </c>
      <c r="C269">
        <v>268</v>
      </c>
      <c r="D269" s="4">
        <f t="shared" ca="1" si="22"/>
        <v>0</v>
      </c>
      <c r="E269" s="24">
        <f ca="1">IF(SUM(D269,F269,G269)&gt;=J268,0,IF(ISNA(VLOOKUP(A269,'Extra aflossing'!A:G,3,0)),0,VLOOKUP(A269,'Extra aflossing'!A:G,3,0))+IF(Datum_vandaag&lt;A269,Maandelijks_extra,0))</f>
        <v>0</v>
      </c>
      <c r="F269" s="4">
        <f ca="1">IF('Annuitair extra nieuw'!J269&lt;=0.001,IF(A269&lt;=Stoppen_vrijwillig_aflos,IF(AND(Wat_wil_ik_maandelijks_betalen&gt;H269,A269&gt;=per_wanneer),IF(J268&gt;=0,IF(J268&gt;=Wat_wil_ik_maandelijks_betalen,(Wat_wil_ik_maandelijks_betalen-H269),J268-D269)),0),0),0)</f>
        <v>0</v>
      </c>
      <c r="G269" s="4">
        <f ca="1">J268*Invoer!$B$16/12</f>
        <v>0</v>
      </c>
      <c r="H269" s="4">
        <f ca="1">IFERROR(ABS(PMT(Invoer!$B$12/12,Invoer!$B$25-C269+1,J268,0)),0)</f>
        <v>0</v>
      </c>
      <c r="I269" s="4">
        <f t="shared" ca="1" si="20"/>
        <v>0</v>
      </c>
      <c r="J269" s="4">
        <f t="shared" ca="1" si="23"/>
        <v>0</v>
      </c>
    </row>
    <row r="270" spans="1:10" x14ac:dyDescent="0.25">
      <c r="A270" s="10">
        <f t="shared" si="24"/>
        <v>52597</v>
      </c>
      <c r="B270">
        <f t="shared" si="21"/>
        <v>23</v>
      </c>
      <c r="C270">
        <v>269</v>
      </c>
      <c r="D270" s="4">
        <f t="shared" ca="1" si="22"/>
        <v>0</v>
      </c>
      <c r="E270" s="24">
        <f ca="1">IF(SUM(D270,F270,G270)&gt;=J269,0,IF(ISNA(VLOOKUP(A270,'Extra aflossing'!A:G,3,0)),0,VLOOKUP(A270,'Extra aflossing'!A:G,3,0))+IF(Datum_vandaag&lt;A270,Maandelijks_extra,0))</f>
        <v>0</v>
      </c>
      <c r="F270" s="4">
        <f ca="1">IF('Annuitair extra nieuw'!J270&lt;=0.001,IF(A270&lt;=Stoppen_vrijwillig_aflos,IF(AND(Wat_wil_ik_maandelijks_betalen&gt;H270,A270&gt;=per_wanneer),IF(J269&gt;=0,IF(J269&gt;=Wat_wil_ik_maandelijks_betalen,(Wat_wil_ik_maandelijks_betalen-H270),J269-D270)),0),0),0)</f>
        <v>0</v>
      </c>
      <c r="G270" s="4">
        <f ca="1">J269*Invoer!$B$16/12</f>
        <v>0</v>
      </c>
      <c r="H270" s="4">
        <f ca="1">IFERROR(ABS(PMT(Invoer!$B$12/12,Invoer!$B$25-C270+1,J269,0)),0)</f>
        <v>0</v>
      </c>
      <c r="I270" s="4">
        <f t="shared" ca="1" si="20"/>
        <v>0</v>
      </c>
      <c r="J270" s="4">
        <f t="shared" ca="1" si="23"/>
        <v>0</v>
      </c>
    </row>
    <row r="271" spans="1:10" x14ac:dyDescent="0.25">
      <c r="A271" s="10">
        <f t="shared" si="24"/>
        <v>52628</v>
      </c>
      <c r="B271">
        <f t="shared" si="21"/>
        <v>23</v>
      </c>
      <c r="C271">
        <v>270</v>
      </c>
      <c r="D271" s="4">
        <f t="shared" ca="1" si="22"/>
        <v>0</v>
      </c>
      <c r="E271" s="24">
        <f ca="1">IF(SUM(D271,F271,G271)&gt;=J270,0,IF(ISNA(VLOOKUP(A271,'Extra aflossing'!A:G,3,0)),0,VLOOKUP(A271,'Extra aflossing'!A:G,3,0))+IF(Datum_vandaag&lt;A271,Maandelijks_extra,0))</f>
        <v>0</v>
      </c>
      <c r="F271" s="4">
        <f ca="1">IF('Annuitair extra nieuw'!J271&lt;=0.001,IF(A271&lt;=Stoppen_vrijwillig_aflos,IF(AND(Wat_wil_ik_maandelijks_betalen&gt;H271,A271&gt;=per_wanneer),IF(J270&gt;=0,IF(J270&gt;=Wat_wil_ik_maandelijks_betalen,(Wat_wil_ik_maandelijks_betalen-H271),J270-D271)),0),0),0)</f>
        <v>0</v>
      </c>
      <c r="G271" s="4">
        <f ca="1">J270*Invoer!$B$16/12</f>
        <v>0</v>
      </c>
      <c r="H271" s="4">
        <f ca="1">IFERROR(ABS(PMT(Invoer!$B$12/12,Invoer!$B$25-C271+1,J270,0)),0)</f>
        <v>0</v>
      </c>
      <c r="I271" s="4">
        <f t="shared" ca="1" si="20"/>
        <v>0</v>
      </c>
      <c r="J271" s="4">
        <f t="shared" ca="1" si="23"/>
        <v>0</v>
      </c>
    </row>
    <row r="272" spans="1:10" x14ac:dyDescent="0.25">
      <c r="A272" s="10">
        <f t="shared" si="24"/>
        <v>52657</v>
      </c>
      <c r="B272">
        <f t="shared" si="21"/>
        <v>23</v>
      </c>
      <c r="C272">
        <v>271</v>
      </c>
      <c r="D272" s="4">
        <f t="shared" ca="1" si="22"/>
        <v>0</v>
      </c>
      <c r="E272" s="24">
        <f ca="1">IF(SUM(D272,F272,G272)&gt;=J271,0,IF(ISNA(VLOOKUP(A272,'Extra aflossing'!A:G,3,0)),0,VLOOKUP(A272,'Extra aflossing'!A:G,3,0))+IF(Datum_vandaag&lt;A272,Maandelijks_extra,0))</f>
        <v>0</v>
      </c>
      <c r="F272" s="4">
        <f ca="1">IF('Annuitair extra nieuw'!J272&lt;=0.001,IF(A272&lt;=Stoppen_vrijwillig_aflos,IF(AND(Wat_wil_ik_maandelijks_betalen&gt;H272,A272&gt;=per_wanneer),IF(J271&gt;=0,IF(J271&gt;=Wat_wil_ik_maandelijks_betalen,(Wat_wil_ik_maandelijks_betalen-H272),J271-D272)),0),0),0)</f>
        <v>0</v>
      </c>
      <c r="G272" s="4">
        <f ca="1">J271*Invoer!$B$16/12</f>
        <v>0</v>
      </c>
      <c r="H272" s="4">
        <f ca="1">IFERROR(ABS(PMT(Invoer!$B$12/12,Invoer!$B$25-C272+1,J271,0)),0)</f>
        <v>0</v>
      </c>
      <c r="I272" s="4">
        <f t="shared" ca="1" si="20"/>
        <v>0</v>
      </c>
      <c r="J272" s="4">
        <f t="shared" ca="1" si="23"/>
        <v>0</v>
      </c>
    </row>
    <row r="273" spans="1:10" x14ac:dyDescent="0.25">
      <c r="A273" s="10">
        <f t="shared" si="24"/>
        <v>52688</v>
      </c>
      <c r="B273">
        <f t="shared" si="21"/>
        <v>23</v>
      </c>
      <c r="C273">
        <v>272</v>
      </c>
      <c r="D273" s="4">
        <f t="shared" ca="1" si="22"/>
        <v>0</v>
      </c>
      <c r="E273" s="24">
        <f ca="1">IF(SUM(D273,F273,G273)&gt;=J272,0,IF(ISNA(VLOOKUP(A273,'Extra aflossing'!A:G,3,0)),0,VLOOKUP(A273,'Extra aflossing'!A:G,3,0))+IF(Datum_vandaag&lt;A273,Maandelijks_extra,0))</f>
        <v>0</v>
      </c>
      <c r="F273" s="4">
        <f ca="1">IF('Annuitair extra nieuw'!J273&lt;=0.001,IF(A273&lt;=Stoppen_vrijwillig_aflos,IF(AND(Wat_wil_ik_maandelijks_betalen&gt;H273,A273&gt;=per_wanneer),IF(J272&gt;=0,IF(J272&gt;=Wat_wil_ik_maandelijks_betalen,(Wat_wil_ik_maandelijks_betalen-H273),J272-D273)),0),0),0)</f>
        <v>0</v>
      </c>
      <c r="G273" s="4">
        <f ca="1">J272*Invoer!$B$16/12</f>
        <v>0</v>
      </c>
      <c r="H273" s="4">
        <f ca="1">IFERROR(ABS(PMT(Invoer!$B$12/12,Invoer!$B$25-C273+1,J272,0)),0)</f>
        <v>0</v>
      </c>
      <c r="I273" s="4">
        <f t="shared" ca="1" si="20"/>
        <v>0</v>
      </c>
      <c r="J273" s="4">
        <f t="shared" ca="1" si="23"/>
        <v>0</v>
      </c>
    </row>
    <row r="274" spans="1:10" x14ac:dyDescent="0.25">
      <c r="A274" s="10">
        <f t="shared" si="24"/>
        <v>52718</v>
      </c>
      <c r="B274">
        <f t="shared" si="21"/>
        <v>23</v>
      </c>
      <c r="C274">
        <v>273</v>
      </c>
      <c r="D274" s="4">
        <f t="shared" ca="1" si="22"/>
        <v>0</v>
      </c>
      <c r="E274" s="24">
        <f ca="1">IF(SUM(D274,F274,G274)&gt;=J273,0,IF(ISNA(VLOOKUP(A274,'Extra aflossing'!A:G,3,0)),0,VLOOKUP(A274,'Extra aflossing'!A:G,3,0))+IF(Datum_vandaag&lt;A274,Maandelijks_extra,0))</f>
        <v>0</v>
      </c>
      <c r="F274" s="4">
        <f ca="1">IF('Annuitair extra nieuw'!J274&lt;=0.001,IF(A274&lt;=Stoppen_vrijwillig_aflos,IF(AND(Wat_wil_ik_maandelijks_betalen&gt;H274,A274&gt;=per_wanneer),IF(J273&gt;=0,IF(J273&gt;=Wat_wil_ik_maandelijks_betalen,(Wat_wil_ik_maandelijks_betalen-H274),J273-D274)),0),0),0)</f>
        <v>0</v>
      </c>
      <c r="G274" s="4">
        <f ca="1">J273*Invoer!$B$16/12</f>
        <v>0</v>
      </c>
      <c r="H274" s="4">
        <f ca="1">IFERROR(ABS(PMT(Invoer!$B$12/12,Invoer!$B$25-C274+1,J273,0)),0)</f>
        <v>0</v>
      </c>
      <c r="I274" s="4">
        <f t="shared" ca="1" si="20"/>
        <v>0</v>
      </c>
      <c r="J274" s="4">
        <f t="shared" ca="1" si="23"/>
        <v>0</v>
      </c>
    </row>
    <row r="275" spans="1:10" x14ac:dyDescent="0.25">
      <c r="A275" s="10">
        <f t="shared" si="24"/>
        <v>52749</v>
      </c>
      <c r="B275">
        <f t="shared" si="21"/>
        <v>23</v>
      </c>
      <c r="C275">
        <v>274</v>
      </c>
      <c r="D275" s="4">
        <f t="shared" ca="1" si="22"/>
        <v>0</v>
      </c>
      <c r="E275" s="24">
        <f ca="1">IF(SUM(D275,F275,G275)&gt;=J274,0,IF(ISNA(VLOOKUP(A275,'Extra aflossing'!A:G,3,0)),0,VLOOKUP(A275,'Extra aflossing'!A:G,3,0))+IF(Datum_vandaag&lt;A275,Maandelijks_extra,0))</f>
        <v>0</v>
      </c>
      <c r="F275" s="4">
        <f ca="1">IF('Annuitair extra nieuw'!J275&lt;=0.001,IF(A275&lt;=Stoppen_vrijwillig_aflos,IF(AND(Wat_wil_ik_maandelijks_betalen&gt;H275,A275&gt;=per_wanneer),IF(J274&gt;=0,IF(J274&gt;=Wat_wil_ik_maandelijks_betalen,(Wat_wil_ik_maandelijks_betalen-H275),J274-D275)),0),0),0)</f>
        <v>0</v>
      </c>
      <c r="G275" s="4">
        <f ca="1">J274*Invoer!$B$16/12</f>
        <v>0</v>
      </c>
      <c r="H275" s="4">
        <f ca="1">IFERROR(ABS(PMT(Invoer!$B$12/12,Invoer!$B$25-C275+1,J274,0)),0)</f>
        <v>0</v>
      </c>
      <c r="I275" s="4">
        <f t="shared" ca="1" si="20"/>
        <v>0</v>
      </c>
      <c r="J275" s="4">
        <f t="shared" ca="1" si="23"/>
        <v>0</v>
      </c>
    </row>
    <row r="276" spans="1:10" x14ac:dyDescent="0.25">
      <c r="A276" s="10">
        <f t="shared" si="24"/>
        <v>52779</v>
      </c>
      <c r="B276">
        <f t="shared" si="21"/>
        <v>23</v>
      </c>
      <c r="C276">
        <v>275</v>
      </c>
      <c r="D276" s="4">
        <f t="shared" ca="1" si="22"/>
        <v>0</v>
      </c>
      <c r="E276" s="24">
        <f ca="1">IF(SUM(D276,F276,G276)&gt;=J275,0,IF(ISNA(VLOOKUP(A276,'Extra aflossing'!A:G,3,0)),0,VLOOKUP(A276,'Extra aflossing'!A:G,3,0))+IF(Datum_vandaag&lt;A276,Maandelijks_extra,0))</f>
        <v>0</v>
      </c>
      <c r="F276" s="4">
        <f ca="1">IF('Annuitair extra nieuw'!J276&lt;=0.001,IF(A276&lt;=Stoppen_vrijwillig_aflos,IF(AND(Wat_wil_ik_maandelijks_betalen&gt;H276,A276&gt;=per_wanneer),IF(J275&gt;=0,IF(J275&gt;=Wat_wil_ik_maandelijks_betalen,(Wat_wil_ik_maandelijks_betalen-H276),J275-D276)),0),0),0)</f>
        <v>0</v>
      </c>
      <c r="G276" s="4">
        <f ca="1">J275*Invoer!$B$16/12</f>
        <v>0</v>
      </c>
      <c r="H276" s="4">
        <f ca="1">IFERROR(ABS(PMT(Invoer!$B$12/12,Invoer!$B$25-C276+1,J275,0)),0)</f>
        <v>0</v>
      </c>
      <c r="I276" s="4">
        <f t="shared" ca="1" si="20"/>
        <v>0</v>
      </c>
      <c r="J276" s="4">
        <f t="shared" ca="1" si="23"/>
        <v>0</v>
      </c>
    </row>
    <row r="277" spans="1:10" x14ac:dyDescent="0.25">
      <c r="A277" s="10">
        <f t="shared" si="24"/>
        <v>52810</v>
      </c>
      <c r="B277">
        <f t="shared" si="21"/>
        <v>23</v>
      </c>
      <c r="C277">
        <v>276</v>
      </c>
      <c r="D277" s="4">
        <f t="shared" ca="1" si="22"/>
        <v>0</v>
      </c>
      <c r="E277" s="24">
        <f ca="1">IF(SUM(D277,F277,G277)&gt;=J276,0,IF(ISNA(VLOOKUP(A277,'Extra aflossing'!A:G,3,0)),0,VLOOKUP(A277,'Extra aflossing'!A:G,3,0))+IF(Datum_vandaag&lt;A277,Maandelijks_extra,0))</f>
        <v>0</v>
      </c>
      <c r="F277" s="4">
        <f ca="1">IF('Annuitair extra nieuw'!J277&lt;=0.001,IF(A277&lt;=Stoppen_vrijwillig_aflos,IF(AND(Wat_wil_ik_maandelijks_betalen&gt;H277,A277&gt;=per_wanneer),IF(J276&gt;=0,IF(J276&gt;=Wat_wil_ik_maandelijks_betalen,(Wat_wil_ik_maandelijks_betalen-H277),J276-D277)),0),0),0)</f>
        <v>0</v>
      </c>
      <c r="G277" s="4">
        <f ca="1">J276*Invoer!$B$16/12</f>
        <v>0</v>
      </c>
      <c r="H277" s="4">
        <f ca="1">IFERROR(ABS(PMT(Invoer!$B$12/12,Invoer!$B$25-C277+1,J276,0)),0)</f>
        <v>0</v>
      </c>
      <c r="I277" s="4">
        <f t="shared" ca="1" si="20"/>
        <v>0</v>
      </c>
      <c r="J277" s="4">
        <f t="shared" ca="1" si="23"/>
        <v>0</v>
      </c>
    </row>
    <row r="278" spans="1:10" x14ac:dyDescent="0.25">
      <c r="A278" s="10">
        <f t="shared" si="24"/>
        <v>52841</v>
      </c>
      <c r="B278">
        <f t="shared" si="21"/>
        <v>24</v>
      </c>
      <c r="C278">
        <v>277</v>
      </c>
      <c r="D278" s="4">
        <f t="shared" ca="1" si="22"/>
        <v>0</v>
      </c>
      <c r="E278" s="24">
        <f ca="1">IF(SUM(D278,F278,G278)&gt;=J277,0,IF(ISNA(VLOOKUP(A278,'Extra aflossing'!A:G,3,0)),0,VLOOKUP(A278,'Extra aflossing'!A:G,3,0))+IF(Datum_vandaag&lt;A278,Maandelijks_extra,0))</f>
        <v>0</v>
      </c>
      <c r="F278" s="4">
        <f ca="1">IF('Annuitair extra nieuw'!J278&lt;=0.001,IF(A278&lt;=Stoppen_vrijwillig_aflos,IF(AND(Wat_wil_ik_maandelijks_betalen&gt;H278,A278&gt;=per_wanneer),IF(J277&gt;=0,IF(J277&gt;=Wat_wil_ik_maandelijks_betalen,(Wat_wil_ik_maandelijks_betalen-H278),J277-D278)),0),0),0)</f>
        <v>0</v>
      </c>
      <c r="G278" s="4">
        <f ca="1">J277*Invoer!$B$16/12</f>
        <v>0</v>
      </c>
      <c r="H278" s="4">
        <f ca="1">IFERROR(ABS(PMT(Invoer!$B$12/12,Invoer!$B$25-C278+1,J277,0)),0)</f>
        <v>0</v>
      </c>
      <c r="I278" s="4">
        <f t="shared" ca="1" si="20"/>
        <v>0</v>
      </c>
      <c r="J278" s="4">
        <f t="shared" ca="1" si="23"/>
        <v>0</v>
      </c>
    </row>
    <row r="279" spans="1:10" x14ac:dyDescent="0.25">
      <c r="A279" s="10">
        <f t="shared" si="24"/>
        <v>52871</v>
      </c>
      <c r="B279">
        <f t="shared" si="21"/>
        <v>24</v>
      </c>
      <c r="C279">
        <v>278</v>
      </c>
      <c r="D279" s="4">
        <f t="shared" ca="1" si="22"/>
        <v>0</v>
      </c>
      <c r="E279" s="24">
        <f ca="1">IF(SUM(D279,F279,G279)&gt;=J278,0,IF(ISNA(VLOOKUP(A279,'Extra aflossing'!A:G,3,0)),0,VLOOKUP(A279,'Extra aflossing'!A:G,3,0))+IF(Datum_vandaag&lt;A279,Maandelijks_extra,0))</f>
        <v>0</v>
      </c>
      <c r="F279" s="4">
        <f ca="1">IF('Annuitair extra nieuw'!J279&lt;=0.001,IF(A279&lt;=Stoppen_vrijwillig_aflos,IF(AND(Wat_wil_ik_maandelijks_betalen&gt;H279,A279&gt;=per_wanneer),IF(J278&gt;=0,IF(J278&gt;=Wat_wil_ik_maandelijks_betalen,(Wat_wil_ik_maandelijks_betalen-H279),J278-D279)),0),0),0)</f>
        <v>0</v>
      </c>
      <c r="G279" s="4">
        <f ca="1">J278*Invoer!$B$16/12</f>
        <v>0</v>
      </c>
      <c r="H279" s="4">
        <f ca="1">IFERROR(ABS(PMT(Invoer!$B$12/12,Invoer!$B$25-C279+1,J278,0)),0)</f>
        <v>0</v>
      </c>
      <c r="I279" s="4">
        <f t="shared" ca="1" si="20"/>
        <v>0</v>
      </c>
      <c r="J279" s="4">
        <f t="shared" ca="1" si="23"/>
        <v>0</v>
      </c>
    </row>
    <row r="280" spans="1:10" x14ac:dyDescent="0.25">
      <c r="A280" s="10">
        <f t="shared" si="24"/>
        <v>52902</v>
      </c>
      <c r="B280">
        <f t="shared" si="21"/>
        <v>24</v>
      </c>
      <c r="C280">
        <v>279</v>
      </c>
      <c r="D280" s="4">
        <f t="shared" ca="1" si="22"/>
        <v>0</v>
      </c>
      <c r="E280" s="24">
        <f ca="1">IF(SUM(D280,F280,G280)&gt;=J279,0,IF(ISNA(VLOOKUP(A280,'Extra aflossing'!A:G,3,0)),0,VLOOKUP(A280,'Extra aflossing'!A:G,3,0))+IF(Datum_vandaag&lt;A280,Maandelijks_extra,0))</f>
        <v>0</v>
      </c>
      <c r="F280" s="4">
        <f ca="1">IF('Annuitair extra nieuw'!J280&lt;=0.001,IF(A280&lt;=Stoppen_vrijwillig_aflos,IF(AND(Wat_wil_ik_maandelijks_betalen&gt;H280,A280&gt;=per_wanneer),IF(J279&gt;=0,IF(J279&gt;=Wat_wil_ik_maandelijks_betalen,(Wat_wil_ik_maandelijks_betalen-H280),J279-D280)),0),0),0)</f>
        <v>0</v>
      </c>
      <c r="G280" s="4">
        <f ca="1">J279*Invoer!$B$16/12</f>
        <v>0</v>
      </c>
      <c r="H280" s="4">
        <f ca="1">IFERROR(ABS(PMT(Invoer!$B$12/12,Invoer!$B$25-C280+1,J279,0)),0)</f>
        <v>0</v>
      </c>
      <c r="I280" s="4">
        <f t="shared" ca="1" si="20"/>
        <v>0</v>
      </c>
      <c r="J280" s="4">
        <f t="shared" ca="1" si="23"/>
        <v>0</v>
      </c>
    </row>
    <row r="281" spans="1:10" x14ac:dyDescent="0.25">
      <c r="A281" s="10">
        <f t="shared" si="24"/>
        <v>52932</v>
      </c>
      <c r="B281">
        <f t="shared" si="21"/>
        <v>24</v>
      </c>
      <c r="C281">
        <v>280</v>
      </c>
      <c r="D281" s="4">
        <f t="shared" ca="1" si="22"/>
        <v>0</v>
      </c>
      <c r="E281" s="24">
        <f ca="1">IF(SUM(D281,F281,G281)&gt;=J280,0,IF(ISNA(VLOOKUP(A281,'Extra aflossing'!A:G,3,0)),0,VLOOKUP(A281,'Extra aflossing'!A:G,3,0))+IF(Datum_vandaag&lt;A281,Maandelijks_extra,0))</f>
        <v>0</v>
      </c>
      <c r="F281" s="4">
        <f ca="1">IF('Annuitair extra nieuw'!J281&lt;=0.001,IF(A281&lt;=Stoppen_vrijwillig_aflos,IF(AND(Wat_wil_ik_maandelijks_betalen&gt;H281,A281&gt;=per_wanneer),IF(J280&gt;=0,IF(J280&gt;=Wat_wil_ik_maandelijks_betalen,(Wat_wil_ik_maandelijks_betalen-H281),J280-D281)),0),0),0)</f>
        <v>0</v>
      </c>
      <c r="G281" s="4">
        <f ca="1">J280*Invoer!$B$16/12</f>
        <v>0</v>
      </c>
      <c r="H281" s="4">
        <f ca="1">IFERROR(ABS(PMT(Invoer!$B$12/12,Invoer!$B$25-C281+1,J280,0)),0)</f>
        <v>0</v>
      </c>
      <c r="I281" s="4">
        <f t="shared" ca="1" si="20"/>
        <v>0</v>
      </c>
      <c r="J281" s="4">
        <f t="shared" ca="1" si="23"/>
        <v>0</v>
      </c>
    </row>
    <row r="282" spans="1:10" x14ac:dyDescent="0.25">
      <c r="A282" s="10">
        <f t="shared" si="24"/>
        <v>52963</v>
      </c>
      <c r="B282">
        <f t="shared" si="21"/>
        <v>24</v>
      </c>
      <c r="C282">
        <v>281</v>
      </c>
      <c r="D282" s="4">
        <f t="shared" ca="1" si="22"/>
        <v>0</v>
      </c>
      <c r="E282" s="24">
        <f ca="1">IF(SUM(D282,F282,G282)&gt;=J281,0,IF(ISNA(VLOOKUP(A282,'Extra aflossing'!A:G,3,0)),0,VLOOKUP(A282,'Extra aflossing'!A:G,3,0))+IF(Datum_vandaag&lt;A282,Maandelijks_extra,0))</f>
        <v>0</v>
      </c>
      <c r="F282" s="4">
        <f ca="1">IF('Annuitair extra nieuw'!J282&lt;=0.001,IF(A282&lt;=Stoppen_vrijwillig_aflos,IF(AND(Wat_wil_ik_maandelijks_betalen&gt;H282,A282&gt;=per_wanneer),IF(J281&gt;=0,IF(J281&gt;=Wat_wil_ik_maandelijks_betalen,(Wat_wil_ik_maandelijks_betalen-H282),J281-D282)),0),0),0)</f>
        <v>0</v>
      </c>
      <c r="G282" s="4">
        <f ca="1">J281*Invoer!$B$16/12</f>
        <v>0</v>
      </c>
      <c r="H282" s="4">
        <f ca="1">IFERROR(ABS(PMT(Invoer!$B$12/12,Invoer!$B$25-C282+1,J281,0)),0)</f>
        <v>0</v>
      </c>
      <c r="I282" s="4">
        <f t="shared" ca="1" si="20"/>
        <v>0</v>
      </c>
      <c r="J282" s="4">
        <f t="shared" ca="1" si="23"/>
        <v>0</v>
      </c>
    </row>
    <row r="283" spans="1:10" x14ac:dyDescent="0.25">
      <c r="A283" s="10">
        <f t="shared" si="24"/>
        <v>52994</v>
      </c>
      <c r="B283">
        <f t="shared" si="21"/>
        <v>24</v>
      </c>
      <c r="C283">
        <v>282</v>
      </c>
      <c r="D283" s="4">
        <f t="shared" ca="1" si="22"/>
        <v>0</v>
      </c>
      <c r="E283" s="24">
        <f ca="1">IF(SUM(D283,F283,G283)&gt;=J282,0,IF(ISNA(VLOOKUP(A283,'Extra aflossing'!A:G,3,0)),0,VLOOKUP(A283,'Extra aflossing'!A:G,3,0))+IF(Datum_vandaag&lt;A283,Maandelijks_extra,0))</f>
        <v>0</v>
      </c>
      <c r="F283" s="4">
        <f ca="1">IF('Annuitair extra nieuw'!J283&lt;=0.001,IF(A283&lt;=Stoppen_vrijwillig_aflos,IF(AND(Wat_wil_ik_maandelijks_betalen&gt;H283,A283&gt;=per_wanneer),IF(J282&gt;=0,IF(J282&gt;=Wat_wil_ik_maandelijks_betalen,(Wat_wil_ik_maandelijks_betalen-H283),J282-D283)),0),0),0)</f>
        <v>0</v>
      </c>
      <c r="G283" s="4">
        <f ca="1">J282*Invoer!$B$16/12</f>
        <v>0</v>
      </c>
      <c r="H283" s="4">
        <f ca="1">IFERROR(ABS(PMT(Invoer!$B$12/12,Invoer!$B$25-C283+1,J282,0)),0)</f>
        <v>0</v>
      </c>
      <c r="I283" s="4">
        <f t="shared" ca="1" si="20"/>
        <v>0</v>
      </c>
      <c r="J283" s="4">
        <f t="shared" ca="1" si="23"/>
        <v>0</v>
      </c>
    </row>
    <row r="284" spans="1:10" x14ac:dyDescent="0.25">
      <c r="A284" s="10">
        <f t="shared" si="24"/>
        <v>53022</v>
      </c>
      <c r="B284">
        <f t="shared" si="21"/>
        <v>24</v>
      </c>
      <c r="C284">
        <v>283</v>
      </c>
      <c r="D284" s="4">
        <f t="shared" ca="1" si="22"/>
        <v>0</v>
      </c>
      <c r="E284" s="24">
        <f ca="1">IF(SUM(D284,F284,G284)&gt;=J283,0,IF(ISNA(VLOOKUP(A284,'Extra aflossing'!A:G,3,0)),0,VLOOKUP(A284,'Extra aflossing'!A:G,3,0))+IF(Datum_vandaag&lt;A284,Maandelijks_extra,0))</f>
        <v>0</v>
      </c>
      <c r="F284" s="4">
        <f ca="1">IF('Annuitair extra nieuw'!J284&lt;=0.001,IF(A284&lt;=Stoppen_vrijwillig_aflos,IF(AND(Wat_wil_ik_maandelijks_betalen&gt;H284,A284&gt;=per_wanneer),IF(J283&gt;=0,IF(J283&gt;=Wat_wil_ik_maandelijks_betalen,(Wat_wil_ik_maandelijks_betalen-H284),J283-D284)),0),0),0)</f>
        <v>0</v>
      </c>
      <c r="G284" s="4">
        <f ca="1">J283*Invoer!$B$16/12</f>
        <v>0</v>
      </c>
      <c r="H284" s="4">
        <f ca="1">IFERROR(ABS(PMT(Invoer!$B$12/12,Invoer!$B$25-C284+1,J283,0)),0)</f>
        <v>0</v>
      </c>
      <c r="I284" s="4">
        <f t="shared" ca="1" si="20"/>
        <v>0</v>
      </c>
      <c r="J284" s="4">
        <f t="shared" ca="1" si="23"/>
        <v>0</v>
      </c>
    </row>
    <row r="285" spans="1:10" x14ac:dyDescent="0.25">
      <c r="A285" s="10">
        <f t="shared" si="24"/>
        <v>53053</v>
      </c>
      <c r="B285">
        <f t="shared" si="21"/>
        <v>24</v>
      </c>
      <c r="C285">
        <v>284</v>
      </c>
      <c r="D285" s="4">
        <f t="shared" ca="1" si="22"/>
        <v>0</v>
      </c>
      <c r="E285" s="24">
        <f ca="1">IF(SUM(D285,F285,G285)&gt;=J284,0,IF(ISNA(VLOOKUP(A285,'Extra aflossing'!A:G,3,0)),0,VLOOKUP(A285,'Extra aflossing'!A:G,3,0))+IF(Datum_vandaag&lt;A285,Maandelijks_extra,0))</f>
        <v>0</v>
      </c>
      <c r="F285" s="4">
        <f ca="1">IF('Annuitair extra nieuw'!J285&lt;=0.001,IF(A285&lt;=Stoppen_vrijwillig_aflos,IF(AND(Wat_wil_ik_maandelijks_betalen&gt;H285,A285&gt;=per_wanneer),IF(J284&gt;=0,IF(J284&gt;=Wat_wil_ik_maandelijks_betalen,(Wat_wil_ik_maandelijks_betalen-H285),J284-D285)),0),0),0)</f>
        <v>0</v>
      </c>
      <c r="G285" s="4">
        <f ca="1">J284*Invoer!$B$16/12</f>
        <v>0</v>
      </c>
      <c r="H285" s="4">
        <f ca="1">IFERROR(ABS(PMT(Invoer!$B$12/12,Invoer!$B$25-C285+1,J284,0)),0)</f>
        <v>0</v>
      </c>
      <c r="I285" s="4">
        <f t="shared" ca="1" si="20"/>
        <v>0</v>
      </c>
      <c r="J285" s="4">
        <f t="shared" ca="1" si="23"/>
        <v>0</v>
      </c>
    </row>
    <row r="286" spans="1:10" x14ac:dyDescent="0.25">
      <c r="A286" s="10">
        <f t="shared" si="24"/>
        <v>53083</v>
      </c>
      <c r="B286">
        <f t="shared" si="21"/>
        <v>24</v>
      </c>
      <c r="C286">
        <v>285</v>
      </c>
      <c r="D286" s="4">
        <f t="shared" ca="1" si="22"/>
        <v>0</v>
      </c>
      <c r="E286" s="24">
        <f ca="1">IF(SUM(D286,F286,G286)&gt;=J285,0,IF(ISNA(VLOOKUP(A286,'Extra aflossing'!A:G,3,0)),0,VLOOKUP(A286,'Extra aflossing'!A:G,3,0))+IF(Datum_vandaag&lt;A286,Maandelijks_extra,0))</f>
        <v>0</v>
      </c>
      <c r="F286" s="4">
        <f ca="1">IF('Annuitair extra nieuw'!J286&lt;=0.001,IF(A286&lt;=Stoppen_vrijwillig_aflos,IF(AND(Wat_wil_ik_maandelijks_betalen&gt;H286,A286&gt;=per_wanneer),IF(J285&gt;=0,IF(J285&gt;=Wat_wil_ik_maandelijks_betalen,(Wat_wil_ik_maandelijks_betalen-H286),J285-D286)),0),0),0)</f>
        <v>0</v>
      </c>
      <c r="G286" s="4">
        <f ca="1">J285*Invoer!$B$16/12</f>
        <v>0</v>
      </c>
      <c r="H286" s="4">
        <f ca="1">IFERROR(ABS(PMT(Invoer!$B$12/12,Invoer!$B$25-C286+1,J285,0)),0)</f>
        <v>0</v>
      </c>
      <c r="I286" s="4">
        <f t="shared" ca="1" si="20"/>
        <v>0</v>
      </c>
      <c r="J286" s="4">
        <f t="shared" ca="1" si="23"/>
        <v>0</v>
      </c>
    </row>
    <row r="287" spans="1:10" x14ac:dyDescent="0.25">
      <c r="A287" s="10">
        <f t="shared" si="24"/>
        <v>53114</v>
      </c>
      <c r="B287">
        <f t="shared" si="21"/>
        <v>24</v>
      </c>
      <c r="C287">
        <v>286</v>
      </c>
      <c r="D287" s="4">
        <f t="shared" ca="1" si="22"/>
        <v>0</v>
      </c>
      <c r="E287" s="24">
        <f ca="1">IF(SUM(D287,F287,G287)&gt;=J286,0,IF(ISNA(VLOOKUP(A287,'Extra aflossing'!A:G,3,0)),0,VLOOKUP(A287,'Extra aflossing'!A:G,3,0))+IF(Datum_vandaag&lt;A287,Maandelijks_extra,0))</f>
        <v>0</v>
      </c>
      <c r="F287" s="4">
        <f ca="1">IF('Annuitair extra nieuw'!J287&lt;=0.001,IF(A287&lt;=Stoppen_vrijwillig_aflos,IF(AND(Wat_wil_ik_maandelijks_betalen&gt;H287,A287&gt;=per_wanneer),IF(J286&gt;=0,IF(J286&gt;=Wat_wil_ik_maandelijks_betalen,(Wat_wil_ik_maandelijks_betalen-H287),J286-D287)),0),0),0)</f>
        <v>0</v>
      </c>
      <c r="G287" s="4">
        <f ca="1">J286*Invoer!$B$16/12</f>
        <v>0</v>
      </c>
      <c r="H287" s="4">
        <f ca="1">IFERROR(ABS(PMT(Invoer!$B$12/12,Invoer!$B$25-C287+1,J286,0)),0)</f>
        <v>0</v>
      </c>
      <c r="I287" s="4">
        <f t="shared" ca="1" si="20"/>
        <v>0</v>
      </c>
      <c r="J287" s="4">
        <f t="shared" ca="1" si="23"/>
        <v>0</v>
      </c>
    </row>
    <row r="288" spans="1:10" x14ac:dyDescent="0.25">
      <c r="A288" s="10">
        <f t="shared" si="24"/>
        <v>53144</v>
      </c>
      <c r="B288">
        <f t="shared" si="21"/>
        <v>24</v>
      </c>
      <c r="C288">
        <v>287</v>
      </c>
      <c r="D288" s="4">
        <f t="shared" ca="1" si="22"/>
        <v>0</v>
      </c>
      <c r="E288" s="24">
        <f ca="1">IF(SUM(D288,F288,G288)&gt;=J287,0,IF(ISNA(VLOOKUP(A288,'Extra aflossing'!A:G,3,0)),0,VLOOKUP(A288,'Extra aflossing'!A:G,3,0))+IF(Datum_vandaag&lt;A288,Maandelijks_extra,0))</f>
        <v>0</v>
      </c>
      <c r="F288" s="4">
        <f ca="1">IF('Annuitair extra nieuw'!J288&lt;=0.001,IF(A288&lt;=Stoppen_vrijwillig_aflos,IF(AND(Wat_wil_ik_maandelijks_betalen&gt;H288,A288&gt;=per_wanneer),IF(J287&gt;=0,IF(J287&gt;=Wat_wil_ik_maandelijks_betalen,(Wat_wil_ik_maandelijks_betalen-H288),J287-D288)),0),0),0)</f>
        <v>0</v>
      </c>
      <c r="G288" s="4">
        <f ca="1">J287*Invoer!$B$16/12</f>
        <v>0</v>
      </c>
      <c r="H288" s="4">
        <f ca="1">IFERROR(ABS(PMT(Invoer!$B$12/12,Invoer!$B$25-C288+1,J287,0)),0)</f>
        <v>0</v>
      </c>
      <c r="I288" s="4">
        <f t="shared" ca="1" si="20"/>
        <v>0</v>
      </c>
      <c r="J288" s="4">
        <f t="shared" ca="1" si="23"/>
        <v>0</v>
      </c>
    </row>
    <row r="289" spans="1:10" x14ac:dyDescent="0.25">
      <c r="A289" s="10">
        <f t="shared" si="24"/>
        <v>53175</v>
      </c>
      <c r="B289">
        <f t="shared" si="21"/>
        <v>24</v>
      </c>
      <c r="C289">
        <v>288</v>
      </c>
      <c r="D289" s="4">
        <f t="shared" ca="1" si="22"/>
        <v>0</v>
      </c>
      <c r="E289" s="24">
        <f ca="1">IF(SUM(D289,F289,G289)&gt;=J288,0,IF(ISNA(VLOOKUP(A289,'Extra aflossing'!A:G,3,0)),0,VLOOKUP(A289,'Extra aflossing'!A:G,3,0))+IF(Datum_vandaag&lt;A289,Maandelijks_extra,0))</f>
        <v>0</v>
      </c>
      <c r="F289" s="4">
        <f ca="1">IF('Annuitair extra nieuw'!J289&lt;=0.001,IF(A289&lt;=Stoppen_vrijwillig_aflos,IF(AND(Wat_wil_ik_maandelijks_betalen&gt;H289,A289&gt;=per_wanneer),IF(J288&gt;=0,IF(J288&gt;=Wat_wil_ik_maandelijks_betalen,(Wat_wil_ik_maandelijks_betalen-H289),J288-D289)),0),0),0)</f>
        <v>0</v>
      </c>
      <c r="G289" s="4">
        <f ca="1">J288*Invoer!$B$16/12</f>
        <v>0</v>
      </c>
      <c r="H289" s="4">
        <f ca="1">IFERROR(ABS(PMT(Invoer!$B$12/12,Invoer!$B$25-C289+1,J288,0)),0)</f>
        <v>0</v>
      </c>
      <c r="I289" s="4">
        <f t="shared" ca="1" si="20"/>
        <v>0</v>
      </c>
      <c r="J289" s="4">
        <f t="shared" ca="1" si="23"/>
        <v>0</v>
      </c>
    </row>
    <row r="290" spans="1:10" x14ac:dyDescent="0.25">
      <c r="A290" s="10">
        <f t="shared" si="24"/>
        <v>53206</v>
      </c>
      <c r="B290">
        <f t="shared" si="21"/>
        <v>25</v>
      </c>
      <c r="C290">
        <v>289</v>
      </c>
      <c r="D290" s="4">
        <f t="shared" ca="1" si="22"/>
        <v>0</v>
      </c>
      <c r="E290" s="24">
        <f ca="1">IF(SUM(D290,F290,G290)&gt;=J289,0,IF(ISNA(VLOOKUP(A290,'Extra aflossing'!A:G,3,0)),0,VLOOKUP(A290,'Extra aflossing'!A:G,3,0))+IF(Datum_vandaag&lt;A290,Maandelijks_extra,0))</f>
        <v>0</v>
      </c>
      <c r="F290" s="4">
        <f ca="1">IF('Annuitair extra nieuw'!J290&lt;=0.001,IF(A290&lt;=Stoppen_vrijwillig_aflos,IF(AND(Wat_wil_ik_maandelijks_betalen&gt;H290,A290&gt;=per_wanneer),IF(J289&gt;=0,IF(J289&gt;=Wat_wil_ik_maandelijks_betalen,(Wat_wil_ik_maandelijks_betalen-H290),J289-D290)),0),0),0)</f>
        <v>0</v>
      </c>
      <c r="G290" s="4">
        <f ca="1">J289*Invoer!$B$16/12</f>
        <v>0</v>
      </c>
      <c r="H290" s="4">
        <f ca="1">IFERROR(ABS(PMT(Invoer!$B$12/12,Invoer!$B$25-C290+1,J289,0)),0)</f>
        <v>0</v>
      </c>
      <c r="I290" s="4">
        <f t="shared" ca="1" si="20"/>
        <v>0</v>
      </c>
      <c r="J290" s="4">
        <f t="shared" ca="1" si="23"/>
        <v>0</v>
      </c>
    </row>
    <row r="291" spans="1:10" x14ac:dyDescent="0.25">
      <c r="A291" s="10">
        <f t="shared" si="24"/>
        <v>53236</v>
      </c>
      <c r="B291">
        <f t="shared" si="21"/>
        <v>25</v>
      </c>
      <c r="C291">
        <v>290</v>
      </c>
      <c r="D291" s="4">
        <f t="shared" ca="1" si="22"/>
        <v>0</v>
      </c>
      <c r="E291" s="24">
        <f ca="1">IF(SUM(D291,F291,G291)&gt;=J290,0,IF(ISNA(VLOOKUP(A291,'Extra aflossing'!A:G,3,0)),0,VLOOKUP(A291,'Extra aflossing'!A:G,3,0))+IF(Datum_vandaag&lt;A291,Maandelijks_extra,0))</f>
        <v>0</v>
      </c>
      <c r="F291" s="4">
        <f ca="1">IF('Annuitair extra nieuw'!J291&lt;=0.001,IF(A291&lt;=Stoppen_vrijwillig_aflos,IF(AND(Wat_wil_ik_maandelijks_betalen&gt;H291,A291&gt;=per_wanneer),IF(J290&gt;=0,IF(J290&gt;=Wat_wil_ik_maandelijks_betalen,(Wat_wil_ik_maandelijks_betalen-H291),J290-D291)),0),0),0)</f>
        <v>0</v>
      </c>
      <c r="G291" s="4">
        <f ca="1">J290*Invoer!$B$16/12</f>
        <v>0</v>
      </c>
      <c r="H291" s="4">
        <f ca="1">IFERROR(ABS(PMT(Invoer!$B$12/12,Invoer!$B$25-C291+1,J290,0)),0)</f>
        <v>0</v>
      </c>
      <c r="I291" s="4">
        <f t="shared" ca="1" si="20"/>
        <v>0</v>
      </c>
      <c r="J291" s="4">
        <f t="shared" ca="1" si="23"/>
        <v>0</v>
      </c>
    </row>
    <row r="292" spans="1:10" x14ac:dyDescent="0.25">
      <c r="A292" s="10">
        <f t="shared" si="24"/>
        <v>53267</v>
      </c>
      <c r="B292">
        <f t="shared" si="21"/>
        <v>25</v>
      </c>
      <c r="C292">
        <v>291</v>
      </c>
      <c r="D292" s="4">
        <f t="shared" ca="1" si="22"/>
        <v>0</v>
      </c>
      <c r="E292" s="24">
        <f ca="1">IF(SUM(D292,F292,G292)&gt;=J291,0,IF(ISNA(VLOOKUP(A292,'Extra aflossing'!A:G,3,0)),0,VLOOKUP(A292,'Extra aflossing'!A:G,3,0))+IF(Datum_vandaag&lt;A292,Maandelijks_extra,0))</f>
        <v>0</v>
      </c>
      <c r="F292" s="4">
        <f ca="1">IF('Annuitair extra nieuw'!J292&lt;=0.001,IF(A292&lt;=Stoppen_vrijwillig_aflos,IF(AND(Wat_wil_ik_maandelijks_betalen&gt;H292,A292&gt;=per_wanneer),IF(J291&gt;=0,IF(J291&gt;=Wat_wil_ik_maandelijks_betalen,(Wat_wil_ik_maandelijks_betalen-H292),J291-D292)),0),0),0)</f>
        <v>0</v>
      </c>
      <c r="G292" s="4">
        <f ca="1">J291*Invoer!$B$16/12</f>
        <v>0</v>
      </c>
      <c r="H292" s="4">
        <f ca="1">IFERROR(ABS(PMT(Invoer!$B$12/12,Invoer!$B$25-C292+1,J291,0)),0)</f>
        <v>0</v>
      </c>
      <c r="I292" s="4">
        <f t="shared" ca="1" si="20"/>
        <v>0</v>
      </c>
      <c r="J292" s="4">
        <f t="shared" ca="1" si="23"/>
        <v>0</v>
      </c>
    </row>
    <row r="293" spans="1:10" x14ac:dyDescent="0.25">
      <c r="A293" s="10">
        <f t="shared" si="24"/>
        <v>53297</v>
      </c>
      <c r="B293">
        <f t="shared" si="21"/>
        <v>25</v>
      </c>
      <c r="C293">
        <v>292</v>
      </c>
      <c r="D293" s="4">
        <f t="shared" ca="1" si="22"/>
        <v>0</v>
      </c>
      <c r="E293" s="24">
        <f ca="1">IF(SUM(D293,F293,G293)&gt;=J292,0,IF(ISNA(VLOOKUP(A293,'Extra aflossing'!A:G,3,0)),0,VLOOKUP(A293,'Extra aflossing'!A:G,3,0))+IF(Datum_vandaag&lt;A293,Maandelijks_extra,0))</f>
        <v>0</v>
      </c>
      <c r="F293" s="4">
        <f ca="1">IF('Annuitair extra nieuw'!J293&lt;=0.001,IF(A293&lt;=Stoppen_vrijwillig_aflos,IF(AND(Wat_wil_ik_maandelijks_betalen&gt;H293,A293&gt;=per_wanneer),IF(J292&gt;=0,IF(J292&gt;=Wat_wil_ik_maandelijks_betalen,(Wat_wil_ik_maandelijks_betalen-H293),J292-D293)),0),0),0)</f>
        <v>0</v>
      </c>
      <c r="G293" s="4">
        <f ca="1">J292*Invoer!$B$16/12</f>
        <v>0</v>
      </c>
      <c r="H293" s="4">
        <f ca="1">IFERROR(ABS(PMT(Invoer!$B$12/12,Invoer!$B$25-C293+1,J292,0)),0)</f>
        <v>0</v>
      </c>
      <c r="I293" s="4">
        <f t="shared" ca="1" si="20"/>
        <v>0</v>
      </c>
      <c r="J293" s="4">
        <f t="shared" ca="1" si="23"/>
        <v>0</v>
      </c>
    </row>
    <row r="294" spans="1:10" x14ac:dyDescent="0.25">
      <c r="A294" s="10">
        <f t="shared" si="24"/>
        <v>53328</v>
      </c>
      <c r="B294">
        <f t="shared" si="21"/>
        <v>25</v>
      </c>
      <c r="C294">
        <v>293</v>
      </c>
      <c r="D294" s="4">
        <f t="shared" ca="1" si="22"/>
        <v>0</v>
      </c>
      <c r="E294" s="24">
        <f ca="1">IF(SUM(D294,F294,G294)&gt;=J293,0,IF(ISNA(VLOOKUP(A294,'Extra aflossing'!A:G,3,0)),0,VLOOKUP(A294,'Extra aflossing'!A:G,3,0))+IF(Datum_vandaag&lt;A294,Maandelijks_extra,0))</f>
        <v>0</v>
      </c>
      <c r="F294" s="4">
        <f ca="1">IF('Annuitair extra nieuw'!J294&lt;=0.001,IF(A294&lt;=Stoppen_vrijwillig_aflos,IF(AND(Wat_wil_ik_maandelijks_betalen&gt;H294,A294&gt;=per_wanneer),IF(J293&gt;=0,IF(J293&gt;=Wat_wil_ik_maandelijks_betalen,(Wat_wil_ik_maandelijks_betalen-H294),J293-D294)),0),0),0)</f>
        <v>0</v>
      </c>
      <c r="G294" s="4">
        <f ca="1">J293*Invoer!$B$16/12</f>
        <v>0</v>
      </c>
      <c r="H294" s="4">
        <f ca="1">IFERROR(ABS(PMT(Invoer!$B$12/12,Invoer!$B$25-C294+1,J293,0)),0)</f>
        <v>0</v>
      </c>
      <c r="I294" s="4">
        <f t="shared" ca="1" si="20"/>
        <v>0</v>
      </c>
      <c r="J294" s="4">
        <f t="shared" ca="1" si="23"/>
        <v>0</v>
      </c>
    </row>
    <row r="295" spans="1:10" x14ac:dyDescent="0.25">
      <c r="A295" s="10">
        <f t="shared" si="24"/>
        <v>53359</v>
      </c>
      <c r="B295">
        <f t="shared" si="21"/>
        <v>25</v>
      </c>
      <c r="C295">
        <v>294</v>
      </c>
      <c r="D295" s="4">
        <f t="shared" ca="1" si="22"/>
        <v>0</v>
      </c>
      <c r="E295" s="24">
        <f ca="1">IF(SUM(D295,F295,G295)&gt;=J294,0,IF(ISNA(VLOOKUP(A295,'Extra aflossing'!A:G,3,0)),0,VLOOKUP(A295,'Extra aflossing'!A:G,3,0))+IF(Datum_vandaag&lt;A295,Maandelijks_extra,0))</f>
        <v>0</v>
      </c>
      <c r="F295" s="4">
        <f ca="1">IF('Annuitair extra nieuw'!J295&lt;=0.001,IF(A295&lt;=Stoppen_vrijwillig_aflos,IF(AND(Wat_wil_ik_maandelijks_betalen&gt;H295,A295&gt;=per_wanneer),IF(J294&gt;=0,IF(J294&gt;=Wat_wil_ik_maandelijks_betalen,(Wat_wil_ik_maandelijks_betalen-H295),J294-D295)),0),0),0)</f>
        <v>0</v>
      </c>
      <c r="G295" s="4">
        <f ca="1">J294*Invoer!$B$16/12</f>
        <v>0</v>
      </c>
      <c r="H295" s="4">
        <f ca="1">IFERROR(ABS(PMT(Invoer!$B$12/12,Invoer!$B$25-C295+1,J294,0)),0)</f>
        <v>0</v>
      </c>
      <c r="I295" s="4">
        <f t="shared" ca="1" si="20"/>
        <v>0</v>
      </c>
      <c r="J295" s="4">
        <f t="shared" ca="1" si="23"/>
        <v>0</v>
      </c>
    </row>
    <row r="296" spans="1:10" x14ac:dyDescent="0.25">
      <c r="A296" s="10">
        <f t="shared" si="24"/>
        <v>53387</v>
      </c>
      <c r="B296">
        <f t="shared" si="21"/>
        <v>25</v>
      </c>
      <c r="C296">
        <v>295</v>
      </c>
      <c r="D296" s="4">
        <f t="shared" ca="1" si="22"/>
        <v>0</v>
      </c>
      <c r="E296" s="24">
        <f ca="1">IF(SUM(D296,F296,G296)&gt;=J295,0,IF(ISNA(VLOOKUP(A296,'Extra aflossing'!A:G,3,0)),0,VLOOKUP(A296,'Extra aflossing'!A:G,3,0))+IF(Datum_vandaag&lt;A296,Maandelijks_extra,0))</f>
        <v>0</v>
      </c>
      <c r="F296" s="4">
        <f ca="1">IF('Annuitair extra nieuw'!J296&lt;=0.001,IF(A296&lt;=Stoppen_vrijwillig_aflos,IF(AND(Wat_wil_ik_maandelijks_betalen&gt;H296,A296&gt;=per_wanneer),IF(J295&gt;=0,IF(J295&gt;=Wat_wil_ik_maandelijks_betalen,(Wat_wil_ik_maandelijks_betalen-H296),J295-D296)),0),0),0)</f>
        <v>0</v>
      </c>
      <c r="G296" s="4">
        <f ca="1">J295*Invoer!$B$16/12</f>
        <v>0</v>
      </c>
      <c r="H296" s="4">
        <f ca="1">IFERROR(ABS(PMT(Invoer!$B$12/12,Invoer!$B$25-C296+1,J295,0)),0)</f>
        <v>0</v>
      </c>
      <c r="I296" s="4">
        <f t="shared" ca="1" si="20"/>
        <v>0</v>
      </c>
      <c r="J296" s="4">
        <f t="shared" ca="1" si="23"/>
        <v>0</v>
      </c>
    </row>
    <row r="297" spans="1:10" x14ac:dyDescent="0.25">
      <c r="A297" s="10">
        <f t="shared" si="24"/>
        <v>53418</v>
      </c>
      <c r="B297">
        <f t="shared" si="21"/>
        <v>25</v>
      </c>
      <c r="C297">
        <v>296</v>
      </c>
      <c r="D297" s="4">
        <f t="shared" ca="1" si="22"/>
        <v>0</v>
      </c>
      <c r="E297" s="24">
        <f ca="1">IF(SUM(D297,F297,G297)&gt;=J296,0,IF(ISNA(VLOOKUP(A297,'Extra aflossing'!A:G,3,0)),0,VLOOKUP(A297,'Extra aflossing'!A:G,3,0))+IF(Datum_vandaag&lt;A297,Maandelijks_extra,0))</f>
        <v>0</v>
      </c>
      <c r="F297" s="4">
        <f ca="1">IF('Annuitair extra nieuw'!J297&lt;=0.001,IF(A297&lt;=Stoppen_vrijwillig_aflos,IF(AND(Wat_wil_ik_maandelijks_betalen&gt;H297,A297&gt;=per_wanneer),IF(J296&gt;=0,IF(J296&gt;=Wat_wil_ik_maandelijks_betalen,(Wat_wil_ik_maandelijks_betalen-H297),J296-D297)),0),0),0)</f>
        <v>0</v>
      </c>
      <c r="G297" s="4">
        <f ca="1">J296*Invoer!$B$16/12</f>
        <v>0</v>
      </c>
      <c r="H297" s="4">
        <f ca="1">IFERROR(ABS(PMT(Invoer!$B$12/12,Invoer!$B$25-C297+1,J296,0)),0)</f>
        <v>0</v>
      </c>
      <c r="I297" s="4">
        <f t="shared" ca="1" si="20"/>
        <v>0</v>
      </c>
      <c r="J297" s="4">
        <f t="shared" ca="1" si="23"/>
        <v>0</v>
      </c>
    </row>
    <row r="298" spans="1:10" x14ac:dyDescent="0.25">
      <c r="A298" s="10">
        <f t="shared" si="24"/>
        <v>53448</v>
      </c>
      <c r="B298">
        <f t="shared" si="21"/>
        <v>25</v>
      </c>
      <c r="C298">
        <v>297</v>
      </c>
      <c r="D298" s="4">
        <f t="shared" ca="1" si="22"/>
        <v>0</v>
      </c>
      <c r="E298" s="24">
        <f ca="1">IF(SUM(D298,F298,G298)&gt;=J297,0,IF(ISNA(VLOOKUP(A298,'Extra aflossing'!A:G,3,0)),0,VLOOKUP(A298,'Extra aflossing'!A:G,3,0))+IF(Datum_vandaag&lt;A298,Maandelijks_extra,0))</f>
        <v>0</v>
      </c>
      <c r="F298" s="4">
        <f ca="1">IF('Annuitair extra nieuw'!J298&lt;=0.001,IF(A298&lt;=Stoppen_vrijwillig_aflos,IF(AND(Wat_wil_ik_maandelijks_betalen&gt;H298,A298&gt;=per_wanneer),IF(J297&gt;=0,IF(J297&gt;=Wat_wil_ik_maandelijks_betalen,(Wat_wil_ik_maandelijks_betalen-H298),J297-D298)),0),0),0)</f>
        <v>0</v>
      </c>
      <c r="G298" s="4">
        <f ca="1">J297*Invoer!$B$16/12</f>
        <v>0</v>
      </c>
      <c r="H298" s="4">
        <f ca="1">IFERROR(ABS(PMT(Invoer!$B$12/12,Invoer!$B$25-C298+1,J297,0)),0)</f>
        <v>0</v>
      </c>
      <c r="I298" s="4">
        <f t="shared" ca="1" si="20"/>
        <v>0</v>
      </c>
      <c r="J298" s="4">
        <f t="shared" ca="1" si="23"/>
        <v>0</v>
      </c>
    </row>
    <row r="299" spans="1:10" x14ac:dyDescent="0.25">
      <c r="A299" s="10">
        <f t="shared" si="24"/>
        <v>53479</v>
      </c>
      <c r="B299">
        <f t="shared" si="21"/>
        <v>25</v>
      </c>
      <c r="C299">
        <v>298</v>
      </c>
      <c r="D299" s="4">
        <f t="shared" ca="1" si="22"/>
        <v>0</v>
      </c>
      <c r="E299" s="24">
        <f ca="1">IF(SUM(D299,F299,G299)&gt;=J298,0,IF(ISNA(VLOOKUP(A299,'Extra aflossing'!A:G,3,0)),0,VLOOKUP(A299,'Extra aflossing'!A:G,3,0))+IF(Datum_vandaag&lt;A299,Maandelijks_extra,0))</f>
        <v>0</v>
      </c>
      <c r="F299" s="4">
        <f ca="1">IF('Annuitair extra nieuw'!J299&lt;=0.001,IF(A299&lt;=Stoppen_vrijwillig_aflos,IF(AND(Wat_wil_ik_maandelijks_betalen&gt;H299,A299&gt;=per_wanneer),IF(J298&gt;=0,IF(J298&gt;=Wat_wil_ik_maandelijks_betalen,(Wat_wil_ik_maandelijks_betalen-H299),J298-D299)),0),0),0)</f>
        <v>0</v>
      </c>
      <c r="G299" s="4">
        <f ca="1">J298*Invoer!$B$16/12</f>
        <v>0</v>
      </c>
      <c r="H299" s="4">
        <f ca="1">IFERROR(ABS(PMT(Invoer!$B$12/12,Invoer!$B$25-C299+1,J298,0)),0)</f>
        <v>0</v>
      </c>
      <c r="I299" s="4">
        <f t="shared" ca="1" si="20"/>
        <v>0</v>
      </c>
      <c r="J299" s="4">
        <f t="shared" ca="1" si="23"/>
        <v>0</v>
      </c>
    </row>
    <row r="300" spans="1:10" x14ac:dyDescent="0.25">
      <c r="A300" s="10">
        <f t="shared" si="24"/>
        <v>53509</v>
      </c>
      <c r="B300">
        <f t="shared" si="21"/>
        <v>25</v>
      </c>
      <c r="C300">
        <v>299</v>
      </c>
      <c r="D300" s="4">
        <f t="shared" ca="1" si="22"/>
        <v>0</v>
      </c>
      <c r="E300" s="24">
        <f ca="1">IF(SUM(D300,F300,G300)&gt;=J299,0,IF(ISNA(VLOOKUP(A300,'Extra aflossing'!A:G,3,0)),0,VLOOKUP(A300,'Extra aflossing'!A:G,3,0))+IF(Datum_vandaag&lt;A300,Maandelijks_extra,0))</f>
        <v>0</v>
      </c>
      <c r="F300" s="4">
        <f ca="1">IF('Annuitair extra nieuw'!J300&lt;=0.001,IF(A300&lt;=Stoppen_vrijwillig_aflos,IF(AND(Wat_wil_ik_maandelijks_betalen&gt;H300,A300&gt;=per_wanneer),IF(J299&gt;=0,IF(J299&gt;=Wat_wil_ik_maandelijks_betalen,(Wat_wil_ik_maandelijks_betalen-H300),J299-D300)),0),0),0)</f>
        <v>0</v>
      </c>
      <c r="G300" s="4">
        <f ca="1">J299*Invoer!$B$16/12</f>
        <v>0</v>
      </c>
      <c r="H300" s="4">
        <f ca="1">IFERROR(ABS(PMT(Invoer!$B$12/12,Invoer!$B$25-C300+1,J299,0)),0)</f>
        <v>0</v>
      </c>
      <c r="I300" s="4">
        <f t="shared" ca="1" si="20"/>
        <v>0</v>
      </c>
      <c r="J300" s="4">
        <f t="shared" ca="1" si="23"/>
        <v>0</v>
      </c>
    </row>
    <row r="301" spans="1:10" x14ac:dyDescent="0.25">
      <c r="A301" s="10">
        <f t="shared" si="24"/>
        <v>53540</v>
      </c>
      <c r="B301">
        <f t="shared" si="21"/>
        <v>25</v>
      </c>
      <c r="C301">
        <v>300</v>
      </c>
      <c r="D301" s="4">
        <f t="shared" ca="1" si="22"/>
        <v>0</v>
      </c>
      <c r="E301" s="24">
        <f ca="1">IF(SUM(D301,F301,G301)&gt;=J300,0,IF(ISNA(VLOOKUP(A301,'Extra aflossing'!A:G,3,0)),0,VLOOKUP(A301,'Extra aflossing'!A:G,3,0))+IF(Datum_vandaag&lt;A301,Maandelijks_extra,0))</f>
        <v>0</v>
      </c>
      <c r="F301" s="4">
        <f ca="1">IF('Annuitair extra nieuw'!J301&lt;=0.001,IF(A301&lt;=Stoppen_vrijwillig_aflos,IF(AND(Wat_wil_ik_maandelijks_betalen&gt;H301,A301&gt;=per_wanneer),IF(J300&gt;=0,IF(J300&gt;=Wat_wil_ik_maandelijks_betalen,(Wat_wil_ik_maandelijks_betalen-H301),J300-D301)),0),0),0)</f>
        <v>0</v>
      </c>
      <c r="G301" s="4">
        <f ca="1">J300*Invoer!$B$16/12</f>
        <v>0</v>
      </c>
      <c r="H301" s="4">
        <f ca="1">IFERROR(ABS(PMT(Invoer!$B$12/12,Invoer!$B$25-C301+1,J300,0)),0)</f>
        <v>0</v>
      </c>
      <c r="I301" s="4">
        <f t="shared" ca="1" si="20"/>
        <v>0</v>
      </c>
      <c r="J301" s="4">
        <f t="shared" ca="1" si="23"/>
        <v>0</v>
      </c>
    </row>
    <row r="302" spans="1:10" x14ac:dyDescent="0.25">
      <c r="A302" s="10">
        <f t="shared" si="24"/>
        <v>53571</v>
      </c>
      <c r="B302">
        <f t="shared" si="21"/>
        <v>26</v>
      </c>
      <c r="C302">
        <v>301</v>
      </c>
      <c r="D302" s="4">
        <f t="shared" ca="1" si="22"/>
        <v>0</v>
      </c>
      <c r="E302" s="24">
        <f ca="1">IF(SUM(D302,F302,G302)&gt;=J301,0,IF(ISNA(VLOOKUP(A302,'Extra aflossing'!A:G,3,0)),0,VLOOKUP(A302,'Extra aflossing'!A:G,3,0))+IF(Datum_vandaag&lt;A302,Maandelijks_extra,0))</f>
        <v>0</v>
      </c>
      <c r="F302" s="4">
        <f ca="1">IF('Annuitair extra nieuw'!J302&lt;=0.001,IF(A302&lt;=Stoppen_vrijwillig_aflos,IF(AND(Wat_wil_ik_maandelijks_betalen&gt;H302,A302&gt;=per_wanneer),IF(J301&gt;=0,IF(J301&gt;=Wat_wil_ik_maandelijks_betalen,(Wat_wil_ik_maandelijks_betalen-H302),J301-D302)),0),0),0)</f>
        <v>0</v>
      </c>
      <c r="G302" s="4">
        <f ca="1">J301*Invoer!$B$17/12</f>
        <v>0</v>
      </c>
      <c r="H302" s="4">
        <f ca="1">IFERROR(ABS(PMT(Invoer!$B$12/12,Invoer!$B$25-C302+1,J301,0)),0)</f>
        <v>0</v>
      </c>
      <c r="I302" s="4">
        <f t="shared" ca="1" si="20"/>
        <v>0</v>
      </c>
      <c r="J302" s="4">
        <f t="shared" ca="1" si="23"/>
        <v>0</v>
      </c>
    </row>
    <row r="303" spans="1:10" x14ac:dyDescent="0.25">
      <c r="A303" s="10">
        <f t="shared" si="24"/>
        <v>53601</v>
      </c>
      <c r="B303">
        <f t="shared" si="21"/>
        <v>26</v>
      </c>
      <c r="C303">
        <v>302</v>
      </c>
      <c r="D303" s="4">
        <f t="shared" ca="1" si="22"/>
        <v>0</v>
      </c>
      <c r="E303" s="24">
        <f ca="1">IF(SUM(D303,F303,G303)&gt;=J302,0,IF(ISNA(VLOOKUP(A303,'Extra aflossing'!A:G,3,0)),0,VLOOKUP(A303,'Extra aflossing'!A:G,3,0))+IF(Datum_vandaag&lt;A303,Maandelijks_extra,0))</f>
        <v>0</v>
      </c>
      <c r="F303" s="4">
        <f ca="1">IF('Annuitair extra nieuw'!J303&lt;=0.001,IF(A303&lt;=Stoppen_vrijwillig_aflos,IF(AND(Wat_wil_ik_maandelijks_betalen&gt;H303,A303&gt;=per_wanneer),IF(J302&gt;=0,IF(J302&gt;=Wat_wil_ik_maandelijks_betalen,(Wat_wil_ik_maandelijks_betalen-H303),J302-D303)),0),0),0)</f>
        <v>0</v>
      </c>
      <c r="G303" s="4">
        <f ca="1">J302*Invoer!$B$17/12</f>
        <v>0</v>
      </c>
      <c r="H303" s="4">
        <f ca="1">IFERROR(ABS(PMT(Invoer!$B$12/12,Invoer!$B$25-C303+1,J302,0)),0)</f>
        <v>0</v>
      </c>
      <c r="I303" s="4">
        <f t="shared" ca="1" si="20"/>
        <v>0</v>
      </c>
      <c r="J303" s="4">
        <f t="shared" ca="1" si="23"/>
        <v>0</v>
      </c>
    </row>
    <row r="304" spans="1:10" x14ac:dyDescent="0.25">
      <c r="A304" s="10">
        <f t="shared" si="24"/>
        <v>53632</v>
      </c>
      <c r="B304">
        <f t="shared" si="21"/>
        <v>26</v>
      </c>
      <c r="C304">
        <v>303</v>
      </c>
      <c r="D304" s="4">
        <f t="shared" ca="1" si="22"/>
        <v>0</v>
      </c>
      <c r="E304" s="24">
        <f ca="1">IF(SUM(D304,F304,G304)&gt;=J303,0,IF(ISNA(VLOOKUP(A304,'Extra aflossing'!A:G,3,0)),0,VLOOKUP(A304,'Extra aflossing'!A:G,3,0))+IF(Datum_vandaag&lt;A304,Maandelijks_extra,0))</f>
        <v>0</v>
      </c>
      <c r="F304" s="4">
        <f ca="1">IF('Annuitair extra nieuw'!J304&lt;=0.001,IF(A304&lt;=Stoppen_vrijwillig_aflos,IF(AND(Wat_wil_ik_maandelijks_betalen&gt;H304,A304&gt;=per_wanneer),IF(J303&gt;=0,IF(J303&gt;=Wat_wil_ik_maandelijks_betalen,(Wat_wil_ik_maandelijks_betalen-H304),J303-D304)),0),0),0)</f>
        <v>0</v>
      </c>
      <c r="G304" s="4">
        <f ca="1">J303*Invoer!$B$17/12</f>
        <v>0</v>
      </c>
      <c r="H304" s="4">
        <f ca="1">IFERROR(ABS(PMT(Invoer!$B$12/12,Invoer!$B$25-C304+1,J303,0)),0)</f>
        <v>0</v>
      </c>
      <c r="I304" s="4">
        <f t="shared" ca="1" si="20"/>
        <v>0</v>
      </c>
      <c r="J304" s="4">
        <f t="shared" ca="1" si="23"/>
        <v>0</v>
      </c>
    </row>
    <row r="305" spans="1:10" x14ac:dyDescent="0.25">
      <c r="A305" s="10">
        <f t="shared" si="24"/>
        <v>53662</v>
      </c>
      <c r="B305">
        <f t="shared" si="21"/>
        <v>26</v>
      </c>
      <c r="C305">
        <v>304</v>
      </c>
      <c r="D305" s="4">
        <f t="shared" ca="1" si="22"/>
        <v>0</v>
      </c>
      <c r="E305" s="24">
        <f ca="1">IF(SUM(D305,F305,G305)&gt;=J304,0,IF(ISNA(VLOOKUP(A305,'Extra aflossing'!A:G,3,0)),0,VLOOKUP(A305,'Extra aflossing'!A:G,3,0))+IF(Datum_vandaag&lt;A305,Maandelijks_extra,0))</f>
        <v>0</v>
      </c>
      <c r="F305" s="4">
        <f ca="1">IF('Annuitair extra nieuw'!J305&lt;=0.001,IF(A305&lt;=Stoppen_vrijwillig_aflos,IF(AND(Wat_wil_ik_maandelijks_betalen&gt;H305,A305&gt;=per_wanneer),IF(J304&gt;=0,IF(J304&gt;=Wat_wil_ik_maandelijks_betalen,(Wat_wil_ik_maandelijks_betalen-H305),J304-D305)),0),0),0)</f>
        <v>0</v>
      </c>
      <c r="G305" s="4">
        <f ca="1">J304*Invoer!$B$17/12</f>
        <v>0</v>
      </c>
      <c r="H305" s="4">
        <f ca="1">IFERROR(ABS(PMT(Invoer!$B$12/12,Invoer!$B$25-C305+1,J304,0)),0)</f>
        <v>0</v>
      </c>
      <c r="I305" s="4">
        <f t="shared" ca="1" si="20"/>
        <v>0</v>
      </c>
      <c r="J305" s="4">
        <f t="shared" ca="1" si="23"/>
        <v>0</v>
      </c>
    </row>
    <row r="306" spans="1:10" x14ac:dyDescent="0.25">
      <c r="A306" s="10">
        <f t="shared" si="24"/>
        <v>53693</v>
      </c>
      <c r="B306">
        <f t="shared" si="21"/>
        <v>26</v>
      </c>
      <c r="C306">
        <v>305</v>
      </c>
      <c r="D306" s="4">
        <f t="shared" ca="1" si="22"/>
        <v>0</v>
      </c>
      <c r="E306" s="24">
        <f ca="1">IF(SUM(D306,F306,G306)&gt;=J305,0,IF(ISNA(VLOOKUP(A306,'Extra aflossing'!A:G,3,0)),0,VLOOKUP(A306,'Extra aflossing'!A:G,3,0))+IF(Datum_vandaag&lt;A306,Maandelijks_extra,0))</f>
        <v>0</v>
      </c>
      <c r="F306" s="4">
        <f ca="1">IF('Annuitair extra nieuw'!J306&lt;=0.001,IF(A306&lt;=Stoppen_vrijwillig_aflos,IF(AND(Wat_wil_ik_maandelijks_betalen&gt;H306,A306&gt;=per_wanneer),IF(J305&gt;=0,IF(J305&gt;=Wat_wil_ik_maandelijks_betalen,(Wat_wil_ik_maandelijks_betalen-H306),J305-D306)),0),0),0)</f>
        <v>0</v>
      </c>
      <c r="G306" s="4">
        <f ca="1">J305*Invoer!$B$17/12</f>
        <v>0</v>
      </c>
      <c r="H306" s="4">
        <f ca="1">IFERROR(ABS(PMT(Invoer!$B$12/12,Invoer!$B$25-C306+1,J305,0)),0)</f>
        <v>0</v>
      </c>
      <c r="I306" s="4">
        <f t="shared" ca="1" si="20"/>
        <v>0</v>
      </c>
      <c r="J306" s="4">
        <f t="shared" ca="1" si="23"/>
        <v>0</v>
      </c>
    </row>
    <row r="307" spans="1:10" x14ac:dyDescent="0.25">
      <c r="A307" s="10">
        <f t="shared" si="24"/>
        <v>53724</v>
      </c>
      <c r="B307">
        <f t="shared" si="21"/>
        <v>26</v>
      </c>
      <c r="C307">
        <v>306</v>
      </c>
      <c r="D307" s="4">
        <f t="shared" ca="1" si="22"/>
        <v>0</v>
      </c>
      <c r="E307" s="24">
        <f ca="1">IF(SUM(D307,F307,G307)&gt;=J306,0,IF(ISNA(VLOOKUP(A307,'Extra aflossing'!A:G,3,0)),0,VLOOKUP(A307,'Extra aflossing'!A:G,3,0))+IF(Datum_vandaag&lt;A307,Maandelijks_extra,0))</f>
        <v>0</v>
      </c>
      <c r="F307" s="4">
        <f ca="1">IF('Annuitair extra nieuw'!J307&lt;=0.001,IF(A307&lt;=Stoppen_vrijwillig_aflos,IF(AND(Wat_wil_ik_maandelijks_betalen&gt;H307,A307&gt;=per_wanneer),IF(J306&gt;=0,IF(J306&gt;=Wat_wil_ik_maandelijks_betalen,(Wat_wil_ik_maandelijks_betalen-H307),J306-D307)),0),0),0)</f>
        <v>0</v>
      </c>
      <c r="G307" s="4">
        <f ca="1">J306*Invoer!$B$17/12</f>
        <v>0</v>
      </c>
      <c r="H307" s="4">
        <f ca="1">IFERROR(ABS(PMT(Invoer!$B$12/12,Invoer!$B$25-C307+1,J306,0)),0)</f>
        <v>0</v>
      </c>
      <c r="I307" s="4">
        <f t="shared" ca="1" si="20"/>
        <v>0</v>
      </c>
      <c r="J307" s="4">
        <f t="shared" ca="1" si="23"/>
        <v>0</v>
      </c>
    </row>
    <row r="308" spans="1:10" x14ac:dyDescent="0.25">
      <c r="A308" s="10">
        <f t="shared" si="24"/>
        <v>53752</v>
      </c>
      <c r="B308">
        <f t="shared" si="21"/>
        <v>26</v>
      </c>
      <c r="C308">
        <v>307</v>
      </c>
      <c r="D308" s="4">
        <f t="shared" ca="1" si="22"/>
        <v>0</v>
      </c>
      <c r="E308" s="24">
        <f ca="1">IF(SUM(D308,F308,G308)&gt;=J307,0,IF(ISNA(VLOOKUP(A308,'Extra aflossing'!A:G,3,0)),0,VLOOKUP(A308,'Extra aflossing'!A:G,3,0))+IF(Datum_vandaag&lt;A308,Maandelijks_extra,0))</f>
        <v>0</v>
      </c>
      <c r="F308" s="4">
        <f ca="1">IF('Annuitair extra nieuw'!J308&lt;=0.001,IF(A308&lt;=Stoppen_vrijwillig_aflos,IF(AND(Wat_wil_ik_maandelijks_betalen&gt;H308,A308&gt;=per_wanneer),IF(J307&gt;=0,IF(J307&gt;=Wat_wil_ik_maandelijks_betalen,(Wat_wil_ik_maandelijks_betalen-H308),J307-D308)),0),0),0)</f>
        <v>0</v>
      </c>
      <c r="G308" s="4">
        <f ca="1">J307*Invoer!$B$17/12</f>
        <v>0</v>
      </c>
      <c r="H308" s="4">
        <f ca="1">IFERROR(ABS(PMT(Invoer!$B$12/12,Invoer!$B$25-C308+1,J307,0)),0)</f>
        <v>0</v>
      </c>
      <c r="I308" s="4">
        <f t="shared" ca="1" si="20"/>
        <v>0</v>
      </c>
      <c r="J308" s="4">
        <f t="shared" ca="1" si="23"/>
        <v>0</v>
      </c>
    </row>
    <row r="309" spans="1:10" x14ac:dyDescent="0.25">
      <c r="A309" s="10">
        <f t="shared" si="24"/>
        <v>53783</v>
      </c>
      <c r="B309">
        <f t="shared" si="21"/>
        <v>26</v>
      </c>
      <c r="C309">
        <v>308</v>
      </c>
      <c r="D309" s="4">
        <f t="shared" ca="1" si="22"/>
        <v>0</v>
      </c>
      <c r="E309" s="24">
        <f ca="1">IF(SUM(D309,F309,G309)&gt;=J308,0,IF(ISNA(VLOOKUP(A309,'Extra aflossing'!A:G,3,0)),0,VLOOKUP(A309,'Extra aflossing'!A:G,3,0))+IF(Datum_vandaag&lt;A309,Maandelijks_extra,0))</f>
        <v>0</v>
      </c>
      <c r="F309" s="4">
        <f ca="1">IF('Annuitair extra nieuw'!J309&lt;=0.001,IF(A309&lt;=Stoppen_vrijwillig_aflos,IF(AND(Wat_wil_ik_maandelijks_betalen&gt;H309,A309&gt;=per_wanneer),IF(J308&gt;=0,IF(J308&gt;=Wat_wil_ik_maandelijks_betalen,(Wat_wil_ik_maandelijks_betalen-H309),J308-D309)),0),0),0)</f>
        <v>0</v>
      </c>
      <c r="G309" s="4">
        <f ca="1">J308*Invoer!$B$17/12</f>
        <v>0</v>
      </c>
      <c r="H309" s="4">
        <f ca="1">IFERROR(ABS(PMT(Invoer!$B$12/12,Invoer!$B$25-C309+1,J308,0)),0)</f>
        <v>0</v>
      </c>
      <c r="I309" s="4">
        <f t="shared" ca="1" si="20"/>
        <v>0</v>
      </c>
      <c r="J309" s="4">
        <f t="shared" ca="1" si="23"/>
        <v>0</v>
      </c>
    </row>
    <row r="310" spans="1:10" x14ac:dyDescent="0.25">
      <c r="A310" s="10">
        <f t="shared" si="24"/>
        <v>53813</v>
      </c>
      <c r="B310">
        <f t="shared" si="21"/>
        <v>26</v>
      </c>
      <c r="C310">
        <v>309</v>
      </c>
      <c r="D310" s="4">
        <f t="shared" ca="1" si="22"/>
        <v>0</v>
      </c>
      <c r="E310" s="24">
        <f ca="1">IF(SUM(D310,F310,G310)&gt;=J309,0,IF(ISNA(VLOOKUP(A310,'Extra aflossing'!A:G,3,0)),0,VLOOKUP(A310,'Extra aflossing'!A:G,3,0))+IF(Datum_vandaag&lt;A310,Maandelijks_extra,0))</f>
        <v>0</v>
      </c>
      <c r="F310" s="4">
        <f ca="1">IF('Annuitair extra nieuw'!J310&lt;=0.001,IF(A310&lt;=Stoppen_vrijwillig_aflos,IF(AND(Wat_wil_ik_maandelijks_betalen&gt;H310,A310&gt;=per_wanneer),IF(J309&gt;=0,IF(J309&gt;=Wat_wil_ik_maandelijks_betalen,(Wat_wil_ik_maandelijks_betalen-H310),J309-D310)),0),0),0)</f>
        <v>0</v>
      </c>
      <c r="G310" s="4">
        <f ca="1">J309*Invoer!$B$17/12</f>
        <v>0</v>
      </c>
      <c r="H310" s="4">
        <f ca="1">IFERROR(ABS(PMT(Invoer!$B$12/12,Invoer!$B$25-C310+1,J309,0)),0)</f>
        <v>0</v>
      </c>
      <c r="I310" s="4">
        <f t="shared" ca="1" si="20"/>
        <v>0</v>
      </c>
      <c r="J310" s="4">
        <f t="shared" ca="1" si="23"/>
        <v>0</v>
      </c>
    </row>
    <row r="311" spans="1:10" x14ac:dyDescent="0.25">
      <c r="A311" s="10">
        <f t="shared" si="24"/>
        <v>53844</v>
      </c>
      <c r="B311">
        <f t="shared" si="21"/>
        <v>26</v>
      </c>
      <c r="C311">
        <v>310</v>
      </c>
      <c r="D311" s="4">
        <f t="shared" ca="1" si="22"/>
        <v>0</v>
      </c>
      <c r="E311" s="24">
        <f ca="1">IF(SUM(D311,F311,G311)&gt;=J310,0,IF(ISNA(VLOOKUP(A311,'Extra aflossing'!A:G,3,0)),0,VLOOKUP(A311,'Extra aflossing'!A:G,3,0))+IF(Datum_vandaag&lt;A311,Maandelijks_extra,0))</f>
        <v>0</v>
      </c>
      <c r="F311" s="4">
        <f ca="1">IF('Annuitair extra nieuw'!J311&lt;=0.001,IF(A311&lt;=Stoppen_vrijwillig_aflos,IF(AND(Wat_wil_ik_maandelijks_betalen&gt;H311,A311&gt;=per_wanneer),IF(J310&gt;=0,IF(J310&gt;=Wat_wil_ik_maandelijks_betalen,(Wat_wil_ik_maandelijks_betalen-H311),J310-D311)),0),0),0)</f>
        <v>0</v>
      </c>
      <c r="G311" s="4">
        <f ca="1">J310*Invoer!$B$17/12</f>
        <v>0</v>
      </c>
      <c r="H311" s="4">
        <f ca="1">IFERROR(ABS(PMT(Invoer!$B$12/12,Invoer!$B$25-C311+1,J310,0)),0)</f>
        <v>0</v>
      </c>
      <c r="I311" s="4">
        <f t="shared" ca="1" si="20"/>
        <v>0</v>
      </c>
      <c r="J311" s="4">
        <f t="shared" ca="1" si="23"/>
        <v>0</v>
      </c>
    </row>
    <row r="312" spans="1:10" x14ac:dyDescent="0.25">
      <c r="A312" s="10">
        <f t="shared" si="24"/>
        <v>53874</v>
      </c>
      <c r="B312">
        <f t="shared" si="21"/>
        <v>26</v>
      </c>
      <c r="C312">
        <v>311</v>
      </c>
      <c r="D312" s="4">
        <f t="shared" ca="1" si="22"/>
        <v>0</v>
      </c>
      <c r="E312" s="24">
        <f ca="1">IF(SUM(D312,F312,G312)&gt;=J311,0,IF(ISNA(VLOOKUP(A312,'Extra aflossing'!A:G,3,0)),0,VLOOKUP(A312,'Extra aflossing'!A:G,3,0))+IF(Datum_vandaag&lt;A312,Maandelijks_extra,0))</f>
        <v>0</v>
      </c>
      <c r="F312" s="4">
        <f ca="1">IF('Annuitair extra nieuw'!J312&lt;=0.001,IF(A312&lt;=Stoppen_vrijwillig_aflos,IF(AND(Wat_wil_ik_maandelijks_betalen&gt;H312,A312&gt;=per_wanneer),IF(J311&gt;=0,IF(J311&gt;=Wat_wil_ik_maandelijks_betalen,(Wat_wil_ik_maandelijks_betalen-H312),J311-D312)),0),0),0)</f>
        <v>0</v>
      </c>
      <c r="G312" s="4">
        <f ca="1">J311*Invoer!$B$17/12</f>
        <v>0</v>
      </c>
      <c r="H312" s="4">
        <f ca="1">IFERROR(ABS(PMT(Invoer!$B$12/12,Invoer!$B$25-C312+1,J311,0)),0)</f>
        <v>0</v>
      </c>
      <c r="I312" s="4">
        <f t="shared" ca="1" si="20"/>
        <v>0</v>
      </c>
      <c r="J312" s="4">
        <f t="shared" ca="1" si="23"/>
        <v>0</v>
      </c>
    </row>
    <row r="313" spans="1:10" x14ac:dyDescent="0.25">
      <c r="A313" s="10">
        <f t="shared" si="24"/>
        <v>53905</v>
      </c>
      <c r="B313">
        <f t="shared" si="21"/>
        <v>26</v>
      </c>
      <c r="C313">
        <v>312</v>
      </c>
      <c r="D313" s="4">
        <f t="shared" ca="1" si="22"/>
        <v>0</v>
      </c>
      <c r="E313" s="24">
        <f ca="1">IF(SUM(D313,F313,G313)&gt;=J312,0,IF(ISNA(VLOOKUP(A313,'Extra aflossing'!A:G,3,0)),0,VLOOKUP(A313,'Extra aflossing'!A:G,3,0))+IF(Datum_vandaag&lt;A313,Maandelijks_extra,0))</f>
        <v>0</v>
      </c>
      <c r="F313" s="4">
        <f ca="1">IF('Annuitair extra nieuw'!J313&lt;=0.001,IF(A313&lt;=Stoppen_vrijwillig_aflos,IF(AND(Wat_wil_ik_maandelijks_betalen&gt;H313,A313&gt;=per_wanneer),IF(J312&gt;=0,IF(J312&gt;=Wat_wil_ik_maandelijks_betalen,(Wat_wil_ik_maandelijks_betalen-H313),J312-D313)),0),0),0)</f>
        <v>0</v>
      </c>
      <c r="G313" s="4">
        <f ca="1">J312*Invoer!$B$17/12</f>
        <v>0</v>
      </c>
      <c r="H313" s="4">
        <f ca="1">IFERROR(ABS(PMT(Invoer!$B$12/12,Invoer!$B$25-C313+1,J312,0)),0)</f>
        <v>0</v>
      </c>
      <c r="I313" s="4">
        <f t="shared" ca="1" si="20"/>
        <v>0</v>
      </c>
      <c r="J313" s="4">
        <f t="shared" ca="1" si="23"/>
        <v>0</v>
      </c>
    </row>
    <row r="314" spans="1:10" x14ac:dyDescent="0.25">
      <c r="A314" s="10">
        <f t="shared" si="24"/>
        <v>53936</v>
      </c>
      <c r="B314">
        <f t="shared" si="21"/>
        <v>27</v>
      </c>
      <c r="C314">
        <v>313</v>
      </c>
      <c r="D314" s="4">
        <f t="shared" ca="1" si="22"/>
        <v>0</v>
      </c>
      <c r="E314" s="24">
        <f ca="1">IF(SUM(D314,F314,G314)&gt;=J313,0,IF(ISNA(VLOOKUP(A314,'Extra aflossing'!A:G,3,0)),0,VLOOKUP(A314,'Extra aflossing'!A:G,3,0))+IF(Datum_vandaag&lt;A314,Maandelijks_extra,0))</f>
        <v>0</v>
      </c>
      <c r="F314" s="4">
        <f ca="1">IF('Annuitair extra nieuw'!J314&lt;=0.001,IF(A314&lt;=Stoppen_vrijwillig_aflos,IF(AND(Wat_wil_ik_maandelijks_betalen&gt;H314,A314&gt;=per_wanneer),IF(J313&gt;=0,IF(J313&gt;=Wat_wil_ik_maandelijks_betalen,(Wat_wil_ik_maandelijks_betalen-H314),J313-D314)),0),0),0)</f>
        <v>0</v>
      </c>
      <c r="G314" s="4">
        <f ca="1">J313*Invoer!$B$17/12</f>
        <v>0</v>
      </c>
      <c r="H314" s="4">
        <f ca="1">IFERROR(ABS(PMT(Invoer!$B$12/12,Invoer!$B$25-C314+1,J313,0)),0)</f>
        <v>0</v>
      </c>
      <c r="I314" s="4">
        <f t="shared" ca="1" si="20"/>
        <v>0</v>
      </c>
      <c r="J314" s="4">
        <f t="shared" ca="1" si="23"/>
        <v>0</v>
      </c>
    </row>
    <row r="315" spans="1:10" x14ac:dyDescent="0.25">
      <c r="A315" s="10">
        <f t="shared" si="24"/>
        <v>53966</v>
      </c>
      <c r="B315">
        <f t="shared" si="21"/>
        <v>27</v>
      </c>
      <c r="C315">
        <v>314</v>
      </c>
      <c r="D315" s="4">
        <f t="shared" ca="1" si="22"/>
        <v>0</v>
      </c>
      <c r="E315" s="24">
        <f ca="1">IF(SUM(D315,F315,G315)&gt;=J314,0,IF(ISNA(VLOOKUP(A315,'Extra aflossing'!A:G,3,0)),0,VLOOKUP(A315,'Extra aflossing'!A:G,3,0))+IF(Datum_vandaag&lt;A315,Maandelijks_extra,0))</f>
        <v>0</v>
      </c>
      <c r="F315" s="4">
        <f ca="1">IF('Annuitair extra nieuw'!J315&lt;=0.001,IF(A315&lt;=Stoppen_vrijwillig_aflos,IF(AND(Wat_wil_ik_maandelijks_betalen&gt;H315,A315&gt;=per_wanneer),IF(J314&gt;=0,IF(J314&gt;=Wat_wil_ik_maandelijks_betalen,(Wat_wil_ik_maandelijks_betalen-H315),J314-D315)),0),0),0)</f>
        <v>0</v>
      </c>
      <c r="G315" s="4">
        <f ca="1">J314*Invoer!$B$17/12</f>
        <v>0</v>
      </c>
      <c r="H315" s="4">
        <f ca="1">IFERROR(ABS(PMT(Invoer!$B$12/12,Invoer!$B$25-C315+1,J314,0)),0)</f>
        <v>0</v>
      </c>
      <c r="I315" s="4">
        <f t="shared" ca="1" si="20"/>
        <v>0</v>
      </c>
      <c r="J315" s="4">
        <f t="shared" ca="1" si="23"/>
        <v>0</v>
      </c>
    </row>
    <row r="316" spans="1:10" x14ac:dyDescent="0.25">
      <c r="A316" s="10">
        <f t="shared" si="24"/>
        <v>53997</v>
      </c>
      <c r="B316">
        <f t="shared" si="21"/>
        <v>27</v>
      </c>
      <c r="C316">
        <v>315</v>
      </c>
      <c r="D316" s="4">
        <f t="shared" ca="1" si="22"/>
        <v>0</v>
      </c>
      <c r="E316" s="24">
        <f ca="1">IF(SUM(D316,F316,G316)&gt;=J315,0,IF(ISNA(VLOOKUP(A316,'Extra aflossing'!A:G,3,0)),0,VLOOKUP(A316,'Extra aflossing'!A:G,3,0))+IF(Datum_vandaag&lt;A316,Maandelijks_extra,0))</f>
        <v>0</v>
      </c>
      <c r="F316" s="4">
        <f ca="1">IF('Annuitair extra nieuw'!J316&lt;=0.001,IF(A316&lt;=Stoppen_vrijwillig_aflos,IF(AND(Wat_wil_ik_maandelijks_betalen&gt;H316,A316&gt;=per_wanneer),IF(J315&gt;=0,IF(J315&gt;=Wat_wil_ik_maandelijks_betalen,(Wat_wil_ik_maandelijks_betalen-H316),J315-D316)),0),0),0)</f>
        <v>0</v>
      </c>
      <c r="G316" s="4">
        <f ca="1">J315*Invoer!$B$17/12</f>
        <v>0</v>
      </c>
      <c r="H316" s="4">
        <f ca="1">IFERROR(ABS(PMT(Invoer!$B$12/12,Invoer!$B$25-C316+1,J315,0)),0)</f>
        <v>0</v>
      </c>
      <c r="I316" s="4">
        <f t="shared" ca="1" si="20"/>
        <v>0</v>
      </c>
      <c r="J316" s="4">
        <f t="shared" ca="1" si="23"/>
        <v>0</v>
      </c>
    </row>
    <row r="317" spans="1:10" x14ac:dyDescent="0.25">
      <c r="A317" s="10">
        <f t="shared" si="24"/>
        <v>54027</v>
      </c>
      <c r="B317">
        <f t="shared" si="21"/>
        <v>27</v>
      </c>
      <c r="C317">
        <v>316</v>
      </c>
      <c r="D317" s="4">
        <f t="shared" ca="1" si="22"/>
        <v>0</v>
      </c>
      <c r="E317" s="24">
        <f ca="1">IF(SUM(D317,F317,G317)&gt;=J316,0,IF(ISNA(VLOOKUP(A317,'Extra aflossing'!A:G,3,0)),0,VLOOKUP(A317,'Extra aflossing'!A:G,3,0))+IF(Datum_vandaag&lt;A317,Maandelijks_extra,0))</f>
        <v>0</v>
      </c>
      <c r="F317" s="4">
        <f ca="1">IF('Annuitair extra nieuw'!J317&lt;=0.001,IF(A317&lt;=Stoppen_vrijwillig_aflos,IF(AND(Wat_wil_ik_maandelijks_betalen&gt;H317,A317&gt;=per_wanneer),IF(J316&gt;=0,IF(J316&gt;=Wat_wil_ik_maandelijks_betalen,(Wat_wil_ik_maandelijks_betalen-H317),J316-D317)),0),0),0)</f>
        <v>0</v>
      </c>
      <c r="G317" s="4">
        <f ca="1">J316*Invoer!$B$17/12</f>
        <v>0</v>
      </c>
      <c r="H317" s="4">
        <f ca="1">IFERROR(ABS(PMT(Invoer!$B$12/12,Invoer!$B$25-C317+1,J316,0)),0)</f>
        <v>0</v>
      </c>
      <c r="I317" s="4">
        <f t="shared" ca="1" si="20"/>
        <v>0</v>
      </c>
      <c r="J317" s="4">
        <f t="shared" ca="1" si="23"/>
        <v>0</v>
      </c>
    </row>
    <row r="318" spans="1:10" x14ac:dyDescent="0.25">
      <c r="A318" s="10">
        <f t="shared" si="24"/>
        <v>54058</v>
      </c>
      <c r="B318">
        <f t="shared" si="21"/>
        <v>27</v>
      </c>
      <c r="C318">
        <v>317</v>
      </c>
      <c r="D318" s="4">
        <f t="shared" ca="1" si="22"/>
        <v>0</v>
      </c>
      <c r="E318" s="24">
        <f ca="1">IF(SUM(D318,F318,G318)&gt;=J317,0,IF(ISNA(VLOOKUP(A318,'Extra aflossing'!A:G,3,0)),0,VLOOKUP(A318,'Extra aflossing'!A:G,3,0))+IF(Datum_vandaag&lt;A318,Maandelijks_extra,0))</f>
        <v>0</v>
      </c>
      <c r="F318" s="4">
        <f ca="1">IF('Annuitair extra nieuw'!J318&lt;=0.001,IF(A318&lt;=Stoppen_vrijwillig_aflos,IF(AND(Wat_wil_ik_maandelijks_betalen&gt;H318,A318&gt;=per_wanneer),IF(J317&gt;=0,IF(J317&gt;=Wat_wil_ik_maandelijks_betalen,(Wat_wil_ik_maandelijks_betalen-H318),J317-D318)),0),0),0)</f>
        <v>0</v>
      </c>
      <c r="G318" s="4">
        <f ca="1">J317*Invoer!$B$17/12</f>
        <v>0</v>
      </c>
      <c r="H318" s="4">
        <f ca="1">IFERROR(ABS(PMT(Invoer!$B$12/12,Invoer!$B$25-C318+1,J317,0)),0)</f>
        <v>0</v>
      </c>
      <c r="I318" s="4">
        <f t="shared" ca="1" si="20"/>
        <v>0</v>
      </c>
      <c r="J318" s="4">
        <f t="shared" ca="1" si="23"/>
        <v>0</v>
      </c>
    </row>
    <row r="319" spans="1:10" x14ac:dyDescent="0.25">
      <c r="A319" s="10">
        <f t="shared" si="24"/>
        <v>54089</v>
      </c>
      <c r="B319">
        <f t="shared" si="21"/>
        <v>27</v>
      </c>
      <c r="C319">
        <v>318</v>
      </c>
      <c r="D319" s="4">
        <f t="shared" ca="1" si="22"/>
        <v>0</v>
      </c>
      <c r="E319" s="24">
        <f ca="1">IF(SUM(D319,F319,G319)&gt;=J318,0,IF(ISNA(VLOOKUP(A319,'Extra aflossing'!A:G,3,0)),0,VLOOKUP(A319,'Extra aflossing'!A:G,3,0))+IF(Datum_vandaag&lt;A319,Maandelijks_extra,0))</f>
        <v>0</v>
      </c>
      <c r="F319" s="4">
        <f ca="1">IF('Annuitair extra nieuw'!J319&lt;=0.001,IF(A319&lt;=Stoppen_vrijwillig_aflos,IF(AND(Wat_wil_ik_maandelijks_betalen&gt;H319,A319&gt;=per_wanneer),IF(J318&gt;=0,IF(J318&gt;=Wat_wil_ik_maandelijks_betalen,(Wat_wil_ik_maandelijks_betalen-H319),J318-D319)),0),0),0)</f>
        <v>0</v>
      </c>
      <c r="G319" s="4">
        <f ca="1">J318*Invoer!$B$17/12</f>
        <v>0</v>
      </c>
      <c r="H319" s="4">
        <f ca="1">IFERROR(ABS(PMT(Invoer!$B$12/12,Invoer!$B$25-C319+1,J318,0)),0)</f>
        <v>0</v>
      </c>
      <c r="I319" s="4">
        <f t="shared" ca="1" si="20"/>
        <v>0</v>
      </c>
      <c r="J319" s="4">
        <f t="shared" ca="1" si="23"/>
        <v>0</v>
      </c>
    </row>
    <row r="320" spans="1:10" x14ac:dyDescent="0.25">
      <c r="A320" s="10">
        <f t="shared" si="24"/>
        <v>54118</v>
      </c>
      <c r="B320">
        <f t="shared" si="21"/>
        <v>27</v>
      </c>
      <c r="C320">
        <v>319</v>
      </c>
      <c r="D320" s="4">
        <f t="shared" ca="1" si="22"/>
        <v>0</v>
      </c>
      <c r="E320" s="24">
        <f ca="1">IF(SUM(D320,F320,G320)&gt;=J319,0,IF(ISNA(VLOOKUP(A320,'Extra aflossing'!A:G,3,0)),0,VLOOKUP(A320,'Extra aflossing'!A:G,3,0))+IF(Datum_vandaag&lt;A320,Maandelijks_extra,0))</f>
        <v>0</v>
      </c>
      <c r="F320" s="4">
        <f ca="1">IF('Annuitair extra nieuw'!J320&lt;=0.001,IF(A320&lt;=Stoppen_vrijwillig_aflos,IF(AND(Wat_wil_ik_maandelijks_betalen&gt;H320,A320&gt;=per_wanneer),IF(J319&gt;=0,IF(J319&gt;=Wat_wil_ik_maandelijks_betalen,(Wat_wil_ik_maandelijks_betalen-H320),J319-D320)),0),0),0)</f>
        <v>0</v>
      </c>
      <c r="G320" s="4">
        <f ca="1">J319*Invoer!$B$17/12</f>
        <v>0</v>
      </c>
      <c r="H320" s="4">
        <f ca="1">IFERROR(ABS(PMT(Invoer!$B$12/12,Invoer!$B$25-C320+1,J319,0)),0)</f>
        <v>0</v>
      </c>
      <c r="I320" s="4">
        <f t="shared" ca="1" si="20"/>
        <v>0</v>
      </c>
      <c r="J320" s="4">
        <f t="shared" ca="1" si="23"/>
        <v>0</v>
      </c>
    </row>
    <row r="321" spans="1:10" x14ac:dyDescent="0.25">
      <c r="A321" s="10">
        <f t="shared" si="24"/>
        <v>54149</v>
      </c>
      <c r="B321">
        <f t="shared" si="21"/>
        <v>27</v>
      </c>
      <c r="C321">
        <v>320</v>
      </c>
      <c r="D321" s="4">
        <f t="shared" ca="1" si="22"/>
        <v>0</v>
      </c>
      <c r="E321" s="24">
        <f ca="1">IF(SUM(D321,F321,G321)&gt;=J320,0,IF(ISNA(VLOOKUP(A321,'Extra aflossing'!A:G,3,0)),0,VLOOKUP(A321,'Extra aflossing'!A:G,3,0))+IF(Datum_vandaag&lt;A321,Maandelijks_extra,0))</f>
        <v>0</v>
      </c>
      <c r="F321" s="4">
        <f ca="1">IF('Annuitair extra nieuw'!J321&lt;=0.001,IF(A321&lt;=Stoppen_vrijwillig_aflos,IF(AND(Wat_wil_ik_maandelijks_betalen&gt;H321,A321&gt;=per_wanneer),IF(J320&gt;=0,IF(J320&gt;=Wat_wil_ik_maandelijks_betalen,(Wat_wil_ik_maandelijks_betalen-H321),J320-D321)),0),0),0)</f>
        <v>0</v>
      </c>
      <c r="G321" s="4">
        <f ca="1">J320*Invoer!$B$17/12</f>
        <v>0</v>
      </c>
      <c r="H321" s="4">
        <f ca="1">IFERROR(ABS(PMT(Invoer!$B$12/12,Invoer!$B$25-C321+1,J320,0)),0)</f>
        <v>0</v>
      </c>
      <c r="I321" s="4">
        <f t="shared" ca="1" si="20"/>
        <v>0</v>
      </c>
      <c r="J321" s="4">
        <f t="shared" ca="1" si="23"/>
        <v>0</v>
      </c>
    </row>
    <row r="322" spans="1:10" x14ac:dyDescent="0.25">
      <c r="A322" s="10">
        <f t="shared" si="24"/>
        <v>54179</v>
      </c>
      <c r="B322">
        <f t="shared" si="21"/>
        <v>27</v>
      </c>
      <c r="C322">
        <v>321</v>
      </c>
      <c r="D322" s="4">
        <f t="shared" ca="1" si="22"/>
        <v>0</v>
      </c>
      <c r="E322" s="24">
        <f ca="1">IF(SUM(D322,F322,G322)&gt;=J321,0,IF(ISNA(VLOOKUP(A322,'Extra aflossing'!A:G,3,0)),0,VLOOKUP(A322,'Extra aflossing'!A:G,3,0))+IF(Datum_vandaag&lt;A322,Maandelijks_extra,0))</f>
        <v>0</v>
      </c>
      <c r="F322" s="4">
        <f ca="1">IF('Annuitair extra nieuw'!J322&lt;=0.001,IF(A322&lt;=Stoppen_vrijwillig_aflos,IF(AND(Wat_wil_ik_maandelijks_betalen&gt;H322,A322&gt;=per_wanneer),IF(J321&gt;=0,IF(J321&gt;=Wat_wil_ik_maandelijks_betalen,(Wat_wil_ik_maandelijks_betalen-H322),J321-D322)),0),0),0)</f>
        <v>0</v>
      </c>
      <c r="G322" s="4">
        <f ca="1">J321*Invoer!$B$17/12</f>
        <v>0</v>
      </c>
      <c r="H322" s="4">
        <f ca="1">IFERROR(ABS(PMT(Invoer!$B$12/12,Invoer!$B$25-C322+1,J321,0)),0)</f>
        <v>0</v>
      </c>
      <c r="I322" s="4">
        <f t="shared" ref="I322:I361" ca="1" si="25">SUM(E322,F322,H322)</f>
        <v>0</v>
      </c>
      <c r="J322" s="4">
        <f t="shared" ca="1" si="23"/>
        <v>0</v>
      </c>
    </row>
    <row r="323" spans="1:10" x14ac:dyDescent="0.25">
      <c r="A323" s="10">
        <f t="shared" si="24"/>
        <v>54210</v>
      </c>
      <c r="B323">
        <f t="shared" ref="B323:B361" si="26">CEILING(C323/12,1)</f>
        <v>27</v>
      </c>
      <c r="C323">
        <v>322</v>
      </c>
      <c r="D323" s="4">
        <f t="shared" ref="D323:D361" ca="1" si="27">H323-G323</f>
        <v>0</v>
      </c>
      <c r="E323" s="24">
        <f ca="1">IF(SUM(D323,F323,G323)&gt;=J322,0,IF(ISNA(VLOOKUP(A323,'Extra aflossing'!A:G,3,0)),0,VLOOKUP(A323,'Extra aflossing'!A:G,3,0))+IF(Datum_vandaag&lt;A323,Maandelijks_extra,0))</f>
        <v>0</v>
      </c>
      <c r="F323" s="4">
        <f ca="1">IF('Annuitair extra nieuw'!J323&lt;=0.001,IF(A323&lt;=Stoppen_vrijwillig_aflos,IF(AND(Wat_wil_ik_maandelijks_betalen&gt;H323,A323&gt;=per_wanneer),IF(J322&gt;=0,IF(J322&gt;=Wat_wil_ik_maandelijks_betalen,(Wat_wil_ik_maandelijks_betalen-H323),J322-D323)),0),0),0)</f>
        <v>0</v>
      </c>
      <c r="G323" s="4">
        <f ca="1">J322*Invoer!$B$17/12</f>
        <v>0</v>
      </c>
      <c r="H323" s="4">
        <f ca="1">IFERROR(ABS(PMT(Invoer!$B$12/12,Invoer!$B$25-C323+1,J322,0)),0)</f>
        <v>0</v>
      </c>
      <c r="I323" s="4">
        <f t="shared" ca="1" si="25"/>
        <v>0</v>
      </c>
      <c r="J323" s="4">
        <f t="shared" ref="J323:J361" ca="1" si="28">J322-D323-E323-F323</f>
        <v>0</v>
      </c>
    </row>
    <row r="324" spans="1:10" x14ac:dyDescent="0.25">
      <c r="A324" s="10">
        <f t="shared" ref="A324:A361" si="29">DATE(YEAR(A323),MONTH(A323)+1,DAY(A323))</f>
        <v>54240</v>
      </c>
      <c r="B324">
        <f t="shared" si="26"/>
        <v>27</v>
      </c>
      <c r="C324">
        <v>323</v>
      </c>
      <c r="D324" s="4">
        <f t="shared" ca="1" si="27"/>
        <v>0</v>
      </c>
      <c r="E324" s="24">
        <f ca="1">IF(SUM(D324,F324,G324)&gt;=J323,0,IF(ISNA(VLOOKUP(A324,'Extra aflossing'!A:G,3,0)),0,VLOOKUP(A324,'Extra aflossing'!A:G,3,0))+IF(Datum_vandaag&lt;A324,Maandelijks_extra,0))</f>
        <v>0</v>
      </c>
      <c r="F324" s="4">
        <f ca="1">IF('Annuitair extra nieuw'!J324&lt;=0.001,IF(A324&lt;=Stoppen_vrijwillig_aflos,IF(AND(Wat_wil_ik_maandelijks_betalen&gt;H324,A324&gt;=per_wanneer),IF(J323&gt;=0,IF(J323&gt;=Wat_wil_ik_maandelijks_betalen,(Wat_wil_ik_maandelijks_betalen-H324),J323-D324)),0),0),0)</f>
        <v>0</v>
      </c>
      <c r="G324" s="4">
        <f ca="1">J323*Invoer!$B$17/12</f>
        <v>0</v>
      </c>
      <c r="H324" s="4">
        <f ca="1">IFERROR(ABS(PMT(Invoer!$B$12/12,Invoer!$B$25-C324+1,J323,0)),0)</f>
        <v>0</v>
      </c>
      <c r="I324" s="4">
        <f t="shared" ca="1" si="25"/>
        <v>0</v>
      </c>
      <c r="J324" s="4">
        <f t="shared" ca="1" si="28"/>
        <v>0</v>
      </c>
    </row>
    <row r="325" spans="1:10" x14ac:dyDescent="0.25">
      <c r="A325" s="10">
        <f t="shared" si="29"/>
        <v>54271</v>
      </c>
      <c r="B325">
        <f t="shared" si="26"/>
        <v>27</v>
      </c>
      <c r="C325">
        <v>324</v>
      </c>
      <c r="D325" s="4">
        <f t="shared" ca="1" si="27"/>
        <v>0</v>
      </c>
      <c r="E325" s="24">
        <f ca="1">IF(SUM(D325,F325,G325)&gt;=J324,0,IF(ISNA(VLOOKUP(A325,'Extra aflossing'!A:G,3,0)),0,VLOOKUP(A325,'Extra aflossing'!A:G,3,0))+IF(Datum_vandaag&lt;A325,Maandelijks_extra,0))</f>
        <v>0</v>
      </c>
      <c r="F325" s="4">
        <f ca="1">IF('Annuitair extra nieuw'!J325&lt;=0.001,IF(A325&lt;=Stoppen_vrijwillig_aflos,IF(AND(Wat_wil_ik_maandelijks_betalen&gt;H325,A325&gt;=per_wanneer),IF(J324&gt;=0,IF(J324&gt;=Wat_wil_ik_maandelijks_betalen,(Wat_wil_ik_maandelijks_betalen-H325),J324-D325)),0),0),0)</f>
        <v>0</v>
      </c>
      <c r="G325" s="4">
        <f ca="1">J324*Invoer!$B$17/12</f>
        <v>0</v>
      </c>
      <c r="H325" s="4">
        <f ca="1">IFERROR(ABS(PMT(Invoer!$B$12/12,Invoer!$B$25-C325+1,J324,0)),0)</f>
        <v>0</v>
      </c>
      <c r="I325" s="4">
        <f t="shared" ca="1" si="25"/>
        <v>0</v>
      </c>
      <c r="J325" s="4">
        <f t="shared" ca="1" si="28"/>
        <v>0</v>
      </c>
    </row>
    <row r="326" spans="1:10" x14ac:dyDescent="0.25">
      <c r="A326" s="10">
        <f t="shared" si="29"/>
        <v>54302</v>
      </c>
      <c r="B326">
        <f t="shared" si="26"/>
        <v>28</v>
      </c>
      <c r="C326">
        <v>325</v>
      </c>
      <c r="D326" s="4">
        <f t="shared" ca="1" si="27"/>
        <v>0</v>
      </c>
      <c r="E326" s="24">
        <f ca="1">IF(SUM(D326,F326,G326)&gt;=J325,0,IF(ISNA(VLOOKUP(A326,'Extra aflossing'!A:G,3,0)),0,VLOOKUP(A326,'Extra aflossing'!A:G,3,0))+IF(Datum_vandaag&lt;A326,Maandelijks_extra,0))</f>
        <v>0</v>
      </c>
      <c r="F326" s="4">
        <f ca="1">IF('Annuitair extra nieuw'!J326&lt;=0.001,IF(A326&lt;=Stoppen_vrijwillig_aflos,IF(AND(Wat_wil_ik_maandelijks_betalen&gt;H326,A326&gt;=per_wanneer),IF(J325&gt;=0,IF(J325&gt;=Wat_wil_ik_maandelijks_betalen,(Wat_wil_ik_maandelijks_betalen-H326),J325-D326)),0),0),0)</f>
        <v>0</v>
      </c>
      <c r="G326" s="4">
        <f ca="1">J325*Invoer!$B$17/12</f>
        <v>0</v>
      </c>
      <c r="H326" s="4">
        <f ca="1">IFERROR(ABS(PMT(Invoer!$B$12/12,Invoer!$B$25-C326+1,J325,0)),0)</f>
        <v>0</v>
      </c>
      <c r="I326" s="4">
        <f t="shared" ca="1" si="25"/>
        <v>0</v>
      </c>
      <c r="J326" s="4">
        <f t="shared" ca="1" si="28"/>
        <v>0</v>
      </c>
    </row>
    <row r="327" spans="1:10" x14ac:dyDescent="0.25">
      <c r="A327" s="10">
        <f t="shared" si="29"/>
        <v>54332</v>
      </c>
      <c r="B327">
        <f t="shared" si="26"/>
        <v>28</v>
      </c>
      <c r="C327">
        <v>326</v>
      </c>
      <c r="D327" s="4">
        <f t="shared" ca="1" si="27"/>
        <v>0</v>
      </c>
      <c r="E327" s="24">
        <f ca="1">IF(SUM(D327,F327,G327)&gt;=J326,0,IF(ISNA(VLOOKUP(A327,'Extra aflossing'!A:G,3,0)),0,VLOOKUP(A327,'Extra aflossing'!A:G,3,0))+IF(Datum_vandaag&lt;A327,Maandelijks_extra,0))</f>
        <v>0</v>
      </c>
      <c r="F327" s="4">
        <f ca="1">IF('Annuitair extra nieuw'!J327&lt;=0.001,IF(A327&lt;=Stoppen_vrijwillig_aflos,IF(AND(Wat_wil_ik_maandelijks_betalen&gt;H327,A327&gt;=per_wanneer),IF(J326&gt;=0,IF(J326&gt;=Wat_wil_ik_maandelijks_betalen,(Wat_wil_ik_maandelijks_betalen-H327),J326-D327)),0),0),0)</f>
        <v>0</v>
      </c>
      <c r="G327" s="4">
        <f ca="1">J326*Invoer!$B$17/12</f>
        <v>0</v>
      </c>
      <c r="H327" s="4">
        <f ca="1">IFERROR(ABS(PMT(Invoer!$B$12/12,Invoer!$B$25-C327+1,J326,0)),0)</f>
        <v>0</v>
      </c>
      <c r="I327" s="4">
        <f t="shared" ca="1" si="25"/>
        <v>0</v>
      </c>
      <c r="J327" s="4">
        <f t="shared" ca="1" si="28"/>
        <v>0</v>
      </c>
    </row>
    <row r="328" spans="1:10" x14ac:dyDescent="0.25">
      <c r="A328" s="10">
        <f t="shared" si="29"/>
        <v>54363</v>
      </c>
      <c r="B328">
        <f t="shared" si="26"/>
        <v>28</v>
      </c>
      <c r="C328">
        <v>327</v>
      </c>
      <c r="D328" s="4">
        <f t="shared" ca="1" si="27"/>
        <v>0</v>
      </c>
      <c r="E328" s="24">
        <f ca="1">IF(SUM(D328,F328,G328)&gt;=J327,0,IF(ISNA(VLOOKUP(A328,'Extra aflossing'!A:G,3,0)),0,VLOOKUP(A328,'Extra aflossing'!A:G,3,0))+IF(Datum_vandaag&lt;A328,Maandelijks_extra,0))</f>
        <v>0</v>
      </c>
      <c r="F328" s="4">
        <f ca="1">IF('Annuitair extra nieuw'!J328&lt;=0.001,IF(A328&lt;=Stoppen_vrijwillig_aflos,IF(AND(Wat_wil_ik_maandelijks_betalen&gt;H328,A328&gt;=per_wanneer),IF(J327&gt;=0,IF(J327&gt;=Wat_wil_ik_maandelijks_betalen,(Wat_wil_ik_maandelijks_betalen-H328),J327-D328)),0),0),0)</f>
        <v>0</v>
      </c>
      <c r="G328" s="4">
        <f ca="1">J327*Invoer!$B$17/12</f>
        <v>0</v>
      </c>
      <c r="H328" s="4">
        <f ca="1">IFERROR(ABS(PMT(Invoer!$B$12/12,Invoer!$B$25-C328+1,J327,0)),0)</f>
        <v>0</v>
      </c>
      <c r="I328" s="4">
        <f t="shared" ca="1" si="25"/>
        <v>0</v>
      </c>
      <c r="J328" s="4">
        <f t="shared" ca="1" si="28"/>
        <v>0</v>
      </c>
    </row>
    <row r="329" spans="1:10" x14ac:dyDescent="0.25">
      <c r="A329" s="10">
        <f t="shared" si="29"/>
        <v>54393</v>
      </c>
      <c r="B329">
        <f t="shared" si="26"/>
        <v>28</v>
      </c>
      <c r="C329">
        <v>328</v>
      </c>
      <c r="D329" s="4">
        <f t="shared" ca="1" si="27"/>
        <v>0</v>
      </c>
      <c r="E329" s="24">
        <f ca="1">IF(SUM(D329,F329,G329)&gt;=J328,0,IF(ISNA(VLOOKUP(A329,'Extra aflossing'!A:G,3,0)),0,VLOOKUP(A329,'Extra aflossing'!A:G,3,0))+IF(Datum_vandaag&lt;A329,Maandelijks_extra,0))</f>
        <v>0</v>
      </c>
      <c r="F329" s="4">
        <f ca="1">IF('Annuitair extra nieuw'!J329&lt;=0.001,IF(A329&lt;=Stoppen_vrijwillig_aflos,IF(AND(Wat_wil_ik_maandelijks_betalen&gt;H329,A329&gt;=per_wanneer),IF(J328&gt;=0,IF(J328&gt;=Wat_wil_ik_maandelijks_betalen,(Wat_wil_ik_maandelijks_betalen-H329),J328-D329)),0),0),0)</f>
        <v>0</v>
      </c>
      <c r="G329" s="4">
        <f ca="1">J328*Invoer!$B$17/12</f>
        <v>0</v>
      </c>
      <c r="H329" s="4">
        <f ca="1">IFERROR(ABS(PMT(Invoer!$B$12/12,Invoer!$B$25-C329+1,J328,0)),0)</f>
        <v>0</v>
      </c>
      <c r="I329" s="4">
        <f t="shared" ca="1" si="25"/>
        <v>0</v>
      </c>
      <c r="J329" s="4">
        <f t="shared" ca="1" si="28"/>
        <v>0</v>
      </c>
    </row>
    <row r="330" spans="1:10" x14ac:dyDescent="0.25">
      <c r="A330" s="10">
        <f t="shared" si="29"/>
        <v>54424</v>
      </c>
      <c r="B330">
        <f t="shared" si="26"/>
        <v>28</v>
      </c>
      <c r="C330">
        <v>329</v>
      </c>
      <c r="D330" s="4">
        <f t="shared" ca="1" si="27"/>
        <v>0</v>
      </c>
      <c r="E330" s="24">
        <f ca="1">IF(SUM(D330,F330,G330)&gt;=J329,0,IF(ISNA(VLOOKUP(A330,'Extra aflossing'!A:G,3,0)),0,VLOOKUP(A330,'Extra aflossing'!A:G,3,0))+IF(Datum_vandaag&lt;A330,Maandelijks_extra,0))</f>
        <v>0</v>
      </c>
      <c r="F330" s="4">
        <f ca="1">IF('Annuitair extra nieuw'!J330&lt;=0.001,IF(A330&lt;=Stoppen_vrijwillig_aflos,IF(AND(Wat_wil_ik_maandelijks_betalen&gt;H330,A330&gt;=per_wanneer),IF(J329&gt;=0,IF(J329&gt;=Wat_wil_ik_maandelijks_betalen,(Wat_wil_ik_maandelijks_betalen-H330),J329-D330)),0),0),0)</f>
        <v>0</v>
      </c>
      <c r="G330" s="4">
        <f ca="1">J329*Invoer!$B$17/12</f>
        <v>0</v>
      </c>
      <c r="H330" s="4">
        <f ca="1">IFERROR(ABS(PMT(Invoer!$B$12/12,Invoer!$B$25-C330+1,J329,0)),0)</f>
        <v>0</v>
      </c>
      <c r="I330" s="4">
        <f t="shared" ca="1" si="25"/>
        <v>0</v>
      </c>
      <c r="J330" s="4">
        <f t="shared" ca="1" si="28"/>
        <v>0</v>
      </c>
    </row>
    <row r="331" spans="1:10" x14ac:dyDescent="0.25">
      <c r="A331" s="10">
        <f t="shared" si="29"/>
        <v>54455</v>
      </c>
      <c r="B331">
        <f t="shared" si="26"/>
        <v>28</v>
      </c>
      <c r="C331">
        <v>330</v>
      </c>
      <c r="D331" s="4">
        <f t="shared" ca="1" si="27"/>
        <v>0</v>
      </c>
      <c r="E331" s="24">
        <f ca="1">IF(SUM(D331,F331,G331)&gt;=J330,0,IF(ISNA(VLOOKUP(A331,'Extra aflossing'!A:G,3,0)),0,VLOOKUP(A331,'Extra aflossing'!A:G,3,0))+IF(Datum_vandaag&lt;A331,Maandelijks_extra,0))</f>
        <v>0</v>
      </c>
      <c r="F331" s="4">
        <f ca="1">IF('Annuitair extra nieuw'!J331&lt;=0.001,IF(A331&lt;=Stoppen_vrijwillig_aflos,IF(AND(Wat_wil_ik_maandelijks_betalen&gt;H331,A331&gt;=per_wanneer),IF(J330&gt;=0,IF(J330&gt;=Wat_wil_ik_maandelijks_betalen,(Wat_wil_ik_maandelijks_betalen-H331),J330-D331)),0),0),0)</f>
        <v>0</v>
      </c>
      <c r="G331" s="4">
        <f ca="1">J330*Invoer!$B$17/12</f>
        <v>0</v>
      </c>
      <c r="H331" s="4">
        <f ca="1">IFERROR(ABS(PMT(Invoer!$B$12/12,Invoer!$B$25-C331+1,J330,0)),0)</f>
        <v>0</v>
      </c>
      <c r="I331" s="4">
        <f t="shared" ca="1" si="25"/>
        <v>0</v>
      </c>
      <c r="J331" s="4">
        <f t="shared" ca="1" si="28"/>
        <v>0</v>
      </c>
    </row>
    <row r="332" spans="1:10" x14ac:dyDescent="0.25">
      <c r="A332" s="10">
        <f t="shared" si="29"/>
        <v>54483</v>
      </c>
      <c r="B332">
        <f t="shared" si="26"/>
        <v>28</v>
      </c>
      <c r="C332">
        <v>331</v>
      </c>
      <c r="D332" s="4">
        <f t="shared" ca="1" si="27"/>
        <v>0</v>
      </c>
      <c r="E332" s="24">
        <f ca="1">IF(SUM(D332,F332,G332)&gt;=J331,0,IF(ISNA(VLOOKUP(A332,'Extra aflossing'!A:G,3,0)),0,VLOOKUP(A332,'Extra aflossing'!A:G,3,0))+IF(Datum_vandaag&lt;A332,Maandelijks_extra,0))</f>
        <v>0</v>
      </c>
      <c r="F332" s="4">
        <f ca="1">IF('Annuitair extra nieuw'!J332&lt;=0.001,IF(A332&lt;=Stoppen_vrijwillig_aflos,IF(AND(Wat_wil_ik_maandelijks_betalen&gt;H332,A332&gt;=per_wanneer),IF(J331&gt;=0,IF(J331&gt;=Wat_wil_ik_maandelijks_betalen,(Wat_wil_ik_maandelijks_betalen-H332),J331-D332)),0),0),0)</f>
        <v>0</v>
      </c>
      <c r="G332" s="4">
        <f ca="1">J331*Invoer!$B$17/12</f>
        <v>0</v>
      </c>
      <c r="H332" s="4">
        <f ca="1">IFERROR(ABS(PMT(Invoer!$B$12/12,Invoer!$B$25-C332+1,J331,0)),0)</f>
        <v>0</v>
      </c>
      <c r="I332" s="4">
        <f t="shared" ca="1" si="25"/>
        <v>0</v>
      </c>
      <c r="J332" s="4">
        <f t="shared" ca="1" si="28"/>
        <v>0</v>
      </c>
    </row>
    <row r="333" spans="1:10" x14ac:dyDescent="0.25">
      <c r="A333" s="10">
        <f t="shared" si="29"/>
        <v>54514</v>
      </c>
      <c r="B333">
        <f t="shared" si="26"/>
        <v>28</v>
      </c>
      <c r="C333">
        <v>332</v>
      </c>
      <c r="D333" s="4">
        <f t="shared" ca="1" si="27"/>
        <v>0</v>
      </c>
      <c r="E333" s="24">
        <f ca="1">IF(SUM(D333,F333,G333)&gt;=J332,0,IF(ISNA(VLOOKUP(A333,'Extra aflossing'!A:G,3,0)),0,VLOOKUP(A333,'Extra aflossing'!A:G,3,0))+IF(Datum_vandaag&lt;A333,Maandelijks_extra,0))</f>
        <v>0</v>
      </c>
      <c r="F333" s="4">
        <f ca="1">IF('Annuitair extra nieuw'!J333&lt;=0.001,IF(A333&lt;=Stoppen_vrijwillig_aflos,IF(AND(Wat_wil_ik_maandelijks_betalen&gt;H333,A333&gt;=per_wanneer),IF(J332&gt;=0,IF(J332&gt;=Wat_wil_ik_maandelijks_betalen,(Wat_wil_ik_maandelijks_betalen-H333),J332-D333)),0),0),0)</f>
        <v>0</v>
      </c>
      <c r="G333" s="4">
        <f ca="1">J332*Invoer!$B$17/12</f>
        <v>0</v>
      </c>
      <c r="H333" s="4">
        <f ca="1">IFERROR(ABS(PMT(Invoer!$B$12/12,Invoer!$B$25-C333+1,J332,0)),0)</f>
        <v>0</v>
      </c>
      <c r="I333" s="4">
        <f t="shared" ca="1" si="25"/>
        <v>0</v>
      </c>
      <c r="J333" s="4">
        <f t="shared" ca="1" si="28"/>
        <v>0</v>
      </c>
    </row>
    <row r="334" spans="1:10" x14ac:dyDescent="0.25">
      <c r="A334" s="10">
        <f t="shared" si="29"/>
        <v>54544</v>
      </c>
      <c r="B334">
        <f t="shared" si="26"/>
        <v>28</v>
      </c>
      <c r="C334">
        <v>333</v>
      </c>
      <c r="D334" s="4">
        <f t="shared" ca="1" si="27"/>
        <v>0</v>
      </c>
      <c r="E334" s="24">
        <f ca="1">IF(SUM(D334,F334,G334)&gt;=J333,0,IF(ISNA(VLOOKUP(A334,'Extra aflossing'!A:G,3,0)),0,VLOOKUP(A334,'Extra aflossing'!A:G,3,0))+IF(Datum_vandaag&lt;A334,Maandelijks_extra,0))</f>
        <v>0</v>
      </c>
      <c r="F334" s="4">
        <f ca="1">IF('Annuitair extra nieuw'!J334&lt;=0.001,IF(A334&lt;=Stoppen_vrijwillig_aflos,IF(AND(Wat_wil_ik_maandelijks_betalen&gt;H334,A334&gt;=per_wanneer),IF(J333&gt;=0,IF(J333&gt;=Wat_wil_ik_maandelijks_betalen,(Wat_wil_ik_maandelijks_betalen-H334),J333-D334)),0),0),0)</f>
        <v>0</v>
      </c>
      <c r="G334" s="4">
        <f ca="1">J333*Invoer!$B$17/12</f>
        <v>0</v>
      </c>
      <c r="H334" s="4">
        <f ca="1">IFERROR(ABS(PMT(Invoer!$B$12/12,Invoer!$B$25-C334+1,J333,0)),0)</f>
        <v>0</v>
      </c>
      <c r="I334" s="4">
        <f t="shared" ca="1" si="25"/>
        <v>0</v>
      </c>
      <c r="J334" s="4">
        <f t="shared" ca="1" si="28"/>
        <v>0</v>
      </c>
    </row>
    <row r="335" spans="1:10" x14ac:dyDescent="0.25">
      <c r="A335" s="10">
        <f t="shared" si="29"/>
        <v>54575</v>
      </c>
      <c r="B335">
        <f t="shared" si="26"/>
        <v>28</v>
      </c>
      <c r="C335">
        <v>334</v>
      </c>
      <c r="D335" s="4">
        <f t="shared" ca="1" si="27"/>
        <v>0</v>
      </c>
      <c r="E335" s="24">
        <f ca="1">IF(SUM(D335,F335,G335)&gt;=J334,0,IF(ISNA(VLOOKUP(A335,'Extra aflossing'!A:G,3,0)),0,VLOOKUP(A335,'Extra aflossing'!A:G,3,0))+IF(Datum_vandaag&lt;A335,Maandelijks_extra,0))</f>
        <v>0</v>
      </c>
      <c r="F335" s="4">
        <f ca="1">IF('Annuitair extra nieuw'!J335&lt;=0.001,IF(A335&lt;=Stoppen_vrijwillig_aflos,IF(AND(Wat_wil_ik_maandelijks_betalen&gt;H335,A335&gt;=per_wanneer),IF(J334&gt;=0,IF(J334&gt;=Wat_wil_ik_maandelijks_betalen,(Wat_wil_ik_maandelijks_betalen-H335),J334-D335)),0),0),0)</f>
        <v>0</v>
      </c>
      <c r="G335" s="4">
        <f ca="1">J334*Invoer!$B$17/12</f>
        <v>0</v>
      </c>
      <c r="H335" s="4">
        <f ca="1">IFERROR(ABS(PMT(Invoer!$B$12/12,Invoer!$B$25-C335+1,J334,0)),0)</f>
        <v>0</v>
      </c>
      <c r="I335" s="4">
        <f t="shared" ca="1" si="25"/>
        <v>0</v>
      </c>
      <c r="J335" s="4">
        <f t="shared" ca="1" si="28"/>
        <v>0</v>
      </c>
    </row>
    <row r="336" spans="1:10" x14ac:dyDescent="0.25">
      <c r="A336" s="10">
        <f t="shared" si="29"/>
        <v>54605</v>
      </c>
      <c r="B336">
        <f t="shared" si="26"/>
        <v>28</v>
      </c>
      <c r="C336">
        <v>335</v>
      </c>
      <c r="D336" s="4">
        <f t="shared" ca="1" si="27"/>
        <v>0</v>
      </c>
      <c r="E336" s="24">
        <f ca="1">IF(SUM(D336,F336,G336)&gt;=J335,0,IF(ISNA(VLOOKUP(A336,'Extra aflossing'!A:G,3,0)),0,VLOOKUP(A336,'Extra aflossing'!A:G,3,0))+IF(Datum_vandaag&lt;A336,Maandelijks_extra,0))</f>
        <v>0</v>
      </c>
      <c r="F336" s="4">
        <f ca="1">IF('Annuitair extra nieuw'!J336&lt;=0.001,IF(A336&lt;=Stoppen_vrijwillig_aflos,IF(AND(Wat_wil_ik_maandelijks_betalen&gt;H336,A336&gt;=per_wanneer),IF(J335&gt;=0,IF(J335&gt;=Wat_wil_ik_maandelijks_betalen,(Wat_wil_ik_maandelijks_betalen-H336),J335-D336)),0),0),0)</f>
        <v>0</v>
      </c>
      <c r="G336" s="4">
        <f ca="1">J335*Invoer!$B$17/12</f>
        <v>0</v>
      </c>
      <c r="H336" s="4">
        <f ca="1">IFERROR(ABS(PMT(Invoer!$B$12/12,Invoer!$B$25-C336+1,J335,0)),0)</f>
        <v>0</v>
      </c>
      <c r="I336" s="4">
        <f t="shared" ca="1" si="25"/>
        <v>0</v>
      </c>
      <c r="J336" s="4">
        <f t="shared" ca="1" si="28"/>
        <v>0</v>
      </c>
    </row>
    <row r="337" spans="1:10" x14ac:dyDescent="0.25">
      <c r="A337" s="10">
        <f t="shared" si="29"/>
        <v>54636</v>
      </c>
      <c r="B337">
        <f t="shared" si="26"/>
        <v>28</v>
      </c>
      <c r="C337">
        <v>336</v>
      </c>
      <c r="D337" s="4">
        <f t="shared" ca="1" si="27"/>
        <v>0</v>
      </c>
      <c r="E337" s="24">
        <f ca="1">IF(SUM(D337,F337,G337)&gt;=J336,0,IF(ISNA(VLOOKUP(A337,'Extra aflossing'!A:G,3,0)),0,VLOOKUP(A337,'Extra aflossing'!A:G,3,0))+IF(Datum_vandaag&lt;A337,Maandelijks_extra,0))</f>
        <v>0</v>
      </c>
      <c r="F337" s="4">
        <f ca="1">IF('Annuitair extra nieuw'!J337&lt;=0.001,IF(A337&lt;=Stoppen_vrijwillig_aflos,IF(AND(Wat_wil_ik_maandelijks_betalen&gt;H337,A337&gt;=per_wanneer),IF(J336&gt;=0,IF(J336&gt;=Wat_wil_ik_maandelijks_betalen,(Wat_wil_ik_maandelijks_betalen-H337),J336-D337)),0),0),0)</f>
        <v>0</v>
      </c>
      <c r="G337" s="4">
        <f ca="1">J336*Invoer!$B$17/12</f>
        <v>0</v>
      </c>
      <c r="H337" s="4">
        <f ca="1">IFERROR(ABS(PMT(Invoer!$B$12/12,Invoer!$B$25-C337+1,J336,0)),0)</f>
        <v>0</v>
      </c>
      <c r="I337" s="4">
        <f t="shared" ca="1" si="25"/>
        <v>0</v>
      </c>
      <c r="J337" s="4">
        <f t="shared" ca="1" si="28"/>
        <v>0</v>
      </c>
    </row>
    <row r="338" spans="1:10" x14ac:dyDescent="0.25">
      <c r="A338" s="10">
        <f t="shared" si="29"/>
        <v>54667</v>
      </c>
      <c r="B338">
        <f t="shared" si="26"/>
        <v>29</v>
      </c>
      <c r="C338">
        <v>337</v>
      </c>
      <c r="D338" s="4">
        <f t="shared" ca="1" si="27"/>
        <v>0</v>
      </c>
      <c r="E338" s="24">
        <f ca="1">IF(SUM(D338,F338,G338)&gt;=J337,0,IF(ISNA(VLOOKUP(A338,'Extra aflossing'!A:G,3,0)),0,VLOOKUP(A338,'Extra aflossing'!A:G,3,0))+IF(Datum_vandaag&lt;A338,Maandelijks_extra,0))</f>
        <v>0</v>
      </c>
      <c r="F338" s="4">
        <f ca="1">IF('Annuitair extra nieuw'!J338&lt;=0.001,IF(A338&lt;=Stoppen_vrijwillig_aflos,IF(AND(Wat_wil_ik_maandelijks_betalen&gt;H338,A338&gt;=per_wanneer),IF(J337&gt;=0,IF(J337&gt;=Wat_wil_ik_maandelijks_betalen,(Wat_wil_ik_maandelijks_betalen-H338),J337-D338)),0),0),0)</f>
        <v>0</v>
      </c>
      <c r="G338" s="4">
        <f ca="1">J337*Invoer!$B$17/12</f>
        <v>0</v>
      </c>
      <c r="H338" s="4">
        <f ca="1">IFERROR(ABS(PMT(Invoer!$B$12/12,Invoer!$B$25-C338+1,J337,0)),0)</f>
        <v>0</v>
      </c>
      <c r="I338" s="4">
        <f t="shared" ca="1" si="25"/>
        <v>0</v>
      </c>
      <c r="J338" s="4">
        <f t="shared" ca="1" si="28"/>
        <v>0</v>
      </c>
    </row>
    <row r="339" spans="1:10" x14ac:dyDescent="0.25">
      <c r="A339" s="10">
        <f t="shared" si="29"/>
        <v>54697</v>
      </c>
      <c r="B339">
        <f t="shared" si="26"/>
        <v>29</v>
      </c>
      <c r="C339">
        <v>338</v>
      </c>
      <c r="D339" s="4">
        <f t="shared" ca="1" si="27"/>
        <v>0</v>
      </c>
      <c r="E339" s="24">
        <f ca="1">IF(SUM(D339,F339,G339)&gt;=J338,0,IF(ISNA(VLOOKUP(A339,'Extra aflossing'!A:G,3,0)),0,VLOOKUP(A339,'Extra aflossing'!A:G,3,0))+IF(Datum_vandaag&lt;A339,Maandelijks_extra,0))</f>
        <v>0</v>
      </c>
      <c r="F339" s="4">
        <f ca="1">IF('Annuitair extra nieuw'!J339&lt;=0.001,IF(A339&lt;=Stoppen_vrijwillig_aflos,IF(AND(Wat_wil_ik_maandelijks_betalen&gt;H339,A339&gt;=per_wanneer),IF(J338&gt;=0,IF(J338&gt;=Wat_wil_ik_maandelijks_betalen,(Wat_wil_ik_maandelijks_betalen-H339),J338-D339)),0),0),0)</f>
        <v>0</v>
      </c>
      <c r="G339" s="4">
        <f ca="1">J338*Invoer!$B$17/12</f>
        <v>0</v>
      </c>
      <c r="H339" s="4">
        <f ca="1">IFERROR(ABS(PMT(Invoer!$B$12/12,Invoer!$B$25-C339+1,J338,0)),0)</f>
        <v>0</v>
      </c>
      <c r="I339" s="4">
        <f t="shared" ca="1" si="25"/>
        <v>0</v>
      </c>
      <c r="J339" s="4">
        <f t="shared" ca="1" si="28"/>
        <v>0</v>
      </c>
    </row>
    <row r="340" spans="1:10" x14ac:dyDescent="0.25">
      <c r="A340" s="10">
        <f t="shared" si="29"/>
        <v>54728</v>
      </c>
      <c r="B340">
        <f t="shared" si="26"/>
        <v>29</v>
      </c>
      <c r="C340">
        <v>339</v>
      </c>
      <c r="D340" s="4">
        <f t="shared" ca="1" si="27"/>
        <v>0</v>
      </c>
      <c r="E340" s="24">
        <f ca="1">IF(SUM(D340,F340,G340)&gt;=J339,0,IF(ISNA(VLOOKUP(A340,'Extra aflossing'!A:G,3,0)),0,VLOOKUP(A340,'Extra aflossing'!A:G,3,0))+IF(Datum_vandaag&lt;A340,Maandelijks_extra,0))</f>
        <v>0</v>
      </c>
      <c r="F340" s="4">
        <f ca="1">IF('Annuitair extra nieuw'!J340&lt;=0.001,IF(A340&lt;=Stoppen_vrijwillig_aflos,IF(AND(Wat_wil_ik_maandelijks_betalen&gt;H340,A340&gt;=per_wanneer),IF(J339&gt;=0,IF(J339&gt;=Wat_wil_ik_maandelijks_betalen,(Wat_wil_ik_maandelijks_betalen-H340),J339-D340)),0),0),0)</f>
        <v>0</v>
      </c>
      <c r="G340" s="4">
        <f ca="1">J339*Invoer!$B$17/12</f>
        <v>0</v>
      </c>
      <c r="H340" s="4">
        <f ca="1">IFERROR(ABS(PMT(Invoer!$B$12/12,Invoer!$B$25-C340+1,J339,0)),0)</f>
        <v>0</v>
      </c>
      <c r="I340" s="4">
        <f t="shared" ca="1" si="25"/>
        <v>0</v>
      </c>
      <c r="J340" s="4">
        <f t="shared" ca="1" si="28"/>
        <v>0</v>
      </c>
    </row>
    <row r="341" spans="1:10" x14ac:dyDescent="0.25">
      <c r="A341" s="10">
        <f t="shared" si="29"/>
        <v>54758</v>
      </c>
      <c r="B341">
        <f t="shared" si="26"/>
        <v>29</v>
      </c>
      <c r="C341">
        <v>340</v>
      </c>
      <c r="D341" s="4">
        <f t="shared" ca="1" si="27"/>
        <v>0</v>
      </c>
      <c r="E341" s="24">
        <f ca="1">IF(SUM(D341,F341,G341)&gt;=J340,0,IF(ISNA(VLOOKUP(A341,'Extra aflossing'!A:G,3,0)),0,VLOOKUP(A341,'Extra aflossing'!A:G,3,0))+IF(Datum_vandaag&lt;A341,Maandelijks_extra,0))</f>
        <v>0</v>
      </c>
      <c r="F341" s="4">
        <f ca="1">IF('Annuitair extra nieuw'!J341&lt;=0.001,IF(A341&lt;=Stoppen_vrijwillig_aflos,IF(AND(Wat_wil_ik_maandelijks_betalen&gt;H341,A341&gt;=per_wanneer),IF(J340&gt;=0,IF(J340&gt;=Wat_wil_ik_maandelijks_betalen,(Wat_wil_ik_maandelijks_betalen-H341),J340-D341)),0),0),0)</f>
        <v>0</v>
      </c>
      <c r="G341" s="4">
        <f ca="1">J340*Invoer!$B$17/12</f>
        <v>0</v>
      </c>
      <c r="H341" s="4">
        <f ca="1">IFERROR(ABS(PMT(Invoer!$B$12/12,Invoer!$B$25-C341+1,J340,0)),0)</f>
        <v>0</v>
      </c>
      <c r="I341" s="4">
        <f t="shared" ca="1" si="25"/>
        <v>0</v>
      </c>
      <c r="J341" s="4">
        <f t="shared" ca="1" si="28"/>
        <v>0</v>
      </c>
    </row>
    <row r="342" spans="1:10" x14ac:dyDescent="0.25">
      <c r="A342" s="10">
        <f t="shared" si="29"/>
        <v>54789</v>
      </c>
      <c r="B342">
        <f t="shared" si="26"/>
        <v>29</v>
      </c>
      <c r="C342">
        <v>341</v>
      </c>
      <c r="D342" s="4">
        <f t="shared" ca="1" si="27"/>
        <v>0</v>
      </c>
      <c r="E342" s="24">
        <f ca="1">IF(SUM(D342,F342,G342)&gt;=J341,0,IF(ISNA(VLOOKUP(A342,'Extra aflossing'!A:G,3,0)),0,VLOOKUP(A342,'Extra aflossing'!A:G,3,0))+IF(Datum_vandaag&lt;A342,Maandelijks_extra,0))</f>
        <v>0</v>
      </c>
      <c r="F342" s="4">
        <f ca="1">IF('Annuitair extra nieuw'!J342&lt;=0.001,IF(A342&lt;=Stoppen_vrijwillig_aflos,IF(AND(Wat_wil_ik_maandelijks_betalen&gt;H342,A342&gt;=per_wanneer),IF(J341&gt;=0,IF(J341&gt;=Wat_wil_ik_maandelijks_betalen,(Wat_wil_ik_maandelijks_betalen-H342),J341-D342)),0),0),0)</f>
        <v>0</v>
      </c>
      <c r="G342" s="4">
        <f ca="1">J341*Invoer!$B$17/12</f>
        <v>0</v>
      </c>
      <c r="H342" s="4">
        <f ca="1">IFERROR(ABS(PMT(Invoer!$B$12/12,Invoer!$B$25-C342+1,J341,0)),0)</f>
        <v>0</v>
      </c>
      <c r="I342" s="4">
        <f t="shared" ca="1" si="25"/>
        <v>0</v>
      </c>
      <c r="J342" s="4">
        <f t="shared" ca="1" si="28"/>
        <v>0</v>
      </c>
    </row>
    <row r="343" spans="1:10" x14ac:dyDescent="0.25">
      <c r="A343" s="10">
        <f t="shared" si="29"/>
        <v>54820</v>
      </c>
      <c r="B343">
        <f t="shared" si="26"/>
        <v>29</v>
      </c>
      <c r="C343">
        <v>342</v>
      </c>
      <c r="D343" s="4">
        <f t="shared" ca="1" si="27"/>
        <v>0</v>
      </c>
      <c r="E343" s="24">
        <f ca="1">IF(SUM(D343,F343,G343)&gt;=J342,0,IF(ISNA(VLOOKUP(A343,'Extra aflossing'!A:G,3,0)),0,VLOOKUP(A343,'Extra aflossing'!A:G,3,0))+IF(Datum_vandaag&lt;A343,Maandelijks_extra,0))</f>
        <v>0</v>
      </c>
      <c r="F343" s="4">
        <f ca="1">IF('Annuitair extra nieuw'!J343&lt;=0.001,IF(A343&lt;=Stoppen_vrijwillig_aflos,IF(AND(Wat_wil_ik_maandelijks_betalen&gt;H343,A343&gt;=per_wanneer),IF(J342&gt;=0,IF(J342&gt;=Wat_wil_ik_maandelijks_betalen,(Wat_wil_ik_maandelijks_betalen-H343),J342-D343)),0),0),0)</f>
        <v>0</v>
      </c>
      <c r="G343" s="4">
        <f ca="1">J342*Invoer!$B$17/12</f>
        <v>0</v>
      </c>
      <c r="H343" s="4">
        <f ca="1">IFERROR(ABS(PMT(Invoer!$B$12/12,Invoer!$B$25-C343+1,J342,0)),0)</f>
        <v>0</v>
      </c>
      <c r="I343" s="4">
        <f t="shared" ca="1" si="25"/>
        <v>0</v>
      </c>
      <c r="J343" s="4">
        <f t="shared" ca="1" si="28"/>
        <v>0</v>
      </c>
    </row>
    <row r="344" spans="1:10" x14ac:dyDescent="0.25">
      <c r="A344" s="10">
        <f t="shared" si="29"/>
        <v>54848</v>
      </c>
      <c r="B344">
        <f t="shared" si="26"/>
        <v>29</v>
      </c>
      <c r="C344">
        <v>343</v>
      </c>
      <c r="D344" s="4">
        <f t="shared" ca="1" si="27"/>
        <v>0</v>
      </c>
      <c r="E344" s="24">
        <f ca="1">IF(SUM(D344,F344,G344)&gt;=J343,0,IF(ISNA(VLOOKUP(A344,'Extra aflossing'!A:G,3,0)),0,VLOOKUP(A344,'Extra aflossing'!A:G,3,0))+IF(Datum_vandaag&lt;A344,Maandelijks_extra,0))</f>
        <v>0</v>
      </c>
      <c r="F344" s="4">
        <f ca="1">IF('Annuitair extra nieuw'!J344&lt;=0.001,IF(A344&lt;=Stoppen_vrijwillig_aflos,IF(AND(Wat_wil_ik_maandelijks_betalen&gt;H344,A344&gt;=per_wanneer),IF(J343&gt;=0,IF(J343&gt;=Wat_wil_ik_maandelijks_betalen,(Wat_wil_ik_maandelijks_betalen-H344),J343-D344)),0),0),0)</f>
        <v>0</v>
      </c>
      <c r="G344" s="4">
        <f ca="1">J343*Invoer!$B$17/12</f>
        <v>0</v>
      </c>
      <c r="H344" s="4">
        <f ca="1">IFERROR(ABS(PMT(Invoer!$B$12/12,Invoer!$B$25-C344+1,J343,0)),0)</f>
        <v>0</v>
      </c>
      <c r="I344" s="4">
        <f t="shared" ca="1" si="25"/>
        <v>0</v>
      </c>
      <c r="J344" s="4">
        <f t="shared" ca="1" si="28"/>
        <v>0</v>
      </c>
    </row>
    <row r="345" spans="1:10" x14ac:dyDescent="0.25">
      <c r="A345" s="10">
        <f t="shared" si="29"/>
        <v>54879</v>
      </c>
      <c r="B345">
        <f t="shared" si="26"/>
        <v>29</v>
      </c>
      <c r="C345">
        <v>344</v>
      </c>
      <c r="D345" s="4">
        <f t="shared" ca="1" si="27"/>
        <v>0</v>
      </c>
      <c r="E345" s="24">
        <f ca="1">IF(SUM(D345,F345,G345)&gt;=J344,0,IF(ISNA(VLOOKUP(A345,'Extra aflossing'!A:G,3,0)),0,VLOOKUP(A345,'Extra aflossing'!A:G,3,0))+IF(Datum_vandaag&lt;A345,Maandelijks_extra,0))</f>
        <v>0</v>
      </c>
      <c r="F345" s="4">
        <f ca="1">IF('Annuitair extra nieuw'!J345&lt;=0.001,IF(A345&lt;=Stoppen_vrijwillig_aflos,IF(AND(Wat_wil_ik_maandelijks_betalen&gt;H345,A345&gt;=per_wanneer),IF(J344&gt;=0,IF(J344&gt;=Wat_wil_ik_maandelijks_betalen,(Wat_wil_ik_maandelijks_betalen-H345),J344-D345)),0),0),0)</f>
        <v>0</v>
      </c>
      <c r="G345" s="4">
        <f ca="1">J344*Invoer!$B$17/12</f>
        <v>0</v>
      </c>
      <c r="H345" s="4">
        <f ca="1">IFERROR(ABS(PMT(Invoer!$B$12/12,Invoer!$B$25-C345+1,J344,0)),0)</f>
        <v>0</v>
      </c>
      <c r="I345" s="4">
        <f t="shared" ca="1" si="25"/>
        <v>0</v>
      </c>
      <c r="J345" s="4">
        <f t="shared" ca="1" si="28"/>
        <v>0</v>
      </c>
    </row>
    <row r="346" spans="1:10" x14ac:dyDescent="0.25">
      <c r="A346" s="10">
        <f t="shared" si="29"/>
        <v>54909</v>
      </c>
      <c r="B346">
        <f t="shared" si="26"/>
        <v>29</v>
      </c>
      <c r="C346">
        <v>345</v>
      </c>
      <c r="D346" s="4">
        <f t="shared" ca="1" si="27"/>
        <v>0</v>
      </c>
      <c r="E346" s="24">
        <f ca="1">IF(SUM(D346,F346,G346)&gt;=J345,0,IF(ISNA(VLOOKUP(A346,'Extra aflossing'!A:G,3,0)),0,VLOOKUP(A346,'Extra aflossing'!A:G,3,0))+IF(Datum_vandaag&lt;A346,Maandelijks_extra,0))</f>
        <v>0</v>
      </c>
      <c r="F346" s="4">
        <f ca="1">IF('Annuitair extra nieuw'!J346&lt;=0.001,IF(A346&lt;=Stoppen_vrijwillig_aflos,IF(AND(Wat_wil_ik_maandelijks_betalen&gt;H346,A346&gt;=per_wanneer),IF(J345&gt;=0,IF(J345&gt;=Wat_wil_ik_maandelijks_betalen,(Wat_wil_ik_maandelijks_betalen-H346),J345-D346)),0),0),0)</f>
        <v>0</v>
      </c>
      <c r="G346" s="4">
        <f ca="1">J345*Invoer!$B$17/12</f>
        <v>0</v>
      </c>
      <c r="H346" s="4">
        <f ca="1">IFERROR(ABS(PMT(Invoer!$B$12/12,Invoer!$B$25-C346+1,J345,0)),0)</f>
        <v>0</v>
      </c>
      <c r="I346" s="4">
        <f t="shared" ca="1" si="25"/>
        <v>0</v>
      </c>
      <c r="J346" s="4">
        <f t="shared" ca="1" si="28"/>
        <v>0</v>
      </c>
    </row>
    <row r="347" spans="1:10" x14ac:dyDescent="0.25">
      <c r="A347" s="10">
        <f t="shared" si="29"/>
        <v>54940</v>
      </c>
      <c r="B347">
        <f t="shared" si="26"/>
        <v>29</v>
      </c>
      <c r="C347">
        <v>346</v>
      </c>
      <c r="D347" s="4">
        <f t="shared" ca="1" si="27"/>
        <v>0</v>
      </c>
      <c r="E347" s="24">
        <f ca="1">IF(SUM(D347,F347,G347)&gt;=J346,0,IF(ISNA(VLOOKUP(A347,'Extra aflossing'!A:G,3,0)),0,VLOOKUP(A347,'Extra aflossing'!A:G,3,0))+IF(Datum_vandaag&lt;A347,Maandelijks_extra,0))</f>
        <v>0</v>
      </c>
      <c r="F347" s="4">
        <f ca="1">IF('Annuitair extra nieuw'!J347&lt;=0.001,IF(A347&lt;=Stoppen_vrijwillig_aflos,IF(AND(Wat_wil_ik_maandelijks_betalen&gt;H347,A347&gt;=per_wanneer),IF(J346&gt;=0,IF(J346&gt;=Wat_wil_ik_maandelijks_betalen,(Wat_wil_ik_maandelijks_betalen-H347),J346-D347)),0),0),0)</f>
        <v>0</v>
      </c>
      <c r="G347" s="4">
        <f ca="1">J346*Invoer!$B$17/12</f>
        <v>0</v>
      </c>
      <c r="H347" s="4">
        <f ca="1">IFERROR(ABS(PMT(Invoer!$B$12/12,Invoer!$B$25-C347+1,J346,0)),0)</f>
        <v>0</v>
      </c>
      <c r="I347" s="4">
        <f t="shared" ca="1" si="25"/>
        <v>0</v>
      </c>
      <c r="J347" s="4">
        <f t="shared" ca="1" si="28"/>
        <v>0</v>
      </c>
    </row>
    <row r="348" spans="1:10" x14ac:dyDescent="0.25">
      <c r="A348" s="10">
        <f t="shared" si="29"/>
        <v>54970</v>
      </c>
      <c r="B348">
        <f t="shared" si="26"/>
        <v>29</v>
      </c>
      <c r="C348">
        <v>347</v>
      </c>
      <c r="D348" s="4">
        <f t="shared" ca="1" si="27"/>
        <v>0</v>
      </c>
      <c r="E348" s="24">
        <f ca="1">IF(SUM(D348,F348,G348)&gt;=J347,0,IF(ISNA(VLOOKUP(A348,'Extra aflossing'!A:G,3,0)),0,VLOOKUP(A348,'Extra aflossing'!A:G,3,0))+IF(Datum_vandaag&lt;A348,Maandelijks_extra,0))</f>
        <v>0</v>
      </c>
      <c r="F348" s="4">
        <f ca="1">IF('Annuitair extra nieuw'!J348&lt;=0.001,IF(A348&lt;=Stoppen_vrijwillig_aflos,IF(AND(Wat_wil_ik_maandelijks_betalen&gt;H348,A348&gt;=per_wanneer),IF(J347&gt;=0,IF(J347&gt;=Wat_wil_ik_maandelijks_betalen,(Wat_wil_ik_maandelijks_betalen-H348),J347-D348)),0),0),0)</f>
        <v>0</v>
      </c>
      <c r="G348" s="4">
        <f ca="1">J347*Invoer!$B$17/12</f>
        <v>0</v>
      </c>
      <c r="H348" s="4">
        <f ca="1">IFERROR(ABS(PMT(Invoer!$B$12/12,Invoer!$B$25-C348+1,J347,0)),0)</f>
        <v>0</v>
      </c>
      <c r="I348" s="4">
        <f t="shared" ca="1" si="25"/>
        <v>0</v>
      </c>
      <c r="J348" s="4">
        <f t="shared" ca="1" si="28"/>
        <v>0</v>
      </c>
    </row>
    <row r="349" spans="1:10" x14ac:dyDescent="0.25">
      <c r="A349" s="10">
        <f t="shared" si="29"/>
        <v>55001</v>
      </c>
      <c r="B349">
        <f t="shared" si="26"/>
        <v>29</v>
      </c>
      <c r="C349">
        <v>348</v>
      </c>
      <c r="D349" s="4">
        <f t="shared" ca="1" si="27"/>
        <v>0</v>
      </c>
      <c r="E349" s="24">
        <f ca="1">IF(SUM(D349,F349,G349)&gt;=J348,0,IF(ISNA(VLOOKUP(A349,'Extra aflossing'!A:G,3,0)),0,VLOOKUP(A349,'Extra aflossing'!A:G,3,0))+IF(Datum_vandaag&lt;A349,Maandelijks_extra,0))</f>
        <v>0</v>
      </c>
      <c r="F349" s="4">
        <f ca="1">IF('Annuitair extra nieuw'!J349&lt;=0.001,IF(A349&lt;=Stoppen_vrijwillig_aflos,IF(AND(Wat_wil_ik_maandelijks_betalen&gt;H349,A349&gt;=per_wanneer),IF(J348&gt;=0,IF(J348&gt;=Wat_wil_ik_maandelijks_betalen,(Wat_wil_ik_maandelijks_betalen-H349),J348-D349)),0),0),0)</f>
        <v>0</v>
      </c>
      <c r="G349" s="4">
        <f ca="1">J348*Invoer!$B$17/12</f>
        <v>0</v>
      </c>
      <c r="H349" s="4">
        <f ca="1">IFERROR(ABS(PMT(Invoer!$B$12/12,Invoer!$B$25-C349+1,J348,0)),0)</f>
        <v>0</v>
      </c>
      <c r="I349" s="4">
        <f t="shared" ca="1" si="25"/>
        <v>0</v>
      </c>
      <c r="J349" s="4">
        <f t="shared" ca="1" si="28"/>
        <v>0</v>
      </c>
    </row>
    <row r="350" spans="1:10" x14ac:dyDescent="0.25">
      <c r="A350" s="10">
        <f t="shared" si="29"/>
        <v>55032</v>
      </c>
      <c r="B350">
        <f t="shared" si="26"/>
        <v>30</v>
      </c>
      <c r="C350">
        <v>349</v>
      </c>
      <c r="D350" s="4">
        <f t="shared" ca="1" si="27"/>
        <v>0</v>
      </c>
      <c r="E350" s="24">
        <f ca="1">IF(SUM(D350,F350,G350)&gt;=J349,0,IF(ISNA(VLOOKUP(A350,'Extra aflossing'!A:G,3,0)),0,VLOOKUP(A350,'Extra aflossing'!A:G,3,0))+IF(Datum_vandaag&lt;A350,Maandelijks_extra,0))</f>
        <v>0</v>
      </c>
      <c r="F350" s="4">
        <f ca="1">IF('Annuitair extra nieuw'!J350&lt;=0.001,IF(A350&lt;=Stoppen_vrijwillig_aflos,IF(AND(Wat_wil_ik_maandelijks_betalen&gt;H350,A350&gt;=per_wanneer),IF(J349&gt;=0,IF(J349&gt;=Wat_wil_ik_maandelijks_betalen,(Wat_wil_ik_maandelijks_betalen-H350),J349-D350)),0),0),0)</f>
        <v>0</v>
      </c>
      <c r="G350" s="4">
        <f ca="1">J349*Invoer!$B$17/12</f>
        <v>0</v>
      </c>
      <c r="H350" s="4">
        <f ca="1">IFERROR(ABS(PMT(Invoer!$B$12/12,Invoer!$B$25-C350+1,J349,0)),0)</f>
        <v>0</v>
      </c>
      <c r="I350" s="4">
        <f t="shared" ca="1" si="25"/>
        <v>0</v>
      </c>
      <c r="J350" s="4">
        <f t="shared" ca="1" si="28"/>
        <v>0</v>
      </c>
    </row>
    <row r="351" spans="1:10" x14ac:dyDescent="0.25">
      <c r="A351" s="10">
        <f t="shared" si="29"/>
        <v>55062</v>
      </c>
      <c r="B351">
        <f t="shared" si="26"/>
        <v>30</v>
      </c>
      <c r="C351">
        <v>350</v>
      </c>
      <c r="D351" s="4">
        <f t="shared" ca="1" si="27"/>
        <v>0</v>
      </c>
      <c r="E351" s="24">
        <f ca="1">IF(SUM(D351,F351,G351)&gt;=J350,0,IF(ISNA(VLOOKUP(A351,'Extra aflossing'!A:G,3,0)),0,VLOOKUP(A351,'Extra aflossing'!A:G,3,0))+IF(Datum_vandaag&lt;A351,Maandelijks_extra,0))</f>
        <v>0</v>
      </c>
      <c r="F351" s="4">
        <f ca="1">IF('Annuitair extra nieuw'!J351&lt;=0.001,IF(A351&lt;=Stoppen_vrijwillig_aflos,IF(AND(Wat_wil_ik_maandelijks_betalen&gt;H351,A351&gt;=per_wanneer),IF(J350&gt;=0,IF(J350&gt;=Wat_wil_ik_maandelijks_betalen,(Wat_wil_ik_maandelijks_betalen-H351),J350-D351)),0),0),0)</f>
        <v>0</v>
      </c>
      <c r="G351" s="4">
        <f ca="1">J350*Invoer!$B$17/12</f>
        <v>0</v>
      </c>
      <c r="H351" s="4">
        <f ca="1">IFERROR(ABS(PMT(Invoer!$B$12/12,Invoer!$B$25-C351+1,J350,0)),0)</f>
        <v>0</v>
      </c>
      <c r="I351" s="4">
        <f t="shared" ca="1" si="25"/>
        <v>0</v>
      </c>
      <c r="J351" s="4">
        <f t="shared" ca="1" si="28"/>
        <v>0</v>
      </c>
    </row>
    <row r="352" spans="1:10" x14ac:dyDescent="0.25">
      <c r="A352" s="10">
        <f t="shared" si="29"/>
        <v>55093</v>
      </c>
      <c r="B352">
        <f t="shared" si="26"/>
        <v>30</v>
      </c>
      <c r="C352">
        <v>351</v>
      </c>
      <c r="D352" s="4">
        <f t="shared" ca="1" si="27"/>
        <v>0</v>
      </c>
      <c r="E352" s="24">
        <f ca="1">IF(SUM(D352,F352,G352)&gt;=J351,0,IF(ISNA(VLOOKUP(A352,'Extra aflossing'!A:G,3,0)),0,VLOOKUP(A352,'Extra aflossing'!A:G,3,0))+IF(Datum_vandaag&lt;A352,Maandelijks_extra,0))</f>
        <v>0</v>
      </c>
      <c r="F352" s="4">
        <f ca="1">IF('Annuitair extra nieuw'!J352&lt;=0.001,IF(A352&lt;=Stoppen_vrijwillig_aflos,IF(AND(Wat_wil_ik_maandelijks_betalen&gt;H352,A352&gt;=per_wanneer),IF(J351&gt;=0,IF(J351&gt;=Wat_wil_ik_maandelijks_betalen,(Wat_wil_ik_maandelijks_betalen-H352),J351-D352)),0),0),0)</f>
        <v>0</v>
      </c>
      <c r="G352" s="4">
        <f ca="1">J351*Invoer!$B$17/12</f>
        <v>0</v>
      </c>
      <c r="H352" s="4">
        <f ca="1">IFERROR(ABS(PMT(Invoer!$B$12/12,Invoer!$B$25-C352+1,J351,0)),0)</f>
        <v>0</v>
      </c>
      <c r="I352" s="4">
        <f t="shared" ca="1" si="25"/>
        <v>0</v>
      </c>
      <c r="J352" s="4">
        <f t="shared" ca="1" si="28"/>
        <v>0</v>
      </c>
    </row>
    <row r="353" spans="1:10" x14ac:dyDescent="0.25">
      <c r="A353" s="10">
        <f t="shared" si="29"/>
        <v>55123</v>
      </c>
      <c r="B353">
        <f t="shared" si="26"/>
        <v>30</v>
      </c>
      <c r="C353">
        <v>352</v>
      </c>
      <c r="D353" s="4">
        <f t="shared" ca="1" si="27"/>
        <v>0</v>
      </c>
      <c r="E353" s="24">
        <f ca="1">IF(SUM(D353,F353,G353)&gt;=J352,0,IF(ISNA(VLOOKUP(A353,'Extra aflossing'!A:G,3,0)),0,VLOOKUP(A353,'Extra aflossing'!A:G,3,0))+IF(Datum_vandaag&lt;A353,Maandelijks_extra,0))</f>
        <v>0</v>
      </c>
      <c r="F353" s="4">
        <f ca="1">IF('Annuitair extra nieuw'!J353&lt;=0.001,IF(A353&lt;=Stoppen_vrijwillig_aflos,IF(AND(Wat_wil_ik_maandelijks_betalen&gt;H353,A353&gt;=per_wanneer),IF(J352&gt;=0,IF(J352&gt;=Wat_wil_ik_maandelijks_betalen,(Wat_wil_ik_maandelijks_betalen-H353),J352-D353)),0),0),0)</f>
        <v>0</v>
      </c>
      <c r="G353" s="4">
        <f ca="1">J352*Invoer!$B$17/12</f>
        <v>0</v>
      </c>
      <c r="H353" s="4">
        <f ca="1">IFERROR(ABS(PMT(Invoer!$B$12/12,Invoer!$B$25-C353+1,J352,0)),0)</f>
        <v>0</v>
      </c>
      <c r="I353" s="4">
        <f t="shared" ca="1" si="25"/>
        <v>0</v>
      </c>
      <c r="J353" s="4">
        <f t="shared" ca="1" si="28"/>
        <v>0</v>
      </c>
    </row>
    <row r="354" spans="1:10" x14ac:dyDescent="0.25">
      <c r="A354" s="10">
        <f t="shared" si="29"/>
        <v>55154</v>
      </c>
      <c r="B354">
        <f t="shared" si="26"/>
        <v>30</v>
      </c>
      <c r="C354">
        <v>353</v>
      </c>
      <c r="D354" s="4">
        <f t="shared" ca="1" si="27"/>
        <v>0</v>
      </c>
      <c r="E354" s="24">
        <f ca="1">IF(SUM(D354,F354,G354)&gt;=J353,0,IF(ISNA(VLOOKUP(A354,'Extra aflossing'!A:G,3,0)),0,VLOOKUP(A354,'Extra aflossing'!A:G,3,0))+IF(Datum_vandaag&lt;A354,Maandelijks_extra,0))</f>
        <v>0</v>
      </c>
      <c r="F354" s="4">
        <f ca="1">IF('Annuitair extra nieuw'!J354&lt;=0.001,IF(A354&lt;=Stoppen_vrijwillig_aflos,IF(AND(Wat_wil_ik_maandelijks_betalen&gt;H354,A354&gt;=per_wanneer),IF(J353&gt;=0,IF(J353&gt;=Wat_wil_ik_maandelijks_betalen,(Wat_wil_ik_maandelijks_betalen-H354),J353-D354)),0),0),0)</f>
        <v>0</v>
      </c>
      <c r="G354" s="4">
        <f ca="1">J353*Invoer!$B$17/12</f>
        <v>0</v>
      </c>
      <c r="H354" s="4">
        <f ca="1">IFERROR(ABS(PMT(Invoer!$B$12/12,Invoer!$B$25-C354+1,J353,0)),0)</f>
        <v>0</v>
      </c>
      <c r="I354" s="4">
        <f t="shared" ca="1" si="25"/>
        <v>0</v>
      </c>
      <c r="J354" s="4">
        <f t="shared" ca="1" si="28"/>
        <v>0</v>
      </c>
    </row>
    <row r="355" spans="1:10" x14ac:dyDescent="0.25">
      <c r="A355" s="10">
        <f t="shared" si="29"/>
        <v>55185</v>
      </c>
      <c r="B355">
        <f t="shared" si="26"/>
        <v>30</v>
      </c>
      <c r="C355">
        <v>354</v>
      </c>
      <c r="D355" s="4">
        <f t="shared" ca="1" si="27"/>
        <v>0</v>
      </c>
      <c r="E355" s="24">
        <f ca="1">IF(SUM(D355,F355,G355)&gt;=J354,0,IF(ISNA(VLOOKUP(A355,'Extra aflossing'!A:G,3,0)),0,VLOOKUP(A355,'Extra aflossing'!A:G,3,0))+IF(Datum_vandaag&lt;A355,Maandelijks_extra,0))</f>
        <v>0</v>
      </c>
      <c r="F355" s="4">
        <f ca="1">IF('Annuitair extra nieuw'!J355&lt;=0.001,IF(A355&lt;=Stoppen_vrijwillig_aflos,IF(AND(Wat_wil_ik_maandelijks_betalen&gt;H355,A355&gt;=per_wanneer),IF(J354&gt;=0,IF(J354&gt;=Wat_wil_ik_maandelijks_betalen,(Wat_wil_ik_maandelijks_betalen-H355),J354-D355)),0),0),0)</f>
        <v>0</v>
      </c>
      <c r="G355" s="4">
        <f ca="1">J354*Invoer!$B$17/12</f>
        <v>0</v>
      </c>
      <c r="H355" s="4">
        <f ca="1">IFERROR(ABS(PMT(Invoer!$B$12/12,Invoer!$B$25-C355+1,J354,0)),0)</f>
        <v>0</v>
      </c>
      <c r="I355" s="4">
        <f t="shared" ca="1" si="25"/>
        <v>0</v>
      </c>
      <c r="J355" s="4">
        <f t="shared" ca="1" si="28"/>
        <v>0</v>
      </c>
    </row>
    <row r="356" spans="1:10" x14ac:dyDescent="0.25">
      <c r="A356" s="10">
        <f t="shared" si="29"/>
        <v>55213</v>
      </c>
      <c r="B356">
        <f t="shared" si="26"/>
        <v>30</v>
      </c>
      <c r="C356">
        <v>355</v>
      </c>
      <c r="D356" s="4">
        <f t="shared" ca="1" si="27"/>
        <v>0</v>
      </c>
      <c r="E356" s="24">
        <f ca="1">IF(SUM(D356,F356,G356)&gt;=J355,0,IF(ISNA(VLOOKUP(A356,'Extra aflossing'!A:G,3,0)),0,VLOOKUP(A356,'Extra aflossing'!A:G,3,0))+IF(Datum_vandaag&lt;A356,Maandelijks_extra,0))</f>
        <v>0</v>
      </c>
      <c r="F356" s="4">
        <f ca="1">IF('Annuitair extra nieuw'!J356&lt;=0.001,IF(A356&lt;=Stoppen_vrijwillig_aflos,IF(AND(Wat_wil_ik_maandelijks_betalen&gt;H356,A356&gt;=per_wanneer),IF(J355&gt;=0,IF(J355&gt;=Wat_wil_ik_maandelijks_betalen,(Wat_wil_ik_maandelijks_betalen-H356),J355-D356)),0),0),0)</f>
        <v>0</v>
      </c>
      <c r="G356" s="4">
        <f ca="1">J355*Invoer!$B$17/12</f>
        <v>0</v>
      </c>
      <c r="H356" s="4">
        <f ca="1">IFERROR(ABS(PMT(Invoer!$B$12/12,Invoer!$B$25-C356+1,J355,0)),0)</f>
        <v>0</v>
      </c>
      <c r="I356" s="4">
        <f t="shared" ca="1" si="25"/>
        <v>0</v>
      </c>
      <c r="J356" s="4">
        <f t="shared" ca="1" si="28"/>
        <v>0</v>
      </c>
    </row>
    <row r="357" spans="1:10" x14ac:dyDescent="0.25">
      <c r="A357" s="10">
        <f t="shared" si="29"/>
        <v>55244</v>
      </c>
      <c r="B357">
        <f t="shared" si="26"/>
        <v>30</v>
      </c>
      <c r="C357">
        <v>356</v>
      </c>
      <c r="D357" s="4">
        <f t="shared" ca="1" si="27"/>
        <v>0</v>
      </c>
      <c r="E357" s="24">
        <f ca="1">IF(SUM(D357,F357,G357)&gt;=J356,0,IF(ISNA(VLOOKUP(A357,'Extra aflossing'!A:G,3,0)),0,VLOOKUP(A357,'Extra aflossing'!A:G,3,0))+IF(Datum_vandaag&lt;A357,Maandelijks_extra,0))</f>
        <v>0</v>
      </c>
      <c r="F357" s="4">
        <f ca="1">IF('Annuitair extra nieuw'!J357&lt;=0.001,IF(A357&lt;=Stoppen_vrijwillig_aflos,IF(AND(Wat_wil_ik_maandelijks_betalen&gt;H357,A357&gt;=per_wanneer),IF(J356&gt;=0,IF(J356&gt;=Wat_wil_ik_maandelijks_betalen,(Wat_wil_ik_maandelijks_betalen-H357),J356-D357)),0),0),0)</f>
        <v>0</v>
      </c>
      <c r="G357" s="4">
        <f ca="1">J356*Invoer!$B$17/12</f>
        <v>0</v>
      </c>
      <c r="H357" s="4">
        <f ca="1">IFERROR(ABS(PMT(Invoer!$B$12/12,Invoer!$B$25-C357+1,J356,0)),0)</f>
        <v>0</v>
      </c>
      <c r="I357" s="4">
        <f t="shared" ca="1" si="25"/>
        <v>0</v>
      </c>
      <c r="J357" s="4">
        <f t="shared" ca="1" si="28"/>
        <v>0</v>
      </c>
    </row>
    <row r="358" spans="1:10" x14ac:dyDescent="0.25">
      <c r="A358" s="10">
        <f t="shared" si="29"/>
        <v>55274</v>
      </c>
      <c r="B358">
        <f t="shared" si="26"/>
        <v>30</v>
      </c>
      <c r="C358">
        <v>357</v>
      </c>
      <c r="D358" s="4">
        <f t="shared" ca="1" si="27"/>
        <v>0</v>
      </c>
      <c r="E358" s="24">
        <f ca="1">IF(SUM(D358,F358,G358)&gt;=J357,0,IF(ISNA(VLOOKUP(A358,'Extra aflossing'!A:G,3,0)),0,VLOOKUP(A358,'Extra aflossing'!A:G,3,0))+IF(Datum_vandaag&lt;A358,Maandelijks_extra,0))</f>
        <v>0</v>
      </c>
      <c r="F358" s="4">
        <f ca="1">IF('Annuitair extra nieuw'!J358&lt;=0.001,IF(A358&lt;=Stoppen_vrijwillig_aflos,IF(AND(Wat_wil_ik_maandelijks_betalen&gt;H358,A358&gt;=per_wanneer),IF(J357&gt;=0,IF(J357&gt;=Wat_wil_ik_maandelijks_betalen,(Wat_wil_ik_maandelijks_betalen-H358),J357-D358)),0),0),0)</f>
        <v>0</v>
      </c>
      <c r="G358" s="4">
        <f ca="1">J357*Invoer!$B$17/12</f>
        <v>0</v>
      </c>
      <c r="H358" s="4">
        <f ca="1">IFERROR(ABS(PMT(Invoer!$B$12/12,Invoer!$B$25-C358+1,J357,0)),0)</f>
        <v>0</v>
      </c>
      <c r="I358" s="4">
        <f t="shared" ca="1" si="25"/>
        <v>0</v>
      </c>
      <c r="J358" s="4">
        <f t="shared" ca="1" si="28"/>
        <v>0</v>
      </c>
    </row>
    <row r="359" spans="1:10" x14ac:dyDescent="0.25">
      <c r="A359" s="10">
        <f t="shared" si="29"/>
        <v>55305</v>
      </c>
      <c r="B359">
        <f t="shared" si="26"/>
        <v>30</v>
      </c>
      <c r="C359">
        <v>358</v>
      </c>
      <c r="D359" s="4">
        <f t="shared" ca="1" si="27"/>
        <v>0</v>
      </c>
      <c r="E359" s="24">
        <f ca="1">IF(SUM(D359,F359,G359)&gt;=J358,0,IF(ISNA(VLOOKUP(A359,'Extra aflossing'!A:G,3,0)),0,VLOOKUP(A359,'Extra aflossing'!A:G,3,0))+IF(Datum_vandaag&lt;A359,Maandelijks_extra,0))</f>
        <v>0</v>
      </c>
      <c r="F359" s="4">
        <f ca="1">IF('Annuitair extra nieuw'!J359&lt;=0.001,IF(A359&lt;=Stoppen_vrijwillig_aflos,IF(AND(Wat_wil_ik_maandelijks_betalen&gt;H359,A359&gt;=per_wanneer),IF(J358&gt;=0,IF(J358&gt;=Wat_wil_ik_maandelijks_betalen,(Wat_wil_ik_maandelijks_betalen-H359),J358-D359)),0),0),0)</f>
        <v>0</v>
      </c>
      <c r="G359" s="4">
        <f ca="1">J358*Invoer!$B$17/12</f>
        <v>0</v>
      </c>
      <c r="H359" s="4">
        <f ca="1">IFERROR(ABS(PMT(Invoer!$B$12/12,Invoer!$B$25-C359+1,J358,0)),0)</f>
        <v>0</v>
      </c>
      <c r="I359" s="4">
        <f t="shared" ca="1" si="25"/>
        <v>0</v>
      </c>
      <c r="J359" s="4">
        <f t="shared" ca="1" si="28"/>
        <v>0</v>
      </c>
    </row>
    <row r="360" spans="1:10" x14ac:dyDescent="0.25">
      <c r="A360" s="10">
        <f t="shared" si="29"/>
        <v>55335</v>
      </c>
      <c r="B360">
        <f t="shared" si="26"/>
        <v>30</v>
      </c>
      <c r="C360">
        <v>359</v>
      </c>
      <c r="D360" s="4">
        <f t="shared" ca="1" si="27"/>
        <v>0</v>
      </c>
      <c r="E360" s="24">
        <f ca="1">IF(SUM(D360,F360,G360)&gt;=J359,0,IF(ISNA(VLOOKUP(A360,'Extra aflossing'!A:G,3,0)),0,VLOOKUP(A360,'Extra aflossing'!A:G,3,0))+IF(Datum_vandaag&lt;A360,Maandelijks_extra,0))</f>
        <v>0</v>
      </c>
      <c r="F360" s="4">
        <f ca="1">IF('Annuitair extra nieuw'!J360&lt;=0.001,IF(A360&lt;=Stoppen_vrijwillig_aflos,IF(AND(Wat_wil_ik_maandelijks_betalen&gt;H360,A360&gt;=per_wanneer),IF(J359&gt;=0,IF(J359&gt;=Wat_wil_ik_maandelijks_betalen,(Wat_wil_ik_maandelijks_betalen-H360),J359-D360)),0),0),0)</f>
        <v>0</v>
      </c>
      <c r="G360" s="4">
        <f ca="1">J359*Invoer!$B$17/12</f>
        <v>0</v>
      </c>
      <c r="H360" s="4">
        <f ca="1">IFERROR(ABS(PMT(Invoer!$B$12/12,Invoer!$B$25-C360+1,J359,0)),0)</f>
        <v>0</v>
      </c>
      <c r="I360" s="4">
        <f t="shared" ca="1" si="25"/>
        <v>0</v>
      </c>
      <c r="J360" s="4">
        <f t="shared" ca="1" si="28"/>
        <v>0</v>
      </c>
    </row>
    <row r="361" spans="1:10" x14ac:dyDescent="0.25">
      <c r="A361" s="10">
        <f t="shared" si="29"/>
        <v>55366</v>
      </c>
      <c r="B361">
        <f t="shared" si="26"/>
        <v>30</v>
      </c>
      <c r="C361">
        <v>360</v>
      </c>
      <c r="D361" s="4">
        <f t="shared" ca="1" si="27"/>
        <v>0</v>
      </c>
      <c r="E361" s="24">
        <f ca="1">IF(SUM(D361,F361,G361)&gt;=J360,0,IF(ISNA(VLOOKUP(A361,'Extra aflossing'!A:G,3,0)),0,VLOOKUP(A361,'Extra aflossing'!A:G,3,0))+IF(Datum_vandaag&lt;A361,Maandelijks_extra,0))</f>
        <v>0</v>
      </c>
      <c r="F361" s="4">
        <f ca="1">IF('Annuitair extra nieuw'!J361&lt;=0.001,IF(A361&lt;=Stoppen_vrijwillig_aflos,IF(AND(Wat_wil_ik_maandelijks_betalen&gt;H361,A361&gt;=per_wanneer),IF(J360&gt;=0,IF(J360&gt;=Wat_wil_ik_maandelijks_betalen,(Wat_wil_ik_maandelijks_betalen-H361),J360-D361)),0),0),0)</f>
        <v>0</v>
      </c>
      <c r="G361" s="4">
        <f ca="1">J360*Invoer!$B$17/12</f>
        <v>0</v>
      </c>
      <c r="H361" s="4">
        <f ca="1">IFERROR(ABS(PMT(Invoer!$B$12/12,Invoer!$B$25-C361+1,J360,0)),0)</f>
        <v>0</v>
      </c>
      <c r="I361" s="4">
        <f t="shared" ca="1" si="25"/>
        <v>0</v>
      </c>
      <c r="J361" s="4">
        <f t="shared" ca="1" si="28"/>
        <v>0</v>
      </c>
    </row>
    <row r="362" spans="1:10" x14ac:dyDescent="0.25">
      <c r="A362" s="10"/>
    </row>
    <row r="363" spans="1:10" x14ac:dyDescent="0.25">
      <c r="A363" s="10"/>
    </row>
    <row r="364" spans="1:10" x14ac:dyDescent="0.25">
      <c r="A364" s="10"/>
    </row>
    <row r="365" spans="1:10" x14ac:dyDescent="0.25">
      <c r="A365" s="10"/>
    </row>
    <row r="366" spans="1:10" x14ac:dyDescent="0.25">
      <c r="A366" s="10"/>
    </row>
    <row r="367" spans="1:10" x14ac:dyDescent="0.25">
      <c r="A367" s="10"/>
    </row>
    <row r="368" spans="1:10" x14ac:dyDescent="0.25">
      <c r="A368" s="10"/>
    </row>
    <row r="369" spans="1:1" x14ac:dyDescent="0.25">
      <c r="A369" s="10"/>
    </row>
    <row r="370" spans="1:1" x14ac:dyDescent="0.25">
      <c r="A370" s="10"/>
    </row>
    <row r="371" spans="1:1" x14ac:dyDescent="0.25">
      <c r="A371" s="10"/>
    </row>
    <row r="372" spans="1:1" x14ac:dyDescent="0.25">
      <c r="A372" s="10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249977111117893"/>
  </sheetPr>
  <dimension ref="A1:O372"/>
  <sheetViews>
    <sheetView workbookViewId="0">
      <pane ySplit="1" topLeftCell="A335" activePane="bottomLeft" state="frozen"/>
      <selection pane="bottomLeft" activeCell="F3" sqref="F3"/>
    </sheetView>
  </sheetViews>
  <sheetFormatPr defaultRowHeight="15" x14ac:dyDescent="0.25"/>
  <cols>
    <col min="3" max="3" width="10.7109375" customWidth="1"/>
    <col min="4" max="4" width="10.7109375" style="4" customWidth="1"/>
    <col min="5" max="5" width="13.85546875" style="4" bestFit="1" customWidth="1"/>
    <col min="6" max="11" width="10.7109375" style="4" customWidth="1"/>
    <col min="12" max="12" width="12.42578125" style="4" bestFit="1" customWidth="1"/>
    <col min="15" max="15" width="10.42578125" bestFit="1" customWidth="1"/>
  </cols>
  <sheetData>
    <row r="1" spans="1:15" x14ac:dyDescent="0.25">
      <c r="A1" t="s">
        <v>29</v>
      </c>
      <c r="B1" t="s">
        <v>9</v>
      </c>
      <c r="C1" t="s">
        <v>4</v>
      </c>
      <c r="D1" s="4" t="s">
        <v>1</v>
      </c>
      <c r="E1" s="4" t="s">
        <v>36</v>
      </c>
      <c r="F1" s="4" t="s">
        <v>2</v>
      </c>
      <c r="G1" s="4" t="s">
        <v>7</v>
      </c>
      <c r="H1" s="4" t="s">
        <v>5</v>
      </c>
      <c r="I1" s="4" t="s">
        <v>6</v>
      </c>
      <c r="J1" s="4" t="s">
        <v>38</v>
      </c>
      <c r="K1" s="4" t="s">
        <v>39</v>
      </c>
      <c r="L1" s="4" t="s">
        <v>3</v>
      </c>
    </row>
    <row r="2" spans="1:15" x14ac:dyDescent="0.25">
      <c r="A2" s="10">
        <f>Invoer!B3</f>
        <v>44440</v>
      </c>
      <c r="B2">
        <f>CEILING(C2/12,1)</f>
        <v>1</v>
      </c>
      <c r="C2">
        <v>1</v>
      </c>
      <c r="D2" s="4">
        <f>G2-F2</f>
        <v>0</v>
      </c>
      <c r="F2" s="4">
        <f>(Invoer!B7+Invoer!B8)*Invoer!B12/12</f>
        <v>0</v>
      </c>
      <c r="G2" s="4">
        <f>ABS(PMT(Invoer!$B$12/12,360-C2+1,Invoer!$B$7+Invoer!$B$8,0))</f>
        <v>0</v>
      </c>
      <c r="I2" s="4">
        <f>G2-H2</f>
        <v>0</v>
      </c>
      <c r="J2" s="4">
        <f>SUM(E2,G2)</f>
        <v>0</v>
      </c>
      <c r="K2" s="4">
        <f>J2-H2</f>
        <v>0</v>
      </c>
      <c r="L2" s="4">
        <f>Invoer!B7+Invoer!B8-D2-E2</f>
        <v>0</v>
      </c>
    </row>
    <row r="3" spans="1:15" x14ac:dyDescent="0.25">
      <c r="A3" s="10">
        <f>DATE(YEAR(A2),MONTH(A2)+1,DAY(A2))</f>
        <v>44470</v>
      </c>
      <c r="B3">
        <f t="shared" ref="B3:B66" si="0">CEILING(C3/12,1)</f>
        <v>1</v>
      </c>
      <c r="C3">
        <v>2</v>
      </c>
      <c r="D3" s="4">
        <f t="shared" ref="D3:D66" si="1">G3-F3</f>
        <v>0</v>
      </c>
      <c r="F3" s="4">
        <f>L2*Invoer!$B$12/12</f>
        <v>0</v>
      </c>
      <c r="G3" s="4">
        <f>ABS(PMT(Invoer!$B$12/12,360-C3+1,L2,0))</f>
        <v>0</v>
      </c>
      <c r="I3" s="4">
        <f t="shared" ref="I3:I66" si="2">G3-H3</f>
        <v>0</v>
      </c>
      <c r="J3" s="4">
        <f t="shared" ref="J3:J66" si="3">SUM(E3,G3)</f>
        <v>0</v>
      </c>
      <c r="K3" s="4">
        <f t="shared" ref="K3:K66" si="4">J3-H3</f>
        <v>0</v>
      </c>
      <c r="L3" s="4">
        <f>L2-D3-E3</f>
        <v>0</v>
      </c>
    </row>
    <row r="4" spans="1:15" x14ac:dyDescent="0.25">
      <c r="A4" s="10">
        <f t="shared" ref="A4:A67" si="5">DATE(YEAR(A3),MONTH(A3)+1,DAY(A3))</f>
        <v>44501</v>
      </c>
      <c r="B4">
        <f t="shared" si="0"/>
        <v>1</v>
      </c>
      <c r="C4">
        <v>3</v>
      </c>
      <c r="D4" s="4">
        <f t="shared" si="1"/>
        <v>0</v>
      </c>
      <c r="F4" s="4">
        <f>L3*Invoer!$B$12/12</f>
        <v>0</v>
      </c>
      <c r="G4" s="4">
        <f>ABS(PMT(Invoer!$B$12/12,360-C4+1,L3,0))</f>
        <v>0</v>
      </c>
      <c r="I4" s="4">
        <f t="shared" si="2"/>
        <v>0</v>
      </c>
      <c r="J4" s="4">
        <f t="shared" si="3"/>
        <v>0</v>
      </c>
      <c r="K4" s="4">
        <f t="shared" si="4"/>
        <v>0</v>
      </c>
      <c r="L4" s="4">
        <f t="shared" ref="L4:L67" si="6">L3-D4-E4</f>
        <v>0</v>
      </c>
      <c r="O4" s="4">
        <f>SUM(F2:F11)</f>
        <v>0</v>
      </c>
    </row>
    <row r="5" spans="1:15" x14ac:dyDescent="0.25">
      <c r="A5" s="10">
        <f t="shared" si="5"/>
        <v>44531</v>
      </c>
      <c r="B5">
        <f t="shared" si="0"/>
        <v>1</v>
      </c>
      <c r="C5">
        <v>4</v>
      </c>
      <c r="D5" s="4">
        <f t="shared" si="1"/>
        <v>0</v>
      </c>
      <c r="F5" s="4">
        <f>L4*Invoer!$B$12/12</f>
        <v>0</v>
      </c>
      <c r="G5" s="4">
        <f>ABS(PMT(Invoer!$B$12/12,360-C5+1,L4,0))</f>
        <v>0</v>
      </c>
      <c r="I5" s="4">
        <f t="shared" si="2"/>
        <v>0</v>
      </c>
      <c r="J5" s="4">
        <f t="shared" si="3"/>
        <v>0</v>
      </c>
      <c r="K5" s="4">
        <f t="shared" si="4"/>
        <v>0</v>
      </c>
      <c r="L5" s="4">
        <f t="shared" si="6"/>
        <v>0</v>
      </c>
    </row>
    <row r="6" spans="1:15" x14ac:dyDescent="0.25">
      <c r="A6" s="10">
        <f t="shared" si="5"/>
        <v>44562</v>
      </c>
      <c r="B6">
        <f t="shared" si="0"/>
        <v>1</v>
      </c>
      <c r="C6">
        <v>5</v>
      </c>
      <c r="D6" s="4">
        <f t="shared" si="1"/>
        <v>0</v>
      </c>
      <c r="F6" s="4">
        <f>L5*Invoer!$B$12/12</f>
        <v>0</v>
      </c>
      <c r="G6" s="4">
        <f>ABS(PMT(Invoer!$B$12/12,360-C6+1,L5,0))</f>
        <v>0</v>
      </c>
      <c r="I6" s="4">
        <f t="shared" si="2"/>
        <v>0</v>
      </c>
      <c r="J6" s="4">
        <f t="shared" si="3"/>
        <v>0</v>
      </c>
      <c r="K6" s="4">
        <f t="shared" si="4"/>
        <v>0</v>
      </c>
      <c r="L6" s="4">
        <f t="shared" si="6"/>
        <v>0</v>
      </c>
    </row>
    <row r="7" spans="1:15" x14ac:dyDescent="0.25">
      <c r="A7" s="10">
        <f t="shared" si="5"/>
        <v>44593</v>
      </c>
      <c r="B7">
        <f t="shared" si="0"/>
        <v>1</v>
      </c>
      <c r="C7">
        <v>6</v>
      </c>
      <c r="D7" s="4">
        <f t="shared" si="1"/>
        <v>0</v>
      </c>
      <c r="F7" s="4">
        <f>L6*Invoer!$B$12/12</f>
        <v>0</v>
      </c>
      <c r="G7" s="4">
        <f>ABS(PMT(Invoer!$B$12/12,360-C7+1,L6,0))</f>
        <v>0</v>
      </c>
      <c r="I7" s="4">
        <f t="shared" si="2"/>
        <v>0</v>
      </c>
      <c r="J7" s="4">
        <f t="shared" si="3"/>
        <v>0</v>
      </c>
      <c r="K7" s="4">
        <f t="shared" si="4"/>
        <v>0</v>
      </c>
      <c r="L7" s="4">
        <f t="shared" si="6"/>
        <v>0</v>
      </c>
    </row>
    <row r="8" spans="1:15" x14ac:dyDescent="0.25">
      <c r="A8" s="10">
        <f t="shared" si="5"/>
        <v>44621</v>
      </c>
      <c r="B8">
        <f t="shared" si="0"/>
        <v>1</v>
      </c>
      <c r="C8">
        <v>7</v>
      </c>
      <c r="D8" s="4">
        <f t="shared" si="1"/>
        <v>0</v>
      </c>
      <c r="F8" s="4">
        <f>L7*Invoer!$B$12/12</f>
        <v>0</v>
      </c>
      <c r="G8" s="4">
        <f>ABS(PMT(Invoer!$B$12/12,360-C8+1,L7,0))</f>
        <v>0</v>
      </c>
      <c r="I8" s="4">
        <f t="shared" si="2"/>
        <v>0</v>
      </c>
      <c r="J8" s="4">
        <f t="shared" si="3"/>
        <v>0</v>
      </c>
      <c r="K8" s="4">
        <f t="shared" si="4"/>
        <v>0</v>
      </c>
      <c r="L8" s="4">
        <f t="shared" si="6"/>
        <v>0</v>
      </c>
    </row>
    <row r="9" spans="1:15" x14ac:dyDescent="0.25">
      <c r="A9" s="10">
        <f t="shared" si="5"/>
        <v>44652</v>
      </c>
      <c r="B9">
        <f t="shared" si="0"/>
        <v>1</v>
      </c>
      <c r="C9">
        <v>8</v>
      </c>
      <c r="D9" s="4">
        <f t="shared" si="1"/>
        <v>0</v>
      </c>
      <c r="F9" s="4">
        <f>L8*Invoer!$B$12/12</f>
        <v>0</v>
      </c>
      <c r="G9" s="4">
        <f>ABS(PMT(Invoer!$B$12/12,360-C9+1,L8,0))</f>
        <v>0</v>
      </c>
      <c r="I9" s="4">
        <f t="shared" si="2"/>
        <v>0</v>
      </c>
      <c r="J9" s="4">
        <f t="shared" si="3"/>
        <v>0</v>
      </c>
      <c r="K9" s="4">
        <f t="shared" si="4"/>
        <v>0</v>
      </c>
      <c r="L9" s="4">
        <f t="shared" si="6"/>
        <v>0</v>
      </c>
    </row>
    <row r="10" spans="1:15" x14ac:dyDescent="0.25">
      <c r="A10" s="10">
        <f t="shared" si="5"/>
        <v>44682</v>
      </c>
      <c r="B10">
        <f t="shared" si="0"/>
        <v>1</v>
      </c>
      <c r="C10">
        <v>9</v>
      </c>
      <c r="D10" s="4">
        <f t="shared" si="1"/>
        <v>0</v>
      </c>
      <c r="F10" s="4">
        <f>L9*Invoer!$B$12/12</f>
        <v>0</v>
      </c>
      <c r="G10" s="4">
        <f>ABS(PMT(Invoer!$B$12/12,360-C10+1,L9,0))</f>
        <v>0</v>
      </c>
      <c r="I10" s="4">
        <f t="shared" si="2"/>
        <v>0</v>
      </c>
      <c r="J10" s="4">
        <f t="shared" si="3"/>
        <v>0</v>
      </c>
      <c r="K10" s="4">
        <f t="shared" si="4"/>
        <v>0</v>
      </c>
      <c r="L10" s="4">
        <f t="shared" si="6"/>
        <v>0</v>
      </c>
    </row>
    <row r="11" spans="1:15" x14ac:dyDescent="0.25">
      <c r="A11" s="10">
        <f t="shared" si="5"/>
        <v>44713</v>
      </c>
      <c r="B11">
        <f t="shared" si="0"/>
        <v>1</v>
      </c>
      <c r="C11">
        <v>10</v>
      </c>
      <c r="D11" s="4">
        <f t="shared" si="1"/>
        <v>0</v>
      </c>
      <c r="F11" s="4">
        <f>L10*Invoer!$B$12/12</f>
        <v>0</v>
      </c>
      <c r="G11" s="4">
        <f>ABS(PMT(Invoer!$B$12/12,360-C11+1,L10,0))</f>
        <v>0</v>
      </c>
      <c r="I11" s="4">
        <f t="shared" si="2"/>
        <v>0</v>
      </c>
      <c r="J11" s="4">
        <f t="shared" si="3"/>
        <v>0</v>
      </c>
      <c r="K11" s="4">
        <f t="shared" si="4"/>
        <v>0</v>
      </c>
      <c r="L11" s="4">
        <f t="shared" si="6"/>
        <v>0</v>
      </c>
    </row>
    <row r="12" spans="1:15" x14ac:dyDescent="0.25">
      <c r="A12" s="10">
        <f t="shared" si="5"/>
        <v>44743</v>
      </c>
      <c r="B12">
        <f t="shared" si="0"/>
        <v>1</v>
      </c>
      <c r="C12">
        <v>11</v>
      </c>
      <c r="D12" s="4">
        <f t="shared" si="1"/>
        <v>0</v>
      </c>
      <c r="F12" s="4">
        <f>L11*Invoer!$B$12/12</f>
        <v>0</v>
      </c>
      <c r="G12" s="4">
        <f>ABS(PMT(Invoer!$B$12/12,360-C12+1,L11,0))</f>
        <v>0</v>
      </c>
      <c r="I12" s="4">
        <f t="shared" si="2"/>
        <v>0</v>
      </c>
      <c r="J12" s="4">
        <f t="shared" si="3"/>
        <v>0</v>
      </c>
      <c r="K12" s="4">
        <f t="shared" si="4"/>
        <v>0</v>
      </c>
      <c r="L12" s="4">
        <f t="shared" si="6"/>
        <v>0</v>
      </c>
    </row>
    <row r="13" spans="1:15" x14ac:dyDescent="0.25">
      <c r="A13" s="10">
        <f t="shared" si="5"/>
        <v>44774</v>
      </c>
      <c r="B13">
        <f t="shared" si="0"/>
        <v>1</v>
      </c>
      <c r="C13">
        <v>12</v>
      </c>
      <c r="D13" s="4">
        <f t="shared" si="1"/>
        <v>0</v>
      </c>
      <c r="F13" s="4">
        <f>L12*Invoer!$B$12/12</f>
        <v>0</v>
      </c>
      <c r="G13" s="4">
        <f>ABS(PMT(Invoer!$B$12/12,360-C13+1,L12,0))</f>
        <v>0</v>
      </c>
      <c r="I13" s="4">
        <f t="shared" si="2"/>
        <v>0</v>
      </c>
      <c r="J13" s="4">
        <f t="shared" si="3"/>
        <v>0</v>
      </c>
      <c r="K13" s="4">
        <f t="shared" si="4"/>
        <v>0</v>
      </c>
      <c r="L13" s="4">
        <f t="shared" si="6"/>
        <v>0</v>
      </c>
    </row>
    <row r="14" spans="1:15" x14ac:dyDescent="0.25">
      <c r="A14" s="10">
        <f t="shared" si="5"/>
        <v>44805</v>
      </c>
      <c r="B14">
        <f t="shared" si="0"/>
        <v>2</v>
      </c>
      <c r="C14">
        <v>13</v>
      </c>
      <c r="D14" s="4">
        <f t="shared" si="1"/>
        <v>0</v>
      </c>
      <c r="F14" s="4">
        <f>L13*Invoer!$B$12/12</f>
        <v>0</v>
      </c>
      <c r="G14" s="4">
        <f>ABS(PMT(Invoer!$B$12/12,360-C14+1,L13,0))</f>
        <v>0</v>
      </c>
      <c r="I14" s="4">
        <f t="shared" si="2"/>
        <v>0</v>
      </c>
      <c r="J14" s="4">
        <f t="shared" si="3"/>
        <v>0</v>
      </c>
      <c r="K14" s="4">
        <f t="shared" si="4"/>
        <v>0</v>
      </c>
      <c r="L14" s="4">
        <f t="shared" si="6"/>
        <v>0</v>
      </c>
    </row>
    <row r="15" spans="1:15" x14ac:dyDescent="0.25">
      <c r="A15" s="10">
        <f>DATE(YEAR(A14),MONTH(A14)+1,DAY(A14))</f>
        <v>44835</v>
      </c>
      <c r="B15">
        <f t="shared" si="0"/>
        <v>2</v>
      </c>
      <c r="C15">
        <v>14</v>
      </c>
      <c r="D15" s="4">
        <f t="shared" si="1"/>
        <v>0</v>
      </c>
      <c r="F15" s="4">
        <f>L14*Invoer!$B$12/12</f>
        <v>0</v>
      </c>
      <c r="G15" s="4">
        <f>ABS(PMT(Invoer!$B$12/12,360-C15+1,L14,0))</f>
        <v>0</v>
      </c>
      <c r="I15" s="4">
        <f t="shared" si="2"/>
        <v>0</v>
      </c>
      <c r="J15" s="4">
        <f t="shared" si="3"/>
        <v>0</v>
      </c>
      <c r="K15" s="4">
        <f t="shared" si="4"/>
        <v>0</v>
      </c>
      <c r="L15" s="4">
        <f t="shared" si="6"/>
        <v>0</v>
      </c>
    </row>
    <row r="16" spans="1:15" x14ac:dyDescent="0.25">
      <c r="A16" s="10">
        <f t="shared" si="5"/>
        <v>44866</v>
      </c>
      <c r="B16">
        <f t="shared" si="0"/>
        <v>2</v>
      </c>
      <c r="C16">
        <v>15</v>
      </c>
      <c r="D16" s="4">
        <f t="shared" si="1"/>
        <v>0</v>
      </c>
      <c r="F16" s="4">
        <f>L15*Invoer!$B$12/12</f>
        <v>0</v>
      </c>
      <c r="G16" s="4">
        <f>ABS(PMT(Invoer!$B$12/12,360-C16+1,L15,0))</f>
        <v>0</v>
      </c>
      <c r="I16" s="4">
        <f t="shared" si="2"/>
        <v>0</v>
      </c>
      <c r="J16" s="4">
        <f t="shared" si="3"/>
        <v>0</v>
      </c>
      <c r="K16" s="4">
        <f t="shared" si="4"/>
        <v>0</v>
      </c>
      <c r="L16" s="4">
        <f t="shared" si="6"/>
        <v>0</v>
      </c>
    </row>
    <row r="17" spans="1:12" x14ac:dyDescent="0.25">
      <c r="A17" s="10">
        <f t="shared" si="5"/>
        <v>44896</v>
      </c>
      <c r="B17">
        <f t="shared" si="0"/>
        <v>2</v>
      </c>
      <c r="C17">
        <v>16</v>
      </c>
      <c r="D17" s="4">
        <f t="shared" si="1"/>
        <v>0</v>
      </c>
      <c r="F17" s="4">
        <f>L16*Invoer!$B$12/12</f>
        <v>0</v>
      </c>
      <c r="G17" s="4">
        <f>ABS(PMT(Invoer!$B$12/12,360-C17+1,L16,0))</f>
        <v>0</v>
      </c>
      <c r="I17" s="4">
        <f t="shared" si="2"/>
        <v>0</v>
      </c>
      <c r="J17" s="4">
        <f t="shared" si="3"/>
        <v>0</v>
      </c>
      <c r="K17" s="4">
        <f t="shared" si="4"/>
        <v>0</v>
      </c>
      <c r="L17" s="4">
        <f t="shared" si="6"/>
        <v>0</v>
      </c>
    </row>
    <row r="18" spans="1:12" x14ac:dyDescent="0.25">
      <c r="A18" s="10">
        <f t="shared" si="5"/>
        <v>44927</v>
      </c>
      <c r="B18">
        <f t="shared" si="0"/>
        <v>2</v>
      </c>
      <c r="C18">
        <v>17</v>
      </c>
      <c r="D18" s="4">
        <f t="shared" si="1"/>
        <v>0</v>
      </c>
      <c r="F18" s="4">
        <f>L17*Invoer!$B$12/12</f>
        <v>0</v>
      </c>
      <c r="G18" s="4">
        <f>ABS(PMT(Invoer!$B$12/12,360-C18+1,L17,0))</f>
        <v>0</v>
      </c>
      <c r="I18" s="4">
        <f t="shared" si="2"/>
        <v>0</v>
      </c>
      <c r="J18" s="4">
        <f t="shared" si="3"/>
        <v>0</v>
      </c>
      <c r="K18" s="4">
        <f t="shared" si="4"/>
        <v>0</v>
      </c>
      <c r="L18" s="4">
        <f t="shared" si="6"/>
        <v>0</v>
      </c>
    </row>
    <row r="19" spans="1:12" x14ac:dyDescent="0.25">
      <c r="A19" s="10">
        <f t="shared" si="5"/>
        <v>44958</v>
      </c>
      <c r="B19">
        <f t="shared" si="0"/>
        <v>2</v>
      </c>
      <c r="C19">
        <v>18</v>
      </c>
      <c r="D19" s="4">
        <f t="shared" si="1"/>
        <v>0</v>
      </c>
      <c r="F19" s="4">
        <f>L18*Invoer!$B$12/12</f>
        <v>0</v>
      </c>
      <c r="G19" s="4">
        <f>ABS(PMT(Invoer!$B$12/12,360-C19+1,L18,0))</f>
        <v>0</v>
      </c>
      <c r="I19" s="4">
        <f t="shared" si="2"/>
        <v>0</v>
      </c>
      <c r="J19" s="4">
        <f t="shared" si="3"/>
        <v>0</v>
      </c>
      <c r="K19" s="4">
        <f t="shared" si="4"/>
        <v>0</v>
      </c>
      <c r="L19" s="4">
        <f t="shared" si="6"/>
        <v>0</v>
      </c>
    </row>
    <row r="20" spans="1:12" x14ac:dyDescent="0.25">
      <c r="A20" s="10">
        <f t="shared" si="5"/>
        <v>44986</v>
      </c>
      <c r="B20">
        <f t="shared" si="0"/>
        <v>2</v>
      </c>
      <c r="C20">
        <v>19</v>
      </c>
      <c r="D20" s="4">
        <f t="shared" si="1"/>
        <v>0</v>
      </c>
      <c r="F20" s="4">
        <f>L19*Invoer!$B$12/12</f>
        <v>0</v>
      </c>
      <c r="G20" s="4">
        <f>ABS(PMT(Invoer!$B$12/12,360-C20+1,L19,0))</f>
        <v>0</v>
      </c>
      <c r="I20" s="4">
        <f t="shared" si="2"/>
        <v>0</v>
      </c>
      <c r="J20" s="4">
        <f t="shared" si="3"/>
        <v>0</v>
      </c>
      <c r="K20" s="4">
        <f t="shared" si="4"/>
        <v>0</v>
      </c>
      <c r="L20" s="4">
        <f t="shared" si="6"/>
        <v>0</v>
      </c>
    </row>
    <row r="21" spans="1:12" x14ac:dyDescent="0.25">
      <c r="A21" s="10">
        <f t="shared" si="5"/>
        <v>45017</v>
      </c>
      <c r="B21">
        <f t="shared" si="0"/>
        <v>2</v>
      </c>
      <c r="C21">
        <v>20</v>
      </c>
      <c r="D21" s="4">
        <f t="shared" si="1"/>
        <v>0</v>
      </c>
      <c r="F21" s="4">
        <f>L20*Invoer!$B$12/12</f>
        <v>0</v>
      </c>
      <c r="G21" s="4">
        <f>ABS(PMT(Invoer!$B$12/12,360-C21+1,L20,0))</f>
        <v>0</v>
      </c>
      <c r="I21" s="4">
        <f t="shared" si="2"/>
        <v>0</v>
      </c>
      <c r="J21" s="4">
        <f t="shared" si="3"/>
        <v>0</v>
      </c>
      <c r="K21" s="4">
        <f t="shared" si="4"/>
        <v>0</v>
      </c>
      <c r="L21" s="4">
        <f t="shared" si="6"/>
        <v>0</v>
      </c>
    </row>
    <row r="22" spans="1:12" x14ac:dyDescent="0.25">
      <c r="A22" s="10">
        <f t="shared" si="5"/>
        <v>45047</v>
      </c>
      <c r="B22">
        <f t="shared" si="0"/>
        <v>2</v>
      </c>
      <c r="C22">
        <v>21</v>
      </c>
      <c r="D22" s="4">
        <f t="shared" si="1"/>
        <v>0</v>
      </c>
      <c r="F22" s="4">
        <f>L21*Invoer!$B$12/12</f>
        <v>0</v>
      </c>
      <c r="G22" s="4">
        <f>ABS(PMT(Invoer!$B$12/12,360-C22+1,L21,0))</f>
        <v>0</v>
      </c>
      <c r="I22" s="4">
        <f t="shared" si="2"/>
        <v>0</v>
      </c>
      <c r="J22" s="4">
        <f t="shared" si="3"/>
        <v>0</v>
      </c>
      <c r="K22" s="4">
        <f t="shared" si="4"/>
        <v>0</v>
      </c>
      <c r="L22" s="4">
        <f t="shared" si="6"/>
        <v>0</v>
      </c>
    </row>
    <row r="23" spans="1:12" x14ac:dyDescent="0.25">
      <c r="A23" s="10">
        <f t="shared" si="5"/>
        <v>45078</v>
      </c>
      <c r="B23">
        <f t="shared" si="0"/>
        <v>2</v>
      </c>
      <c r="C23">
        <v>22</v>
      </c>
      <c r="D23" s="4">
        <f t="shared" si="1"/>
        <v>0</v>
      </c>
      <c r="F23" s="4">
        <f>L22*Invoer!$B$12/12</f>
        <v>0</v>
      </c>
      <c r="G23" s="4">
        <f>ABS(PMT(Invoer!$B$12/12,360-C23+1,L22,0))</f>
        <v>0</v>
      </c>
      <c r="I23" s="4">
        <f t="shared" si="2"/>
        <v>0</v>
      </c>
      <c r="J23" s="4">
        <f t="shared" si="3"/>
        <v>0</v>
      </c>
      <c r="K23" s="4">
        <f t="shared" si="4"/>
        <v>0</v>
      </c>
      <c r="L23" s="4">
        <f t="shared" si="6"/>
        <v>0</v>
      </c>
    </row>
    <row r="24" spans="1:12" x14ac:dyDescent="0.25">
      <c r="A24" s="10">
        <f t="shared" si="5"/>
        <v>45108</v>
      </c>
      <c r="B24">
        <f t="shared" si="0"/>
        <v>2</v>
      </c>
      <c r="C24">
        <v>23</v>
      </c>
      <c r="D24" s="4">
        <f t="shared" si="1"/>
        <v>0</v>
      </c>
      <c r="F24" s="4">
        <f>L23*Invoer!$B$12/12</f>
        <v>0</v>
      </c>
      <c r="G24" s="4">
        <f>ABS(PMT(Invoer!$B$12/12,360-C24+1,L23,0))</f>
        <v>0</v>
      </c>
      <c r="I24" s="4">
        <f t="shared" si="2"/>
        <v>0</v>
      </c>
      <c r="J24" s="4">
        <f t="shared" si="3"/>
        <v>0</v>
      </c>
      <c r="K24" s="4">
        <f t="shared" si="4"/>
        <v>0</v>
      </c>
      <c r="L24" s="4">
        <f t="shared" si="6"/>
        <v>0</v>
      </c>
    </row>
    <row r="25" spans="1:12" x14ac:dyDescent="0.25">
      <c r="A25" s="10">
        <f t="shared" si="5"/>
        <v>45139</v>
      </c>
      <c r="B25">
        <f t="shared" si="0"/>
        <v>2</v>
      </c>
      <c r="C25">
        <v>24</v>
      </c>
      <c r="D25" s="4">
        <f t="shared" si="1"/>
        <v>0</v>
      </c>
      <c r="F25" s="4">
        <f>L24*Invoer!$B$12/12</f>
        <v>0</v>
      </c>
      <c r="G25" s="4">
        <f>ABS(PMT(Invoer!$B$12/12,360-C25+1,L24,0))</f>
        <v>0</v>
      </c>
      <c r="I25" s="4">
        <f t="shared" si="2"/>
        <v>0</v>
      </c>
      <c r="J25" s="4">
        <f t="shared" si="3"/>
        <v>0</v>
      </c>
      <c r="K25" s="4">
        <f t="shared" si="4"/>
        <v>0</v>
      </c>
      <c r="L25" s="4">
        <f t="shared" si="6"/>
        <v>0</v>
      </c>
    </row>
    <row r="26" spans="1:12" x14ac:dyDescent="0.25">
      <c r="A26" s="10">
        <f t="shared" si="5"/>
        <v>45170</v>
      </c>
      <c r="B26">
        <f t="shared" si="0"/>
        <v>3</v>
      </c>
      <c r="C26">
        <v>25</v>
      </c>
      <c r="D26" s="4">
        <f t="shared" si="1"/>
        <v>0</v>
      </c>
      <c r="F26" s="4">
        <f>L25*Invoer!$B$12/12</f>
        <v>0</v>
      </c>
      <c r="G26" s="4">
        <f>ABS(PMT(Invoer!$B$12/12,360-C26+1,L25,0))</f>
        <v>0</v>
      </c>
      <c r="I26" s="4">
        <f t="shared" si="2"/>
        <v>0</v>
      </c>
      <c r="J26" s="4">
        <f t="shared" si="3"/>
        <v>0</v>
      </c>
      <c r="K26" s="4">
        <f t="shared" si="4"/>
        <v>0</v>
      </c>
      <c r="L26" s="4">
        <f t="shared" si="6"/>
        <v>0</v>
      </c>
    </row>
    <row r="27" spans="1:12" x14ac:dyDescent="0.25">
      <c r="A27" s="10">
        <f t="shared" si="5"/>
        <v>45200</v>
      </c>
      <c r="B27">
        <f t="shared" si="0"/>
        <v>3</v>
      </c>
      <c r="C27">
        <v>26</v>
      </c>
      <c r="D27" s="4">
        <f t="shared" si="1"/>
        <v>0</v>
      </c>
      <c r="F27" s="4">
        <f>L26*Invoer!$B$12/12</f>
        <v>0</v>
      </c>
      <c r="G27" s="4">
        <f>ABS(PMT(Invoer!$B$12/12,360-C27+1,L26,0))</f>
        <v>0</v>
      </c>
      <c r="I27" s="4">
        <f t="shared" si="2"/>
        <v>0</v>
      </c>
      <c r="J27" s="4">
        <f t="shared" si="3"/>
        <v>0</v>
      </c>
      <c r="K27" s="4">
        <f t="shared" si="4"/>
        <v>0</v>
      </c>
      <c r="L27" s="4">
        <f t="shared" si="6"/>
        <v>0</v>
      </c>
    </row>
    <row r="28" spans="1:12" x14ac:dyDescent="0.25">
      <c r="A28" s="10">
        <f t="shared" si="5"/>
        <v>45231</v>
      </c>
      <c r="B28">
        <f t="shared" si="0"/>
        <v>3</v>
      </c>
      <c r="C28">
        <v>27</v>
      </c>
      <c r="D28" s="4">
        <f t="shared" si="1"/>
        <v>0</v>
      </c>
      <c r="F28" s="4">
        <f>L27*Invoer!$B$12/12</f>
        <v>0</v>
      </c>
      <c r="G28" s="4">
        <f>ABS(PMT(Invoer!$B$12/12,360-C28+1,L27,0))</f>
        <v>0</v>
      </c>
      <c r="I28" s="4">
        <f t="shared" si="2"/>
        <v>0</v>
      </c>
      <c r="J28" s="4">
        <f t="shared" si="3"/>
        <v>0</v>
      </c>
      <c r="K28" s="4">
        <f t="shared" si="4"/>
        <v>0</v>
      </c>
      <c r="L28" s="4">
        <f t="shared" si="6"/>
        <v>0</v>
      </c>
    </row>
    <row r="29" spans="1:12" x14ac:dyDescent="0.25">
      <c r="A29" s="10">
        <f t="shared" si="5"/>
        <v>45261</v>
      </c>
      <c r="B29">
        <f t="shared" si="0"/>
        <v>3</v>
      </c>
      <c r="C29">
        <v>28</v>
      </c>
      <c r="D29" s="4">
        <f t="shared" si="1"/>
        <v>0</v>
      </c>
      <c r="F29" s="4">
        <f>L28*Invoer!$B$12/12</f>
        <v>0</v>
      </c>
      <c r="G29" s="4">
        <f>ABS(PMT(Invoer!$B$12/12,360-C29+1,L28,0))</f>
        <v>0</v>
      </c>
      <c r="I29" s="4">
        <f t="shared" si="2"/>
        <v>0</v>
      </c>
      <c r="J29" s="4">
        <f t="shared" si="3"/>
        <v>0</v>
      </c>
      <c r="K29" s="4">
        <f t="shared" si="4"/>
        <v>0</v>
      </c>
      <c r="L29" s="4">
        <f t="shared" si="6"/>
        <v>0</v>
      </c>
    </row>
    <row r="30" spans="1:12" x14ac:dyDescent="0.25">
      <c r="A30" s="10">
        <f t="shared" si="5"/>
        <v>45292</v>
      </c>
      <c r="B30">
        <f t="shared" si="0"/>
        <v>3</v>
      </c>
      <c r="C30">
        <v>29</v>
      </c>
      <c r="D30" s="4">
        <f t="shared" si="1"/>
        <v>0</v>
      </c>
      <c r="F30" s="4">
        <f>L29*Invoer!$B$12/12</f>
        <v>0</v>
      </c>
      <c r="G30" s="4">
        <f>ABS(PMT(Invoer!$B$12/12,360-C30+1,L29,0))</f>
        <v>0</v>
      </c>
      <c r="I30" s="4">
        <f t="shared" si="2"/>
        <v>0</v>
      </c>
      <c r="J30" s="4">
        <f t="shared" si="3"/>
        <v>0</v>
      </c>
      <c r="K30" s="4">
        <f t="shared" si="4"/>
        <v>0</v>
      </c>
      <c r="L30" s="4">
        <f t="shared" si="6"/>
        <v>0</v>
      </c>
    </row>
    <row r="31" spans="1:12" x14ac:dyDescent="0.25">
      <c r="A31" s="10">
        <f t="shared" si="5"/>
        <v>45323</v>
      </c>
      <c r="B31">
        <f t="shared" si="0"/>
        <v>3</v>
      </c>
      <c r="C31">
        <v>30</v>
      </c>
      <c r="D31" s="4">
        <f t="shared" si="1"/>
        <v>0</v>
      </c>
      <c r="F31" s="4">
        <f>L30*Invoer!$B$12/12</f>
        <v>0</v>
      </c>
      <c r="G31" s="4">
        <f>ABS(PMT(Invoer!$B$12/12,360-C31+1,L30,0))</f>
        <v>0</v>
      </c>
      <c r="I31" s="4">
        <f t="shared" si="2"/>
        <v>0</v>
      </c>
      <c r="J31" s="4">
        <f t="shared" si="3"/>
        <v>0</v>
      </c>
      <c r="K31" s="4">
        <f t="shared" si="4"/>
        <v>0</v>
      </c>
      <c r="L31" s="4">
        <f t="shared" si="6"/>
        <v>0</v>
      </c>
    </row>
    <row r="32" spans="1:12" x14ac:dyDescent="0.25">
      <c r="A32" s="10">
        <f t="shared" si="5"/>
        <v>45352</v>
      </c>
      <c r="B32">
        <f t="shared" si="0"/>
        <v>3</v>
      </c>
      <c r="C32">
        <v>31</v>
      </c>
      <c r="D32" s="4">
        <f t="shared" si="1"/>
        <v>0</v>
      </c>
      <c r="F32" s="4">
        <f>L31*Invoer!$B$12/12</f>
        <v>0</v>
      </c>
      <c r="G32" s="4">
        <f>ABS(PMT(Invoer!$B$12/12,360-C32+1,L31,0))</f>
        <v>0</v>
      </c>
      <c r="I32" s="4">
        <f t="shared" si="2"/>
        <v>0</v>
      </c>
      <c r="J32" s="4">
        <f t="shared" si="3"/>
        <v>0</v>
      </c>
      <c r="K32" s="4">
        <f t="shared" si="4"/>
        <v>0</v>
      </c>
      <c r="L32" s="4">
        <f t="shared" si="6"/>
        <v>0</v>
      </c>
    </row>
    <row r="33" spans="1:12" x14ac:dyDescent="0.25">
      <c r="A33" s="10">
        <f t="shared" si="5"/>
        <v>45383</v>
      </c>
      <c r="B33">
        <f t="shared" si="0"/>
        <v>3</v>
      </c>
      <c r="C33">
        <v>32</v>
      </c>
      <c r="D33" s="4">
        <f t="shared" si="1"/>
        <v>0</v>
      </c>
      <c r="F33" s="4">
        <f>L32*Invoer!$B$12/12</f>
        <v>0</v>
      </c>
      <c r="G33" s="4">
        <f>ABS(PMT(Invoer!$B$12/12,360-C33+1,L32,0))</f>
        <v>0</v>
      </c>
      <c r="I33" s="4">
        <f t="shared" si="2"/>
        <v>0</v>
      </c>
      <c r="J33" s="4">
        <f t="shared" si="3"/>
        <v>0</v>
      </c>
      <c r="K33" s="4">
        <f t="shared" si="4"/>
        <v>0</v>
      </c>
      <c r="L33" s="4">
        <f t="shared" si="6"/>
        <v>0</v>
      </c>
    </row>
    <row r="34" spans="1:12" x14ac:dyDescent="0.25">
      <c r="A34" s="10">
        <f t="shared" si="5"/>
        <v>45413</v>
      </c>
      <c r="B34">
        <f t="shared" si="0"/>
        <v>3</v>
      </c>
      <c r="C34">
        <v>33</v>
      </c>
      <c r="D34" s="4">
        <f t="shared" si="1"/>
        <v>0</v>
      </c>
      <c r="F34" s="4">
        <f>L33*Invoer!$B$12/12</f>
        <v>0</v>
      </c>
      <c r="G34" s="4">
        <f>ABS(PMT(Invoer!$B$12/12,360-C34+1,L33,0))</f>
        <v>0</v>
      </c>
      <c r="I34" s="4">
        <f t="shared" si="2"/>
        <v>0</v>
      </c>
      <c r="J34" s="4">
        <f t="shared" si="3"/>
        <v>0</v>
      </c>
      <c r="K34" s="4">
        <f t="shared" si="4"/>
        <v>0</v>
      </c>
      <c r="L34" s="4">
        <f t="shared" si="6"/>
        <v>0</v>
      </c>
    </row>
    <row r="35" spans="1:12" x14ac:dyDescent="0.25">
      <c r="A35" s="10">
        <f t="shared" si="5"/>
        <v>45444</v>
      </c>
      <c r="B35">
        <f t="shared" si="0"/>
        <v>3</v>
      </c>
      <c r="C35">
        <v>34</v>
      </c>
      <c r="D35" s="4">
        <f t="shared" si="1"/>
        <v>0</v>
      </c>
      <c r="F35" s="4">
        <f>L34*Invoer!$B$12/12</f>
        <v>0</v>
      </c>
      <c r="G35" s="4">
        <f>ABS(PMT(Invoer!$B$12/12,360-C35+1,L34,0))</f>
        <v>0</v>
      </c>
      <c r="I35" s="4">
        <f t="shared" si="2"/>
        <v>0</v>
      </c>
      <c r="J35" s="4">
        <f t="shared" si="3"/>
        <v>0</v>
      </c>
      <c r="K35" s="4">
        <f t="shared" si="4"/>
        <v>0</v>
      </c>
      <c r="L35" s="4">
        <f t="shared" si="6"/>
        <v>0</v>
      </c>
    </row>
    <row r="36" spans="1:12" x14ac:dyDescent="0.25">
      <c r="A36" s="10">
        <f t="shared" si="5"/>
        <v>45474</v>
      </c>
      <c r="B36">
        <f t="shared" si="0"/>
        <v>3</v>
      </c>
      <c r="C36">
        <v>35</v>
      </c>
      <c r="D36" s="4">
        <f t="shared" si="1"/>
        <v>0</v>
      </c>
      <c r="F36" s="4">
        <f>L35*Invoer!$B$12/12</f>
        <v>0</v>
      </c>
      <c r="G36" s="4">
        <f>ABS(PMT(Invoer!$B$12/12,360-C36+1,L35,0))</f>
        <v>0</v>
      </c>
      <c r="I36" s="4">
        <f t="shared" si="2"/>
        <v>0</v>
      </c>
      <c r="J36" s="4">
        <f t="shared" si="3"/>
        <v>0</v>
      </c>
      <c r="K36" s="4">
        <f t="shared" si="4"/>
        <v>0</v>
      </c>
      <c r="L36" s="4">
        <f t="shared" si="6"/>
        <v>0</v>
      </c>
    </row>
    <row r="37" spans="1:12" x14ac:dyDescent="0.25">
      <c r="A37" s="10">
        <f t="shared" si="5"/>
        <v>45505</v>
      </c>
      <c r="B37">
        <f t="shared" si="0"/>
        <v>3</v>
      </c>
      <c r="C37">
        <v>36</v>
      </c>
      <c r="D37" s="4">
        <f t="shared" si="1"/>
        <v>0</v>
      </c>
      <c r="F37" s="4">
        <f>L36*Invoer!$B$12/12</f>
        <v>0</v>
      </c>
      <c r="G37" s="4">
        <f>ABS(PMT(Invoer!$B$12/12,360-C37+1,L36,0))</f>
        <v>0</v>
      </c>
      <c r="I37" s="4">
        <f t="shared" si="2"/>
        <v>0</v>
      </c>
      <c r="J37" s="4">
        <f t="shared" si="3"/>
        <v>0</v>
      </c>
      <c r="K37" s="4">
        <f t="shared" si="4"/>
        <v>0</v>
      </c>
      <c r="L37" s="4">
        <f t="shared" si="6"/>
        <v>0</v>
      </c>
    </row>
    <row r="38" spans="1:12" x14ac:dyDescent="0.25">
      <c r="A38" s="10">
        <f t="shared" si="5"/>
        <v>45536</v>
      </c>
      <c r="B38">
        <f t="shared" si="0"/>
        <v>4</v>
      </c>
      <c r="C38">
        <v>37</v>
      </c>
      <c r="D38" s="4">
        <f t="shared" si="1"/>
        <v>0</v>
      </c>
      <c r="F38" s="4">
        <f>L37*Invoer!$B$12/12</f>
        <v>0</v>
      </c>
      <c r="G38" s="4">
        <f>ABS(PMT(Invoer!$B$12/12,360-C38+1,L37,0))</f>
        <v>0</v>
      </c>
      <c r="I38" s="4">
        <f t="shared" si="2"/>
        <v>0</v>
      </c>
      <c r="J38" s="4">
        <f t="shared" si="3"/>
        <v>0</v>
      </c>
      <c r="K38" s="4">
        <f t="shared" si="4"/>
        <v>0</v>
      </c>
      <c r="L38" s="4">
        <f t="shared" si="6"/>
        <v>0</v>
      </c>
    </row>
    <row r="39" spans="1:12" x14ac:dyDescent="0.25">
      <c r="A39" s="10">
        <f t="shared" si="5"/>
        <v>45566</v>
      </c>
      <c r="B39">
        <f t="shared" si="0"/>
        <v>4</v>
      </c>
      <c r="C39">
        <v>38</v>
      </c>
      <c r="D39" s="4">
        <f t="shared" si="1"/>
        <v>0</v>
      </c>
      <c r="F39" s="4">
        <f>L38*Invoer!$B$12/12</f>
        <v>0</v>
      </c>
      <c r="G39" s="4">
        <f>ABS(PMT(Invoer!$B$12/12,360-C39+1,L38,0))</f>
        <v>0</v>
      </c>
      <c r="I39" s="4">
        <f t="shared" si="2"/>
        <v>0</v>
      </c>
      <c r="J39" s="4">
        <f t="shared" si="3"/>
        <v>0</v>
      </c>
      <c r="K39" s="4">
        <f t="shared" si="4"/>
        <v>0</v>
      </c>
      <c r="L39" s="4">
        <f t="shared" si="6"/>
        <v>0</v>
      </c>
    </row>
    <row r="40" spans="1:12" x14ac:dyDescent="0.25">
      <c r="A40" s="10">
        <f t="shared" si="5"/>
        <v>45597</v>
      </c>
      <c r="B40">
        <f t="shared" si="0"/>
        <v>4</v>
      </c>
      <c r="C40">
        <v>39</v>
      </c>
      <c r="D40" s="4">
        <f t="shared" si="1"/>
        <v>0</v>
      </c>
      <c r="F40" s="4">
        <f>L39*Invoer!$B$12/12</f>
        <v>0</v>
      </c>
      <c r="G40" s="4">
        <f>ABS(PMT(Invoer!$B$12/12,360-C40+1,L39,0))</f>
        <v>0</v>
      </c>
      <c r="I40" s="4">
        <f t="shared" si="2"/>
        <v>0</v>
      </c>
      <c r="J40" s="4">
        <f t="shared" si="3"/>
        <v>0</v>
      </c>
      <c r="K40" s="4">
        <f t="shared" si="4"/>
        <v>0</v>
      </c>
      <c r="L40" s="4">
        <f t="shared" si="6"/>
        <v>0</v>
      </c>
    </row>
    <row r="41" spans="1:12" x14ac:dyDescent="0.25">
      <c r="A41" s="10">
        <f t="shared" si="5"/>
        <v>45627</v>
      </c>
      <c r="B41">
        <f t="shared" si="0"/>
        <v>4</v>
      </c>
      <c r="C41">
        <v>40</v>
      </c>
      <c r="D41" s="4">
        <f t="shared" si="1"/>
        <v>0</v>
      </c>
      <c r="F41" s="4">
        <f>L40*Invoer!$B$12/12</f>
        <v>0</v>
      </c>
      <c r="G41" s="4">
        <f>ABS(PMT(Invoer!$B$12/12,360-C41+1,L40,0))</f>
        <v>0</v>
      </c>
      <c r="I41" s="4">
        <f t="shared" si="2"/>
        <v>0</v>
      </c>
      <c r="J41" s="4">
        <f t="shared" si="3"/>
        <v>0</v>
      </c>
      <c r="K41" s="4">
        <f t="shared" si="4"/>
        <v>0</v>
      </c>
      <c r="L41" s="4">
        <f t="shared" si="6"/>
        <v>0</v>
      </c>
    </row>
    <row r="42" spans="1:12" x14ac:dyDescent="0.25">
      <c r="A42" s="10">
        <f t="shared" si="5"/>
        <v>45658</v>
      </c>
      <c r="B42">
        <f t="shared" si="0"/>
        <v>4</v>
      </c>
      <c r="C42">
        <v>41</v>
      </c>
      <c r="D42" s="4">
        <f t="shared" si="1"/>
        <v>0</v>
      </c>
      <c r="F42" s="4">
        <f>L41*Invoer!$B$12/12</f>
        <v>0</v>
      </c>
      <c r="G42" s="4">
        <f>ABS(PMT(Invoer!$B$12/12,360-C42+1,L41,0))</f>
        <v>0</v>
      </c>
      <c r="I42" s="4">
        <f t="shared" si="2"/>
        <v>0</v>
      </c>
      <c r="J42" s="4">
        <f t="shared" si="3"/>
        <v>0</v>
      </c>
      <c r="K42" s="4">
        <f t="shared" si="4"/>
        <v>0</v>
      </c>
      <c r="L42" s="4">
        <f t="shared" si="6"/>
        <v>0</v>
      </c>
    </row>
    <row r="43" spans="1:12" x14ac:dyDescent="0.25">
      <c r="A43" s="10">
        <f t="shared" si="5"/>
        <v>45689</v>
      </c>
      <c r="B43">
        <f t="shared" si="0"/>
        <v>4</v>
      </c>
      <c r="C43">
        <v>42</v>
      </c>
      <c r="D43" s="4">
        <f t="shared" si="1"/>
        <v>0</v>
      </c>
      <c r="F43" s="4">
        <f>L42*Invoer!$B$12/12</f>
        <v>0</v>
      </c>
      <c r="G43" s="4">
        <f>ABS(PMT(Invoer!$B$12/12,360-C43+1,L42,0))</f>
        <v>0</v>
      </c>
      <c r="I43" s="4">
        <f t="shared" si="2"/>
        <v>0</v>
      </c>
      <c r="J43" s="4">
        <f t="shared" si="3"/>
        <v>0</v>
      </c>
      <c r="K43" s="4">
        <f t="shared" si="4"/>
        <v>0</v>
      </c>
      <c r="L43" s="4">
        <f t="shared" si="6"/>
        <v>0</v>
      </c>
    </row>
    <row r="44" spans="1:12" x14ac:dyDescent="0.25">
      <c r="A44" s="10">
        <f t="shared" si="5"/>
        <v>45717</v>
      </c>
      <c r="B44">
        <f t="shared" si="0"/>
        <v>4</v>
      </c>
      <c r="C44">
        <v>43</v>
      </c>
      <c r="D44" s="4">
        <f t="shared" si="1"/>
        <v>0</v>
      </c>
      <c r="F44" s="4">
        <f>L43*Invoer!$B$12/12</f>
        <v>0</v>
      </c>
      <c r="G44" s="4">
        <f>ABS(PMT(Invoer!$B$12/12,360-C44+1,L43,0))</f>
        <v>0</v>
      </c>
      <c r="I44" s="4">
        <f t="shared" si="2"/>
        <v>0</v>
      </c>
      <c r="J44" s="4">
        <f t="shared" si="3"/>
        <v>0</v>
      </c>
      <c r="K44" s="4">
        <f t="shared" si="4"/>
        <v>0</v>
      </c>
      <c r="L44" s="4">
        <f t="shared" si="6"/>
        <v>0</v>
      </c>
    </row>
    <row r="45" spans="1:12" x14ac:dyDescent="0.25">
      <c r="A45" s="10">
        <f t="shared" si="5"/>
        <v>45748</v>
      </c>
      <c r="B45">
        <f t="shared" si="0"/>
        <v>4</v>
      </c>
      <c r="C45">
        <v>44</v>
      </c>
      <c r="D45" s="4">
        <f t="shared" si="1"/>
        <v>0</v>
      </c>
      <c r="F45" s="4">
        <f>L44*Invoer!$B$12/12</f>
        <v>0</v>
      </c>
      <c r="G45" s="4">
        <f>ABS(PMT(Invoer!$B$12/12,360-C45+1,L44,0))</f>
        <v>0</v>
      </c>
      <c r="I45" s="4">
        <f t="shared" si="2"/>
        <v>0</v>
      </c>
      <c r="J45" s="4">
        <f t="shared" si="3"/>
        <v>0</v>
      </c>
      <c r="K45" s="4">
        <f t="shared" si="4"/>
        <v>0</v>
      </c>
      <c r="L45" s="4">
        <f t="shared" si="6"/>
        <v>0</v>
      </c>
    </row>
    <row r="46" spans="1:12" x14ac:dyDescent="0.25">
      <c r="A46" s="10">
        <f t="shared" si="5"/>
        <v>45778</v>
      </c>
      <c r="B46">
        <f t="shared" si="0"/>
        <v>4</v>
      </c>
      <c r="C46">
        <v>45</v>
      </c>
      <c r="D46" s="4">
        <f t="shared" si="1"/>
        <v>0</v>
      </c>
      <c r="F46" s="4">
        <f>L45*Invoer!$B$12/12</f>
        <v>0</v>
      </c>
      <c r="G46" s="4">
        <f>ABS(PMT(Invoer!$B$12/12,360-C46+1,L45,0))</f>
        <v>0</v>
      </c>
      <c r="I46" s="4">
        <f t="shared" si="2"/>
        <v>0</v>
      </c>
      <c r="J46" s="4">
        <f t="shared" si="3"/>
        <v>0</v>
      </c>
      <c r="K46" s="4">
        <f t="shared" si="4"/>
        <v>0</v>
      </c>
      <c r="L46" s="4">
        <f t="shared" si="6"/>
        <v>0</v>
      </c>
    </row>
    <row r="47" spans="1:12" x14ac:dyDescent="0.25">
      <c r="A47" s="10">
        <f t="shared" si="5"/>
        <v>45809</v>
      </c>
      <c r="B47">
        <f t="shared" si="0"/>
        <v>4</v>
      </c>
      <c r="C47">
        <v>46</v>
      </c>
      <c r="D47" s="4">
        <f t="shared" si="1"/>
        <v>0</v>
      </c>
      <c r="F47" s="4">
        <f>L46*Invoer!$B$12/12</f>
        <v>0</v>
      </c>
      <c r="G47" s="4">
        <f>ABS(PMT(Invoer!$B$12/12,360-C47+1,L46,0))</f>
        <v>0</v>
      </c>
      <c r="I47" s="4">
        <f t="shared" si="2"/>
        <v>0</v>
      </c>
      <c r="J47" s="4">
        <f t="shared" si="3"/>
        <v>0</v>
      </c>
      <c r="K47" s="4">
        <f t="shared" si="4"/>
        <v>0</v>
      </c>
      <c r="L47" s="4">
        <f t="shared" si="6"/>
        <v>0</v>
      </c>
    </row>
    <row r="48" spans="1:12" x14ac:dyDescent="0.25">
      <c r="A48" s="10">
        <f t="shared" si="5"/>
        <v>45839</v>
      </c>
      <c r="B48">
        <f t="shared" si="0"/>
        <v>4</v>
      </c>
      <c r="C48">
        <v>47</v>
      </c>
      <c r="D48" s="4">
        <f t="shared" si="1"/>
        <v>0</v>
      </c>
      <c r="F48" s="4">
        <f>L47*Invoer!$B$12/12</f>
        <v>0</v>
      </c>
      <c r="G48" s="4">
        <f>ABS(PMT(Invoer!$B$12/12,360-C48+1,L47,0))</f>
        <v>0</v>
      </c>
      <c r="I48" s="4">
        <f t="shared" si="2"/>
        <v>0</v>
      </c>
      <c r="J48" s="4">
        <f t="shared" si="3"/>
        <v>0</v>
      </c>
      <c r="K48" s="4">
        <f t="shared" si="4"/>
        <v>0</v>
      </c>
      <c r="L48" s="4">
        <f t="shared" si="6"/>
        <v>0</v>
      </c>
    </row>
    <row r="49" spans="1:12" x14ac:dyDescent="0.25">
      <c r="A49" s="10">
        <f t="shared" si="5"/>
        <v>45870</v>
      </c>
      <c r="B49">
        <f t="shared" si="0"/>
        <v>4</v>
      </c>
      <c r="C49">
        <v>48</v>
      </c>
      <c r="D49" s="4">
        <f t="shared" si="1"/>
        <v>0</v>
      </c>
      <c r="F49" s="4">
        <f>L48*Invoer!$B$12/12</f>
        <v>0</v>
      </c>
      <c r="G49" s="4">
        <f>ABS(PMT(Invoer!$B$12/12,360-C49+1,L48,0))</f>
        <v>0</v>
      </c>
      <c r="I49" s="4">
        <f t="shared" si="2"/>
        <v>0</v>
      </c>
      <c r="J49" s="4">
        <f t="shared" si="3"/>
        <v>0</v>
      </c>
      <c r="K49" s="4">
        <f t="shared" si="4"/>
        <v>0</v>
      </c>
      <c r="L49" s="4">
        <f t="shared" si="6"/>
        <v>0</v>
      </c>
    </row>
    <row r="50" spans="1:12" x14ac:dyDescent="0.25">
      <c r="A50" s="10">
        <f t="shared" si="5"/>
        <v>45901</v>
      </c>
      <c r="B50">
        <f t="shared" si="0"/>
        <v>5</v>
      </c>
      <c r="C50">
        <v>49</v>
      </c>
      <c r="D50" s="4">
        <f t="shared" si="1"/>
        <v>0</v>
      </c>
      <c r="F50" s="4">
        <f>L49*Invoer!$B$12/12</f>
        <v>0</v>
      </c>
      <c r="G50" s="4">
        <f>ABS(PMT(Invoer!$B$12/12,360-C50+1,L49,0))</f>
        <v>0</v>
      </c>
      <c r="I50" s="4">
        <f t="shared" si="2"/>
        <v>0</v>
      </c>
      <c r="J50" s="4">
        <f t="shared" si="3"/>
        <v>0</v>
      </c>
      <c r="K50" s="4">
        <f t="shared" si="4"/>
        <v>0</v>
      </c>
      <c r="L50" s="4">
        <f t="shared" si="6"/>
        <v>0</v>
      </c>
    </row>
    <row r="51" spans="1:12" x14ac:dyDescent="0.25">
      <c r="A51" s="10">
        <f t="shared" si="5"/>
        <v>45931</v>
      </c>
      <c r="B51">
        <f t="shared" si="0"/>
        <v>5</v>
      </c>
      <c r="C51">
        <v>50</v>
      </c>
      <c r="D51" s="4">
        <f t="shared" si="1"/>
        <v>0</v>
      </c>
      <c r="F51" s="4">
        <f>L50*Invoer!$B$12/12</f>
        <v>0</v>
      </c>
      <c r="G51" s="4">
        <f>ABS(PMT(Invoer!$B$12/12,360-C51+1,L50,0))</f>
        <v>0</v>
      </c>
      <c r="I51" s="4">
        <f t="shared" si="2"/>
        <v>0</v>
      </c>
      <c r="J51" s="4">
        <f t="shared" si="3"/>
        <v>0</v>
      </c>
      <c r="K51" s="4">
        <f t="shared" si="4"/>
        <v>0</v>
      </c>
      <c r="L51" s="4">
        <f t="shared" si="6"/>
        <v>0</v>
      </c>
    </row>
    <row r="52" spans="1:12" x14ac:dyDescent="0.25">
      <c r="A52" s="10">
        <f t="shared" si="5"/>
        <v>45962</v>
      </c>
      <c r="B52">
        <f t="shared" si="0"/>
        <v>5</v>
      </c>
      <c r="C52">
        <v>51</v>
      </c>
      <c r="D52" s="4">
        <f t="shared" si="1"/>
        <v>0</v>
      </c>
      <c r="F52" s="4">
        <f>L51*Invoer!$B$12/12</f>
        <v>0</v>
      </c>
      <c r="G52" s="4">
        <f>ABS(PMT(Invoer!$B$12/12,360-C52+1,L51,0))</f>
        <v>0</v>
      </c>
      <c r="I52" s="4">
        <f t="shared" si="2"/>
        <v>0</v>
      </c>
      <c r="J52" s="4">
        <f t="shared" si="3"/>
        <v>0</v>
      </c>
      <c r="K52" s="4">
        <f t="shared" si="4"/>
        <v>0</v>
      </c>
      <c r="L52" s="4">
        <f t="shared" si="6"/>
        <v>0</v>
      </c>
    </row>
    <row r="53" spans="1:12" x14ac:dyDescent="0.25">
      <c r="A53" s="10">
        <f t="shared" si="5"/>
        <v>45992</v>
      </c>
      <c r="B53">
        <f t="shared" si="0"/>
        <v>5</v>
      </c>
      <c r="C53">
        <v>52</v>
      </c>
      <c r="D53" s="4">
        <f t="shared" si="1"/>
        <v>0</v>
      </c>
      <c r="F53" s="4">
        <f>L52*Invoer!$B$12/12</f>
        <v>0</v>
      </c>
      <c r="G53" s="4">
        <f>ABS(PMT(Invoer!$B$12/12,360-C53+1,L52,0))</f>
        <v>0</v>
      </c>
      <c r="I53" s="4">
        <f t="shared" si="2"/>
        <v>0</v>
      </c>
      <c r="J53" s="4">
        <f t="shared" si="3"/>
        <v>0</v>
      </c>
      <c r="K53" s="4">
        <f t="shared" si="4"/>
        <v>0</v>
      </c>
      <c r="L53" s="4">
        <f t="shared" si="6"/>
        <v>0</v>
      </c>
    </row>
    <row r="54" spans="1:12" x14ac:dyDescent="0.25">
      <c r="A54" s="10">
        <f t="shared" si="5"/>
        <v>46023</v>
      </c>
      <c r="B54">
        <f t="shared" si="0"/>
        <v>5</v>
      </c>
      <c r="C54">
        <v>53</v>
      </c>
      <c r="D54" s="4">
        <f t="shared" si="1"/>
        <v>0</v>
      </c>
      <c r="F54" s="4">
        <f>L53*Invoer!$B$12/12</f>
        <v>0</v>
      </c>
      <c r="G54" s="4">
        <f>ABS(PMT(Invoer!$B$12/12,360-C54+1,L53,0))</f>
        <v>0</v>
      </c>
      <c r="I54" s="4">
        <f t="shared" si="2"/>
        <v>0</v>
      </c>
      <c r="J54" s="4">
        <f t="shared" si="3"/>
        <v>0</v>
      </c>
      <c r="K54" s="4">
        <f t="shared" si="4"/>
        <v>0</v>
      </c>
      <c r="L54" s="4">
        <f t="shared" si="6"/>
        <v>0</v>
      </c>
    </row>
    <row r="55" spans="1:12" x14ac:dyDescent="0.25">
      <c r="A55" s="10">
        <f t="shared" si="5"/>
        <v>46054</v>
      </c>
      <c r="B55">
        <f t="shared" si="0"/>
        <v>5</v>
      </c>
      <c r="C55">
        <v>54</v>
      </c>
      <c r="D55" s="4">
        <f t="shared" si="1"/>
        <v>0</v>
      </c>
      <c r="F55" s="4">
        <f>L54*Invoer!$B$12/12</f>
        <v>0</v>
      </c>
      <c r="G55" s="4">
        <f>ABS(PMT(Invoer!$B$12/12,360-C55+1,L54,0))</f>
        <v>0</v>
      </c>
      <c r="I55" s="4">
        <f t="shared" si="2"/>
        <v>0</v>
      </c>
      <c r="J55" s="4">
        <f t="shared" si="3"/>
        <v>0</v>
      </c>
      <c r="K55" s="4">
        <f t="shared" si="4"/>
        <v>0</v>
      </c>
      <c r="L55" s="4">
        <f t="shared" si="6"/>
        <v>0</v>
      </c>
    </row>
    <row r="56" spans="1:12" x14ac:dyDescent="0.25">
      <c r="A56" s="10">
        <f t="shared" si="5"/>
        <v>46082</v>
      </c>
      <c r="B56">
        <f t="shared" si="0"/>
        <v>5</v>
      </c>
      <c r="C56">
        <v>55</v>
      </c>
      <c r="D56" s="4">
        <f t="shared" si="1"/>
        <v>0</v>
      </c>
      <c r="F56" s="4">
        <f>L55*Invoer!$B$12/12</f>
        <v>0</v>
      </c>
      <c r="G56" s="4">
        <f>ABS(PMT(Invoer!$B$12/12,360-C56+1,L55,0))</f>
        <v>0</v>
      </c>
      <c r="I56" s="4">
        <f t="shared" si="2"/>
        <v>0</v>
      </c>
      <c r="J56" s="4">
        <f t="shared" si="3"/>
        <v>0</v>
      </c>
      <c r="K56" s="4">
        <f t="shared" si="4"/>
        <v>0</v>
      </c>
      <c r="L56" s="4">
        <f t="shared" si="6"/>
        <v>0</v>
      </c>
    </row>
    <row r="57" spans="1:12" x14ac:dyDescent="0.25">
      <c r="A57" s="10">
        <f t="shared" si="5"/>
        <v>46113</v>
      </c>
      <c r="B57">
        <f t="shared" si="0"/>
        <v>5</v>
      </c>
      <c r="C57">
        <v>56</v>
      </c>
      <c r="D57" s="4">
        <f t="shared" si="1"/>
        <v>0</v>
      </c>
      <c r="F57" s="4">
        <f>L56*Invoer!$B$12/12</f>
        <v>0</v>
      </c>
      <c r="G57" s="4">
        <f>ABS(PMT(Invoer!$B$12/12,360-C57+1,L56,0))</f>
        <v>0</v>
      </c>
      <c r="I57" s="4">
        <f t="shared" si="2"/>
        <v>0</v>
      </c>
      <c r="J57" s="4">
        <f t="shared" si="3"/>
        <v>0</v>
      </c>
      <c r="K57" s="4">
        <f t="shared" si="4"/>
        <v>0</v>
      </c>
      <c r="L57" s="4">
        <f t="shared" si="6"/>
        <v>0</v>
      </c>
    </row>
    <row r="58" spans="1:12" x14ac:dyDescent="0.25">
      <c r="A58" s="10">
        <f t="shared" si="5"/>
        <v>46143</v>
      </c>
      <c r="B58">
        <f t="shared" si="0"/>
        <v>5</v>
      </c>
      <c r="C58">
        <v>57</v>
      </c>
      <c r="D58" s="4">
        <f t="shared" si="1"/>
        <v>0</v>
      </c>
      <c r="F58" s="4">
        <f>L57*Invoer!$B$12/12</f>
        <v>0</v>
      </c>
      <c r="G58" s="4">
        <f>ABS(PMT(Invoer!$B$12/12,360-C58+1,L57,0))</f>
        <v>0</v>
      </c>
      <c r="I58" s="4">
        <f t="shared" si="2"/>
        <v>0</v>
      </c>
      <c r="J58" s="4">
        <f t="shared" si="3"/>
        <v>0</v>
      </c>
      <c r="K58" s="4">
        <f t="shared" si="4"/>
        <v>0</v>
      </c>
      <c r="L58" s="4">
        <f t="shared" si="6"/>
        <v>0</v>
      </c>
    </row>
    <row r="59" spans="1:12" x14ac:dyDescent="0.25">
      <c r="A59" s="10">
        <f t="shared" si="5"/>
        <v>46174</v>
      </c>
      <c r="B59">
        <f t="shared" si="0"/>
        <v>5</v>
      </c>
      <c r="C59">
        <v>58</v>
      </c>
      <c r="D59" s="4">
        <f t="shared" si="1"/>
        <v>0</v>
      </c>
      <c r="F59" s="4">
        <f>L58*Invoer!$B$12/12</f>
        <v>0</v>
      </c>
      <c r="G59" s="4">
        <f>ABS(PMT(Invoer!$B$12/12,360-C59+1,L58,0))</f>
        <v>0</v>
      </c>
      <c r="I59" s="4">
        <f t="shared" si="2"/>
        <v>0</v>
      </c>
      <c r="J59" s="4">
        <f t="shared" si="3"/>
        <v>0</v>
      </c>
      <c r="K59" s="4">
        <f t="shared" si="4"/>
        <v>0</v>
      </c>
      <c r="L59" s="4">
        <f t="shared" si="6"/>
        <v>0</v>
      </c>
    </row>
    <row r="60" spans="1:12" x14ac:dyDescent="0.25">
      <c r="A60" s="10">
        <f t="shared" si="5"/>
        <v>46204</v>
      </c>
      <c r="B60">
        <f t="shared" si="0"/>
        <v>5</v>
      </c>
      <c r="C60">
        <v>59</v>
      </c>
      <c r="D60" s="4">
        <f t="shared" si="1"/>
        <v>0</v>
      </c>
      <c r="F60" s="4">
        <f>L59*Invoer!$B$12/12</f>
        <v>0</v>
      </c>
      <c r="G60" s="4">
        <f>ABS(PMT(Invoer!$B$12/12,360-C60+1,L59,0))</f>
        <v>0</v>
      </c>
      <c r="I60" s="4">
        <f t="shared" si="2"/>
        <v>0</v>
      </c>
      <c r="J60" s="4">
        <f t="shared" si="3"/>
        <v>0</v>
      </c>
      <c r="K60" s="4">
        <f t="shared" si="4"/>
        <v>0</v>
      </c>
      <c r="L60" s="4">
        <f t="shared" si="6"/>
        <v>0</v>
      </c>
    </row>
    <row r="61" spans="1:12" x14ac:dyDescent="0.25">
      <c r="A61" s="10">
        <f t="shared" si="5"/>
        <v>46235</v>
      </c>
      <c r="B61">
        <f t="shared" si="0"/>
        <v>5</v>
      </c>
      <c r="C61">
        <v>60</v>
      </c>
      <c r="D61" s="4">
        <f t="shared" si="1"/>
        <v>0</v>
      </c>
      <c r="F61" s="4">
        <f>L60*Invoer!$B$12/12</f>
        <v>0</v>
      </c>
      <c r="G61" s="4">
        <f>ABS(PMT(Invoer!$B$12/12,360-C61+1,L60,0))</f>
        <v>0</v>
      </c>
      <c r="I61" s="4">
        <f t="shared" si="2"/>
        <v>0</v>
      </c>
      <c r="J61" s="4">
        <f t="shared" si="3"/>
        <v>0</v>
      </c>
      <c r="K61" s="4">
        <f t="shared" si="4"/>
        <v>0</v>
      </c>
      <c r="L61" s="4">
        <f t="shared" si="6"/>
        <v>0</v>
      </c>
    </row>
    <row r="62" spans="1:12" x14ac:dyDescent="0.25">
      <c r="A62" s="10">
        <f t="shared" si="5"/>
        <v>46266</v>
      </c>
      <c r="B62">
        <f t="shared" si="0"/>
        <v>6</v>
      </c>
      <c r="C62">
        <v>61</v>
      </c>
      <c r="D62" s="4">
        <f t="shared" si="1"/>
        <v>0</v>
      </c>
      <c r="F62" s="4">
        <f>L61*Invoer!$B$13/12</f>
        <v>0</v>
      </c>
      <c r="G62" s="4">
        <f>ABS(PMT(Invoer!$B$12/12,360-C62+1,L61,0))</f>
        <v>0</v>
      </c>
      <c r="I62" s="4">
        <f t="shared" si="2"/>
        <v>0</v>
      </c>
      <c r="J62" s="4">
        <f t="shared" si="3"/>
        <v>0</v>
      </c>
      <c r="K62" s="4">
        <f t="shared" si="4"/>
        <v>0</v>
      </c>
      <c r="L62" s="4">
        <f t="shared" si="6"/>
        <v>0</v>
      </c>
    </row>
    <row r="63" spans="1:12" x14ac:dyDescent="0.25">
      <c r="A63" s="10">
        <f t="shared" si="5"/>
        <v>46296</v>
      </c>
      <c r="B63">
        <f t="shared" si="0"/>
        <v>6</v>
      </c>
      <c r="C63">
        <v>62</v>
      </c>
      <c r="D63" s="4">
        <f t="shared" si="1"/>
        <v>0</v>
      </c>
      <c r="F63" s="4">
        <f>L62*Invoer!$B$13/12</f>
        <v>0</v>
      </c>
      <c r="G63" s="4">
        <f>ABS(PMT(Invoer!$B$12/12,360-C63+1,L62,0))</f>
        <v>0</v>
      </c>
      <c r="I63" s="4">
        <f t="shared" si="2"/>
        <v>0</v>
      </c>
      <c r="J63" s="4">
        <f t="shared" si="3"/>
        <v>0</v>
      </c>
      <c r="K63" s="4">
        <f t="shared" si="4"/>
        <v>0</v>
      </c>
      <c r="L63" s="4">
        <f t="shared" si="6"/>
        <v>0</v>
      </c>
    </row>
    <row r="64" spans="1:12" x14ac:dyDescent="0.25">
      <c r="A64" s="10">
        <f t="shared" si="5"/>
        <v>46327</v>
      </c>
      <c r="B64">
        <f t="shared" si="0"/>
        <v>6</v>
      </c>
      <c r="C64">
        <v>63</v>
      </c>
      <c r="D64" s="4">
        <f t="shared" si="1"/>
        <v>0</v>
      </c>
      <c r="F64" s="4">
        <f>L63*Invoer!$B$13/12</f>
        <v>0</v>
      </c>
      <c r="G64" s="4">
        <f>ABS(PMT(Invoer!$B$12/12,360-C64+1,L63,0))</f>
        <v>0</v>
      </c>
      <c r="I64" s="4">
        <f t="shared" si="2"/>
        <v>0</v>
      </c>
      <c r="J64" s="4">
        <f t="shared" si="3"/>
        <v>0</v>
      </c>
      <c r="K64" s="4">
        <f t="shared" si="4"/>
        <v>0</v>
      </c>
      <c r="L64" s="4">
        <f t="shared" si="6"/>
        <v>0</v>
      </c>
    </row>
    <row r="65" spans="1:12" x14ac:dyDescent="0.25">
      <c r="A65" s="10">
        <f t="shared" si="5"/>
        <v>46357</v>
      </c>
      <c r="B65">
        <f t="shared" si="0"/>
        <v>6</v>
      </c>
      <c r="C65">
        <v>64</v>
      </c>
      <c r="D65" s="4">
        <f t="shared" si="1"/>
        <v>0</v>
      </c>
      <c r="F65" s="4">
        <f>L64*Invoer!$B$13/12</f>
        <v>0</v>
      </c>
      <c r="G65" s="4">
        <f>ABS(PMT(Invoer!$B$12/12,360-C65+1,L64,0))</f>
        <v>0</v>
      </c>
      <c r="I65" s="4">
        <f t="shared" si="2"/>
        <v>0</v>
      </c>
      <c r="J65" s="4">
        <f t="shared" si="3"/>
        <v>0</v>
      </c>
      <c r="K65" s="4">
        <f t="shared" si="4"/>
        <v>0</v>
      </c>
      <c r="L65" s="4">
        <f t="shared" si="6"/>
        <v>0</v>
      </c>
    </row>
    <row r="66" spans="1:12" x14ac:dyDescent="0.25">
      <c r="A66" s="10">
        <f t="shared" si="5"/>
        <v>46388</v>
      </c>
      <c r="B66">
        <f t="shared" si="0"/>
        <v>6</v>
      </c>
      <c r="C66">
        <v>65</v>
      </c>
      <c r="D66" s="4">
        <f t="shared" si="1"/>
        <v>0</v>
      </c>
      <c r="F66" s="4">
        <f>L65*Invoer!$B$13/12</f>
        <v>0</v>
      </c>
      <c r="G66" s="4">
        <f>ABS(PMT(Invoer!$B$12/12,360-C66+1,L65,0))</f>
        <v>0</v>
      </c>
      <c r="I66" s="4">
        <f t="shared" si="2"/>
        <v>0</v>
      </c>
      <c r="J66" s="4">
        <f t="shared" si="3"/>
        <v>0</v>
      </c>
      <c r="K66" s="4">
        <f t="shared" si="4"/>
        <v>0</v>
      </c>
      <c r="L66" s="4">
        <f t="shared" si="6"/>
        <v>0</v>
      </c>
    </row>
    <row r="67" spans="1:12" x14ac:dyDescent="0.25">
      <c r="A67" s="10">
        <f t="shared" si="5"/>
        <v>46419</v>
      </c>
      <c r="B67">
        <f t="shared" ref="B67:B130" si="7">CEILING(C67/12,1)</f>
        <v>6</v>
      </c>
      <c r="C67">
        <v>66</v>
      </c>
      <c r="D67" s="4">
        <f t="shared" ref="D67:D130" si="8">G67-F67</f>
        <v>0</v>
      </c>
      <c r="F67" s="4">
        <f>L66*Invoer!$B$13/12</f>
        <v>0</v>
      </c>
      <c r="G67" s="4">
        <f>ABS(PMT(Invoer!$B$12/12,360-C67+1,L66,0))</f>
        <v>0</v>
      </c>
      <c r="I67" s="4">
        <f t="shared" ref="I67:I130" si="9">G67-H67</f>
        <v>0</v>
      </c>
      <c r="J67" s="4">
        <f t="shared" ref="J67:J130" si="10">SUM(E67,G67)</f>
        <v>0</v>
      </c>
      <c r="K67" s="4">
        <f t="shared" ref="K67:K130" si="11">J67-H67</f>
        <v>0</v>
      </c>
      <c r="L67" s="4">
        <f t="shared" si="6"/>
        <v>0</v>
      </c>
    </row>
    <row r="68" spans="1:12" x14ac:dyDescent="0.25">
      <c r="A68" s="10">
        <f t="shared" ref="A68:A131" si="12">DATE(YEAR(A67),MONTH(A67)+1,DAY(A67))</f>
        <v>46447</v>
      </c>
      <c r="B68">
        <f t="shared" si="7"/>
        <v>6</v>
      </c>
      <c r="C68">
        <v>67</v>
      </c>
      <c r="D68" s="4">
        <f t="shared" si="8"/>
        <v>0</v>
      </c>
      <c r="F68" s="4">
        <f>L67*Invoer!$B$13/12</f>
        <v>0</v>
      </c>
      <c r="G68" s="4">
        <f>ABS(PMT(Invoer!$B$12/12,360-C68+1,L67,0))</f>
        <v>0</v>
      </c>
      <c r="I68" s="4">
        <f t="shared" si="9"/>
        <v>0</v>
      </c>
      <c r="J68" s="4">
        <f t="shared" si="10"/>
        <v>0</v>
      </c>
      <c r="K68" s="4">
        <f t="shared" si="11"/>
        <v>0</v>
      </c>
      <c r="L68" s="4">
        <f t="shared" ref="L68:L131" si="13">L67-D68-E68</f>
        <v>0</v>
      </c>
    </row>
    <row r="69" spans="1:12" x14ac:dyDescent="0.25">
      <c r="A69" s="10">
        <f t="shared" si="12"/>
        <v>46478</v>
      </c>
      <c r="B69">
        <f t="shared" si="7"/>
        <v>6</v>
      </c>
      <c r="C69">
        <v>68</v>
      </c>
      <c r="D69" s="4">
        <f t="shared" si="8"/>
        <v>0</v>
      </c>
      <c r="F69" s="4">
        <f>L68*Invoer!$B$13/12</f>
        <v>0</v>
      </c>
      <c r="G69" s="4">
        <f>ABS(PMT(Invoer!$B$12/12,360-C69+1,L68,0))</f>
        <v>0</v>
      </c>
      <c r="I69" s="4">
        <f t="shared" si="9"/>
        <v>0</v>
      </c>
      <c r="J69" s="4">
        <f t="shared" si="10"/>
        <v>0</v>
      </c>
      <c r="K69" s="4">
        <f t="shared" si="11"/>
        <v>0</v>
      </c>
      <c r="L69" s="4">
        <f t="shared" si="13"/>
        <v>0</v>
      </c>
    </row>
    <row r="70" spans="1:12" x14ac:dyDescent="0.25">
      <c r="A70" s="10">
        <f t="shared" si="12"/>
        <v>46508</v>
      </c>
      <c r="B70">
        <f t="shared" si="7"/>
        <v>6</v>
      </c>
      <c r="C70">
        <v>69</v>
      </c>
      <c r="D70" s="4">
        <f t="shared" si="8"/>
        <v>0</v>
      </c>
      <c r="F70" s="4">
        <f>L69*Invoer!$B$13/12</f>
        <v>0</v>
      </c>
      <c r="G70" s="4">
        <f>ABS(PMT(Invoer!$B$12/12,360-C70+1,L69,0))</f>
        <v>0</v>
      </c>
      <c r="I70" s="4">
        <f t="shared" si="9"/>
        <v>0</v>
      </c>
      <c r="J70" s="4">
        <f t="shared" si="10"/>
        <v>0</v>
      </c>
      <c r="K70" s="4">
        <f t="shared" si="11"/>
        <v>0</v>
      </c>
      <c r="L70" s="4">
        <f t="shared" si="13"/>
        <v>0</v>
      </c>
    </row>
    <row r="71" spans="1:12" x14ac:dyDescent="0.25">
      <c r="A71" s="10">
        <f t="shared" si="12"/>
        <v>46539</v>
      </c>
      <c r="B71">
        <f t="shared" si="7"/>
        <v>6</v>
      </c>
      <c r="C71">
        <v>70</v>
      </c>
      <c r="D71" s="4">
        <f t="shared" si="8"/>
        <v>0</v>
      </c>
      <c r="F71" s="4">
        <f>L70*Invoer!$B$13/12</f>
        <v>0</v>
      </c>
      <c r="G71" s="4">
        <f>ABS(PMT(Invoer!$B$12/12,360-C71+1,L70,0))</f>
        <v>0</v>
      </c>
      <c r="I71" s="4">
        <f t="shared" si="9"/>
        <v>0</v>
      </c>
      <c r="J71" s="4">
        <f t="shared" si="10"/>
        <v>0</v>
      </c>
      <c r="K71" s="4">
        <f t="shared" si="11"/>
        <v>0</v>
      </c>
      <c r="L71" s="4">
        <f t="shared" si="13"/>
        <v>0</v>
      </c>
    </row>
    <row r="72" spans="1:12" x14ac:dyDescent="0.25">
      <c r="A72" s="10">
        <f t="shared" si="12"/>
        <v>46569</v>
      </c>
      <c r="B72">
        <f t="shared" si="7"/>
        <v>6</v>
      </c>
      <c r="C72">
        <v>71</v>
      </c>
      <c r="D72" s="4">
        <f t="shared" si="8"/>
        <v>0</v>
      </c>
      <c r="F72" s="4">
        <f>L71*Invoer!$B$13/12</f>
        <v>0</v>
      </c>
      <c r="G72" s="4">
        <f>ABS(PMT(Invoer!$B$12/12,360-C72+1,L71,0))</f>
        <v>0</v>
      </c>
      <c r="I72" s="4">
        <f t="shared" si="9"/>
        <v>0</v>
      </c>
      <c r="J72" s="4">
        <f t="shared" si="10"/>
        <v>0</v>
      </c>
      <c r="K72" s="4">
        <f t="shared" si="11"/>
        <v>0</v>
      </c>
      <c r="L72" s="4">
        <f t="shared" si="13"/>
        <v>0</v>
      </c>
    </row>
    <row r="73" spans="1:12" x14ac:dyDescent="0.25">
      <c r="A73" s="10">
        <f t="shared" si="12"/>
        <v>46600</v>
      </c>
      <c r="B73">
        <f t="shared" si="7"/>
        <v>6</v>
      </c>
      <c r="C73">
        <v>72</v>
      </c>
      <c r="D73" s="4">
        <f t="shared" si="8"/>
        <v>0</v>
      </c>
      <c r="F73" s="4">
        <f>L72*Invoer!$B$13/12</f>
        <v>0</v>
      </c>
      <c r="G73" s="4">
        <f>ABS(PMT(Invoer!$B$12/12,360-C73+1,L72,0))</f>
        <v>0</v>
      </c>
      <c r="I73" s="4">
        <f t="shared" si="9"/>
        <v>0</v>
      </c>
      <c r="J73" s="4">
        <f t="shared" si="10"/>
        <v>0</v>
      </c>
      <c r="K73" s="4">
        <f t="shared" si="11"/>
        <v>0</v>
      </c>
      <c r="L73" s="4">
        <f t="shared" si="13"/>
        <v>0</v>
      </c>
    </row>
    <row r="74" spans="1:12" x14ac:dyDescent="0.25">
      <c r="A74" s="10">
        <f t="shared" si="12"/>
        <v>46631</v>
      </c>
      <c r="B74">
        <f t="shared" si="7"/>
        <v>7</v>
      </c>
      <c r="C74">
        <v>73</v>
      </c>
      <c r="D74" s="4">
        <f t="shared" si="8"/>
        <v>0</v>
      </c>
      <c r="F74" s="4">
        <f>L73*Invoer!$B$13/12</f>
        <v>0</v>
      </c>
      <c r="G74" s="4">
        <f>ABS(PMT(Invoer!$B$12/12,360-C74+1,L73,0))</f>
        <v>0</v>
      </c>
      <c r="I74" s="4">
        <f t="shared" si="9"/>
        <v>0</v>
      </c>
      <c r="J74" s="4">
        <f t="shared" si="10"/>
        <v>0</v>
      </c>
      <c r="K74" s="4">
        <f t="shared" si="11"/>
        <v>0</v>
      </c>
      <c r="L74" s="4">
        <f t="shared" si="13"/>
        <v>0</v>
      </c>
    </row>
    <row r="75" spans="1:12" x14ac:dyDescent="0.25">
      <c r="A75" s="10">
        <f t="shared" si="12"/>
        <v>46661</v>
      </c>
      <c r="B75">
        <f t="shared" si="7"/>
        <v>7</v>
      </c>
      <c r="C75">
        <v>74</v>
      </c>
      <c r="D75" s="4">
        <f t="shared" si="8"/>
        <v>0</v>
      </c>
      <c r="F75" s="4">
        <f>L74*Invoer!$B$13/12</f>
        <v>0</v>
      </c>
      <c r="G75" s="4">
        <f>ABS(PMT(Invoer!$B$12/12,360-C75+1,L74,0))</f>
        <v>0</v>
      </c>
      <c r="I75" s="4">
        <f t="shared" si="9"/>
        <v>0</v>
      </c>
      <c r="J75" s="4">
        <f t="shared" si="10"/>
        <v>0</v>
      </c>
      <c r="K75" s="4">
        <f t="shared" si="11"/>
        <v>0</v>
      </c>
      <c r="L75" s="4">
        <f t="shared" si="13"/>
        <v>0</v>
      </c>
    </row>
    <row r="76" spans="1:12" x14ac:dyDescent="0.25">
      <c r="A76" s="10">
        <f t="shared" si="12"/>
        <v>46692</v>
      </c>
      <c r="B76">
        <f t="shared" si="7"/>
        <v>7</v>
      </c>
      <c r="C76">
        <v>75</v>
      </c>
      <c r="D76" s="4">
        <f t="shared" si="8"/>
        <v>0</v>
      </c>
      <c r="F76" s="4">
        <f>L75*Invoer!$B$13/12</f>
        <v>0</v>
      </c>
      <c r="G76" s="4">
        <f>ABS(PMT(Invoer!$B$12/12,360-C76+1,L75,0))</f>
        <v>0</v>
      </c>
      <c r="I76" s="4">
        <f t="shared" si="9"/>
        <v>0</v>
      </c>
      <c r="J76" s="4">
        <f t="shared" si="10"/>
        <v>0</v>
      </c>
      <c r="K76" s="4">
        <f t="shared" si="11"/>
        <v>0</v>
      </c>
      <c r="L76" s="4">
        <f t="shared" si="13"/>
        <v>0</v>
      </c>
    </row>
    <row r="77" spans="1:12" x14ac:dyDescent="0.25">
      <c r="A77" s="10">
        <f t="shared" si="12"/>
        <v>46722</v>
      </c>
      <c r="B77">
        <f t="shared" si="7"/>
        <v>7</v>
      </c>
      <c r="C77">
        <v>76</v>
      </c>
      <c r="D77" s="4">
        <f t="shared" si="8"/>
        <v>0</v>
      </c>
      <c r="F77" s="4">
        <f>L76*Invoer!$B$13/12</f>
        <v>0</v>
      </c>
      <c r="G77" s="4">
        <f>ABS(PMT(Invoer!$B$12/12,360-C77+1,L76,0))</f>
        <v>0</v>
      </c>
      <c r="I77" s="4">
        <f t="shared" si="9"/>
        <v>0</v>
      </c>
      <c r="J77" s="4">
        <f t="shared" si="10"/>
        <v>0</v>
      </c>
      <c r="K77" s="4">
        <f t="shared" si="11"/>
        <v>0</v>
      </c>
      <c r="L77" s="4">
        <f t="shared" si="13"/>
        <v>0</v>
      </c>
    </row>
    <row r="78" spans="1:12" x14ac:dyDescent="0.25">
      <c r="A78" s="10">
        <f t="shared" si="12"/>
        <v>46753</v>
      </c>
      <c r="B78">
        <f t="shared" si="7"/>
        <v>7</v>
      </c>
      <c r="C78">
        <v>77</v>
      </c>
      <c r="D78" s="4">
        <f t="shared" si="8"/>
        <v>0</v>
      </c>
      <c r="F78" s="4">
        <f>L77*Invoer!$B$13/12</f>
        <v>0</v>
      </c>
      <c r="G78" s="4">
        <f>ABS(PMT(Invoer!$B$12/12,360-C78+1,L77,0))</f>
        <v>0</v>
      </c>
      <c r="I78" s="4">
        <f t="shared" si="9"/>
        <v>0</v>
      </c>
      <c r="J78" s="4">
        <f t="shared" si="10"/>
        <v>0</v>
      </c>
      <c r="K78" s="4">
        <f t="shared" si="11"/>
        <v>0</v>
      </c>
      <c r="L78" s="4">
        <f t="shared" si="13"/>
        <v>0</v>
      </c>
    </row>
    <row r="79" spans="1:12" x14ac:dyDescent="0.25">
      <c r="A79" s="10">
        <f t="shared" si="12"/>
        <v>46784</v>
      </c>
      <c r="B79">
        <f t="shared" si="7"/>
        <v>7</v>
      </c>
      <c r="C79">
        <v>78</v>
      </c>
      <c r="D79" s="4">
        <f t="shared" si="8"/>
        <v>0</v>
      </c>
      <c r="F79" s="4">
        <f>L78*Invoer!$B$13/12</f>
        <v>0</v>
      </c>
      <c r="G79" s="4">
        <f>ABS(PMT(Invoer!$B$12/12,360-C79+1,L78,0))</f>
        <v>0</v>
      </c>
      <c r="I79" s="4">
        <f t="shared" si="9"/>
        <v>0</v>
      </c>
      <c r="J79" s="4">
        <f t="shared" si="10"/>
        <v>0</v>
      </c>
      <c r="K79" s="4">
        <f t="shared" si="11"/>
        <v>0</v>
      </c>
      <c r="L79" s="4">
        <f t="shared" si="13"/>
        <v>0</v>
      </c>
    </row>
    <row r="80" spans="1:12" x14ac:dyDescent="0.25">
      <c r="A80" s="10">
        <f t="shared" si="12"/>
        <v>46813</v>
      </c>
      <c r="B80">
        <f t="shared" si="7"/>
        <v>7</v>
      </c>
      <c r="C80">
        <v>79</v>
      </c>
      <c r="D80" s="4">
        <f t="shared" si="8"/>
        <v>0</v>
      </c>
      <c r="F80" s="4">
        <f>L79*Invoer!$B$13/12</f>
        <v>0</v>
      </c>
      <c r="G80" s="4">
        <f>ABS(PMT(Invoer!$B$12/12,360-C80+1,L79,0))</f>
        <v>0</v>
      </c>
      <c r="I80" s="4">
        <f t="shared" si="9"/>
        <v>0</v>
      </c>
      <c r="J80" s="4">
        <f t="shared" si="10"/>
        <v>0</v>
      </c>
      <c r="K80" s="4">
        <f t="shared" si="11"/>
        <v>0</v>
      </c>
      <c r="L80" s="4">
        <f t="shared" si="13"/>
        <v>0</v>
      </c>
    </row>
    <row r="81" spans="1:12" x14ac:dyDescent="0.25">
      <c r="A81" s="10">
        <f t="shared" si="12"/>
        <v>46844</v>
      </c>
      <c r="B81">
        <f t="shared" si="7"/>
        <v>7</v>
      </c>
      <c r="C81">
        <v>80</v>
      </c>
      <c r="D81" s="4">
        <f t="shared" si="8"/>
        <v>0</v>
      </c>
      <c r="F81" s="4">
        <f>L80*Invoer!$B$13/12</f>
        <v>0</v>
      </c>
      <c r="G81" s="4">
        <f>ABS(PMT(Invoer!$B$12/12,360-C81+1,L80,0))</f>
        <v>0</v>
      </c>
      <c r="I81" s="4">
        <f t="shared" si="9"/>
        <v>0</v>
      </c>
      <c r="J81" s="4">
        <f t="shared" si="10"/>
        <v>0</v>
      </c>
      <c r="K81" s="4">
        <f t="shared" si="11"/>
        <v>0</v>
      </c>
      <c r="L81" s="4">
        <f t="shared" si="13"/>
        <v>0</v>
      </c>
    </row>
    <row r="82" spans="1:12" x14ac:dyDescent="0.25">
      <c r="A82" s="10">
        <f t="shared" si="12"/>
        <v>46874</v>
      </c>
      <c r="B82">
        <f t="shared" si="7"/>
        <v>7</v>
      </c>
      <c r="C82">
        <v>81</v>
      </c>
      <c r="D82" s="4">
        <f t="shared" si="8"/>
        <v>0</v>
      </c>
      <c r="F82" s="4">
        <f>L81*Invoer!$B$13/12</f>
        <v>0</v>
      </c>
      <c r="G82" s="4">
        <f>ABS(PMT(Invoer!$B$12/12,360-C82+1,L81,0))</f>
        <v>0</v>
      </c>
      <c r="I82" s="4">
        <f t="shared" si="9"/>
        <v>0</v>
      </c>
      <c r="J82" s="4">
        <f t="shared" si="10"/>
        <v>0</v>
      </c>
      <c r="K82" s="4">
        <f t="shared" si="11"/>
        <v>0</v>
      </c>
      <c r="L82" s="4">
        <f t="shared" si="13"/>
        <v>0</v>
      </c>
    </row>
    <row r="83" spans="1:12" x14ac:dyDescent="0.25">
      <c r="A83" s="10">
        <f t="shared" si="12"/>
        <v>46905</v>
      </c>
      <c r="B83">
        <f t="shared" si="7"/>
        <v>7</v>
      </c>
      <c r="C83">
        <v>82</v>
      </c>
      <c r="D83" s="4">
        <f t="shared" si="8"/>
        <v>0</v>
      </c>
      <c r="F83" s="4">
        <f>L82*Invoer!$B$13/12</f>
        <v>0</v>
      </c>
      <c r="G83" s="4">
        <f>ABS(PMT(Invoer!$B$12/12,360-C83+1,L82,0))</f>
        <v>0</v>
      </c>
      <c r="I83" s="4">
        <f t="shared" si="9"/>
        <v>0</v>
      </c>
      <c r="J83" s="4">
        <f t="shared" si="10"/>
        <v>0</v>
      </c>
      <c r="K83" s="4">
        <f t="shared" si="11"/>
        <v>0</v>
      </c>
      <c r="L83" s="4">
        <f t="shared" si="13"/>
        <v>0</v>
      </c>
    </row>
    <row r="84" spans="1:12" x14ac:dyDescent="0.25">
      <c r="A84" s="10">
        <f t="shared" si="12"/>
        <v>46935</v>
      </c>
      <c r="B84">
        <f t="shared" si="7"/>
        <v>7</v>
      </c>
      <c r="C84">
        <v>83</v>
      </c>
      <c r="D84" s="4">
        <f t="shared" si="8"/>
        <v>0</v>
      </c>
      <c r="F84" s="4">
        <f>L83*Invoer!$B$13/12</f>
        <v>0</v>
      </c>
      <c r="G84" s="4">
        <f>ABS(PMT(Invoer!$B$12/12,360-C84+1,L83,0))</f>
        <v>0</v>
      </c>
      <c r="I84" s="4">
        <f t="shared" si="9"/>
        <v>0</v>
      </c>
      <c r="J84" s="4">
        <f t="shared" si="10"/>
        <v>0</v>
      </c>
      <c r="K84" s="4">
        <f t="shared" si="11"/>
        <v>0</v>
      </c>
      <c r="L84" s="4">
        <f t="shared" si="13"/>
        <v>0</v>
      </c>
    </row>
    <row r="85" spans="1:12" x14ac:dyDescent="0.25">
      <c r="A85" s="10">
        <f t="shared" si="12"/>
        <v>46966</v>
      </c>
      <c r="B85">
        <f t="shared" si="7"/>
        <v>7</v>
      </c>
      <c r="C85">
        <v>84</v>
      </c>
      <c r="D85" s="4">
        <f t="shared" si="8"/>
        <v>0</v>
      </c>
      <c r="F85" s="4">
        <f>L84*Invoer!$B$13/12</f>
        <v>0</v>
      </c>
      <c r="G85" s="4">
        <f>ABS(PMT(Invoer!$B$12/12,360-C85+1,L84,0))</f>
        <v>0</v>
      </c>
      <c r="I85" s="4">
        <f t="shared" si="9"/>
        <v>0</v>
      </c>
      <c r="J85" s="4">
        <f t="shared" si="10"/>
        <v>0</v>
      </c>
      <c r="K85" s="4">
        <f t="shared" si="11"/>
        <v>0</v>
      </c>
      <c r="L85" s="4">
        <f t="shared" si="13"/>
        <v>0</v>
      </c>
    </row>
    <row r="86" spans="1:12" x14ac:dyDescent="0.25">
      <c r="A86" s="10">
        <f t="shared" si="12"/>
        <v>46997</v>
      </c>
      <c r="B86">
        <f t="shared" si="7"/>
        <v>8</v>
      </c>
      <c r="C86">
        <v>85</v>
      </c>
      <c r="D86" s="4">
        <f t="shared" si="8"/>
        <v>0</v>
      </c>
      <c r="F86" s="4">
        <f>L85*Invoer!$B$13/12</f>
        <v>0</v>
      </c>
      <c r="G86" s="4">
        <f>ABS(PMT(Invoer!$B$12/12,360-C86+1,L85,0))</f>
        <v>0</v>
      </c>
      <c r="I86" s="4">
        <f t="shared" si="9"/>
        <v>0</v>
      </c>
      <c r="J86" s="4">
        <f t="shared" si="10"/>
        <v>0</v>
      </c>
      <c r="K86" s="4">
        <f t="shared" si="11"/>
        <v>0</v>
      </c>
      <c r="L86" s="4">
        <f t="shared" si="13"/>
        <v>0</v>
      </c>
    </row>
    <row r="87" spans="1:12" x14ac:dyDescent="0.25">
      <c r="A87" s="10">
        <f t="shared" si="12"/>
        <v>47027</v>
      </c>
      <c r="B87">
        <f t="shared" si="7"/>
        <v>8</v>
      </c>
      <c r="C87">
        <v>86</v>
      </c>
      <c r="D87" s="4">
        <f t="shared" si="8"/>
        <v>0</v>
      </c>
      <c r="F87" s="4">
        <f>L86*Invoer!$B$13/12</f>
        <v>0</v>
      </c>
      <c r="G87" s="4">
        <f>ABS(PMT(Invoer!$B$12/12,360-C87+1,L86,0))</f>
        <v>0</v>
      </c>
      <c r="I87" s="4">
        <f t="shared" si="9"/>
        <v>0</v>
      </c>
      <c r="J87" s="4">
        <f t="shared" si="10"/>
        <v>0</v>
      </c>
      <c r="K87" s="4">
        <f t="shared" si="11"/>
        <v>0</v>
      </c>
      <c r="L87" s="4">
        <f t="shared" si="13"/>
        <v>0</v>
      </c>
    </row>
    <row r="88" spans="1:12" x14ac:dyDescent="0.25">
      <c r="A88" s="10">
        <f t="shared" si="12"/>
        <v>47058</v>
      </c>
      <c r="B88">
        <f t="shared" si="7"/>
        <v>8</v>
      </c>
      <c r="C88">
        <v>87</v>
      </c>
      <c r="D88" s="4">
        <f t="shared" si="8"/>
        <v>0</v>
      </c>
      <c r="F88" s="4">
        <f>L87*Invoer!$B$13/12</f>
        <v>0</v>
      </c>
      <c r="G88" s="4">
        <f>ABS(PMT(Invoer!$B$12/12,360-C88+1,L87,0))</f>
        <v>0</v>
      </c>
      <c r="I88" s="4">
        <f t="shared" si="9"/>
        <v>0</v>
      </c>
      <c r="J88" s="4">
        <f t="shared" si="10"/>
        <v>0</v>
      </c>
      <c r="K88" s="4">
        <f t="shared" si="11"/>
        <v>0</v>
      </c>
      <c r="L88" s="4">
        <f t="shared" si="13"/>
        <v>0</v>
      </c>
    </row>
    <row r="89" spans="1:12" x14ac:dyDescent="0.25">
      <c r="A89" s="10">
        <f t="shared" si="12"/>
        <v>47088</v>
      </c>
      <c r="B89">
        <f t="shared" si="7"/>
        <v>8</v>
      </c>
      <c r="C89">
        <v>88</v>
      </c>
      <c r="D89" s="4">
        <f t="shared" si="8"/>
        <v>0</v>
      </c>
      <c r="F89" s="4">
        <f>L88*Invoer!$B$13/12</f>
        <v>0</v>
      </c>
      <c r="G89" s="4">
        <f>ABS(PMT(Invoer!$B$12/12,360-C89+1,L88,0))</f>
        <v>0</v>
      </c>
      <c r="I89" s="4">
        <f t="shared" si="9"/>
        <v>0</v>
      </c>
      <c r="J89" s="4">
        <f t="shared" si="10"/>
        <v>0</v>
      </c>
      <c r="K89" s="4">
        <f t="shared" si="11"/>
        <v>0</v>
      </c>
      <c r="L89" s="4">
        <f t="shared" si="13"/>
        <v>0</v>
      </c>
    </row>
    <row r="90" spans="1:12" x14ac:dyDescent="0.25">
      <c r="A90" s="10">
        <f t="shared" si="12"/>
        <v>47119</v>
      </c>
      <c r="B90">
        <f t="shared" si="7"/>
        <v>8</v>
      </c>
      <c r="C90">
        <v>89</v>
      </c>
      <c r="D90" s="4">
        <f t="shared" si="8"/>
        <v>0</v>
      </c>
      <c r="F90" s="4">
        <f>L89*Invoer!$B$13/12</f>
        <v>0</v>
      </c>
      <c r="G90" s="4">
        <f>ABS(PMT(Invoer!$B$12/12,360-C90+1,L89,0))</f>
        <v>0</v>
      </c>
      <c r="I90" s="4">
        <f t="shared" si="9"/>
        <v>0</v>
      </c>
      <c r="J90" s="4">
        <f t="shared" si="10"/>
        <v>0</v>
      </c>
      <c r="K90" s="4">
        <f t="shared" si="11"/>
        <v>0</v>
      </c>
      <c r="L90" s="4">
        <f t="shared" si="13"/>
        <v>0</v>
      </c>
    </row>
    <row r="91" spans="1:12" x14ac:dyDescent="0.25">
      <c r="A91" s="10">
        <f t="shared" si="12"/>
        <v>47150</v>
      </c>
      <c r="B91">
        <f t="shared" si="7"/>
        <v>8</v>
      </c>
      <c r="C91">
        <v>90</v>
      </c>
      <c r="D91" s="4">
        <f t="shared" si="8"/>
        <v>0</v>
      </c>
      <c r="F91" s="4">
        <f>L90*Invoer!$B$13/12</f>
        <v>0</v>
      </c>
      <c r="G91" s="4">
        <f>ABS(PMT(Invoer!$B$12/12,360-C91+1,L90,0))</f>
        <v>0</v>
      </c>
      <c r="I91" s="4">
        <f t="shared" si="9"/>
        <v>0</v>
      </c>
      <c r="J91" s="4">
        <f t="shared" si="10"/>
        <v>0</v>
      </c>
      <c r="K91" s="4">
        <f t="shared" si="11"/>
        <v>0</v>
      </c>
      <c r="L91" s="4">
        <f t="shared" si="13"/>
        <v>0</v>
      </c>
    </row>
    <row r="92" spans="1:12" x14ac:dyDescent="0.25">
      <c r="A92" s="10">
        <f t="shared" si="12"/>
        <v>47178</v>
      </c>
      <c r="B92">
        <f t="shared" si="7"/>
        <v>8</v>
      </c>
      <c r="C92">
        <v>91</v>
      </c>
      <c r="D92" s="4">
        <f t="shared" si="8"/>
        <v>0</v>
      </c>
      <c r="F92" s="4">
        <f>L91*Invoer!$B$13/12</f>
        <v>0</v>
      </c>
      <c r="G92" s="4">
        <f>ABS(PMT(Invoer!$B$12/12,360-C92+1,L91,0))</f>
        <v>0</v>
      </c>
      <c r="I92" s="4">
        <f t="shared" si="9"/>
        <v>0</v>
      </c>
      <c r="J92" s="4">
        <f t="shared" si="10"/>
        <v>0</v>
      </c>
      <c r="K92" s="4">
        <f t="shared" si="11"/>
        <v>0</v>
      </c>
      <c r="L92" s="4">
        <f t="shared" si="13"/>
        <v>0</v>
      </c>
    </row>
    <row r="93" spans="1:12" x14ac:dyDescent="0.25">
      <c r="A93" s="10">
        <f t="shared" si="12"/>
        <v>47209</v>
      </c>
      <c r="B93">
        <f t="shared" si="7"/>
        <v>8</v>
      </c>
      <c r="C93">
        <v>92</v>
      </c>
      <c r="D93" s="4">
        <f t="shared" si="8"/>
        <v>0</v>
      </c>
      <c r="F93" s="4">
        <f>L92*Invoer!$B$13/12</f>
        <v>0</v>
      </c>
      <c r="G93" s="4">
        <f>ABS(PMT(Invoer!$B$12/12,360-C93+1,L92,0))</f>
        <v>0</v>
      </c>
      <c r="I93" s="4">
        <f t="shared" si="9"/>
        <v>0</v>
      </c>
      <c r="J93" s="4">
        <f t="shared" si="10"/>
        <v>0</v>
      </c>
      <c r="K93" s="4">
        <f t="shared" si="11"/>
        <v>0</v>
      </c>
      <c r="L93" s="4">
        <f t="shared" si="13"/>
        <v>0</v>
      </c>
    </row>
    <row r="94" spans="1:12" x14ac:dyDescent="0.25">
      <c r="A94" s="10">
        <f t="shared" si="12"/>
        <v>47239</v>
      </c>
      <c r="B94">
        <f t="shared" si="7"/>
        <v>8</v>
      </c>
      <c r="C94">
        <v>93</v>
      </c>
      <c r="D94" s="4">
        <f t="shared" si="8"/>
        <v>0</v>
      </c>
      <c r="F94" s="4">
        <f>L93*Invoer!$B$13/12</f>
        <v>0</v>
      </c>
      <c r="G94" s="4">
        <f>ABS(PMT(Invoer!$B$12/12,360-C94+1,L93,0))</f>
        <v>0</v>
      </c>
      <c r="I94" s="4">
        <f t="shared" si="9"/>
        <v>0</v>
      </c>
      <c r="J94" s="4">
        <f t="shared" si="10"/>
        <v>0</v>
      </c>
      <c r="K94" s="4">
        <f t="shared" si="11"/>
        <v>0</v>
      </c>
      <c r="L94" s="4">
        <f t="shared" si="13"/>
        <v>0</v>
      </c>
    </row>
    <row r="95" spans="1:12" x14ac:dyDescent="0.25">
      <c r="A95" s="10">
        <f t="shared" si="12"/>
        <v>47270</v>
      </c>
      <c r="B95">
        <f t="shared" si="7"/>
        <v>8</v>
      </c>
      <c r="C95">
        <v>94</v>
      </c>
      <c r="D95" s="4">
        <f t="shared" si="8"/>
        <v>0</v>
      </c>
      <c r="F95" s="4">
        <f>L94*Invoer!$B$13/12</f>
        <v>0</v>
      </c>
      <c r="G95" s="4">
        <f>ABS(PMT(Invoer!$B$12/12,360-C95+1,L94,0))</f>
        <v>0</v>
      </c>
      <c r="I95" s="4">
        <f t="shared" si="9"/>
        <v>0</v>
      </c>
      <c r="J95" s="4">
        <f t="shared" si="10"/>
        <v>0</v>
      </c>
      <c r="K95" s="4">
        <f t="shared" si="11"/>
        <v>0</v>
      </c>
      <c r="L95" s="4">
        <f t="shared" si="13"/>
        <v>0</v>
      </c>
    </row>
    <row r="96" spans="1:12" x14ac:dyDescent="0.25">
      <c r="A96" s="10">
        <f t="shared" si="12"/>
        <v>47300</v>
      </c>
      <c r="B96">
        <f t="shared" si="7"/>
        <v>8</v>
      </c>
      <c r="C96">
        <v>95</v>
      </c>
      <c r="D96" s="4">
        <f t="shared" si="8"/>
        <v>0</v>
      </c>
      <c r="F96" s="4">
        <f>L95*Invoer!$B$13/12</f>
        <v>0</v>
      </c>
      <c r="G96" s="4">
        <f>ABS(PMT(Invoer!$B$12/12,360-C96+1,L95,0))</f>
        <v>0</v>
      </c>
      <c r="I96" s="4">
        <f t="shared" si="9"/>
        <v>0</v>
      </c>
      <c r="J96" s="4">
        <f t="shared" si="10"/>
        <v>0</v>
      </c>
      <c r="K96" s="4">
        <f t="shared" si="11"/>
        <v>0</v>
      </c>
      <c r="L96" s="4">
        <f t="shared" si="13"/>
        <v>0</v>
      </c>
    </row>
    <row r="97" spans="1:12" x14ac:dyDescent="0.25">
      <c r="A97" s="10">
        <f t="shared" si="12"/>
        <v>47331</v>
      </c>
      <c r="B97">
        <f t="shared" si="7"/>
        <v>8</v>
      </c>
      <c r="C97">
        <v>96</v>
      </c>
      <c r="D97" s="4">
        <f t="shared" si="8"/>
        <v>0</v>
      </c>
      <c r="F97" s="4">
        <f>L96*Invoer!$B$13/12</f>
        <v>0</v>
      </c>
      <c r="G97" s="4">
        <f>ABS(PMT(Invoer!$B$12/12,360-C97+1,L96,0))</f>
        <v>0</v>
      </c>
      <c r="I97" s="4">
        <f t="shared" si="9"/>
        <v>0</v>
      </c>
      <c r="J97" s="4">
        <f t="shared" si="10"/>
        <v>0</v>
      </c>
      <c r="K97" s="4">
        <f t="shared" si="11"/>
        <v>0</v>
      </c>
      <c r="L97" s="4">
        <f t="shared" si="13"/>
        <v>0</v>
      </c>
    </row>
    <row r="98" spans="1:12" x14ac:dyDescent="0.25">
      <c r="A98" s="10">
        <f t="shared" si="12"/>
        <v>47362</v>
      </c>
      <c r="B98">
        <f t="shared" si="7"/>
        <v>9</v>
      </c>
      <c r="C98">
        <v>97</v>
      </c>
      <c r="D98" s="4">
        <f t="shared" si="8"/>
        <v>0</v>
      </c>
      <c r="F98" s="4">
        <f>L97*Invoer!$B$13/12</f>
        <v>0</v>
      </c>
      <c r="G98" s="4">
        <f>ABS(PMT(Invoer!$B$12/12,360-C98+1,L97,0))</f>
        <v>0</v>
      </c>
      <c r="I98" s="4">
        <f t="shared" si="9"/>
        <v>0</v>
      </c>
      <c r="J98" s="4">
        <f t="shared" si="10"/>
        <v>0</v>
      </c>
      <c r="K98" s="4">
        <f t="shared" si="11"/>
        <v>0</v>
      </c>
      <c r="L98" s="4">
        <f t="shared" si="13"/>
        <v>0</v>
      </c>
    </row>
    <row r="99" spans="1:12" x14ac:dyDescent="0.25">
      <c r="A99" s="10">
        <f t="shared" si="12"/>
        <v>47392</v>
      </c>
      <c r="B99">
        <f t="shared" si="7"/>
        <v>9</v>
      </c>
      <c r="C99">
        <v>98</v>
      </c>
      <c r="D99" s="4">
        <f t="shared" si="8"/>
        <v>0</v>
      </c>
      <c r="F99" s="4">
        <f>L98*Invoer!$B$13/12</f>
        <v>0</v>
      </c>
      <c r="G99" s="4">
        <f>ABS(PMT(Invoer!$B$12/12,360-C99+1,L98,0))</f>
        <v>0</v>
      </c>
      <c r="I99" s="4">
        <f t="shared" si="9"/>
        <v>0</v>
      </c>
      <c r="J99" s="4">
        <f t="shared" si="10"/>
        <v>0</v>
      </c>
      <c r="K99" s="4">
        <f t="shared" si="11"/>
        <v>0</v>
      </c>
      <c r="L99" s="4">
        <f t="shared" si="13"/>
        <v>0</v>
      </c>
    </row>
    <row r="100" spans="1:12" x14ac:dyDescent="0.25">
      <c r="A100" s="10">
        <f t="shared" si="12"/>
        <v>47423</v>
      </c>
      <c r="B100">
        <f t="shared" si="7"/>
        <v>9</v>
      </c>
      <c r="C100">
        <v>99</v>
      </c>
      <c r="D100" s="4">
        <f t="shared" si="8"/>
        <v>0</v>
      </c>
      <c r="F100" s="4">
        <f>L99*Invoer!$B$13/12</f>
        <v>0</v>
      </c>
      <c r="G100" s="4">
        <f>ABS(PMT(Invoer!$B$12/12,360-C100+1,L99,0))</f>
        <v>0</v>
      </c>
      <c r="I100" s="4">
        <f t="shared" si="9"/>
        <v>0</v>
      </c>
      <c r="J100" s="4">
        <f t="shared" si="10"/>
        <v>0</v>
      </c>
      <c r="K100" s="4">
        <f t="shared" si="11"/>
        <v>0</v>
      </c>
      <c r="L100" s="4">
        <f t="shared" si="13"/>
        <v>0</v>
      </c>
    </row>
    <row r="101" spans="1:12" x14ac:dyDescent="0.25">
      <c r="A101" s="10">
        <f t="shared" si="12"/>
        <v>47453</v>
      </c>
      <c r="B101">
        <f t="shared" si="7"/>
        <v>9</v>
      </c>
      <c r="C101">
        <v>100</v>
      </c>
      <c r="D101" s="4">
        <f t="shared" si="8"/>
        <v>0</v>
      </c>
      <c r="F101" s="4">
        <f>L100*Invoer!$B$13/12</f>
        <v>0</v>
      </c>
      <c r="G101" s="4">
        <f>ABS(PMT(Invoer!$B$12/12,360-C101+1,L100,0))</f>
        <v>0</v>
      </c>
      <c r="I101" s="4">
        <f t="shared" si="9"/>
        <v>0</v>
      </c>
      <c r="J101" s="4">
        <f t="shared" si="10"/>
        <v>0</v>
      </c>
      <c r="K101" s="4">
        <f t="shared" si="11"/>
        <v>0</v>
      </c>
      <c r="L101" s="4">
        <f t="shared" si="13"/>
        <v>0</v>
      </c>
    </row>
    <row r="102" spans="1:12" x14ac:dyDescent="0.25">
      <c r="A102" s="10">
        <f t="shared" si="12"/>
        <v>47484</v>
      </c>
      <c r="B102">
        <f t="shared" si="7"/>
        <v>9</v>
      </c>
      <c r="C102">
        <v>101</v>
      </c>
      <c r="D102" s="4">
        <f t="shared" si="8"/>
        <v>0</v>
      </c>
      <c r="F102" s="4">
        <f>L101*Invoer!$B$13/12</f>
        <v>0</v>
      </c>
      <c r="G102" s="4">
        <f>ABS(PMT(Invoer!$B$12/12,360-C102+1,L101,0))</f>
        <v>0</v>
      </c>
      <c r="I102" s="4">
        <f t="shared" si="9"/>
        <v>0</v>
      </c>
      <c r="J102" s="4">
        <f t="shared" si="10"/>
        <v>0</v>
      </c>
      <c r="K102" s="4">
        <f t="shared" si="11"/>
        <v>0</v>
      </c>
      <c r="L102" s="4">
        <f t="shared" si="13"/>
        <v>0</v>
      </c>
    </row>
    <row r="103" spans="1:12" x14ac:dyDescent="0.25">
      <c r="A103" s="10">
        <f t="shared" si="12"/>
        <v>47515</v>
      </c>
      <c r="B103">
        <f t="shared" si="7"/>
        <v>9</v>
      </c>
      <c r="C103">
        <v>102</v>
      </c>
      <c r="D103" s="4">
        <f t="shared" si="8"/>
        <v>0</v>
      </c>
      <c r="F103" s="4">
        <f>L102*Invoer!$B$13/12</f>
        <v>0</v>
      </c>
      <c r="G103" s="4">
        <f>ABS(PMT(Invoer!$B$12/12,360-C103+1,L102,0))</f>
        <v>0</v>
      </c>
      <c r="I103" s="4">
        <f t="shared" si="9"/>
        <v>0</v>
      </c>
      <c r="J103" s="4">
        <f t="shared" si="10"/>
        <v>0</v>
      </c>
      <c r="K103" s="4">
        <f t="shared" si="11"/>
        <v>0</v>
      </c>
      <c r="L103" s="4">
        <f t="shared" si="13"/>
        <v>0</v>
      </c>
    </row>
    <row r="104" spans="1:12" x14ac:dyDescent="0.25">
      <c r="A104" s="10">
        <f t="shared" si="12"/>
        <v>47543</v>
      </c>
      <c r="B104">
        <f t="shared" si="7"/>
        <v>9</v>
      </c>
      <c r="C104">
        <v>103</v>
      </c>
      <c r="D104" s="4">
        <f t="shared" si="8"/>
        <v>0</v>
      </c>
      <c r="F104" s="4">
        <f>L103*Invoer!$B$13/12</f>
        <v>0</v>
      </c>
      <c r="G104" s="4">
        <f>ABS(PMT(Invoer!$B$12/12,360-C104+1,L103,0))</f>
        <v>0</v>
      </c>
      <c r="I104" s="4">
        <f t="shared" si="9"/>
        <v>0</v>
      </c>
      <c r="J104" s="4">
        <f t="shared" si="10"/>
        <v>0</v>
      </c>
      <c r="K104" s="4">
        <f t="shared" si="11"/>
        <v>0</v>
      </c>
      <c r="L104" s="4">
        <f t="shared" si="13"/>
        <v>0</v>
      </c>
    </row>
    <row r="105" spans="1:12" x14ac:dyDescent="0.25">
      <c r="A105" s="10">
        <f t="shared" si="12"/>
        <v>47574</v>
      </c>
      <c r="B105">
        <f t="shared" si="7"/>
        <v>9</v>
      </c>
      <c r="C105">
        <v>104</v>
      </c>
      <c r="D105" s="4">
        <f t="shared" si="8"/>
        <v>0</v>
      </c>
      <c r="F105" s="4">
        <f>L104*Invoer!$B$13/12</f>
        <v>0</v>
      </c>
      <c r="G105" s="4">
        <f>ABS(PMT(Invoer!$B$12/12,360-C105+1,L104,0))</f>
        <v>0</v>
      </c>
      <c r="I105" s="4">
        <f t="shared" si="9"/>
        <v>0</v>
      </c>
      <c r="J105" s="4">
        <f t="shared" si="10"/>
        <v>0</v>
      </c>
      <c r="K105" s="4">
        <f t="shared" si="11"/>
        <v>0</v>
      </c>
      <c r="L105" s="4">
        <f t="shared" si="13"/>
        <v>0</v>
      </c>
    </row>
    <row r="106" spans="1:12" x14ac:dyDescent="0.25">
      <c r="A106" s="10">
        <f t="shared" si="12"/>
        <v>47604</v>
      </c>
      <c r="B106">
        <f t="shared" si="7"/>
        <v>9</v>
      </c>
      <c r="C106">
        <v>105</v>
      </c>
      <c r="D106" s="4">
        <f t="shared" si="8"/>
        <v>0</v>
      </c>
      <c r="F106" s="4">
        <f>L105*Invoer!$B$13/12</f>
        <v>0</v>
      </c>
      <c r="G106" s="4">
        <f>ABS(PMT(Invoer!$B$12/12,360-C106+1,L105,0))</f>
        <v>0</v>
      </c>
      <c r="I106" s="4">
        <f t="shared" si="9"/>
        <v>0</v>
      </c>
      <c r="J106" s="4">
        <f t="shared" si="10"/>
        <v>0</v>
      </c>
      <c r="K106" s="4">
        <f t="shared" si="11"/>
        <v>0</v>
      </c>
      <c r="L106" s="4">
        <f t="shared" si="13"/>
        <v>0</v>
      </c>
    </row>
    <row r="107" spans="1:12" x14ac:dyDescent="0.25">
      <c r="A107" s="10">
        <f t="shared" si="12"/>
        <v>47635</v>
      </c>
      <c r="B107">
        <f t="shared" si="7"/>
        <v>9</v>
      </c>
      <c r="C107">
        <v>106</v>
      </c>
      <c r="D107" s="4">
        <f t="shared" si="8"/>
        <v>0</v>
      </c>
      <c r="F107" s="4">
        <f>L106*Invoer!$B$13/12</f>
        <v>0</v>
      </c>
      <c r="G107" s="4">
        <f>ABS(PMT(Invoer!$B$12/12,360-C107+1,L106,0))</f>
        <v>0</v>
      </c>
      <c r="I107" s="4">
        <f t="shared" si="9"/>
        <v>0</v>
      </c>
      <c r="J107" s="4">
        <f t="shared" si="10"/>
        <v>0</v>
      </c>
      <c r="K107" s="4">
        <f t="shared" si="11"/>
        <v>0</v>
      </c>
      <c r="L107" s="4">
        <f t="shared" si="13"/>
        <v>0</v>
      </c>
    </row>
    <row r="108" spans="1:12" x14ac:dyDescent="0.25">
      <c r="A108" s="10">
        <f t="shared" si="12"/>
        <v>47665</v>
      </c>
      <c r="B108">
        <f t="shared" si="7"/>
        <v>9</v>
      </c>
      <c r="C108">
        <v>107</v>
      </c>
      <c r="D108" s="4">
        <f t="shared" si="8"/>
        <v>0</v>
      </c>
      <c r="F108" s="4">
        <f>L107*Invoer!$B$13/12</f>
        <v>0</v>
      </c>
      <c r="G108" s="4">
        <f>ABS(PMT(Invoer!$B$12/12,360-C108+1,L107,0))</f>
        <v>0</v>
      </c>
      <c r="I108" s="4">
        <f t="shared" si="9"/>
        <v>0</v>
      </c>
      <c r="J108" s="4">
        <f t="shared" si="10"/>
        <v>0</v>
      </c>
      <c r="K108" s="4">
        <f t="shared" si="11"/>
        <v>0</v>
      </c>
      <c r="L108" s="4">
        <f t="shared" si="13"/>
        <v>0</v>
      </c>
    </row>
    <row r="109" spans="1:12" x14ac:dyDescent="0.25">
      <c r="A109" s="10">
        <f t="shared" si="12"/>
        <v>47696</v>
      </c>
      <c r="B109">
        <f t="shared" si="7"/>
        <v>9</v>
      </c>
      <c r="C109">
        <v>108</v>
      </c>
      <c r="D109" s="4">
        <f t="shared" si="8"/>
        <v>0</v>
      </c>
      <c r="F109" s="4">
        <f>L108*Invoer!$B$13/12</f>
        <v>0</v>
      </c>
      <c r="G109" s="4">
        <f>ABS(PMT(Invoer!$B$12/12,360-C109+1,L108,0))</f>
        <v>0</v>
      </c>
      <c r="I109" s="4">
        <f t="shared" si="9"/>
        <v>0</v>
      </c>
      <c r="J109" s="4">
        <f t="shared" si="10"/>
        <v>0</v>
      </c>
      <c r="K109" s="4">
        <f t="shared" si="11"/>
        <v>0</v>
      </c>
      <c r="L109" s="4">
        <f t="shared" si="13"/>
        <v>0</v>
      </c>
    </row>
    <row r="110" spans="1:12" x14ac:dyDescent="0.25">
      <c r="A110" s="10">
        <f t="shared" si="12"/>
        <v>47727</v>
      </c>
      <c r="B110">
        <f t="shared" si="7"/>
        <v>10</v>
      </c>
      <c r="C110">
        <v>109</v>
      </c>
      <c r="D110" s="4">
        <f t="shared" si="8"/>
        <v>0</v>
      </c>
      <c r="F110" s="4">
        <f>L109*Invoer!$B$13/12</f>
        <v>0</v>
      </c>
      <c r="G110" s="4">
        <f>ABS(PMT(Invoer!$B$12/12,360-C110+1,L109,0))</f>
        <v>0</v>
      </c>
      <c r="I110" s="4">
        <f t="shared" si="9"/>
        <v>0</v>
      </c>
      <c r="J110" s="4">
        <f t="shared" si="10"/>
        <v>0</v>
      </c>
      <c r="K110" s="4">
        <f t="shared" si="11"/>
        <v>0</v>
      </c>
      <c r="L110" s="4">
        <f t="shared" si="13"/>
        <v>0</v>
      </c>
    </row>
    <row r="111" spans="1:12" x14ac:dyDescent="0.25">
      <c r="A111" s="10">
        <f t="shared" si="12"/>
        <v>47757</v>
      </c>
      <c r="B111">
        <f t="shared" si="7"/>
        <v>10</v>
      </c>
      <c r="C111">
        <v>110</v>
      </c>
      <c r="D111" s="4">
        <f t="shared" si="8"/>
        <v>0</v>
      </c>
      <c r="F111" s="4">
        <f>L110*Invoer!$B$13/12</f>
        <v>0</v>
      </c>
      <c r="G111" s="4">
        <f>ABS(PMT(Invoer!$B$12/12,360-C111+1,L110,0))</f>
        <v>0</v>
      </c>
      <c r="I111" s="4">
        <f t="shared" si="9"/>
        <v>0</v>
      </c>
      <c r="J111" s="4">
        <f t="shared" si="10"/>
        <v>0</v>
      </c>
      <c r="K111" s="4">
        <f t="shared" si="11"/>
        <v>0</v>
      </c>
      <c r="L111" s="4">
        <f t="shared" si="13"/>
        <v>0</v>
      </c>
    </row>
    <row r="112" spans="1:12" x14ac:dyDescent="0.25">
      <c r="A112" s="10">
        <f t="shared" si="12"/>
        <v>47788</v>
      </c>
      <c r="B112">
        <f t="shared" si="7"/>
        <v>10</v>
      </c>
      <c r="C112">
        <v>111</v>
      </c>
      <c r="D112" s="4">
        <f t="shared" si="8"/>
        <v>0</v>
      </c>
      <c r="F112" s="4">
        <f>L111*Invoer!$B$13/12</f>
        <v>0</v>
      </c>
      <c r="G112" s="4">
        <f>ABS(PMT(Invoer!$B$12/12,360-C112+1,L111,0))</f>
        <v>0</v>
      </c>
      <c r="I112" s="4">
        <f t="shared" si="9"/>
        <v>0</v>
      </c>
      <c r="J112" s="4">
        <f t="shared" si="10"/>
        <v>0</v>
      </c>
      <c r="K112" s="4">
        <f t="shared" si="11"/>
        <v>0</v>
      </c>
      <c r="L112" s="4">
        <f t="shared" si="13"/>
        <v>0</v>
      </c>
    </row>
    <row r="113" spans="1:12" x14ac:dyDescent="0.25">
      <c r="A113" s="10">
        <f t="shared" si="12"/>
        <v>47818</v>
      </c>
      <c r="B113">
        <f t="shared" si="7"/>
        <v>10</v>
      </c>
      <c r="C113">
        <v>112</v>
      </c>
      <c r="D113" s="4">
        <f t="shared" si="8"/>
        <v>0</v>
      </c>
      <c r="F113" s="4">
        <f>L112*Invoer!$B$13/12</f>
        <v>0</v>
      </c>
      <c r="G113" s="4">
        <f>ABS(PMT(Invoer!$B$12/12,360-C113+1,L112,0))</f>
        <v>0</v>
      </c>
      <c r="I113" s="4">
        <f t="shared" si="9"/>
        <v>0</v>
      </c>
      <c r="J113" s="4">
        <f t="shared" si="10"/>
        <v>0</v>
      </c>
      <c r="K113" s="4">
        <f t="shared" si="11"/>
        <v>0</v>
      </c>
      <c r="L113" s="4">
        <f t="shared" si="13"/>
        <v>0</v>
      </c>
    </row>
    <row r="114" spans="1:12" x14ac:dyDescent="0.25">
      <c r="A114" s="10">
        <f t="shared" si="12"/>
        <v>47849</v>
      </c>
      <c r="B114">
        <f t="shared" si="7"/>
        <v>10</v>
      </c>
      <c r="C114">
        <v>113</v>
      </c>
      <c r="D114" s="4">
        <f t="shared" si="8"/>
        <v>0</v>
      </c>
      <c r="F114" s="4">
        <f>L113*Invoer!$B$13/12</f>
        <v>0</v>
      </c>
      <c r="G114" s="4">
        <f>ABS(PMT(Invoer!$B$12/12,360-C114+1,L113,0))</f>
        <v>0</v>
      </c>
      <c r="I114" s="4">
        <f t="shared" si="9"/>
        <v>0</v>
      </c>
      <c r="J114" s="4">
        <f t="shared" si="10"/>
        <v>0</v>
      </c>
      <c r="K114" s="4">
        <f t="shared" si="11"/>
        <v>0</v>
      </c>
      <c r="L114" s="4">
        <f t="shared" si="13"/>
        <v>0</v>
      </c>
    </row>
    <row r="115" spans="1:12" x14ac:dyDescent="0.25">
      <c r="A115" s="10">
        <f t="shared" si="12"/>
        <v>47880</v>
      </c>
      <c r="B115">
        <f t="shared" si="7"/>
        <v>10</v>
      </c>
      <c r="C115">
        <v>114</v>
      </c>
      <c r="D115" s="4">
        <f t="shared" si="8"/>
        <v>0</v>
      </c>
      <c r="F115" s="4">
        <f>L114*Invoer!$B$13/12</f>
        <v>0</v>
      </c>
      <c r="G115" s="4">
        <f>ABS(PMT(Invoer!$B$12/12,360-C115+1,L114,0))</f>
        <v>0</v>
      </c>
      <c r="I115" s="4">
        <f t="shared" si="9"/>
        <v>0</v>
      </c>
      <c r="J115" s="4">
        <f t="shared" si="10"/>
        <v>0</v>
      </c>
      <c r="K115" s="4">
        <f t="shared" si="11"/>
        <v>0</v>
      </c>
      <c r="L115" s="4">
        <f t="shared" si="13"/>
        <v>0</v>
      </c>
    </row>
    <row r="116" spans="1:12" x14ac:dyDescent="0.25">
      <c r="A116" s="10">
        <f t="shared" si="12"/>
        <v>47908</v>
      </c>
      <c r="B116">
        <f t="shared" si="7"/>
        <v>10</v>
      </c>
      <c r="C116">
        <v>115</v>
      </c>
      <c r="D116" s="4">
        <f t="shared" si="8"/>
        <v>0</v>
      </c>
      <c r="F116" s="4">
        <f>L115*Invoer!$B$13/12</f>
        <v>0</v>
      </c>
      <c r="G116" s="4">
        <f>ABS(PMT(Invoer!$B$12/12,360-C116+1,L115,0))</f>
        <v>0</v>
      </c>
      <c r="I116" s="4">
        <f t="shared" si="9"/>
        <v>0</v>
      </c>
      <c r="J116" s="4">
        <f t="shared" si="10"/>
        <v>0</v>
      </c>
      <c r="K116" s="4">
        <f t="shared" si="11"/>
        <v>0</v>
      </c>
      <c r="L116" s="4">
        <f t="shared" si="13"/>
        <v>0</v>
      </c>
    </row>
    <row r="117" spans="1:12" x14ac:dyDescent="0.25">
      <c r="A117" s="10">
        <f t="shared" si="12"/>
        <v>47939</v>
      </c>
      <c r="B117">
        <f t="shared" si="7"/>
        <v>10</v>
      </c>
      <c r="C117">
        <v>116</v>
      </c>
      <c r="D117" s="4">
        <f t="shared" si="8"/>
        <v>0</v>
      </c>
      <c r="F117" s="4">
        <f>L116*Invoer!$B$13/12</f>
        <v>0</v>
      </c>
      <c r="G117" s="4">
        <f>ABS(PMT(Invoer!$B$12/12,360-C117+1,L116,0))</f>
        <v>0</v>
      </c>
      <c r="I117" s="4">
        <f t="shared" si="9"/>
        <v>0</v>
      </c>
      <c r="J117" s="4">
        <f t="shared" si="10"/>
        <v>0</v>
      </c>
      <c r="K117" s="4">
        <f t="shared" si="11"/>
        <v>0</v>
      </c>
      <c r="L117" s="4">
        <f t="shared" si="13"/>
        <v>0</v>
      </c>
    </row>
    <row r="118" spans="1:12" x14ac:dyDescent="0.25">
      <c r="A118" s="10">
        <f t="shared" si="12"/>
        <v>47969</v>
      </c>
      <c r="B118">
        <f t="shared" si="7"/>
        <v>10</v>
      </c>
      <c r="C118">
        <v>117</v>
      </c>
      <c r="D118" s="4">
        <f t="shared" si="8"/>
        <v>0</v>
      </c>
      <c r="F118" s="4">
        <f>L117*Invoer!$B$13/12</f>
        <v>0</v>
      </c>
      <c r="G118" s="4">
        <f>ABS(PMT(Invoer!$B$12/12,360-C118+1,L117,0))</f>
        <v>0</v>
      </c>
      <c r="I118" s="4">
        <f t="shared" si="9"/>
        <v>0</v>
      </c>
      <c r="J118" s="4">
        <f t="shared" si="10"/>
        <v>0</v>
      </c>
      <c r="K118" s="4">
        <f t="shared" si="11"/>
        <v>0</v>
      </c>
      <c r="L118" s="4">
        <f t="shared" si="13"/>
        <v>0</v>
      </c>
    </row>
    <row r="119" spans="1:12" x14ac:dyDescent="0.25">
      <c r="A119" s="10">
        <f t="shared" si="12"/>
        <v>48000</v>
      </c>
      <c r="B119">
        <f t="shared" si="7"/>
        <v>10</v>
      </c>
      <c r="C119">
        <v>118</v>
      </c>
      <c r="D119" s="4">
        <f t="shared" si="8"/>
        <v>0</v>
      </c>
      <c r="F119" s="4">
        <f>L118*Invoer!$B$13/12</f>
        <v>0</v>
      </c>
      <c r="G119" s="4">
        <f>ABS(PMT(Invoer!$B$12/12,360-C119+1,L118,0))</f>
        <v>0</v>
      </c>
      <c r="I119" s="4">
        <f t="shared" si="9"/>
        <v>0</v>
      </c>
      <c r="J119" s="4">
        <f t="shared" si="10"/>
        <v>0</v>
      </c>
      <c r="K119" s="4">
        <f t="shared" si="11"/>
        <v>0</v>
      </c>
      <c r="L119" s="4">
        <f t="shared" si="13"/>
        <v>0</v>
      </c>
    </row>
    <row r="120" spans="1:12" x14ac:dyDescent="0.25">
      <c r="A120" s="10">
        <f t="shared" si="12"/>
        <v>48030</v>
      </c>
      <c r="B120">
        <f t="shared" si="7"/>
        <v>10</v>
      </c>
      <c r="C120">
        <v>119</v>
      </c>
      <c r="D120" s="4">
        <f t="shared" si="8"/>
        <v>0</v>
      </c>
      <c r="F120" s="4">
        <f>L119*Invoer!$B$13/12</f>
        <v>0</v>
      </c>
      <c r="G120" s="4">
        <f>ABS(PMT(Invoer!$B$12/12,360-C120+1,L119,0))</f>
        <v>0</v>
      </c>
      <c r="I120" s="4">
        <f t="shared" si="9"/>
        <v>0</v>
      </c>
      <c r="J120" s="4">
        <f t="shared" si="10"/>
        <v>0</v>
      </c>
      <c r="K120" s="4">
        <f t="shared" si="11"/>
        <v>0</v>
      </c>
      <c r="L120" s="4">
        <f t="shared" si="13"/>
        <v>0</v>
      </c>
    </row>
    <row r="121" spans="1:12" x14ac:dyDescent="0.25">
      <c r="A121" s="10">
        <f t="shared" si="12"/>
        <v>48061</v>
      </c>
      <c r="B121">
        <f t="shared" si="7"/>
        <v>10</v>
      </c>
      <c r="C121">
        <v>120</v>
      </c>
      <c r="D121" s="4">
        <f t="shared" si="8"/>
        <v>0</v>
      </c>
      <c r="F121" s="4">
        <f>L120*Invoer!$B$13/12</f>
        <v>0</v>
      </c>
      <c r="G121" s="4">
        <f>ABS(PMT(Invoer!$B$12/12,360-C121+1,L120,0))</f>
        <v>0</v>
      </c>
      <c r="I121" s="4">
        <f t="shared" si="9"/>
        <v>0</v>
      </c>
      <c r="J121" s="4">
        <f t="shared" si="10"/>
        <v>0</v>
      </c>
      <c r="K121" s="4">
        <f t="shared" si="11"/>
        <v>0</v>
      </c>
      <c r="L121" s="4">
        <f t="shared" si="13"/>
        <v>0</v>
      </c>
    </row>
    <row r="122" spans="1:12" x14ac:dyDescent="0.25">
      <c r="A122" s="10">
        <f t="shared" si="12"/>
        <v>48092</v>
      </c>
      <c r="B122">
        <f t="shared" si="7"/>
        <v>11</v>
      </c>
      <c r="C122">
        <v>121</v>
      </c>
      <c r="D122" s="4">
        <f t="shared" si="8"/>
        <v>0</v>
      </c>
      <c r="F122" s="4">
        <f>L121*Invoer!$B$14/12</f>
        <v>0</v>
      </c>
      <c r="G122" s="4">
        <f>ABS(PMT(Invoer!$B$12/12,360-C122+1,L121,0))</f>
        <v>0</v>
      </c>
      <c r="I122" s="4">
        <f t="shared" si="9"/>
        <v>0</v>
      </c>
      <c r="J122" s="4">
        <f t="shared" si="10"/>
        <v>0</v>
      </c>
      <c r="K122" s="4">
        <f t="shared" si="11"/>
        <v>0</v>
      </c>
      <c r="L122" s="4">
        <f t="shared" si="13"/>
        <v>0</v>
      </c>
    </row>
    <row r="123" spans="1:12" x14ac:dyDescent="0.25">
      <c r="A123" s="10">
        <f t="shared" si="12"/>
        <v>48122</v>
      </c>
      <c r="B123">
        <f t="shared" si="7"/>
        <v>11</v>
      </c>
      <c r="C123">
        <v>122</v>
      </c>
      <c r="D123" s="4">
        <f t="shared" si="8"/>
        <v>0</v>
      </c>
      <c r="F123" s="4">
        <f>L122*Invoer!$B$14/12</f>
        <v>0</v>
      </c>
      <c r="G123" s="4">
        <f>ABS(PMT(Invoer!$B$12/12,360-C123+1,L122,0))</f>
        <v>0</v>
      </c>
      <c r="I123" s="4">
        <f t="shared" si="9"/>
        <v>0</v>
      </c>
      <c r="J123" s="4">
        <f t="shared" si="10"/>
        <v>0</v>
      </c>
      <c r="K123" s="4">
        <f t="shared" si="11"/>
        <v>0</v>
      </c>
      <c r="L123" s="4">
        <f t="shared" si="13"/>
        <v>0</v>
      </c>
    </row>
    <row r="124" spans="1:12" x14ac:dyDescent="0.25">
      <c r="A124" s="10">
        <f t="shared" si="12"/>
        <v>48153</v>
      </c>
      <c r="B124">
        <f t="shared" si="7"/>
        <v>11</v>
      </c>
      <c r="C124">
        <v>123</v>
      </c>
      <c r="D124" s="4">
        <f t="shared" si="8"/>
        <v>0</v>
      </c>
      <c r="F124" s="4">
        <f>L123*Invoer!$B$14/12</f>
        <v>0</v>
      </c>
      <c r="G124" s="4">
        <f>ABS(PMT(Invoer!$B$12/12,360-C124+1,L123,0))</f>
        <v>0</v>
      </c>
      <c r="I124" s="4">
        <f t="shared" si="9"/>
        <v>0</v>
      </c>
      <c r="J124" s="4">
        <f t="shared" si="10"/>
        <v>0</v>
      </c>
      <c r="K124" s="4">
        <f t="shared" si="11"/>
        <v>0</v>
      </c>
      <c r="L124" s="4">
        <f t="shared" si="13"/>
        <v>0</v>
      </c>
    </row>
    <row r="125" spans="1:12" x14ac:dyDescent="0.25">
      <c r="A125" s="10">
        <f t="shared" si="12"/>
        <v>48183</v>
      </c>
      <c r="B125">
        <f t="shared" si="7"/>
        <v>11</v>
      </c>
      <c r="C125">
        <v>124</v>
      </c>
      <c r="D125" s="4">
        <f t="shared" si="8"/>
        <v>0</v>
      </c>
      <c r="F125" s="4">
        <f>L124*Invoer!$B$14/12</f>
        <v>0</v>
      </c>
      <c r="G125" s="4">
        <f>ABS(PMT(Invoer!$B$12/12,360-C125+1,L124,0))</f>
        <v>0</v>
      </c>
      <c r="I125" s="4">
        <f t="shared" si="9"/>
        <v>0</v>
      </c>
      <c r="J125" s="4">
        <f t="shared" si="10"/>
        <v>0</v>
      </c>
      <c r="K125" s="4">
        <f t="shared" si="11"/>
        <v>0</v>
      </c>
      <c r="L125" s="4">
        <f t="shared" si="13"/>
        <v>0</v>
      </c>
    </row>
    <row r="126" spans="1:12" x14ac:dyDescent="0.25">
      <c r="A126" s="10">
        <f t="shared" si="12"/>
        <v>48214</v>
      </c>
      <c r="B126">
        <f t="shared" si="7"/>
        <v>11</v>
      </c>
      <c r="C126">
        <v>125</v>
      </c>
      <c r="D126" s="4">
        <f t="shared" si="8"/>
        <v>0</v>
      </c>
      <c r="F126" s="4">
        <f>L125*Invoer!$B$14/12</f>
        <v>0</v>
      </c>
      <c r="G126" s="4">
        <f>ABS(PMT(Invoer!$B$12/12,360-C126+1,L125,0))</f>
        <v>0</v>
      </c>
      <c r="I126" s="4">
        <f t="shared" si="9"/>
        <v>0</v>
      </c>
      <c r="J126" s="4">
        <f t="shared" si="10"/>
        <v>0</v>
      </c>
      <c r="K126" s="4">
        <f t="shared" si="11"/>
        <v>0</v>
      </c>
      <c r="L126" s="4">
        <f t="shared" si="13"/>
        <v>0</v>
      </c>
    </row>
    <row r="127" spans="1:12" x14ac:dyDescent="0.25">
      <c r="A127" s="10">
        <f t="shared" si="12"/>
        <v>48245</v>
      </c>
      <c r="B127">
        <f t="shared" si="7"/>
        <v>11</v>
      </c>
      <c r="C127">
        <v>126</v>
      </c>
      <c r="D127" s="4">
        <f t="shared" si="8"/>
        <v>0</v>
      </c>
      <c r="F127" s="4">
        <f>L126*Invoer!$B$14/12</f>
        <v>0</v>
      </c>
      <c r="G127" s="4">
        <f>ABS(PMT(Invoer!$B$12/12,360-C127+1,L126,0))</f>
        <v>0</v>
      </c>
      <c r="I127" s="4">
        <f t="shared" si="9"/>
        <v>0</v>
      </c>
      <c r="J127" s="4">
        <f t="shared" si="10"/>
        <v>0</v>
      </c>
      <c r="K127" s="4">
        <f t="shared" si="11"/>
        <v>0</v>
      </c>
      <c r="L127" s="4">
        <f t="shared" si="13"/>
        <v>0</v>
      </c>
    </row>
    <row r="128" spans="1:12" x14ac:dyDescent="0.25">
      <c r="A128" s="10">
        <f t="shared" si="12"/>
        <v>48274</v>
      </c>
      <c r="B128">
        <f t="shared" si="7"/>
        <v>11</v>
      </c>
      <c r="C128">
        <v>127</v>
      </c>
      <c r="D128" s="4">
        <f t="shared" si="8"/>
        <v>0</v>
      </c>
      <c r="F128" s="4">
        <f>L127*Invoer!$B$14/12</f>
        <v>0</v>
      </c>
      <c r="G128" s="4">
        <f>ABS(PMT(Invoer!$B$12/12,360-C128+1,L127,0))</f>
        <v>0</v>
      </c>
      <c r="I128" s="4">
        <f t="shared" si="9"/>
        <v>0</v>
      </c>
      <c r="J128" s="4">
        <f t="shared" si="10"/>
        <v>0</v>
      </c>
      <c r="K128" s="4">
        <f t="shared" si="11"/>
        <v>0</v>
      </c>
      <c r="L128" s="4">
        <f t="shared" si="13"/>
        <v>0</v>
      </c>
    </row>
    <row r="129" spans="1:12" x14ac:dyDescent="0.25">
      <c r="A129" s="10">
        <f t="shared" si="12"/>
        <v>48305</v>
      </c>
      <c r="B129">
        <f t="shared" si="7"/>
        <v>11</v>
      </c>
      <c r="C129">
        <v>128</v>
      </c>
      <c r="D129" s="4">
        <f t="shared" si="8"/>
        <v>0</v>
      </c>
      <c r="F129" s="4">
        <f>L128*Invoer!$B$14/12</f>
        <v>0</v>
      </c>
      <c r="G129" s="4">
        <f>ABS(PMT(Invoer!$B$12/12,360-C129+1,L128,0))</f>
        <v>0</v>
      </c>
      <c r="I129" s="4">
        <f t="shared" si="9"/>
        <v>0</v>
      </c>
      <c r="J129" s="4">
        <f t="shared" si="10"/>
        <v>0</v>
      </c>
      <c r="K129" s="4">
        <f t="shared" si="11"/>
        <v>0</v>
      </c>
      <c r="L129" s="4">
        <f t="shared" si="13"/>
        <v>0</v>
      </c>
    </row>
    <row r="130" spans="1:12" x14ac:dyDescent="0.25">
      <c r="A130" s="10">
        <f t="shared" si="12"/>
        <v>48335</v>
      </c>
      <c r="B130">
        <f t="shared" si="7"/>
        <v>11</v>
      </c>
      <c r="C130">
        <v>129</v>
      </c>
      <c r="D130" s="4">
        <f t="shared" si="8"/>
        <v>0</v>
      </c>
      <c r="F130" s="4">
        <f>L129*Invoer!$B$14/12</f>
        <v>0</v>
      </c>
      <c r="G130" s="4">
        <f>ABS(PMT(Invoer!$B$12/12,360-C130+1,L129,0))</f>
        <v>0</v>
      </c>
      <c r="I130" s="4">
        <f t="shared" si="9"/>
        <v>0</v>
      </c>
      <c r="J130" s="4">
        <f t="shared" si="10"/>
        <v>0</v>
      </c>
      <c r="K130" s="4">
        <f t="shared" si="11"/>
        <v>0</v>
      </c>
      <c r="L130" s="4">
        <f t="shared" si="13"/>
        <v>0</v>
      </c>
    </row>
    <row r="131" spans="1:12" x14ac:dyDescent="0.25">
      <c r="A131" s="10">
        <f t="shared" si="12"/>
        <v>48366</v>
      </c>
      <c r="B131">
        <f t="shared" ref="B131:B194" si="14">CEILING(C131/12,1)</f>
        <v>11</v>
      </c>
      <c r="C131">
        <v>130</v>
      </c>
      <c r="D131" s="4">
        <f t="shared" ref="D131:D194" si="15">G131-F131</f>
        <v>0</v>
      </c>
      <c r="F131" s="4">
        <f>L130*Invoer!$B$14/12</f>
        <v>0</v>
      </c>
      <c r="G131" s="4">
        <f>ABS(PMT(Invoer!$B$12/12,360-C131+1,L130,0))</f>
        <v>0</v>
      </c>
      <c r="I131" s="4">
        <f t="shared" ref="I131:I194" si="16">G131-H131</f>
        <v>0</v>
      </c>
      <c r="J131" s="4">
        <f t="shared" ref="J131:J194" si="17">SUM(E131,G131)</f>
        <v>0</v>
      </c>
      <c r="K131" s="4">
        <f t="shared" ref="K131:K194" si="18">J131-H131</f>
        <v>0</v>
      </c>
      <c r="L131" s="4">
        <f t="shared" si="13"/>
        <v>0</v>
      </c>
    </row>
    <row r="132" spans="1:12" x14ac:dyDescent="0.25">
      <c r="A132" s="10">
        <f t="shared" ref="A132:A195" si="19">DATE(YEAR(A131),MONTH(A131)+1,DAY(A131))</f>
        <v>48396</v>
      </c>
      <c r="B132">
        <f t="shared" si="14"/>
        <v>11</v>
      </c>
      <c r="C132">
        <v>131</v>
      </c>
      <c r="D132" s="4">
        <f t="shared" si="15"/>
        <v>0</v>
      </c>
      <c r="F132" s="4">
        <f>L131*Invoer!$B$14/12</f>
        <v>0</v>
      </c>
      <c r="G132" s="4">
        <f>ABS(PMT(Invoer!$B$12/12,360-C132+1,L131,0))</f>
        <v>0</v>
      </c>
      <c r="I132" s="4">
        <f t="shared" si="16"/>
        <v>0</v>
      </c>
      <c r="J132" s="4">
        <f t="shared" si="17"/>
        <v>0</v>
      </c>
      <c r="K132" s="4">
        <f t="shared" si="18"/>
        <v>0</v>
      </c>
      <c r="L132" s="4">
        <f t="shared" ref="L132:L195" si="20">L131-D132-E132</f>
        <v>0</v>
      </c>
    </row>
    <row r="133" spans="1:12" x14ac:dyDescent="0.25">
      <c r="A133" s="10">
        <f t="shared" si="19"/>
        <v>48427</v>
      </c>
      <c r="B133">
        <f t="shared" si="14"/>
        <v>11</v>
      </c>
      <c r="C133">
        <v>132</v>
      </c>
      <c r="D133" s="4">
        <f t="shared" si="15"/>
        <v>0</v>
      </c>
      <c r="F133" s="4">
        <f>L132*Invoer!$B$14/12</f>
        <v>0</v>
      </c>
      <c r="G133" s="4">
        <f>ABS(PMT(Invoer!$B$12/12,360-C133+1,L132,0))</f>
        <v>0</v>
      </c>
      <c r="I133" s="4">
        <f t="shared" si="16"/>
        <v>0</v>
      </c>
      <c r="J133" s="4">
        <f t="shared" si="17"/>
        <v>0</v>
      </c>
      <c r="K133" s="4">
        <f t="shared" si="18"/>
        <v>0</v>
      </c>
      <c r="L133" s="4">
        <f t="shared" si="20"/>
        <v>0</v>
      </c>
    </row>
    <row r="134" spans="1:12" x14ac:dyDescent="0.25">
      <c r="A134" s="10">
        <f t="shared" si="19"/>
        <v>48458</v>
      </c>
      <c r="B134">
        <f t="shared" si="14"/>
        <v>12</v>
      </c>
      <c r="C134">
        <v>133</v>
      </c>
      <c r="D134" s="4">
        <f t="shared" si="15"/>
        <v>0</v>
      </c>
      <c r="F134" s="4">
        <f>L133*Invoer!$B$14/12</f>
        <v>0</v>
      </c>
      <c r="G134" s="4">
        <f>ABS(PMT(Invoer!$B$12/12,360-C134+1,L133,0))</f>
        <v>0</v>
      </c>
      <c r="I134" s="4">
        <f t="shared" si="16"/>
        <v>0</v>
      </c>
      <c r="J134" s="4">
        <f t="shared" si="17"/>
        <v>0</v>
      </c>
      <c r="K134" s="4">
        <f t="shared" si="18"/>
        <v>0</v>
      </c>
      <c r="L134" s="4">
        <f t="shared" si="20"/>
        <v>0</v>
      </c>
    </row>
    <row r="135" spans="1:12" x14ac:dyDescent="0.25">
      <c r="A135" s="10">
        <f t="shared" si="19"/>
        <v>48488</v>
      </c>
      <c r="B135">
        <f t="shared" si="14"/>
        <v>12</v>
      </c>
      <c r="C135">
        <v>134</v>
      </c>
      <c r="D135" s="4">
        <f t="shared" si="15"/>
        <v>0</v>
      </c>
      <c r="F135" s="4">
        <f>L134*Invoer!$B$14/12</f>
        <v>0</v>
      </c>
      <c r="G135" s="4">
        <f>ABS(PMT(Invoer!$B$12/12,360-C135+1,L134,0))</f>
        <v>0</v>
      </c>
      <c r="I135" s="4">
        <f t="shared" si="16"/>
        <v>0</v>
      </c>
      <c r="J135" s="4">
        <f t="shared" si="17"/>
        <v>0</v>
      </c>
      <c r="K135" s="4">
        <f t="shared" si="18"/>
        <v>0</v>
      </c>
      <c r="L135" s="4">
        <f t="shared" si="20"/>
        <v>0</v>
      </c>
    </row>
    <row r="136" spans="1:12" x14ac:dyDescent="0.25">
      <c r="A136" s="10">
        <f t="shared" si="19"/>
        <v>48519</v>
      </c>
      <c r="B136">
        <f t="shared" si="14"/>
        <v>12</v>
      </c>
      <c r="C136">
        <v>135</v>
      </c>
      <c r="D136" s="4">
        <f t="shared" si="15"/>
        <v>0</v>
      </c>
      <c r="F136" s="4">
        <f>L135*Invoer!$B$14/12</f>
        <v>0</v>
      </c>
      <c r="G136" s="4">
        <f>ABS(PMT(Invoer!$B$12/12,360-C136+1,L135,0))</f>
        <v>0</v>
      </c>
      <c r="I136" s="4">
        <f t="shared" si="16"/>
        <v>0</v>
      </c>
      <c r="J136" s="4">
        <f t="shared" si="17"/>
        <v>0</v>
      </c>
      <c r="K136" s="4">
        <f t="shared" si="18"/>
        <v>0</v>
      </c>
      <c r="L136" s="4">
        <f t="shared" si="20"/>
        <v>0</v>
      </c>
    </row>
    <row r="137" spans="1:12" x14ac:dyDescent="0.25">
      <c r="A137" s="10">
        <f t="shared" si="19"/>
        <v>48549</v>
      </c>
      <c r="B137">
        <f t="shared" si="14"/>
        <v>12</v>
      </c>
      <c r="C137">
        <v>136</v>
      </c>
      <c r="D137" s="4">
        <f t="shared" si="15"/>
        <v>0</v>
      </c>
      <c r="F137" s="4">
        <f>L136*Invoer!$B$14/12</f>
        <v>0</v>
      </c>
      <c r="G137" s="4">
        <f>ABS(PMT(Invoer!$B$12/12,360-C137+1,L136,0))</f>
        <v>0</v>
      </c>
      <c r="I137" s="4">
        <f t="shared" si="16"/>
        <v>0</v>
      </c>
      <c r="J137" s="4">
        <f t="shared" si="17"/>
        <v>0</v>
      </c>
      <c r="K137" s="4">
        <f t="shared" si="18"/>
        <v>0</v>
      </c>
      <c r="L137" s="4">
        <f t="shared" si="20"/>
        <v>0</v>
      </c>
    </row>
    <row r="138" spans="1:12" x14ac:dyDescent="0.25">
      <c r="A138" s="10">
        <f t="shared" si="19"/>
        <v>48580</v>
      </c>
      <c r="B138">
        <f t="shared" si="14"/>
        <v>12</v>
      </c>
      <c r="C138">
        <v>137</v>
      </c>
      <c r="D138" s="4">
        <f t="shared" si="15"/>
        <v>0</v>
      </c>
      <c r="F138" s="4">
        <f>L137*Invoer!$B$14/12</f>
        <v>0</v>
      </c>
      <c r="G138" s="4">
        <f>ABS(PMT(Invoer!$B$12/12,360-C138+1,L137,0))</f>
        <v>0</v>
      </c>
      <c r="I138" s="4">
        <f t="shared" si="16"/>
        <v>0</v>
      </c>
      <c r="J138" s="4">
        <f t="shared" si="17"/>
        <v>0</v>
      </c>
      <c r="K138" s="4">
        <f t="shared" si="18"/>
        <v>0</v>
      </c>
      <c r="L138" s="4">
        <f t="shared" si="20"/>
        <v>0</v>
      </c>
    </row>
    <row r="139" spans="1:12" x14ac:dyDescent="0.25">
      <c r="A139" s="10">
        <f t="shared" si="19"/>
        <v>48611</v>
      </c>
      <c r="B139">
        <f t="shared" si="14"/>
        <v>12</v>
      </c>
      <c r="C139">
        <v>138</v>
      </c>
      <c r="D139" s="4">
        <f t="shared" si="15"/>
        <v>0</v>
      </c>
      <c r="F139" s="4">
        <f>L138*Invoer!$B$14/12</f>
        <v>0</v>
      </c>
      <c r="G139" s="4">
        <f>ABS(PMT(Invoer!$B$12/12,360-C139+1,L138,0))</f>
        <v>0</v>
      </c>
      <c r="I139" s="4">
        <f t="shared" si="16"/>
        <v>0</v>
      </c>
      <c r="J139" s="4">
        <f t="shared" si="17"/>
        <v>0</v>
      </c>
      <c r="K139" s="4">
        <f t="shared" si="18"/>
        <v>0</v>
      </c>
      <c r="L139" s="4">
        <f t="shared" si="20"/>
        <v>0</v>
      </c>
    </row>
    <row r="140" spans="1:12" x14ac:dyDescent="0.25">
      <c r="A140" s="10">
        <f t="shared" si="19"/>
        <v>48639</v>
      </c>
      <c r="B140">
        <f t="shared" si="14"/>
        <v>12</v>
      </c>
      <c r="C140">
        <v>139</v>
      </c>
      <c r="D140" s="4">
        <f t="shared" si="15"/>
        <v>0</v>
      </c>
      <c r="F140" s="4">
        <f>L139*Invoer!$B$14/12</f>
        <v>0</v>
      </c>
      <c r="G140" s="4">
        <f>ABS(PMT(Invoer!$B$12/12,360-C140+1,L139,0))</f>
        <v>0</v>
      </c>
      <c r="I140" s="4">
        <f t="shared" si="16"/>
        <v>0</v>
      </c>
      <c r="J140" s="4">
        <f t="shared" si="17"/>
        <v>0</v>
      </c>
      <c r="K140" s="4">
        <f t="shared" si="18"/>
        <v>0</v>
      </c>
      <c r="L140" s="4">
        <f t="shared" si="20"/>
        <v>0</v>
      </c>
    </row>
    <row r="141" spans="1:12" x14ac:dyDescent="0.25">
      <c r="A141" s="10">
        <f t="shared" si="19"/>
        <v>48670</v>
      </c>
      <c r="B141">
        <f t="shared" si="14"/>
        <v>12</v>
      </c>
      <c r="C141">
        <v>140</v>
      </c>
      <c r="D141" s="4">
        <f t="shared" si="15"/>
        <v>0</v>
      </c>
      <c r="F141" s="4">
        <f>L140*Invoer!$B$14/12</f>
        <v>0</v>
      </c>
      <c r="G141" s="4">
        <f>ABS(PMT(Invoer!$B$12/12,360-C141+1,L140,0))</f>
        <v>0</v>
      </c>
      <c r="I141" s="4">
        <f t="shared" si="16"/>
        <v>0</v>
      </c>
      <c r="J141" s="4">
        <f t="shared" si="17"/>
        <v>0</v>
      </c>
      <c r="K141" s="4">
        <f t="shared" si="18"/>
        <v>0</v>
      </c>
      <c r="L141" s="4">
        <f t="shared" si="20"/>
        <v>0</v>
      </c>
    </row>
    <row r="142" spans="1:12" x14ac:dyDescent="0.25">
      <c r="A142" s="10">
        <f t="shared" si="19"/>
        <v>48700</v>
      </c>
      <c r="B142">
        <f t="shared" si="14"/>
        <v>12</v>
      </c>
      <c r="C142">
        <v>141</v>
      </c>
      <c r="D142" s="4">
        <f t="shared" si="15"/>
        <v>0</v>
      </c>
      <c r="F142" s="4">
        <f>L141*Invoer!$B$14/12</f>
        <v>0</v>
      </c>
      <c r="G142" s="4">
        <f>ABS(PMT(Invoer!$B$12/12,360-C142+1,L141,0))</f>
        <v>0</v>
      </c>
      <c r="I142" s="4">
        <f t="shared" si="16"/>
        <v>0</v>
      </c>
      <c r="J142" s="4">
        <f t="shared" si="17"/>
        <v>0</v>
      </c>
      <c r="K142" s="4">
        <f t="shared" si="18"/>
        <v>0</v>
      </c>
      <c r="L142" s="4">
        <f t="shared" si="20"/>
        <v>0</v>
      </c>
    </row>
    <row r="143" spans="1:12" x14ac:dyDescent="0.25">
      <c r="A143" s="10">
        <f t="shared" si="19"/>
        <v>48731</v>
      </c>
      <c r="B143">
        <f t="shared" si="14"/>
        <v>12</v>
      </c>
      <c r="C143">
        <v>142</v>
      </c>
      <c r="D143" s="4">
        <f t="shared" si="15"/>
        <v>0</v>
      </c>
      <c r="F143" s="4">
        <f>L142*Invoer!$B$14/12</f>
        <v>0</v>
      </c>
      <c r="G143" s="4">
        <f>ABS(PMT(Invoer!$B$12/12,360-C143+1,L142,0))</f>
        <v>0</v>
      </c>
      <c r="I143" s="4">
        <f t="shared" si="16"/>
        <v>0</v>
      </c>
      <c r="J143" s="4">
        <f t="shared" si="17"/>
        <v>0</v>
      </c>
      <c r="K143" s="4">
        <f t="shared" si="18"/>
        <v>0</v>
      </c>
      <c r="L143" s="4">
        <f t="shared" si="20"/>
        <v>0</v>
      </c>
    </row>
    <row r="144" spans="1:12" x14ac:dyDescent="0.25">
      <c r="A144" s="10">
        <f t="shared" si="19"/>
        <v>48761</v>
      </c>
      <c r="B144">
        <f t="shared" si="14"/>
        <v>12</v>
      </c>
      <c r="C144">
        <v>143</v>
      </c>
      <c r="D144" s="4">
        <f t="shared" si="15"/>
        <v>0</v>
      </c>
      <c r="F144" s="4">
        <f>L143*Invoer!$B$14/12</f>
        <v>0</v>
      </c>
      <c r="G144" s="4">
        <f>ABS(PMT(Invoer!$B$12/12,360-C144+1,L143,0))</f>
        <v>0</v>
      </c>
      <c r="I144" s="4">
        <f t="shared" si="16"/>
        <v>0</v>
      </c>
      <c r="J144" s="4">
        <f t="shared" si="17"/>
        <v>0</v>
      </c>
      <c r="K144" s="4">
        <f t="shared" si="18"/>
        <v>0</v>
      </c>
      <c r="L144" s="4">
        <f t="shared" si="20"/>
        <v>0</v>
      </c>
    </row>
    <row r="145" spans="1:12" x14ac:dyDescent="0.25">
      <c r="A145" s="10">
        <f t="shared" si="19"/>
        <v>48792</v>
      </c>
      <c r="B145">
        <f t="shared" si="14"/>
        <v>12</v>
      </c>
      <c r="C145">
        <v>144</v>
      </c>
      <c r="D145" s="4">
        <f t="shared" si="15"/>
        <v>0</v>
      </c>
      <c r="F145" s="4">
        <f>L144*Invoer!$B$14/12</f>
        <v>0</v>
      </c>
      <c r="G145" s="4">
        <f>ABS(PMT(Invoer!$B$12/12,360-C145+1,L144,0))</f>
        <v>0</v>
      </c>
      <c r="I145" s="4">
        <f t="shared" si="16"/>
        <v>0</v>
      </c>
      <c r="J145" s="4">
        <f t="shared" si="17"/>
        <v>0</v>
      </c>
      <c r="K145" s="4">
        <f t="shared" si="18"/>
        <v>0</v>
      </c>
      <c r="L145" s="4">
        <f t="shared" si="20"/>
        <v>0</v>
      </c>
    </row>
    <row r="146" spans="1:12" x14ac:dyDescent="0.25">
      <c r="A146" s="10">
        <f t="shared" si="19"/>
        <v>48823</v>
      </c>
      <c r="B146">
        <f t="shared" si="14"/>
        <v>13</v>
      </c>
      <c r="C146">
        <v>145</v>
      </c>
      <c r="D146" s="4">
        <f t="shared" si="15"/>
        <v>0</v>
      </c>
      <c r="F146" s="4">
        <f>L145*Invoer!$B$14/12</f>
        <v>0</v>
      </c>
      <c r="G146" s="4">
        <f>ABS(PMT(Invoer!$B$12/12,360-C146+1,L145,0))</f>
        <v>0</v>
      </c>
      <c r="I146" s="4">
        <f t="shared" si="16"/>
        <v>0</v>
      </c>
      <c r="J146" s="4">
        <f t="shared" si="17"/>
        <v>0</v>
      </c>
      <c r="K146" s="4">
        <f t="shared" si="18"/>
        <v>0</v>
      </c>
      <c r="L146" s="4">
        <f t="shared" si="20"/>
        <v>0</v>
      </c>
    </row>
    <row r="147" spans="1:12" x14ac:dyDescent="0.25">
      <c r="A147" s="10">
        <f t="shared" si="19"/>
        <v>48853</v>
      </c>
      <c r="B147">
        <f t="shared" si="14"/>
        <v>13</v>
      </c>
      <c r="C147">
        <v>146</v>
      </c>
      <c r="D147" s="4">
        <f t="shared" si="15"/>
        <v>0</v>
      </c>
      <c r="F147" s="4">
        <f>L146*Invoer!$B$14/12</f>
        <v>0</v>
      </c>
      <c r="G147" s="4">
        <f>ABS(PMT(Invoer!$B$12/12,360-C147+1,L146,0))</f>
        <v>0</v>
      </c>
      <c r="I147" s="4">
        <f t="shared" si="16"/>
        <v>0</v>
      </c>
      <c r="J147" s="4">
        <f t="shared" si="17"/>
        <v>0</v>
      </c>
      <c r="K147" s="4">
        <f t="shared" si="18"/>
        <v>0</v>
      </c>
      <c r="L147" s="4">
        <f t="shared" si="20"/>
        <v>0</v>
      </c>
    </row>
    <row r="148" spans="1:12" x14ac:dyDescent="0.25">
      <c r="A148" s="10">
        <f t="shared" si="19"/>
        <v>48884</v>
      </c>
      <c r="B148">
        <f t="shared" si="14"/>
        <v>13</v>
      </c>
      <c r="C148">
        <v>147</v>
      </c>
      <c r="D148" s="4">
        <f t="shared" si="15"/>
        <v>0</v>
      </c>
      <c r="F148" s="4">
        <f>L147*Invoer!$B$14/12</f>
        <v>0</v>
      </c>
      <c r="G148" s="4">
        <f>ABS(PMT(Invoer!$B$12/12,360-C148+1,L147,0))</f>
        <v>0</v>
      </c>
      <c r="I148" s="4">
        <f t="shared" si="16"/>
        <v>0</v>
      </c>
      <c r="J148" s="4">
        <f t="shared" si="17"/>
        <v>0</v>
      </c>
      <c r="K148" s="4">
        <f t="shared" si="18"/>
        <v>0</v>
      </c>
      <c r="L148" s="4">
        <f t="shared" si="20"/>
        <v>0</v>
      </c>
    </row>
    <row r="149" spans="1:12" x14ac:dyDescent="0.25">
      <c r="A149" s="10">
        <f t="shared" si="19"/>
        <v>48914</v>
      </c>
      <c r="B149">
        <f t="shared" si="14"/>
        <v>13</v>
      </c>
      <c r="C149">
        <v>148</v>
      </c>
      <c r="D149" s="4">
        <f t="shared" si="15"/>
        <v>0</v>
      </c>
      <c r="F149" s="4">
        <f>L148*Invoer!$B$14/12</f>
        <v>0</v>
      </c>
      <c r="G149" s="4">
        <f>ABS(PMT(Invoer!$B$12/12,360-C149+1,L148,0))</f>
        <v>0</v>
      </c>
      <c r="I149" s="4">
        <f t="shared" si="16"/>
        <v>0</v>
      </c>
      <c r="J149" s="4">
        <f t="shared" si="17"/>
        <v>0</v>
      </c>
      <c r="K149" s="4">
        <f t="shared" si="18"/>
        <v>0</v>
      </c>
      <c r="L149" s="4">
        <f t="shared" si="20"/>
        <v>0</v>
      </c>
    </row>
    <row r="150" spans="1:12" x14ac:dyDescent="0.25">
      <c r="A150" s="10">
        <f t="shared" si="19"/>
        <v>48945</v>
      </c>
      <c r="B150">
        <f t="shared" si="14"/>
        <v>13</v>
      </c>
      <c r="C150">
        <v>149</v>
      </c>
      <c r="D150" s="4">
        <f t="shared" si="15"/>
        <v>0</v>
      </c>
      <c r="F150" s="4">
        <f>L149*Invoer!$B$14/12</f>
        <v>0</v>
      </c>
      <c r="G150" s="4">
        <f>ABS(PMT(Invoer!$B$12/12,360-C150+1,L149,0))</f>
        <v>0</v>
      </c>
      <c r="I150" s="4">
        <f t="shared" si="16"/>
        <v>0</v>
      </c>
      <c r="J150" s="4">
        <f t="shared" si="17"/>
        <v>0</v>
      </c>
      <c r="K150" s="4">
        <f t="shared" si="18"/>
        <v>0</v>
      </c>
      <c r="L150" s="4">
        <f t="shared" si="20"/>
        <v>0</v>
      </c>
    </row>
    <row r="151" spans="1:12" x14ac:dyDescent="0.25">
      <c r="A151" s="10">
        <f t="shared" si="19"/>
        <v>48976</v>
      </c>
      <c r="B151">
        <f t="shared" si="14"/>
        <v>13</v>
      </c>
      <c r="C151">
        <v>150</v>
      </c>
      <c r="D151" s="4">
        <f t="shared" si="15"/>
        <v>0</v>
      </c>
      <c r="F151" s="4">
        <f>L150*Invoer!$B$14/12</f>
        <v>0</v>
      </c>
      <c r="G151" s="4">
        <f>ABS(PMT(Invoer!$B$12/12,360-C151+1,L150,0))</f>
        <v>0</v>
      </c>
      <c r="I151" s="4">
        <f t="shared" si="16"/>
        <v>0</v>
      </c>
      <c r="J151" s="4">
        <f t="shared" si="17"/>
        <v>0</v>
      </c>
      <c r="K151" s="4">
        <f t="shared" si="18"/>
        <v>0</v>
      </c>
      <c r="L151" s="4">
        <f t="shared" si="20"/>
        <v>0</v>
      </c>
    </row>
    <row r="152" spans="1:12" x14ac:dyDescent="0.25">
      <c r="A152" s="10">
        <f t="shared" si="19"/>
        <v>49004</v>
      </c>
      <c r="B152">
        <f t="shared" si="14"/>
        <v>13</v>
      </c>
      <c r="C152">
        <v>151</v>
      </c>
      <c r="D152" s="4">
        <f t="shared" si="15"/>
        <v>0</v>
      </c>
      <c r="F152" s="4">
        <f>L151*Invoer!$B$14/12</f>
        <v>0</v>
      </c>
      <c r="G152" s="4">
        <f>ABS(PMT(Invoer!$B$12/12,360-C152+1,L151,0))</f>
        <v>0</v>
      </c>
      <c r="I152" s="4">
        <f t="shared" si="16"/>
        <v>0</v>
      </c>
      <c r="J152" s="4">
        <f t="shared" si="17"/>
        <v>0</v>
      </c>
      <c r="K152" s="4">
        <f t="shared" si="18"/>
        <v>0</v>
      </c>
      <c r="L152" s="4">
        <f t="shared" si="20"/>
        <v>0</v>
      </c>
    </row>
    <row r="153" spans="1:12" x14ac:dyDescent="0.25">
      <c r="A153" s="10">
        <f t="shared" si="19"/>
        <v>49035</v>
      </c>
      <c r="B153">
        <f t="shared" si="14"/>
        <v>13</v>
      </c>
      <c r="C153">
        <v>152</v>
      </c>
      <c r="D153" s="4">
        <f t="shared" si="15"/>
        <v>0</v>
      </c>
      <c r="F153" s="4">
        <f>L152*Invoer!$B$14/12</f>
        <v>0</v>
      </c>
      <c r="G153" s="4">
        <f>ABS(PMT(Invoer!$B$12/12,360-C153+1,L152,0))</f>
        <v>0</v>
      </c>
      <c r="I153" s="4">
        <f t="shared" si="16"/>
        <v>0</v>
      </c>
      <c r="J153" s="4">
        <f t="shared" si="17"/>
        <v>0</v>
      </c>
      <c r="K153" s="4">
        <f t="shared" si="18"/>
        <v>0</v>
      </c>
      <c r="L153" s="4">
        <f t="shared" si="20"/>
        <v>0</v>
      </c>
    </row>
    <row r="154" spans="1:12" x14ac:dyDescent="0.25">
      <c r="A154" s="10">
        <f t="shared" si="19"/>
        <v>49065</v>
      </c>
      <c r="B154">
        <f t="shared" si="14"/>
        <v>13</v>
      </c>
      <c r="C154">
        <v>153</v>
      </c>
      <c r="D154" s="4">
        <f t="shared" si="15"/>
        <v>0</v>
      </c>
      <c r="F154" s="4">
        <f>L153*Invoer!$B$14/12</f>
        <v>0</v>
      </c>
      <c r="G154" s="4">
        <f>ABS(PMT(Invoer!$B$12/12,360-C154+1,L153,0))</f>
        <v>0</v>
      </c>
      <c r="I154" s="4">
        <f t="shared" si="16"/>
        <v>0</v>
      </c>
      <c r="J154" s="4">
        <f t="shared" si="17"/>
        <v>0</v>
      </c>
      <c r="K154" s="4">
        <f t="shared" si="18"/>
        <v>0</v>
      </c>
      <c r="L154" s="4">
        <f t="shared" si="20"/>
        <v>0</v>
      </c>
    </row>
    <row r="155" spans="1:12" x14ac:dyDescent="0.25">
      <c r="A155" s="10">
        <f t="shared" si="19"/>
        <v>49096</v>
      </c>
      <c r="B155">
        <f t="shared" si="14"/>
        <v>13</v>
      </c>
      <c r="C155">
        <v>154</v>
      </c>
      <c r="D155" s="4">
        <f t="shared" si="15"/>
        <v>0</v>
      </c>
      <c r="F155" s="4">
        <f>L154*Invoer!$B$14/12</f>
        <v>0</v>
      </c>
      <c r="G155" s="4">
        <f>ABS(PMT(Invoer!$B$12/12,360-C155+1,L154,0))</f>
        <v>0</v>
      </c>
      <c r="I155" s="4">
        <f t="shared" si="16"/>
        <v>0</v>
      </c>
      <c r="J155" s="4">
        <f t="shared" si="17"/>
        <v>0</v>
      </c>
      <c r="K155" s="4">
        <f t="shared" si="18"/>
        <v>0</v>
      </c>
      <c r="L155" s="4">
        <f t="shared" si="20"/>
        <v>0</v>
      </c>
    </row>
    <row r="156" spans="1:12" x14ac:dyDescent="0.25">
      <c r="A156" s="10">
        <f t="shared" si="19"/>
        <v>49126</v>
      </c>
      <c r="B156">
        <f t="shared" si="14"/>
        <v>13</v>
      </c>
      <c r="C156">
        <v>155</v>
      </c>
      <c r="D156" s="4">
        <f t="shared" si="15"/>
        <v>0</v>
      </c>
      <c r="F156" s="4">
        <f>L155*Invoer!$B$14/12</f>
        <v>0</v>
      </c>
      <c r="G156" s="4">
        <f>ABS(PMT(Invoer!$B$12/12,360-C156+1,L155,0))</f>
        <v>0</v>
      </c>
      <c r="I156" s="4">
        <f t="shared" si="16"/>
        <v>0</v>
      </c>
      <c r="J156" s="4">
        <f t="shared" si="17"/>
        <v>0</v>
      </c>
      <c r="K156" s="4">
        <f t="shared" si="18"/>
        <v>0</v>
      </c>
      <c r="L156" s="4">
        <f t="shared" si="20"/>
        <v>0</v>
      </c>
    </row>
    <row r="157" spans="1:12" x14ac:dyDescent="0.25">
      <c r="A157" s="10">
        <f t="shared" si="19"/>
        <v>49157</v>
      </c>
      <c r="B157">
        <f t="shared" si="14"/>
        <v>13</v>
      </c>
      <c r="C157">
        <v>156</v>
      </c>
      <c r="D157" s="4">
        <f t="shared" si="15"/>
        <v>0</v>
      </c>
      <c r="F157" s="4">
        <f>L156*Invoer!$B$14/12</f>
        <v>0</v>
      </c>
      <c r="G157" s="4">
        <f>ABS(PMT(Invoer!$B$12/12,360-C157+1,L156,0))</f>
        <v>0</v>
      </c>
      <c r="I157" s="4">
        <f t="shared" si="16"/>
        <v>0</v>
      </c>
      <c r="J157" s="4">
        <f t="shared" si="17"/>
        <v>0</v>
      </c>
      <c r="K157" s="4">
        <f t="shared" si="18"/>
        <v>0</v>
      </c>
      <c r="L157" s="4">
        <f t="shared" si="20"/>
        <v>0</v>
      </c>
    </row>
    <row r="158" spans="1:12" x14ac:dyDescent="0.25">
      <c r="A158" s="10">
        <f t="shared" si="19"/>
        <v>49188</v>
      </c>
      <c r="B158">
        <f t="shared" si="14"/>
        <v>14</v>
      </c>
      <c r="C158">
        <v>157</v>
      </c>
      <c r="D158" s="4">
        <f t="shared" si="15"/>
        <v>0</v>
      </c>
      <c r="F158" s="4">
        <f>L157*Invoer!$B$14/12</f>
        <v>0</v>
      </c>
      <c r="G158" s="4">
        <f>ABS(PMT(Invoer!$B$12/12,360-C158+1,L157,0))</f>
        <v>0</v>
      </c>
      <c r="I158" s="4">
        <f t="shared" si="16"/>
        <v>0</v>
      </c>
      <c r="J158" s="4">
        <f t="shared" si="17"/>
        <v>0</v>
      </c>
      <c r="K158" s="4">
        <f t="shared" si="18"/>
        <v>0</v>
      </c>
      <c r="L158" s="4">
        <f t="shared" si="20"/>
        <v>0</v>
      </c>
    </row>
    <row r="159" spans="1:12" x14ac:dyDescent="0.25">
      <c r="A159" s="10">
        <f t="shared" si="19"/>
        <v>49218</v>
      </c>
      <c r="B159">
        <f t="shared" si="14"/>
        <v>14</v>
      </c>
      <c r="C159">
        <v>158</v>
      </c>
      <c r="D159" s="4">
        <f t="shared" si="15"/>
        <v>0</v>
      </c>
      <c r="F159" s="4">
        <f>L158*Invoer!$B$14/12</f>
        <v>0</v>
      </c>
      <c r="G159" s="4">
        <f>ABS(PMT(Invoer!$B$12/12,360-C159+1,L158,0))</f>
        <v>0</v>
      </c>
      <c r="I159" s="4">
        <f t="shared" si="16"/>
        <v>0</v>
      </c>
      <c r="J159" s="4">
        <f t="shared" si="17"/>
        <v>0</v>
      </c>
      <c r="K159" s="4">
        <f t="shared" si="18"/>
        <v>0</v>
      </c>
      <c r="L159" s="4">
        <f t="shared" si="20"/>
        <v>0</v>
      </c>
    </row>
    <row r="160" spans="1:12" x14ac:dyDescent="0.25">
      <c r="A160" s="10">
        <f t="shared" si="19"/>
        <v>49249</v>
      </c>
      <c r="B160">
        <f t="shared" si="14"/>
        <v>14</v>
      </c>
      <c r="C160">
        <v>159</v>
      </c>
      <c r="D160" s="4">
        <f t="shared" si="15"/>
        <v>0</v>
      </c>
      <c r="F160" s="4">
        <f>L159*Invoer!$B$14/12</f>
        <v>0</v>
      </c>
      <c r="G160" s="4">
        <f>ABS(PMT(Invoer!$B$12/12,360-C160+1,L159,0))</f>
        <v>0</v>
      </c>
      <c r="I160" s="4">
        <f t="shared" si="16"/>
        <v>0</v>
      </c>
      <c r="J160" s="4">
        <f t="shared" si="17"/>
        <v>0</v>
      </c>
      <c r="K160" s="4">
        <f t="shared" si="18"/>
        <v>0</v>
      </c>
      <c r="L160" s="4">
        <f t="shared" si="20"/>
        <v>0</v>
      </c>
    </row>
    <row r="161" spans="1:12" x14ac:dyDescent="0.25">
      <c r="A161" s="10">
        <f t="shared" si="19"/>
        <v>49279</v>
      </c>
      <c r="B161">
        <f t="shared" si="14"/>
        <v>14</v>
      </c>
      <c r="C161">
        <v>160</v>
      </c>
      <c r="D161" s="4">
        <f t="shared" si="15"/>
        <v>0</v>
      </c>
      <c r="F161" s="4">
        <f>L160*Invoer!$B$14/12</f>
        <v>0</v>
      </c>
      <c r="G161" s="4">
        <f>ABS(PMT(Invoer!$B$12/12,360-C161+1,L160,0))</f>
        <v>0</v>
      </c>
      <c r="I161" s="4">
        <f t="shared" si="16"/>
        <v>0</v>
      </c>
      <c r="J161" s="4">
        <f t="shared" si="17"/>
        <v>0</v>
      </c>
      <c r="K161" s="4">
        <f t="shared" si="18"/>
        <v>0</v>
      </c>
      <c r="L161" s="4">
        <f t="shared" si="20"/>
        <v>0</v>
      </c>
    </row>
    <row r="162" spans="1:12" x14ac:dyDescent="0.25">
      <c r="A162" s="10">
        <f t="shared" si="19"/>
        <v>49310</v>
      </c>
      <c r="B162">
        <f t="shared" si="14"/>
        <v>14</v>
      </c>
      <c r="C162">
        <v>161</v>
      </c>
      <c r="D162" s="4">
        <f t="shared" si="15"/>
        <v>0</v>
      </c>
      <c r="F162" s="4">
        <f>L161*Invoer!$B$14/12</f>
        <v>0</v>
      </c>
      <c r="G162" s="4">
        <f>ABS(PMT(Invoer!$B$12/12,360-C162+1,L161,0))</f>
        <v>0</v>
      </c>
      <c r="I162" s="4">
        <f t="shared" si="16"/>
        <v>0</v>
      </c>
      <c r="J162" s="4">
        <f t="shared" si="17"/>
        <v>0</v>
      </c>
      <c r="K162" s="4">
        <f t="shared" si="18"/>
        <v>0</v>
      </c>
      <c r="L162" s="4">
        <f t="shared" si="20"/>
        <v>0</v>
      </c>
    </row>
    <row r="163" spans="1:12" x14ac:dyDescent="0.25">
      <c r="A163" s="10">
        <f t="shared" si="19"/>
        <v>49341</v>
      </c>
      <c r="B163">
        <f t="shared" si="14"/>
        <v>14</v>
      </c>
      <c r="C163">
        <v>162</v>
      </c>
      <c r="D163" s="4">
        <f t="shared" si="15"/>
        <v>0</v>
      </c>
      <c r="F163" s="4">
        <f>L162*Invoer!$B$14/12</f>
        <v>0</v>
      </c>
      <c r="G163" s="4">
        <f>ABS(PMT(Invoer!$B$12/12,360-C163+1,L162,0))</f>
        <v>0</v>
      </c>
      <c r="I163" s="4">
        <f t="shared" si="16"/>
        <v>0</v>
      </c>
      <c r="J163" s="4">
        <f t="shared" si="17"/>
        <v>0</v>
      </c>
      <c r="K163" s="4">
        <f t="shared" si="18"/>
        <v>0</v>
      </c>
      <c r="L163" s="4">
        <f t="shared" si="20"/>
        <v>0</v>
      </c>
    </row>
    <row r="164" spans="1:12" x14ac:dyDescent="0.25">
      <c r="A164" s="10">
        <f t="shared" si="19"/>
        <v>49369</v>
      </c>
      <c r="B164">
        <f t="shared" si="14"/>
        <v>14</v>
      </c>
      <c r="C164">
        <v>163</v>
      </c>
      <c r="D164" s="4">
        <f t="shared" si="15"/>
        <v>0</v>
      </c>
      <c r="F164" s="4">
        <f>L163*Invoer!$B$14/12</f>
        <v>0</v>
      </c>
      <c r="G164" s="4">
        <f>ABS(PMT(Invoer!$B$12/12,360-C164+1,L163,0))</f>
        <v>0</v>
      </c>
      <c r="I164" s="4">
        <f t="shared" si="16"/>
        <v>0</v>
      </c>
      <c r="J164" s="4">
        <f t="shared" si="17"/>
        <v>0</v>
      </c>
      <c r="K164" s="4">
        <f t="shared" si="18"/>
        <v>0</v>
      </c>
      <c r="L164" s="4">
        <f t="shared" si="20"/>
        <v>0</v>
      </c>
    </row>
    <row r="165" spans="1:12" x14ac:dyDescent="0.25">
      <c r="A165" s="10">
        <f t="shared" si="19"/>
        <v>49400</v>
      </c>
      <c r="B165">
        <f t="shared" si="14"/>
        <v>14</v>
      </c>
      <c r="C165">
        <v>164</v>
      </c>
      <c r="D165" s="4">
        <f t="shared" si="15"/>
        <v>0</v>
      </c>
      <c r="F165" s="4">
        <f>L164*Invoer!$B$14/12</f>
        <v>0</v>
      </c>
      <c r="G165" s="4">
        <f>ABS(PMT(Invoer!$B$12/12,360-C165+1,L164,0))</f>
        <v>0</v>
      </c>
      <c r="I165" s="4">
        <f t="shared" si="16"/>
        <v>0</v>
      </c>
      <c r="J165" s="4">
        <f t="shared" si="17"/>
        <v>0</v>
      </c>
      <c r="K165" s="4">
        <f t="shared" si="18"/>
        <v>0</v>
      </c>
      <c r="L165" s="4">
        <f t="shared" si="20"/>
        <v>0</v>
      </c>
    </row>
    <row r="166" spans="1:12" x14ac:dyDescent="0.25">
      <c r="A166" s="10">
        <f t="shared" si="19"/>
        <v>49430</v>
      </c>
      <c r="B166">
        <f t="shared" si="14"/>
        <v>14</v>
      </c>
      <c r="C166">
        <v>165</v>
      </c>
      <c r="D166" s="4">
        <f t="shared" si="15"/>
        <v>0</v>
      </c>
      <c r="F166" s="4">
        <f>L165*Invoer!$B$14/12</f>
        <v>0</v>
      </c>
      <c r="G166" s="4">
        <f>ABS(PMT(Invoer!$B$12/12,360-C166+1,L165,0))</f>
        <v>0</v>
      </c>
      <c r="I166" s="4">
        <f t="shared" si="16"/>
        <v>0</v>
      </c>
      <c r="J166" s="4">
        <f t="shared" si="17"/>
        <v>0</v>
      </c>
      <c r="K166" s="4">
        <f t="shared" si="18"/>
        <v>0</v>
      </c>
      <c r="L166" s="4">
        <f t="shared" si="20"/>
        <v>0</v>
      </c>
    </row>
    <row r="167" spans="1:12" x14ac:dyDescent="0.25">
      <c r="A167" s="10">
        <f t="shared" si="19"/>
        <v>49461</v>
      </c>
      <c r="B167">
        <f t="shared" si="14"/>
        <v>14</v>
      </c>
      <c r="C167">
        <v>166</v>
      </c>
      <c r="D167" s="4">
        <f t="shared" si="15"/>
        <v>0</v>
      </c>
      <c r="F167" s="4">
        <f>L166*Invoer!$B$14/12</f>
        <v>0</v>
      </c>
      <c r="G167" s="4">
        <f>ABS(PMT(Invoer!$B$12/12,360-C167+1,L166,0))</f>
        <v>0</v>
      </c>
      <c r="I167" s="4">
        <f t="shared" si="16"/>
        <v>0</v>
      </c>
      <c r="J167" s="4">
        <f t="shared" si="17"/>
        <v>0</v>
      </c>
      <c r="K167" s="4">
        <f t="shared" si="18"/>
        <v>0</v>
      </c>
      <c r="L167" s="4">
        <f t="shared" si="20"/>
        <v>0</v>
      </c>
    </row>
    <row r="168" spans="1:12" x14ac:dyDescent="0.25">
      <c r="A168" s="10">
        <f t="shared" si="19"/>
        <v>49491</v>
      </c>
      <c r="B168">
        <f t="shared" si="14"/>
        <v>14</v>
      </c>
      <c r="C168">
        <v>167</v>
      </c>
      <c r="D168" s="4">
        <f t="shared" si="15"/>
        <v>0</v>
      </c>
      <c r="F168" s="4">
        <f>L167*Invoer!$B$14/12</f>
        <v>0</v>
      </c>
      <c r="G168" s="4">
        <f>ABS(PMT(Invoer!$B$12/12,360-C168+1,L167,0))</f>
        <v>0</v>
      </c>
      <c r="I168" s="4">
        <f t="shared" si="16"/>
        <v>0</v>
      </c>
      <c r="J168" s="4">
        <f t="shared" si="17"/>
        <v>0</v>
      </c>
      <c r="K168" s="4">
        <f t="shared" si="18"/>
        <v>0</v>
      </c>
      <c r="L168" s="4">
        <f t="shared" si="20"/>
        <v>0</v>
      </c>
    </row>
    <row r="169" spans="1:12" x14ac:dyDescent="0.25">
      <c r="A169" s="10">
        <f t="shared" si="19"/>
        <v>49522</v>
      </c>
      <c r="B169">
        <f t="shared" si="14"/>
        <v>14</v>
      </c>
      <c r="C169">
        <v>168</v>
      </c>
      <c r="D169" s="4">
        <f t="shared" si="15"/>
        <v>0</v>
      </c>
      <c r="F169" s="4">
        <f>L168*Invoer!$B$14/12</f>
        <v>0</v>
      </c>
      <c r="G169" s="4">
        <f>ABS(PMT(Invoer!$B$12/12,360-C169+1,L168,0))</f>
        <v>0</v>
      </c>
      <c r="I169" s="4">
        <f t="shared" si="16"/>
        <v>0</v>
      </c>
      <c r="J169" s="4">
        <f t="shared" si="17"/>
        <v>0</v>
      </c>
      <c r="K169" s="4">
        <f t="shared" si="18"/>
        <v>0</v>
      </c>
      <c r="L169" s="4">
        <f t="shared" si="20"/>
        <v>0</v>
      </c>
    </row>
    <row r="170" spans="1:12" x14ac:dyDescent="0.25">
      <c r="A170" s="10">
        <f t="shared" si="19"/>
        <v>49553</v>
      </c>
      <c r="B170">
        <f t="shared" si="14"/>
        <v>15</v>
      </c>
      <c r="C170">
        <v>169</v>
      </c>
      <c r="D170" s="4">
        <f t="shared" si="15"/>
        <v>0</v>
      </c>
      <c r="F170" s="4">
        <f>L169*Invoer!$B$14/12</f>
        <v>0</v>
      </c>
      <c r="G170" s="4">
        <f>ABS(PMT(Invoer!$B$12/12,360-C170+1,L169,0))</f>
        <v>0</v>
      </c>
      <c r="I170" s="4">
        <f t="shared" si="16"/>
        <v>0</v>
      </c>
      <c r="J170" s="4">
        <f t="shared" si="17"/>
        <v>0</v>
      </c>
      <c r="K170" s="4">
        <f t="shared" si="18"/>
        <v>0</v>
      </c>
      <c r="L170" s="4">
        <f t="shared" si="20"/>
        <v>0</v>
      </c>
    </row>
    <row r="171" spans="1:12" x14ac:dyDescent="0.25">
      <c r="A171" s="10">
        <f t="shared" si="19"/>
        <v>49583</v>
      </c>
      <c r="B171">
        <f t="shared" si="14"/>
        <v>15</v>
      </c>
      <c r="C171">
        <v>170</v>
      </c>
      <c r="D171" s="4">
        <f t="shared" si="15"/>
        <v>0</v>
      </c>
      <c r="F171" s="4">
        <f>L170*Invoer!$B$14/12</f>
        <v>0</v>
      </c>
      <c r="G171" s="4">
        <f>ABS(PMT(Invoer!$B$12/12,360-C171+1,L170,0))</f>
        <v>0</v>
      </c>
      <c r="I171" s="4">
        <f t="shared" si="16"/>
        <v>0</v>
      </c>
      <c r="J171" s="4">
        <f t="shared" si="17"/>
        <v>0</v>
      </c>
      <c r="K171" s="4">
        <f t="shared" si="18"/>
        <v>0</v>
      </c>
      <c r="L171" s="4">
        <f t="shared" si="20"/>
        <v>0</v>
      </c>
    </row>
    <row r="172" spans="1:12" x14ac:dyDescent="0.25">
      <c r="A172" s="10">
        <f t="shared" si="19"/>
        <v>49614</v>
      </c>
      <c r="B172">
        <f t="shared" si="14"/>
        <v>15</v>
      </c>
      <c r="C172">
        <v>171</v>
      </c>
      <c r="D172" s="4">
        <f t="shared" si="15"/>
        <v>0</v>
      </c>
      <c r="F172" s="4">
        <f>L171*Invoer!$B$14/12</f>
        <v>0</v>
      </c>
      <c r="G172" s="4">
        <f>ABS(PMT(Invoer!$B$12/12,360-C172+1,L171,0))</f>
        <v>0</v>
      </c>
      <c r="I172" s="4">
        <f t="shared" si="16"/>
        <v>0</v>
      </c>
      <c r="J172" s="4">
        <f t="shared" si="17"/>
        <v>0</v>
      </c>
      <c r="K172" s="4">
        <f t="shared" si="18"/>
        <v>0</v>
      </c>
      <c r="L172" s="4">
        <f t="shared" si="20"/>
        <v>0</v>
      </c>
    </row>
    <row r="173" spans="1:12" x14ac:dyDescent="0.25">
      <c r="A173" s="10">
        <f t="shared" si="19"/>
        <v>49644</v>
      </c>
      <c r="B173">
        <f t="shared" si="14"/>
        <v>15</v>
      </c>
      <c r="C173">
        <v>172</v>
      </c>
      <c r="D173" s="4">
        <f t="shared" si="15"/>
        <v>0</v>
      </c>
      <c r="F173" s="4">
        <f>L172*Invoer!$B$14/12</f>
        <v>0</v>
      </c>
      <c r="G173" s="4">
        <f>ABS(PMT(Invoer!$B$12/12,360-C173+1,L172,0))</f>
        <v>0</v>
      </c>
      <c r="I173" s="4">
        <f t="shared" si="16"/>
        <v>0</v>
      </c>
      <c r="J173" s="4">
        <f t="shared" si="17"/>
        <v>0</v>
      </c>
      <c r="K173" s="4">
        <f t="shared" si="18"/>
        <v>0</v>
      </c>
      <c r="L173" s="4">
        <f t="shared" si="20"/>
        <v>0</v>
      </c>
    </row>
    <row r="174" spans="1:12" x14ac:dyDescent="0.25">
      <c r="A174" s="10">
        <f t="shared" si="19"/>
        <v>49675</v>
      </c>
      <c r="B174">
        <f t="shared" si="14"/>
        <v>15</v>
      </c>
      <c r="C174">
        <v>173</v>
      </c>
      <c r="D174" s="4">
        <f t="shared" si="15"/>
        <v>0</v>
      </c>
      <c r="F174" s="4">
        <f>L173*Invoer!$B$14/12</f>
        <v>0</v>
      </c>
      <c r="G174" s="4">
        <f>ABS(PMT(Invoer!$B$12/12,360-C174+1,L173,0))</f>
        <v>0</v>
      </c>
      <c r="I174" s="4">
        <f t="shared" si="16"/>
        <v>0</v>
      </c>
      <c r="J174" s="4">
        <f t="shared" si="17"/>
        <v>0</v>
      </c>
      <c r="K174" s="4">
        <f t="shared" si="18"/>
        <v>0</v>
      </c>
      <c r="L174" s="4">
        <f t="shared" si="20"/>
        <v>0</v>
      </c>
    </row>
    <row r="175" spans="1:12" x14ac:dyDescent="0.25">
      <c r="A175" s="10">
        <f t="shared" si="19"/>
        <v>49706</v>
      </c>
      <c r="B175">
        <f t="shared" si="14"/>
        <v>15</v>
      </c>
      <c r="C175">
        <v>174</v>
      </c>
      <c r="D175" s="4">
        <f t="shared" si="15"/>
        <v>0</v>
      </c>
      <c r="F175" s="4">
        <f>L174*Invoer!$B$14/12</f>
        <v>0</v>
      </c>
      <c r="G175" s="4">
        <f>ABS(PMT(Invoer!$B$12/12,360-C175+1,L174,0))</f>
        <v>0</v>
      </c>
      <c r="I175" s="4">
        <f t="shared" si="16"/>
        <v>0</v>
      </c>
      <c r="J175" s="4">
        <f t="shared" si="17"/>
        <v>0</v>
      </c>
      <c r="K175" s="4">
        <f t="shared" si="18"/>
        <v>0</v>
      </c>
      <c r="L175" s="4">
        <f t="shared" si="20"/>
        <v>0</v>
      </c>
    </row>
    <row r="176" spans="1:12" x14ac:dyDescent="0.25">
      <c r="A176" s="10">
        <f t="shared" si="19"/>
        <v>49735</v>
      </c>
      <c r="B176">
        <f t="shared" si="14"/>
        <v>15</v>
      </c>
      <c r="C176">
        <v>175</v>
      </c>
      <c r="D176" s="4">
        <f t="shared" si="15"/>
        <v>0</v>
      </c>
      <c r="F176" s="4">
        <f>L175*Invoer!$B$14/12</f>
        <v>0</v>
      </c>
      <c r="G176" s="4">
        <f>ABS(PMT(Invoer!$B$12/12,360-C176+1,L175,0))</f>
        <v>0</v>
      </c>
      <c r="I176" s="4">
        <f t="shared" si="16"/>
        <v>0</v>
      </c>
      <c r="J176" s="4">
        <f t="shared" si="17"/>
        <v>0</v>
      </c>
      <c r="K176" s="4">
        <f t="shared" si="18"/>
        <v>0</v>
      </c>
      <c r="L176" s="4">
        <f t="shared" si="20"/>
        <v>0</v>
      </c>
    </row>
    <row r="177" spans="1:12" x14ac:dyDescent="0.25">
      <c r="A177" s="10">
        <f t="shared" si="19"/>
        <v>49766</v>
      </c>
      <c r="B177">
        <f t="shared" si="14"/>
        <v>15</v>
      </c>
      <c r="C177">
        <v>176</v>
      </c>
      <c r="D177" s="4">
        <f t="shared" si="15"/>
        <v>0</v>
      </c>
      <c r="F177" s="4">
        <f>L176*Invoer!$B$14/12</f>
        <v>0</v>
      </c>
      <c r="G177" s="4">
        <f>ABS(PMT(Invoer!$B$12/12,360-C177+1,L176,0))</f>
        <v>0</v>
      </c>
      <c r="I177" s="4">
        <f t="shared" si="16"/>
        <v>0</v>
      </c>
      <c r="J177" s="4">
        <f t="shared" si="17"/>
        <v>0</v>
      </c>
      <c r="K177" s="4">
        <f t="shared" si="18"/>
        <v>0</v>
      </c>
      <c r="L177" s="4">
        <f t="shared" si="20"/>
        <v>0</v>
      </c>
    </row>
    <row r="178" spans="1:12" x14ac:dyDescent="0.25">
      <c r="A178" s="10">
        <f t="shared" si="19"/>
        <v>49796</v>
      </c>
      <c r="B178">
        <f t="shared" si="14"/>
        <v>15</v>
      </c>
      <c r="C178">
        <v>177</v>
      </c>
      <c r="D178" s="4">
        <f t="shared" si="15"/>
        <v>0</v>
      </c>
      <c r="F178" s="4">
        <f>L177*Invoer!$B$14/12</f>
        <v>0</v>
      </c>
      <c r="G178" s="4">
        <f>ABS(PMT(Invoer!$B$12/12,360-C178+1,L177,0))</f>
        <v>0</v>
      </c>
      <c r="I178" s="4">
        <f t="shared" si="16"/>
        <v>0</v>
      </c>
      <c r="J178" s="4">
        <f t="shared" si="17"/>
        <v>0</v>
      </c>
      <c r="K178" s="4">
        <f t="shared" si="18"/>
        <v>0</v>
      </c>
      <c r="L178" s="4">
        <f t="shared" si="20"/>
        <v>0</v>
      </c>
    </row>
    <row r="179" spans="1:12" x14ac:dyDescent="0.25">
      <c r="A179" s="10">
        <f t="shared" si="19"/>
        <v>49827</v>
      </c>
      <c r="B179">
        <f t="shared" si="14"/>
        <v>15</v>
      </c>
      <c r="C179">
        <v>178</v>
      </c>
      <c r="D179" s="4">
        <f t="shared" si="15"/>
        <v>0</v>
      </c>
      <c r="F179" s="4">
        <f>L178*Invoer!$B$14/12</f>
        <v>0</v>
      </c>
      <c r="G179" s="4">
        <f>ABS(PMT(Invoer!$B$12/12,360-C179+1,L178,0))</f>
        <v>0</v>
      </c>
      <c r="I179" s="4">
        <f t="shared" si="16"/>
        <v>0</v>
      </c>
      <c r="J179" s="4">
        <f t="shared" si="17"/>
        <v>0</v>
      </c>
      <c r="K179" s="4">
        <f t="shared" si="18"/>
        <v>0</v>
      </c>
      <c r="L179" s="4">
        <f t="shared" si="20"/>
        <v>0</v>
      </c>
    </row>
    <row r="180" spans="1:12" x14ac:dyDescent="0.25">
      <c r="A180" s="10">
        <f t="shared" si="19"/>
        <v>49857</v>
      </c>
      <c r="B180">
        <f t="shared" si="14"/>
        <v>15</v>
      </c>
      <c r="C180">
        <v>179</v>
      </c>
      <c r="D180" s="4">
        <f t="shared" si="15"/>
        <v>0</v>
      </c>
      <c r="F180" s="4">
        <f>L179*Invoer!$B$14/12</f>
        <v>0</v>
      </c>
      <c r="G180" s="4">
        <f>ABS(PMT(Invoer!$B$12/12,360-C180+1,L179,0))</f>
        <v>0</v>
      </c>
      <c r="I180" s="4">
        <f t="shared" si="16"/>
        <v>0</v>
      </c>
      <c r="J180" s="4">
        <f t="shared" si="17"/>
        <v>0</v>
      </c>
      <c r="K180" s="4">
        <f t="shared" si="18"/>
        <v>0</v>
      </c>
      <c r="L180" s="4">
        <f t="shared" si="20"/>
        <v>0</v>
      </c>
    </row>
    <row r="181" spans="1:12" x14ac:dyDescent="0.25">
      <c r="A181" s="10">
        <f t="shared" si="19"/>
        <v>49888</v>
      </c>
      <c r="B181">
        <f t="shared" si="14"/>
        <v>15</v>
      </c>
      <c r="C181">
        <v>180</v>
      </c>
      <c r="D181" s="4">
        <f t="shared" si="15"/>
        <v>0</v>
      </c>
      <c r="F181" s="4">
        <f>L180*Invoer!$B$14/12</f>
        <v>0</v>
      </c>
      <c r="G181" s="4">
        <f>ABS(PMT(Invoer!$B$12/12,360-C181+1,L180,0))</f>
        <v>0</v>
      </c>
      <c r="I181" s="4">
        <f t="shared" si="16"/>
        <v>0</v>
      </c>
      <c r="J181" s="4">
        <f t="shared" si="17"/>
        <v>0</v>
      </c>
      <c r="K181" s="4">
        <f t="shared" si="18"/>
        <v>0</v>
      </c>
      <c r="L181" s="4">
        <f t="shared" si="20"/>
        <v>0</v>
      </c>
    </row>
    <row r="182" spans="1:12" x14ac:dyDescent="0.25">
      <c r="A182" s="10">
        <f t="shared" si="19"/>
        <v>49919</v>
      </c>
      <c r="B182">
        <f t="shared" si="14"/>
        <v>16</v>
      </c>
      <c r="C182">
        <v>181</v>
      </c>
      <c r="D182" s="4">
        <f t="shared" si="15"/>
        <v>0</v>
      </c>
      <c r="F182" s="4">
        <f>L181*Invoer!$B$15/12</f>
        <v>0</v>
      </c>
      <c r="G182" s="4">
        <f>ABS(PMT(Invoer!$B$12/12,360-C182+1,L181,0))</f>
        <v>0</v>
      </c>
      <c r="I182" s="4">
        <f t="shared" si="16"/>
        <v>0</v>
      </c>
      <c r="J182" s="4">
        <f t="shared" si="17"/>
        <v>0</v>
      </c>
      <c r="K182" s="4">
        <f t="shared" si="18"/>
        <v>0</v>
      </c>
      <c r="L182" s="4">
        <f t="shared" si="20"/>
        <v>0</v>
      </c>
    </row>
    <row r="183" spans="1:12" x14ac:dyDescent="0.25">
      <c r="A183" s="10">
        <f t="shared" si="19"/>
        <v>49949</v>
      </c>
      <c r="B183">
        <f t="shared" si="14"/>
        <v>16</v>
      </c>
      <c r="C183">
        <v>182</v>
      </c>
      <c r="D183" s="4">
        <f t="shared" si="15"/>
        <v>0</v>
      </c>
      <c r="F183" s="4">
        <f>L182*Invoer!$B$15/12</f>
        <v>0</v>
      </c>
      <c r="G183" s="4">
        <f>ABS(PMT(Invoer!$B$12/12,360-C183+1,L182,0))</f>
        <v>0</v>
      </c>
      <c r="I183" s="4">
        <f t="shared" si="16"/>
        <v>0</v>
      </c>
      <c r="J183" s="4">
        <f t="shared" si="17"/>
        <v>0</v>
      </c>
      <c r="K183" s="4">
        <f t="shared" si="18"/>
        <v>0</v>
      </c>
      <c r="L183" s="4">
        <f t="shared" si="20"/>
        <v>0</v>
      </c>
    </row>
    <row r="184" spans="1:12" x14ac:dyDescent="0.25">
      <c r="A184" s="10">
        <f t="shared" si="19"/>
        <v>49980</v>
      </c>
      <c r="B184">
        <f t="shared" si="14"/>
        <v>16</v>
      </c>
      <c r="C184">
        <v>183</v>
      </c>
      <c r="D184" s="4">
        <f t="shared" si="15"/>
        <v>0</v>
      </c>
      <c r="F184" s="4">
        <f>L183*Invoer!$B$15/12</f>
        <v>0</v>
      </c>
      <c r="G184" s="4">
        <f>ABS(PMT(Invoer!$B$12/12,360-C184+1,L183,0))</f>
        <v>0</v>
      </c>
      <c r="I184" s="4">
        <f t="shared" si="16"/>
        <v>0</v>
      </c>
      <c r="J184" s="4">
        <f t="shared" si="17"/>
        <v>0</v>
      </c>
      <c r="K184" s="4">
        <f t="shared" si="18"/>
        <v>0</v>
      </c>
      <c r="L184" s="4">
        <f t="shared" si="20"/>
        <v>0</v>
      </c>
    </row>
    <row r="185" spans="1:12" x14ac:dyDescent="0.25">
      <c r="A185" s="10">
        <f t="shared" si="19"/>
        <v>50010</v>
      </c>
      <c r="B185">
        <f t="shared" si="14"/>
        <v>16</v>
      </c>
      <c r="C185">
        <v>184</v>
      </c>
      <c r="D185" s="4">
        <f t="shared" si="15"/>
        <v>0</v>
      </c>
      <c r="F185" s="4">
        <f>L184*Invoer!$B$15/12</f>
        <v>0</v>
      </c>
      <c r="G185" s="4">
        <f>ABS(PMT(Invoer!$B$12/12,360-C185+1,L184,0))</f>
        <v>0</v>
      </c>
      <c r="I185" s="4">
        <f t="shared" si="16"/>
        <v>0</v>
      </c>
      <c r="J185" s="4">
        <f t="shared" si="17"/>
        <v>0</v>
      </c>
      <c r="K185" s="4">
        <f t="shared" si="18"/>
        <v>0</v>
      </c>
      <c r="L185" s="4">
        <f t="shared" si="20"/>
        <v>0</v>
      </c>
    </row>
    <row r="186" spans="1:12" x14ac:dyDescent="0.25">
      <c r="A186" s="10">
        <f t="shared" si="19"/>
        <v>50041</v>
      </c>
      <c r="B186">
        <f t="shared" si="14"/>
        <v>16</v>
      </c>
      <c r="C186">
        <v>185</v>
      </c>
      <c r="D186" s="4">
        <f t="shared" si="15"/>
        <v>0</v>
      </c>
      <c r="F186" s="4">
        <f>L185*Invoer!$B$15/12</f>
        <v>0</v>
      </c>
      <c r="G186" s="4">
        <f>ABS(PMT(Invoer!$B$12/12,360-C186+1,L185,0))</f>
        <v>0</v>
      </c>
      <c r="I186" s="4">
        <f t="shared" si="16"/>
        <v>0</v>
      </c>
      <c r="J186" s="4">
        <f t="shared" si="17"/>
        <v>0</v>
      </c>
      <c r="K186" s="4">
        <f t="shared" si="18"/>
        <v>0</v>
      </c>
      <c r="L186" s="4">
        <f t="shared" si="20"/>
        <v>0</v>
      </c>
    </row>
    <row r="187" spans="1:12" x14ac:dyDescent="0.25">
      <c r="A187" s="10">
        <f t="shared" si="19"/>
        <v>50072</v>
      </c>
      <c r="B187">
        <f t="shared" si="14"/>
        <v>16</v>
      </c>
      <c r="C187">
        <v>186</v>
      </c>
      <c r="D187" s="4">
        <f t="shared" si="15"/>
        <v>0</v>
      </c>
      <c r="F187" s="4">
        <f>L186*Invoer!$B$15/12</f>
        <v>0</v>
      </c>
      <c r="G187" s="4">
        <f>ABS(PMT(Invoer!$B$12/12,360-C187+1,L186,0))</f>
        <v>0</v>
      </c>
      <c r="I187" s="4">
        <f t="shared" si="16"/>
        <v>0</v>
      </c>
      <c r="J187" s="4">
        <f t="shared" si="17"/>
        <v>0</v>
      </c>
      <c r="K187" s="4">
        <f t="shared" si="18"/>
        <v>0</v>
      </c>
      <c r="L187" s="4">
        <f t="shared" si="20"/>
        <v>0</v>
      </c>
    </row>
    <row r="188" spans="1:12" x14ac:dyDescent="0.25">
      <c r="A188" s="10">
        <f t="shared" si="19"/>
        <v>50100</v>
      </c>
      <c r="B188">
        <f t="shared" si="14"/>
        <v>16</v>
      </c>
      <c r="C188">
        <v>187</v>
      </c>
      <c r="D188" s="4">
        <f t="shared" si="15"/>
        <v>0</v>
      </c>
      <c r="F188" s="4">
        <f>L187*Invoer!$B$15/12</f>
        <v>0</v>
      </c>
      <c r="G188" s="4">
        <f>ABS(PMT(Invoer!$B$12/12,360-C188+1,L187,0))</f>
        <v>0</v>
      </c>
      <c r="I188" s="4">
        <f t="shared" si="16"/>
        <v>0</v>
      </c>
      <c r="J188" s="4">
        <f t="shared" si="17"/>
        <v>0</v>
      </c>
      <c r="K188" s="4">
        <f t="shared" si="18"/>
        <v>0</v>
      </c>
      <c r="L188" s="4">
        <f t="shared" si="20"/>
        <v>0</v>
      </c>
    </row>
    <row r="189" spans="1:12" x14ac:dyDescent="0.25">
      <c r="A189" s="10">
        <f t="shared" si="19"/>
        <v>50131</v>
      </c>
      <c r="B189">
        <f t="shared" si="14"/>
        <v>16</v>
      </c>
      <c r="C189">
        <v>188</v>
      </c>
      <c r="D189" s="4">
        <f t="shared" si="15"/>
        <v>0</v>
      </c>
      <c r="F189" s="4">
        <f>L188*Invoer!$B$15/12</f>
        <v>0</v>
      </c>
      <c r="G189" s="4">
        <f>ABS(PMT(Invoer!$B$12/12,360-C189+1,L188,0))</f>
        <v>0</v>
      </c>
      <c r="I189" s="4">
        <f t="shared" si="16"/>
        <v>0</v>
      </c>
      <c r="J189" s="4">
        <f t="shared" si="17"/>
        <v>0</v>
      </c>
      <c r="K189" s="4">
        <f t="shared" si="18"/>
        <v>0</v>
      </c>
      <c r="L189" s="4">
        <f t="shared" si="20"/>
        <v>0</v>
      </c>
    </row>
    <row r="190" spans="1:12" x14ac:dyDescent="0.25">
      <c r="A190" s="10">
        <f t="shared" si="19"/>
        <v>50161</v>
      </c>
      <c r="B190">
        <f t="shared" si="14"/>
        <v>16</v>
      </c>
      <c r="C190">
        <v>189</v>
      </c>
      <c r="D190" s="4">
        <f t="shared" si="15"/>
        <v>0</v>
      </c>
      <c r="F190" s="4">
        <f>L189*Invoer!$B$15/12</f>
        <v>0</v>
      </c>
      <c r="G190" s="4">
        <f>ABS(PMT(Invoer!$B$12/12,360-C190+1,L189,0))</f>
        <v>0</v>
      </c>
      <c r="I190" s="4">
        <f t="shared" si="16"/>
        <v>0</v>
      </c>
      <c r="J190" s="4">
        <f t="shared" si="17"/>
        <v>0</v>
      </c>
      <c r="K190" s="4">
        <f t="shared" si="18"/>
        <v>0</v>
      </c>
      <c r="L190" s="4">
        <f t="shared" si="20"/>
        <v>0</v>
      </c>
    </row>
    <row r="191" spans="1:12" x14ac:dyDescent="0.25">
      <c r="A191" s="10">
        <f t="shared" si="19"/>
        <v>50192</v>
      </c>
      <c r="B191">
        <f t="shared" si="14"/>
        <v>16</v>
      </c>
      <c r="C191">
        <v>190</v>
      </c>
      <c r="D191" s="4">
        <f t="shared" si="15"/>
        <v>0</v>
      </c>
      <c r="F191" s="4">
        <f>L190*Invoer!$B$15/12</f>
        <v>0</v>
      </c>
      <c r="G191" s="4">
        <f>ABS(PMT(Invoer!$B$12/12,360-C191+1,L190,0))</f>
        <v>0</v>
      </c>
      <c r="I191" s="4">
        <f t="shared" si="16"/>
        <v>0</v>
      </c>
      <c r="J191" s="4">
        <f t="shared" si="17"/>
        <v>0</v>
      </c>
      <c r="K191" s="4">
        <f t="shared" si="18"/>
        <v>0</v>
      </c>
      <c r="L191" s="4">
        <f t="shared" si="20"/>
        <v>0</v>
      </c>
    </row>
    <row r="192" spans="1:12" x14ac:dyDescent="0.25">
      <c r="A192" s="10">
        <f t="shared" si="19"/>
        <v>50222</v>
      </c>
      <c r="B192">
        <f t="shared" si="14"/>
        <v>16</v>
      </c>
      <c r="C192">
        <v>191</v>
      </c>
      <c r="D192" s="4">
        <f t="shared" si="15"/>
        <v>0</v>
      </c>
      <c r="F192" s="4">
        <f>L191*Invoer!$B$15/12</f>
        <v>0</v>
      </c>
      <c r="G192" s="4">
        <f>ABS(PMT(Invoer!$B$12/12,360-C192+1,L191,0))</f>
        <v>0</v>
      </c>
      <c r="I192" s="4">
        <f t="shared" si="16"/>
        <v>0</v>
      </c>
      <c r="J192" s="4">
        <f t="shared" si="17"/>
        <v>0</v>
      </c>
      <c r="K192" s="4">
        <f t="shared" si="18"/>
        <v>0</v>
      </c>
      <c r="L192" s="4">
        <f t="shared" si="20"/>
        <v>0</v>
      </c>
    </row>
    <row r="193" spans="1:12" x14ac:dyDescent="0.25">
      <c r="A193" s="10">
        <f t="shared" si="19"/>
        <v>50253</v>
      </c>
      <c r="B193">
        <f t="shared" si="14"/>
        <v>16</v>
      </c>
      <c r="C193">
        <v>192</v>
      </c>
      <c r="D193" s="4">
        <f t="shared" si="15"/>
        <v>0</v>
      </c>
      <c r="F193" s="4">
        <f>L192*Invoer!$B$15/12</f>
        <v>0</v>
      </c>
      <c r="G193" s="4">
        <f>ABS(PMT(Invoer!$B$12/12,360-C193+1,L192,0))</f>
        <v>0</v>
      </c>
      <c r="I193" s="4">
        <f t="shared" si="16"/>
        <v>0</v>
      </c>
      <c r="J193" s="4">
        <f t="shared" si="17"/>
        <v>0</v>
      </c>
      <c r="K193" s="4">
        <f t="shared" si="18"/>
        <v>0</v>
      </c>
      <c r="L193" s="4">
        <f t="shared" si="20"/>
        <v>0</v>
      </c>
    </row>
    <row r="194" spans="1:12" x14ac:dyDescent="0.25">
      <c r="A194" s="10">
        <f t="shared" si="19"/>
        <v>50284</v>
      </c>
      <c r="B194">
        <f t="shared" si="14"/>
        <v>17</v>
      </c>
      <c r="C194">
        <v>193</v>
      </c>
      <c r="D194" s="4">
        <f t="shared" si="15"/>
        <v>0</v>
      </c>
      <c r="F194" s="4">
        <f>L193*Invoer!$B$15/12</f>
        <v>0</v>
      </c>
      <c r="G194" s="4">
        <f>ABS(PMT(Invoer!$B$12/12,360-C194+1,L193,0))</f>
        <v>0</v>
      </c>
      <c r="I194" s="4">
        <f t="shared" si="16"/>
        <v>0</v>
      </c>
      <c r="J194" s="4">
        <f t="shared" si="17"/>
        <v>0</v>
      </c>
      <c r="K194" s="4">
        <f t="shared" si="18"/>
        <v>0</v>
      </c>
      <c r="L194" s="4">
        <f t="shared" si="20"/>
        <v>0</v>
      </c>
    </row>
    <row r="195" spans="1:12" x14ac:dyDescent="0.25">
      <c r="A195" s="10">
        <f t="shared" si="19"/>
        <v>50314</v>
      </c>
      <c r="B195">
        <f t="shared" ref="B195:B258" si="21">CEILING(C195/12,1)</f>
        <v>17</v>
      </c>
      <c r="C195">
        <v>194</v>
      </c>
      <c r="D195" s="4">
        <f t="shared" ref="D195:D258" si="22">G195-F195</f>
        <v>0</v>
      </c>
      <c r="F195" s="4">
        <f>L194*Invoer!$B$15/12</f>
        <v>0</v>
      </c>
      <c r="G195" s="4">
        <f>ABS(PMT(Invoer!$B$12/12,360-C195+1,L194,0))</f>
        <v>0</v>
      </c>
      <c r="I195" s="4">
        <f t="shared" ref="I195:I258" si="23">G195-H195</f>
        <v>0</v>
      </c>
      <c r="J195" s="4">
        <f t="shared" ref="J195:J258" si="24">SUM(E195,G195)</f>
        <v>0</v>
      </c>
      <c r="K195" s="4">
        <f t="shared" ref="K195:K258" si="25">J195-H195</f>
        <v>0</v>
      </c>
      <c r="L195" s="4">
        <f t="shared" si="20"/>
        <v>0</v>
      </c>
    </row>
    <row r="196" spans="1:12" x14ac:dyDescent="0.25">
      <c r="A196" s="10">
        <f t="shared" ref="A196:A259" si="26">DATE(YEAR(A195),MONTH(A195)+1,DAY(A195))</f>
        <v>50345</v>
      </c>
      <c r="B196">
        <f t="shared" si="21"/>
        <v>17</v>
      </c>
      <c r="C196">
        <v>195</v>
      </c>
      <c r="D196" s="4">
        <f t="shared" si="22"/>
        <v>0</v>
      </c>
      <c r="F196" s="4">
        <f>L195*Invoer!$B$15/12</f>
        <v>0</v>
      </c>
      <c r="G196" s="4">
        <f>ABS(PMT(Invoer!$B$12/12,360-C196+1,L195,0))</f>
        <v>0</v>
      </c>
      <c r="I196" s="4">
        <f t="shared" si="23"/>
        <v>0</v>
      </c>
      <c r="J196" s="4">
        <f t="shared" si="24"/>
        <v>0</v>
      </c>
      <c r="K196" s="4">
        <f t="shared" si="25"/>
        <v>0</v>
      </c>
      <c r="L196" s="4">
        <f t="shared" ref="L196:L259" si="27">L195-D196-E196</f>
        <v>0</v>
      </c>
    </row>
    <row r="197" spans="1:12" x14ac:dyDescent="0.25">
      <c r="A197" s="10">
        <f t="shared" si="26"/>
        <v>50375</v>
      </c>
      <c r="B197">
        <f t="shared" si="21"/>
        <v>17</v>
      </c>
      <c r="C197">
        <v>196</v>
      </c>
      <c r="D197" s="4">
        <f t="shared" si="22"/>
        <v>0</v>
      </c>
      <c r="F197" s="4">
        <f>L196*Invoer!$B$15/12</f>
        <v>0</v>
      </c>
      <c r="G197" s="4">
        <f>ABS(PMT(Invoer!$B$12/12,360-C197+1,L196,0))</f>
        <v>0</v>
      </c>
      <c r="I197" s="4">
        <f t="shared" si="23"/>
        <v>0</v>
      </c>
      <c r="J197" s="4">
        <f t="shared" si="24"/>
        <v>0</v>
      </c>
      <c r="K197" s="4">
        <f t="shared" si="25"/>
        <v>0</v>
      </c>
      <c r="L197" s="4">
        <f t="shared" si="27"/>
        <v>0</v>
      </c>
    </row>
    <row r="198" spans="1:12" x14ac:dyDescent="0.25">
      <c r="A198" s="10">
        <f t="shared" si="26"/>
        <v>50406</v>
      </c>
      <c r="B198">
        <f t="shared" si="21"/>
        <v>17</v>
      </c>
      <c r="C198">
        <v>197</v>
      </c>
      <c r="D198" s="4">
        <f t="shared" si="22"/>
        <v>0</v>
      </c>
      <c r="F198" s="4">
        <f>L197*Invoer!$B$15/12</f>
        <v>0</v>
      </c>
      <c r="G198" s="4">
        <f>ABS(PMT(Invoer!$B$12/12,360-C198+1,L197,0))</f>
        <v>0</v>
      </c>
      <c r="I198" s="4">
        <f t="shared" si="23"/>
        <v>0</v>
      </c>
      <c r="J198" s="4">
        <f t="shared" si="24"/>
        <v>0</v>
      </c>
      <c r="K198" s="4">
        <f t="shared" si="25"/>
        <v>0</v>
      </c>
      <c r="L198" s="4">
        <f t="shared" si="27"/>
        <v>0</v>
      </c>
    </row>
    <row r="199" spans="1:12" x14ac:dyDescent="0.25">
      <c r="A199" s="10">
        <f t="shared" si="26"/>
        <v>50437</v>
      </c>
      <c r="B199">
        <f t="shared" si="21"/>
        <v>17</v>
      </c>
      <c r="C199">
        <v>198</v>
      </c>
      <c r="D199" s="4">
        <f t="shared" si="22"/>
        <v>0</v>
      </c>
      <c r="F199" s="4">
        <f>L198*Invoer!$B$15/12</f>
        <v>0</v>
      </c>
      <c r="G199" s="4">
        <f>ABS(PMT(Invoer!$B$12/12,360-C199+1,L198,0))</f>
        <v>0</v>
      </c>
      <c r="I199" s="4">
        <f t="shared" si="23"/>
        <v>0</v>
      </c>
      <c r="J199" s="4">
        <f t="shared" si="24"/>
        <v>0</v>
      </c>
      <c r="K199" s="4">
        <f t="shared" si="25"/>
        <v>0</v>
      </c>
      <c r="L199" s="4">
        <f t="shared" si="27"/>
        <v>0</v>
      </c>
    </row>
    <row r="200" spans="1:12" x14ac:dyDescent="0.25">
      <c r="A200" s="10">
        <f t="shared" si="26"/>
        <v>50465</v>
      </c>
      <c r="B200">
        <f t="shared" si="21"/>
        <v>17</v>
      </c>
      <c r="C200">
        <v>199</v>
      </c>
      <c r="D200" s="4">
        <f t="shared" si="22"/>
        <v>0</v>
      </c>
      <c r="F200" s="4">
        <f>L199*Invoer!$B$15/12</f>
        <v>0</v>
      </c>
      <c r="G200" s="4">
        <f>ABS(PMT(Invoer!$B$12/12,360-C200+1,L199,0))</f>
        <v>0</v>
      </c>
      <c r="I200" s="4">
        <f t="shared" si="23"/>
        <v>0</v>
      </c>
      <c r="J200" s="4">
        <f t="shared" si="24"/>
        <v>0</v>
      </c>
      <c r="K200" s="4">
        <f t="shared" si="25"/>
        <v>0</v>
      </c>
      <c r="L200" s="4">
        <f t="shared" si="27"/>
        <v>0</v>
      </c>
    </row>
    <row r="201" spans="1:12" x14ac:dyDescent="0.25">
      <c r="A201" s="10">
        <f t="shared" si="26"/>
        <v>50496</v>
      </c>
      <c r="B201">
        <f t="shared" si="21"/>
        <v>17</v>
      </c>
      <c r="C201">
        <v>200</v>
      </c>
      <c r="D201" s="4">
        <f t="shared" si="22"/>
        <v>0</v>
      </c>
      <c r="F201" s="4">
        <f>L200*Invoer!$B$15/12</f>
        <v>0</v>
      </c>
      <c r="G201" s="4">
        <f>ABS(PMT(Invoer!$B$12/12,360-C201+1,L200,0))</f>
        <v>0</v>
      </c>
      <c r="I201" s="4">
        <f t="shared" si="23"/>
        <v>0</v>
      </c>
      <c r="J201" s="4">
        <f t="shared" si="24"/>
        <v>0</v>
      </c>
      <c r="K201" s="4">
        <f t="shared" si="25"/>
        <v>0</v>
      </c>
      <c r="L201" s="4">
        <f t="shared" si="27"/>
        <v>0</v>
      </c>
    </row>
    <row r="202" spans="1:12" x14ac:dyDescent="0.25">
      <c r="A202" s="10">
        <f t="shared" si="26"/>
        <v>50526</v>
      </c>
      <c r="B202">
        <f t="shared" si="21"/>
        <v>17</v>
      </c>
      <c r="C202">
        <v>201</v>
      </c>
      <c r="D202" s="4">
        <f t="shared" si="22"/>
        <v>0</v>
      </c>
      <c r="F202" s="4">
        <f>L201*Invoer!$B$15/12</f>
        <v>0</v>
      </c>
      <c r="G202" s="4">
        <f>ABS(PMT(Invoer!$B$12/12,360-C202+1,L201,0))</f>
        <v>0</v>
      </c>
      <c r="I202" s="4">
        <f t="shared" si="23"/>
        <v>0</v>
      </c>
      <c r="J202" s="4">
        <f t="shared" si="24"/>
        <v>0</v>
      </c>
      <c r="K202" s="4">
        <f t="shared" si="25"/>
        <v>0</v>
      </c>
      <c r="L202" s="4">
        <f t="shared" si="27"/>
        <v>0</v>
      </c>
    </row>
    <row r="203" spans="1:12" x14ac:dyDescent="0.25">
      <c r="A203" s="10">
        <f t="shared" si="26"/>
        <v>50557</v>
      </c>
      <c r="B203">
        <f t="shared" si="21"/>
        <v>17</v>
      </c>
      <c r="C203">
        <v>202</v>
      </c>
      <c r="D203" s="4">
        <f t="shared" si="22"/>
        <v>0</v>
      </c>
      <c r="F203" s="4">
        <f>L202*Invoer!$B$15/12</f>
        <v>0</v>
      </c>
      <c r="G203" s="4">
        <f>ABS(PMT(Invoer!$B$12/12,360-C203+1,L202,0))</f>
        <v>0</v>
      </c>
      <c r="I203" s="4">
        <f t="shared" si="23"/>
        <v>0</v>
      </c>
      <c r="J203" s="4">
        <f t="shared" si="24"/>
        <v>0</v>
      </c>
      <c r="K203" s="4">
        <f t="shared" si="25"/>
        <v>0</v>
      </c>
      <c r="L203" s="4">
        <f t="shared" si="27"/>
        <v>0</v>
      </c>
    </row>
    <row r="204" spans="1:12" x14ac:dyDescent="0.25">
      <c r="A204" s="10">
        <f t="shared" si="26"/>
        <v>50587</v>
      </c>
      <c r="B204">
        <f t="shared" si="21"/>
        <v>17</v>
      </c>
      <c r="C204">
        <v>203</v>
      </c>
      <c r="D204" s="4">
        <f t="shared" si="22"/>
        <v>0</v>
      </c>
      <c r="F204" s="4">
        <f>L203*Invoer!$B$15/12</f>
        <v>0</v>
      </c>
      <c r="G204" s="4">
        <f>ABS(PMT(Invoer!$B$12/12,360-C204+1,L203,0))</f>
        <v>0</v>
      </c>
      <c r="I204" s="4">
        <f t="shared" si="23"/>
        <v>0</v>
      </c>
      <c r="J204" s="4">
        <f t="shared" si="24"/>
        <v>0</v>
      </c>
      <c r="K204" s="4">
        <f t="shared" si="25"/>
        <v>0</v>
      </c>
      <c r="L204" s="4">
        <f t="shared" si="27"/>
        <v>0</v>
      </c>
    </row>
    <row r="205" spans="1:12" x14ac:dyDescent="0.25">
      <c r="A205" s="10">
        <f t="shared" si="26"/>
        <v>50618</v>
      </c>
      <c r="B205">
        <f t="shared" si="21"/>
        <v>17</v>
      </c>
      <c r="C205">
        <v>204</v>
      </c>
      <c r="D205" s="4">
        <f t="shared" si="22"/>
        <v>0</v>
      </c>
      <c r="F205" s="4">
        <f>L204*Invoer!$B$15/12</f>
        <v>0</v>
      </c>
      <c r="G205" s="4">
        <f>ABS(PMT(Invoer!$B$12/12,360-C205+1,L204,0))</f>
        <v>0</v>
      </c>
      <c r="I205" s="4">
        <f t="shared" si="23"/>
        <v>0</v>
      </c>
      <c r="J205" s="4">
        <f t="shared" si="24"/>
        <v>0</v>
      </c>
      <c r="K205" s="4">
        <f t="shared" si="25"/>
        <v>0</v>
      </c>
      <c r="L205" s="4">
        <f t="shared" si="27"/>
        <v>0</v>
      </c>
    </row>
    <row r="206" spans="1:12" x14ac:dyDescent="0.25">
      <c r="A206" s="10">
        <f t="shared" si="26"/>
        <v>50649</v>
      </c>
      <c r="B206">
        <f t="shared" si="21"/>
        <v>18</v>
      </c>
      <c r="C206">
        <v>205</v>
      </c>
      <c r="D206" s="4">
        <f t="shared" si="22"/>
        <v>0</v>
      </c>
      <c r="F206" s="4">
        <f>L205*Invoer!$B$15/12</f>
        <v>0</v>
      </c>
      <c r="G206" s="4">
        <f>ABS(PMT(Invoer!$B$12/12,360-C206+1,L205,0))</f>
        <v>0</v>
      </c>
      <c r="I206" s="4">
        <f t="shared" si="23"/>
        <v>0</v>
      </c>
      <c r="J206" s="4">
        <f t="shared" si="24"/>
        <v>0</v>
      </c>
      <c r="K206" s="4">
        <f t="shared" si="25"/>
        <v>0</v>
      </c>
      <c r="L206" s="4">
        <f t="shared" si="27"/>
        <v>0</v>
      </c>
    </row>
    <row r="207" spans="1:12" x14ac:dyDescent="0.25">
      <c r="A207" s="10">
        <f t="shared" si="26"/>
        <v>50679</v>
      </c>
      <c r="B207">
        <f t="shared" si="21"/>
        <v>18</v>
      </c>
      <c r="C207">
        <v>206</v>
      </c>
      <c r="D207" s="4">
        <f t="shared" si="22"/>
        <v>0</v>
      </c>
      <c r="F207" s="4">
        <f>L206*Invoer!$B$15/12</f>
        <v>0</v>
      </c>
      <c r="G207" s="4">
        <f>ABS(PMT(Invoer!$B$12/12,360-C207+1,L206,0))</f>
        <v>0</v>
      </c>
      <c r="I207" s="4">
        <f t="shared" si="23"/>
        <v>0</v>
      </c>
      <c r="J207" s="4">
        <f t="shared" si="24"/>
        <v>0</v>
      </c>
      <c r="K207" s="4">
        <f t="shared" si="25"/>
        <v>0</v>
      </c>
      <c r="L207" s="4">
        <f t="shared" si="27"/>
        <v>0</v>
      </c>
    </row>
    <row r="208" spans="1:12" x14ac:dyDescent="0.25">
      <c r="A208" s="10">
        <f t="shared" si="26"/>
        <v>50710</v>
      </c>
      <c r="B208">
        <f t="shared" si="21"/>
        <v>18</v>
      </c>
      <c r="C208">
        <v>207</v>
      </c>
      <c r="D208" s="4">
        <f t="shared" si="22"/>
        <v>0</v>
      </c>
      <c r="F208" s="4">
        <f>L207*Invoer!$B$15/12</f>
        <v>0</v>
      </c>
      <c r="G208" s="4">
        <f>ABS(PMT(Invoer!$B$12/12,360-C208+1,L207,0))</f>
        <v>0</v>
      </c>
      <c r="I208" s="4">
        <f t="shared" si="23"/>
        <v>0</v>
      </c>
      <c r="J208" s="4">
        <f t="shared" si="24"/>
        <v>0</v>
      </c>
      <c r="K208" s="4">
        <f t="shared" si="25"/>
        <v>0</v>
      </c>
      <c r="L208" s="4">
        <f t="shared" si="27"/>
        <v>0</v>
      </c>
    </row>
    <row r="209" spans="1:12" x14ac:dyDescent="0.25">
      <c r="A209" s="10">
        <f t="shared" si="26"/>
        <v>50740</v>
      </c>
      <c r="B209">
        <f t="shared" si="21"/>
        <v>18</v>
      </c>
      <c r="C209">
        <v>208</v>
      </c>
      <c r="D209" s="4">
        <f t="shared" si="22"/>
        <v>0</v>
      </c>
      <c r="F209" s="4">
        <f>L208*Invoer!$B$15/12</f>
        <v>0</v>
      </c>
      <c r="G209" s="4">
        <f>ABS(PMT(Invoer!$B$12/12,360-C209+1,L208,0))</f>
        <v>0</v>
      </c>
      <c r="I209" s="4">
        <f t="shared" si="23"/>
        <v>0</v>
      </c>
      <c r="J209" s="4">
        <f t="shared" si="24"/>
        <v>0</v>
      </c>
      <c r="K209" s="4">
        <f t="shared" si="25"/>
        <v>0</v>
      </c>
      <c r="L209" s="4">
        <f t="shared" si="27"/>
        <v>0</v>
      </c>
    </row>
    <row r="210" spans="1:12" x14ac:dyDescent="0.25">
      <c r="A210" s="10">
        <f t="shared" si="26"/>
        <v>50771</v>
      </c>
      <c r="B210">
        <f t="shared" si="21"/>
        <v>18</v>
      </c>
      <c r="C210">
        <v>209</v>
      </c>
      <c r="D210" s="4">
        <f t="shared" si="22"/>
        <v>0</v>
      </c>
      <c r="F210" s="4">
        <f>L209*Invoer!$B$15/12</f>
        <v>0</v>
      </c>
      <c r="G210" s="4">
        <f>ABS(PMT(Invoer!$B$12/12,360-C210+1,L209,0))</f>
        <v>0</v>
      </c>
      <c r="I210" s="4">
        <f t="shared" si="23"/>
        <v>0</v>
      </c>
      <c r="J210" s="4">
        <f t="shared" si="24"/>
        <v>0</v>
      </c>
      <c r="K210" s="4">
        <f t="shared" si="25"/>
        <v>0</v>
      </c>
      <c r="L210" s="4">
        <f t="shared" si="27"/>
        <v>0</v>
      </c>
    </row>
    <row r="211" spans="1:12" x14ac:dyDescent="0.25">
      <c r="A211" s="10">
        <f t="shared" si="26"/>
        <v>50802</v>
      </c>
      <c r="B211">
        <f t="shared" si="21"/>
        <v>18</v>
      </c>
      <c r="C211">
        <v>210</v>
      </c>
      <c r="D211" s="4">
        <f t="shared" si="22"/>
        <v>0</v>
      </c>
      <c r="F211" s="4">
        <f>L210*Invoer!$B$15/12</f>
        <v>0</v>
      </c>
      <c r="G211" s="4">
        <f>ABS(PMT(Invoer!$B$12/12,360-C211+1,L210,0))</f>
        <v>0</v>
      </c>
      <c r="I211" s="4">
        <f t="shared" si="23"/>
        <v>0</v>
      </c>
      <c r="J211" s="4">
        <f t="shared" si="24"/>
        <v>0</v>
      </c>
      <c r="K211" s="4">
        <f t="shared" si="25"/>
        <v>0</v>
      </c>
      <c r="L211" s="4">
        <f t="shared" si="27"/>
        <v>0</v>
      </c>
    </row>
    <row r="212" spans="1:12" x14ac:dyDescent="0.25">
      <c r="A212" s="10">
        <f t="shared" si="26"/>
        <v>50830</v>
      </c>
      <c r="B212">
        <f t="shared" si="21"/>
        <v>18</v>
      </c>
      <c r="C212">
        <v>211</v>
      </c>
      <c r="D212" s="4">
        <f t="shared" si="22"/>
        <v>0</v>
      </c>
      <c r="F212" s="4">
        <f>L211*Invoer!$B$15/12</f>
        <v>0</v>
      </c>
      <c r="G212" s="4">
        <f>ABS(PMT(Invoer!$B$12/12,360-C212+1,L211,0))</f>
        <v>0</v>
      </c>
      <c r="I212" s="4">
        <f t="shared" si="23"/>
        <v>0</v>
      </c>
      <c r="J212" s="4">
        <f t="shared" si="24"/>
        <v>0</v>
      </c>
      <c r="K212" s="4">
        <f t="shared" si="25"/>
        <v>0</v>
      </c>
      <c r="L212" s="4">
        <f t="shared" si="27"/>
        <v>0</v>
      </c>
    </row>
    <row r="213" spans="1:12" x14ac:dyDescent="0.25">
      <c r="A213" s="10">
        <f t="shared" si="26"/>
        <v>50861</v>
      </c>
      <c r="B213">
        <f t="shared" si="21"/>
        <v>18</v>
      </c>
      <c r="C213">
        <v>212</v>
      </c>
      <c r="D213" s="4">
        <f t="shared" si="22"/>
        <v>0</v>
      </c>
      <c r="F213" s="4">
        <f>L212*Invoer!$B$15/12</f>
        <v>0</v>
      </c>
      <c r="G213" s="4">
        <f>ABS(PMT(Invoer!$B$12/12,360-C213+1,L212,0))</f>
        <v>0</v>
      </c>
      <c r="I213" s="4">
        <f t="shared" si="23"/>
        <v>0</v>
      </c>
      <c r="J213" s="4">
        <f t="shared" si="24"/>
        <v>0</v>
      </c>
      <c r="K213" s="4">
        <f t="shared" si="25"/>
        <v>0</v>
      </c>
      <c r="L213" s="4">
        <f t="shared" si="27"/>
        <v>0</v>
      </c>
    </row>
    <row r="214" spans="1:12" x14ac:dyDescent="0.25">
      <c r="A214" s="10">
        <f t="shared" si="26"/>
        <v>50891</v>
      </c>
      <c r="B214">
        <f t="shared" si="21"/>
        <v>18</v>
      </c>
      <c r="C214">
        <v>213</v>
      </c>
      <c r="D214" s="4">
        <f t="shared" si="22"/>
        <v>0</v>
      </c>
      <c r="F214" s="4">
        <f>L213*Invoer!$B$15/12</f>
        <v>0</v>
      </c>
      <c r="G214" s="4">
        <f>ABS(PMT(Invoer!$B$12/12,360-C214+1,L213,0))</f>
        <v>0</v>
      </c>
      <c r="I214" s="4">
        <f t="shared" si="23"/>
        <v>0</v>
      </c>
      <c r="J214" s="4">
        <f t="shared" si="24"/>
        <v>0</v>
      </c>
      <c r="K214" s="4">
        <f t="shared" si="25"/>
        <v>0</v>
      </c>
      <c r="L214" s="4">
        <f t="shared" si="27"/>
        <v>0</v>
      </c>
    </row>
    <row r="215" spans="1:12" x14ac:dyDescent="0.25">
      <c r="A215" s="10">
        <f t="shared" si="26"/>
        <v>50922</v>
      </c>
      <c r="B215">
        <f t="shared" si="21"/>
        <v>18</v>
      </c>
      <c r="C215">
        <v>214</v>
      </c>
      <c r="D215" s="4">
        <f t="shared" si="22"/>
        <v>0</v>
      </c>
      <c r="F215" s="4">
        <f>L214*Invoer!$B$15/12</f>
        <v>0</v>
      </c>
      <c r="G215" s="4">
        <f>ABS(PMT(Invoer!$B$12/12,360-C215+1,L214,0))</f>
        <v>0</v>
      </c>
      <c r="I215" s="4">
        <f t="shared" si="23"/>
        <v>0</v>
      </c>
      <c r="J215" s="4">
        <f t="shared" si="24"/>
        <v>0</v>
      </c>
      <c r="K215" s="4">
        <f t="shared" si="25"/>
        <v>0</v>
      </c>
      <c r="L215" s="4">
        <f t="shared" si="27"/>
        <v>0</v>
      </c>
    </row>
    <row r="216" spans="1:12" x14ac:dyDescent="0.25">
      <c r="A216" s="10">
        <f t="shared" si="26"/>
        <v>50952</v>
      </c>
      <c r="B216">
        <f t="shared" si="21"/>
        <v>18</v>
      </c>
      <c r="C216">
        <v>215</v>
      </c>
      <c r="D216" s="4">
        <f t="shared" si="22"/>
        <v>0</v>
      </c>
      <c r="F216" s="4">
        <f>L215*Invoer!$B$15/12</f>
        <v>0</v>
      </c>
      <c r="G216" s="4">
        <f>ABS(PMT(Invoer!$B$12/12,360-C216+1,L215,0))</f>
        <v>0</v>
      </c>
      <c r="I216" s="4">
        <f t="shared" si="23"/>
        <v>0</v>
      </c>
      <c r="J216" s="4">
        <f t="shared" si="24"/>
        <v>0</v>
      </c>
      <c r="K216" s="4">
        <f t="shared" si="25"/>
        <v>0</v>
      </c>
      <c r="L216" s="4">
        <f t="shared" si="27"/>
        <v>0</v>
      </c>
    </row>
    <row r="217" spans="1:12" x14ac:dyDescent="0.25">
      <c r="A217" s="10">
        <f t="shared" si="26"/>
        <v>50983</v>
      </c>
      <c r="B217">
        <f t="shared" si="21"/>
        <v>18</v>
      </c>
      <c r="C217">
        <v>216</v>
      </c>
      <c r="D217" s="4">
        <f t="shared" si="22"/>
        <v>0</v>
      </c>
      <c r="F217" s="4">
        <f>L216*Invoer!$B$15/12</f>
        <v>0</v>
      </c>
      <c r="G217" s="4">
        <f>ABS(PMT(Invoer!$B$12/12,360-C217+1,L216,0))</f>
        <v>0</v>
      </c>
      <c r="I217" s="4">
        <f t="shared" si="23"/>
        <v>0</v>
      </c>
      <c r="J217" s="4">
        <f t="shared" si="24"/>
        <v>0</v>
      </c>
      <c r="K217" s="4">
        <f t="shared" si="25"/>
        <v>0</v>
      </c>
      <c r="L217" s="4">
        <f t="shared" si="27"/>
        <v>0</v>
      </c>
    </row>
    <row r="218" spans="1:12" x14ac:dyDescent="0.25">
      <c r="A218" s="10">
        <f t="shared" si="26"/>
        <v>51014</v>
      </c>
      <c r="B218">
        <f t="shared" si="21"/>
        <v>19</v>
      </c>
      <c r="C218">
        <v>217</v>
      </c>
      <c r="D218" s="4">
        <f t="shared" si="22"/>
        <v>0</v>
      </c>
      <c r="F218" s="4">
        <f>L217*Invoer!$B$15/12</f>
        <v>0</v>
      </c>
      <c r="G218" s="4">
        <f>ABS(PMT(Invoer!$B$12/12,360-C218+1,L217,0))</f>
        <v>0</v>
      </c>
      <c r="I218" s="4">
        <f t="shared" si="23"/>
        <v>0</v>
      </c>
      <c r="J218" s="4">
        <f t="shared" si="24"/>
        <v>0</v>
      </c>
      <c r="K218" s="4">
        <f t="shared" si="25"/>
        <v>0</v>
      </c>
      <c r="L218" s="4">
        <f t="shared" si="27"/>
        <v>0</v>
      </c>
    </row>
    <row r="219" spans="1:12" x14ac:dyDescent="0.25">
      <c r="A219" s="10">
        <f t="shared" si="26"/>
        <v>51044</v>
      </c>
      <c r="B219">
        <f t="shared" si="21"/>
        <v>19</v>
      </c>
      <c r="C219">
        <v>218</v>
      </c>
      <c r="D219" s="4">
        <f t="shared" si="22"/>
        <v>0</v>
      </c>
      <c r="F219" s="4">
        <f>L218*Invoer!$B$15/12</f>
        <v>0</v>
      </c>
      <c r="G219" s="4">
        <f>ABS(PMT(Invoer!$B$12/12,360-C219+1,L218,0))</f>
        <v>0</v>
      </c>
      <c r="I219" s="4">
        <f t="shared" si="23"/>
        <v>0</v>
      </c>
      <c r="J219" s="4">
        <f t="shared" si="24"/>
        <v>0</v>
      </c>
      <c r="K219" s="4">
        <f t="shared" si="25"/>
        <v>0</v>
      </c>
      <c r="L219" s="4">
        <f t="shared" si="27"/>
        <v>0</v>
      </c>
    </row>
    <row r="220" spans="1:12" x14ac:dyDescent="0.25">
      <c r="A220" s="10">
        <f t="shared" si="26"/>
        <v>51075</v>
      </c>
      <c r="B220">
        <f t="shared" si="21"/>
        <v>19</v>
      </c>
      <c r="C220">
        <v>219</v>
      </c>
      <c r="D220" s="4">
        <f t="shared" si="22"/>
        <v>0</v>
      </c>
      <c r="F220" s="4">
        <f>L219*Invoer!$B$15/12</f>
        <v>0</v>
      </c>
      <c r="G220" s="4">
        <f>ABS(PMT(Invoer!$B$12/12,360-C220+1,L219,0))</f>
        <v>0</v>
      </c>
      <c r="I220" s="4">
        <f t="shared" si="23"/>
        <v>0</v>
      </c>
      <c r="J220" s="4">
        <f t="shared" si="24"/>
        <v>0</v>
      </c>
      <c r="K220" s="4">
        <f t="shared" si="25"/>
        <v>0</v>
      </c>
      <c r="L220" s="4">
        <f t="shared" si="27"/>
        <v>0</v>
      </c>
    </row>
    <row r="221" spans="1:12" x14ac:dyDescent="0.25">
      <c r="A221" s="10">
        <f t="shared" si="26"/>
        <v>51105</v>
      </c>
      <c r="B221">
        <f t="shared" si="21"/>
        <v>19</v>
      </c>
      <c r="C221">
        <v>220</v>
      </c>
      <c r="D221" s="4">
        <f t="shared" si="22"/>
        <v>0</v>
      </c>
      <c r="F221" s="4">
        <f>L220*Invoer!$B$15/12</f>
        <v>0</v>
      </c>
      <c r="G221" s="4">
        <f>ABS(PMT(Invoer!$B$12/12,360-C221+1,L220,0))</f>
        <v>0</v>
      </c>
      <c r="I221" s="4">
        <f t="shared" si="23"/>
        <v>0</v>
      </c>
      <c r="J221" s="4">
        <f t="shared" si="24"/>
        <v>0</v>
      </c>
      <c r="K221" s="4">
        <f t="shared" si="25"/>
        <v>0</v>
      </c>
      <c r="L221" s="4">
        <f t="shared" si="27"/>
        <v>0</v>
      </c>
    </row>
    <row r="222" spans="1:12" x14ac:dyDescent="0.25">
      <c r="A222" s="10">
        <f t="shared" si="26"/>
        <v>51136</v>
      </c>
      <c r="B222">
        <f t="shared" si="21"/>
        <v>19</v>
      </c>
      <c r="C222">
        <v>221</v>
      </c>
      <c r="D222" s="4">
        <f t="shared" si="22"/>
        <v>0</v>
      </c>
      <c r="F222" s="4">
        <f>L221*Invoer!$B$15/12</f>
        <v>0</v>
      </c>
      <c r="G222" s="4">
        <f>ABS(PMT(Invoer!$B$12/12,360-C222+1,L221,0))</f>
        <v>0</v>
      </c>
      <c r="I222" s="4">
        <f t="shared" si="23"/>
        <v>0</v>
      </c>
      <c r="J222" s="4">
        <f t="shared" si="24"/>
        <v>0</v>
      </c>
      <c r="K222" s="4">
        <f t="shared" si="25"/>
        <v>0</v>
      </c>
      <c r="L222" s="4">
        <f t="shared" si="27"/>
        <v>0</v>
      </c>
    </row>
    <row r="223" spans="1:12" x14ac:dyDescent="0.25">
      <c r="A223" s="10">
        <f t="shared" si="26"/>
        <v>51167</v>
      </c>
      <c r="B223">
        <f t="shared" si="21"/>
        <v>19</v>
      </c>
      <c r="C223">
        <v>222</v>
      </c>
      <c r="D223" s="4">
        <f t="shared" si="22"/>
        <v>0</v>
      </c>
      <c r="F223" s="4">
        <f>L222*Invoer!$B$15/12</f>
        <v>0</v>
      </c>
      <c r="G223" s="4">
        <f>ABS(PMT(Invoer!$B$12/12,360-C223+1,L222,0))</f>
        <v>0</v>
      </c>
      <c r="I223" s="4">
        <f t="shared" si="23"/>
        <v>0</v>
      </c>
      <c r="J223" s="4">
        <f t="shared" si="24"/>
        <v>0</v>
      </c>
      <c r="K223" s="4">
        <f t="shared" si="25"/>
        <v>0</v>
      </c>
      <c r="L223" s="4">
        <f t="shared" si="27"/>
        <v>0</v>
      </c>
    </row>
    <row r="224" spans="1:12" x14ac:dyDescent="0.25">
      <c r="A224" s="10">
        <f t="shared" si="26"/>
        <v>51196</v>
      </c>
      <c r="B224">
        <f t="shared" si="21"/>
        <v>19</v>
      </c>
      <c r="C224">
        <v>223</v>
      </c>
      <c r="D224" s="4">
        <f t="shared" si="22"/>
        <v>0</v>
      </c>
      <c r="F224" s="4">
        <f>L223*Invoer!$B$15/12</f>
        <v>0</v>
      </c>
      <c r="G224" s="4">
        <f>ABS(PMT(Invoer!$B$12/12,360-C224+1,L223,0))</f>
        <v>0</v>
      </c>
      <c r="I224" s="4">
        <f t="shared" si="23"/>
        <v>0</v>
      </c>
      <c r="J224" s="4">
        <f t="shared" si="24"/>
        <v>0</v>
      </c>
      <c r="K224" s="4">
        <f t="shared" si="25"/>
        <v>0</v>
      </c>
      <c r="L224" s="4">
        <f t="shared" si="27"/>
        <v>0</v>
      </c>
    </row>
    <row r="225" spans="1:12" x14ac:dyDescent="0.25">
      <c r="A225" s="10">
        <f t="shared" si="26"/>
        <v>51227</v>
      </c>
      <c r="B225">
        <f t="shared" si="21"/>
        <v>19</v>
      </c>
      <c r="C225">
        <v>224</v>
      </c>
      <c r="D225" s="4">
        <f t="shared" si="22"/>
        <v>0</v>
      </c>
      <c r="F225" s="4">
        <f>L224*Invoer!$B$15/12</f>
        <v>0</v>
      </c>
      <c r="G225" s="4">
        <f>ABS(PMT(Invoer!$B$12/12,360-C225+1,L224,0))</f>
        <v>0</v>
      </c>
      <c r="I225" s="4">
        <f t="shared" si="23"/>
        <v>0</v>
      </c>
      <c r="J225" s="4">
        <f t="shared" si="24"/>
        <v>0</v>
      </c>
      <c r="K225" s="4">
        <f t="shared" si="25"/>
        <v>0</v>
      </c>
      <c r="L225" s="4">
        <f t="shared" si="27"/>
        <v>0</v>
      </c>
    </row>
    <row r="226" spans="1:12" x14ac:dyDescent="0.25">
      <c r="A226" s="10">
        <f t="shared" si="26"/>
        <v>51257</v>
      </c>
      <c r="B226">
        <f t="shared" si="21"/>
        <v>19</v>
      </c>
      <c r="C226">
        <v>225</v>
      </c>
      <c r="D226" s="4">
        <f t="shared" si="22"/>
        <v>0</v>
      </c>
      <c r="F226" s="4">
        <f>L225*Invoer!$B$15/12</f>
        <v>0</v>
      </c>
      <c r="G226" s="4">
        <f>ABS(PMT(Invoer!$B$12/12,360-C226+1,L225,0))</f>
        <v>0</v>
      </c>
      <c r="I226" s="4">
        <f t="shared" si="23"/>
        <v>0</v>
      </c>
      <c r="J226" s="4">
        <f t="shared" si="24"/>
        <v>0</v>
      </c>
      <c r="K226" s="4">
        <f t="shared" si="25"/>
        <v>0</v>
      </c>
      <c r="L226" s="4">
        <f t="shared" si="27"/>
        <v>0</v>
      </c>
    </row>
    <row r="227" spans="1:12" x14ac:dyDescent="0.25">
      <c r="A227" s="10">
        <f t="shared" si="26"/>
        <v>51288</v>
      </c>
      <c r="B227">
        <f t="shared" si="21"/>
        <v>19</v>
      </c>
      <c r="C227">
        <v>226</v>
      </c>
      <c r="D227" s="4">
        <f t="shared" si="22"/>
        <v>0</v>
      </c>
      <c r="F227" s="4">
        <f>L226*Invoer!$B$15/12</f>
        <v>0</v>
      </c>
      <c r="G227" s="4">
        <f>ABS(PMT(Invoer!$B$12/12,360-C227+1,L226,0))</f>
        <v>0</v>
      </c>
      <c r="I227" s="4">
        <f t="shared" si="23"/>
        <v>0</v>
      </c>
      <c r="J227" s="4">
        <f t="shared" si="24"/>
        <v>0</v>
      </c>
      <c r="K227" s="4">
        <f t="shared" si="25"/>
        <v>0</v>
      </c>
      <c r="L227" s="4">
        <f t="shared" si="27"/>
        <v>0</v>
      </c>
    </row>
    <row r="228" spans="1:12" x14ac:dyDescent="0.25">
      <c r="A228" s="10">
        <f t="shared" si="26"/>
        <v>51318</v>
      </c>
      <c r="B228">
        <f t="shared" si="21"/>
        <v>19</v>
      </c>
      <c r="C228">
        <v>227</v>
      </c>
      <c r="D228" s="4">
        <f t="shared" si="22"/>
        <v>0</v>
      </c>
      <c r="F228" s="4">
        <f>L227*Invoer!$B$15/12</f>
        <v>0</v>
      </c>
      <c r="G228" s="4">
        <f>ABS(PMT(Invoer!$B$12/12,360-C228+1,L227,0))</f>
        <v>0</v>
      </c>
      <c r="I228" s="4">
        <f t="shared" si="23"/>
        <v>0</v>
      </c>
      <c r="J228" s="4">
        <f t="shared" si="24"/>
        <v>0</v>
      </c>
      <c r="K228" s="4">
        <f t="shared" si="25"/>
        <v>0</v>
      </c>
      <c r="L228" s="4">
        <f t="shared" si="27"/>
        <v>0</v>
      </c>
    </row>
    <row r="229" spans="1:12" x14ac:dyDescent="0.25">
      <c r="A229" s="10">
        <f t="shared" si="26"/>
        <v>51349</v>
      </c>
      <c r="B229">
        <f t="shared" si="21"/>
        <v>19</v>
      </c>
      <c r="C229">
        <v>228</v>
      </c>
      <c r="D229" s="4">
        <f t="shared" si="22"/>
        <v>0</v>
      </c>
      <c r="F229" s="4">
        <f>L228*Invoer!$B$15/12</f>
        <v>0</v>
      </c>
      <c r="G229" s="4">
        <f>ABS(PMT(Invoer!$B$12/12,360-C229+1,L228,0))</f>
        <v>0</v>
      </c>
      <c r="I229" s="4">
        <f t="shared" si="23"/>
        <v>0</v>
      </c>
      <c r="J229" s="4">
        <f t="shared" si="24"/>
        <v>0</v>
      </c>
      <c r="K229" s="4">
        <f t="shared" si="25"/>
        <v>0</v>
      </c>
      <c r="L229" s="4">
        <f t="shared" si="27"/>
        <v>0</v>
      </c>
    </row>
    <row r="230" spans="1:12" x14ac:dyDescent="0.25">
      <c r="A230" s="10">
        <f t="shared" si="26"/>
        <v>51380</v>
      </c>
      <c r="B230">
        <f t="shared" si="21"/>
        <v>20</v>
      </c>
      <c r="C230">
        <v>229</v>
      </c>
      <c r="D230" s="4">
        <f t="shared" si="22"/>
        <v>0</v>
      </c>
      <c r="F230" s="4">
        <f>L229*Invoer!$B$15/12</f>
        <v>0</v>
      </c>
      <c r="G230" s="4">
        <f>ABS(PMT(Invoer!$B$12/12,360-C230+1,L229,0))</f>
        <v>0</v>
      </c>
      <c r="I230" s="4">
        <f t="shared" si="23"/>
        <v>0</v>
      </c>
      <c r="J230" s="4">
        <f t="shared" si="24"/>
        <v>0</v>
      </c>
      <c r="K230" s="4">
        <f t="shared" si="25"/>
        <v>0</v>
      </c>
      <c r="L230" s="4">
        <f t="shared" si="27"/>
        <v>0</v>
      </c>
    </row>
    <row r="231" spans="1:12" x14ac:dyDescent="0.25">
      <c r="A231" s="10">
        <f t="shared" si="26"/>
        <v>51410</v>
      </c>
      <c r="B231">
        <f t="shared" si="21"/>
        <v>20</v>
      </c>
      <c r="C231">
        <v>230</v>
      </c>
      <c r="D231" s="4">
        <f t="shared" si="22"/>
        <v>0</v>
      </c>
      <c r="F231" s="4">
        <f>L230*Invoer!$B$15/12</f>
        <v>0</v>
      </c>
      <c r="G231" s="4">
        <f>ABS(PMT(Invoer!$B$12/12,360-C231+1,L230,0))</f>
        <v>0</v>
      </c>
      <c r="I231" s="4">
        <f t="shared" si="23"/>
        <v>0</v>
      </c>
      <c r="J231" s="4">
        <f t="shared" si="24"/>
        <v>0</v>
      </c>
      <c r="K231" s="4">
        <f t="shared" si="25"/>
        <v>0</v>
      </c>
      <c r="L231" s="4">
        <f t="shared" si="27"/>
        <v>0</v>
      </c>
    </row>
    <row r="232" spans="1:12" x14ac:dyDescent="0.25">
      <c r="A232" s="10">
        <f t="shared" si="26"/>
        <v>51441</v>
      </c>
      <c r="B232">
        <f t="shared" si="21"/>
        <v>20</v>
      </c>
      <c r="C232">
        <v>231</v>
      </c>
      <c r="D232" s="4">
        <f t="shared" si="22"/>
        <v>0</v>
      </c>
      <c r="F232" s="4">
        <f>L231*Invoer!$B$15/12</f>
        <v>0</v>
      </c>
      <c r="G232" s="4">
        <f>ABS(PMT(Invoer!$B$12/12,360-C232+1,L231,0))</f>
        <v>0</v>
      </c>
      <c r="I232" s="4">
        <f t="shared" si="23"/>
        <v>0</v>
      </c>
      <c r="J232" s="4">
        <f t="shared" si="24"/>
        <v>0</v>
      </c>
      <c r="K232" s="4">
        <f t="shared" si="25"/>
        <v>0</v>
      </c>
      <c r="L232" s="4">
        <f t="shared" si="27"/>
        <v>0</v>
      </c>
    </row>
    <row r="233" spans="1:12" x14ac:dyDescent="0.25">
      <c r="A233" s="10">
        <f t="shared" si="26"/>
        <v>51471</v>
      </c>
      <c r="B233">
        <f t="shared" si="21"/>
        <v>20</v>
      </c>
      <c r="C233">
        <v>232</v>
      </c>
      <c r="D233" s="4">
        <f t="shared" si="22"/>
        <v>0</v>
      </c>
      <c r="F233" s="4">
        <f>L232*Invoer!$B$15/12</f>
        <v>0</v>
      </c>
      <c r="G233" s="4">
        <f>ABS(PMT(Invoer!$B$12/12,360-C233+1,L232,0))</f>
        <v>0</v>
      </c>
      <c r="I233" s="4">
        <f t="shared" si="23"/>
        <v>0</v>
      </c>
      <c r="J233" s="4">
        <f t="shared" si="24"/>
        <v>0</v>
      </c>
      <c r="K233" s="4">
        <f t="shared" si="25"/>
        <v>0</v>
      </c>
      <c r="L233" s="4">
        <f t="shared" si="27"/>
        <v>0</v>
      </c>
    </row>
    <row r="234" spans="1:12" x14ac:dyDescent="0.25">
      <c r="A234" s="10">
        <f t="shared" si="26"/>
        <v>51502</v>
      </c>
      <c r="B234">
        <f t="shared" si="21"/>
        <v>20</v>
      </c>
      <c r="C234">
        <v>233</v>
      </c>
      <c r="D234" s="4">
        <f t="shared" si="22"/>
        <v>0</v>
      </c>
      <c r="F234" s="4">
        <f>L233*Invoer!$B$15/12</f>
        <v>0</v>
      </c>
      <c r="G234" s="4">
        <f>ABS(PMT(Invoer!$B$12/12,360-C234+1,L233,0))</f>
        <v>0</v>
      </c>
      <c r="I234" s="4">
        <f t="shared" si="23"/>
        <v>0</v>
      </c>
      <c r="J234" s="4">
        <f t="shared" si="24"/>
        <v>0</v>
      </c>
      <c r="K234" s="4">
        <f t="shared" si="25"/>
        <v>0</v>
      </c>
      <c r="L234" s="4">
        <f t="shared" si="27"/>
        <v>0</v>
      </c>
    </row>
    <row r="235" spans="1:12" x14ac:dyDescent="0.25">
      <c r="A235" s="10">
        <f t="shared" si="26"/>
        <v>51533</v>
      </c>
      <c r="B235">
        <f t="shared" si="21"/>
        <v>20</v>
      </c>
      <c r="C235">
        <v>234</v>
      </c>
      <c r="D235" s="4">
        <f t="shared" si="22"/>
        <v>0</v>
      </c>
      <c r="F235" s="4">
        <f>L234*Invoer!$B$15/12</f>
        <v>0</v>
      </c>
      <c r="G235" s="4">
        <f>ABS(PMT(Invoer!$B$12/12,360-C235+1,L234,0))</f>
        <v>0</v>
      </c>
      <c r="I235" s="4">
        <f t="shared" si="23"/>
        <v>0</v>
      </c>
      <c r="J235" s="4">
        <f t="shared" si="24"/>
        <v>0</v>
      </c>
      <c r="K235" s="4">
        <f t="shared" si="25"/>
        <v>0</v>
      </c>
      <c r="L235" s="4">
        <f t="shared" si="27"/>
        <v>0</v>
      </c>
    </row>
    <row r="236" spans="1:12" x14ac:dyDescent="0.25">
      <c r="A236" s="10">
        <f t="shared" si="26"/>
        <v>51561</v>
      </c>
      <c r="B236">
        <f t="shared" si="21"/>
        <v>20</v>
      </c>
      <c r="C236">
        <v>235</v>
      </c>
      <c r="D236" s="4">
        <f t="shared" si="22"/>
        <v>0</v>
      </c>
      <c r="F236" s="4">
        <f>L235*Invoer!$B$15/12</f>
        <v>0</v>
      </c>
      <c r="G236" s="4">
        <f>ABS(PMT(Invoer!$B$12/12,360-C236+1,L235,0))</f>
        <v>0</v>
      </c>
      <c r="I236" s="4">
        <f t="shared" si="23"/>
        <v>0</v>
      </c>
      <c r="J236" s="4">
        <f t="shared" si="24"/>
        <v>0</v>
      </c>
      <c r="K236" s="4">
        <f t="shared" si="25"/>
        <v>0</v>
      </c>
      <c r="L236" s="4">
        <f t="shared" si="27"/>
        <v>0</v>
      </c>
    </row>
    <row r="237" spans="1:12" x14ac:dyDescent="0.25">
      <c r="A237" s="10">
        <f t="shared" si="26"/>
        <v>51592</v>
      </c>
      <c r="B237">
        <f t="shared" si="21"/>
        <v>20</v>
      </c>
      <c r="C237">
        <v>236</v>
      </c>
      <c r="D237" s="4">
        <f t="shared" si="22"/>
        <v>0</v>
      </c>
      <c r="F237" s="4">
        <f>L236*Invoer!$B$15/12</f>
        <v>0</v>
      </c>
      <c r="G237" s="4">
        <f>ABS(PMT(Invoer!$B$12/12,360-C237+1,L236,0))</f>
        <v>0</v>
      </c>
      <c r="I237" s="4">
        <f t="shared" si="23"/>
        <v>0</v>
      </c>
      <c r="J237" s="4">
        <f t="shared" si="24"/>
        <v>0</v>
      </c>
      <c r="K237" s="4">
        <f t="shared" si="25"/>
        <v>0</v>
      </c>
      <c r="L237" s="4">
        <f t="shared" si="27"/>
        <v>0</v>
      </c>
    </row>
    <row r="238" spans="1:12" x14ac:dyDescent="0.25">
      <c r="A238" s="10">
        <f t="shared" si="26"/>
        <v>51622</v>
      </c>
      <c r="B238">
        <f t="shared" si="21"/>
        <v>20</v>
      </c>
      <c r="C238">
        <v>237</v>
      </c>
      <c r="D238" s="4">
        <f t="shared" si="22"/>
        <v>0</v>
      </c>
      <c r="F238" s="4">
        <f>L237*Invoer!$B$15/12</f>
        <v>0</v>
      </c>
      <c r="G238" s="4">
        <f>ABS(PMT(Invoer!$B$12/12,360-C238+1,L237,0))</f>
        <v>0</v>
      </c>
      <c r="I238" s="4">
        <f t="shared" si="23"/>
        <v>0</v>
      </c>
      <c r="J238" s="4">
        <f t="shared" si="24"/>
        <v>0</v>
      </c>
      <c r="K238" s="4">
        <f t="shared" si="25"/>
        <v>0</v>
      </c>
      <c r="L238" s="4">
        <f t="shared" si="27"/>
        <v>0</v>
      </c>
    </row>
    <row r="239" spans="1:12" x14ac:dyDescent="0.25">
      <c r="A239" s="10">
        <f t="shared" si="26"/>
        <v>51653</v>
      </c>
      <c r="B239">
        <f t="shared" si="21"/>
        <v>20</v>
      </c>
      <c r="C239">
        <v>238</v>
      </c>
      <c r="D239" s="4">
        <f t="shared" si="22"/>
        <v>0</v>
      </c>
      <c r="F239" s="4">
        <f>L238*Invoer!$B$15/12</f>
        <v>0</v>
      </c>
      <c r="G239" s="4">
        <f>ABS(PMT(Invoer!$B$12/12,360-C239+1,L238,0))</f>
        <v>0</v>
      </c>
      <c r="I239" s="4">
        <f t="shared" si="23"/>
        <v>0</v>
      </c>
      <c r="J239" s="4">
        <f t="shared" si="24"/>
        <v>0</v>
      </c>
      <c r="K239" s="4">
        <f t="shared" si="25"/>
        <v>0</v>
      </c>
      <c r="L239" s="4">
        <f t="shared" si="27"/>
        <v>0</v>
      </c>
    </row>
    <row r="240" spans="1:12" x14ac:dyDescent="0.25">
      <c r="A240" s="10">
        <f t="shared" si="26"/>
        <v>51683</v>
      </c>
      <c r="B240">
        <f t="shared" si="21"/>
        <v>20</v>
      </c>
      <c r="C240">
        <v>239</v>
      </c>
      <c r="D240" s="4">
        <f t="shared" si="22"/>
        <v>0</v>
      </c>
      <c r="F240" s="4">
        <f>L239*Invoer!$B$15/12</f>
        <v>0</v>
      </c>
      <c r="G240" s="4">
        <f>ABS(PMT(Invoer!$B$12/12,360-C240+1,L239,0))</f>
        <v>0</v>
      </c>
      <c r="I240" s="4">
        <f t="shared" si="23"/>
        <v>0</v>
      </c>
      <c r="J240" s="4">
        <f t="shared" si="24"/>
        <v>0</v>
      </c>
      <c r="K240" s="4">
        <f t="shared" si="25"/>
        <v>0</v>
      </c>
      <c r="L240" s="4">
        <f t="shared" si="27"/>
        <v>0</v>
      </c>
    </row>
    <row r="241" spans="1:12" x14ac:dyDescent="0.25">
      <c r="A241" s="10">
        <f t="shared" si="26"/>
        <v>51714</v>
      </c>
      <c r="B241">
        <f t="shared" si="21"/>
        <v>20</v>
      </c>
      <c r="C241">
        <v>240</v>
      </c>
      <c r="D241" s="4">
        <f t="shared" si="22"/>
        <v>0</v>
      </c>
      <c r="F241" s="4">
        <f>L240*Invoer!$B$15/12</f>
        <v>0</v>
      </c>
      <c r="G241" s="4">
        <f>ABS(PMT(Invoer!$B$12/12,360-C241+1,L240,0))</f>
        <v>0</v>
      </c>
      <c r="I241" s="4">
        <f t="shared" si="23"/>
        <v>0</v>
      </c>
      <c r="J241" s="4">
        <f t="shared" si="24"/>
        <v>0</v>
      </c>
      <c r="K241" s="4">
        <f t="shared" si="25"/>
        <v>0</v>
      </c>
      <c r="L241" s="4">
        <f t="shared" si="27"/>
        <v>0</v>
      </c>
    </row>
    <row r="242" spans="1:12" x14ac:dyDescent="0.25">
      <c r="A242" s="10">
        <f t="shared" si="26"/>
        <v>51745</v>
      </c>
      <c r="B242">
        <f t="shared" si="21"/>
        <v>21</v>
      </c>
      <c r="C242">
        <v>241</v>
      </c>
      <c r="D242" s="4">
        <f t="shared" si="22"/>
        <v>0</v>
      </c>
      <c r="F242" s="4">
        <f>L241*Invoer!$B$16/12</f>
        <v>0</v>
      </c>
      <c r="G242" s="4">
        <f>ABS(PMT(Invoer!$B$12/12,360-C242+1,L241,0))</f>
        <v>0</v>
      </c>
      <c r="I242" s="4">
        <f t="shared" si="23"/>
        <v>0</v>
      </c>
      <c r="J242" s="4">
        <f t="shared" si="24"/>
        <v>0</v>
      </c>
      <c r="K242" s="4">
        <f t="shared" si="25"/>
        <v>0</v>
      </c>
      <c r="L242" s="4">
        <f t="shared" si="27"/>
        <v>0</v>
      </c>
    </row>
    <row r="243" spans="1:12" x14ac:dyDescent="0.25">
      <c r="A243" s="10">
        <f t="shared" si="26"/>
        <v>51775</v>
      </c>
      <c r="B243">
        <f t="shared" si="21"/>
        <v>21</v>
      </c>
      <c r="C243">
        <v>242</v>
      </c>
      <c r="D243" s="4">
        <f t="shared" si="22"/>
        <v>0</v>
      </c>
      <c r="F243" s="4">
        <f>L242*Invoer!$B$16/12</f>
        <v>0</v>
      </c>
      <c r="G243" s="4">
        <f>ABS(PMT(Invoer!$B$12/12,360-C243+1,L242,0))</f>
        <v>0</v>
      </c>
      <c r="I243" s="4">
        <f t="shared" si="23"/>
        <v>0</v>
      </c>
      <c r="J243" s="4">
        <f t="shared" si="24"/>
        <v>0</v>
      </c>
      <c r="K243" s="4">
        <f t="shared" si="25"/>
        <v>0</v>
      </c>
      <c r="L243" s="4">
        <f t="shared" si="27"/>
        <v>0</v>
      </c>
    </row>
    <row r="244" spans="1:12" x14ac:dyDescent="0.25">
      <c r="A244" s="10">
        <f t="shared" si="26"/>
        <v>51806</v>
      </c>
      <c r="B244">
        <f t="shared" si="21"/>
        <v>21</v>
      </c>
      <c r="C244">
        <v>243</v>
      </c>
      <c r="D244" s="4">
        <f t="shared" si="22"/>
        <v>0</v>
      </c>
      <c r="F244" s="4">
        <f>L243*Invoer!$B$16/12</f>
        <v>0</v>
      </c>
      <c r="G244" s="4">
        <f>ABS(PMT(Invoer!$B$12/12,360-C244+1,L243,0))</f>
        <v>0</v>
      </c>
      <c r="I244" s="4">
        <f t="shared" si="23"/>
        <v>0</v>
      </c>
      <c r="J244" s="4">
        <f t="shared" si="24"/>
        <v>0</v>
      </c>
      <c r="K244" s="4">
        <f t="shared" si="25"/>
        <v>0</v>
      </c>
      <c r="L244" s="4">
        <f t="shared" si="27"/>
        <v>0</v>
      </c>
    </row>
    <row r="245" spans="1:12" x14ac:dyDescent="0.25">
      <c r="A245" s="10">
        <f t="shared" si="26"/>
        <v>51836</v>
      </c>
      <c r="B245">
        <f t="shared" si="21"/>
        <v>21</v>
      </c>
      <c r="C245">
        <v>244</v>
      </c>
      <c r="D245" s="4">
        <f t="shared" si="22"/>
        <v>0</v>
      </c>
      <c r="F245" s="4">
        <f>L244*Invoer!$B$16/12</f>
        <v>0</v>
      </c>
      <c r="G245" s="4">
        <f>ABS(PMT(Invoer!$B$12/12,360-C245+1,L244,0))</f>
        <v>0</v>
      </c>
      <c r="I245" s="4">
        <f t="shared" si="23"/>
        <v>0</v>
      </c>
      <c r="J245" s="4">
        <f t="shared" si="24"/>
        <v>0</v>
      </c>
      <c r="K245" s="4">
        <f t="shared" si="25"/>
        <v>0</v>
      </c>
      <c r="L245" s="4">
        <f t="shared" si="27"/>
        <v>0</v>
      </c>
    </row>
    <row r="246" spans="1:12" x14ac:dyDescent="0.25">
      <c r="A246" s="10">
        <f t="shared" si="26"/>
        <v>51867</v>
      </c>
      <c r="B246">
        <f t="shared" si="21"/>
        <v>21</v>
      </c>
      <c r="C246">
        <v>245</v>
      </c>
      <c r="D246" s="4">
        <f t="shared" si="22"/>
        <v>0</v>
      </c>
      <c r="F246" s="4">
        <f>L245*Invoer!$B$16/12</f>
        <v>0</v>
      </c>
      <c r="G246" s="4">
        <f>ABS(PMT(Invoer!$B$12/12,360-C246+1,L245,0))</f>
        <v>0</v>
      </c>
      <c r="I246" s="4">
        <f t="shared" si="23"/>
        <v>0</v>
      </c>
      <c r="J246" s="4">
        <f t="shared" si="24"/>
        <v>0</v>
      </c>
      <c r="K246" s="4">
        <f t="shared" si="25"/>
        <v>0</v>
      </c>
      <c r="L246" s="4">
        <f t="shared" si="27"/>
        <v>0</v>
      </c>
    </row>
    <row r="247" spans="1:12" x14ac:dyDescent="0.25">
      <c r="A247" s="10">
        <f t="shared" si="26"/>
        <v>51898</v>
      </c>
      <c r="B247">
        <f t="shared" si="21"/>
        <v>21</v>
      </c>
      <c r="C247">
        <v>246</v>
      </c>
      <c r="D247" s="4">
        <f t="shared" si="22"/>
        <v>0</v>
      </c>
      <c r="F247" s="4">
        <f>L246*Invoer!$B$16/12</f>
        <v>0</v>
      </c>
      <c r="G247" s="4">
        <f>ABS(PMT(Invoer!$B$12/12,360-C247+1,L246,0))</f>
        <v>0</v>
      </c>
      <c r="I247" s="4">
        <f t="shared" si="23"/>
        <v>0</v>
      </c>
      <c r="J247" s="4">
        <f t="shared" si="24"/>
        <v>0</v>
      </c>
      <c r="K247" s="4">
        <f t="shared" si="25"/>
        <v>0</v>
      </c>
      <c r="L247" s="4">
        <f t="shared" si="27"/>
        <v>0</v>
      </c>
    </row>
    <row r="248" spans="1:12" x14ac:dyDescent="0.25">
      <c r="A248" s="10">
        <f t="shared" si="26"/>
        <v>51926</v>
      </c>
      <c r="B248">
        <f t="shared" si="21"/>
        <v>21</v>
      </c>
      <c r="C248">
        <v>247</v>
      </c>
      <c r="D248" s="4">
        <f t="shared" si="22"/>
        <v>0</v>
      </c>
      <c r="F248" s="4">
        <f>L247*Invoer!$B$16/12</f>
        <v>0</v>
      </c>
      <c r="G248" s="4">
        <f>ABS(PMT(Invoer!$B$12/12,360-C248+1,L247,0))</f>
        <v>0</v>
      </c>
      <c r="I248" s="4">
        <f t="shared" si="23"/>
        <v>0</v>
      </c>
      <c r="J248" s="4">
        <f t="shared" si="24"/>
        <v>0</v>
      </c>
      <c r="K248" s="4">
        <f t="shared" si="25"/>
        <v>0</v>
      </c>
      <c r="L248" s="4">
        <f t="shared" si="27"/>
        <v>0</v>
      </c>
    </row>
    <row r="249" spans="1:12" x14ac:dyDescent="0.25">
      <c r="A249" s="10">
        <f t="shared" si="26"/>
        <v>51957</v>
      </c>
      <c r="B249">
        <f t="shared" si="21"/>
        <v>21</v>
      </c>
      <c r="C249">
        <v>248</v>
      </c>
      <c r="D249" s="4">
        <f t="shared" si="22"/>
        <v>0</v>
      </c>
      <c r="F249" s="4">
        <f>L248*Invoer!$B$16/12</f>
        <v>0</v>
      </c>
      <c r="G249" s="4">
        <f>ABS(PMT(Invoer!$B$12/12,360-C249+1,L248,0))</f>
        <v>0</v>
      </c>
      <c r="I249" s="4">
        <f t="shared" si="23"/>
        <v>0</v>
      </c>
      <c r="J249" s="4">
        <f t="shared" si="24"/>
        <v>0</v>
      </c>
      <c r="K249" s="4">
        <f t="shared" si="25"/>
        <v>0</v>
      </c>
      <c r="L249" s="4">
        <f t="shared" si="27"/>
        <v>0</v>
      </c>
    </row>
    <row r="250" spans="1:12" x14ac:dyDescent="0.25">
      <c r="A250" s="10">
        <f t="shared" si="26"/>
        <v>51987</v>
      </c>
      <c r="B250">
        <f t="shared" si="21"/>
        <v>21</v>
      </c>
      <c r="C250">
        <v>249</v>
      </c>
      <c r="D250" s="4">
        <f t="shared" si="22"/>
        <v>0</v>
      </c>
      <c r="F250" s="4">
        <f>L249*Invoer!$B$16/12</f>
        <v>0</v>
      </c>
      <c r="G250" s="4">
        <f>ABS(PMT(Invoer!$B$12/12,360-C250+1,L249,0))</f>
        <v>0</v>
      </c>
      <c r="I250" s="4">
        <f t="shared" si="23"/>
        <v>0</v>
      </c>
      <c r="J250" s="4">
        <f t="shared" si="24"/>
        <v>0</v>
      </c>
      <c r="K250" s="4">
        <f t="shared" si="25"/>
        <v>0</v>
      </c>
      <c r="L250" s="4">
        <f t="shared" si="27"/>
        <v>0</v>
      </c>
    </row>
    <row r="251" spans="1:12" x14ac:dyDescent="0.25">
      <c r="A251" s="10">
        <f t="shared" si="26"/>
        <v>52018</v>
      </c>
      <c r="B251">
        <f t="shared" si="21"/>
        <v>21</v>
      </c>
      <c r="C251">
        <v>250</v>
      </c>
      <c r="D251" s="4">
        <f t="shared" si="22"/>
        <v>0</v>
      </c>
      <c r="F251" s="4">
        <f>L250*Invoer!$B$16/12</f>
        <v>0</v>
      </c>
      <c r="G251" s="4">
        <f>ABS(PMT(Invoer!$B$12/12,360-C251+1,L250,0))</f>
        <v>0</v>
      </c>
      <c r="I251" s="4">
        <f t="shared" si="23"/>
        <v>0</v>
      </c>
      <c r="J251" s="4">
        <f t="shared" si="24"/>
        <v>0</v>
      </c>
      <c r="K251" s="4">
        <f t="shared" si="25"/>
        <v>0</v>
      </c>
      <c r="L251" s="4">
        <f t="shared" si="27"/>
        <v>0</v>
      </c>
    </row>
    <row r="252" spans="1:12" x14ac:dyDescent="0.25">
      <c r="A252" s="10">
        <f t="shared" si="26"/>
        <v>52048</v>
      </c>
      <c r="B252">
        <f t="shared" si="21"/>
        <v>21</v>
      </c>
      <c r="C252">
        <v>251</v>
      </c>
      <c r="D252" s="4">
        <f t="shared" si="22"/>
        <v>0</v>
      </c>
      <c r="F252" s="4">
        <f>L251*Invoer!$B$16/12</f>
        <v>0</v>
      </c>
      <c r="G252" s="4">
        <f>ABS(PMT(Invoer!$B$12/12,360-C252+1,L251,0))</f>
        <v>0</v>
      </c>
      <c r="I252" s="4">
        <f t="shared" si="23"/>
        <v>0</v>
      </c>
      <c r="J252" s="4">
        <f t="shared" si="24"/>
        <v>0</v>
      </c>
      <c r="K252" s="4">
        <f t="shared" si="25"/>
        <v>0</v>
      </c>
      <c r="L252" s="4">
        <f t="shared" si="27"/>
        <v>0</v>
      </c>
    </row>
    <row r="253" spans="1:12" x14ac:dyDescent="0.25">
      <c r="A253" s="10">
        <f t="shared" si="26"/>
        <v>52079</v>
      </c>
      <c r="B253">
        <f t="shared" si="21"/>
        <v>21</v>
      </c>
      <c r="C253">
        <v>252</v>
      </c>
      <c r="D253" s="4">
        <f t="shared" si="22"/>
        <v>0</v>
      </c>
      <c r="F253" s="4">
        <f>L252*Invoer!$B$16/12</f>
        <v>0</v>
      </c>
      <c r="G253" s="4">
        <f>ABS(PMT(Invoer!$B$12/12,360-C253+1,L252,0))</f>
        <v>0</v>
      </c>
      <c r="I253" s="4">
        <f t="shared" si="23"/>
        <v>0</v>
      </c>
      <c r="J253" s="4">
        <f t="shared" si="24"/>
        <v>0</v>
      </c>
      <c r="K253" s="4">
        <f t="shared" si="25"/>
        <v>0</v>
      </c>
      <c r="L253" s="4">
        <f t="shared" si="27"/>
        <v>0</v>
      </c>
    </row>
    <row r="254" spans="1:12" x14ac:dyDescent="0.25">
      <c r="A254" s="10">
        <f t="shared" si="26"/>
        <v>52110</v>
      </c>
      <c r="B254">
        <f t="shared" si="21"/>
        <v>22</v>
      </c>
      <c r="C254">
        <v>253</v>
      </c>
      <c r="D254" s="4">
        <f t="shared" si="22"/>
        <v>0</v>
      </c>
      <c r="F254" s="4">
        <f>L253*Invoer!$B$16/12</f>
        <v>0</v>
      </c>
      <c r="G254" s="4">
        <f>ABS(PMT(Invoer!$B$12/12,360-C254+1,L253,0))</f>
        <v>0</v>
      </c>
      <c r="I254" s="4">
        <f t="shared" si="23"/>
        <v>0</v>
      </c>
      <c r="J254" s="4">
        <f t="shared" si="24"/>
        <v>0</v>
      </c>
      <c r="K254" s="4">
        <f t="shared" si="25"/>
        <v>0</v>
      </c>
      <c r="L254" s="4">
        <f t="shared" si="27"/>
        <v>0</v>
      </c>
    </row>
    <row r="255" spans="1:12" x14ac:dyDescent="0.25">
      <c r="A255" s="10">
        <f t="shared" si="26"/>
        <v>52140</v>
      </c>
      <c r="B255">
        <f t="shared" si="21"/>
        <v>22</v>
      </c>
      <c r="C255">
        <v>254</v>
      </c>
      <c r="D255" s="4">
        <f t="shared" si="22"/>
        <v>0</v>
      </c>
      <c r="F255" s="4">
        <f>L254*Invoer!$B$16/12</f>
        <v>0</v>
      </c>
      <c r="G255" s="4">
        <f>ABS(PMT(Invoer!$B$12/12,360-C255+1,L254,0))</f>
        <v>0</v>
      </c>
      <c r="I255" s="4">
        <f t="shared" si="23"/>
        <v>0</v>
      </c>
      <c r="J255" s="4">
        <f t="shared" si="24"/>
        <v>0</v>
      </c>
      <c r="K255" s="4">
        <f t="shared" si="25"/>
        <v>0</v>
      </c>
      <c r="L255" s="4">
        <f t="shared" si="27"/>
        <v>0</v>
      </c>
    </row>
    <row r="256" spans="1:12" x14ac:dyDescent="0.25">
      <c r="A256" s="10">
        <f t="shared" si="26"/>
        <v>52171</v>
      </c>
      <c r="B256">
        <f t="shared" si="21"/>
        <v>22</v>
      </c>
      <c r="C256">
        <v>255</v>
      </c>
      <c r="D256" s="4">
        <f t="shared" si="22"/>
        <v>0</v>
      </c>
      <c r="F256" s="4">
        <f>L255*Invoer!$B$16/12</f>
        <v>0</v>
      </c>
      <c r="G256" s="4">
        <f>ABS(PMT(Invoer!$B$12/12,360-C256+1,L255,0))</f>
        <v>0</v>
      </c>
      <c r="I256" s="4">
        <f t="shared" si="23"/>
        <v>0</v>
      </c>
      <c r="J256" s="4">
        <f t="shared" si="24"/>
        <v>0</v>
      </c>
      <c r="K256" s="4">
        <f t="shared" si="25"/>
        <v>0</v>
      </c>
      <c r="L256" s="4">
        <f t="shared" si="27"/>
        <v>0</v>
      </c>
    </row>
    <row r="257" spans="1:12" x14ac:dyDescent="0.25">
      <c r="A257" s="10">
        <f t="shared" si="26"/>
        <v>52201</v>
      </c>
      <c r="B257">
        <f t="shared" si="21"/>
        <v>22</v>
      </c>
      <c r="C257">
        <v>256</v>
      </c>
      <c r="D257" s="4">
        <f t="shared" si="22"/>
        <v>0</v>
      </c>
      <c r="F257" s="4">
        <f>L256*Invoer!$B$16/12</f>
        <v>0</v>
      </c>
      <c r="G257" s="4">
        <f>ABS(PMT(Invoer!$B$12/12,360-C257+1,L256,0))</f>
        <v>0</v>
      </c>
      <c r="I257" s="4">
        <f t="shared" si="23"/>
        <v>0</v>
      </c>
      <c r="J257" s="4">
        <f t="shared" si="24"/>
        <v>0</v>
      </c>
      <c r="K257" s="4">
        <f t="shared" si="25"/>
        <v>0</v>
      </c>
      <c r="L257" s="4">
        <f t="shared" si="27"/>
        <v>0</v>
      </c>
    </row>
    <row r="258" spans="1:12" x14ac:dyDescent="0.25">
      <c r="A258" s="10">
        <f t="shared" si="26"/>
        <v>52232</v>
      </c>
      <c r="B258">
        <f t="shared" si="21"/>
        <v>22</v>
      </c>
      <c r="C258">
        <v>257</v>
      </c>
      <c r="D258" s="4">
        <f t="shared" si="22"/>
        <v>0</v>
      </c>
      <c r="F258" s="4">
        <f>L257*Invoer!$B$16/12</f>
        <v>0</v>
      </c>
      <c r="G258" s="4">
        <f>ABS(PMT(Invoer!$B$12/12,360-C258+1,L257,0))</f>
        <v>0</v>
      </c>
      <c r="I258" s="4">
        <f t="shared" si="23"/>
        <v>0</v>
      </c>
      <c r="J258" s="4">
        <f t="shared" si="24"/>
        <v>0</v>
      </c>
      <c r="K258" s="4">
        <f t="shared" si="25"/>
        <v>0</v>
      </c>
      <c r="L258" s="4">
        <f t="shared" si="27"/>
        <v>0</v>
      </c>
    </row>
    <row r="259" spans="1:12" x14ac:dyDescent="0.25">
      <c r="A259" s="10">
        <f t="shared" si="26"/>
        <v>52263</v>
      </c>
      <c r="B259">
        <f t="shared" ref="B259:B322" si="28">CEILING(C259/12,1)</f>
        <v>22</v>
      </c>
      <c r="C259">
        <v>258</v>
      </c>
      <c r="D259" s="4">
        <f t="shared" ref="D259:D322" si="29">G259-F259</f>
        <v>0</v>
      </c>
      <c r="F259" s="4">
        <f>L258*Invoer!$B$16/12</f>
        <v>0</v>
      </c>
      <c r="G259" s="4">
        <f>ABS(PMT(Invoer!$B$12/12,360-C259+1,L258,0))</f>
        <v>0</v>
      </c>
      <c r="I259" s="4">
        <f t="shared" ref="I259:I322" si="30">G259-H259</f>
        <v>0</v>
      </c>
      <c r="J259" s="4">
        <f t="shared" ref="J259:J322" si="31">SUM(E259,G259)</f>
        <v>0</v>
      </c>
      <c r="K259" s="4">
        <f t="shared" ref="K259:K322" si="32">J259-H259</f>
        <v>0</v>
      </c>
      <c r="L259" s="4">
        <f t="shared" si="27"/>
        <v>0</v>
      </c>
    </row>
    <row r="260" spans="1:12" x14ac:dyDescent="0.25">
      <c r="A260" s="10">
        <f t="shared" ref="A260:A323" si="33">DATE(YEAR(A259),MONTH(A259)+1,DAY(A259))</f>
        <v>52291</v>
      </c>
      <c r="B260">
        <f t="shared" si="28"/>
        <v>22</v>
      </c>
      <c r="C260">
        <v>259</v>
      </c>
      <c r="D260" s="4">
        <f t="shared" si="29"/>
        <v>0</v>
      </c>
      <c r="F260" s="4">
        <f>L259*Invoer!$B$16/12</f>
        <v>0</v>
      </c>
      <c r="G260" s="4">
        <f>ABS(PMT(Invoer!$B$12/12,360-C260+1,L259,0))</f>
        <v>0</v>
      </c>
      <c r="I260" s="4">
        <f t="shared" si="30"/>
        <v>0</v>
      </c>
      <c r="J260" s="4">
        <f t="shared" si="31"/>
        <v>0</v>
      </c>
      <c r="K260" s="4">
        <f t="shared" si="32"/>
        <v>0</v>
      </c>
      <c r="L260" s="4">
        <f t="shared" ref="L260:L323" si="34">L259-D260-E260</f>
        <v>0</v>
      </c>
    </row>
    <row r="261" spans="1:12" x14ac:dyDescent="0.25">
      <c r="A261" s="10">
        <f t="shared" si="33"/>
        <v>52322</v>
      </c>
      <c r="B261">
        <f t="shared" si="28"/>
        <v>22</v>
      </c>
      <c r="C261">
        <v>260</v>
      </c>
      <c r="D261" s="4">
        <f t="shared" si="29"/>
        <v>0</v>
      </c>
      <c r="F261" s="4">
        <f>L260*Invoer!$B$16/12</f>
        <v>0</v>
      </c>
      <c r="G261" s="4">
        <f>ABS(PMT(Invoer!$B$12/12,360-C261+1,L260,0))</f>
        <v>0</v>
      </c>
      <c r="I261" s="4">
        <f t="shared" si="30"/>
        <v>0</v>
      </c>
      <c r="J261" s="4">
        <f t="shared" si="31"/>
        <v>0</v>
      </c>
      <c r="K261" s="4">
        <f t="shared" si="32"/>
        <v>0</v>
      </c>
      <c r="L261" s="4">
        <f t="shared" si="34"/>
        <v>0</v>
      </c>
    </row>
    <row r="262" spans="1:12" x14ac:dyDescent="0.25">
      <c r="A262" s="10">
        <f t="shared" si="33"/>
        <v>52352</v>
      </c>
      <c r="B262">
        <f t="shared" si="28"/>
        <v>22</v>
      </c>
      <c r="C262">
        <v>261</v>
      </c>
      <c r="D262" s="4">
        <f t="shared" si="29"/>
        <v>0</v>
      </c>
      <c r="F262" s="4">
        <f>L261*Invoer!$B$16/12</f>
        <v>0</v>
      </c>
      <c r="G262" s="4">
        <f>ABS(PMT(Invoer!$B$12/12,360-C262+1,L261,0))</f>
        <v>0</v>
      </c>
      <c r="I262" s="4">
        <f t="shared" si="30"/>
        <v>0</v>
      </c>
      <c r="J262" s="4">
        <f t="shared" si="31"/>
        <v>0</v>
      </c>
      <c r="K262" s="4">
        <f t="shared" si="32"/>
        <v>0</v>
      </c>
      <c r="L262" s="4">
        <f t="shared" si="34"/>
        <v>0</v>
      </c>
    </row>
    <row r="263" spans="1:12" x14ac:dyDescent="0.25">
      <c r="A263" s="10">
        <f t="shared" si="33"/>
        <v>52383</v>
      </c>
      <c r="B263">
        <f t="shared" si="28"/>
        <v>22</v>
      </c>
      <c r="C263">
        <v>262</v>
      </c>
      <c r="D263" s="4">
        <f t="shared" si="29"/>
        <v>0</v>
      </c>
      <c r="F263" s="4">
        <f>L262*Invoer!$B$16/12</f>
        <v>0</v>
      </c>
      <c r="G263" s="4">
        <f>ABS(PMT(Invoer!$B$12/12,360-C263+1,L262,0))</f>
        <v>0</v>
      </c>
      <c r="I263" s="4">
        <f t="shared" si="30"/>
        <v>0</v>
      </c>
      <c r="J263" s="4">
        <f t="shared" si="31"/>
        <v>0</v>
      </c>
      <c r="K263" s="4">
        <f t="shared" si="32"/>
        <v>0</v>
      </c>
      <c r="L263" s="4">
        <f t="shared" si="34"/>
        <v>0</v>
      </c>
    </row>
    <row r="264" spans="1:12" x14ac:dyDescent="0.25">
      <c r="A264" s="10">
        <f t="shared" si="33"/>
        <v>52413</v>
      </c>
      <c r="B264">
        <f t="shared" si="28"/>
        <v>22</v>
      </c>
      <c r="C264">
        <v>263</v>
      </c>
      <c r="D264" s="4">
        <f t="shared" si="29"/>
        <v>0</v>
      </c>
      <c r="F264" s="4">
        <f>L263*Invoer!$B$16/12</f>
        <v>0</v>
      </c>
      <c r="G264" s="4">
        <f>ABS(PMT(Invoer!$B$12/12,360-C264+1,L263,0))</f>
        <v>0</v>
      </c>
      <c r="I264" s="4">
        <f t="shared" si="30"/>
        <v>0</v>
      </c>
      <c r="J264" s="4">
        <f t="shared" si="31"/>
        <v>0</v>
      </c>
      <c r="K264" s="4">
        <f t="shared" si="32"/>
        <v>0</v>
      </c>
      <c r="L264" s="4">
        <f t="shared" si="34"/>
        <v>0</v>
      </c>
    </row>
    <row r="265" spans="1:12" x14ac:dyDescent="0.25">
      <c r="A265" s="10">
        <f t="shared" si="33"/>
        <v>52444</v>
      </c>
      <c r="B265">
        <f t="shared" si="28"/>
        <v>22</v>
      </c>
      <c r="C265">
        <v>264</v>
      </c>
      <c r="D265" s="4">
        <f t="shared" si="29"/>
        <v>0</v>
      </c>
      <c r="F265" s="4">
        <f>L264*Invoer!$B$16/12</f>
        <v>0</v>
      </c>
      <c r="G265" s="4">
        <f>ABS(PMT(Invoer!$B$12/12,360-C265+1,L264,0))</f>
        <v>0</v>
      </c>
      <c r="I265" s="4">
        <f t="shared" si="30"/>
        <v>0</v>
      </c>
      <c r="J265" s="4">
        <f t="shared" si="31"/>
        <v>0</v>
      </c>
      <c r="K265" s="4">
        <f t="shared" si="32"/>
        <v>0</v>
      </c>
      <c r="L265" s="4">
        <f t="shared" si="34"/>
        <v>0</v>
      </c>
    </row>
    <row r="266" spans="1:12" x14ac:dyDescent="0.25">
      <c r="A266" s="10">
        <f t="shared" si="33"/>
        <v>52475</v>
      </c>
      <c r="B266">
        <f t="shared" si="28"/>
        <v>23</v>
      </c>
      <c r="C266">
        <v>265</v>
      </c>
      <c r="D266" s="4">
        <f t="shared" si="29"/>
        <v>0</v>
      </c>
      <c r="F266" s="4">
        <f>L265*Invoer!$B$16/12</f>
        <v>0</v>
      </c>
      <c r="G266" s="4">
        <f>ABS(PMT(Invoer!$B$12/12,360-C266+1,L265,0))</f>
        <v>0</v>
      </c>
      <c r="I266" s="4">
        <f t="shared" si="30"/>
        <v>0</v>
      </c>
      <c r="J266" s="4">
        <f t="shared" si="31"/>
        <v>0</v>
      </c>
      <c r="K266" s="4">
        <f t="shared" si="32"/>
        <v>0</v>
      </c>
      <c r="L266" s="4">
        <f t="shared" si="34"/>
        <v>0</v>
      </c>
    </row>
    <row r="267" spans="1:12" x14ac:dyDescent="0.25">
      <c r="A267" s="10">
        <f t="shared" si="33"/>
        <v>52505</v>
      </c>
      <c r="B267">
        <f t="shared" si="28"/>
        <v>23</v>
      </c>
      <c r="C267">
        <v>266</v>
      </c>
      <c r="D267" s="4">
        <f t="shared" si="29"/>
        <v>0</v>
      </c>
      <c r="F267" s="4">
        <f>L266*Invoer!$B$16/12</f>
        <v>0</v>
      </c>
      <c r="G267" s="4">
        <f>ABS(PMT(Invoer!$B$12/12,360-C267+1,L266,0))</f>
        <v>0</v>
      </c>
      <c r="I267" s="4">
        <f t="shared" si="30"/>
        <v>0</v>
      </c>
      <c r="J267" s="4">
        <f t="shared" si="31"/>
        <v>0</v>
      </c>
      <c r="K267" s="4">
        <f t="shared" si="32"/>
        <v>0</v>
      </c>
      <c r="L267" s="4">
        <f t="shared" si="34"/>
        <v>0</v>
      </c>
    </row>
    <row r="268" spans="1:12" x14ac:dyDescent="0.25">
      <c r="A268" s="10">
        <f t="shared" si="33"/>
        <v>52536</v>
      </c>
      <c r="B268">
        <f t="shared" si="28"/>
        <v>23</v>
      </c>
      <c r="C268">
        <v>267</v>
      </c>
      <c r="D268" s="4">
        <f t="shared" si="29"/>
        <v>0</v>
      </c>
      <c r="F268" s="4">
        <f>L267*Invoer!$B$16/12</f>
        <v>0</v>
      </c>
      <c r="G268" s="4">
        <f>ABS(PMT(Invoer!$B$12/12,360-C268+1,L267,0))</f>
        <v>0</v>
      </c>
      <c r="I268" s="4">
        <f t="shared" si="30"/>
        <v>0</v>
      </c>
      <c r="J268" s="4">
        <f t="shared" si="31"/>
        <v>0</v>
      </c>
      <c r="K268" s="4">
        <f t="shared" si="32"/>
        <v>0</v>
      </c>
      <c r="L268" s="4">
        <f t="shared" si="34"/>
        <v>0</v>
      </c>
    </row>
    <row r="269" spans="1:12" x14ac:dyDescent="0.25">
      <c r="A269" s="10">
        <f t="shared" si="33"/>
        <v>52566</v>
      </c>
      <c r="B269">
        <f t="shared" si="28"/>
        <v>23</v>
      </c>
      <c r="C269">
        <v>268</v>
      </c>
      <c r="D269" s="4">
        <f t="shared" si="29"/>
        <v>0</v>
      </c>
      <c r="F269" s="4">
        <f>L268*Invoer!$B$16/12</f>
        <v>0</v>
      </c>
      <c r="G269" s="4">
        <f>ABS(PMT(Invoer!$B$12/12,360-C269+1,L268,0))</f>
        <v>0</v>
      </c>
      <c r="I269" s="4">
        <f t="shared" si="30"/>
        <v>0</v>
      </c>
      <c r="J269" s="4">
        <f t="shared" si="31"/>
        <v>0</v>
      </c>
      <c r="K269" s="4">
        <f t="shared" si="32"/>
        <v>0</v>
      </c>
      <c r="L269" s="4">
        <f t="shared" si="34"/>
        <v>0</v>
      </c>
    </row>
    <row r="270" spans="1:12" x14ac:dyDescent="0.25">
      <c r="A270" s="10">
        <f t="shared" si="33"/>
        <v>52597</v>
      </c>
      <c r="B270">
        <f t="shared" si="28"/>
        <v>23</v>
      </c>
      <c r="C270">
        <v>269</v>
      </c>
      <c r="D270" s="4">
        <f t="shared" si="29"/>
        <v>0</v>
      </c>
      <c r="F270" s="4">
        <f>L269*Invoer!$B$16/12</f>
        <v>0</v>
      </c>
      <c r="G270" s="4">
        <f>ABS(PMT(Invoer!$B$12/12,360-C270+1,L269,0))</f>
        <v>0</v>
      </c>
      <c r="I270" s="4">
        <f t="shared" si="30"/>
        <v>0</v>
      </c>
      <c r="J270" s="4">
        <f t="shared" si="31"/>
        <v>0</v>
      </c>
      <c r="K270" s="4">
        <f t="shared" si="32"/>
        <v>0</v>
      </c>
      <c r="L270" s="4">
        <f t="shared" si="34"/>
        <v>0</v>
      </c>
    </row>
    <row r="271" spans="1:12" x14ac:dyDescent="0.25">
      <c r="A271" s="10">
        <f t="shared" si="33"/>
        <v>52628</v>
      </c>
      <c r="B271">
        <f t="shared" si="28"/>
        <v>23</v>
      </c>
      <c r="C271">
        <v>270</v>
      </c>
      <c r="D271" s="4">
        <f t="shared" si="29"/>
        <v>0</v>
      </c>
      <c r="F271" s="4">
        <f>L270*Invoer!$B$16/12</f>
        <v>0</v>
      </c>
      <c r="G271" s="4">
        <f>ABS(PMT(Invoer!$B$12/12,360-C271+1,L270,0))</f>
        <v>0</v>
      </c>
      <c r="I271" s="4">
        <f t="shared" si="30"/>
        <v>0</v>
      </c>
      <c r="J271" s="4">
        <f t="shared" si="31"/>
        <v>0</v>
      </c>
      <c r="K271" s="4">
        <f t="shared" si="32"/>
        <v>0</v>
      </c>
      <c r="L271" s="4">
        <f t="shared" si="34"/>
        <v>0</v>
      </c>
    </row>
    <row r="272" spans="1:12" x14ac:dyDescent="0.25">
      <c r="A272" s="10">
        <f t="shared" si="33"/>
        <v>52657</v>
      </c>
      <c r="B272">
        <f t="shared" si="28"/>
        <v>23</v>
      </c>
      <c r="C272">
        <v>271</v>
      </c>
      <c r="D272" s="4">
        <f t="shared" si="29"/>
        <v>0</v>
      </c>
      <c r="F272" s="4">
        <f>L271*Invoer!$B$16/12</f>
        <v>0</v>
      </c>
      <c r="G272" s="4">
        <f>ABS(PMT(Invoer!$B$12/12,360-C272+1,L271,0))</f>
        <v>0</v>
      </c>
      <c r="I272" s="4">
        <f t="shared" si="30"/>
        <v>0</v>
      </c>
      <c r="J272" s="4">
        <f t="shared" si="31"/>
        <v>0</v>
      </c>
      <c r="K272" s="4">
        <f t="shared" si="32"/>
        <v>0</v>
      </c>
      <c r="L272" s="4">
        <f t="shared" si="34"/>
        <v>0</v>
      </c>
    </row>
    <row r="273" spans="1:12" x14ac:dyDescent="0.25">
      <c r="A273" s="10">
        <f t="shared" si="33"/>
        <v>52688</v>
      </c>
      <c r="B273">
        <f t="shared" si="28"/>
        <v>23</v>
      </c>
      <c r="C273">
        <v>272</v>
      </c>
      <c r="D273" s="4">
        <f t="shared" si="29"/>
        <v>0</v>
      </c>
      <c r="F273" s="4">
        <f>L272*Invoer!$B$16/12</f>
        <v>0</v>
      </c>
      <c r="G273" s="4">
        <f>ABS(PMT(Invoer!$B$12/12,360-C273+1,L272,0))</f>
        <v>0</v>
      </c>
      <c r="I273" s="4">
        <f t="shared" si="30"/>
        <v>0</v>
      </c>
      <c r="J273" s="4">
        <f t="shared" si="31"/>
        <v>0</v>
      </c>
      <c r="K273" s="4">
        <f t="shared" si="32"/>
        <v>0</v>
      </c>
      <c r="L273" s="4">
        <f t="shared" si="34"/>
        <v>0</v>
      </c>
    </row>
    <row r="274" spans="1:12" x14ac:dyDescent="0.25">
      <c r="A274" s="10">
        <f t="shared" si="33"/>
        <v>52718</v>
      </c>
      <c r="B274">
        <f t="shared" si="28"/>
        <v>23</v>
      </c>
      <c r="C274">
        <v>273</v>
      </c>
      <c r="D274" s="4">
        <f t="shared" si="29"/>
        <v>0</v>
      </c>
      <c r="F274" s="4">
        <f>L273*Invoer!$B$16/12</f>
        <v>0</v>
      </c>
      <c r="G274" s="4">
        <f>ABS(PMT(Invoer!$B$12/12,360-C274+1,L273,0))</f>
        <v>0</v>
      </c>
      <c r="I274" s="4">
        <f t="shared" si="30"/>
        <v>0</v>
      </c>
      <c r="J274" s="4">
        <f t="shared" si="31"/>
        <v>0</v>
      </c>
      <c r="K274" s="4">
        <f t="shared" si="32"/>
        <v>0</v>
      </c>
      <c r="L274" s="4">
        <f t="shared" si="34"/>
        <v>0</v>
      </c>
    </row>
    <row r="275" spans="1:12" x14ac:dyDescent="0.25">
      <c r="A275" s="10">
        <f t="shared" si="33"/>
        <v>52749</v>
      </c>
      <c r="B275">
        <f t="shared" si="28"/>
        <v>23</v>
      </c>
      <c r="C275">
        <v>274</v>
      </c>
      <c r="D275" s="4">
        <f t="shared" si="29"/>
        <v>0</v>
      </c>
      <c r="F275" s="4">
        <f>L274*Invoer!$B$16/12</f>
        <v>0</v>
      </c>
      <c r="G275" s="4">
        <f>ABS(PMT(Invoer!$B$12/12,360-C275+1,L274,0))</f>
        <v>0</v>
      </c>
      <c r="I275" s="4">
        <f t="shared" si="30"/>
        <v>0</v>
      </c>
      <c r="J275" s="4">
        <f t="shared" si="31"/>
        <v>0</v>
      </c>
      <c r="K275" s="4">
        <f t="shared" si="32"/>
        <v>0</v>
      </c>
      <c r="L275" s="4">
        <f t="shared" si="34"/>
        <v>0</v>
      </c>
    </row>
    <row r="276" spans="1:12" x14ac:dyDescent="0.25">
      <c r="A276" s="10">
        <f t="shared" si="33"/>
        <v>52779</v>
      </c>
      <c r="B276">
        <f t="shared" si="28"/>
        <v>23</v>
      </c>
      <c r="C276">
        <v>275</v>
      </c>
      <c r="D276" s="4">
        <f t="shared" si="29"/>
        <v>0</v>
      </c>
      <c r="F276" s="4">
        <f>L275*Invoer!$B$16/12</f>
        <v>0</v>
      </c>
      <c r="G276" s="4">
        <f>ABS(PMT(Invoer!$B$12/12,360-C276+1,L275,0))</f>
        <v>0</v>
      </c>
      <c r="I276" s="4">
        <f t="shared" si="30"/>
        <v>0</v>
      </c>
      <c r="J276" s="4">
        <f t="shared" si="31"/>
        <v>0</v>
      </c>
      <c r="K276" s="4">
        <f t="shared" si="32"/>
        <v>0</v>
      </c>
      <c r="L276" s="4">
        <f t="shared" si="34"/>
        <v>0</v>
      </c>
    </row>
    <row r="277" spans="1:12" x14ac:dyDescent="0.25">
      <c r="A277" s="10">
        <f t="shared" si="33"/>
        <v>52810</v>
      </c>
      <c r="B277">
        <f t="shared" si="28"/>
        <v>23</v>
      </c>
      <c r="C277">
        <v>276</v>
      </c>
      <c r="D277" s="4">
        <f t="shared" si="29"/>
        <v>0</v>
      </c>
      <c r="F277" s="4">
        <f>L276*Invoer!$B$16/12</f>
        <v>0</v>
      </c>
      <c r="G277" s="4">
        <f>ABS(PMT(Invoer!$B$12/12,360-C277+1,L276,0))</f>
        <v>0</v>
      </c>
      <c r="I277" s="4">
        <f t="shared" si="30"/>
        <v>0</v>
      </c>
      <c r="J277" s="4">
        <f t="shared" si="31"/>
        <v>0</v>
      </c>
      <c r="K277" s="4">
        <f t="shared" si="32"/>
        <v>0</v>
      </c>
      <c r="L277" s="4">
        <f t="shared" si="34"/>
        <v>0</v>
      </c>
    </row>
    <row r="278" spans="1:12" x14ac:dyDescent="0.25">
      <c r="A278" s="10">
        <f t="shared" si="33"/>
        <v>52841</v>
      </c>
      <c r="B278">
        <f t="shared" si="28"/>
        <v>24</v>
      </c>
      <c r="C278">
        <v>277</v>
      </c>
      <c r="D278" s="4">
        <f t="shared" si="29"/>
        <v>0</v>
      </c>
      <c r="F278" s="4">
        <f>L277*Invoer!$B$16/12</f>
        <v>0</v>
      </c>
      <c r="G278" s="4">
        <f>ABS(PMT(Invoer!$B$12/12,360-C278+1,L277,0))</f>
        <v>0</v>
      </c>
      <c r="I278" s="4">
        <f t="shared" si="30"/>
        <v>0</v>
      </c>
      <c r="J278" s="4">
        <f t="shared" si="31"/>
        <v>0</v>
      </c>
      <c r="K278" s="4">
        <f t="shared" si="32"/>
        <v>0</v>
      </c>
      <c r="L278" s="4">
        <f t="shared" si="34"/>
        <v>0</v>
      </c>
    </row>
    <row r="279" spans="1:12" x14ac:dyDescent="0.25">
      <c r="A279" s="10">
        <f t="shared" si="33"/>
        <v>52871</v>
      </c>
      <c r="B279">
        <f t="shared" si="28"/>
        <v>24</v>
      </c>
      <c r="C279">
        <v>278</v>
      </c>
      <c r="D279" s="4">
        <f t="shared" si="29"/>
        <v>0</v>
      </c>
      <c r="F279" s="4">
        <f>L278*Invoer!$B$16/12</f>
        <v>0</v>
      </c>
      <c r="G279" s="4">
        <f>ABS(PMT(Invoer!$B$12/12,360-C279+1,L278,0))</f>
        <v>0</v>
      </c>
      <c r="I279" s="4">
        <f t="shared" si="30"/>
        <v>0</v>
      </c>
      <c r="J279" s="4">
        <f t="shared" si="31"/>
        <v>0</v>
      </c>
      <c r="K279" s="4">
        <f t="shared" si="32"/>
        <v>0</v>
      </c>
      <c r="L279" s="4">
        <f t="shared" si="34"/>
        <v>0</v>
      </c>
    </row>
    <row r="280" spans="1:12" x14ac:dyDescent="0.25">
      <c r="A280" s="10">
        <f t="shared" si="33"/>
        <v>52902</v>
      </c>
      <c r="B280">
        <f t="shared" si="28"/>
        <v>24</v>
      </c>
      <c r="C280">
        <v>279</v>
      </c>
      <c r="D280" s="4">
        <f t="shared" si="29"/>
        <v>0</v>
      </c>
      <c r="F280" s="4">
        <f>L279*Invoer!$B$16/12</f>
        <v>0</v>
      </c>
      <c r="G280" s="4">
        <f>ABS(PMT(Invoer!$B$12/12,360-C280+1,L279,0))</f>
        <v>0</v>
      </c>
      <c r="I280" s="4">
        <f t="shared" si="30"/>
        <v>0</v>
      </c>
      <c r="J280" s="4">
        <f t="shared" si="31"/>
        <v>0</v>
      </c>
      <c r="K280" s="4">
        <f t="shared" si="32"/>
        <v>0</v>
      </c>
      <c r="L280" s="4">
        <f t="shared" si="34"/>
        <v>0</v>
      </c>
    </row>
    <row r="281" spans="1:12" x14ac:dyDescent="0.25">
      <c r="A281" s="10">
        <f t="shared" si="33"/>
        <v>52932</v>
      </c>
      <c r="B281">
        <f t="shared" si="28"/>
        <v>24</v>
      </c>
      <c r="C281">
        <v>280</v>
      </c>
      <c r="D281" s="4">
        <f t="shared" si="29"/>
        <v>0</v>
      </c>
      <c r="F281" s="4">
        <f>L280*Invoer!$B$16/12</f>
        <v>0</v>
      </c>
      <c r="G281" s="4">
        <f>ABS(PMT(Invoer!$B$12/12,360-C281+1,L280,0))</f>
        <v>0</v>
      </c>
      <c r="I281" s="4">
        <f t="shared" si="30"/>
        <v>0</v>
      </c>
      <c r="J281" s="4">
        <f t="shared" si="31"/>
        <v>0</v>
      </c>
      <c r="K281" s="4">
        <f t="shared" si="32"/>
        <v>0</v>
      </c>
      <c r="L281" s="4">
        <f t="shared" si="34"/>
        <v>0</v>
      </c>
    </row>
    <row r="282" spans="1:12" x14ac:dyDescent="0.25">
      <c r="A282" s="10">
        <f t="shared" si="33"/>
        <v>52963</v>
      </c>
      <c r="B282">
        <f t="shared" si="28"/>
        <v>24</v>
      </c>
      <c r="C282">
        <v>281</v>
      </c>
      <c r="D282" s="4">
        <f t="shared" si="29"/>
        <v>0</v>
      </c>
      <c r="F282" s="4">
        <f>L281*Invoer!$B$16/12</f>
        <v>0</v>
      </c>
      <c r="G282" s="4">
        <f>ABS(PMT(Invoer!$B$12/12,360-C282+1,L281,0))</f>
        <v>0</v>
      </c>
      <c r="I282" s="4">
        <f t="shared" si="30"/>
        <v>0</v>
      </c>
      <c r="J282" s="4">
        <f t="shared" si="31"/>
        <v>0</v>
      </c>
      <c r="K282" s="4">
        <f t="shared" si="32"/>
        <v>0</v>
      </c>
      <c r="L282" s="4">
        <f t="shared" si="34"/>
        <v>0</v>
      </c>
    </row>
    <row r="283" spans="1:12" x14ac:dyDescent="0.25">
      <c r="A283" s="10">
        <f t="shared" si="33"/>
        <v>52994</v>
      </c>
      <c r="B283">
        <f t="shared" si="28"/>
        <v>24</v>
      </c>
      <c r="C283">
        <v>282</v>
      </c>
      <c r="D283" s="4">
        <f t="shared" si="29"/>
        <v>0</v>
      </c>
      <c r="F283" s="4">
        <f>L282*Invoer!$B$16/12</f>
        <v>0</v>
      </c>
      <c r="G283" s="4">
        <f>ABS(PMT(Invoer!$B$12/12,360-C283+1,L282,0))</f>
        <v>0</v>
      </c>
      <c r="I283" s="4">
        <f t="shared" si="30"/>
        <v>0</v>
      </c>
      <c r="J283" s="4">
        <f t="shared" si="31"/>
        <v>0</v>
      </c>
      <c r="K283" s="4">
        <f t="shared" si="32"/>
        <v>0</v>
      </c>
      <c r="L283" s="4">
        <f t="shared" si="34"/>
        <v>0</v>
      </c>
    </row>
    <row r="284" spans="1:12" x14ac:dyDescent="0.25">
      <c r="A284" s="10">
        <f t="shared" si="33"/>
        <v>53022</v>
      </c>
      <c r="B284">
        <f t="shared" si="28"/>
        <v>24</v>
      </c>
      <c r="C284">
        <v>283</v>
      </c>
      <c r="D284" s="4">
        <f t="shared" si="29"/>
        <v>0</v>
      </c>
      <c r="F284" s="4">
        <f>L283*Invoer!$B$16/12</f>
        <v>0</v>
      </c>
      <c r="G284" s="4">
        <f>ABS(PMT(Invoer!$B$12/12,360-C284+1,L283,0))</f>
        <v>0</v>
      </c>
      <c r="I284" s="4">
        <f t="shared" si="30"/>
        <v>0</v>
      </c>
      <c r="J284" s="4">
        <f t="shared" si="31"/>
        <v>0</v>
      </c>
      <c r="K284" s="4">
        <f t="shared" si="32"/>
        <v>0</v>
      </c>
      <c r="L284" s="4">
        <f t="shared" si="34"/>
        <v>0</v>
      </c>
    </row>
    <row r="285" spans="1:12" x14ac:dyDescent="0.25">
      <c r="A285" s="10">
        <f t="shared" si="33"/>
        <v>53053</v>
      </c>
      <c r="B285">
        <f t="shared" si="28"/>
        <v>24</v>
      </c>
      <c r="C285">
        <v>284</v>
      </c>
      <c r="D285" s="4">
        <f t="shared" si="29"/>
        <v>0</v>
      </c>
      <c r="F285" s="4">
        <f>L284*Invoer!$B$16/12</f>
        <v>0</v>
      </c>
      <c r="G285" s="4">
        <f>ABS(PMT(Invoer!$B$12/12,360-C285+1,L284,0))</f>
        <v>0</v>
      </c>
      <c r="I285" s="4">
        <f t="shared" si="30"/>
        <v>0</v>
      </c>
      <c r="J285" s="4">
        <f t="shared" si="31"/>
        <v>0</v>
      </c>
      <c r="K285" s="4">
        <f t="shared" si="32"/>
        <v>0</v>
      </c>
      <c r="L285" s="4">
        <f t="shared" si="34"/>
        <v>0</v>
      </c>
    </row>
    <row r="286" spans="1:12" x14ac:dyDescent="0.25">
      <c r="A286" s="10">
        <f t="shared" si="33"/>
        <v>53083</v>
      </c>
      <c r="B286">
        <f t="shared" si="28"/>
        <v>24</v>
      </c>
      <c r="C286">
        <v>285</v>
      </c>
      <c r="D286" s="4">
        <f t="shared" si="29"/>
        <v>0</v>
      </c>
      <c r="F286" s="4">
        <f>L285*Invoer!$B$16/12</f>
        <v>0</v>
      </c>
      <c r="G286" s="4">
        <f>ABS(PMT(Invoer!$B$12/12,360-C286+1,L285,0))</f>
        <v>0</v>
      </c>
      <c r="I286" s="4">
        <f t="shared" si="30"/>
        <v>0</v>
      </c>
      <c r="J286" s="4">
        <f t="shared" si="31"/>
        <v>0</v>
      </c>
      <c r="K286" s="4">
        <f t="shared" si="32"/>
        <v>0</v>
      </c>
      <c r="L286" s="4">
        <f t="shared" si="34"/>
        <v>0</v>
      </c>
    </row>
    <row r="287" spans="1:12" x14ac:dyDescent="0.25">
      <c r="A287" s="10">
        <f t="shared" si="33"/>
        <v>53114</v>
      </c>
      <c r="B287">
        <f t="shared" si="28"/>
        <v>24</v>
      </c>
      <c r="C287">
        <v>286</v>
      </c>
      <c r="D287" s="4">
        <f t="shared" si="29"/>
        <v>0</v>
      </c>
      <c r="F287" s="4">
        <f>L286*Invoer!$B$16/12</f>
        <v>0</v>
      </c>
      <c r="G287" s="4">
        <f>ABS(PMT(Invoer!$B$12/12,360-C287+1,L286,0))</f>
        <v>0</v>
      </c>
      <c r="I287" s="4">
        <f t="shared" si="30"/>
        <v>0</v>
      </c>
      <c r="J287" s="4">
        <f t="shared" si="31"/>
        <v>0</v>
      </c>
      <c r="K287" s="4">
        <f t="shared" si="32"/>
        <v>0</v>
      </c>
      <c r="L287" s="4">
        <f t="shared" si="34"/>
        <v>0</v>
      </c>
    </row>
    <row r="288" spans="1:12" x14ac:dyDescent="0.25">
      <c r="A288" s="10">
        <f t="shared" si="33"/>
        <v>53144</v>
      </c>
      <c r="B288">
        <f t="shared" si="28"/>
        <v>24</v>
      </c>
      <c r="C288">
        <v>287</v>
      </c>
      <c r="D288" s="4">
        <f t="shared" si="29"/>
        <v>0</v>
      </c>
      <c r="F288" s="4">
        <f>L287*Invoer!$B$16/12</f>
        <v>0</v>
      </c>
      <c r="G288" s="4">
        <f>ABS(PMT(Invoer!$B$12/12,360-C288+1,L287,0))</f>
        <v>0</v>
      </c>
      <c r="I288" s="4">
        <f t="shared" si="30"/>
        <v>0</v>
      </c>
      <c r="J288" s="4">
        <f t="shared" si="31"/>
        <v>0</v>
      </c>
      <c r="K288" s="4">
        <f t="shared" si="32"/>
        <v>0</v>
      </c>
      <c r="L288" s="4">
        <f t="shared" si="34"/>
        <v>0</v>
      </c>
    </row>
    <row r="289" spans="1:12" x14ac:dyDescent="0.25">
      <c r="A289" s="10">
        <f t="shared" si="33"/>
        <v>53175</v>
      </c>
      <c r="B289">
        <f t="shared" si="28"/>
        <v>24</v>
      </c>
      <c r="C289">
        <v>288</v>
      </c>
      <c r="D289" s="4">
        <f t="shared" si="29"/>
        <v>0</v>
      </c>
      <c r="F289" s="4">
        <f>L288*Invoer!$B$16/12</f>
        <v>0</v>
      </c>
      <c r="G289" s="4">
        <f>ABS(PMT(Invoer!$B$12/12,360-C289+1,L288,0))</f>
        <v>0</v>
      </c>
      <c r="I289" s="4">
        <f t="shared" si="30"/>
        <v>0</v>
      </c>
      <c r="J289" s="4">
        <f t="shared" si="31"/>
        <v>0</v>
      </c>
      <c r="K289" s="4">
        <f t="shared" si="32"/>
        <v>0</v>
      </c>
      <c r="L289" s="4">
        <f t="shared" si="34"/>
        <v>0</v>
      </c>
    </row>
    <row r="290" spans="1:12" x14ac:dyDescent="0.25">
      <c r="A290" s="10">
        <f t="shared" si="33"/>
        <v>53206</v>
      </c>
      <c r="B290">
        <f t="shared" si="28"/>
        <v>25</v>
      </c>
      <c r="C290">
        <v>289</v>
      </c>
      <c r="D290" s="4">
        <f t="shared" si="29"/>
        <v>0</v>
      </c>
      <c r="F290" s="4">
        <f>L289*Invoer!$B$16/12</f>
        <v>0</v>
      </c>
      <c r="G290" s="4">
        <f>ABS(PMT(Invoer!$B$12/12,360-C290+1,L289,0))</f>
        <v>0</v>
      </c>
      <c r="I290" s="4">
        <f t="shared" si="30"/>
        <v>0</v>
      </c>
      <c r="J290" s="4">
        <f t="shared" si="31"/>
        <v>0</v>
      </c>
      <c r="K290" s="4">
        <f t="shared" si="32"/>
        <v>0</v>
      </c>
      <c r="L290" s="4">
        <f t="shared" si="34"/>
        <v>0</v>
      </c>
    </row>
    <row r="291" spans="1:12" x14ac:dyDescent="0.25">
      <c r="A291" s="10">
        <f t="shared" si="33"/>
        <v>53236</v>
      </c>
      <c r="B291">
        <f t="shared" si="28"/>
        <v>25</v>
      </c>
      <c r="C291">
        <v>290</v>
      </c>
      <c r="D291" s="4">
        <f t="shared" si="29"/>
        <v>0</v>
      </c>
      <c r="F291" s="4">
        <f>L290*Invoer!$B$16/12</f>
        <v>0</v>
      </c>
      <c r="G291" s="4">
        <f>ABS(PMT(Invoer!$B$12/12,360-C291+1,L290,0))</f>
        <v>0</v>
      </c>
      <c r="I291" s="4">
        <f t="shared" si="30"/>
        <v>0</v>
      </c>
      <c r="J291" s="4">
        <f t="shared" si="31"/>
        <v>0</v>
      </c>
      <c r="K291" s="4">
        <f t="shared" si="32"/>
        <v>0</v>
      </c>
      <c r="L291" s="4">
        <f t="shared" si="34"/>
        <v>0</v>
      </c>
    </row>
    <row r="292" spans="1:12" x14ac:dyDescent="0.25">
      <c r="A292" s="10">
        <f t="shared" si="33"/>
        <v>53267</v>
      </c>
      <c r="B292">
        <f t="shared" si="28"/>
        <v>25</v>
      </c>
      <c r="C292">
        <v>291</v>
      </c>
      <c r="D292" s="4">
        <f t="shared" si="29"/>
        <v>0</v>
      </c>
      <c r="F292" s="4">
        <f>L291*Invoer!$B$16/12</f>
        <v>0</v>
      </c>
      <c r="G292" s="4">
        <f>ABS(PMT(Invoer!$B$12/12,360-C292+1,L291,0))</f>
        <v>0</v>
      </c>
      <c r="I292" s="4">
        <f t="shared" si="30"/>
        <v>0</v>
      </c>
      <c r="J292" s="4">
        <f t="shared" si="31"/>
        <v>0</v>
      </c>
      <c r="K292" s="4">
        <f t="shared" si="32"/>
        <v>0</v>
      </c>
      <c r="L292" s="4">
        <f t="shared" si="34"/>
        <v>0</v>
      </c>
    </row>
    <row r="293" spans="1:12" x14ac:dyDescent="0.25">
      <c r="A293" s="10">
        <f t="shared" si="33"/>
        <v>53297</v>
      </c>
      <c r="B293">
        <f t="shared" si="28"/>
        <v>25</v>
      </c>
      <c r="C293">
        <v>292</v>
      </c>
      <c r="D293" s="4">
        <f t="shared" si="29"/>
        <v>0</v>
      </c>
      <c r="F293" s="4">
        <f>L292*Invoer!$B$16/12</f>
        <v>0</v>
      </c>
      <c r="G293" s="4">
        <f>ABS(PMT(Invoer!$B$12/12,360-C293+1,L292,0))</f>
        <v>0</v>
      </c>
      <c r="I293" s="4">
        <f t="shared" si="30"/>
        <v>0</v>
      </c>
      <c r="J293" s="4">
        <f t="shared" si="31"/>
        <v>0</v>
      </c>
      <c r="K293" s="4">
        <f t="shared" si="32"/>
        <v>0</v>
      </c>
      <c r="L293" s="4">
        <f t="shared" si="34"/>
        <v>0</v>
      </c>
    </row>
    <row r="294" spans="1:12" x14ac:dyDescent="0.25">
      <c r="A294" s="10">
        <f t="shared" si="33"/>
        <v>53328</v>
      </c>
      <c r="B294">
        <f t="shared" si="28"/>
        <v>25</v>
      </c>
      <c r="C294">
        <v>293</v>
      </c>
      <c r="D294" s="4">
        <f t="shared" si="29"/>
        <v>0</v>
      </c>
      <c r="F294" s="4">
        <f>L293*Invoer!$B$16/12</f>
        <v>0</v>
      </c>
      <c r="G294" s="4">
        <f>ABS(PMT(Invoer!$B$12/12,360-C294+1,L293,0))</f>
        <v>0</v>
      </c>
      <c r="I294" s="4">
        <f t="shared" si="30"/>
        <v>0</v>
      </c>
      <c r="J294" s="4">
        <f t="shared" si="31"/>
        <v>0</v>
      </c>
      <c r="K294" s="4">
        <f t="shared" si="32"/>
        <v>0</v>
      </c>
      <c r="L294" s="4">
        <f t="shared" si="34"/>
        <v>0</v>
      </c>
    </row>
    <row r="295" spans="1:12" x14ac:dyDescent="0.25">
      <c r="A295" s="10">
        <f t="shared" si="33"/>
        <v>53359</v>
      </c>
      <c r="B295">
        <f t="shared" si="28"/>
        <v>25</v>
      </c>
      <c r="C295">
        <v>294</v>
      </c>
      <c r="D295" s="4">
        <f t="shared" si="29"/>
        <v>0</v>
      </c>
      <c r="F295" s="4">
        <f>L294*Invoer!$B$16/12</f>
        <v>0</v>
      </c>
      <c r="G295" s="4">
        <f>ABS(PMT(Invoer!$B$12/12,360-C295+1,L294,0))</f>
        <v>0</v>
      </c>
      <c r="I295" s="4">
        <f t="shared" si="30"/>
        <v>0</v>
      </c>
      <c r="J295" s="4">
        <f t="shared" si="31"/>
        <v>0</v>
      </c>
      <c r="K295" s="4">
        <f t="shared" si="32"/>
        <v>0</v>
      </c>
      <c r="L295" s="4">
        <f t="shared" si="34"/>
        <v>0</v>
      </c>
    </row>
    <row r="296" spans="1:12" x14ac:dyDescent="0.25">
      <c r="A296" s="10">
        <f t="shared" si="33"/>
        <v>53387</v>
      </c>
      <c r="B296">
        <f t="shared" si="28"/>
        <v>25</v>
      </c>
      <c r="C296">
        <v>295</v>
      </c>
      <c r="D296" s="4">
        <f t="shared" si="29"/>
        <v>0</v>
      </c>
      <c r="F296" s="4">
        <f>L295*Invoer!$B$16/12</f>
        <v>0</v>
      </c>
      <c r="G296" s="4">
        <f>ABS(PMT(Invoer!$B$12/12,360-C296+1,L295,0))</f>
        <v>0</v>
      </c>
      <c r="I296" s="4">
        <f t="shared" si="30"/>
        <v>0</v>
      </c>
      <c r="J296" s="4">
        <f t="shared" si="31"/>
        <v>0</v>
      </c>
      <c r="K296" s="4">
        <f t="shared" si="32"/>
        <v>0</v>
      </c>
      <c r="L296" s="4">
        <f t="shared" si="34"/>
        <v>0</v>
      </c>
    </row>
    <row r="297" spans="1:12" x14ac:dyDescent="0.25">
      <c r="A297" s="10">
        <f t="shared" si="33"/>
        <v>53418</v>
      </c>
      <c r="B297">
        <f t="shared" si="28"/>
        <v>25</v>
      </c>
      <c r="C297">
        <v>296</v>
      </c>
      <c r="D297" s="4">
        <f t="shared" si="29"/>
        <v>0</v>
      </c>
      <c r="F297" s="4">
        <f>L296*Invoer!$B$16/12</f>
        <v>0</v>
      </c>
      <c r="G297" s="4">
        <f>ABS(PMT(Invoer!$B$12/12,360-C297+1,L296,0))</f>
        <v>0</v>
      </c>
      <c r="I297" s="4">
        <f t="shared" si="30"/>
        <v>0</v>
      </c>
      <c r="J297" s="4">
        <f t="shared" si="31"/>
        <v>0</v>
      </c>
      <c r="K297" s="4">
        <f t="shared" si="32"/>
        <v>0</v>
      </c>
      <c r="L297" s="4">
        <f t="shared" si="34"/>
        <v>0</v>
      </c>
    </row>
    <row r="298" spans="1:12" x14ac:dyDescent="0.25">
      <c r="A298" s="10">
        <f t="shared" si="33"/>
        <v>53448</v>
      </c>
      <c r="B298">
        <f t="shared" si="28"/>
        <v>25</v>
      </c>
      <c r="C298">
        <v>297</v>
      </c>
      <c r="D298" s="4">
        <f t="shared" si="29"/>
        <v>0</v>
      </c>
      <c r="F298" s="4">
        <f>L297*Invoer!$B$16/12</f>
        <v>0</v>
      </c>
      <c r="G298" s="4">
        <f>ABS(PMT(Invoer!$B$12/12,360-C298+1,L297,0))</f>
        <v>0</v>
      </c>
      <c r="I298" s="4">
        <f t="shared" si="30"/>
        <v>0</v>
      </c>
      <c r="J298" s="4">
        <f t="shared" si="31"/>
        <v>0</v>
      </c>
      <c r="K298" s="4">
        <f t="shared" si="32"/>
        <v>0</v>
      </c>
      <c r="L298" s="4">
        <f t="shared" si="34"/>
        <v>0</v>
      </c>
    </row>
    <row r="299" spans="1:12" x14ac:dyDescent="0.25">
      <c r="A299" s="10">
        <f t="shared" si="33"/>
        <v>53479</v>
      </c>
      <c r="B299">
        <f t="shared" si="28"/>
        <v>25</v>
      </c>
      <c r="C299">
        <v>298</v>
      </c>
      <c r="D299" s="4">
        <f t="shared" si="29"/>
        <v>0</v>
      </c>
      <c r="F299" s="4">
        <f>L298*Invoer!$B$16/12</f>
        <v>0</v>
      </c>
      <c r="G299" s="4">
        <f>ABS(PMT(Invoer!$B$12/12,360-C299+1,L298,0))</f>
        <v>0</v>
      </c>
      <c r="I299" s="4">
        <f t="shared" si="30"/>
        <v>0</v>
      </c>
      <c r="J299" s="4">
        <f t="shared" si="31"/>
        <v>0</v>
      </c>
      <c r="K299" s="4">
        <f t="shared" si="32"/>
        <v>0</v>
      </c>
      <c r="L299" s="4">
        <f t="shared" si="34"/>
        <v>0</v>
      </c>
    </row>
    <row r="300" spans="1:12" x14ac:dyDescent="0.25">
      <c r="A300" s="10">
        <f t="shared" si="33"/>
        <v>53509</v>
      </c>
      <c r="B300">
        <f t="shared" si="28"/>
        <v>25</v>
      </c>
      <c r="C300">
        <v>299</v>
      </c>
      <c r="D300" s="4">
        <f t="shared" si="29"/>
        <v>0</v>
      </c>
      <c r="F300" s="4">
        <f>L299*Invoer!$B$16/12</f>
        <v>0</v>
      </c>
      <c r="G300" s="4">
        <f>ABS(PMT(Invoer!$B$12/12,360-C300+1,L299,0))</f>
        <v>0</v>
      </c>
      <c r="I300" s="4">
        <f t="shared" si="30"/>
        <v>0</v>
      </c>
      <c r="J300" s="4">
        <f t="shared" si="31"/>
        <v>0</v>
      </c>
      <c r="K300" s="4">
        <f t="shared" si="32"/>
        <v>0</v>
      </c>
      <c r="L300" s="4">
        <f t="shared" si="34"/>
        <v>0</v>
      </c>
    </row>
    <row r="301" spans="1:12" x14ac:dyDescent="0.25">
      <c r="A301" s="10">
        <f t="shared" si="33"/>
        <v>53540</v>
      </c>
      <c r="B301">
        <f t="shared" si="28"/>
        <v>25</v>
      </c>
      <c r="C301">
        <v>300</v>
      </c>
      <c r="D301" s="4">
        <f t="shared" si="29"/>
        <v>0</v>
      </c>
      <c r="F301" s="4">
        <f>L300*Invoer!$B$16/12</f>
        <v>0</v>
      </c>
      <c r="G301" s="4">
        <f>ABS(PMT(Invoer!$B$12/12,360-C301+1,L300,0))</f>
        <v>0</v>
      </c>
      <c r="I301" s="4">
        <f t="shared" si="30"/>
        <v>0</v>
      </c>
      <c r="J301" s="4">
        <f t="shared" si="31"/>
        <v>0</v>
      </c>
      <c r="K301" s="4">
        <f t="shared" si="32"/>
        <v>0</v>
      </c>
      <c r="L301" s="4">
        <f t="shared" si="34"/>
        <v>0</v>
      </c>
    </row>
    <row r="302" spans="1:12" x14ac:dyDescent="0.25">
      <c r="A302" s="10">
        <f t="shared" si="33"/>
        <v>53571</v>
      </c>
      <c r="B302">
        <f t="shared" si="28"/>
        <v>26</v>
      </c>
      <c r="C302">
        <v>301</v>
      </c>
      <c r="D302" s="4">
        <f t="shared" si="29"/>
        <v>0</v>
      </c>
      <c r="F302" s="4">
        <f>L301*Invoer!$B$17/12</f>
        <v>0</v>
      </c>
      <c r="G302" s="4">
        <f>ABS(PMT(Invoer!$B$12/12,360-C302+1,L301,0))</f>
        <v>0</v>
      </c>
      <c r="I302" s="4">
        <f t="shared" si="30"/>
        <v>0</v>
      </c>
      <c r="J302" s="4">
        <f t="shared" si="31"/>
        <v>0</v>
      </c>
      <c r="K302" s="4">
        <f t="shared" si="32"/>
        <v>0</v>
      </c>
      <c r="L302" s="4">
        <f t="shared" si="34"/>
        <v>0</v>
      </c>
    </row>
    <row r="303" spans="1:12" x14ac:dyDescent="0.25">
      <c r="A303" s="10">
        <f t="shared" si="33"/>
        <v>53601</v>
      </c>
      <c r="B303">
        <f t="shared" si="28"/>
        <v>26</v>
      </c>
      <c r="C303">
        <v>302</v>
      </c>
      <c r="D303" s="4">
        <f t="shared" si="29"/>
        <v>0</v>
      </c>
      <c r="F303" s="4">
        <f>L302*Invoer!$B$17/12</f>
        <v>0</v>
      </c>
      <c r="G303" s="4">
        <f>ABS(PMT(Invoer!$B$12/12,360-C303+1,L302,0))</f>
        <v>0</v>
      </c>
      <c r="I303" s="4">
        <f t="shared" si="30"/>
        <v>0</v>
      </c>
      <c r="J303" s="4">
        <f t="shared" si="31"/>
        <v>0</v>
      </c>
      <c r="K303" s="4">
        <f t="shared" si="32"/>
        <v>0</v>
      </c>
      <c r="L303" s="4">
        <f t="shared" si="34"/>
        <v>0</v>
      </c>
    </row>
    <row r="304" spans="1:12" x14ac:dyDescent="0.25">
      <c r="A304" s="10">
        <f t="shared" si="33"/>
        <v>53632</v>
      </c>
      <c r="B304">
        <f t="shared" si="28"/>
        <v>26</v>
      </c>
      <c r="C304">
        <v>303</v>
      </c>
      <c r="D304" s="4">
        <f t="shared" si="29"/>
        <v>0</v>
      </c>
      <c r="F304" s="4">
        <f>L303*Invoer!$B$17/12</f>
        <v>0</v>
      </c>
      <c r="G304" s="4">
        <f>ABS(PMT(Invoer!$B$12/12,360-C304+1,L303,0))</f>
        <v>0</v>
      </c>
      <c r="I304" s="4">
        <f t="shared" si="30"/>
        <v>0</v>
      </c>
      <c r="J304" s="4">
        <f t="shared" si="31"/>
        <v>0</v>
      </c>
      <c r="K304" s="4">
        <f t="shared" si="32"/>
        <v>0</v>
      </c>
      <c r="L304" s="4">
        <f t="shared" si="34"/>
        <v>0</v>
      </c>
    </row>
    <row r="305" spans="1:12" x14ac:dyDescent="0.25">
      <c r="A305" s="10">
        <f t="shared" si="33"/>
        <v>53662</v>
      </c>
      <c r="B305">
        <f t="shared" si="28"/>
        <v>26</v>
      </c>
      <c r="C305">
        <v>304</v>
      </c>
      <c r="D305" s="4">
        <f t="shared" si="29"/>
        <v>0</v>
      </c>
      <c r="F305" s="4">
        <f>L304*Invoer!$B$17/12</f>
        <v>0</v>
      </c>
      <c r="G305" s="4">
        <f>ABS(PMT(Invoer!$B$12/12,360-C305+1,L304,0))</f>
        <v>0</v>
      </c>
      <c r="I305" s="4">
        <f t="shared" si="30"/>
        <v>0</v>
      </c>
      <c r="J305" s="4">
        <f t="shared" si="31"/>
        <v>0</v>
      </c>
      <c r="K305" s="4">
        <f t="shared" si="32"/>
        <v>0</v>
      </c>
      <c r="L305" s="4">
        <f t="shared" si="34"/>
        <v>0</v>
      </c>
    </row>
    <row r="306" spans="1:12" x14ac:dyDescent="0.25">
      <c r="A306" s="10">
        <f t="shared" si="33"/>
        <v>53693</v>
      </c>
      <c r="B306">
        <f t="shared" si="28"/>
        <v>26</v>
      </c>
      <c r="C306">
        <v>305</v>
      </c>
      <c r="D306" s="4">
        <f t="shared" si="29"/>
        <v>0</v>
      </c>
      <c r="F306" s="4">
        <f>L305*Invoer!$B$17/12</f>
        <v>0</v>
      </c>
      <c r="G306" s="4">
        <f>ABS(PMT(Invoer!$B$12/12,360-C306+1,L305,0))</f>
        <v>0</v>
      </c>
      <c r="I306" s="4">
        <f t="shared" si="30"/>
        <v>0</v>
      </c>
      <c r="J306" s="4">
        <f t="shared" si="31"/>
        <v>0</v>
      </c>
      <c r="K306" s="4">
        <f t="shared" si="32"/>
        <v>0</v>
      </c>
      <c r="L306" s="4">
        <f t="shared" si="34"/>
        <v>0</v>
      </c>
    </row>
    <row r="307" spans="1:12" x14ac:dyDescent="0.25">
      <c r="A307" s="10">
        <f t="shared" si="33"/>
        <v>53724</v>
      </c>
      <c r="B307">
        <f t="shared" si="28"/>
        <v>26</v>
      </c>
      <c r="C307">
        <v>306</v>
      </c>
      <c r="D307" s="4">
        <f t="shared" si="29"/>
        <v>0</v>
      </c>
      <c r="F307" s="4">
        <f>L306*Invoer!$B$17/12</f>
        <v>0</v>
      </c>
      <c r="G307" s="4">
        <f>ABS(PMT(Invoer!$B$12/12,360-C307+1,L306,0))</f>
        <v>0</v>
      </c>
      <c r="I307" s="4">
        <f t="shared" si="30"/>
        <v>0</v>
      </c>
      <c r="J307" s="4">
        <f t="shared" si="31"/>
        <v>0</v>
      </c>
      <c r="K307" s="4">
        <f t="shared" si="32"/>
        <v>0</v>
      </c>
      <c r="L307" s="4">
        <f t="shared" si="34"/>
        <v>0</v>
      </c>
    </row>
    <row r="308" spans="1:12" x14ac:dyDescent="0.25">
      <c r="A308" s="10">
        <f t="shared" si="33"/>
        <v>53752</v>
      </c>
      <c r="B308">
        <f t="shared" si="28"/>
        <v>26</v>
      </c>
      <c r="C308">
        <v>307</v>
      </c>
      <c r="D308" s="4">
        <f t="shared" si="29"/>
        <v>0</v>
      </c>
      <c r="F308" s="4">
        <f>L307*Invoer!$B$17/12</f>
        <v>0</v>
      </c>
      <c r="G308" s="4">
        <f>ABS(PMT(Invoer!$B$12/12,360-C308+1,L307,0))</f>
        <v>0</v>
      </c>
      <c r="I308" s="4">
        <f t="shared" si="30"/>
        <v>0</v>
      </c>
      <c r="J308" s="4">
        <f t="shared" si="31"/>
        <v>0</v>
      </c>
      <c r="K308" s="4">
        <f t="shared" si="32"/>
        <v>0</v>
      </c>
      <c r="L308" s="4">
        <f t="shared" si="34"/>
        <v>0</v>
      </c>
    </row>
    <row r="309" spans="1:12" x14ac:dyDescent="0.25">
      <c r="A309" s="10">
        <f t="shared" si="33"/>
        <v>53783</v>
      </c>
      <c r="B309">
        <f t="shared" si="28"/>
        <v>26</v>
      </c>
      <c r="C309">
        <v>308</v>
      </c>
      <c r="D309" s="4">
        <f t="shared" si="29"/>
        <v>0</v>
      </c>
      <c r="F309" s="4">
        <f>L308*Invoer!$B$17/12</f>
        <v>0</v>
      </c>
      <c r="G309" s="4">
        <f>ABS(PMT(Invoer!$B$12/12,360-C309+1,L308,0))</f>
        <v>0</v>
      </c>
      <c r="I309" s="4">
        <f t="shared" si="30"/>
        <v>0</v>
      </c>
      <c r="J309" s="4">
        <f t="shared" si="31"/>
        <v>0</v>
      </c>
      <c r="K309" s="4">
        <f t="shared" si="32"/>
        <v>0</v>
      </c>
      <c r="L309" s="4">
        <f t="shared" si="34"/>
        <v>0</v>
      </c>
    </row>
    <row r="310" spans="1:12" x14ac:dyDescent="0.25">
      <c r="A310" s="10">
        <f t="shared" si="33"/>
        <v>53813</v>
      </c>
      <c r="B310">
        <f t="shared" si="28"/>
        <v>26</v>
      </c>
      <c r="C310">
        <v>309</v>
      </c>
      <c r="D310" s="4">
        <f t="shared" si="29"/>
        <v>0</v>
      </c>
      <c r="F310" s="4">
        <f>L309*Invoer!$B$17/12</f>
        <v>0</v>
      </c>
      <c r="G310" s="4">
        <f>ABS(PMT(Invoer!$B$12/12,360-C310+1,L309,0))</f>
        <v>0</v>
      </c>
      <c r="I310" s="4">
        <f t="shared" si="30"/>
        <v>0</v>
      </c>
      <c r="J310" s="4">
        <f t="shared" si="31"/>
        <v>0</v>
      </c>
      <c r="K310" s="4">
        <f t="shared" si="32"/>
        <v>0</v>
      </c>
      <c r="L310" s="4">
        <f t="shared" si="34"/>
        <v>0</v>
      </c>
    </row>
    <row r="311" spans="1:12" x14ac:dyDescent="0.25">
      <c r="A311" s="10">
        <f t="shared" si="33"/>
        <v>53844</v>
      </c>
      <c r="B311">
        <f t="shared" si="28"/>
        <v>26</v>
      </c>
      <c r="C311">
        <v>310</v>
      </c>
      <c r="D311" s="4">
        <f t="shared" si="29"/>
        <v>0</v>
      </c>
      <c r="F311" s="4">
        <f>L310*Invoer!$B$17/12</f>
        <v>0</v>
      </c>
      <c r="G311" s="4">
        <f>ABS(PMT(Invoer!$B$12/12,360-C311+1,L310,0))</f>
        <v>0</v>
      </c>
      <c r="I311" s="4">
        <f t="shared" si="30"/>
        <v>0</v>
      </c>
      <c r="J311" s="4">
        <f t="shared" si="31"/>
        <v>0</v>
      </c>
      <c r="K311" s="4">
        <f t="shared" si="32"/>
        <v>0</v>
      </c>
      <c r="L311" s="4">
        <f t="shared" si="34"/>
        <v>0</v>
      </c>
    </row>
    <row r="312" spans="1:12" x14ac:dyDescent="0.25">
      <c r="A312" s="10">
        <f t="shared" si="33"/>
        <v>53874</v>
      </c>
      <c r="B312">
        <f t="shared" si="28"/>
        <v>26</v>
      </c>
      <c r="C312">
        <v>311</v>
      </c>
      <c r="D312" s="4">
        <f t="shared" si="29"/>
        <v>0</v>
      </c>
      <c r="F312" s="4">
        <f>L311*Invoer!$B$17/12</f>
        <v>0</v>
      </c>
      <c r="G312" s="4">
        <f>ABS(PMT(Invoer!$B$12/12,360-C312+1,L311,0))</f>
        <v>0</v>
      </c>
      <c r="I312" s="4">
        <f t="shared" si="30"/>
        <v>0</v>
      </c>
      <c r="J312" s="4">
        <f t="shared" si="31"/>
        <v>0</v>
      </c>
      <c r="K312" s="4">
        <f t="shared" si="32"/>
        <v>0</v>
      </c>
      <c r="L312" s="4">
        <f t="shared" si="34"/>
        <v>0</v>
      </c>
    </row>
    <row r="313" spans="1:12" x14ac:dyDescent="0.25">
      <c r="A313" s="10">
        <f t="shared" si="33"/>
        <v>53905</v>
      </c>
      <c r="B313">
        <f t="shared" si="28"/>
        <v>26</v>
      </c>
      <c r="C313">
        <v>312</v>
      </c>
      <c r="D313" s="4">
        <f t="shared" si="29"/>
        <v>0</v>
      </c>
      <c r="F313" s="4">
        <f>L312*Invoer!$B$17/12</f>
        <v>0</v>
      </c>
      <c r="G313" s="4">
        <f>ABS(PMT(Invoer!$B$12/12,360-C313+1,L312,0))</f>
        <v>0</v>
      </c>
      <c r="I313" s="4">
        <f t="shared" si="30"/>
        <v>0</v>
      </c>
      <c r="J313" s="4">
        <f t="shared" si="31"/>
        <v>0</v>
      </c>
      <c r="K313" s="4">
        <f t="shared" si="32"/>
        <v>0</v>
      </c>
      <c r="L313" s="4">
        <f t="shared" si="34"/>
        <v>0</v>
      </c>
    </row>
    <row r="314" spans="1:12" x14ac:dyDescent="0.25">
      <c r="A314" s="10">
        <f t="shared" si="33"/>
        <v>53936</v>
      </c>
      <c r="B314">
        <f t="shared" si="28"/>
        <v>27</v>
      </c>
      <c r="C314">
        <v>313</v>
      </c>
      <c r="D314" s="4">
        <f t="shared" si="29"/>
        <v>0</v>
      </c>
      <c r="F314" s="4">
        <f>L313*Invoer!$B$17/12</f>
        <v>0</v>
      </c>
      <c r="G314" s="4">
        <f>ABS(PMT(Invoer!$B$12/12,360-C314+1,L313,0))</f>
        <v>0</v>
      </c>
      <c r="I314" s="4">
        <f t="shared" si="30"/>
        <v>0</v>
      </c>
      <c r="J314" s="4">
        <f t="shared" si="31"/>
        <v>0</v>
      </c>
      <c r="K314" s="4">
        <f t="shared" si="32"/>
        <v>0</v>
      </c>
      <c r="L314" s="4">
        <f t="shared" si="34"/>
        <v>0</v>
      </c>
    </row>
    <row r="315" spans="1:12" x14ac:dyDescent="0.25">
      <c r="A315" s="10">
        <f t="shared" si="33"/>
        <v>53966</v>
      </c>
      <c r="B315">
        <f t="shared" si="28"/>
        <v>27</v>
      </c>
      <c r="C315">
        <v>314</v>
      </c>
      <c r="D315" s="4">
        <f t="shared" si="29"/>
        <v>0</v>
      </c>
      <c r="F315" s="4">
        <f>L314*Invoer!$B$17/12</f>
        <v>0</v>
      </c>
      <c r="G315" s="4">
        <f>ABS(PMT(Invoer!$B$12/12,360-C315+1,L314,0))</f>
        <v>0</v>
      </c>
      <c r="I315" s="4">
        <f t="shared" si="30"/>
        <v>0</v>
      </c>
      <c r="J315" s="4">
        <f t="shared" si="31"/>
        <v>0</v>
      </c>
      <c r="K315" s="4">
        <f t="shared" si="32"/>
        <v>0</v>
      </c>
      <c r="L315" s="4">
        <f t="shared" si="34"/>
        <v>0</v>
      </c>
    </row>
    <row r="316" spans="1:12" x14ac:dyDescent="0.25">
      <c r="A316" s="10">
        <f t="shared" si="33"/>
        <v>53997</v>
      </c>
      <c r="B316">
        <f t="shared" si="28"/>
        <v>27</v>
      </c>
      <c r="C316">
        <v>315</v>
      </c>
      <c r="D316" s="4">
        <f t="shared" si="29"/>
        <v>0</v>
      </c>
      <c r="F316" s="4">
        <f>L315*Invoer!$B$17/12</f>
        <v>0</v>
      </c>
      <c r="G316" s="4">
        <f>ABS(PMT(Invoer!$B$12/12,360-C316+1,L315,0))</f>
        <v>0</v>
      </c>
      <c r="I316" s="4">
        <f t="shared" si="30"/>
        <v>0</v>
      </c>
      <c r="J316" s="4">
        <f t="shared" si="31"/>
        <v>0</v>
      </c>
      <c r="K316" s="4">
        <f t="shared" si="32"/>
        <v>0</v>
      </c>
      <c r="L316" s="4">
        <f t="shared" si="34"/>
        <v>0</v>
      </c>
    </row>
    <row r="317" spans="1:12" x14ac:dyDescent="0.25">
      <c r="A317" s="10">
        <f t="shared" si="33"/>
        <v>54027</v>
      </c>
      <c r="B317">
        <f t="shared" si="28"/>
        <v>27</v>
      </c>
      <c r="C317">
        <v>316</v>
      </c>
      <c r="D317" s="4">
        <f t="shared" si="29"/>
        <v>0</v>
      </c>
      <c r="F317" s="4">
        <f>L316*Invoer!$B$17/12</f>
        <v>0</v>
      </c>
      <c r="G317" s="4">
        <f>ABS(PMT(Invoer!$B$12/12,360-C317+1,L316,0))</f>
        <v>0</v>
      </c>
      <c r="I317" s="4">
        <f t="shared" si="30"/>
        <v>0</v>
      </c>
      <c r="J317" s="4">
        <f t="shared" si="31"/>
        <v>0</v>
      </c>
      <c r="K317" s="4">
        <f t="shared" si="32"/>
        <v>0</v>
      </c>
      <c r="L317" s="4">
        <f t="shared" si="34"/>
        <v>0</v>
      </c>
    </row>
    <row r="318" spans="1:12" x14ac:dyDescent="0.25">
      <c r="A318" s="10">
        <f t="shared" si="33"/>
        <v>54058</v>
      </c>
      <c r="B318">
        <f t="shared" si="28"/>
        <v>27</v>
      </c>
      <c r="C318">
        <v>317</v>
      </c>
      <c r="D318" s="4">
        <f t="shared" si="29"/>
        <v>0</v>
      </c>
      <c r="F318" s="4">
        <f>L317*Invoer!$B$17/12</f>
        <v>0</v>
      </c>
      <c r="G318" s="4">
        <f>ABS(PMT(Invoer!$B$12/12,360-C318+1,L317,0))</f>
        <v>0</v>
      </c>
      <c r="I318" s="4">
        <f t="shared" si="30"/>
        <v>0</v>
      </c>
      <c r="J318" s="4">
        <f t="shared" si="31"/>
        <v>0</v>
      </c>
      <c r="K318" s="4">
        <f t="shared" si="32"/>
        <v>0</v>
      </c>
      <c r="L318" s="4">
        <f t="shared" si="34"/>
        <v>0</v>
      </c>
    </row>
    <row r="319" spans="1:12" x14ac:dyDescent="0.25">
      <c r="A319" s="10">
        <f t="shared" si="33"/>
        <v>54089</v>
      </c>
      <c r="B319">
        <f t="shared" si="28"/>
        <v>27</v>
      </c>
      <c r="C319">
        <v>318</v>
      </c>
      <c r="D319" s="4">
        <f t="shared" si="29"/>
        <v>0</v>
      </c>
      <c r="F319" s="4">
        <f>L318*Invoer!$B$17/12</f>
        <v>0</v>
      </c>
      <c r="G319" s="4">
        <f>ABS(PMT(Invoer!$B$12/12,360-C319+1,L318,0))</f>
        <v>0</v>
      </c>
      <c r="I319" s="4">
        <f t="shared" si="30"/>
        <v>0</v>
      </c>
      <c r="J319" s="4">
        <f t="shared" si="31"/>
        <v>0</v>
      </c>
      <c r="K319" s="4">
        <f t="shared" si="32"/>
        <v>0</v>
      </c>
      <c r="L319" s="4">
        <f t="shared" si="34"/>
        <v>0</v>
      </c>
    </row>
    <row r="320" spans="1:12" x14ac:dyDescent="0.25">
      <c r="A320" s="10">
        <f t="shared" si="33"/>
        <v>54118</v>
      </c>
      <c r="B320">
        <f t="shared" si="28"/>
        <v>27</v>
      </c>
      <c r="C320">
        <v>319</v>
      </c>
      <c r="D320" s="4">
        <f t="shared" si="29"/>
        <v>0</v>
      </c>
      <c r="F320" s="4">
        <f>L319*Invoer!$B$17/12</f>
        <v>0</v>
      </c>
      <c r="G320" s="4">
        <f>ABS(PMT(Invoer!$B$12/12,360-C320+1,L319,0))</f>
        <v>0</v>
      </c>
      <c r="I320" s="4">
        <f t="shared" si="30"/>
        <v>0</v>
      </c>
      <c r="J320" s="4">
        <f t="shared" si="31"/>
        <v>0</v>
      </c>
      <c r="K320" s="4">
        <f t="shared" si="32"/>
        <v>0</v>
      </c>
      <c r="L320" s="4">
        <f t="shared" si="34"/>
        <v>0</v>
      </c>
    </row>
    <row r="321" spans="1:12" x14ac:dyDescent="0.25">
      <c r="A321" s="10">
        <f t="shared" si="33"/>
        <v>54149</v>
      </c>
      <c r="B321">
        <f t="shared" si="28"/>
        <v>27</v>
      </c>
      <c r="C321">
        <v>320</v>
      </c>
      <c r="D321" s="4">
        <f t="shared" si="29"/>
        <v>0</v>
      </c>
      <c r="F321" s="4">
        <f>L320*Invoer!$B$17/12</f>
        <v>0</v>
      </c>
      <c r="G321" s="4">
        <f>ABS(PMT(Invoer!$B$12/12,360-C321+1,L320,0))</f>
        <v>0</v>
      </c>
      <c r="I321" s="4">
        <f t="shared" si="30"/>
        <v>0</v>
      </c>
      <c r="J321" s="4">
        <f t="shared" si="31"/>
        <v>0</v>
      </c>
      <c r="K321" s="4">
        <f t="shared" si="32"/>
        <v>0</v>
      </c>
      <c r="L321" s="4">
        <f t="shared" si="34"/>
        <v>0</v>
      </c>
    </row>
    <row r="322" spans="1:12" x14ac:dyDescent="0.25">
      <c r="A322" s="10">
        <f t="shared" si="33"/>
        <v>54179</v>
      </c>
      <c r="B322">
        <f t="shared" si="28"/>
        <v>27</v>
      </c>
      <c r="C322">
        <v>321</v>
      </c>
      <c r="D322" s="4">
        <f t="shared" si="29"/>
        <v>0</v>
      </c>
      <c r="F322" s="4">
        <f>L321*Invoer!$B$17/12</f>
        <v>0</v>
      </c>
      <c r="G322" s="4">
        <f>ABS(PMT(Invoer!$B$12/12,360-C322+1,L321,0))</f>
        <v>0</v>
      </c>
      <c r="I322" s="4">
        <f t="shared" si="30"/>
        <v>0</v>
      </c>
      <c r="J322" s="4">
        <f t="shared" si="31"/>
        <v>0</v>
      </c>
      <c r="K322" s="4">
        <f t="shared" si="32"/>
        <v>0</v>
      </c>
      <c r="L322" s="4">
        <f t="shared" si="34"/>
        <v>0</v>
      </c>
    </row>
    <row r="323" spans="1:12" x14ac:dyDescent="0.25">
      <c r="A323" s="10">
        <f t="shared" si="33"/>
        <v>54210</v>
      </c>
      <c r="B323">
        <f t="shared" ref="B323:B361" si="35">CEILING(C323/12,1)</f>
        <v>27</v>
      </c>
      <c r="C323">
        <v>322</v>
      </c>
      <c r="D323" s="4">
        <f t="shared" ref="D323:D361" si="36">G323-F323</f>
        <v>0</v>
      </c>
      <c r="F323" s="4">
        <f>L322*Invoer!$B$17/12</f>
        <v>0</v>
      </c>
      <c r="G323" s="4">
        <f>ABS(PMT(Invoer!$B$12/12,360-C323+1,L322,0))</f>
        <v>0</v>
      </c>
      <c r="I323" s="4">
        <f t="shared" ref="I323:I361" si="37">G323-H323</f>
        <v>0</v>
      </c>
      <c r="J323" s="4">
        <f t="shared" ref="J323:J361" si="38">SUM(E323,G323)</f>
        <v>0</v>
      </c>
      <c r="K323" s="4">
        <f t="shared" ref="K323:K361" si="39">J323-H323</f>
        <v>0</v>
      </c>
      <c r="L323" s="4">
        <f t="shared" si="34"/>
        <v>0</v>
      </c>
    </row>
    <row r="324" spans="1:12" x14ac:dyDescent="0.25">
      <c r="A324" s="10">
        <f t="shared" ref="A324:A361" si="40">DATE(YEAR(A323),MONTH(A323)+1,DAY(A323))</f>
        <v>54240</v>
      </c>
      <c r="B324">
        <f t="shared" si="35"/>
        <v>27</v>
      </c>
      <c r="C324">
        <v>323</v>
      </c>
      <c r="D324" s="4">
        <f t="shared" si="36"/>
        <v>0</v>
      </c>
      <c r="F324" s="4">
        <f>L323*Invoer!$B$17/12</f>
        <v>0</v>
      </c>
      <c r="G324" s="4">
        <f>ABS(PMT(Invoer!$B$12/12,360-C324+1,L323,0))</f>
        <v>0</v>
      </c>
      <c r="I324" s="4">
        <f t="shared" si="37"/>
        <v>0</v>
      </c>
      <c r="J324" s="4">
        <f t="shared" si="38"/>
        <v>0</v>
      </c>
      <c r="K324" s="4">
        <f t="shared" si="39"/>
        <v>0</v>
      </c>
      <c r="L324" s="4">
        <f t="shared" ref="L324:L361" si="41">L323-D324-E324</f>
        <v>0</v>
      </c>
    </row>
    <row r="325" spans="1:12" x14ac:dyDescent="0.25">
      <c r="A325" s="10">
        <f t="shared" si="40"/>
        <v>54271</v>
      </c>
      <c r="B325">
        <f t="shared" si="35"/>
        <v>27</v>
      </c>
      <c r="C325">
        <v>324</v>
      </c>
      <c r="D325" s="4">
        <f t="shared" si="36"/>
        <v>0</v>
      </c>
      <c r="F325" s="4">
        <f>L324*Invoer!$B$17/12</f>
        <v>0</v>
      </c>
      <c r="G325" s="4">
        <f>ABS(PMT(Invoer!$B$12/12,360-C325+1,L324,0))</f>
        <v>0</v>
      </c>
      <c r="I325" s="4">
        <f t="shared" si="37"/>
        <v>0</v>
      </c>
      <c r="J325" s="4">
        <f t="shared" si="38"/>
        <v>0</v>
      </c>
      <c r="K325" s="4">
        <f t="shared" si="39"/>
        <v>0</v>
      </c>
      <c r="L325" s="4">
        <f t="shared" si="41"/>
        <v>0</v>
      </c>
    </row>
    <row r="326" spans="1:12" x14ac:dyDescent="0.25">
      <c r="A326" s="10">
        <f t="shared" si="40"/>
        <v>54302</v>
      </c>
      <c r="B326">
        <f t="shared" si="35"/>
        <v>28</v>
      </c>
      <c r="C326">
        <v>325</v>
      </c>
      <c r="D326" s="4">
        <f t="shared" si="36"/>
        <v>0</v>
      </c>
      <c r="F326" s="4">
        <f>L325*Invoer!$B$17/12</f>
        <v>0</v>
      </c>
      <c r="G326" s="4">
        <f>ABS(PMT(Invoer!$B$12/12,360-C326+1,L325,0))</f>
        <v>0</v>
      </c>
      <c r="I326" s="4">
        <f t="shared" si="37"/>
        <v>0</v>
      </c>
      <c r="J326" s="4">
        <f t="shared" si="38"/>
        <v>0</v>
      </c>
      <c r="K326" s="4">
        <f t="shared" si="39"/>
        <v>0</v>
      </c>
      <c r="L326" s="4">
        <f t="shared" si="41"/>
        <v>0</v>
      </c>
    </row>
    <row r="327" spans="1:12" x14ac:dyDescent="0.25">
      <c r="A327" s="10">
        <f t="shared" si="40"/>
        <v>54332</v>
      </c>
      <c r="B327">
        <f t="shared" si="35"/>
        <v>28</v>
      </c>
      <c r="C327">
        <v>326</v>
      </c>
      <c r="D327" s="4">
        <f t="shared" si="36"/>
        <v>0</v>
      </c>
      <c r="F327" s="4">
        <f>L326*Invoer!$B$17/12</f>
        <v>0</v>
      </c>
      <c r="G327" s="4">
        <f>ABS(PMT(Invoer!$B$12/12,360-C327+1,L326,0))</f>
        <v>0</v>
      </c>
      <c r="I327" s="4">
        <f t="shared" si="37"/>
        <v>0</v>
      </c>
      <c r="J327" s="4">
        <f t="shared" si="38"/>
        <v>0</v>
      </c>
      <c r="K327" s="4">
        <f t="shared" si="39"/>
        <v>0</v>
      </c>
      <c r="L327" s="4">
        <f t="shared" si="41"/>
        <v>0</v>
      </c>
    </row>
    <row r="328" spans="1:12" x14ac:dyDescent="0.25">
      <c r="A328" s="10">
        <f t="shared" si="40"/>
        <v>54363</v>
      </c>
      <c r="B328">
        <f t="shared" si="35"/>
        <v>28</v>
      </c>
      <c r="C328">
        <v>327</v>
      </c>
      <c r="D328" s="4">
        <f t="shared" si="36"/>
        <v>0</v>
      </c>
      <c r="F328" s="4">
        <f>L327*Invoer!$B$17/12</f>
        <v>0</v>
      </c>
      <c r="G328" s="4">
        <f>ABS(PMT(Invoer!$B$12/12,360-C328+1,L327,0))</f>
        <v>0</v>
      </c>
      <c r="I328" s="4">
        <f t="shared" si="37"/>
        <v>0</v>
      </c>
      <c r="J328" s="4">
        <f t="shared" si="38"/>
        <v>0</v>
      </c>
      <c r="K328" s="4">
        <f t="shared" si="39"/>
        <v>0</v>
      </c>
      <c r="L328" s="4">
        <f t="shared" si="41"/>
        <v>0</v>
      </c>
    </row>
    <row r="329" spans="1:12" x14ac:dyDescent="0.25">
      <c r="A329" s="10">
        <f t="shared" si="40"/>
        <v>54393</v>
      </c>
      <c r="B329">
        <f t="shared" si="35"/>
        <v>28</v>
      </c>
      <c r="C329">
        <v>328</v>
      </c>
      <c r="D329" s="4">
        <f t="shared" si="36"/>
        <v>0</v>
      </c>
      <c r="F329" s="4">
        <f>L328*Invoer!$B$17/12</f>
        <v>0</v>
      </c>
      <c r="G329" s="4">
        <f>ABS(PMT(Invoer!$B$12/12,360-C329+1,L328,0))</f>
        <v>0</v>
      </c>
      <c r="I329" s="4">
        <f t="shared" si="37"/>
        <v>0</v>
      </c>
      <c r="J329" s="4">
        <f t="shared" si="38"/>
        <v>0</v>
      </c>
      <c r="K329" s="4">
        <f t="shared" si="39"/>
        <v>0</v>
      </c>
      <c r="L329" s="4">
        <f t="shared" si="41"/>
        <v>0</v>
      </c>
    </row>
    <row r="330" spans="1:12" x14ac:dyDescent="0.25">
      <c r="A330" s="10">
        <f t="shared" si="40"/>
        <v>54424</v>
      </c>
      <c r="B330">
        <f t="shared" si="35"/>
        <v>28</v>
      </c>
      <c r="C330">
        <v>329</v>
      </c>
      <c r="D330" s="4">
        <f t="shared" si="36"/>
        <v>0</v>
      </c>
      <c r="F330" s="4">
        <f>L329*Invoer!$B$17/12</f>
        <v>0</v>
      </c>
      <c r="G330" s="4">
        <f>ABS(PMT(Invoer!$B$12/12,360-C330+1,L329,0))</f>
        <v>0</v>
      </c>
      <c r="I330" s="4">
        <f t="shared" si="37"/>
        <v>0</v>
      </c>
      <c r="J330" s="4">
        <f t="shared" si="38"/>
        <v>0</v>
      </c>
      <c r="K330" s="4">
        <f t="shared" si="39"/>
        <v>0</v>
      </c>
      <c r="L330" s="4">
        <f t="shared" si="41"/>
        <v>0</v>
      </c>
    </row>
    <row r="331" spans="1:12" x14ac:dyDescent="0.25">
      <c r="A331" s="10">
        <f t="shared" si="40"/>
        <v>54455</v>
      </c>
      <c r="B331">
        <f t="shared" si="35"/>
        <v>28</v>
      </c>
      <c r="C331">
        <v>330</v>
      </c>
      <c r="D331" s="4">
        <f t="shared" si="36"/>
        <v>0</v>
      </c>
      <c r="F331" s="4">
        <f>L330*Invoer!$B$17/12</f>
        <v>0</v>
      </c>
      <c r="G331" s="4">
        <f>ABS(PMT(Invoer!$B$12/12,360-C331+1,L330,0))</f>
        <v>0</v>
      </c>
      <c r="I331" s="4">
        <f t="shared" si="37"/>
        <v>0</v>
      </c>
      <c r="J331" s="4">
        <f t="shared" si="38"/>
        <v>0</v>
      </c>
      <c r="K331" s="4">
        <f t="shared" si="39"/>
        <v>0</v>
      </c>
      <c r="L331" s="4">
        <f t="shared" si="41"/>
        <v>0</v>
      </c>
    </row>
    <row r="332" spans="1:12" x14ac:dyDescent="0.25">
      <c r="A332" s="10">
        <f t="shared" si="40"/>
        <v>54483</v>
      </c>
      <c r="B332">
        <f t="shared" si="35"/>
        <v>28</v>
      </c>
      <c r="C332">
        <v>331</v>
      </c>
      <c r="D332" s="4">
        <f t="shared" si="36"/>
        <v>0</v>
      </c>
      <c r="F332" s="4">
        <f>L331*Invoer!$B$17/12</f>
        <v>0</v>
      </c>
      <c r="G332" s="4">
        <f>ABS(PMT(Invoer!$B$12/12,360-C332+1,L331,0))</f>
        <v>0</v>
      </c>
      <c r="I332" s="4">
        <f t="shared" si="37"/>
        <v>0</v>
      </c>
      <c r="J332" s="4">
        <f t="shared" si="38"/>
        <v>0</v>
      </c>
      <c r="K332" s="4">
        <f t="shared" si="39"/>
        <v>0</v>
      </c>
      <c r="L332" s="4">
        <f t="shared" si="41"/>
        <v>0</v>
      </c>
    </row>
    <row r="333" spans="1:12" x14ac:dyDescent="0.25">
      <c r="A333" s="10">
        <f t="shared" si="40"/>
        <v>54514</v>
      </c>
      <c r="B333">
        <f t="shared" si="35"/>
        <v>28</v>
      </c>
      <c r="C333">
        <v>332</v>
      </c>
      <c r="D333" s="4">
        <f t="shared" si="36"/>
        <v>0</v>
      </c>
      <c r="F333" s="4">
        <f>L332*Invoer!$B$17/12</f>
        <v>0</v>
      </c>
      <c r="G333" s="4">
        <f>ABS(PMT(Invoer!$B$12/12,360-C333+1,L332,0))</f>
        <v>0</v>
      </c>
      <c r="I333" s="4">
        <f t="shared" si="37"/>
        <v>0</v>
      </c>
      <c r="J333" s="4">
        <f t="shared" si="38"/>
        <v>0</v>
      </c>
      <c r="K333" s="4">
        <f t="shared" si="39"/>
        <v>0</v>
      </c>
      <c r="L333" s="4">
        <f t="shared" si="41"/>
        <v>0</v>
      </c>
    </row>
    <row r="334" spans="1:12" x14ac:dyDescent="0.25">
      <c r="A334" s="10">
        <f t="shared" si="40"/>
        <v>54544</v>
      </c>
      <c r="B334">
        <f t="shared" si="35"/>
        <v>28</v>
      </c>
      <c r="C334">
        <v>333</v>
      </c>
      <c r="D334" s="4">
        <f t="shared" si="36"/>
        <v>0</v>
      </c>
      <c r="F334" s="4">
        <f>L333*Invoer!$B$17/12</f>
        <v>0</v>
      </c>
      <c r="G334" s="4">
        <f>ABS(PMT(Invoer!$B$12/12,360-C334+1,L333,0))</f>
        <v>0</v>
      </c>
      <c r="I334" s="4">
        <f t="shared" si="37"/>
        <v>0</v>
      </c>
      <c r="J334" s="4">
        <f t="shared" si="38"/>
        <v>0</v>
      </c>
      <c r="K334" s="4">
        <f t="shared" si="39"/>
        <v>0</v>
      </c>
      <c r="L334" s="4">
        <f t="shared" si="41"/>
        <v>0</v>
      </c>
    </row>
    <row r="335" spans="1:12" x14ac:dyDescent="0.25">
      <c r="A335" s="10">
        <f t="shared" si="40"/>
        <v>54575</v>
      </c>
      <c r="B335">
        <f t="shared" si="35"/>
        <v>28</v>
      </c>
      <c r="C335">
        <v>334</v>
      </c>
      <c r="D335" s="4">
        <f t="shared" si="36"/>
        <v>0</v>
      </c>
      <c r="F335" s="4">
        <f>L334*Invoer!$B$17/12</f>
        <v>0</v>
      </c>
      <c r="G335" s="4">
        <f>ABS(PMT(Invoer!$B$12/12,360-C335+1,L334,0))</f>
        <v>0</v>
      </c>
      <c r="I335" s="4">
        <f t="shared" si="37"/>
        <v>0</v>
      </c>
      <c r="J335" s="4">
        <f t="shared" si="38"/>
        <v>0</v>
      </c>
      <c r="K335" s="4">
        <f t="shared" si="39"/>
        <v>0</v>
      </c>
      <c r="L335" s="4">
        <f t="shared" si="41"/>
        <v>0</v>
      </c>
    </row>
    <row r="336" spans="1:12" x14ac:dyDescent="0.25">
      <c r="A336" s="10">
        <f t="shared" si="40"/>
        <v>54605</v>
      </c>
      <c r="B336">
        <f t="shared" si="35"/>
        <v>28</v>
      </c>
      <c r="C336">
        <v>335</v>
      </c>
      <c r="D336" s="4">
        <f t="shared" si="36"/>
        <v>0</v>
      </c>
      <c r="F336" s="4">
        <f>L335*Invoer!$B$17/12</f>
        <v>0</v>
      </c>
      <c r="G336" s="4">
        <f>ABS(PMT(Invoer!$B$12/12,360-C336+1,L335,0))</f>
        <v>0</v>
      </c>
      <c r="I336" s="4">
        <f t="shared" si="37"/>
        <v>0</v>
      </c>
      <c r="J336" s="4">
        <f t="shared" si="38"/>
        <v>0</v>
      </c>
      <c r="K336" s="4">
        <f t="shared" si="39"/>
        <v>0</v>
      </c>
      <c r="L336" s="4">
        <f t="shared" si="41"/>
        <v>0</v>
      </c>
    </row>
    <row r="337" spans="1:12" x14ac:dyDescent="0.25">
      <c r="A337" s="10">
        <f t="shared" si="40"/>
        <v>54636</v>
      </c>
      <c r="B337">
        <f t="shared" si="35"/>
        <v>28</v>
      </c>
      <c r="C337">
        <v>336</v>
      </c>
      <c r="D337" s="4">
        <f t="shared" si="36"/>
        <v>0</v>
      </c>
      <c r="F337" s="4">
        <f>L336*Invoer!$B$17/12</f>
        <v>0</v>
      </c>
      <c r="G337" s="4">
        <f>ABS(PMT(Invoer!$B$12/12,360-C337+1,L336,0))</f>
        <v>0</v>
      </c>
      <c r="I337" s="4">
        <f t="shared" si="37"/>
        <v>0</v>
      </c>
      <c r="J337" s="4">
        <f t="shared" si="38"/>
        <v>0</v>
      </c>
      <c r="K337" s="4">
        <f t="shared" si="39"/>
        <v>0</v>
      </c>
      <c r="L337" s="4">
        <f t="shared" si="41"/>
        <v>0</v>
      </c>
    </row>
    <row r="338" spans="1:12" x14ac:dyDescent="0.25">
      <c r="A338" s="10">
        <f t="shared" si="40"/>
        <v>54667</v>
      </c>
      <c r="B338">
        <f t="shared" si="35"/>
        <v>29</v>
      </c>
      <c r="C338">
        <v>337</v>
      </c>
      <c r="D338" s="4">
        <f t="shared" si="36"/>
        <v>0</v>
      </c>
      <c r="F338" s="4">
        <f>L337*Invoer!$B$17/12</f>
        <v>0</v>
      </c>
      <c r="G338" s="4">
        <f>ABS(PMT(Invoer!$B$12/12,360-C338+1,L337,0))</f>
        <v>0</v>
      </c>
      <c r="I338" s="4">
        <f t="shared" si="37"/>
        <v>0</v>
      </c>
      <c r="J338" s="4">
        <f t="shared" si="38"/>
        <v>0</v>
      </c>
      <c r="K338" s="4">
        <f t="shared" si="39"/>
        <v>0</v>
      </c>
      <c r="L338" s="4">
        <f t="shared" si="41"/>
        <v>0</v>
      </c>
    </row>
    <row r="339" spans="1:12" x14ac:dyDescent="0.25">
      <c r="A339" s="10">
        <f t="shared" si="40"/>
        <v>54697</v>
      </c>
      <c r="B339">
        <f t="shared" si="35"/>
        <v>29</v>
      </c>
      <c r="C339">
        <v>338</v>
      </c>
      <c r="D339" s="4">
        <f t="shared" si="36"/>
        <v>0</v>
      </c>
      <c r="F339" s="4">
        <f>L338*Invoer!$B$17/12</f>
        <v>0</v>
      </c>
      <c r="G339" s="4">
        <f>ABS(PMT(Invoer!$B$12/12,360-C339+1,L338,0))</f>
        <v>0</v>
      </c>
      <c r="I339" s="4">
        <f t="shared" si="37"/>
        <v>0</v>
      </c>
      <c r="J339" s="4">
        <f t="shared" si="38"/>
        <v>0</v>
      </c>
      <c r="K339" s="4">
        <f t="shared" si="39"/>
        <v>0</v>
      </c>
      <c r="L339" s="4">
        <f t="shared" si="41"/>
        <v>0</v>
      </c>
    </row>
    <row r="340" spans="1:12" x14ac:dyDescent="0.25">
      <c r="A340" s="10">
        <f t="shared" si="40"/>
        <v>54728</v>
      </c>
      <c r="B340">
        <f t="shared" si="35"/>
        <v>29</v>
      </c>
      <c r="C340">
        <v>339</v>
      </c>
      <c r="D340" s="4">
        <f t="shared" si="36"/>
        <v>0</v>
      </c>
      <c r="F340" s="4">
        <f>L339*Invoer!$B$17/12</f>
        <v>0</v>
      </c>
      <c r="G340" s="4">
        <f>ABS(PMT(Invoer!$B$12/12,360-C340+1,L339,0))</f>
        <v>0</v>
      </c>
      <c r="I340" s="4">
        <f t="shared" si="37"/>
        <v>0</v>
      </c>
      <c r="J340" s="4">
        <f t="shared" si="38"/>
        <v>0</v>
      </c>
      <c r="K340" s="4">
        <f t="shared" si="39"/>
        <v>0</v>
      </c>
      <c r="L340" s="4">
        <f t="shared" si="41"/>
        <v>0</v>
      </c>
    </row>
    <row r="341" spans="1:12" x14ac:dyDescent="0.25">
      <c r="A341" s="10">
        <f t="shared" si="40"/>
        <v>54758</v>
      </c>
      <c r="B341">
        <f t="shared" si="35"/>
        <v>29</v>
      </c>
      <c r="C341">
        <v>340</v>
      </c>
      <c r="D341" s="4">
        <f t="shared" si="36"/>
        <v>0</v>
      </c>
      <c r="F341" s="4">
        <f>L340*Invoer!$B$17/12</f>
        <v>0</v>
      </c>
      <c r="G341" s="4">
        <f>ABS(PMT(Invoer!$B$12/12,360-C341+1,L340,0))</f>
        <v>0</v>
      </c>
      <c r="I341" s="4">
        <f t="shared" si="37"/>
        <v>0</v>
      </c>
      <c r="J341" s="4">
        <f t="shared" si="38"/>
        <v>0</v>
      </c>
      <c r="K341" s="4">
        <f t="shared" si="39"/>
        <v>0</v>
      </c>
      <c r="L341" s="4">
        <f t="shared" si="41"/>
        <v>0</v>
      </c>
    </row>
    <row r="342" spans="1:12" x14ac:dyDescent="0.25">
      <c r="A342" s="10">
        <f t="shared" si="40"/>
        <v>54789</v>
      </c>
      <c r="B342">
        <f t="shared" si="35"/>
        <v>29</v>
      </c>
      <c r="C342">
        <v>341</v>
      </c>
      <c r="D342" s="4">
        <f t="shared" si="36"/>
        <v>0</v>
      </c>
      <c r="F342" s="4">
        <f>L341*Invoer!$B$17/12</f>
        <v>0</v>
      </c>
      <c r="G342" s="4">
        <f>ABS(PMT(Invoer!$B$12/12,360-C342+1,L341,0))</f>
        <v>0</v>
      </c>
      <c r="I342" s="4">
        <f t="shared" si="37"/>
        <v>0</v>
      </c>
      <c r="J342" s="4">
        <f t="shared" si="38"/>
        <v>0</v>
      </c>
      <c r="K342" s="4">
        <f t="shared" si="39"/>
        <v>0</v>
      </c>
      <c r="L342" s="4">
        <f t="shared" si="41"/>
        <v>0</v>
      </c>
    </row>
    <row r="343" spans="1:12" x14ac:dyDescent="0.25">
      <c r="A343" s="10">
        <f t="shared" si="40"/>
        <v>54820</v>
      </c>
      <c r="B343">
        <f t="shared" si="35"/>
        <v>29</v>
      </c>
      <c r="C343">
        <v>342</v>
      </c>
      <c r="D343" s="4">
        <f t="shared" si="36"/>
        <v>0</v>
      </c>
      <c r="F343" s="4">
        <f>L342*Invoer!$B$17/12</f>
        <v>0</v>
      </c>
      <c r="G343" s="4">
        <f>ABS(PMT(Invoer!$B$12/12,360-C343+1,L342,0))</f>
        <v>0</v>
      </c>
      <c r="I343" s="4">
        <f t="shared" si="37"/>
        <v>0</v>
      </c>
      <c r="J343" s="4">
        <f t="shared" si="38"/>
        <v>0</v>
      </c>
      <c r="K343" s="4">
        <f t="shared" si="39"/>
        <v>0</v>
      </c>
      <c r="L343" s="4">
        <f t="shared" si="41"/>
        <v>0</v>
      </c>
    </row>
    <row r="344" spans="1:12" x14ac:dyDescent="0.25">
      <c r="A344" s="10">
        <f t="shared" si="40"/>
        <v>54848</v>
      </c>
      <c r="B344">
        <f t="shared" si="35"/>
        <v>29</v>
      </c>
      <c r="C344">
        <v>343</v>
      </c>
      <c r="D344" s="4">
        <f t="shared" si="36"/>
        <v>0</v>
      </c>
      <c r="F344" s="4">
        <f>L343*Invoer!$B$17/12</f>
        <v>0</v>
      </c>
      <c r="G344" s="4">
        <f>ABS(PMT(Invoer!$B$12/12,360-C344+1,L343,0))</f>
        <v>0</v>
      </c>
      <c r="I344" s="4">
        <f t="shared" si="37"/>
        <v>0</v>
      </c>
      <c r="J344" s="4">
        <f t="shared" si="38"/>
        <v>0</v>
      </c>
      <c r="K344" s="4">
        <f t="shared" si="39"/>
        <v>0</v>
      </c>
      <c r="L344" s="4">
        <f t="shared" si="41"/>
        <v>0</v>
      </c>
    </row>
    <row r="345" spans="1:12" x14ac:dyDescent="0.25">
      <c r="A345" s="10">
        <f t="shared" si="40"/>
        <v>54879</v>
      </c>
      <c r="B345">
        <f t="shared" si="35"/>
        <v>29</v>
      </c>
      <c r="C345">
        <v>344</v>
      </c>
      <c r="D345" s="4">
        <f t="shared" si="36"/>
        <v>0</v>
      </c>
      <c r="F345" s="4">
        <f>L344*Invoer!$B$17/12</f>
        <v>0</v>
      </c>
      <c r="G345" s="4">
        <f>ABS(PMT(Invoer!$B$12/12,360-C345+1,L344,0))</f>
        <v>0</v>
      </c>
      <c r="I345" s="4">
        <f t="shared" si="37"/>
        <v>0</v>
      </c>
      <c r="J345" s="4">
        <f t="shared" si="38"/>
        <v>0</v>
      </c>
      <c r="K345" s="4">
        <f t="shared" si="39"/>
        <v>0</v>
      </c>
      <c r="L345" s="4">
        <f t="shared" si="41"/>
        <v>0</v>
      </c>
    </row>
    <row r="346" spans="1:12" x14ac:dyDescent="0.25">
      <c r="A346" s="10">
        <f t="shared" si="40"/>
        <v>54909</v>
      </c>
      <c r="B346">
        <f t="shared" si="35"/>
        <v>29</v>
      </c>
      <c r="C346">
        <v>345</v>
      </c>
      <c r="D346" s="4">
        <f t="shared" si="36"/>
        <v>0</v>
      </c>
      <c r="F346" s="4">
        <f>L345*Invoer!$B$17/12</f>
        <v>0</v>
      </c>
      <c r="G346" s="4">
        <f>ABS(PMT(Invoer!$B$12/12,360-C346+1,L345,0))</f>
        <v>0</v>
      </c>
      <c r="I346" s="4">
        <f t="shared" si="37"/>
        <v>0</v>
      </c>
      <c r="J346" s="4">
        <f t="shared" si="38"/>
        <v>0</v>
      </c>
      <c r="K346" s="4">
        <f t="shared" si="39"/>
        <v>0</v>
      </c>
      <c r="L346" s="4">
        <f t="shared" si="41"/>
        <v>0</v>
      </c>
    </row>
    <row r="347" spans="1:12" x14ac:dyDescent="0.25">
      <c r="A347" s="10">
        <f t="shared" si="40"/>
        <v>54940</v>
      </c>
      <c r="B347">
        <f t="shared" si="35"/>
        <v>29</v>
      </c>
      <c r="C347">
        <v>346</v>
      </c>
      <c r="D347" s="4">
        <f t="shared" si="36"/>
        <v>0</v>
      </c>
      <c r="F347" s="4">
        <f>L346*Invoer!$B$17/12</f>
        <v>0</v>
      </c>
      <c r="G347" s="4">
        <f>ABS(PMT(Invoer!$B$12/12,360-C347+1,L346,0))</f>
        <v>0</v>
      </c>
      <c r="I347" s="4">
        <f t="shared" si="37"/>
        <v>0</v>
      </c>
      <c r="J347" s="4">
        <f t="shared" si="38"/>
        <v>0</v>
      </c>
      <c r="K347" s="4">
        <f t="shared" si="39"/>
        <v>0</v>
      </c>
      <c r="L347" s="4">
        <f t="shared" si="41"/>
        <v>0</v>
      </c>
    </row>
    <row r="348" spans="1:12" x14ac:dyDescent="0.25">
      <c r="A348" s="10">
        <f t="shared" si="40"/>
        <v>54970</v>
      </c>
      <c r="B348">
        <f t="shared" si="35"/>
        <v>29</v>
      </c>
      <c r="C348">
        <v>347</v>
      </c>
      <c r="D348" s="4">
        <f t="shared" si="36"/>
        <v>0</v>
      </c>
      <c r="F348" s="4">
        <f>L347*Invoer!$B$17/12</f>
        <v>0</v>
      </c>
      <c r="G348" s="4">
        <f>ABS(PMT(Invoer!$B$12/12,360-C348+1,L347,0))</f>
        <v>0</v>
      </c>
      <c r="I348" s="4">
        <f t="shared" si="37"/>
        <v>0</v>
      </c>
      <c r="J348" s="4">
        <f t="shared" si="38"/>
        <v>0</v>
      </c>
      <c r="K348" s="4">
        <f t="shared" si="39"/>
        <v>0</v>
      </c>
      <c r="L348" s="4">
        <f t="shared" si="41"/>
        <v>0</v>
      </c>
    </row>
    <row r="349" spans="1:12" x14ac:dyDescent="0.25">
      <c r="A349" s="10">
        <f t="shared" si="40"/>
        <v>55001</v>
      </c>
      <c r="B349">
        <f t="shared" si="35"/>
        <v>29</v>
      </c>
      <c r="C349">
        <v>348</v>
      </c>
      <c r="D349" s="4">
        <f t="shared" si="36"/>
        <v>0</v>
      </c>
      <c r="F349" s="4">
        <f>L348*Invoer!$B$17/12</f>
        <v>0</v>
      </c>
      <c r="G349" s="4">
        <f>ABS(PMT(Invoer!$B$12/12,360-C349+1,L348,0))</f>
        <v>0</v>
      </c>
      <c r="I349" s="4">
        <f t="shared" si="37"/>
        <v>0</v>
      </c>
      <c r="J349" s="4">
        <f t="shared" si="38"/>
        <v>0</v>
      </c>
      <c r="K349" s="4">
        <f t="shared" si="39"/>
        <v>0</v>
      </c>
      <c r="L349" s="4">
        <f t="shared" si="41"/>
        <v>0</v>
      </c>
    </row>
    <row r="350" spans="1:12" x14ac:dyDescent="0.25">
      <c r="A350" s="10">
        <f t="shared" si="40"/>
        <v>55032</v>
      </c>
      <c r="B350">
        <f t="shared" si="35"/>
        <v>30</v>
      </c>
      <c r="C350">
        <v>349</v>
      </c>
      <c r="D350" s="4">
        <f t="shared" si="36"/>
        <v>0</v>
      </c>
      <c r="F350" s="4">
        <f>L349*Invoer!$B$17/12</f>
        <v>0</v>
      </c>
      <c r="G350" s="4">
        <f>ABS(PMT(Invoer!$B$12/12,360-C350+1,L349,0))</f>
        <v>0</v>
      </c>
      <c r="I350" s="4">
        <f t="shared" si="37"/>
        <v>0</v>
      </c>
      <c r="J350" s="4">
        <f t="shared" si="38"/>
        <v>0</v>
      </c>
      <c r="K350" s="4">
        <f t="shared" si="39"/>
        <v>0</v>
      </c>
      <c r="L350" s="4">
        <f t="shared" si="41"/>
        <v>0</v>
      </c>
    </row>
    <row r="351" spans="1:12" x14ac:dyDescent="0.25">
      <c r="A351" s="10">
        <f t="shared" si="40"/>
        <v>55062</v>
      </c>
      <c r="B351">
        <f t="shared" si="35"/>
        <v>30</v>
      </c>
      <c r="C351">
        <v>350</v>
      </c>
      <c r="D351" s="4">
        <f t="shared" si="36"/>
        <v>0</v>
      </c>
      <c r="F351" s="4">
        <f>L350*Invoer!$B$17/12</f>
        <v>0</v>
      </c>
      <c r="G351" s="4">
        <f>ABS(PMT(Invoer!$B$12/12,360-C351+1,L350,0))</f>
        <v>0</v>
      </c>
      <c r="I351" s="4">
        <f t="shared" si="37"/>
        <v>0</v>
      </c>
      <c r="J351" s="4">
        <f t="shared" si="38"/>
        <v>0</v>
      </c>
      <c r="K351" s="4">
        <f t="shared" si="39"/>
        <v>0</v>
      </c>
      <c r="L351" s="4">
        <f t="shared" si="41"/>
        <v>0</v>
      </c>
    </row>
    <row r="352" spans="1:12" x14ac:dyDescent="0.25">
      <c r="A352" s="10">
        <f t="shared" si="40"/>
        <v>55093</v>
      </c>
      <c r="B352">
        <f t="shared" si="35"/>
        <v>30</v>
      </c>
      <c r="C352">
        <v>351</v>
      </c>
      <c r="D352" s="4">
        <f t="shared" si="36"/>
        <v>0</v>
      </c>
      <c r="F352" s="4">
        <f>L351*Invoer!$B$17/12</f>
        <v>0</v>
      </c>
      <c r="G352" s="4">
        <f>ABS(PMT(Invoer!$B$12/12,360-C352+1,L351,0))</f>
        <v>0</v>
      </c>
      <c r="I352" s="4">
        <f t="shared" si="37"/>
        <v>0</v>
      </c>
      <c r="J352" s="4">
        <f t="shared" si="38"/>
        <v>0</v>
      </c>
      <c r="K352" s="4">
        <f t="shared" si="39"/>
        <v>0</v>
      </c>
      <c r="L352" s="4">
        <f t="shared" si="41"/>
        <v>0</v>
      </c>
    </row>
    <row r="353" spans="1:12" x14ac:dyDescent="0.25">
      <c r="A353" s="10">
        <f t="shared" si="40"/>
        <v>55123</v>
      </c>
      <c r="B353">
        <f t="shared" si="35"/>
        <v>30</v>
      </c>
      <c r="C353">
        <v>352</v>
      </c>
      <c r="D353" s="4">
        <f t="shared" si="36"/>
        <v>0</v>
      </c>
      <c r="F353" s="4">
        <f>L352*Invoer!$B$17/12</f>
        <v>0</v>
      </c>
      <c r="G353" s="4">
        <f>ABS(PMT(Invoer!$B$12/12,360-C353+1,L352,0))</f>
        <v>0</v>
      </c>
      <c r="I353" s="4">
        <f t="shared" si="37"/>
        <v>0</v>
      </c>
      <c r="J353" s="4">
        <f t="shared" si="38"/>
        <v>0</v>
      </c>
      <c r="K353" s="4">
        <f t="shared" si="39"/>
        <v>0</v>
      </c>
      <c r="L353" s="4">
        <f t="shared" si="41"/>
        <v>0</v>
      </c>
    </row>
    <row r="354" spans="1:12" x14ac:dyDescent="0.25">
      <c r="A354" s="10">
        <f t="shared" si="40"/>
        <v>55154</v>
      </c>
      <c r="B354">
        <f t="shared" si="35"/>
        <v>30</v>
      </c>
      <c r="C354">
        <v>353</v>
      </c>
      <c r="D354" s="4">
        <f t="shared" si="36"/>
        <v>0</v>
      </c>
      <c r="F354" s="4">
        <f>L353*Invoer!$B$17/12</f>
        <v>0</v>
      </c>
      <c r="G354" s="4">
        <f>ABS(PMT(Invoer!$B$12/12,360-C354+1,L353,0))</f>
        <v>0</v>
      </c>
      <c r="I354" s="4">
        <f t="shared" si="37"/>
        <v>0</v>
      </c>
      <c r="J354" s="4">
        <f t="shared" si="38"/>
        <v>0</v>
      </c>
      <c r="K354" s="4">
        <f t="shared" si="39"/>
        <v>0</v>
      </c>
      <c r="L354" s="4">
        <f t="shared" si="41"/>
        <v>0</v>
      </c>
    </row>
    <row r="355" spans="1:12" x14ac:dyDescent="0.25">
      <c r="A355" s="10">
        <f t="shared" si="40"/>
        <v>55185</v>
      </c>
      <c r="B355">
        <f t="shared" si="35"/>
        <v>30</v>
      </c>
      <c r="C355">
        <v>354</v>
      </c>
      <c r="D355" s="4">
        <f t="shared" si="36"/>
        <v>0</v>
      </c>
      <c r="F355" s="4">
        <f>L354*Invoer!$B$17/12</f>
        <v>0</v>
      </c>
      <c r="G355" s="4">
        <f>ABS(PMT(Invoer!$B$12/12,360-C355+1,L354,0))</f>
        <v>0</v>
      </c>
      <c r="I355" s="4">
        <f t="shared" si="37"/>
        <v>0</v>
      </c>
      <c r="J355" s="4">
        <f t="shared" si="38"/>
        <v>0</v>
      </c>
      <c r="K355" s="4">
        <f t="shared" si="39"/>
        <v>0</v>
      </c>
      <c r="L355" s="4">
        <f t="shared" si="41"/>
        <v>0</v>
      </c>
    </row>
    <row r="356" spans="1:12" x14ac:dyDescent="0.25">
      <c r="A356" s="10">
        <f t="shared" si="40"/>
        <v>55213</v>
      </c>
      <c r="B356">
        <f t="shared" si="35"/>
        <v>30</v>
      </c>
      <c r="C356">
        <v>355</v>
      </c>
      <c r="D356" s="4">
        <f t="shared" si="36"/>
        <v>0</v>
      </c>
      <c r="F356" s="4">
        <f>L355*Invoer!$B$17/12</f>
        <v>0</v>
      </c>
      <c r="G356" s="4">
        <f>ABS(PMT(Invoer!$B$12/12,360-C356+1,L355,0))</f>
        <v>0</v>
      </c>
      <c r="I356" s="4">
        <f t="shared" si="37"/>
        <v>0</v>
      </c>
      <c r="J356" s="4">
        <f t="shared" si="38"/>
        <v>0</v>
      </c>
      <c r="K356" s="4">
        <f t="shared" si="39"/>
        <v>0</v>
      </c>
      <c r="L356" s="4">
        <f t="shared" si="41"/>
        <v>0</v>
      </c>
    </row>
    <row r="357" spans="1:12" x14ac:dyDescent="0.25">
      <c r="A357" s="10">
        <f t="shared" si="40"/>
        <v>55244</v>
      </c>
      <c r="B357">
        <f t="shared" si="35"/>
        <v>30</v>
      </c>
      <c r="C357">
        <v>356</v>
      </c>
      <c r="D357" s="4">
        <f t="shared" si="36"/>
        <v>0</v>
      </c>
      <c r="F357" s="4">
        <f>L356*Invoer!$B$17/12</f>
        <v>0</v>
      </c>
      <c r="G357" s="4">
        <f>ABS(PMT(Invoer!$B$12/12,360-C357+1,L356,0))</f>
        <v>0</v>
      </c>
      <c r="I357" s="4">
        <f t="shared" si="37"/>
        <v>0</v>
      </c>
      <c r="J357" s="4">
        <f t="shared" si="38"/>
        <v>0</v>
      </c>
      <c r="K357" s="4">
        <f t="shared" si="39"/>
        <v>0</v>
      </c>
      <c r="L357" s="4">
        <f t="shared" si="41"/>
        <v>0</v>
      </c>
    </row>
    <row r="358" spans="1:12" x14ac:dyDescent="0.25">
      <c r="A358" s="10">
        <f t="shared" si="40"/>
        <v>55274</v>
      </c>
      <c r="B358">
        <f t="shared" si="35"/>
        <v>30</v>
      </c>
      <c r="C358">
        <v>357</v>
      </c>
      <c r="D358" s="4">
        <f t="shared" si="36"/>
        <v>0</v>
      </c>
      <c r="F358" s="4">
        <f>L357*Invoer!$B$17/12</f>
        <v>0</v>
      </c>
      <c r="G358" s="4">
        <f>ABS(PMT(Invoer!$B$12/12,360-C358+1,L357,0))</f>
        <v>0</v>
      </c>
      <c r="I358" s="4">
        <f t="shared" si="37"/>
        <v>0</v>
      </c>
      <c r="J358" s="4">
        <f t="shared" si="38"/>
        <v>0</v>
      </c>
      <c r="K358" s="4">
        <f t="shared" si="39"/>
        <v>0</v>
      </c>
      <c r="L358" s="4">
        <f t="shared" si="41"/>
        <v>0</v>
      </c>
    </row>
    <row r="359" spans="1:12" x14ac:dyDescent="0.25">
      <c r="A359" s="10">
        <f t="shared" si="40"/>
        <v>55305</v>
      </c>
      <c r="B359">
        <f t="shared" si="35"/>
        <v>30</v>
      </c>
      <c r="C359">
        <v>358</v>
      </c>
      <c r="D359" s="4">
        <f t="shared" si="36"/>
        <v>0</v>
      </c>
      <c r="F359" s="4">
        <f>L358*Invoer!$B$17/12</f>
        <v>0</v>
      </c>
      <c r="G359" s="4">
        <f>ABS(PMT(Invoer!$B$12/12,360-C359+1,L358,0))</f>
        <v>0</v>
      </c>
      <c r="I359" s="4">
        <f t="shared" si="37"/>
        <v>0</v>
      </c>
      <c r="J359" s="4">
        <f t="shared" si="38"/>
        <v>0</v>
      </c>
      <c r="K359" s="4">
        <f t="shared" si="39"/>
        <v>0</v>
      </c>
      <c r="L359" s="4">
        <f t="shared" si="41"/>
        <v>0</v>
      </c>
    </row>
    <row r="360" spans="1:12" x14ac:dyDescent="0.25">
      <c r="A360" s="10">
        <f t="shared" si="40"/>
        <v>55335</v>
      </c>
      <c r="B360">
        <f t="shared" si="35"/>
        <v>30</v>
      </c>
      <c r="C360">
        <v>359</v>
      </c>
      <c r="D360" s="4">
        <f t="shared" si="36"/>
        <v>0</v>
      </c>
      <c r="F360" s="4">
        <f>L359*Invoer!$B$17/12</f>
        <v>0</v>
      </c>
      <c r="G360" s="4">
        <f>ABS(PMT(Invoer!$B$12/12,360-C360+1,L359,0))</f>
        <v>0</v>
      </c>
      <c r="I360" s="4">
        <f t="shared" si="37"/>
        <v>0</v>
      </c>
      <c r="J360" s="4">
        <f t="shared" si="38"/>
        <v>0</v>
      </c>
      <c r="K360" s="4">
        <f t="shared" si="39"/>
        <v>0</v>
      </c>
      <c r="L360" s="4">
        <f t="shared" si="41"/>
        <v>0</v>
      </c>
    </row>
    <row r="361" spans="1:12" x14ac:dyDescent="0.25">
      <c r="A361" s="10">
        <f t="shared" si="40"/>
        <v>55366</v>
      </c>
      <c r="B361">
        <f t="shared" si="35"/>
        <v>30</v>
      </c>
      <c r="C361">
        <v>360</v>
      </c>
      <c r="D361" s="4">
        <f t="shared" si="36"/>
        <v>0</v>
      </c>
      <c r="F361" s="4">
        <f>L360*Invoer!$B$17/12</f>
        <v>0</v>
      </c>
      <c r="G361" s="4">
        <f>ABS(PMT(Invoer!$B$12/12,360-C361+1,L360,0))</f>
        <v>0</v>
      </c>
      <c r="I361" s="4">
        <f t="shared" si="37"/>
        <v>0</v>
      </c>
      <c r="J361" s="4">
        <f t="shared" si="38"/>
        <v>0</v>
      </c>
      <c r="K361" s="4">
        <f t="shared" si="39"/>
        <v>0</v>
      </c>
      <c r="L361" s="4">
        <f t="shared" si="41"/>
        <v>0</v>
      </c>
    </row>
    <row r="362" spans="1:12" x14ac:dyDescent="0.25">
      <c r="A362" s="10"/>
    </row>
    <row r="363" spans="1:12" x14ac:dyDescent="0.25">
      <c r="A363" s="10"/>
    </row>
    <row r="364" spans="1:12" x14ac:dyDescent="0.25">
      <c r="A364" s="10"/>
    </row>
    <row r="365" spans="1:12" x14ac:dyDescent="0.25">
      <c r="A365" s="10"/>
    </row>
    <row r="366" spans="1:12" x14ac:dyDescent="0.25">
      <c r="A366" s="10"/>
    </row>
    <row r="367" spans="1:12" x14ac:dyDescent="0.25">
      <c r="A367" s="10"/>
    </row>
    <row r="368" spans="1:12" x14ac:dyDescent="0.25">
      <c r="A368" s="10"/>
    </row>
    <row r="369" spans="1:1" x14ac:dyDescent="0.25">
      <c r="A369" s="10"/>
    </row>
    <row r="370" spans="1:1" x14ac:dyDescent="0.25">
      <c r="A370" s="10"/>
    </row>
    <row r="371" spans="1:1" x14ac:dyDescent="0.25">
      <c r="A371" s="10"/>
    </row>
    <row r="372" spans="1:1" x14ac:dyDescent="0.25">
      <c r="A372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0652-9EBC-433D-B02C-C9549FEDEA41}">
  <sheetPr>
    <tabColor theme="9" tint="-0.249977111117893"/>
  </sheetPr>
  <dimension ref="A1:V361"/>
  <sheetViews>
    <sheetView workbookViewId="0">
      <selection activeCell="J2" sqref="J2"/>
    </sheetView>
  </sheetViews>
  <sheetFormatPr defaultRowHeight="15" x14ac:dyDescent="0.25"/>
  <cols>
    <col min="1" max="1" width="9.42578125" bestFit="1" customWidth="1"/>
    <col min="4" max="4" width="13.42578125" customWidth="1"/>
    <col min="5" max="5" width="17.5703125" customWidth="1"/>
    <col min="6" max="6" width="8.85546875" bestFit="1" customWidth="1"/>
    <col min="7" max="7" width="10.42578125" bestFit="1" customWidth="1"/>
    <col min="9" max="9" width="10.42578125" bestFit="1" customWidth="1"/>
    <col min="10" max="10" width="12.140625" bestFit="1" customWidth="1"/>
    <col min="11" max="11" width="14" bestFit="1" customWidth="1"/>
    <col min="12" max="12" width="12.42578125" bestFit="1" customWidth="1"/>
    <col min="13" max="13" width="16.85546875" bestFit="1" customWidth="1"/>
    <col min="14" max="14" width="21.140625" bestFit="1" customWidth="1"/>
    <col min="15" max="15" width="13.5703125" bestFit="1" customWidth="1"/>
    <col min="16" max="16" width="13.140625" bestFit="1" customWidth="1"/>
    <col min="17" max="17" width="13.85546875" bestFit="1" customWidth="1"/>
    <col min="18" max="18" width="13.42578125" bestFit="1" customWidth="1"/>
    <col min="19" max="19" width="18.7109375" bestFit="1" customWidth="1"/>
    <col min="20" max="20" width="20.42578125" bestFit="1" customWidth="1"/>
    <col min="21" max="21" width="18" bestFit="1" customWidth="1"/>
  </cols>
  <sheetData>
    <row r="1" spans="1:22" x14ac:dyDescent="0.25">
      <c r="A1" t="s">
        <v>29</v>
      </c>
      <c r="B1" t="s">
        <v>9</v>
      </c>
      <c r="C1" t="s">
        <v>4</v>
      </c>
      <c r="D1" s="4" t="s">
        <v>1</v>
      </c>
      <c r="E1" s="4" t="s">
        <v>36</v>
      </c>
      <c r="F1" s="4" t="s">
        <v>2</v>
      </c>
      <c r="G1" s="4" t="s">
        <v>7</v>
      </c>
      <c r="H1" s="4" t="s">
        <v>5</v>
      </c>
      <c r="I1" s="4" t="s">
        <v>6</v>
      </c>
      <c r="J1" s="4" t="s">
        <v>38</v>
      </c>
      <c r="K1" s="4" t="s">
        <v>40</v>
      </c>
      <c r="L1" s="4" t="s">
        <v>3</v>
      </c>
      <c r="M1" s="4"/>
      <c r="N1" s="4"/>
      <c r="O1" s="4"/>
      <c r="P1" s="4"/>
      <c r="Q1" s="4"/>
      <c r="R1" s="4"/>
      <c r="S1" s="4"/>
      <c r="T1" s="4"/>
      <c r="U1" s="4"/>
      <c r="V1" s="21"/>
    </row>
    <row r="2" spans="1:22" x14ac:dyDescent="0.25">
      <c r="A2" s="10">
        <f>Invoer!B3</f>
        <v>44440</v>
      </c>
      <c r="B2">
        <f>CEILING(C2/12,1)</f>
        <v>1</v>
      </c>
      <c r="C2">
        <v>1</v>
      </c>
      <c r="D2" s="4">
        <f>'Annuitair deel aflossing'!D2</f>
        <v>0</v>
      </c>
      <c r="E2" s="4">
        <f>SUM('Annuitair deel aflossing'!E2,Aflossingsvrij!D2)</f>
        <v>0</v>
      </c>
      <c r="F2" s="4">
        <f>SUM('Annuitair deel aflossing'!F2,Aflossingsvrij!E2)</f>
        <v>0</v>
      </c>
      <c r="G2" s="4">
        <f>SUM('Annuitair deel aflossing'!G2,Aflossingsvrij!F2)</f>
        <v>0</v>
      </c>
      <c r="H2" s="4">
        <v>0</v>
      </c>
      <c r="I2" s="4">
        <f>G2-H2</f>
        <v>0</v>
      </c>
      <c r="J2" s="4">
        <f>SUM('Annuitair deel aflossing'!J2,Aflossingsvrij!I2)</f>
        <v>0</v>
      </c>
      <c r="K2" s="4">
        <f>SUM('Annuitair deel aflossing'!K2,Aflossingsvrij!J2)</f>
        <v>0</v>
      </c>
      <c r="L2" s="4">
        <f>SUM('Annuitair deel aflossing'!L2,Aflossingsvrij!K2)</f>
        <v>0</v>
      </c>
      <c r="M2" s="4"/>
      <c r="N2" s="4"/>
      <c r="O2" s="4"/>
      <c r="P2" s="4"/>
      <c r="Q2" s="4"/>
      <c r="R2" s="4"/>
      <c r="S2" s="4"/>
      <c r="T2" s="4"/>
      <c r="U2" s="4"/>
      <c r="V2" s="1"/>
    </row>
    <row r="3" spans="1:22" x14ac:dyDescent="0.25">
      <c r="A3" s="10">
        <f>DATE(YEAR(A2),MONTH(A2)+1,DAY(A2))</f>
        <v>44470</v>
      </c>
      <c r="B3">
        <f t="shared" ref="B3:B66" si="0">CEILING(C3/12,1)</f>
        <v>1</v>
      </c>
      <c r="C3">
        <v>2</v>
      </c>
      <c r="D3" s="4">
        <f>'Annuitair deel aflossing'!D3</f>
        <v>0</v>
      </c>
      <c r="E3" s="4">
        <f>SUM('Annuitair deel aflossing'!E3,Aflossingsvrij!D3)</f>
        <v>0</v>
      </c>
      <c r="F3" s="4">
        <f>SUM('Annuitair deel aflossing'!F3,Aflossingsvrij!E3)</f>
        <v>0</v>
      </c>
      <c r="G3" s="4">
        <f>SUM('Annuitair deel aflossing'!G3,Aflossingsvrij!F3)</f>
        <v>0</v>
      </c>
      <c r="H3" s="4">
        <v>0</v>
      </c>
      <c r="I3" s="4">
        <f t="shared" ref="I3:I66" si="1">G3-H3</f>
        <v>0</v>
      </c>
      <c r="J3" s="4">
        <f>SUM('Annuitair deel aflossing'!J3,Aflossingsvrij!I3)</f>
        <v>0</v>
      </c>
      <c r="K3" s="4">
        <f>SUM('Annuitair deel aflossing'!K3,Aflossingsvrij!J3)</f>
        <v>0</v>
      </c>
      <c r="L3" s="4">
        <f>SUM('Annuitair deel aflossing'!L3,Aflossingsvrij!K3)</f>
        <v>0</v>
      </c>
      <c r="M3" s="4"/>
      <c r="N3" s="4"/>
      <c r="O3" s="4"/>
      <c r="P3" s="4"/>
      <c r="Q3" s="4"/>
      <c r="R3" s="4"/>
      <c r="S3" s="4"/>
      <c r="T3" s="4"/>
      <c r="U3" s="4"/>
      <c r="V3" s="21"/>
    </row>
    <row r="4" spans="1:22" x14ac:dyDescent="0.25">
      <c r="A4" s="10">
        <f t="shared" ref="A4:A67" si="2">DATE(YEAR(A3),MONTH(A3)+1,DAY(A3))</f>
        <v>44501</v>
      </c>
      <c r="B4">
        <f t="shared" si="0"/>
        <v>1</v>
      </c>
      <c r="C4">
        <v>3</v>
      </c>
      <c r="D4" s="4">
        <f>'Annuitair deel aflossing'!D4</f>
        <v>0</v>
      </c>
      <c r="E4" s="4">
        <f>SUM('Annuitair deel aflossing'!E4,Aflossingsvrij!D4)</f>
        <v>0</v>
      </c>
      <c r="F4" s="4">
        <f>SUM('Annuitair deel aflossing'!F4,Aflossingsvrij!E4)</f>
        <v>0</v>
      </c>
      <c r="G4" s="4">
        <f>SUM('Annuitair deel aflossing'!G4,Aflossingsvrij!F4)</f>
        <v>0</v>
      </c>
      <c r="H4" s="4">
        <v>0</v>
      </c>
      <c r="I4" s="4">
        <f t="shared" si="1"/>
        <v>0</v>
      </c>
      <c r="J4" s="4">
        <f>SUM('Annuitair deel aflossing'!J4,Aflossingsvrij!I4)</f>
        <v>0</v>
      </c>
      <c r="K4" s="4">
        <f>SUM('Annuitair deel aflossing'!K4,Aflossingsvrij!J4)</f>
        <v>0</v>
      </c>
      <c r="L4" s="4">
        <f>SUM('Annuitair deel aflossing'!L4,Aflossingsvrij!K4)</f>
        <v>0</v>
      </c>
      <c r="M4" s="4"/>
      <c r="N4" s="4"/>
      <c r="O4" s="4"/>
      <c r="P4" s="4"/>
      <c r="Q4" s="4"/>
      <c r="R4" s="4"/>
      <c r="S4" s="4"/>
      <c r="T4" s="4"/>
      <c r="U4" s="4"/>
      <c r="V4" s="21"/>
    </row>
    <row r="5" spans="1:22" x14ac:dyDescent="0.25">
      <c r="A5" s="10">
        <f t="shared" si="2"/>
        <v>44531</v>
      </c>
      <c r="B5">
        <f t="shared" si="0"/>
        <v>1</v>
      </c>
      <c r="C5">
        <v>4</v>
      </c>
      <c r="D5" s="4">
        <f>'Annuitair deel aflossing'!D5</f>
        <v>0</v>
      </c>
      <c r="E5" s="4">
        <f>SUM('Annuitair deel aflossing'!E5,Aflossingsvrij!D5)</f>
        <v>0</v>
      </c>
      <c r="F5" s="4">
        <f>SUM('Annuitair deel aflossing'!F5,Aflossingsvrij!E5)</f>
        <v>0</v>
      </c>
      <c r="G5" s="4">
        <f>SUM('Annuitair deel aflossing'!G5,Aflossingsvrij!F5)</f>
        <v>0</v>
      </c>
      <c r="H5" s="4">
        <v>0</v>
      </c>
      <c r="I5" s="4">
        <f t="shared" si="1"/>
        <v>0</v>
      </c>
      <c r="J5" s="4">
        <f>SUM('Annuitair deel aflossing'!J5,Aflossingsvrij!I5)</f>
        <v>0</v>
      </c>
      <c r="K5" s="4">
        <f>SUM('Annuitair deel aflossing'!K5,Aflossingsvrij!J5)</f>
        <v>0</v>
      </c>
      <c r="L5" s="4">
        <f>SUM('Annuitair deel aflossing'!L5,Aflossingsvrij!K5)</f>
        <v>0</v>
      </c>
      <c r="M5" s="4"/>
      <c r="N5" s="4"/>
      <c r="O5" s="4"/>
      <c r="P5" s="4"/>
      <c r="Q5" s="4"/>
      <c r="R5" s="4"/>
      <c r="S5" s="4"/>
      <c r="T5" s="4"/>
      <c r="U5" s="4"/>
      <c r="V5" s="21"/>
    </row>
    <row r="6" spans="1:22" x14ac:dyDescent="0.25">
      <c r="A6" s="10">
        <f t="shared" si="2"/>
        <v>44562</v>
      </c>
      <c r="B6">
        <f t="shared" si="0"/>
        <v>1</v>
      </c>
      <c r="C6">
        <v>5</v>
      </c>
      <c r="D6" s="4">
        <f>'Annuitair deel aflossing'!D6</f>
        <v>0</v>
      </c>
      <c r="E6" s="4">
        <f>SUM('Annuitair deel aflossing'!E6,Aflossingsvrij!D6)</f>
        <v>0</v>
      </c>
      <c r="F6" s="4">
        <f>SUM('Annuitair deel aflossing'!F6,Aflossingsvrij!E6)</f>
        <v>0</v>
      </c>
      <c r="G6" s="4">
        <f>SUM('Annuitair deel aflossing'!G6,Aflossingsvrij!F6)</f>
        <v>0</v>
      </c>
      <c r="H6" s="4">
        <v>0</v>
      </c>
      <c r="I6" s="4">
        <f t="shared" si="1"/>
        <v>0</v>
      </c>
      <c r="J6" s="4">
        <f>SUM('Annuitair deel aflossing'!J6,Aflossingsvrij!I6)</f>
        <v>0</v>
      </c>
      <c r="K6" s="4">
        <f>SUM('Annuitair deel aflossing'!K6,Aflossingsvrij!J6)</f>
        <v>0</v>
      </c>
      <c r="L6" s="4">
        <f>SUM('Annuitair deel aflossing'!L6,Aflossingsvrij!K6)</f>
        <v>0</v>
      </c>
      <c r="M6" s="4"/>
      <c r="N6" s="4"/>
      <c r="O6" s="4"/>
      <c r="P6" s="4"/>
      <c r="Q6" s="4"/>
      <c r="R6" s="4"/>
      <c r="S6" s="4"/>
      <c r="T6" s="4"/>
      <c r="U6" s="4"/>
      <c r="V6" s="21"/>
    </row>
    <row r="7" spans="1:22" x14ac:dyDescent="0.25">
      <c r="A7" s="10">
        <f t="shared" si="2"/>
        <v>44593</v>
      </c>
      <c r="B7">
        <f t="shared" si="0"/>
        <v>1</v>
      </c>
      <c r="C7">
        <v>6</v>
      </c>
      <c r="D7" s="4">
        <f>'Annuitair deel aflossing'!D7</f>
        <v>0</v>
      </c>
      <c r="E7" s="4">
        <f>SUM('Annuitair deel aflossing'!E7,Aflossingsvrij!D7)</f>
        <v>0</v>
      </c>
      <c r="F7" s="4">
        <f>SUM('Annuitair deel aflossing'!F7,Aflossingsvrij!E7)</f>
        <v>0</v>
      </c>
      <c r="G7" s="4">
        <f>SUM('Annuitair deel aflossing'!G7,Aflossingsvrij!F7)</f>
        <v>0</v>
      </c>
      <c r="H7" s="4">
        <v>0</v>
      </c>
      <c r="I7" s="4">
        <f t="shared" si="1"/>
        <v>0</v>
      </c>
      <c r="J7" s="4">
        <f>SUM('Annuitair deel aflossing'!J7,Aflossingsvrij!I7)</f>
        <v>0</v>
      </c>
      <c r="K7" s="4">
        <f>SUM('Annuitair deel aflossing'!K7,Aflossingsvrij!J7)</f>
        <v>0</v>
      </c>
      <c r="L7" s="4">
        <f>SUM('Annuitair deel aflossing'!L7,Aflossingsvrij!K7)</f>
        <v>0</v>
      </c>
      <c r="M7" s="4"/>
      <c r="N7" s="4"/>
      <c r="O7" s="4"/>
      <c r="P7" s="4"/>
      <c r="Q7" s="4"/>
      <c r="R7" s="4"/>
      <c r="S7" s="4"/>
      <c r="T7" s="4"/>
      <c r="U7" s="4"/>
      <c r="V7" s="21"/>
    </row>
    <row r="8" spans="1:22" x14ac:dyDescent="0.25">
      <c r="A8" s="10">
        <f t="shared" si="2"/>
        <v>44621</v>
      </c>
      <c r="B8">
        <f t="shared" si="0"/>
        <v>1</v>
      </c>
      <c r="C8">
        <v>7</v>
      </c>
      <c r="D8" s="4">
        <f>'Annuitair deel aflossing'!D8</f>
        <v>0</v>
      </c>
      <c r="E8" s="4">
        <f>SUM('Annuitair deel aflossing'!E8,Aflossingsvrij!D8)</f>
        <v>0</v>
      </c>
      <c r="F8" s="4">
        <f>SUM('Annuitair deel aflossing'!F8,Aflossingsvrij!E8)</f>
        <v>0</v>
      </c>
      <c r="G8" s="4">
        <f>SUM('Annuitair deel aflossing'!G8,Aflossingsvrij!F8)</f>
        <v>0</v>
      </c>
      <c r="H8" s="4">
        <v>0</v>
      </c>
      <c r="I8" s="4">
        <f t="shared" si="1"/>
        <v>0</v>
      </c>
      <c r="J8" s="4">
        <f>SUM('Annuitair deel aflossing'!J8,Aflossingsvrij!I8)</f>
        <v>0</v>
      </c>
      <c r="K8" s="4">
        <f>SUM('Annuitair deel aflossing'!K8,Aflossingsvrij!J8)</f>
        <v>0</v>
      </c>
      <c r="L8" s="4">
        <f>SUM('Annuitair deel aflossing'!L8,Aflossingsvrij!K8)</f>
        <v>0</v>
      </c>
      <c r="M8" s="4"/>
      <c r="N8" s="4"/>
      <c r="O8" s="4"/>
      <c r="P8" s="4"/>
      <c r="Q8" s="4"/>
      <c r="R8" s="4"/>
      <c r="S8" s="4"/>
      <c r="T8" s="4"/>
      <c r="U8" s="4"/>
      <c r="V8" s="21"/>
    </row>
    <row r="9" spans="1:22" x14ac:dyDescent="0.25">
      <c r="A9" s="10">
        <f t="shared" si="2"/>
        <v>44652</v>
      </c>
      <c r="B9">
        <f t="shared" si="0"/>
        <v>1</v>
      </c>
      <c r="C9">
        <v>8</v>
      </c>
      <c r="D9" s="4">
        <f>'Annuitair deel aflossing'!D9</f>
        <v>0</v>
      </c>
      <c r="E9" s="4">
        <f>SUM('Annuitair deel aflossing'!E9,Aflossingsvrij!D9)</f>
        <v>0</v>
      </c>
      <c r="F9" s="4">
        <f>SUM('Annuitair deel aflossing'!F9,Aflossingsvrij!E9)</f>
        <v>0</v>
      </c>
      <c r="G9" s="4">
        <f>SUM('Annuitair deel aflossing'!G9,Aflossingsvrij!F9)</f>
        <v>0</v>
      </c>
      <c r="H9" s="4">
        <v>0</v>
      </c>
      <c r="I9" s="4">
        <f t="shared" si="1"/>
        <v>0</v>
      </c>
      <c r="J9" s="4">
        <f>SUM('Annuitair deel aflossing'!J9,Aflossingsvrij!I9)</f>
        <v>0</v>
      </c>
      <c r="K9" s="4">
        <f>SUM('Annuitair deel aflossing'!K9,Aflossingsvrij!J9)</f>
        <v>0</v>
      </c>
      <c r="L9" s="4">
        <f>SUM('Annuitair deel aflossing'!L9,Aflossingsvrij!K9)</f>
        <v>0</v>
      </c>
      <c r="M9" s="4"/>
      <c r="N9" s="4"/>
      <c r="O9" s="4"/>
      <c r="P9" s="4"/>
      <c r="Q9" s="4"/>
      <c r="R9" s="4"/>
      <c r="S9" s="4"/>
      <c r="T9" s="4"/>
      <c r="U9" s="4"/>
      <c r="V9" s="21"/>
    </row>
    <row r="10" spans="1:22" x14ac:dyDescent="0.25">
      <c r="A10" s="10">
        <f t="shared" si="2"/>
        <v>44682</v>
      </c>
      <c r="B10">
        <f t="shared" si="0"/>
        <v>1</v>
      </c>
      <c r="C10">
        <v>9</v>
      </c>
      <c r="D10" s="4">
        <f>'Annuitair deel aflossing'!D10</f>
        <v>0</v>
      </c>
      <c r="E10" s="4">
        <f>SUM('Annuitair deel aflossing'!E10,Aflossingsvrij!D10)</f>
        <v>0</v>
      </c>
      <c r="F10" s="4">
        <f>SUM('Annuitair deel aflossing'!F10,Aflossingsvrij!E10)</f>
        <v>0</v>
      </c>
      <c r="G10" s="4">
        <f>SUM('Annuitair deel aflossing'!G10,Aflossingsvrij!F10)</f>
        <v>0</v>
      </c>
      <c r="H10" s="4">
        <v>0</v>
      </c>
      <c r="I10" s="4">
        <f t="shared" si="1"/>
        <v>0</v>
      </c>
      <c r="J10" s="4">
        <f>SUM('Annuitair deel aflossing'!J10,Aflossingsvrij!I10)</f>
        <v>0</v>
      </c>
      <c r="K10" s="4">
        <f>SUM('Annuitair deel aflossing'!K10,Aflossingsvrij!J10)</f>
        <v>0</v>
      </c>
      <c r="L10" s="4">
        <f>SUM('Annuitair deel aflossing'!L10,Aflossingsvrij!K10)</f>
        <v>0</v>
      </c>
      <c r="M10" s="4"/>
      <c r="N10" s="4"/>
      <c r="O10" s="4"/>
      <c r="P10" s="4"/>
      <c r="Q10" s="4"/>
      <c r="R10" s="4"/>
      <c r="S10" s="4"/>
      <c r="T10" s="4"/>
      <c r="U10" s="4"/>
      <c r="V10" s="21"/>
    </row>
    <row r="11" spans="1:22" x14ac:dyDescent="0.25">
      <c r="A11" s="10">
        <f t="shared" si="2"/>
        <v>44713</v>
      </c>
      <c r="B11">
        <f t="shared" si="0"/>
        <v>1</v>
      </c>
      <c r="C11">
        <v>10</v>
      </c>
      <c r="D11" s="4">
        <f>'Annuitair deel aflossing'!D11</f>
        <v>0</v>
      </c>
      <c r="E11" s="4">
        <f>SUM('Annuitair deel aflossing'!E11,Aflossingsvrij!D11)</f>
        <v>0</v>
      </c>
      <c r="F11" s="4">
        <f>SUM('Annuitair deel aflossing'!F11,Aflossingsvrij!E11)</f>
        <v>0</v>
      </c>
      <c r="G11" s="4">
        <f>SUM('Annuitair deel aflossing'!G11,Aflossingsvrij!F11)</f>
        <v>0</v>
      </c>
      <c r="H11" s="4">
        <v>0</v>
      </c>
      <c r="I11" s="4">
        <f t="shared" si="1"/>
        <v>0</v>
      </c>
      <c r="J11" s="4">
        <f>SUM('Annuitair deel aflossing'!J11,Aflossingsvrij!I11)</f>
        <v>0</v>
      </c>
      <c r="K11" s="4">
        <f>SUM('Annuitair deel aflossing'!K11,Aflossingsvrij!J11)</f>
        <v>0</v>
      </c>
      <c r="L11" s="4">
        <f>SUM('Annuitair deel aflossing'!L11,Aflossingsvrij!K11)</f>
        <v>0</v>
      </c>
      <c r="M11" s="4"/>
      <c r="N11" s="4"/>
      <c r="O11" s="4"/>
      <c r="P11" s="4"/>
      <c r="Q11" s="4"/>
      <c r="R11" s="4"/>
      <c r="S11" s="4"/>
      <c r="T11" s="4"/>
      <c r="U11" s="4"/>
      <c r="V11" s="21"/>
    </row>
    <row r="12" spans="1:22" x14ac:dyDescent="0.25">
      <c r="A12" s="10">
        <f t="shared" si="2"/>
        <v>44743</v>
      </c>
      <c r="B12">
        <f t="shared" si="0"/>
        <v>1</v>
      </c>
      <c r="C12">
        <v>11</v>
      </c>
      <c r="D12" s="4">
        <f>'Annuitair deel aflossing'!D12</f>
        <v>0</v>
      </c>
      <c r="E12" s="4">
        <f>SUM('Annuitair deel aflossing'!E12,Aflossingsvrij!D12)</f>
        <v>0</v>
      </c>
      <c r="F12" s="4">
        <f>SUM('Annuitair deel aflossing'!F12,Aflossingsvrij!E12)</f>
        <v>0</v>
      </c>
      <c r="G12" s="4">
        <f>SUM('Annuitair deel aflossing'!G12,Aflossingsvrij!F12)</f>
        <v>0</v>
      </c>
      <c r="H12" s="4">
        <v>0</v>
      </c>
      <c r="I12" s="4">
        <f t="shared" si="1"/>
        <v>0</v>
      </c>
      <c r="J12" s="4">
        <f>SUM('Annuitair deel aflossing'!J12,Aflossingsvrij!I12)</f>
        <v>0</v>
      </c>
      <c r="K12" s="4">
        <f>SUM('Annuitair deel aflossing'!K12,Aflossingsvrij!J12)</f>
        <v>0</v>
      </c>
      <c r="L12" s="4">
        <f>SUM('Annuitair deel aflossing'!L12,Aflossingsvrij!K12)</f>
        <v>0</v>
      </c>
      <c r="M12" s="4"/>
      <c r="N12" s="4"/>
      <c r="O12" s="4"/>
      <c r="P12" s="4"/>
      <c r="Q12" s="4"/>
      <c r="R12" s="4"/>
      <c r="S12" s="4"/>
      <c r="T12" s="4"/>
      <c r="U12" s="4"/>
      <c r="V12" s="21"/>
    </row>
    <row r="13" spans="1:22" x14ac:dyDescent="0.25">
      <c r="A13" s="10">
        <f t="shared" si="2"/>
        <v>44774</v>
      </c>
      <c r="B13">
        <f t="shared" si="0"/>
        <v>1</v>
      </c>
      <c r="C13">
        <v>12</v>
      </c>
      <c r="D13" s="4">
        <f>'Annuitair deel aflossing'!D13</f>
        <v>0</v>
      </c>
      <c r="E13" s="4">
        <f>SUM('Annuitair deel aflossing'!E13,Aflossingsvrij!D13)</f>
        <v>0</v>
      </c>
      <c r="F13" s="4">
        <f>SUM('Annuitair deel aflossing'!F13,Aflossingsvrij!E13)</f>
        <v>0</v>
      </c>
      <c r="G13" s="4">
        <f>SUM('Annuitair deel aflossing'!G13,Aflossingsvrij!F13)</f>
        <v>0</v>
      </c>
      <c r="H13" s="4">
        <v>0</v>
      </c>
      <c r="I13" s="4">
        <f t="shared" si="1"/>
        <v>0</v>
      </c>
      <c r="J13" s="4">
        <f>SUM('Annuitair deel aflossing'!J13,Aflossingsvrij!I13)</f>
        <v>0</v>
      </c>
      <c r="K13" s="4">
        <f>SUM('Annuitair deel aflossing'!K13,Aflossingsvrij!J13)</f>
        <v>0</v>
      </c>
      <c r="L13" s="4">
        <f>SUM('Annuitair deel aflossing'!L13,Aflossingsvrij!K13)</f>
        <v>0</v>
      </c>
      <c r="M13" s="4"/>
      <c r="N13" s="4"/>
      <c r="O13" s="4"/>
      <c r="P13" s="4"/>
      <c r="Q13" s="4"/>
      <c r="R13" s="4"/>
      <c r="S13" s="4"/>
      <c r="T13" s="4"/>
      <c r="U13" s="4"/>
      <c r="V13" s="21"/>
    </row>
    <row r="14" spans="1:22" x14ac:dyDescent="0.25">
      <c r="A14" s="10">
        <f t="shared" si="2"/>
        <v>44805</v>
      </c>
      <c r="B14">
        <f t="shared" si="0"/>
        <v>2</v>
      </c>
      <c r="C14">
        <v>13</v>
      </c>
      <c r="D14" s="4">
        <f>'Annuitair deel aflossing'!D14</f>
        <v>0</v>
      </c>
      <c r="E14" s="4">
        <f>SUM('Annuitair deel aflossing'!E14,Aflossingsvrij!D14)</f>
        <v>0</v>
      </c>
      <c r="F14" s="4">
        <f>SUM('Annuitair deel aflossing'!F14,Aflossingsvrij!E14)</f>
        <v>0</v>
      </c>
      <c r="G14" s="4">
        <f>SUM('Annuitair deel aflossing'!G14,Aflossingsvrij!F14)</f>
        <v>0</v>
      </c>
      <c r="H14" s="4">
        <v>0</v>
      </c>
      <c r="I14" s="4">
        <f t="shared" si="1"/>
        <v>0</v>
      </c>
      <c r="J14" s="4">
        <f>SUM('Annuitair deel aflossing'!J14,Aflossingsvrij!I14)</f>
        <v>0</v>
      </c>
      <c r="K14" s="4">
        <f>SUM('Annuitair deel aflossing'!K14,Aflossingsvrij!J14)</f>
        <v>0</v>
      </c>
      <c r="L14" s="4">
        <f>SUM('Annuitair deel aflossing'!L14,Aflossingsvrij!K14)</f>
        <v>0</v>
      </c>
      <c r="M14" s="4"/>
      <c r="N14" s="4"/>
      <c r="O14" s="4"/>
      <c r="P14" s="4"/>
      <c r="Q14" s="4"/>
      <c r="R14" s="4"/>
      <c r="S14" s="4"/>
      <c r="T14" s="4"/>
      <c r="U14" s="4"/>
      <c r="V14" s="21"/>
    </row>
    <row r="15" spans="1:22" x14ac:dyDescent="0.25">
      <c r="A15" s="10">
        <f>DATE(YEAR(A14),MONTH(A14)+1,DAY(A14))</f>
        <v>44835</v>
      </c>
      <c r="B15">
        <f t="shared" si="0"/>
        <v>2</v>
      </c>
      <c r="C15">
        <v>14</v>
      </c>
      <c r="D15" s="4">
        <f>'Annuitair deel aflossing'!D15</f>
        <v>0</v>
      </c>
      <c r="E15" s="4">
        <f>SUM('Annuitair deel aflossing'!E15,Aflossingsvrij!D15)</f>
        <v>0</v>
      </c>
      <c r="F15" s="4">
        <f>SUM('Annuitair deel aflossing'!F15,Aflossingsvrij!E15)</f>
        <v>0</v>
      </c>
      <c r="G15" s="4">
        <f>SUM('Annuitair deel aflossing'!G15,Aflossingsvrij!F15)</f>
        <v>0</v>
      </c>
      <c r="H15" s="4">
        <v>0</v>
      </c>
      <c r="I15" s="4">
        <f t="shared" si="1"/>
        <v>0</v>
      </c>
      <c r="J15" s="4">
        <f>SUM('Annuitair deel aflossing'!J15,Aflossingsvrij!I15)</f>
        <v>0</v>
      </c>
      <c r="K15" s="4">
        <f>SUM('Annuitair deel aflossing'!K15,Aflossingsvrij!J15)</f>
        <v>0</v>
      </c>
      <c r="L15" s="4">
        <f>SUM('Annuitair deel aflossing'!L15,Aflossingsvrij!K15)</f>
        <v>0</v>
      </c>
      <c r="M15" s="4"/>
      <c r="N15" s="4"/>
      <c r="O15" s="4"/>
      <c r="P15" s="4"/>
      <c r="Q15" s="4"/>
      <c r="R15" s="4"/>
      <c r="S15" s="4"/>
      <c r="T15" s="4"/>
      <c r="U15" s="4"/>
      <c r="V15" s="21"/>
    </row>
    <row r="16" spans="1:22" x14ac:dyDescent="0.25">
      <c r="A16" s="10">
        <f t="shared" si="2"/>
        <v>44866</v>
      </c>
      <c r="B16">
        <f t="shared" si="0"/>
        <v>2</v>
      </c>
      <c r="C16">
        <v>15</v>
      </c>
      <c r="D16" s="4">
        <f>'Annuitair deel aflossing'!D16</f>
        <v>0</v>
      </c>
      <c r="E16" s="4">
        <f>SUM('Annuitair deel aflossing'!E16,Aflossingsvrij!D16)</f>
        <v>0</v>
      </c>
      <c r="F16" s="4">
        <f>SUM('Annuitair deel aflossing'!F16,Aflossingsvrij!E16)</f>
        <v>0</v>
      </c>
      <c r="G16" s="4">
        <f>SUM('Annuitair deel aflossing'!G16,Aflossingsvrij!F16)</f>
        <v>0</v>
      </c>
      <c r="H16" s="4">
        <v>0</v>
      </c>
      <c r="I16" s="4">
        <f t="shared" si="1"/>
        <v>0</v>
      </c>
      <c r="J16" s="4">
        <f>SUM('Annuitair deel aflossing'!J16,Aflossingsvrij!I16)</f>
        <v>0</v>
      </c>
      <c r="K16" s="4">
        <f>SUM('Annuitair deel aflossing'!K16,Aflossingsvrij!J16)</f>
        <v>0</v>
      </c>
      <c r="L16" s="4">
        <f>SUM('Annuitair deel aflossing'!L16,Aflossingsvrij!K16)</f>
        <v>0</v>
      </c>
      <c r="M16" s="4"/>
      <c r="N16" s="4"/>
      <c r="O16" s="4"/>
      <c r="P16" s="4"/>
      <c r="Q16" s="4"/>
      <c r="R16" s="4"/>
      <c r="S16" s="4"/>
      <c r="T16" s="4"/>
      <c r="U16" s="4"/>
      <c r="V16" s="21"/>
    </row>
    <row r="17" spans="1:22" x14ac:dyDescent="0.25">
      <c r="A17" s="10">
        <f t="shared" si="2"/>
        <v>44896</v>
      </c>
      <c r="B17">
        <f t="shared" si="0"/>
        <v>2</v>
      </c>
      <c r="C17">
        <v>16</v>
      </c>
      <c r="D17" s="4">
        <f>'Annuitair deel aflossing'!D17</f>
        <v>0</v>
      </c>
      <c r="E17" s="4">
        <f>SUM('Annuitair deel aflossing'!E17,Aflossingsvrij!D17)</f>
        <v>0</v>
      </c>
      <c r="F17" s="4">
        <f>SUM('Annuitair deel aflossing'!F17,Aflossingsvrij!E17)</f>
        <v>0</v>
      </c>
      <c r="G17" s="4">
        <f>SUM('Annuitair deel aflossing'!G17,Aflossingsvrij!F17)</f>
        <v>0</v>
      </c>
      <c r="H17" s="4">
        <v>0</v>
      </c>
      <c r="I17" s="4">
        <f t="shared" si="1"/>
        <v>0</v>
      </c>
      <c r="J17" s="4">
        <f>SUM('Annuitair deel aflossing'!J17,Aflossingsvrij!I17)</f>
        <v>0</v>
      </c>
      <c r="K17" s="4">
        <f>SUM('Annuitair deel aflossing'!K17,Aflossingsvrij!J17)</f>
        <v>0</v>
      </c>
      <c r="L17" s="4">
        <f>SUM('Annuitair deel aflossing'!L17,Aflossingsvrij!K17)</f>
        <v>0</v>
      </c>
      <c r="M17" s="4"/>
      <c r="N17" s="4"/>
      <c r="O17" s="4"/>
      <c r="P17" s="4"/>
      <c r="Q17" s="4"/>
      <c r="R17" s="4"/>
      <c r="S17" s="4"/>
      <c r="T17" s="4"/>
      <c r="U17" s="4"/>
      <c r="V17" s="21"/>
    </row>
    <row r="18" spans="1:22" x14ac:dyDescent="0.25">
      <c r="A18" s="10">
        <f t="shared" si="2"/>
        <v>44927</v>
      </c>
      <c r="B18">
        <f t="shared" si="0"/>
        <v>2</v>
      </c>
      <c r="C18">
        <v>17</v>
      </c>
      <c r="D18" s="4">
        <f>'Annuitair deel aflossing'!D18</f>
        <v>0</v>
      </c>
      <c r="E18" s="4">
        <f>SUM('Annuitair deel aflossing'!E18,Aflossingsvrij!D18)</f>
        <v>0</v>
      </c>
      <c r="F18" s="4">
        <f>SUM('Annuitair deel aflossing'!F18,Aflossingsvrij!E18)</f>
        <v>0</v>
      </c>
      <c r="G18" s="4">
        <f>SUM('Annuitair deel aflossing'!G18,Aflossingsvrij!F18)</f>
        <v>0</v>
      </c>
      <c r="H18" s="4">
        <v>0</v>
      </c>
      <c r="I18" s="4">
        <f t="shared" si="1"/>
        <v>0</v>
      </c>
      <c r="J18" s="4">
        <f>SUM('Annuitair deel aflossing'!J18,Aflossingsvrij!I18)</f>
        <v>0</v>
      </c>
      <c r="K18" s="4">
        <f>SUM('Annuitair deel aflossing'!K18,Aflossingsvrij!J18)</f>
        <v>0</v>
      </c>
      <c r="L18" s="4">
        <f>SUM('Annuitair deel aflossing'!L18,Aflossingsvrij!K18)</f>
        <v>0</v>
      </c>
      <c r="M18" s="4"/>
      <c r="N18" s="4"/>
      <c r="O18" s="4"/>
      <c r="P18" s="4"/>
      <c r="Q18" s="4"/>
      <c r="R18" s="4"/>
      <c r="S18" s="4"/>
      <c r="T18" s="4"/>
      <c r="U18" s="4"/>
      <c r="V18" s="21"/>
    </row>
    <row r="19" spans="1:22" x14ac:dyDescent="0.25">
      <c r="A19" s="10">
        <f t="shared" si="2"/>
        <v>44958</v>
      </c>
      <c r="B19">
        <f t="shared" si="0"/>
        <v>2</v>
      </c>
      <c r="C19">
        <v>18</v>
      </c>
      <c r="D19" s="4">
        <f>'Annuitair deel aflossing'!D19</f>
        <v>0</v>
      </c>
      <c r="E19" s="4">
        <f>SUM('Annuitair deel aflossing'!E19,Aflossingsvrij!D19)</f>
        <v>0</v>
      </c>
      <c r="F19" s="4">
        <f>SUM('Annuitair deel aflossing'!F19,Aflossingsvrij!E19)</f>
        <v>0</v>
      </c>
      <c r="G19" s="4">
        <f>SUM('Annuitair deel aflossing'!G19,Aflossingsvrij!F19)</f>
        <v>0</v>
      </c>
      <c r="H19" s="4">
        <v>0</v>
      </c>
      <c r="I19" s="4">
        <f t="shared" si="1"/>
        <v>0</v>
      </c>
      <c r="J19" s="4">
        <f>SUM('Annuitair deel aflossing'!J19,Aflossingsvrij!I19)</f>
        <v>0</v>
      </c>
      <c r="K19" s="4">
        <f>SUM('Annuitair deel aflossing'!K19,Aflossingsvrij!J19)</f>
        <v>0</v>
      </c>
      <c r="L19" s="4">
        <f>SUM('Annuitair deel aflossing'!L19,Aflossingsvrij!K19)</f>
        <v>0</v>
      </c>
      <c r="M19" s="4"/>
      <c r="N19" s="4"/>
      <c r="O19" s="4"/>
      <c r="P19" s="4"/>
      <c r="Q19" s="4"/>
      <c r="R19" s="4"/>
      <c r="S19" s="4"/>
      <c r="T19" s="4"/>
      <c r="U19" s="4"/>
      <c r="V19" s="21"/>
    </row>
    <row r="20" spans="1:22" x14ac:dyDescent="0.25">
      <c r="A20" s="10">
        <f t="shared" si="2"/>
        <v>44986</v>
      </c>
      <c r="B20">
        <f t="shared" si="0"/>
        <v>2</v>
      </c>
      <c r="C20">
        <v>19</v>
      </c>
      <c r="D20" s="4">
        <f>'Annuitair deel aflossing'!D20</f>
        <v>0</v>
      </c>
      <c r="E20" s="4">
        <f>SUM('Annuitair deel aflossing'!E20,Aflossingsvrij!D20)</f>
        <v>0</v>
      </c>
      <c r="F20" s="4">
        <f>SUM('Annuitair deel aflossing'!F20,Aflossingsvrij!E20)</f>
        <v>0</v>
      </c>
      <c r="G20" s="4">
        <f>SUM('Annuitair deel aflossing'!G20,Aflossingsvrij!F20)</f>
        <v>0</v>
      </c>
      <c r="H20" s="4">
        <v>0</v>
      </c>
      <c r="I20" s="4">
        <f t="shared" si="1"/>
        <v>0</v>
      </c>
      <c r="J20" s="4">
        <f>SUM('Annuitair deel aflossing'!J20,Aflossingsvrij!I20)</f>
        <v>0</v>
      </c>
      <c r="K20" s="4">
        <f>SUM('Annuitair deel aflossing'!K20,Aflossingsvrij!J20)</f>
        <v>0</v>
      </c>
      <c r="L20" s="4">
        <f>SUM('Annuitair deel aflossing'!L20,Aflossingsvrij!K20)</f>
        <v>0</v>
      </c>
      <c r="M20" s="4"/>
      <c r="N20" s="4"/>
      <c r="O20" s="4"/>
      <c r="P20" s="4"/>
      <c r="Q20" s="4"/>
      <c r="R20" s="4"/>
      <c r="S20" s="4"/>
      <c r="T20" s="4"/>
      <c r="U20" s="4"/>
      <c r="V20" s="21"/>
    </row>
    <row r="21" spans="1:22" x14ac:dyDescent="0.25">
      <c r="A21" s="10">
        <f t="shared" si="2"/>
        <v>45017</v>
      </c>
      <c r="B21">
        <f t="shared" si="0"/>
        <v>2</v>
      </c>
      <c r="C21">
        <v>20</v>
      </c>
      <c r="D21" s="4">
        <f>'Annuitair deel aflossing'!D21</f>
        <v>0</v>
      </c>
      <c r="E21" s="4">
        <f>SUM('Annuitair deel aflossing'!E21,Aflossingsvrij!D21)</f>
        <v>0</v>
      </c>
      <c r="F21" s="4">
        <f>SUM('Annuitair deel aflossing'!F21,Aflossingsvrij!E21)</f>
        <v>0</v>
      </c>
      <c r="G21" s="4">
        <f>SUM('Annuitair deel aflossing'!G21,Aflossingsvrij!F21)</f>
        <v>0</v>
      </c>
      <c r="H21" s="4">
        <v>0</v>
      </c>
      <c r="I21" s="4">
        <f t="shared" si="1"/>
        <v>0</v>
      </c>
      <c r="J21" s="4">
        <f>SUM('Annuitair deel aflossing'!J21,Aflossingsvrij!I21)</f>
        <v>0</v>
      </c>
      <c r="K21" s="4">
        <f>SUM('Annuitair deel aflossing'!K21,Aflossingsvrij!J21)</f>
        <v>0</v>
      </c>
      <c r="L21" s="4">
        <f>SUM('Annuitair deel aflossing'!L21,Aflossingsvrij!K21)</f>
        <v>0</v>
      </c>
      <c r="M21" s="4"/>
      <c r="N21" s="4"/>
      <c r="O21" s="4"/>
      <c r="P21" s="4"/>
      <c r="Q21" s="4"/>
      <c r="R21" s="4"/>
      <c r="S21" s="4"/>
      <c r="T21" s="4"/>
      <c r="U21" s="4"/>
      <c r="V21" s="21"/>
    </row>
    <row r="22" spans="1:22" x14ac:dyDescent="0.25">
      <c r="A22" s="10">
        <f t="shared" si="2"/>
        <v>45047</v>
      </c>
      <c r="B22">
        <f t="shared" si="0"/>
        <v>2</v>
      </c>
      <c r="C22">
        <v>21</v>
      </c>
      <c r="D22" s="4">
        <f>'Annuitair deel aflossing'!D22</f>
        <v>0</v>
      </c>
      <c r="E22" s="4">
        <f>SUM('Annuitair deel aflossing'!E22,Aflossingsvrij!D22)</f>
        <v>0</v>
      </c>
      <c r="F22" s="4">
        <f>SUM('Annuitair deel aflossing'!F22,Aflossingsvrij!E22)</f>
        <v>0</v>
      </c>
      <c r="G22" s="4">
        <f>SUM('Annuitair deel aflossing'!G22,Aflossingsvrij!F22)</f>
        <v>0</v>
      </c>
      <c r="H22" s="4">
        <v>0</v>
      </c>
      <c r="I22" s="4">
        <f t="shared" si="1"/>
        <v>0</v>
      </c>
      <c r="J22" s="4">
        <f>SUM('Annuitair deel aflossing'!J22,Aflossingsvrij!I22)</f>
        <v>0</v>
      </c>
      <c r="K22" s="4">
        <f>SUM('Annuitair deel aflossing'!K22,Aflossingsvrij!J22)</f>
        <v>0</v>
      </c>
      <c r="L22" s="4">
        <f>SUM('Annuitair deel aflossing'!L22,Aflossingsvrij!K22)</f>
        <v>0</v>
      </c>
      <c r="M22" s="4"/>
      <c r="N22" s="4"/>
      <c r="O22" s="4"/>
      <c r="P22" s="4"/>
      <c r="Q22" s="4"/>
      <c r="R22" s="4"/>
      <c r="S22" s="4"/>
      <c r="T22" s="4"/>
      <c r="U22" s="4"/>
      <c r="V22" s="21"/>
    </row>
    <row r="23" spans="1:22" x14ac:dyDescent="0.25">
      <c r="A23" s="10">
        <f t="shared" si="2"/>
        <v>45078</v>
      </c>
      <c r="B23">
        <f t="shared" si="0"/>
        <v>2</v>
      </c>
      <c r="C23">
        <v>22</v>
      </c>
      <c r="D23" s="4">
        <f>'Annuitair deel aflossing'!D23</f>
        <v>0</v>
      </c>
      <c r="E23" s="4">
        <f>SUM('Annuitair deel aflossing'!E23,Aflossingsvrij!D23)</f>
        <v>0</v>
      </c>
      <c r="F23" s="4">
        <f>SUM('Annuitair deel aflossing'!F23,Aflossingsvrij!E23)</f>
        <v>0</v>
      </c>
      <c r="G23" s="4">
        <f>SUM('Annuitair deel aflossing'!G23,Aflossingsvrij!F23)</f>
        <v>0</v>
      </c>
      <c r="H23" s="4">
        <v>0</v>
      </c>
      <c r="I23" s="4">
        <f t="shared" si="1"/>
        <v>0</v>
      </c>
      <c r="J23" s="4">
        <f>SUM('Annuitair deel aflossing'!J23,Aflossingsvrij!I23)</f>
        <v>0</v>
      </c>
      <c r="K23" s="4">
        <f>SUM('Annuitair deel aflossing'!K23,Aflossingsvrij!J23)</f>
        <v>0</v>
      </c>
      <c r="L23" s="4">
        <f>SUM('Annuitair deel aflossing'!L23,Aflossingsvrij!K23)</f>
        <v>0</v>
      </c>
      <c r="M23" s="4"/>
      <c r="N23" s="4"/>
      <c r="O23" s="4"/>
      <c r="P23" s="4"/>
      <c r="Q23" s="4"/>
      <c r="R23" s="4"/>
      <c r="S23" s="4"/>
      <c r="T23" s="4"/>
      <c r="U23" s="4"/>
      <c r="V23" s="21"/>
    </row>
    <row r="24" spans="1:22" x14ac:dyDescent="0.25">
      <c r="A24" s="10">
        <f t="shared" si="2"/>
        <v>45108</v>
      </c>
      <c r="B24">
        <f t="shared" si="0"/>
        <v>2</v>
      </c>
      <c r="C24">
        <v>23</v>
      </c>
      <c r="D24" s="4">
        <f>'Annuitair deel aflossing'!D24</f>
        <v>0</v>
      </c>
      <c r="E24" s="4">
        <f>SUM('Annuitair deel aflossing'!E24,Aflossingsvrij!D24)</f>
        <v>0</v>
      </c>
      <c r="F24" s="4">
        <f>SUM('Annuitair deel aflossing'!F24,Aflossingsvrij!E24)</f>
        <v>0</v>
      </c>
      <c r="G24" s="4">
        <f>SUM('Annuitair deel aflossing'!G24,Aflossingsvrij!F24)</f>
        <v>0</v>
      </c>
      <c r="H24" s="4">
        <v>0</v>
      </c>
      <c r="I24" s="4">
        <f t="shared" si="1"/>
        <v>0</v>
      </c>
      <c r="J24" s="4">
        <f>SUM('Annuitair deel aflossing'!J24,Aflossingsvrij!I24)</f>
        <v>0</v>
      </c>
      <c r="K24" s="4">
        <f>SUM('Annuitair deel aflossing'!K24,Aflossingsvrij!J24)</f>
        <v>0</v>
      </c>
      <c r="L24" s="4">
        <f>SUM('Annuitair deel aflossing'!L24,Aflossingsvrij!K24)</f>
        <v>0</v>
      </c>
      <c r="M24" s="4"/>
      <c r="N24" s="4"/>
      <c r="O24" s="4"/>
      <c r="P24" s="4"/>
      <c r="Q24" s="4"/>
      <c r="R24" s="4"/>
      <c r="S24" s="4"/>
      <c r="T24" s="4"/>
      <c r="U24" s="4"/>
      <c r="V24" s="21"/>
    </row>
    <row r="25" spans="1:22" x14ac:dyDescent="0.25">
      <c r="A25" s="10">
        <f t="shared" si="2"/>
        <v>45139</v>
      </c>
      <c r="B25">
        <f t="shared" si="0"/>
        <v>2</v>
      </c>
      <c r="C25">
        <v>24</v>
      </c>
      <c r="D25" s="4">
        <f>'Annuitair deel aflossing'!D25</f>
        <v>0</v>
      </c>
      <c r="E25" s="4">
        <f>SUM('Annuitair deel aflossing'!E25,Aflossingsvrij!D25)</f>
        <v>0</v>
      </c>
      <c r="F25" s="4">
        <f>SUM('Annuitair deel aflossing'!F25,Aflossingsvrij!E25)</f>
        <v>0</v>
      </c>
      <c r="G25" s="4">
        <f>SUM('Annuitair deel aflossing'!G25,Aflossingsvrij!F25)</f>
        <v>0</v>
      </c>
      <c r="H25" s="4">
        <v>0</v>
      </c>
      <c r="I25" s="4">
        <f t="shared" si="1"/>
        <v>0</v>
      </c>
      <c r="J25" s="4">
        <f>SUM('Annuitair deel aflossing'!J25,Aflossingsvrij!I25)</f>
        <v>0</v>
      </c>
      <c r="K25" s="4">
        <f>SUM('Annuitair deel aflossing'!K25,Aflossingsvrij!J25)</f>
        <v>0</v>
      </c>
      <c r="L25" s="4">
        <f>SUM('Annuitair deel aflossing'!L25,Aflossingsvrij!K25)</f>
        <v>0</v>
      </c>
      <c r="M25" s="4"/>
      <c r="N25" s="4"/>
      <c r="O25" s="4"/>
      <c r="P25" s="4"/>
      <c r="Q25" s="4"/>
      <c r="R25" s="4"/>
      <c r="S25" s="4"/>
      <c r="T25" s="4"/>
      <c r="U25" s="4"/>
      <c r="V25" s="21"/>
    </row>
    <row r="26" spans="1:22" x14ac:dyDescent="0.25">
      <c r="A26" s="10">
        <f t="shared" si="2"/>
        <v>45170</v>
      </c>
      <c r="B26">
        <f t="shared" si="0"/>
        <v>3</v>
      </c>
      <c r="C26">
        <v>25</v>
      </c>
      <c r="D26" s="4">
        <f>'Annuitair deel aflossing'!D26</f>
        <v>0</v>
      </c>
      <c r="E26" s="4">
        <f>SUM('Annuitair deel aflossing'!E26,Aflossingsvrij!D26)</f>
        <v>0</v>
      </c>
      <c r="F26" s="4">
        <f>SUM('Annuitair deel aflossing'!F26,Aflossingsvrij!E26)</f>
        <v>0</v>
      </c>
      <c r="G26" s="4">
        <f>SUM('Annuitair deel aflossing'!G26,Aflossingsvrij!F26)</f>
        <v>0</v>
      </c>
      <c r="H26" s="4">
        <v>0</v>
      </c>
      <c r="I26" s="4">
        <f t="shared" si="1"/>
        <v>0</v>
      </c>
      <c r="J26" s="4">
        <f>SUM('Annuitair deel aflossing'!J26,Aflossingsvrij!I26)</f>
        <v>0</v>
      </c>
      <c r="K26" s="4">
        <f>SUM('Annuitair deel aflossing'!K26,Aflossingsvrij!J26)</f>
        <v>0</v>
      </c>
      <c r="L26" s="4">
        <f>SUM('Annuitair deel aflossing'!L26,Aflossingsvrij!K26)</f>
        <v>0</v>
      </c>
      <c r="M26" s="4"/>
      <c r="N26" s="4"/>
      <c r="O26" s="4"/>
      <c r="P26" s="4"/>
      <c r="Q26" s="4"/>
      <c r="R26" s="4"/>
      <c r="S26" s="4"/>
      <c r="T26" s="4"/>
      <c r="U26" s="4"/>
      <c r="V26" s="21"/>
    </row>
    <row r="27" spans="1:22" x14ac:dyDescent="0.25">
      <c r="A27" s="10">
        <f t="shared" si="2"/>
        <v>45200</v>
      </c>
      <c r="B27">
        <f t="shared" si="0"/>
        <v>3</v>
      </c>
      <c r="C27">
        <v>26</v>
      </c>
      <c r="D27" s="4">
        <f>'Annuitair deel aflossing'!D27</f>
        <v>0</v>
      </c>
      <c r="E27" s="4">
        <f>SUM('Annuitair deel aflossing'!E27,Aflossingsvrij!D27)</f>
        <v>0</v>
      </c>
      <c r="F27" s="4">
        <f>SUM('Annuitair deel aflossing'!F27,Aflossingsvrij!E27)</f>
        <v>0</v>
      </c>
      <c r="G27" s="4">
        <f>SUM('Annuitair deel aflossing'!G27,Aflossingsvrij!F27)</f>
        <v>0</v>
      </c>
      <c r="H27" s="4">
        <v>0</v>
      </c>
      <c r="I27" s="4">
        <f t="shared" si="1"/>
        <v>0</v>
      </c>
      <c r="J27" s="4">
        <f>SUM('Annuitair deel aflossing'!J27,Aflossingsvrij!I27)</f>
        <v>0</v>
      </c>
      <c r="K27" s="4">
        <f>SUM('Annuitair deel aflossing'!K27,Aflossingsvrij!J27)</f>
        <v>0</v>
      </c>
      <c r="L27" s="4">
        <f>SUM('Annuitair deel aflossing'!L27,Aflossingsvrij!K27)</f>
        <v>0</v>
      </c>
      <c r="M27" s="4"/>
      <c r="N27" s="4"/>
      <c r="O27" s="4"/>
      <c r="P27" s="4"/>
      <c r="Q27" s="4"/>
      <c r="R27" s="4"/>
      <c r="S27" s="4"/>
      <c r="T27" s="4"/>
      <c r="U27" s="4"/>
      <c r="V27" s="21"/>
    </row>
    <row r="28" spans="1:22" x14ac:dyDescent="0.25">
      <c r="A28" s="10">
        <f t="shared" si="2"/>
        <v>45231</v>
      </c>
      <c r="B28">
        <f t="shared" si="0"/>
        <v>3</v>
      </c>
      <c r="C28">
        <v>27</v>
      </c>
      <c r="D28" s="4">
        <f>'Annuitair deel aflossing'!D28</f>
        <v>0</v>
      </c>
      <c r="E28" s="4">
        <f>SUM('Annuitair deel aflossing'!E28,Aflossingsvrij!D28)</f>
        <v>0</v>
      </c>
      <c r="F28" s="4">
        <f>SUM('Annuitair deel aflossing'!F28,Aflossingsvrij!E28)</f>
        <v>0</v>
      </c>
      <c r="G28" s="4">
        <f>SUM('Annuitair deel aflossing'!G28,Aflossingsvrij!F28)</f>
        <v>0</v>
      </c>
      <c r="H28" s="4">
        <v>0</v>
      </c>
      <c r="I28" s="4">
        <f t="shared" si="1"/>
        <v>0</v>
      </c>
      <c r="J28" s="4">
        <f>SUM('Annuitair deel aflossing'!J28,Aflossingsvrij!I28)</f>
        <v>0</v>
      </c>
      <c r="K28" s="4">
        <f>SUM('Annuitair deel aflossing'!K28,Aflossingsvrij!J28)</f>
        <v>0</v>
      </c>
      <c r="L28" s="4">
        <f>SUM('Annuitair deel aflossing'!L28,Aflossingsvrij!K28)</f>
        <v>0</v>
      </c>
      <c r="M28" s="4"/>
      <c r="N28" s="4"/>
      <c r="O28" s="4"/>
      <c r="P28" s="4"/>
      <c r="Q28" s="4"/>
      <c r="R28" s="4"/>
      <c r="S28" s="4"/>
      <c r="T28" s="4"/>
      <c r="U28" s="4"/>
      <c r="V28" s="21"/>
    </row>
    <row r="29" spans="1:22" x14ac:dyDescent="0.25">
      <c r="A29" s="10">
        <f t="shared" si="2"/>
        <v>45261</v>
      </c>
      <c r="B29">
        <f t="shared" si="0"/>
        <v>3</v>
      </c>
      <c r="C29">
        <v>28</v>
      </c>
      <c r="D29" s="4">
        <f>'Annuitair deel aflossing'!D29</f>
        <v>0</v>
      </c>
      <c r="E29" s="4">
        <f>SUM('Annuitair deel aflossing'!E29,Aflossingsvrij!D29)</f>
        <v>0</v>
      </c>
      <c r="F29" s="4">
        <f>SUM('Annuitair deel aflossing'!F29,Aflossingsvrij!E29)</f>
        <v>0</v>
      </c>
      <c r="G29" s="4">
        <f>SUM('Annuitair deel aflossing'!G29,Aflossingsvrij!F29)</f>
        <v>0</v>
      </c>
      <c r="H29" s="4">
        <v>0</v>
      </c>
      <c r="I29" s="4">
        <f t="shared" si="1"/>
        <v>0</v>
      </c>
      <c r="J29" s="4">
        <f>SUM('Annuitair deel aflossing'!J29,Aflossingsvrij!I29)</f>
        <v>0</v>
      </c>
      <c r="K29" s="4">
        <f>SUM('Annuitair deel aflossing'!K29,Aflossingsvrij!J29)</f>
        <v>0</v>
      </c>
      <c r="L29" s="4">
        <f>SUM('Annuitair deel aflossing'!L29,Aflossingsvrij!K29)</f>
        <v>0</v>
      </c>
      <c r="M29" s="4"/>
      <c r="N29" s="4"/>
      <c r="O29" s="4"/>
      <c r="P29" s="4"/>
      <c r="Q29" s="4"/>
      <c r="R29" s="4"/>
      <c r="S29" s="4"/>
      <c r="T29" s="4"/>
      <c r="U29" s="4"/>
      <c r="V29" s="21"/>
    </row>
    <row r="30" spans="1:22" x14ac:dyDescent="0.25">
      <c r="A30" s="10">
        <f t="shared" si="2"/>
        <v>45292</v>
      </c>
      <c r="B30">
        <f t="shared" si="0"/>
        <v>3</v>
      </c>
      <c r="C30">
        <v>29</v>
      </c>
      <c r="D30" s="4">
        <f>'Annuitair deel aflossing'!D30</f>
        <v>0</v>
      </c>
      <c r="E30" s="4">
        <f>SUM('Annuitair deel aflossing'!E30,Aflossingsvrij!D30)</f>
        <v>0</v>
      </c>
      <c r="F30" s="4">
        <f>SUM('Annuitair deel aflossing'!F30,Aflossingsvrij!E30)</f>
        <v>0</v>
      </c>
      <c r="G30" s="4">
        <f>SUM('Annuitair deel aflossing'!G30,Aflossingsvrij!F30)</f>
        <v>0</v>
      </c>
      <c r="H30" s="4">
        <v>0</v>
      </c>
      <c r="I30" s="4">
        <f t="shared" si="1"/>
        <v>0</v>
      </c>
      <c r="J30" s="4">
        <f>SUM('Annuitair deel aflossing'!J30,Aflossingsvrij!I30)</f>
        <v>0</v>
      </c>
      <c r="K30" s="4">
        <f>SUM('Annuitair deel aflossing'!K30,Aflossingsvrij!J30)</f>
        <v>0</v>
      </c>
      <c r="L30" s="4">
        <f>SUM('Annuitair deel aflossing'!L30,Aflossingsvrij!K30)</f>
        <v>0</v>
      </c>
      <c r="M30" s="4"/>
      <c r="N30" s="4"/>
      <c r="O30" s="4"/>
      <c r="P30" s="4"/>
      <c r="Q30" s="4"/>
      <c r="R30" s="4"/>
      <c r="S30" s="4"/>
      <c r="T30" s="4"/>
      <c r="U30" s="4"/>
      <c r="V30" s="21"/>
    </row>
    <row r="31" spans="1:22" x14ac:dyDescent="0.25">
      <c r="A31" s="10">
        <f t="shared" si="2"/>
        <v>45323</v>
      </c>
      <c r="B31">
        <f t="shared" si="0"/>
        <v>3</v>
      </c>
      <c r="C31">
        <v>30</v>
      </c>
      <c r="D31" s="4">
        <f>'Annuitair deel aflossing'!D31</f>
        <v>0</v>
      </c>
      <c r="E31" s="4">
        <f>SUM('Annuitair deel aflossing'!E31,Aflossingsvrij!D31)</f>
        <v>0</v>
      </c>
      <c r="F31" s="4">
        <f>SUM('Annuitair deel aflossing'!F31,Aflossingsvrij!E31)</f>
        <v>0</v>
      </c>
      <c r="G31" s="4">
        <f>SUM('Annuitair deel aflossing'!G31,Aflossingsvrij!F31)</f>
        <v>0</v>
      </c>
      <c r="H31" s="4">
        <v>0</v>
      </c>
      <c r="I31" s="4">
        <f t="shared" si="1"/>
        <v>0</v>
      </c>
      <c r="J31" s="4">
        <f>SUM('Annuitair deel aflossing'!J31,Aflossingsvrij!I31)</f>
        <v>0</v>
      </c>
      <c r="K31" s="4">
        <f>SUM('Annuitair deel aflossing'!K31,Aflossingsvrij!J31)</f>
        <v>0</v>
      </c>
      <c r="L31" s="4">
        <f>SUM('Annuitair deel aflossing'!L31,Aflossingsvrij!K31)</f>
        <v>0</v>
      </c>
      <c r="M31" s="4"/>
      <c r="N31" s="4"/>
      <c r="O31" s="4"/>
      <c r="P31" s="4"/>
      <c r="Q31" s="4"/>
      <c r="R31" s="4"/>
      <c r="S31" s="4"/>
      <c r="T31" s="4"/>
      <c r="U31" s="4"/>
      <c r="V31" s="21"/>
    </row>
    <row r="32" spans="1:22" x14ac:dyDescent="0.25">
      <c r="A32" s="10">
        <f t="shared" si="2"/>
        <v>45352</v>
      </c>
      <c r="B32">
        <f t="shared" si="0"/>
        <v>3</v>
      </c>
      <c r="C32">
        <v>31</v>
      </c>
      <c r="D32" s="4">
        <f>'Annuitair deel aflossing'!D32</f>
        <v>0</v>
      </c>
      <c r="E32" s="4">
        <f>SUM('Annuitair deel aflossing'!E32,Aflossingsvrij!D32)</f>
        <v>0</v>
      </c>
      <c r="F32" s="4">
        <f>SUM('Annuitair deel aflossing'!F32,Aflossingsvrij!E32)</f>
        <v>0</v>
      </c>
      <c r="G32" s="4">
        <f>SUM('Annuitair deel aflossing'!G32,Aflossingsvrij!F32)</f>
        <v>0</v>
      </c>
      <c r="H32" s="4">
        <v>0</v>
      </c>
      <c r="I32" s="4">
        <f t="shared" si="1"/>
        <v>0</v>
      </c>
      <c r="J32" s="4">
        <f>SUM('Annuitair deel aflossing'!J32,Aflossingsvrij!I32)</f>
        <v>0</v>
      </c>
      <c r="K32" s="4">
        <f>SUM('Annuitair deel aflossing'!K32,Aflossingsvrij!J32)</f>
        <v>0</v>
      </c>
      <c r="L32" s="4">
        <f>SUM('Annuitair deel aflossing'!L32,Aflossingsvrij!K32)</f>
        <v>0</v>
      </c>
      <c r="M32" s="4"/>
      <c r="N32" s="4"/>
      <c r="O32" s="4"/>
      <c r="P32" s="4"/>
      <c r="Q32" s="4"/>
      <c r="R32" s="4"/>
      <c r="S32" s="4"/>
      <c r="T32" s="4"/>
      <c r="U32" s="4"/>
      <c r="V32" s="21"/>
    </row>
    <row r="33" spans="1:22" x14ac:dyDescent="0.25">
      <c r="A33" s="10">
        <f t="shared" si="2"/>
        <v>45383</v>
      </c>
      <c r="B33">
        <f t="shared" si="0"/>
        <v>3</v>
      </c>
      <c r="C33">
        <v>32</v>
      </c>
      <c r="D33" s="4">
        <f>'Annuitair deel aflossing'!D33</f>
        <v>0</v>
      </c>
      <c r="E33" s="4">
        <f>SUM('Annuitair deel aflossing'!E33,Aflossingsvrij!D33)</f>
        <v>0</v>
      </c>
      <c r="F33" s="4">
        <f>SUM('Annuitair deel aflossing'!F33,Aflossingsvrij!E33)</f>
        <v>0</v>
      </c>
      <c r="G33" s="4">
        <f>SUM('Annuitair deel aflossing'!G33,Aflossingsvrij!F33)</f>
        <v>0</v>
      </c>
      <c r="H33" s="4">
        <v>0</v>
      </c>
      <c r="I33" s="4">
        <f t="shared" si="1"/>
        <v>0</v>
      </c>
      <c r="J33" s="4">
        <f>SUM('Annuitair deel aflossing'!J33,Aflossingsvrij!I33)</f>
        <v>0</v>
      </c>
      <c r="K33" s="4">
        <f>SUM('Annuitair deel aflossing'!K33,Aflossingsvrij!J33)</f>
        <v>0</v>
      </c>
      <c r="L33" s="4">
        <f>SUM('Annuitair deel aflossing'!L33,Aflossingsvrij!K33)</f>
        <v>0</v>
      </c>
      <c r="M33" s="4"/>
      <c r="N33" s="4"/>
      <c r="O33" s="4"/>
      <c r="P33" s="4"/>
      <c r="Q33" s="4"/>
      <c r="R33" s="4"/>
      <c r="S33" s="4"/>
      <c r="T33" s="4"/>
      <c r="U33" s="4"/>
      <c r="V33" s="21"/>
    </row>
    <row r="34" spans="1:22" x14ac:dyDescent="0.25">
      <c r="A34" s="10">
        <f t="shared" si="2"/>
        <v>45413</v>
      </c>
      <c r="B34">
        <f t="shared" si="0"/>
        <v>3</v>
      </c>
      <c r="C34">
        <v>33</v>
      </c>
      <c r="D34" s="4">
        <f>'Annuitair deel aflossing'!D34</f>
        <v>0</v>
      </c>
      <c r="E34" s="4">
        <f>SUM('Annuitair deel aflossing'!E34,Aflossingsvrij!D34)</f>
        <v>0</v>
      </c>
      <c r="F34" s="4">
        <f>SUM('Annuitair deel aflossing'!F34,Aflossingsvrij!E34)</f>
        <v>0</v>
      </c>
      <c r="G34" s="4">
        <f>SUM('Annuitair deel aflossing'!G34,Aflossingsvrij!F34)</f>
        <v>0</v>
      </c>
      <c r="H34" s="4">
        <v>0</v>
      </c>
      <c r="I34" s="4">
        <f t="shared" si="1"/>
        <v>0</v>
      </c>
      <c r="J34" s="4">
        <f>SUM('Annuitair deel aflossing'!J34,Aflossingsvrij!I34)</f>
        <v>0</v>
      </c>
      <c r="K34" s="4">
        <f>SUM('Annuitair deel aflossing'!K34,Aflossingsvrij!J34)</f>
        <v>0</v>
      </c>
      <c r="L34" s="4">
        <f>SUM('Annuitair deel aflossing'!L34,Aflossingsvrij!K34)</f>
        <v>0</v>
      </c>
      <c r="M34" s="4"/>
      <c r="N34" s="4"/>
      <c r="O34" s="4"/>
      <c r="P34" s="4"/>
      <c r="Q34" s="4"/>
      <c r="R34" s="4"/>
      <c r="S34" s="4"/>
      <c r="T34" s="4"/>
      <c r="U34" s="4"/>
      <c r="V34" s="21"/>
    </row>
    <row r="35" spans="1:22" x14ac:dyDescent="0.25">
      <c r="A35" s="10">
        <f t="shared" si="2"/>
        <v>45444</v>
      </c>
      <c r="B35">
        <f t="shared" si="0"/>
        <v>3</v>
      </c>
      <c r="C35">
        <v>34</v>
      </c>
      <c r="D35" s="4">
        <f>'Annuitair deel aflossing'!D35</f>
        <v>0</v>
      </c>
      <c r="E35" s="4">
        <f>SUM('Annuitair deel aflossing'!E35,Aflossingsvrij!D35)</f>
        <v>0</v>
      </c>
      <c r="F35" s="4">
        <f>SUM('Annuitair deel aflossing'!F35,Aflossingsvrij!E35)</f>
        <v>0</v>
      </c>
      <c r="G35" s="4">
        <f>SUM('Annuitair deel aflossing'!G35,Aflossingsvrij!F35)</f>
        <v>0</v>
      </c>
      <c r="H35" s="4">
        <v>0</v>
      </c>
      <c r="I35" s="4">
        <f t="shared" si="1"/>
        <v>0</v>
      </c>
      <c r="J35" s="4">
        <f>SUM('Annuitair deel aflossing'!J35,Aflossingsvrij!I35)</f>
        <v>0</v>
      </c>
      <c r="K35" s="4">
        <f>SUM('Annuitair deel aflossing'!K35,Aflossingsvrij!J35)</f>
        <v>0</v>
      </c>
      <c r="L35" s="4">
        <f>SUM('Annuitair deel aflossing'!L35,Aflossingsvrij!K35)</f>
        <v>0</v>
      </c>
      <c r="M35" s="4"/>
      <c r="N35" s="4"/>
      <c r="O35" s="4"/>
      <c r="P35" s="4"/>
      <c r="Q35" s="4"/>
      <c r="R35" s="4"/>
      <c r="S35" s="4"/>
      <c r="T35" s="4"/>
      <c r="U35" s="4"/>
      <c r="V35" s="21"/>
    </row>
    <row r="36" spans="1:22" x14ac:dyDescent="0.25">
      <c r="A36" s="10">
        <f t="shared" si="2"/>
        <v>45474</v>
      </c>
      <c r="B36">
        <f t="shared" si="0"/>
        <v>3</v>
      </c>
      <c r="C36">
        <v>35</v>
      </c>
      <c r="D36" s="4">
        <f>'Annuitair deel aflossing'!D36</f>
        <v>0</v>
      </c>
      <c r="E36" s="4">
        <f>SUM('Annuitair deel aflossing'!E36,Aflossingsvrij!D36)</f>
        <v>0</v>
      </c>
      <c r="F36" s="4">
        <f>SUM('Annuitair deel aflossing'!F36,Aflossingsvrij!E36)</f>
        <v>0</v>
      </c>
      <c r="G36" s="4">
        <f>SUM('Annuitair deel aflossing'!G36,Aflossingsvrij!F36)</f>
        <v>0</v>
      </c>
      <c r="H36" s="4">
        <v>0</v>
      </c>
      <c r="I36" s="4">
        <f t="shared" si="1"/>
        <v>0</v>
      </c>
      <c r="J36" s="4">
        <f>SUM('Annuitair deel aflossing'!J36,Aflossingsvrij!I36)</f>
        <v>0</v>
      </c>
      <c r="K36" s="4">
        <f>SUM('Annuitair deel aflossing'!K36,Aflossingsvrij!J36)</f>
        <v>0</v>
      </c>
      <c r="L36" s="4">
        <f>SUM('Annuitair deel aflossing'!L36,Aflossingsvrij!K36)</f>
        <v>0</v>
      </c>
      <c r="M36" s="4"/>
      <c r="N36" s="4"/>
      <c r="O36" s="4"/>
      <c r="P36" s="4"/>
      <c r="Q36" s="4"/>
      <c r="R36" s="4"/>
      <c r="S36" s="4"/>
      <c r="T36" s="4"/>
      <c r="U36" s="4"/>
      <c r="V36" s="21"/>
    </row>
    <row r="37" spans="1:22" x14ac:dyDescent="0.25">
      <c r="A37" s="10">
        <f t="shared" si="2"/>
        <v>45505</v>
      </c>
      <c r="B37">
        <f t="shared" si="0"/>
        <v>3</v>
      </c>
      <c r="C37">
        <v>36</v>
      </c>
      <c r="D37" s="4">
        <f>'Annuitair deel aflossing'!D37</f>
        <v>0</v>
      </c>
      <c r="E37" s="4">
        <f>SUM('Annuitair deel aflossing'!E37,Aflossingsvrij!D37)</f>
        <v>0</v>
      </c>
      <c r="F37" s="4">
        <f>SUM('Annuitair deel aflossing'!F37,Aflossingsvrij!E37)</f>
        <v>0</v>
      </c>
      <c r="G37" s="4">
        <f>SUM('Annuitair deel aflossing'!G37,Aflossingsvrij!F37)</f>
        <v>0</v>
      </c>
      <c r="H37" s="4">
        <v>0</v>
      </c>
      <c r="I37" s="4">
        <f t="shared" si="1"/>
        <v>0</v>
      </c>
      <c r="J37" s="4">
        <f>SUM('Annuitair deel aflossing'!J37,Aflossingsvrij!I37)</f>
        <v>0</v>
      </c>
      <c r="K37" s="4">
        <f>SUM('Annuitair deel aflossing'!K37,Aflossingsvrij!J37)</f>
        <v>0</v>
      </c>
      <c r="L37" s="4">
        <f>SUM('Annuitair deel aflossing'!L37,Aflossingsvrij!K37)</f>
        <v>0</v>
      </c>
      <c r="M37" s="4"/>
      <c r="N37" s="4"/>
      <c r="O37" s="4"/>
      <c r="P37" s="4"/>
      <c r="Q37" s="4"/>
      <c r="R37" s="4"/>
      <c r="S37" s="4"/>
      <c r="T37" s="4"/>
      <c r="U37" s="4"/>
      <c r="V37" s="21"/>
    </row>
    <row r="38" spans="1:22" x14ac:dyDescent="0.25">
      <c r="A38" s="10">
        <f t="shared" si="2"/>
        <v>45536</v>
      </c>
      <c r="B38">
        <f t="shared" si="0"/>
        <v>4</v>
      </c>
      <c r="C38">
        <v>37</v>
      </c>
      <c r="D38" s="4">
        <f>'Annuitair deel aflossing'!D38</f>
        <v>0</v>
      </c>
      <c r="E38" s="4">
        <f>SUM('Annuitair deel aflossing'!E38,Aflossingsvrij!D38)</f>
        <v>0</v>
      </c>
      <c r="F38" s="4">
        <f>SUM('Annuitair deel aflossing'!F38,Aflossingsvrij!E38)</f>
        <v>0</v>
      </c>
      <c r="G38" s="4">
        <f>SUM('Annuitair deel aflossing'!G38,Aflossingsvrij!F38)</f>
        <v>0</v>
      </c>
      <c r="H38" s="4">
        <v>0</v>
      </c>
      <c r="I38" s="4">
        <f t="shared" si="1"/>
        <v>0</v>
      </c>
      <c r="J38" s="4">
        <f>SUM('Annuitair deel aflossing'!J38,Aflossingsvrij!I38)</f>
        <v>0</v>
      </c>
      <c r="K38" s="4">
        <f>SUM('Annuitair deel aflossing'!K38,Aflossingsvrij!J38)</f>
        <v>0</v>
      </c>
      <c r="L38" s="4">
        <f>SUM('Annuitair deel aflossing'!L38,Aflossingsvrij!K38)</f>
        <v>0</v>
      </c>
      <c r="M38" s="4"/>
      <c r="N38" s="4"/>
      <c r="O38" s="4"/>
      <c r="P38" s="4"/>
      <c r="Q38" s="4"/>
      <c r="R38" s="4"/>
      <c r="S38" s="4"/>
      <c r="T38" s="4"/>
      <c r="U38" s="4"/>
      <c r="V38" s="21"/>
    </row>
    <row r="39" spans="1:22" x14ac:dyDescent="0.25">
      <c r="A39" s="10">
        <f t="shared" si="2"/>
        <v>45566</v>
      </c>
      <c r="B39">
        <f t="shared" si="0"/>
        <v>4</v>
      </c>
      <c r="C39">
        <v>38</v>
      </c>
      <c r="D39" s="4">
        <f>'Annuitair deel aflossing'!D39</f>
        <v>0</v>
      </c>
      <c r="E39" s="4">
        <f>SUM('Annuitair deel aflossing'!E39,Aflossingsvrij!D39)</f>
        <v>0</v>
      </c>
      <c r="F39" s="4">
        <f>SUM('Annuitair deel aflossing'!F39,Aflossingsvrij!E39)</f>
        <v>0</v>
      </c>
      <c r="G39" s="4">
        <f>SUM('Annuitair deel aflossing'!G39,Aflossingsvrij!F39)</f>
        <v>0</v>
      </c>
      <c r="H39" s="4">
        <v>0</v>
      </c>
      <c r="I39" s="4">
        <f t="shared" si="1"/>
        <v>0</v>
      </c>
      <c r="J39" s="4">
        <f>SUM('Annuitair deel aflossing'!J39,Aflossingsvrij!I39)</f>
        <v>0</v>
      </c>
      <c r="K39" s="4">
        <f>SUM('Annuitair deel aflossing'!K39,Aflossingsvrij!J39)</f>
        <v>0</v>
      </c>
      <c r="L39" s="4">
        <f>SUM('Annuitair deel aflossing'!L39,Aflossingsvrij!K39)</f>
        <v>0</v>
      </c>
      <c r="M39" s="4"/>
      <c r="N39" s="4"/>
      <c r="O39" s="4"/>
      <c r="P39" s="4"/>
      <c r="Q39" s="4"/>
      <c r="R39" s="4"/>
      <c r="S39" s="4"/>
      <c r="T39" s="4"/>
      <c r="U39" s="4"/>
      <c r="V39" s="21"/>
    </row>
    <row r="40" spans="1:22" x14ac:dyDescent="0.25">
      <c r="A40" s="10">
        <f t="shared" si="2"/>
        <v>45597</v>
      </c>
      <c r="B40">
        <f t="shared" si="0"/>
        <v>4</v>
      </c>
      <c r="C40">
        <v>39</v>
      </c>
      <c r="D40" s="4">
        <f>'Annuitair deel aflossing'!D40</f>
        <v>0</v>
      </c>
      <c r="E40" s="4">
        <f>SUM('Annuitair deel aflossing'!E40,Aflossingsvrij!D40)</f>
        <v>0</v>
      </c>
      <c r="F40" s="4">
        <f>SUM('Annuitair deel aflossing'!F40,Aflossingsvrij!E40)</f>
        <v>0</v>
      </c>
      <c r="G40" s="4">
        <f>SUM('Annuitair deel aflossing'!G40,Aflossingsvrij!F40)</f>
        <v>0</v>
      </c>
      <c r="H40" s="4">
        <v>0</v>
      </c>
      <c r="I40" s="4">
        <f t="shared" si="1"/>
        <v>0</v>
      </c>
      <c r="J40" s="4">
        <f>SUM('Annuitair deel aflossing'!J40,Aflossingsvrij!I40)</f>
        <v>0</v>
      </c>
      <c r="K40" s="4">
        <f>SUM('Annuitair deel aflossing'!K40,Aflossingsvrij!J40)</f>
        <v>0</v>
      </c>
      <c r="L40" s="4">
        <f>SUM('Annuitair deel aflossing'!L40,Aflossingsvrij!K40)</f>
        <v>0</v>
      </c>
      <c r="M40" s="4"/>
      <c r="N40" s="4"/>
      <c r="O40" s="4"/>
      <c r="P40" s="4"/>
      <c r="Q40" s="4"/>
      <c r="R40" s="4"/>
      <c r="S40" s="4"/>
      <c r="T40" s="4"/>
      <c r="U40" s="4"/>
      <c r="V40" s="21"/>
    </row>
    <row r="41" spans="1:22" x14ac:dyDescent="0.25">
      <c r="A41" s="10">
        <f t="shared" si="2"/>
        <v>45627</v>
      </c>
      <c r="B41">
        <f t="shared" si="0"/>
        <v>4</v>
      </c>
      <c r="C41">
        <v>40</v>
      </c>
      <c r="D41" s="4">
        <f>'Annuitair deel aflossing'!D41</f>
        <v>0</v>
      </c>
      <c r="E41" s="4">
        <f>SUM('Annuitair deel aflossing'!E41,Aflossingsvrij!D41)</f>
        <v>0</v>
      </c>
      <c r="F41" s="4">
        <f>SUM('Annuitair deel aflossing'!F41,Aflossingsvrij!E41)</f>
        <v>0</v>
      </c>
      <c r="G41" s="4">
        <f>SUM('Annuitair deel aflossing'!G41,Aflossingsvrij!F41)</f>
        <v>0</v>
      </c>
      <c r="H41" s="4">
        <v>0</v>
      </c>
      <c r="I41" s="4">
        <f t="shared" si="1"/>
        <v>0</v>
      </c>
      <c r="J41" s="4">
        <f>SUM('Annuitair deel aflossing'!J41,Aflossingsvrij!I41)</f>
        <v>0</v>
      </c>
      <c r="K41" s="4">
        <f>SUM('Annuitair deel aflossing'!K41,Aflossingsvrij!J41)</f>
        <v>0</v>
      </c>
      <c r="L41" s="4">
        <f>SUM('Annuitair deel aflossing'!L41,Aflossingsvrij!K41)</f>
        <v>0</v>
      </c>
      <c r="M41" s="4"/>
      <c r="N41" s="4"/>
      <c r="O41" s="4"/>
      <c r="P41" s="4"/>
      <c r="Q41" s="4"/>
      <c r="R41" s="4"/>
      <c r="S41" s="4"/>
      <c r="T41" s="4"/>
      <c r="U41" s="4"/>
      <c r="V41" s="21"/>
    </row>
    <row r="42" spans="1:22" x14ac:dyDescent="0.25">
      <c r="A42" s="10">
        <f t="shared" si="2"/>
        <v>45658</v>
      </c>
      <c r="B42">
        <f t="shared" si="0"/>
        <v>4</v>
      </c>
      <c r="C42">
        <v>41</v>
      </c>
      <c r="D42" s="4">
        <f>'Annuitair deel aflossing'!D42</f>
        <v>0</v>
      </c>
      <c r="E42" s="4">
        <f>SUM('Annuitair deel aflossing'!E42,Aflossingsvrij!D42)</f>
        <v>0</v>
      </c>
      <c r="F42" s="4">
        <f>SUM('Annuitair deel aflossing'!F42,Aflossingsvrij!E42)</f>
        <v>0</v>
      </c>
      <c r="G42" s="4">
        <f>SUM('Annuitair deel aflossing'!G42,Aflossingsvrij!F42)</f>
        <v>0</v>
      </c>
      <c r="H42" s="4">
        <v>0</v>
      </c>
      <c r="I42" s="4">
        <f t="shared" si="1"/>
        <v>0</v>
      </c>
      <c r="J42" s="4">
        <f>SUM('Annuitair deel aflossing'!J42,Aflossingsvrij!I42)</f>
        <v>0</v>
      </c>
      <c r="K42" s="4">
        <f>SUM('Annuitair deel aflossing'!K42,Aflossingsvrij!J42)</f>
        <v>0</v>
      </c>
      <c r="L42" s="4">
        <f>SUM('Annuitair deel aflossing'!L42,Aflossingsvrij!K42)</f>
        <v>0</v>
      </c>
      <c r="M42" s="4"/>
      <c r="N42" s="4"/>
      <c r="O42" s="4"/>
      <c r="P42" s="4"/>
      <c r="Q42" s="4"/>
      <c r="R42" s="4"/>
      <c r="S42" s="4"/>
      <c r="T42" s="4"/>
      <c r="U42" s="4"/>
      <c r="V42" s="21"/>
    </row>
    <row r="43" spans="1:22" x14ac:dyDescent="0.25">
      <c r="A43" s="10">
        <f t="shared" si="2"/>
        <v>45689</v>
      </c>
      <c r="B43">
        <f t="shared" si="0"/>
        <v>4</v>
      </c>
      <c r="C43">
        <v>42</v>
      </c>
      <c r="D43" s="4">
        <f>'Annuitair deel aflossing'!D43</f>
        <v>0</v>
      </c>
      <c r="E43" s="4">
        <f>SUM('Annuitair deel aflossing'!E43,Aflossingsvrij!D43)</f>
        <v>0</v>
      </c>
      <c r="F43" s="4">
        <f>SUM('Annuitair deel aflossing'!F43,Aflossingsvrij!E43)</f>
        <v>0</v>
      </c>
      <c r="G43" s="4">
        <f>SUM('Annuitair deel aflossing'!G43,Aflossingsvrij!F43)</f>
        <v>0</v>
      </c>
      <c r="H43" s="4">
        <v>0</v>
      </c>
      <c r="I43" s="4">
        <f t="shared" si="1"/>
        <v>0</v>
      </c>
      <c r="J43" s="4">
        <f>SUM('Annuitair deel aflossing'!J43,Aflossingsvrij!I43)</f>
        <v>0</v>
      </c>
      <c r="K43" s="4">
        <f>SUM('Annuitair deel aflossing'!K43,Aflossingsvrij!J43)</f>
        <v>0</v>
      </c>
      <c r="L43" s="4">
        <f>SUM('Annuitair deel aflossing'!L43,Aflossingsvrij!K43)</f>
        <v>0</v>
      </c>
      <c r="M43" s="4"/>
      <c r="N43" s="4"/>
      <c r="O43" s="4"/>
      <c r="P43" s="4"/>
      <c r="Q43" s="4"/>
      <c r="R43" s="4"/>
      <c r="S43" s="4"/>
      <c r="T43" s="4"/>
      <c r="U43" s="4"/>
      <c r="V43" s="21"/>
    </row>
    <row r="44" spans="1:22" x14ac:dyDescent="0.25">
      <c r="A44" s="10">
        <f t="shared" si="2"/>
        <v>45717</v>
      </c>
      <c r="B44">
        <f t="shared" si="0"/>
        <v>4</v>
      </c>
      <c r="C44">
        <v>43</v>
      </c>
      <c r="D44" s="4">
        <f>'Annuitair deel aflossing'!D44</f>
        <v>0</v>
      </c>
      <c r="E44" s="4">
        <f>SUM('Annuitair deel aflossing'!E44,Aflossingsvrij!D44)</f>
        <v>0</v>
      </c>
      <c r="F44" s="4">
        <f>SUM('Annuitair deel aflossing'!F44,Aflossingsvrij!E44)</f>
        <v>0</v>
      </c>
      <c r="G44" s="4">
        <f>SUM('Annuitair deel aflossing'!G44,Aflossingsvrij!F44)</f>
        <v>0</v>
      </c>
      <c r="H44" s="4">
        <v>0</v>
      </c>
      <c r="I44" s="4">
        <f t="shared" si="1"/>
        <v>0</v>
      </c>
      <c r="J44" s="4">
        <f>SUM('Annuitair deel aflossing'!J44,Aflossingsvrij!I44)</f>
        <v>0</v>
      </c>
      <c r="K44" s="4">
        <f>SUM('Annuitair deel aflossing'!K44,Aflossingsvrij!J44)</f>
        <v>0</v>
      </c>
      <c r="L44" s="4">
        <f>SUM('Annuitair deel aflossing'!L44,Aflossingsvrij!K44)</f>
        <v>0</v>
      </c>
      <c r="M44" s="4"/>
      <c r="N44" s="4"/>
      <c r="O44" s="4"/>
      <c r="P44" s="4"/>
      <c r="Q44" s="4"/>
      <c r="R44" s="4"/>
      <c r="S44" s="4"/>
      <c r="T44" s="4"/>
      <c r="U44" s="4"/>
      <c r="V44" s="21"/>
    </row>
    <row r="45" spans="1:22" x14ac:dyDescent="0.25">
      <c r="A45" s="10">
        <f t="shared" si="2"/>
        <v>45748</v>
      </c>
      <c r="B45">
        <f t="shared" si="0"/>
        <v>4</v>
      </c>
      <c r="C45">
        <v>44</v>
      </c>
      <c r="D45" s="4">
        <f>'Annuitair deel aflossing'!D45</f>
        <v>0</v>
      </c>
      <c r="E45" s="4">
        <f>SUM('Annuitair deel aflossing'!E45,Aflossingsvrij!D45)</f>
        <v>0</v>
      </c>
      <c r="F45" s="4">
        <f>SUM('Annuitair deel aflossing'!F45,Aflossingsvrij!E45)</f>
        <v>0</v>
      </c>
      <c r="G45" s="4">
        <f>SUM('Annuitair deel aflossing'!G45,Aflossingsvrij!F45)</f>
        <v>0</v>
      </c>
      <c r="H45" s="4">
        <v>0</v>
      </c>
      <c r="I45" s="4">
        <f t="shared" si="1"/>
        <v>0</v>
      </c>
      <c r="J45" s="4">
        <f>SUM('Annuitair deel aflossing'!J45,Aflossingsvrij!I45)</f>
        <v>0</v>
      </c>
      <c r="K45" s="4">
        <f>SUM('Annuitair deel aflossing'!K45,Aflossingsvrij!J45)</f>
        <v>0</v>
      </c>
      <c r="L45" s="4">
        <f>SUM('Annuitair deel aflossing'!L45,Aflossingsvrij!K45)</f>
        <v>0</v>
      </c>
      <c r="M45" s="4"/>
      <c r="N45" s="4"/>
      <c r="O45" s="4"/>
      <c r="P45" s="4"/>
      <c r="Q45" s="4"/>
      <c r="R45" s="4"/>
      <c r="S45" s="4"/>
      <c r="T45" s="4"/>
      <c r="U45" s="4"/>
      <c r="V45" s="21"/>
    </row>
    <row r="46" spans="1:22" x14ac:dyDescent="0.25">
      <c r="A46" s="10">
        <f t="shared" si="2"/>
        <v>45778</v>
      </c>
      <c r="B46">
        <f t="shared" si="0"/>
        <v>4</v>
      </c>
      <c r="C46">
        <v>45</v>
      </c>
      <c r="D46" s="4">
        <f>'Annuitair deel aflossing'!D46</f>
        <v>0</v>
      </c>
      <c r="E46" s="4">
        <f>SUM('Annuitair deel aflossing'!E46,Aflossingsvrij!D46)</f>
        <v>0</v>
      </c>
      <c r="F46" s="4">
        <f>SUM('Annuitair deel aflossing'!F46,Aflossingsvrij!E46)</f>
        <v>0</v>
      </c>
      <c r="G46" s="4">
        <f>SUM('Annuitair deel aflossing'!G46,Aflossingsvrij!F46)</f>
        <v>0</v>
      </c>
      <c r="H46" s="4">
        <v>0</v>
      </c>
      <c r="I46" s="4">
        <f t="shared" si="1"/>
        <v>0</v>
      </c>
      <c r="J46" s="4">
        <f>SUM('Annuitair deel aflossing'!J46,Aflossingsvrij!I46)</f>
        <v>0</v>
      </c>
      <c r="K46" s="4">
        <f>SUM('Annuitair deel aflossing'!K46,Aflossingsvrij!J46)</f>
        <v>0</v>
      </c>
      <c r="L46" s="4">
        <f>SUM('Annuitair deel aflossing'!L46,Aflossingsvrij!K46)</f>
        <v>0</v>
      </c>
      <c r="M46" s="4"/>
      <c r="N46" s="4"/>
      <c r="O46" s="4"/>
      <c r="P46" s="4"/>
      <c r="Q46" s="4"/>
      <c r="R46" s="4"/>
      <c r="S46" s="4"/>
      <c r="T46" s="4"/>
      <c r="U46" s="4"/>
      <c r="V46" s="21"/>
    </row>
    <row r="47" spans="1:22" x14ac:dyDescent="0.25">
      <c r="A47" s="10">
        <f t="shared" si="2"/>
        <v>45809</v>
      </c>
      <c r="B47">
        <f t="shared" si="0"/>
        <v>4</v>
      </c>
      <c r="C47">
        <v>46</v>
      </c>
      <c r="D47" s="4">
        <f>'Annuitair deel aflossing'!D47</f>
        <v>0</v>
      </c>
      <c r="E47" s="4">
        <f>SUM('Annuitair deel aflossing'!E47,Aflossingsvrij!D47)</f>
        <v>0</v>
      </c>
      <c r="F47" s="4">
        <f>SUM('Annuitair deel aflossing'!F47,Aflossingsvrij!E47)</f>
        <v>0</v>
      </c>
      <c r="G47" s="4">
        <f>SUM('Annuitair deel aflossing'!G47,Aflossingsvrij!F47)</f>
        <v>0</v>
      </c>
      <c r="H47" s="4">
        <v>0</v>
      </c>
      <c r="I47" s="4">
        <f t="shared" si="1"/>
        <v>0</v>
      </c>
      <c r="J47" s="4">
        <f>SUM('Annuitair deel aflossing'!J47,Aflossingsvrij!I47)</f>
        <v>0</v>
      </c>
      <c r="K47" s="4">
        <f>SUM('Annuitair deel aflossing'!K47,Aflossingsvrij!J47)</f>
        <v>0</v>
      </c>
      <c r="L47" s="4">
        <f>SUM('Annuitair deel aflossing'!L47,Aflossingsvrij!K47)</f>
        <v>0</v>
      </c>
      <c r="M47" s="4"/>
      <c r="N47" s="4"/>
      <c r="O47" s="4"/>
      <c r="P47" s="4"/>
      <c r="Q47" s="4"/>
      <c r="R47" s="4"/>
      <c r="S47" s="4"/>
      <c r="T47" s="4"/>
      <c r="U47" s="4"/>
      <c r="V47" s="21"/>
    </row>
    <row r="48" spans="1:22" x14ac:dyDescent="0.25">
      <c r="A48" s="10">
        <f t="shared" si="2"/>
        <v>45839</v>
      </c>
      <c r="B48">
        <f t="shared" si="0"/>
        <v>4</v>
      </c>
      <c r="C48">
        <v>47</v>
      </c>
      <c r="D48" s="4">
        <f>'Annuitair deel aflossing'!D48</f>
        <v>0</v>
      </c>
      <c r="E48" s="4">
        <f>SUM('Annuitair deel aflossing'!E48,Aflossingsvrij!D48)</f>
        <v>0</v>
      </c>
      <c r="F48" s="4">
        <f>SUM('Annuitair deel aflossing'!F48,Aflossingsvrij!E48)</f>
        <v>0</v>
      </c>
      <c r="G48" s="4">
        <f>SUM('Annuitair deel aflossing'!G48,Aflossingsvrij!F48)</f>
        <v>0</v>
      </c>
      <c r="H48" s="4">
        <v>0</v>
      </c>
      <c r="I48" s="4">
        <f t="shared" si="1"/>
        <v>0</v>
      </c>
      <c r="J48" s="4">
        <f>SUM('Annuitair deel aflossing'!J48,Aflossingsvrij!I48)</f>
        <v>0</v>
      </c>
      <c r="K48" s="4">
        <f>SUM('Annuitair deel aflossing'!K48,Aflossingsvrij!J48)</f>
        <v>0</v>
      </c>
      <c r="L48" s="4">
        <f>SUM('Annuitair deel aflossing'!L48,Aflossingsvrij!K48)</f>
        <v>0</v>
      </c>
      <c r="M48" s="4"/>
      <c r="N48" s="4"/>
      <c r="O48" s="4"/>
      <c r="P48" s="4"/>
      <c r="Q48" s="4"/>
      <c r="R48" s="4"/>
      <c r="S48" s="4"/>
      <c r="T48" s="4"/>
      <c r="U48" s="4"/>
      <c r="V48" s="21"/>
    </row>
    <row r="49" spans="1:22" x14ac:dyDescent="0.25">
      <c r="A49" s="10">
        <f t="shared" si="2"/>
        <v>45870</v>
      </c>
      <c r="B49">
        <f t="shared" si="0"/>
        <v>4</v>
      </c>
      <c r="C49">
        <v>48</v>
      </c>
      <c r="D49" s="4">
        <f>'Annuitair deel aflossing'!D49</f>
        <v>0</v>
      </c>
      <c r="E49" s="4">
        <f>SUM('Annuitair deel aflossing'!E49,Aflossingsvrij!D49)</f>
        <v>0</v>
      </c>
      <c r="F49" s="4">
        <f>SUM('Annuitair deel aflossing'!F49,Aflossingsvrij!E49)</f>
        <v>0</v>
      </c>
      <c r="G49" s="4">
        <f>SUM('Annuitair deel aflossing'!G49,Aflossingsvrij!F49)</f>
        <v>0</v>
      </c>
      <c r="H49" s="4">
        <v>0</v>
      </c>
      <c r="I49" s="4">
        <f t="shared" si="1"/>
        <v>0</v>
      </c>
      <c r="J49" s="4">
        <f>SUM('Annuitair deel aflossing'!J49,Aflossingsvrij!I49)</f>
        <v>0</v>
      </c>
      <c r="K49" s="4">
        <f>SUM('Annuitair deel aflossing'!K49,Aflossingsvrij!J49)</f>
        <v>0</v>
      </c>
      <c r="L49" s="4">
        <f>SUM('Annuitair deel aflossing'!L49,Aflossingsvrij!K49)</f>
        <v>0</v>
      </c>
      <c r="M49" s="4"/>
      <c r="N49" s="4"/>
      <c r="O49" s="4"/>
      <c r="P49" s="4"/>
      <c r="Q49" s="4"/>
      <c r="R49" s="4"/>
      <c r="S49" s="4"/>
      <c r="T49" s="4"/>
      <c r="U49" s="4"/>
      <c r="V49" s="21"/>
    </row>
    <row r="50" spans="1:22" x14ac:dyDescent="0.25">
      <c r="A50" s="10">
        <f t="shared" si="2"/>
        <v>45901</v>
      </c>
      <c r="B50">
        <f t="shared" si="0"/>
        <v>5</v>
      </c>
      <c r="C50">
        <v>49</v>
      </c>
      <c r="D50" s="4">
        <f>'Annuitair deel aflossing'!D50</f>
        <v>0</v>
      </c>
      <c r="E50" s="4">
        <f>SUM('Annuitair deel aflossing'!E50,Aflossingsvrij!D50)</f>
        <v>0</v>
      </c>
      <c r="F50" s="4">
        <f>SUM('Annuitair deel aflossing'!F50,Aflossingsvrij!E50)</f>
        <v>0</v>
      </c>
      <c r="G50" s="4">
        <f>SUM('Annuitair deel aflossing'!G50,Aflossingsvrij!F50)</f>
        <v>0</v>
      </c>
      <c r="H50" s="4">
        <v>0</v>
      </c>
      <c r="I50" s="4">
        <f t="shared" si="1"/>
        <v>0</v>
      </c>
      <c r="J50" s="4">
        <f>SUM('Annuitair deel aflossing'!J50,Aflossingsvrij!I50)</f>
        <v>0</v>
      </c>
      <c r="K50" s="4">
        <f>SUM('Annuitair deel aflossing'!K50,Aflossingsvrij!J50)</f>
        <v>0</v>
      </c>
      <c r="L50" s="4">
        <f>SUM('Annuitair deel aflossing'!L50,Aflossingsvrij!K50)</f>
        <v>0</v>
      </c>
      <c r="M50" s="4"/>
      <c r="N50" s="4"/>
      <c r="O50" s="4"/>
      <c r="P50" s="4"/>
      <c r="Q50" s="4"/>
      <c r="R50" s="4"/>
      <c r="S50" s="4"/>
      <c r="T50" s="4"/>
      <c r="U50" s="4"/>
      <c r="V50" s="21"/>
    </row>
    <row r="51" spans="1:22" x14ac:dyDescent="0.25">
      <c r="A51" s="10">
        <f t="shared" si="2"/>
        <v>45931</v>
      </c>
      <c r="B51">
        <f t="shared" si="0"/>
        <v>5</v>
      </c>
      <c r="C51">
        <v>50</v>
      </c>
      <c r="D51" s="4">
        <f>'Annuitair deel aflossing'!D51</f>
        <v>0</v>
      </c>
      <c r="E51" s="4">
        <f>SUM('Annuitair deel aflossing'!E51,Aflossingsvrij!D51)</f>
        <v>0</v>
      </c>
      <c r="F51" s="4">
        <f>SUM('Annuitair deel aflossing'!F51,Aflossingsvrij!E51)</f>
        <v>0</v>
      </c>
      <c r="G51" s="4">
        <f>SUM('Annuitair deel aflossing'!G51,Aflossingsvrij!F51)</f>
        <v>0</v>
      </c>
      <c r="H51" s="4">
        <v>0</v>
      </c>
      <c r="I51" s="4">
        <f t="shared" si="1"/>
        <v>0</v>
      </c>
      <c r="J51" s="4">
        <f>SUM('Annuitair deel aflossing'!J51,Aflossingsvrij!I51)</f>
        <v>0</v>
      </c>
      <c r="K51" s="4">
        <f>SUM('Annuitair deel aflossing'!K51,Aflossingsvrij!J51)</f>
        <v>0</v>
      </c>
      <c r="L51" s="4">
        <f>SUM('Annuitair deel aflossing'!L51,Aflossingsvrij!K51)</f>
        <v>0</v>
      </c>
      <c r="M51" s="4"/>
      <c r="N51" s="4"/>
      <c r="O51" s="4"/>
      <c r="P51" s="4"/>
      <c r="Q51" s="4"/>
      <c r="R51" s="4"/>
      <c r="S51" s="4"/>
      <c r="T51" s="4"/>
      <c r="U51" s="4"/>
      <c r="V51" s="21"/>
    </row>
    <row r="52" spans="1:22" x14ac:dyDescent="0.25">
      <c r="A52" s="10">
        <f t="shared" si="2"/>
        <v>45962</v>
      </c>
      <c r="B52">
        <f t="shared" si="0"/>
        <v>5</v>
      </c>
      <c r="C52">
        <v>51</v>
      </c>
      <c r="D52" s="4">
        <f>'Annuitair deel aflossing'!D52</f>
        <v>0</v>
      </c>
      <c r="E52" s="4">
        <f>SUM('Annuitair deel aflossing'!E52,Aflossingsvrij!D52)</f>
        <v>0</v>
      </c>
      <c r="F52" s="4">
        <f>SUM('Annuitair deel aflossing'!F52,Aflossingsvrij!E52)</f>
        <v>0</v>
      </c>
      <c r="G52" s="4">
        <f>SUM('Annuitair deel aflossing'!G52,Aflossingsvrij!F52)</f>
        <v>0</v>
      </c>
      <c r="H52" s="4">
        <v>0</v>
      </c>
      <c r="I52" s="4">
        <f t="shared" si="1"/>
        <v>0</v>
      </c>
      <c r="J52" s="4">
        <f>SUM('Annuitair deel aflossing'!J52,Aflossingsvrij!I52)</f>
        <v>0</v>
      </c>
      <c r="K52" s="4">
        <f>SUM('Annuitair deel aflossing'!K52,Aflossingsvrij!J52)</f>
        <v>0</v>
      </c>
      <c r="L52" s="4">
        <f>SUM('Annuitair deel aflossing'!L52,Aflossingsvrij!K52)</f>
        <v>0</v>
      </c>
      <c r="M52" s="4"/>
      <c r="N52" s="4"/>
      <c r="O52" s="4"/>
      <c r="P52" s="4"/>
      <c r="Q52" s="4"/>
      <c r="R52" s="4"/>
      <c r="S52" s="4"/>
      <c r="T52" s="4"/>
      <c r="U52" s="4"/>
      <c r="V52" s="21"/>
    </row>
    <row r="53" spans="1:22" x14ac:dyDescent="0.25">
      <c r="A53" s="10">
        <f t="shared" si="2"/>
        <v>45992</v>
      </c>
      <c r="B53">
        <f t="shared" si="0"/>
        <v>5</v>
      </c>
      <c r="C53">
        <v>52</v>
      </c>
      <c r="D53" s="4">
        <f>'Annuitair deel aflossing'!D53</f>
        <v>0</v>
      </c>
      <c r="E53" s="4">
        <f>SUM('Annuitair deel aflossing'!E53,Aflossingsvrij!D53)</f>
        <v>0</v>
      </c>
      <c r="F53" s="4">
        <f>SUM('Annuitair deel aflossing'!F53,Aflossingsvrij!E53)</f>
        <v>0</v>
      </c>
      <c r="G53" s="4">
        <f>SUM('Annuitair deel aflossing'!G53,Aflossingsvrij!F53)</f>
        <v>0</v>
      </c>
      <c r="H53" s="4">
        <v>0</v>
      </c>
      <c r="I53" s="4">
        <f t="shared" si="1"/>
        <v>0</v>
      </c>
      <c r="J53" s="4">
        <f>SUM('Annuitair deel aflossing'!J53,Aflossingsvrij!I53)</f>
        <v>0</v>
      </c>
      <c r="K53" s="4">
        <f>SUM('Annuitair deel aflossing'!K53,Aflossingsvrij!J53)</f>
        <v>0</v>
      </c>
      <c r="L53" s="4">
        <f>SUM('Annuitair deel aflossing'!L53,Aflossingsvrij!K53)</f>
        <v>0</v>
      </c>
      <c r="M53" s="4"/>
      <c r="N53" s="4"/>
      <c r="O53" s="4"/>
      <c r="P53" s="4"/>
      <c r="Q53" s="4"/>
      <c r="R53" s="4"/>
      <c r="S53" s="4"/>
      <c r="T53" s="4"/>
      <c r="U53" s="4"/>
      <c r="V53" s="21"/>
    </row>
    <row r="54" spans="1:22" x14ac:dyDescent="0.25">
      <c r="A54" s="10">
        <f t="shared" si="2"/>
        <v>46023</v>
      </c>
      <c r="B54">
        <f t="shared" si="0"/>
        <v>5</v>
      </c>
      <c r="C54">
        <v>53</v>
      </c>
      <c r="D54" s="4">
        <f>'Annuitair deel aflossing'!D54</f>
        <v>0</v>
      </c>
      <c r="E54" s="4">
        <f>SUM('Annuitair deel aflossing'!E54,Aflossingsvrij!D54)</f>
        <v>0</v>
      </c>
      <c r="F54" s="4">
        <f>SUM('Annuitair deel aflossing'!F54,Aflossingsvrij!E54)</f>
        <v>0</v>
      </c>
      <c r="G54" s="4">
        <f>SUM('Annuitair deel aflossing'!G54,Aflossingsvrij!F54)</f>
        <v>0</v>
      </c>
      <c r="H54" s="4">
        <v>0</v>
      </c>
      <c r="I54" s="4">
        <f t="shared" si="1"/>
        <v>0</v>
      </c>
      <c r="J54" s="4">
        <f>SUM('Annuitair deel aflossing'!J54,Aflossingsvrij!I54)</f>
        <v>0</v>
      </c>
      <c r="K54" s="4">
        <f>SUM('Annuitair deel aflossing'!K54,Aflossingsvrij!J54)</f>
        <v>0</v>
      </c>
      <c r="L54" s="4">
        <f>SUM('Annuitair deel aflossing'!L54,Aflossingsvrij!K54)</f>
        <v>0</v>
      </c>
      <c r="M54" s="4"/>
      <c r="N54" s="4"/>
      <c r="O54" s="4"/>
      <c r="P54" s="4"/>
      <c r="Q54" s="4"/>
      <c r="R54" s="4"/>
      <c r="S54" s="4"/>
      <c r="T54" s="4"/>
      <c r="U54" s="4"/>
      <c r="V54" s="21"/>
    </row>
    <row r="55" spans="1:22" x14ac:dyDescent="0.25">
      <c r="A55" s="10">
        <f t="shared" si="2"/>
        <v>46054</v>
      </c>
      <c r="B55">
        <f t="shared" si="0"/>
        <v>5</v>
      </c>
      <c r="C55">
        <v>54</v>
      </c>
      <c r="D55" s="4">
        <f>'Annuitair deel aflossing'!D55</f>
        <v>0</v>
      </c>
      <c r="E55" s="4">
        <f>SUM('Annuitair deel aflossing'!E55,Aflossingsvrij!D55)</f>
        <v>0</v>
      </c>
      <c r="F55" s="4">
        <f>SUM('Annuitair deel aflossing'!F55,Aflossingsvrij!E55)</f>
        <v>0</v>
      </c>
      <c r="G55" s="4">
        <f>SUM('Annuitair deel aflossing'!G55,Aflossingsvrij!F55)</f>
        <v>0</v>
      </c>
      <c r="H55" s="4">
        <v>0</v>
      </c>
      <c r="I55" s="4">
        <f t="shared" si="1"/>
        <v>0</v>
      </c>
      <c r="J55" s="4">
        <f>SUM('Annuitair deel aflossing'!J55,Aflossingsvrij!I55)</f>
        <v>0</v>
      </c>
      <c r="K55" s="4">
        <f>SUM('Annuitair deel aflossing'!K55,Aflossingsvrij!J55)</f>
        <v>0</v>
      </c>
      <c r="L55" s="4">
        <f>SUM('Annuitair deel aflossing'!L55,Aflossingsvrij!K55)</f>
        <v>0</v>
      </c>
      <c r="M55" s="4"/>
      <c r="N55" s="4"/>
      <c r="O55" s="4"/>
      <c r="P55" s="4"/>
      <c r="Q55" s="4"/>
      <c r="R55" s="4"/>
      <c r="S55" s="4"/>
      <c r="T55" s="4"/>
      <c r="U55" s="4"/>
      <c r="V55" s="21"/>
    </row>
    <row r="56" spans="1:22" x14ac:dyDescent="0.25">
      <c r="A56" s="10">
        <f t="shared" si="2"/>
        <v>46082</v>
      </c>
      <c r="B56">
        <f t="shared" si="0"/>
        <v>5</v>
      </c>
      <c r="C56">
        <v>55</v>
      </c>
      <c r="D56" s="4">
        <f>'Annuitair deel aflossing'!D56</f>
        <v>0</v>
      </c>
      <c r="E56" s="4">
        <f>SUM('Annuitair deel aflossing'!E56,Aflossingsvrij!D56)</f>
        <v>0</v>
      </c>
      <c r="F56" s="4">
        <f>SUM('Annuitair deel aflossing'!F56,Aflossingsvrij!E56)</f>
        <v>0</v>
      </c>
      <c r="G56" s="4">
        <f>SUM('Annuitair deel aflossing'!G56,Aflossingsvrij!F56)</f>
        <v>0</v>
      </c>
      <c r="H56" s="4">
        <v>0</v>
      </c>
      <c r="I56" s="4">
        <f t="shared" si="1"/>
        <v>0</v>
      </c>
      <c r="J56" s="4">
        <f>SUM('Annuitair deel aflossing'!J56,Aflossingsvrij!I56)</f>
        <v>0</v>
      </c>
      <c r="K56" s="4">
        <f>SUM('Annuitair deel aflossing'!K56,Aflossingsvrij!J56)</f>
        <v>0</v>
      </c>
      <c r="L56" s="4">
        <f>SUM('Annuitair deel aflossing'!L56,Aflossingsvrij!K56)</f>
        <v>0</v>
      </c>
      <c r="M56" s="4"/>
      <c r="N56" s="4"/>
      <c r="O56" s="4"/>
      <c r="P56" s="4"/>
      <c r="Q56" s="4"/>
      <c r="R56" s="4"/>
      <c r="S56" s="4"/>
      <c r="T56" s="4"/>
      <c r="U56" s="4"/>
      <c r="V56" s="21"/>
    </row>
    <row r="57" spans="1:22" x14ac:dyDescent="0.25">
      <c r="A57" s="10">
        <f t="shared" si="2"/>
        <v>46113</v>
      </c>
      <c r="B57">
        <f t="shared" si="0"/>
        <v>5</v>
      </c>
      <c r="C57">
        <v>56</v>
      </c>
      <c r="D57" s="4">
        <f>'Annuitair deel aflossing'!D57</f>
        <v>0</v>
      </c>
      <c r="E57" s="4">
        <f>SUM('Annuitair deel aflossing'!E57,Aflossingsvrij!D57)</f>
        <v>0</v>
      </c>
      <c r="F57" s="4">
        <f>SUM('Annuitair deel aflossing'!F57,Aflossingsvrij!E57)</f>
        <v>0</v>
      </c>
      <c r="G57" s="4">
        <f>SUM('Annuitair deel aflossing'!G57,Aflossingsvrij!F57)</f>
        <v>0</v>
      </c>
      <c r="H57" s="4">
        <v>0</v>
      </c>
      <c r="I57" s="4">
        <f t="shared" si="1"/>
        <v>0</v>
      </c>
      <c r="J57" s="4">
        <f>SUM('Annuitair deel aflossing'!J57,Aflossingsvrij!I57)</f>
        <v>0</v>
      </c>
      <c r="K57" s="4">
        <f>SUM('Annuitair deel aflossing'!K57,Aflossingsvrij!J57)</f>
        <v>0</v>
      </c>
      <c r="L57" s="4">
        <f>SUM('Annuitair deel aflossing'!L57,Aflossingsvrij!K57)</f>
        <v>0</v>
      </c>
      <c r="M57" s="4"/>
      <c r="N57" s="4"/>
      <c r="O57" s="4"/>
      <c r="P57" s="4"/>
      <c r="Q57" s="4"/>
      <c r="R57" s="4"/>
      <c r="S57" s="4"/>
      <c r="T57" s="4"/>
      <c r="U57" s="4"/>
      <c r="V57" s="21"/>
    </row>
    <row r="58" spans="1:22" x14ac:dyDescent="0.25">
      <c r="A58" s="10">
        <f t="shared" si="2"/>
        <v>46143</v>
      </c>
      <c r="B58">
        <f t="shared" si="0"/>
        <v>5</v>
      </c>
      <c r="C58">
        <v>57</v>
      </c>
      <c r="D58" s="4">
        <f>'Annuitair deel aflossing'!D58</f>
        <v>0</v>
      </c>
      <c r="E58" s="4">
        <f>SUM('Annuitair deel aflossing'!E58,Aflossingsvrij!D58)</f>
        <v>0</v>
      </c>
      <c r="F58" s="4">
        <f>SUM('Annuitair deel aflossing'!F58,Aflossingsvrij!E58)</f>
        <v>0</v>
      </c>
      <c r="G58" s="4">
        <f>SUM('Annuitair deel aflossing'!G58,Aflossingsvrij!F58)</f>
        <v>0</v>
      </c>
      <c r="H58" s="4">
        <v>0</v>
      </c>
      <c r="I58" s="4">
        <f t="shared" si="1"/>
        <v>0</v>
      </c>
      <c r="J58" s="4">
        <f>SUM('Annuitair deel aflossing'!J58,Aflossingsvrij!I58)</f>
        <v>0</v>
      </c>
      <c r="K58" s="4">
        <f>SUM('Annuitair deel aflossing'!K58,Aflossingsvrij!J58)</f>
        <v>0</v>
      </c>
      <c r="L58" s="4">
        <f>SUM('Annuitair deel aflossing'!L58,Aflossingsvrij!K58)</f>
        <v>0</v>
      </c>
      <c r="M58" s="4"/>
      <c r="N58" s="4"/>
      <c r="O58" s="4"/>
      <c r="P58" s="4"/>
      <c r="Q58" s="4"/>
      <c r="R58" s="4"/>
      <c r="S58" s="4"/>
      <c r="T58" s="4"/>
      <c r="U58" s="4"/>
      <c r="V58" s="21"/>
    </row>
    <row r="59" spans="1:22" x14ac:dyDescent="0.25">
      <c r="A59" s="10">
        <f t="shared" si="2"/>
        <v>46174</v>
      </c>
      <c r="B59">
        <f t="shared" si="0"/>
        <v>5</v>
      </c>
      <c r="C59">
        <v>58</v>
      </c>
      <c r="D59" s="4">
        <f>'Annuitair deel aflossing'!D59</f>
        <v>0</v>
      </c>
      <c r="E59" s="4">
        <f>SUM('Annuitair deel aflossing'!E59,Aflossingsvrij!D59)</f>
        <v>0</v>
      </c>
      <c r="F59" s="4">
        <f>SUM('Annuitair deel aflossing'!F59,Aflossingsvrij!E59)</f>
        <v>0</v>
      </c>
      <c r="G59" s="4">
        <f>SUM('Annuitair deel aflossing'!G59,Aflossingsvrij!F59)</f>
        <v>0</v>
      </c>
      <c r="H59" s="4">
        <v>0</v>
      </c>
      <c r="I59" s="4">
        <f t="shared" si="1"/>
        <v>0</v>
      </c>
      <c r="J59" s="4">
        <f>SUM('Annuitair deel aflossing'!J59,Aflossingsvrij!I59)</f>
        <v>0</v>
      </c>
      <c r="K59" s="4">
        <f>SUM('Annuitair deel aflossing'!K59,Aflossingsvrij!J59)</f>
        <v>0</v>
      </c>
      <c r="L59" s="4">
        <f>SUM('Annuitair deel aflossing'!L59,Aflossingsvrij!K59)</f>
        <v>0</v>
      </c>
      <c r="M59" s="4"/>
      <c r="N59" s="4"/>
      <c r="O59" s="4"/>
      <c r="P59" s="4"/>
      <c r="Q59" s="4"/>
      <c r="R59" s="4"/>
      <c r="S59" s="4"/>
      <c r="T59" s="4"/>
      <c r="U59" s="4"/>
      <c r="V59" s="21"/>
    </row>
    <row r="60" spans="1:22" x14ac:dyDescent="0.25">
      <c r="A60" s="10">
        <f t="shared" si="2"/>
        <v>46204</v>
      </c>
      <c r="B60">
        <f t="shared" si="0"/>
        <v>5</v>
      </c>
      <c r="C60">
        <v>59</v>
      </c>
      <c r="D60" s="4">
        <f>'Annuitair deel aflossing'!D60</f>
        <v>0</v>
      </c>
      <c r="E60" s="4">
        <f>SUM('Annuitair deel aflossing'!E60,Aflossingsvrij!D60)</f>
        <v>0</v>
      </c>
      <c r="F60" s="4">
        <f>SUM('Annuitair deel aflossing'!F60,Aflossingsvrij!E60)</f>
        <v>0</v>
      </c>
      <c r="G60" s="4">
        <f>SUM('Annuitair deel aflossing'!G60,Aflossingsvrij!F60)</f>
        <v>0</v>
      </c>
      <c r="H60" s="4">
        <v>0</v>
      </c>
      <c r="I60" s="4">
        <f t="shared" si="1"/>
        <v>0</v>
      </c>
      <c r="J60" s="4">
        <f>SUM('Annuitair deel aflossing'!J60,Aflossingsvrij!I60)</f>
        <v>0</v>
      </c>
      <c r="K60" s="4">
        <f>SUM('Annuitair deel aflossing'!K60,Aflossingsvrij!J60)</f>
        <v>0</v>
      </c>
      <c r="L60" s="4">
        <f>SUM('Annuitair deel aflossing'!L60,Aflossingsvrij!K60)</f>
        <v>0</v>
      </c>
      <c r="M60" s="4"/>
      <c r="N60" s="4"/>
      <c r="O60" s="4"/>
      <c r="P60" s="4"/>
      <c r="Q60" s="4"/>
      <c r="R60" s="4"/>
      <c r="S60" s="4"/>
      <c r="T60" s="4"/>
      <c r="U60" s="4"/>
      <c r="V60" s="21"/>
    </row>
    <row r="61" spans="1:22" x14ac:dyDescent="0.25">
      <c r="A61" s="10">
        <f t="shared" si="2"/>
        <v>46235</v>
      </c>
      <c r="B61">
        <f t="shared" si="0"/>
        <v>5</v>
      </c>
      <c r="C61">
        <v>60</v>
      </c>
      <c r="D61" s="4">
        <f>'Annuitair deel aflossing'!D61</f>
        <v>0</v>
      </c>
      <c r="E61" s="4">
        <f>SUM('Annuitair deel aflossing'!E61,Aflossingsvrij!D61)</f>
        <v>0</v>
      </c>
      <c r="F61" s="4">
        <f>SUM('Annuitair deel aflossing'!F61,Aflossingsvrij!E61)</f>
        <v>0</v>
      </c>
      <c r="G61" s="4">
        <f>SUM('Annuitair deel aflossing'!G61,Aflossingsvrij!F61)</f>
        <v>0</v>
      </c>
      <c r="H61" s="4">
        <v>0</v>
      </c>
      <c r="I61" s="4">
        <f t="shared" si="1"/>
        <v>0</v>
      </c>
      <c r="J61" s="4">
        <f>SUM('Annuitair deel aflossing'!J61,Aflossingsvrij!I61)</f>
        <v>0</v>
      </c>
      <c r="K61" s="4">
        <f>SUM('Annuitair deel aflossing'!K61,Aflossingsvrij!J61)</f>
        <v>0</v>
      </c>
      <c r="L61" s="4">
        <f>SUM('Annuitair deel aflossing'!L61,Aflossingsvrij!K61)</f>
        <v>0</v>
      </c>
      <c r="M61" s="4"/>
      <c r="N61" s="4"/>
      <c r="O61" s="4"/>
      <c r="P61" s="4"/>
      <c r="Q61" s="4"/>
      <c r="R61" s="4"/>
      <c r="S61" s="4"/>
      <c r="T61" s="4"/>
      <c r="U61" s="4"/>
      <c r="V61" s="21"/>
    </row>
    <row r="62" spans="1:22" x14ac:dyDescent="0.25">
      <c r="A62" s="10">
        <f t="shared" si="2"/>
        <v>46266</v>
      </c>
      <c r="B62">
        <f t="shared" si="0"/>
        <v>6</v>
      </c>
      <c r="C62">
        <v>61</v>
      </c>
      <c r="D62" s="4">
        <f>'Annuitair deel aflossing'!D62</f>
        <v>0</v>
      </c>
      <c r="E62" s="4">
        <f>SUM('Annuitair deel aflossing'!E62,Aflossingsvrij!D62)</f>
        <v>0</v>
      </c>
      <c r="F62" s="4">
        <f>SUM('Annuitair deel aflossing'!F62,Aflossingsvrij!E62)</f>
        <v>0</v>
      </c>
      <c r="G62" s="4">
        <f>SUM('Annuitair deel aflossing'!G62,Aflossingsvrij!F62)</f>
        <v>0</v>
      </c>
      <c r="H62" s="4">
        <v>0</v>
      </c>
      <c r="I62" s="4">
        <f t="shared" si="1"/>
        <v>0</v>
      </c>
      <c r="J62" s="4">
        <f>SUM('Annuitair deel aflossing'!J62,Aflossingsvrij!I62)</f>
        <v>0</v>
      </c>
      <c r="K62" s="4">
        <f>SUM('Annuitair deel aflossing'!K62,Aflossingsvrij!J62)</f>
        <v>0</v>
      </c>
      <c r="L62" s="4">
        <f>SUM('Annuitair deel aflossing'!L62,Aflossingsvrij!K62)</f>
        <v>0</v>
      </c>
      <c r="M62" s="4"/>
      <c r="N62" s="4"/>
      <c r="O62" s="4"/>
      <c r="P62" s="4"/>
      <c r="Q62" s="4"/>
      <c r="R62" s="4"/>
      <c r="S62" s="4"/>
      <c r="T62" s="4"/>
      <c r="U62" s="4"/>
      <c r="V62" s="21"/>
    </row>
    <row r="63" spans="1:22" x14ac:dyDescent="0.25">
      <c r="A63" s="10">
        <f t="shared" si="2"/>
        <v>46296</v>
      </c>
      <c r="B63">
        <f t="shared" si="0"/>
        <v>6</v>
      </c>
      <c r="C63">
        <v>62</v>
      </c>
      <c r="D63" s="4">
        <f>'Annuitair deel aflossing'!D63</f>
        <v>0</v>
      </c>
      <c r="E63" s="4">
        <f>SUM('Annuitair deel aflossing'!E63,Aflossingsvrij!D63)</f>
        <v>0</v>
      </c>
      <c r="F63" s="4">
        <f>SUM('Annuitair deel aflossing'!F63,Aflossingsvrij!E63)</f>
        <v>0</v>
      </c>
      <c r="G63" s="4">
        <f>SUM('Annuitair deel aflossing'!G63,Aflossingsvrij!F63)</f>
        <v>0</v>
      </c>
      <c r="H63" s="4">
        <v>0</v>
      </c>
      <c r="I63" s="4">
        <f t="shared" si="1"/>
        <v>0</v>
      </c>
      <c r="J63" s="4">
        <f>SUM('Annuitair deel aflossing'!J63,Aflossingsvrij!I63)</f>
        <v>0</v>
      </c>
      <c r="K63" s="4">
        <f>SUM('Annuitair deel aflossing'!K63,Aflossingsvrij!J63)</f>
        <v>0</v>
      </c>
      <c r="L63" s="4">
        <f>SUM('Annuitair deel aflossing'!L63,Aflossingsvrij!K63)</f>
        <v>0</v>
      </c>
      <c r="M63" s="4"/>
      <c r="N63" s="4"/>
      <c r="O63" s="4"/>
      <c r="P63" s="4"/>
      <c r="Q63" s="4"/>
      <c r="R63" s="4"/>
      <c r="S63" s="4"/>
      <c r="T63" s="4"/>
      <c r="U63" s="4"/>
      <c r="V63" s="21"/>
    </row>
    <row r="64" spans="1:22" x14ac:dyDescent="0.25">
      <c r="A64" s="10">
        <f t="shared" si="2"/>
        <v>46327</v>
      </c>
      <c r="B64">
        <f t="shared" si="0"/>
        <v>6</v>
      </c>
      <c r="C64">
        <v>63</v>
      </c>
      <c r="D64" s="4">
        <f>'Annuitair deel aflossing'!D64</f>
        <v>0</v>
      </c>
      <c r="E64" s="4">
        <f>SUM('Annuitair deel aflossing'!E64,Aflossingsvrij!D64)</f>
        <v>0</v>
      </c>
      <c r="F64" s="4">
        <f>SUM('Annuitair deel aflossing'!F64,Aflossingsvrij!E64)</f>
        <v>0</v>
      </c>
      <c r="G64" s="4">
        <f>SUM('Annuitair deel aflossing'!G64,Aflossingsvrij!F64)</f>
        <v>0</v>
      </c>
      <c r="H64" s="4">
        <v>0</v>
      </c>
      <c r="I64" s="4">
        <f t="shared" si="1"/>
        <v>0</v>
      </c>
      <c r="J64" s="4">
        <f>SUM('Annuitair deel aflossing'!J64,Aflossingsvrij!I64)</f>
        <v>0</v>
      </c>
      <c r="K64" s="4">
        <f>SUM('Annuitair deel aflossing'!K64,Aflossingsvrij!J64)</f>
        <v>0</v>
      </c>
      <c r="L64" s="4">
        <f>SUM('Annuitair deel aflossing'!L64,Aflossingsvrij!K64)</f>
        <v>0</v>
      </c>
      <c r="M64" s="4"/>
      <c r="N64" s="4"/>
      <c r="O64" s="4"/>
      <c r="P64" s="4"/>
      <c r="Q64" s="4"/>
      <c r="R64" s="4"/>
      <c r="S64" s="4"/>
      <c r="T64" s="4"/>
      <c r="U64" s="4"/>
      <c r="V64" s="21"/>
    </row>
    <row r="65" spans="1:22" x14ac:dyDescent="0.25">
      <c r="A65" s="10">
        <f t="shared" si="2"/>
        <v>46357</v>
      </c>
      <c r="B65">
        <f t="shared" si="0"/>
        <v>6</v>
      </c>
      <c r="C65">
        <v>64</v>
      </c>
      <c r="D65" s="4">
        <f>'Annuitair deel aflossing'!D65</f>
        <v>0</v>
      </c>
      <c r="E65" s="4">
        <f>SUM('Annuitair deel aflossing'!E65,Aflossingsvrij!D65)</f>
        <v>0</v>
      </c>
      <c r="F65" s="4">
        <f>SUM('Annuitair deel aflossing'!F65,Aflossingsvrij!E65)</f>
        <v>0</v>
      </c>
      <c r="G65" s="4">
        <f>SUM('Annuitair deel aflossing'!G65,Aflossingsvrij!F65)</f>
        <v>0</v>
      </c>
      <c r="H65" s="4">
        <v>0</v>
      </c>
      <c r="I65" s="4">
        <f t="shared" si="1"/>
        <v>0</v>
      </c>
      <c r="J65" s="4">
        <f>SUM('Annuitair deel aflossing'!J65,Aflossingsvrij!I65)</f>
        <v>0</v>
      </c>
      <c r="K65" s="4">
        <f>SUM('Annuitair deel aflossing'!K65,Aflossingsvrij!J65)</f>
        <v>0</v>
      </c>
      <c r="L65" s="4">
        <f>SUM('Annuitair deel aflossing'!L65,Aflossingsvrij!K65)</f>
        <v>0</v>
      </c>
      <c r="M65" s="4"/>
      <c r="N65" s="4"/>
      <c r="O65" s="4"/>
      <c r="P65" s="4"/>
      <c r="Q65" s="4"/>
      <c r="R65" s="4"/>
      <c r="S65" s="4"/>
      <c r="T65" s="4"/>
      <c r="U65" s="4"/>
      <c r="V65" s="21"/>
    </row>
    <row r="66" spans="1:22" x14ac:dyDescent="0.25">
      <c r="A66" s="10">
        <f t="shared" si="2"/>
        <v>46388</v>
      </c>
      <c r="B66">
        <f t="shared" si="0"/>
        <v>6</v>
      </c>
      <c r="C66">
        <v>65</v>
      </c>
      <c r="D66" s="4">
        <f>'Annuitair deel aflossing'!D66</f>
        <v>0</v>
      </c>
      <c r="E66" s="4">
        <f>SUM('Annuitair deel aflossing'!E66,Aflossingsvrij!D66)</f>
        <v>0</v>
      </c>
      <c r="F66" s="4">
        <f>SUM('Annuitair deel aflossing'!F66,Aflossingsvrij!E66)</f>
        <v>0</v>
      </c>
      <c r="G66" s="4">
        <f>SUM('Annuitair deel aflossing'!G66,Aflossingsvrij!F66)</f>
        <v>0</v>
      </c>
      <c r="H66" s="4">
        <v>0</v>
      </c>
      <c r="I66" s="4">
        <f t="shared" si="1"/>
        <v>0</v>
      </c>
      <c r="J66" s="4">
        <f>SUM('Annuitair deel aflossing'!J66,Aflossingsvrij!I66)</f>
        <v>0</v>
      </c>
      <c r="K66" s="4">
        <f>SUM('Annuitair deel aflossing'!K66,Aflossingsvrij!J66)</f>
        <v>0</v>
      </c>
      <c r="L66" s="4">
        <f>SUM('Annuitair deel aflossing'!L66,Aflossingsvrij!K66)</f>
        <v>0</v>
      </c>
      <c r="M66" s="4"/>
      <c r="N66" s="4"/>
      <c r="O66" s="4"/>
      <c r="P66" s="4"/>
      <c r="Q66" s="4"/>
      <c r="R66" s="4"/>
      <c r="S66" s="4"/>
      <c r="T66" s="4"/>
      <c r="U66" s="4"/>
      <c r="V66" s="21"/>
    </row>
    <row r="67" spans="1:22" x14ac:dyDescent="0.25">
      <c r="A67" s="10">
        <f t="shared" si="2"/>
        <v>46419</v>
      </c>
      <c r="B67">
        <f t="shared" ref="B67:B130" si="3">CEILING(C67/12,1)</f>
        <v>6</v>
      </c>
      <c r="C67">
        <v>66</v>
      </c>
      <c r="D67" s="4">
        <f>'Annuitair deel aflossing'!D67</f>
        <v>0</v>
      </c>
      <c r="E67" s="4">
        <f>SUM('Annuitair deel aflossing'!E67,Aflossingsvrij!D67)</f>
        <v>0</v>
      </c>
      <c r="F67" s="4">
        <f>SUM('Annuitair deel aflossing'!F67,Aflossingsvrij!E67)</f>
        <v>0</v>
      </c>
      <c r="G67" s="4">
        <f>SUM('Annuitair deel aflossing'!G67,Aflossingsvrij!F67)</f>
        <v>0</v>
      </c>
      <c r="H67" s="4">
        <v>0</v>
      </c>
      <c r="I67" s="4">
        <f t="shared" ref="I67:I130" si="4">G67-H67</f>
        <v>0</v>
      </c>
      <c r="J67" s="4">
        <f>SUM('Annuitair deel aflossing'!J67,Aflossingsvrij!I67)</f>
        <v>0</v>
      </c>
      <c r="K67" s="4">
        <f>SUM('Annuitair deel aflossing'!K67,Aflossingsvrij!J67)</f>
        <v>0</v>
      </c>
      <c r="L67" s="4">
        <f>SUM('Annuitair deel aflossing'!L67,Aflossingsvrij!K67)</f>
        <v>0</v>
      </c>
      <c r="M67" s="4"/>
      <c r="N67" s="4"/>
      <c r="O67" s="4"/>
      <c r="P67" s="4"/>
      <c r="Q67" s="4"/>
      <c r="R67" s="4"/>
      <c r="S67" s="4"/>
      <c r="T67" s="4"/>
      <c r="U67" s="4"/>
      <c r="V67" s="21"/>
    </row>
    <row r="68" spans="1:22" x14ac:dyDescent="0.25">
      <c r="A68" s="10">
        <f t="shared" ref="A68:A131" si="5">DATE(YEAR(A67),MONTH(A67)+1,DAY(A67))</f>
        <v>46447</v>
      </c>
      <c r="B68">
        <f t="shared" si="3"/>
        <v>6</v>
      </c>
      <c r="C68">
        <v>67</v>
      </c>
      <c r="D68" s="4">
        <f>'Annuitair deel aflossing'!D68</f>
        <v>0</v>
      </c>
      <c r="E68" s="4">
        <f>SUM('Annuitair deel aflossing'!E68,Aflossingsvrij!D68)</f>
        <v>0</v>
      </c>
      <c r="F68" s="4">
        <f>SUM('Annuitair deel aflossing'!F68,Aflossingsvrij!E68)</f>
        <v>0</v>
      </c>
      <c r="G68" s="4">
        <f>SUM('Annuitair deel aflossing'!G68,Aflossingsvrij!F68)</f>
        <v>0</v>
      </c>
      <c r="H68" s="4">
        <v>0</v>
      </c>
      <c r="I68" s="4">
        <f t="shared" si="4"/>
        <v>0</v>
      </c>
      <c r="J68" s="4">
        <f>SUM('Annuitair deel aflossing'!J68,Aflossingsvrij!I68)</f>
        <v>0</v>
      </c>
      <c r="K68" s="4">
        <f>SUM('Annuitair deel aflossing'!K68,Aflossingsvrij!J68)</f>
        <v>0</v>
      </c>
      <c r="L68" s="4">
        <f>SUM('Annuitair deel aflossing'!L68,Aflossingsvrij!K68)</f>
        <v>0</v>
      </c>
      <c r="M68" s="4"/>
      <c r="N68" s="4"/>
      <c r="O68" s="4"/>
      <c r="P68" s="4"/>
      <c r="Q68" s="4"/>
      <c r="R68" s="4"/>
      <c r="S68" s="4"/>
      <c r="T68" s="4"/>
      <c r="U68" s="4"/>
      <c r="V68" s="21"/>
    </row>
    <row r="69" spans="1:22" x14ac:dyDescent="0.25">
      <c r="A69" s="10">
        <f t="shared" si="5"/>
        <v>46478</v>
      </c>
      <c r="B69">
        <f t="shared" si="3"/>
        <v>6</v>
      </c>
      <c r="C69">
        <v>68</v>
      </c>
      <c r="D69" s="4">
        <f>'Annuitair deel aflossing'!D69</f>
        <v>0</v>
      </c>
      <c r="E69" s="4">
        <f>SUM('Annuitair deel aflossing'!E69,Aflossingsvrij!D69)</f>
        <v>0</v>
      </c>
      <c r="F69" s="4">
        <f>SUM('Annuitair deel aflossing'!F69,Aflossingsvrij!E69)</f>
        <v>0</v>
      </c>
      <c r="G69" s="4">
        <f>SUM('Annuitair deel aflossing'!G69,Aflossingsvrij!F69)</f>
        <v>0</v>
      </c>
      <c r="H69" s="4">
        <v>0</v>
      </c>
      <c r="I69" s="4">
        <f t="shared" si="4"/>
        <v>0</v>
      </c>
      <c r="J69" s="4">
        <f>SUM('Annuitair deel aflossing'!J69,Aflossingsvrij!I69)</f>
        <v>0</v>
      </c>
      <c r="K69" s="4">
        <f>SUM('Annuitair deel aflossing'!K69,Aflossingsvrij!J69)</f>
        <v>0</v>
      </c>
      <c r="L69" s="4">
        <f>SUM('Annuitair deel aflossing'!L69,Aflossingsvrij!K69)</f>
        <v>0</v>
      </c>
      <c r="M69" s="4"/>
      <c r="N69" s="4"/>
      <c r="O69" s="4"/>
      <c r="P69" s="4"/>
      <c r="Q69" s="4"/>
      <c r="R69" s="4"/>
      <c r="S69" s="4"/>
      <c r="T69" s="4"/>
      <c r="U69" s="4"/>
      <c r="V69" s="21"/>
    </row>
    <row r="70" spans="1:22" x14ac:dyDescent="0.25">
      <c r="A70" s="10">
        <f t="shared" si="5"/>
        <v>46508</v>
      </c>
      <c r="B70">
        <f t="shared" si="3"/>
        <v>6</v>
      </c>
      <c r="C70">
        <v>69</v>
      </c>
      <c r="D70" s="4">
        <f>'Annuitair deel aflossing'!D70</f>
        <v>0</v>
      </c>
      <c r="E70" s="4">
        <f>SUM('Annuitair deel aflossing'!E70,Aflossingsvrij!D70)</f>
        <v>0</v>
      </c>
      <c r="F70" s="4">
        <f>SUM('Annuitair deel aflossing'!F70,Aflossingsvrij!E70)</f>
        <v>0</v>
      </c>
      <c r="G70" s="4">
        <f>SUM('Annuitair deel aflossing'!G70,Aflossingsvrij!F70)</f>
        <v>0</v>
      </c>
      <c r="H70" s="4">
        <v>0</v>
      </c>
      <c r="I70" s="4">
        <f t="shared" si="4"/>
        <v>0</v>
      </c>
      <c r="J70" s="4">
        <f>SUM('Annuitair deel aflossing'!J70,Aflossingsvrij!I70)</f>
        <v>0</v>
      </c>
      <c r="K70" s="4">
        <f>SUM('Annuitair deel aflossing'!K70,Aflossingsvrij!J70)</f>
        <v>0</v>
      </c>
      <c r="L70" s="4">
        <f>SUM('Annuitair deel aflossing'!L70,Aflossingsvrij!K70)</f>
        <v>0</v>
      </c>
      <c r="M70" s="4"/>
      <c r="N70" s="4"/>
      <c r="O70" s="4"/>
      <c r="P70" s="4"/>
      <c r="Q70" s="4"/>
      <c r="R70" s="4"/>
      <c r="S70" s="4"/>
      <c r="T70" s="4"/>
      <c r="U70" s="4"/>
      <c r="V70" s="4">
        <f>SUM(Q59:Q70)</f>
        <v>0</v>
      </c>
    </row>
    <row r="71" spans="1:22" x14ac:dyDescent="0.25">
      <c r="A71" s="10">
        <f t="shared" si="5"/>
        <v>46539</v>
      </c>
      <c r="B71">
        <f t="shared" si="3"/>
        <v>6</v>
      </c>
      <c r="C71">
        <v>70</v>
      </c>
      <c r="D71" s="4">
        <f>'Annuitair deel aflossing'!D71</f>
        <v>0</v>
      </c>
      <c r="E71" s="4">
        <f>SUM('Annuitair deel aflossing'!E71,Aflossingsvrij!D71)</f>
        <v>0</v>
      </c>
      <c r="F71" s="4">
        <f>SUM('Annuitair deel aflossing'!F71,Aflossingsvrij!E71)</f>
        <v>0</v>
      </c>
      <c r="G71" s="4">
        <f>SUM('Annuitair deel aflossing'!G71,Aflossingsvrij!F71)</f>
        <v>0</v>
      </c>
      <c r="H71" s="4">
        <v>0</v>
      </c>
      <c r="I71" s="4">
        <f t="shared" si="4"/>
        <v>0</v>
      </c>
      <c r="J71" s="4">
        <f>SUM('Annuitair deel aflossing'!J71,Aflossingsvrij!I71)</f>
        <v>0</v>
      </c>
      <c r="K71" s="4">
        <f>SUM('Annuitair deel aflossing'!K71,Aflossingsvrij!J71)</f>
        <v>0</v>
      </c>
      <c r="L71" s="4">
        <f>SUM('Annuitair deel aflossing'!L71,Aflossingsvrij!K71)</f>
        <v>0</v>
      </c>
      <c r="M71" s="4"/>
      <c r="N71" s="4"/>
      <c r="O71" s="4"/>
      <c r="P71" s="4"/>
      <c r="Q71" s="4"/>
      <c r="R71" s="4"/>
      <c r="S71" s="4"/>
      <c r="T71" s="4"/>
      <c r="U71" s="4"/>
      <c r="V71" s="21"/>
    </row>
    <row r="72" spans="1:22" x14ac:dyDescent="0.25">
      <c r="A72" s="10">
        <f t="shared" si="5"/>
        <v>46569</v>
      </c>
      <c r="B72">
        <f t="shared" si="3"/>
        <v>6</v>
      </c>
      <c r="C72">
        <v>71</v>
      </c>
      <c r="D72" s="4">
        <f>'Annuitair deel aflossing'!D72</f>
        <v>0</v>
      </c>
      <c r="E72" s="4">
        <f>SUM('Annuitair deel aflossing'!E72,Aflossingsvrij!D72)</f>
        <v>0</v>
      </c>
      <c r="F72" s="4">
        <f>SUM('Annuitair deel aflossing'!F72,Aflossingsvrij!E72)</f>
        <v>0</v>
      </c>
      <c r="G72" s="4">
        <f>SUM('Annuitair deel aflossing'!G72,Aflossingsvrij!F72)</f>
        <v>0</v>
      </c>
      <c r="H72" s="4">
        <v>0</v>
      </c>
      <c r="I72" s="4">
        <f t="shared" si="4"/>
        <v>0</v>
      </c>
      <c r="J72" s="4">
        <f>SUM('Annuitair deel aflossing'!J72,Aflossingsvrij!I72)</f>
        <v>0</v>
      </c>
      <c r="K72" s="4">
        <f>SUM('Annuitair deel aflossing'!K72,Aflossingsvrij!J72)</f>
        <v>0</v>
      </c>
      <c r="L72" s="4">
        <f>SUM('Annuitair deel aflossing'!L72,Aflossingsvrij!K72)</f>
        <v>0</v>
      </c>
      <c r="M72" s="4"/>
      <c r="N72" s="4"/>
      <c r="O72" s="4"/>
      <c r="P72" s="4"/>
      <c r="Q72" s="4"/>
      <c r="R72" s="4"/>
      <c r="S72" s="4"/>
      <c r="T72" s="4"/>
      <c r="U72" s="4"/>
      <c r="V72" s="21"/>
    </row>
    <row r="73" spans="1:22" x14ac:dyDescent="0.25">
      <c r="A73" s="10">
        <f t="shared" si="5"/>
        <v>46600</v>
      </c>
      <c r="B73">
        <f t="shared" si="3"/>
        <v>6</v>
      </c>
      <c r="C73">
        <v>72</v>
      </c>
      <c r="D73" s="4">
        <f>'Annuitair deel aflossing'!D73</f>
        <v>0</v>
      </c>
      <c r="E73" s="4">
        <f>SUM('Annuitair deel aflossing'!E73,Aflossingsvrij!D73)</f>
        <v>0</v>
      </c>
      <c r="F73" s="4">
        <f>SUM('Annuitair deel aflossing'!F73,Aflossingsvrij!E73)</f>
        <v>0</v>
      </c>
      <c r="G73" s="4">
        <f>SUM('Annuitair deel aflossing'!G73,Aflossingsvrij!F73)</f>
        <v>0</v>
      </c>
      <c r="H73" s="4">
        <v>0</v>
      </c>
      <c r="I73" s="4">
        <f t="shared" si="4"/>
        <v>0</v>
      </c>
      <c r="J73" s="4">
        <f>SUM('Annuitair deel aflossing'!J73,Aflossingsvrij!I73)</f>
        <v>0</v>
      </c>
      <c r="K73" s="4">
        <f>SUM('Annuitair deel aflossing'!K73,Aflossingsvrij!J73)</f>
        <v>0</v>
      </c>
      <c r="L73" s="4">
        <f>SUM('Annuitair deel aflossing'!L73,Aflossingsvrij!K73)</f>
        <v>0</v>
      </c>
      <c r="M73" s="4"/>
      <c r="N73" s="4"/>
      <c r="O73" s="4"/>
      <c r="P73" s="4"/>
      <c r="Q73" s="4"/>
      <c r="R73" s="4"/>
      <c r="S73" s="4"/>
      <c r="T73" s="4"/>
      <c r="U73" s="4"/>
      <c r="V73" s="21"/>
    </row>
    <row r="74" spans="1:22" x14ac:dyDescent="0.25">
      <c r="A74" s="10">
        <f t="shared" si="5"/>
        <v>46631</v>
      </c>
      <c r="B74">
        <f t="shared" si="3"/>
        <v>7</v>
      </c>
      <c r="C74">
        <v>73</v>
      </c>
      <c r="D74" s="4">
        <f>'Annuitair deel aflossing'!D74</f>
        <v>0</v>
      </c>
      <c r="E74" s="4">
        <f>SUM('Annuitair deel aflossing'!E74,Aflossingsvrij!D74)</f>
        <v>0</v>
      </c>
      <c r="F74" s="4">
        <f>SUM('Annuitair deel aflossing'!F74,Aflossingsvrij!E74)</f>
        <v>0</v>
      </c>
      <c r="G74" s="4">
        <f>SUM('Annuitair deel aflossing'!G74,Aflossingsvrij!F74)</f>
        <v>0</v>
      </c>
      <c r="H74" s="4">
        <v>0</v>
      </c>
      <c r="I74" s="4">
        <f t="shared" si="4"/>
        <v>0</v>
      </c>
      <c r="J74" s="4">
        <f>SUM('Annuitair deel aflossing'!J74,Aflossingsvrij!I74)</f>
        <v>0</v>
      </c>
      <c r="K74" s="4">
        <f>SUM('Annuitair deel aflossing'!K74,Aflossingsvrij!J74)</f>
        <v>0</v>
      </c>
      <c r="L74" s="4">
        <f>SUM('Annuitair deel aflossing'!L74,Aflossingsvrij!K74)</f>
        <v>0</v>
      </c>
      <c r="M74" s="4"/>
      <c r="N74" s="4"/>
      <c r="O74" s="4"/>
      <c r="P74" s="4"/>
      <c r="Q74" s="4"/>
      <c r="R74" s="4"/>
      <c r="S74" s="4"/>
      <c r="T74" s="4"/>
      <c r="U74" s="4"/>
      <c r="V74" s="21"/>
    </row>
    <row r="75" spans="1:22" x14ac:dyDescent="0.25">
      <c r="A75" s="10">
        <f t="shared" si="5"/>
        <v>46661</v>
      </c>
      <c r="B75">
        <f t="shared" si="3"/>
        <v>7</v>
      </c>
      <c r="C75">
        <v>74</v>
      </c>
      <c r="D75" s="4">
        <f>'Annuitair deel aflossing'!D75</f>
        <v>0</v>
      </c>
      <c r="E75" s="4">
        <f>SUM('Annuitair deel aflossing'!E75,Aflossingsvrij!D75)</f>
        <v>0</v>
      </c>
      <c r="F75" s="4">
        <f>SUM('Annuitair deel aflossing'!F75,Aflossingsvrij!E75)</f>
        <v>0</v>
      </c>
      <c r="G75" s="4">
        <f>SUM('Annuitair deel aflossing'!G75,Aflossingsvrij!F75)</f>
        <v>0</v>
      </c>
      <c r="H75" s="4">
        <v>0</v>
      </c>
      <c r="I75" s="4">
        <f t="shared" si="4"/>
        <v>0</v>
      </c>
      <c r="J75" s="4">
        <f>SUM('Annuitair deel aflossing'!J75,Aflossingsvrij!I75)</f>
        <v>0</v>
      </c>
      <c r="K75" s="4">
        <f>SUM('Annuitair deel aflossing'!K75,Aflossingsvrij!J75)</f>
        <v>0</v>
      </c>
      <c r="L75" s="4">
        <f>SUM('Annuitair deel aflossing'!L75,Aflossingsvrij!K75)</f>
        <v>0</v>
      </c>
      <c r="M75" s="4"/>
      <c r="N75" s="4"/>
      <c r="O75" s="4"/>
      <c r="P75" s="4"/>
      <c r="Q75" s="4"/>
      <c r="R75" s="4"/>
      <c r="S75" s="4"/>
      <c r="T75" s="4"/>
      <c r="U75" s="4"/>
      <c r="V75" s="21"/>
    </row>
    <row r="76" spans="1:22" x14ac:dyDescent="0.25">
      <c r="A76" s="10">
        <f t="shared" si="5"/>
        <v>46692</v>
      </c>
      <c r="B76">
        <f t="shared" si="3"/>
        <v>7</v>
      </c>
      <c r="C76">
        <v>75</v>
      </c>
      <c r="D76" s="4">
        <f>'Annuitair deel aflossing'!D76</f>
        <v>0</v>
      </c>
      <c r="E76" s="4">
        <f>SUM('Annuitair deel aflossing'!E76,Aflossingsvrij!D76)</f>
        <v>0</v>
      </c>
      <c r="F76" s="4">
        <f>SUM('Annuitair deel aflossing'!F76,Aflossingsvrij!E76)</f>
        <v>0</v>
      </c>
      <c r="G76" s="4">
        <f>SUM('Annuitair deel aflossing'!G76,Aflossingsvrij!F76)</f>
        <v>0</v>
      </c>
      <c r="H76" s="4">
        <v>0</v>
      </c>
      <c r="I76" s="4">
        <f t="shared" si="4"/>
        <v>0</v>
      </c>
      <c r="J76" s="4">
        <f>SUM('Annuitair deel aflossing'!J76,Aflossingsvrij!I76)</f>
        <v>0</v>
      </c>
      <c r="K76" s="4">
        <f>SUM('Annuitair deel aflossing'!K76,Aflossingsvrij!J76)</f>
        <v>0</v>
      </c>
      <c r="L76" s="4">
        <f>SUM('Annuitair deel aflossing'!L76,Aflossingsvrij!K76)</f>
        <v>0</v>
      </c>
      <c r="M76" s="4"/>
      <c r="N76" s="4"/>
      <c r="O76" s="4"/>
      <c r="P76" s="4"/>
      <c r="Q76" s="4"/>
      <c r="R76" s="4"/>
      <c r="S76" s="4"/>
      <c r="T76" s="4"/>
      <c r="U76" s="4"/>
      <c r="V76" s="21"/>
    </row>
    <row r="77" spans="1:22" x14ac:dyDescent="0.25">
      <c r="A77" s="10">
        <f t="shared" si="5"/>
        <v>46722</v>
      </c>
      <c r="B77">
        <f t="shared" si="3"/>
        <v>7</v>
      </c>
      <c r="C77">
        <v>76</v>
      </c>
      <c r="D77" s="4">
        <f>'Annuitair deel aflossing'!D77</f>
        <v>0</v>
      </c>
      <c r="E77" s="4">
        <f>SUM('Annuitair deel aflossing'!E77,Aflossingsvrij!D77)</f>
        <v>0</v>
      </c>
      <c r="F77" s="4">
        <f>SUM('Annuitair deel aflossing'!F77,Aflossingsvrij!E77)</f>
        <v>0</v>
      </c>
      <c r="G77" s="4">
        <f>SUM('Annuitair deel aflossing'!G77,Aflossingsvrij!F77)</f>
        <v>0</v>
      </c>
      <c r="H77" s="4">
        <v>0</v>
      </c>
      <c r="I77" s="4">
        <f t="shared" si="4"/>
        <v>0</v>
      </c>
      <c r="J77" s="4">
        <f>SUM('Annuitair deel aflossing'!J77,Aflossingsvrij!I77)</f>
        <v>0</v>
      </c>
      <c r="K77" s="4">
        <f>SUM('Annuitair deel aflossing'!K77,Aflossingsvrij!J77)</f>
        <v>0</v>
      </c>
      <c r="L77" s="4">
        <f>SUM('Annuitair deel aflossing'!L77,Aflossingsvrij!K77)</f>
        <v>0</v>
      </c>
      <c r="M77" s="4"/>
      <c r="N77" s="4"/>
      <c r="O77" s="4"/>
      <c r="P77" s="4"/>
      <c r="Q77" s="4"/>
      <c r="R77" s="4"/>
      <c r="S77" s="4"/>
      <c r="T77" s="4"/>
      <c r="U77" s="4"/>
      <c r="V77" s="21"/>
    </row>
    <row r="78" spans="1:22" x14ac:dyDescent="0.25">
      <c r="A78" s="10">
        <f t="shared" si="5"/>
        <v>46753</v>
      </c>
      <c r="B78">
        <f t="shared" si="3"/>
        <v>7</v>
      </c>
      <c r="C78">
        <v>77</v>
      </c>
      <c r="D78" s="4">
        <f>'Annuitair deel aflossing'!D78</f>
        <v>0</v>
      </c>
      <c r="E78" s="4">
        <f>SUM('Annuitair deel aflossing'!E78,Aflossingsvrij!D78)</f>
        <v>0</v>
      </c>
      <c r="F78" s="4">
        <f>SUM('Annuitair deel aflossing'!F78,Aflossingsvrij!E78)</f>
        <v>0</v>
      </c>
      <c r="G78" s="4">
        <f>SUM('Annuitair deel aflossing'!G78,Aflossingsvrij!F78)</f>
        <v>0</v>
      </c>
      <c r="H78" s="4">
        <v>0</v>
      </c>
      <c r="I78" s="4">
        <f t="shared" si="4"/>
        <v>0</v>
      </c>
      <c r="J78" s="4">
        <f>SUM('Annuitair deel aflossing'!J78,Aflossingsvrij!I78)</f>
        <v>0</v>
      </c>
      <c r="K78" s="4">
        <f>SUM('Annuitair deel aflossing'!K78,Aflossingsvrij!J78)</f>
        <v>0</v>
      </c>
      <c r="L78" s="4">
        <f>SUM('Annuitair deel aflossing'!L78,Aflossingsvrij!K78)</f>
        <v>0</v>
      </c>
      <c r="M78" s="4"/>
      <c r="N78" s="4"/>
      <c r="O78" s="4"/>
      <c r="P78" s="4"/>
      <c r="Q78" s="4"/>
      <c r="R78" s="4"/>
      <c r="S78" s="4"/>
      <c r="T78" s="4"/>
      <c r="U78" s="4"/>
      <c r="V78" s="21"/>
    </row>
    <row r="79" spans="1:22" x14ac:dyDescent="0.25">
      <c r="A79" s="10">
        <f t="shared" si="5"/>
        <v>46784</v>
      </c>
      <c r="B79">
        <f t="shared" si="3"/>
        <v>7</v>
      </c>
      <c r="C79">
        <v>78</v>
      </c>
      <c r="D79" s="4">
        <f>'Annuitair deel aflossing'!D79</f>
        <v>0</v>
      </c>
      <c r="E79" s="4">
        <f>SUM('Annuitair deel aflossing'!E79,Aflossingsvrij!D79)</f>
        <v>0</v>
      </c>
      <c r="F79" s="4">
        <f>SUM('Annuitair deel aflossing'!F79,Aflossingsvrij!E79)</f>
        <v>0</v>
      </c>
      <c r="G79" s="4">
        <f>SUM('Annuitair deel aflossing'!G79,Aflossingsvrij!F79)</f>
        <v>0</v>
      </c>
      <c r="H79" s="4">
        <v>0</v>
      </c>
      <c r="I79" s="4">
        <f t="shared" si="4"/>
        <v>0</v>
      </c>
      <c r="J79" s="4">
        <f>SUM('Annuitair deel aflossing'!J79,Aflossingsvrij!I79)</f>
        <v>0</v>
      </c>
      <c r="K79" s="4">
        <f>SUM('Annuitair deel aflossing'!K79,Aflossingsvrij!J79)</f>
        <v>0</v>
      </c>
      <c r="L79" s="4">
        <f>SUM('Annuitair deel aflossing'!L79,Aflossingsvrij!K79)</f>
        <v>0</v>
      </c>
      <c r="M79" s="4"/>
      <c r="N79" s="4"/>
      <c r="O79" s="4"/>
      <c r="P79" s="4"/>
      <c r="Q79" s="4"/>
      <c r="R79" s="4"/>
      <c r="S79" s="4"/>
      <c r="T79" s="4"/>
      <c r="U79" s="4"/>
      <c r="V79" s="21"/>
    </row>
    <row r="80" spans="1:22" x14ac:dyDescent="0.25">
      <c r="A80" s="10">
        <f t="shared" si="5"/>
        <v>46813</v>
      </c>
      <c r="B80">
        <f t="shared" si="3"/>
        <v>7</v>
      </c>
      <c r="C80">
        <v>79</v>
      </c>
      <c r="D80" s="4">
        <f>'Annuitair deel aflossing'!D80</f>
        <v>0</v>
      </c>
      <c r="E80" s="4">
        <f>SUM('Annuitair deel aflossing'!E80,Aflossingsvrij!D80)</f>
        <v>0</v>
      </c>
      <c r="F80" s="4">
        <f>SUM('Annuitair deel aflossing'!F80,Aflossingsvrij!E80)</f>
        <v>0</v>
      </c>
      <c r="G80" s="4">
        <f>SUM('Annuitair deel aflossing'!G80,Aflossingsvrij!F80)</f>
        <v>0</v>
      </c>
      <c r="H80" s="4">
        <v>0</v>
      </c>
      <c r="I80" s="4">
        <f t="shared" si="4"/>
        <v>0</v>
      </c>
      <c r="J80" s="4">
        <f>SUM('Annuitair deel aflossing'!J80,Aflossingsvrij!I80)</f>
        <v>0</v>
      </c>
      <c r="K80" s="4">
        <f>SUM('Annuitair deel aflossing'!K80,Aflossingsvrij!J80)</f>
        <v>0</v>
      </c>
      <c r="L80" s="4">
        <f>SUM('Annuitair deel aflossing'!L80,Aflossingsvrij!K80)</f>
        <v>0</v>
      </c>
      <c r="M80" s="4"/>
      <c r="N80" s="4"/>
      <c r="O80" s="4"/>
      <c r="P80" s="4"/>
      <c r="Q80" s="4"/>
      <c r="R80" s="4"/>
      <c r="S80" s="4"/>
      <c r="T80" s="4"/>
      <c r="U80" s="4"/>
      <c r="V80" s="21"/>
    </row>
    <row r="81" spans="1:22" x14ac:dyDescent="0.25">
      <c r="A81" s="10">
        <f t="shared" si="5"/>
        <v>46844</v>
      </c>
      <c r="B81">
        <f t="shared" si="3"/>
        <v>7</v>
      </c>
      <c r="C81">
        <v>80</v>
      </c>
      <c r="D81" s="4">
        <f>'Annuitair deel aflossing'!D81</f>
        <v>0</v>
      </c>
      <c r="E81" s="4">
        <f>SUM('Annuitair deel aflossing'!E81,Aflossingsvrij!D81)</f>
        <v>0</v>
      </c>
      <c r="F81" s="4">
        <f>SUM('Annuitair deel aflossing'!F81,Aflossingsvrij!E81)</f>
        <v>0</v>
      </c>
      <c r="G81" s="4">
        <f>SUM('Annuitair deel aflossing'!G81,Aflossingsvrij!F81)</f>
        <v>0</v>
      </c>
      <c r="H81" s="4">
        <v>0</v>
      </c>
      <c r="I81" s="4">
        <f t="shared" si="4"/>
        <v>0</v>
      </c>
      <c r="J81" s="4">
        <f>SUM('Annuitair deel aflossing'!J81,Aflossingsvrij!I81)</f>
        <v>0</v>
      </c>
      <c r="K81" s="4">
        <f>SUM('Annuitair deel aflossing'!K81,Aflossingsvrij!J81)</f>
        <v>0</v>
      </c>
      <c r="L81" s="4">
        <f>SUM('Annuitair deel aflossing'!L81,Aflossingsvrij!K81)</f>
        <v>0</v>
      </c>
      <c r="M81" s="4"/>
      <c r="N81" s="4"/>
      <c r="O81" s="4"/>
      <c r="P81" s="4"/>
      <c r="Q81" s="4"/>
      <c r="R81" s="4"/>
      <c r="S81" s="4"/>
      <c r="T81" s="4"/>
      <c r="U81" s="4"/>
      <c r="V81" s="21"/>
    </row>
    <row r="82" spans="1:22" x14ac:dyDescent="0.25">
      <c r="A82" s="10">
        <f t="shared" si="5"/>
        <v>46874</v>
      </c>
      <c r="B82">
        <f t="shared" si="3"/>
        <v>7</v>
      </c>
      <c r="C82">
        <v>81</v>
      </c>
      <c r="D82" s="4">
        <f>'Annuitair deel aflossing'!D82</f>
        <v>0</v>
      </c>
      <c r="E82" s="4">
        <f>SUM('Annuitair deel aflossing'!E82,Aflossingsvrij!D82)</f>
        <v>0</v>
      </c>
      <c r="F82" s="4">
        <f>SUM('Annuitair deel aflossing'!F82,Aflossingsvrij!E82)</f>
        <v>0</v>
      </c>
      <c r="G82" s="4">
        <f>SUM('Annuitair deel aflossing'!G82,Aflossingsvrij!F82)</f>
        <v>0</v>
      </c>
      <c r="H82" s="4">
        <v>0</v>
      </c>
      <c r="I82" s="4">
        <f t="shared" si="4"/>
        <v>0</v>
      </c>
      <c r="J82" s="4">
        <f>SUM('Annuitair deel aflossing'!J82,Aflossingsvrij!I82)</f>
        <v>0</v>
      </c>
      <c r="K82" s="4">
        <f>SUM('Annuitair deel aflossing'!K82,Aflossingsvrij!J82)</f>
        <v>0</v>
      </c>
      <c r="L82" s="4">
        <f>SUM('Annuitair deel aflossing'!L82,Aflossingsvrij!K82)</f>
        <v>0</v>
      </c>
      <c r="M82" s="4"/>
      <c r="N82" s="4"/>
      <c r="O82" s="4"/>
      <c r="P82" s="4"/>
      <c r="Q82" s="4"/>
      <c r="R82" s="4"/>
      <c r="S82" s="4"/>
      <c r="T82" s="4"/>
      <c r="U82" s="4"/>
      <c r="V82" s="21"/>
    </row>
    <row r="83" spans="1:22" x14ac:dyDescent="0.25">
      <c r="A83" s="10">
        <f t="shared" si="5"/>
        <v>46905</v>
      </c>
      <c r="B83">
        <f t="shared" si="3"/>
        <v>7</v>
      </c>
      <c r="C83">
        <v>82</v>
      </c>
      <c r="D83" s="4">
        <f>'Annuitair deel aflossing'!D83</f>
        <v>0</v>
      </c>
      <c r="E83" s="4">
        <f>SUM('Annuitair deel aflossing'!E83,Aflossingsvrij!D83)</f>
        <v>0</v>
      </c>
      <c r="F83" s="4">
        <f>SUM('Annuitair deel aflossing'!F83,Aflossingsvrij!E83)</f>
        <v>0</v>
      </c>
      <c r="G83" s="4">
        <f>SUM('Annuitair deel aflossing'!G83,Aflossingsvrij!F83)</f>
        <v>0</v>
      </c>
      <c r="H83" s="4">
        <v>0</v>
      </c>
      <c r="I83" s="4">
        <f t="shared" si="4"/>
        <v>0</v>
      </c>
      <c r="J83" s="4">
        <f>SUM('Annuitair deel aflossing'!J83,Aflossingsvrij!I83)</f>
        <v>0</v>
      </c>
      <c r="K83" s="4">
        <f>SUM('Annuitair deel aflossing'!K83,Aflossingsvrij!J83)</f>
        <v>0</v>
      </c>
      <c r="L83" s="4">
        <f>SUM('Annuitair deel aflossing'!L83,Aflossingsvrij!K83)</f>
        <v>0</v>
      </c>
      <c r="M83" s="4"/>
      <c r="N83" s="4"/>
      <c r="O83" s="4"/>
      <c r="P83" s="4"/>
      <c r="Q83" s="4"/>
      <c r="R83" s="4"/>
      <c r="S83" s="4"/>
      <c r="T83" s="4"/>
      <c r="U83" s="4"/>
      <c r="V83" s="21"/>
    </row>
    <row r="84" spans="1:22" x14ac:dyDescent="0.25">
      <c r="A84" s="10">
        <f t="shared" si="5"/>
        <v>46935</v>
      </c>
      <c r="B84">
        <f t="shared" si="3"/>
        <v>7</v>
      </c>
      <c r="C84">
        <v>83</v>
      </c>
      <c r="D84" s="4">
        <f>'Annuitair deel aflossing'!D84</f>
        <v>0</v>
      </c>
      <c r="E84" s="4">
        <f>SUM('Annuitair deel aflossing'!E84,Aflossingsvrij!D84)</f>
        <v>0</v>
      </c>
      <c r="F84" s="4">
        <f>SUM('Annuitair deel aflossing'!F84,Aflossingsvrij!E84)</f>
        <v>0</v>
      </c>
      <c r="G84" s="4">
        <f>SUM('Annuitair deel aflossing'!G84,Aflossingsvrij!F84)</f>
        <v>0</v>
      </c>
      <c r="H84" s="4">
        <v>0</v>
      </c>
      <c r="I84" s="4">
        <f t="shared" si="4"/>
        <v>0</v>
      </c>
      <c r="J84" s="4">
        <f>SUM('Annuitair deel aflossing'!J84,Aflossingsvrij!I84)</f>
        <v>0</v>
      </c>
      <c r="K84" s="4">
        <f>SUM('Annuitair deel aflossing'!K84,Aflossingsvrij!J84)</f>
        <v>0</v>
      </c>
      <c r="L84" s="4">
        <f>SUM('Annuitair deel aflossing'!L84,Aflossingsvrij!K84)</f>
        <v>0</v>
      </c>
      <c r="M84" s="4"/>
      <c r="N84" s="4"/>
      <c r="O84" s="4"/>
      <c r="P84" s="4"/>
      <c r="Q84" s="4"/>
      <c r="R84" s="4"/>
      <c r="S84" s="4"/>
      <c r="T84" s="4"/>
      <c r="U84" s="4"/>
      <c r="V84" s="21"/>
    </row>
    <row r="85" spans="1:22" x14ac:dyDescent="0.25">
      <c r="A85" s="10">
        <f t="shared" si="5"/>
        <v>46966</v>
      </c>
      <c r="B85">
        <f t="shared" si="3"/>
        <v>7</v>
      </c>
      <c r="C85">
        <v>84</v>
      </c>
      <c r="D85" s="4">
        <f>'Annuitair deel aflossing'!D85</f>
        <v>0</v>
      </c>
      <c r="E85" s="4">
        <f>SUM('Annuitair deel aflossing'!E85,Aflossingsvrij!D85)</f>
        <v>0</v>
      </c>
      <c r="F85" s="4">
        <f>SUM('Annuitair deel aflossing'!F85,Aflossingsvrij!E85)</f>
        <v>0</v>
      </c>
      <c r="G85" s="4">
        <f>SUM('Annuitair deel aflossing'!G85,Aflossingsvrij!F85)</f>
        <v>0</v>
      </c>
      <c r="H85" s="4">
        <v>0</v>
      </c>
      <c r="I85" s="4">
        <f t="shared" si="4"/>
        <v>0</v>
      </c>
      <c r="J85" s="4">
        <f>SUM('Annuitair deel aflossing'!J85,Aflossingsvrij!I85)</f>
        <v>0</v>
      </c>
      <c r="K85" s="4">
        <f>SUM('Annuitair deel aflossing'!K85,Aflossingsvrij!J85)</f>
        <v>0</v>
      </c>
      <c r="L85" s="4">
        <f>SUM('Annuitair deel aflossing'!L85,Aflossingsvrij!K85)</f>
        <v>0</v>
      </c>
      <c r="M85" s="4"/>
      <c r="N85" s="4"/>
      <c r="O85" s="4"/>
      <c r="P85" s="4"/>
      <c r="Q85" s="4"/>
      <c r="R85" s="4"/>
      <c r="S85" s="4"/>
      <c r="T85" s="4"/>
      <c r="U85" s="4"/>
      <c r="V85" s="21"/>
    </row>
    <row r="86" spans="1:22" x14ac:dyDescent="0.25">
      <c r="A86" s="10">
        <f t="shared" si="5"/>
        <v>46997</v>
      </c>
      <c r="B86">
        <f t="shared" si="3"/>
        <v>8</v>
      </c>
      <c r="C86">
        <v>85</v>
      </c>
      <c r="D86" s="4">
        <f>'Annuitair deel aflossing'!D86</f>
        <v>0</v>
      </c>
      <c r="E86" s="4">
        <f>SUM('Annuitair deel aflossing'!E86,Aflossingsvrij!D86)</f>
        <v>0</v>
      </c>
      <c r="F86" s="4">
        <f>SUM('Annuitair deel aflossing'!F86,Aflossingsvrij!E86)</f>
        <v>0</v>
      </c>
      <c r="G86" s="4">
        <f>SUM('Annuitair deel aflossing'!G86,Aflossingsvrij!F86)</f>
        <v>0</v>
      </c>
      <c r="H86" s="4">
        <v>0</v>
      </c>
      <c r="I86" s="4">
        <f t="shared" si="4"/>
        <v>0</v>
      </c>
      <c r="J86" s="4">
        <f>SUM('Annuitair deel aflossing'!J86,Aflossingsvrij!I86)</f>
        <v>0</v>
      </c>
      <c r="K86" s="4">
        <f>SUM('Annuitair deel aflossing'!K86,Aflossingsvrij!J86)</f>
        <v>0</v>
      </c>
      <c r="L86" s="4">
        <f>SUM('Annuitair deel aflossing'!L86,Aflossingsvrij!K86)</f>
        <v>0</v>
      </c>
      <c r="M86" s="4"/>
      <c r="N86" s="4"/>
      <c r="O86" s="4"/>
      <c r="P86" s="4"/>
      <c r="Q86" s="4"/>
      <c r="R86" s="4"/>
      <c r="S86" s="4"/>
      <c r="T86" s="4"/>
      <c r="U86" s="4"/>
      <c r="V86" s="21"/>
    </row>
    <row r="87" spans="1:22" x14ac:dyDescent="0.25">
      <c r="A87" s="10">
        <f t="shared" si="5"/>
        <v>47027</v>
      </c>
      <c r="B87">
        <f t="shared" si="3"/>
        <v>8</v>
      </c>
      <c r="C87">
        <v>86</v>
      </c>
      <c r="D87" s="4">
        <f>'Annuitair deel aflossing'!D87</f>
        <v>0</v>
      </c>
      <c r="E87" s="4">
        <f>SUM('Annuitair deel aflossing'!E87,Aflossingsvrij!D87)</f>
        <v>0</v>
      </c>
      <c r="F87" s="4">
        <f>SUM('Annuitair deel aflossing'!F87,Aflossingsvrij!E87)</f>
        <v>0</v>
      </c>
      <c r="G87" s="4">
        <f>SUM('Annuitair deel aflossing'!G87,Aflossingsvrij!F87)</f>
        <v>0</v>
      </c>
      <c r="H87" s="4">
        <v>0</v>
      </c>
      <c r="I87" s="4">
        <f t="shared" si="4"/>
        <v>0</v>
      </c>
      <c r="J87" s="4">
        <f>SUM('Annuitair deel aflossing'!J87,Aflossingsvrij!I87)</f>
        <v>0</v>
      </c>
      <c r="K87" s="4">
        <f>SUM('Annuitair deel aflossing'!K87,Aflossingsvrij!J87)</f>
        <v>0</v>
      </c>
      <c r="L87" s="4">
        <f>SUM('Annuitair deel aflossing'!L87,Aflossingsvrij!K87)</f>
        <v>0</v>
      </c>
      <c r="M87" s="4"/>
      <c r="N87" s="4"/>
      <c r="O87" s="4"/>
      <c r="P87" s="4"/>
      <c r="Q87" s="4"/>
      <c r="R87" s="4"/>
      <c r="S87" s="4"/>
      <c r="T87" s="4"/>
      <c r="U87" s="4"/>
      <c r="V87" s="21"/>
    </row>
    <row r="88" spans="1:22" x14ac:dyDescent="0.25">
      <c r="A88" s="10">
        <f t="shared" si="5"/>
        <v>47058</v>
      </c>
      <c r="B88">
        <f t="shared" si="3"/>
        <v>8</v>
      </c>
      <c r="C88">
        <v>87</v>
      </c>
      <c r="D88" s="4">
        <f>'Annuitair deel aflossing'!D88</f>
        <v>0</v>
      </c>
      <c r="E88" s="4">
        <f>SUM('Annuitair deel aflossing'!E88,Aflossingsvrij!D88)</f>
        <v>0</v>
      </c>
      <c r="F88" s="4">
        <f>SUM('Annuitair deel aflossing'!F88,Aflossingsvrij!E88)</f>
        <v>0</v>
      </c>
      <c r="G88" s="4">
        <f>SUM('Annuitair deel aflossing'!G88,Aflossingsvrij!F88)</f>
        <v>0</v>
      </c>
      <c r="H88" s="4">
        <v>0</v>
      </c>
      <c r="I88" s="4">
        <f t="shared" si="4"/>
        <v>0</v>
      </c>
      <c r="J88" s="4">
        <f>SUM('Annuitair deel aflossing'!J88,Aflossingsvrij!I88)</f>
        <v>0</v>
      </c>
      <c r="K88" s="4">
        <f>SUM('Annuitair deel aflossing'!K88,Aflossingsvrij!J88)</f>
        <v>0</v>
      </c>
      <c r="L88" s="4">
        <f>SUM('Annuitair deel aflossing'!L88,Aflossingsvrij!K88)</f>
        <v>0</v>
      </c>
      <c r="M88" s="4"/>
      <c r="N88" s="4"/>
      <c r="O88" s="4"/>
      <c r="P88" s="4"/>
      <c r="Q88" s="4"/>
      <c r="R88" s="4"/>
      <c r="S88" s="4"/>
      <c r="T88" s="4"/>
      <c r="U88" s="4"/>
      <c r="V88" s="21"/>
    </row>
    <row r="89" spans="1:22" x14ac:dyDescent="0.25">
      <c r="A89" s="10">
        <f t="shared" si="5"/>
        <v>47088</v>
      </c>
      <c r="B89">
        <f t="shared" si="3"/>
        <v>8</v>
      </c>
      <c r="C89">
        <v>88</v>
      </c>
      <c r="D89" s="4">
        <f>'Annuitair deel aflossing'!D89</f>
        <v>0</v>
      </c>
      <c r="E89" s="4">
        <f>SUM('Annuitair deel aflossing'!E89,Aflossingsvrij!D89)</f>
        <v>0</v>
      </c>
      <c r="F89" s="4">
        <f>SUM('Annuitair deel aflossing'!F89,Aflossingsvrij!E89)</f>
        <v>0</v>
      </c>
      <c r="G89" s="4">
        <f>SUM('Annuitair deel aflossing'!G89,Aflossingsvrij!F89)</f>
        <v>0</v>
      </c>
      <c r="H89" s="4">
        <v>0</v>
      </c>
      <c r="I89" s="4">
        <f t="shared" si="4"/>
        <v>0</v>
      </c>
      <c r="J89" s="4">
        <f>SUM('Annuitair deel aflossing'!J89,Aflossingsvrij!I89)</f>
        <v>0</v>
      </c>
      <c r="K89" s="4">
        <f>SUM('Annuitair deel aflossing'!K89,Aflossingsvrij!J89)</f>
        <v>0</v>
      </c>
      <c r="L89" s="4">
        <f>SUM('Annuitair deel aflossing'!L89,Aflossingsvrij!K89)</f>
        <v>0</v>
      </c>
      <c r="M89" s="4"/>
      <c r="N89" s="4"/>
      <c r="O89" s="4"/>
      <c r="P89" s="4"/>
      <c r="Q89" s="4"/>
      <c r="R89" s="4"/>
      <c r="S89" s="4"/>
      <c r="T89" s="4"/>
      <c r="U89" s="4"/>
      <c r="V89" s="21"/>
    </row>
    <row r="90" spans="1:22" x14ac:dyDescent="0.25">
      <c r="A90" s="10">
        <f t="shared" si="5"/>
        <v>47119</v>
      </c>
      <c r="B90">
        <f t="shared" si="3"/>
        <v>8</v>
      </c>
      <c r="C90">
        <v>89</v>
      </c>
      <c r="D90" s="4">
        <f>'Annuitair deel aflossing'!D90</f>
        <v>0</v>
      </c>
      <c r="E90" s="4">
        <f>SUM('Annuitair deel aflossing'!E90,Aflossingsvrij!D90)</f>
        <v>0</v>
      </c>
      <c r="F90" s="4">
        <f>SUM('Annuitair deel aflossing'!F90,Aflossingsvrij!E90)</f>
        <v>0</v>
      </c>
      <c r="G90" s="4">
        <f>SUM('Annuitair deel aflossing'!G90,Aflossingsvrij!F90)</f>
        <v>0</v>
      </c>
      <c r="H90" s="4">
        <v>0</v>
      </c>
      <c r="I90" s="4">
        <f t="shared" si="4"/>
        <v>0</v>
      </c>
      <c r="J90" s="4">
        <f>SUM('Annuitair deel aflossing'!J90,Aflossingsvrij!I90)</f>
        <v>0</v>
      </c>
      <c r="K90" s="4">
        <f>SUM('Annuitair deel aflossing'!K90,Aflossingsvrij!J90)</f>
        <v>0</v>
      </c>
      <c r="L90" s="4">
        <f>SUM('Annuitair deel aflossing'!L90,Aflossingsvrij!K90)</f>
        <v>0</v>
      </c>
      <c r="M90" s="4"/>
      <c r="N90" s="4"/>
      <c r="O90" s="4"/>
      <c r="P90" s="4"/>
      <c r="Q90" s="4"/>
      <c r="R90" s="4"/>
      <c r="S90" s="4"/>
      <c r="T90" s="4"/>
      <c r="U90" s="4"/>
      <c r="V90" s="21"/>
    </row>
    <row r="91" spans="1:22" x14ac:dyDescent="0.25">
      <c r="A91" s="10">
        <f t="shared" si="5"/>
        <v>47150</v>
      </c>
      <c r="B91">
        <f t="shared" si="3"/>
        <v>8</v>
      </c>
      <c r="C91">
        <v>90</v>
      </c>
      <c r="D91" s="4">
        <f>'Annuitair deel aflossing'!D91</f>
        <v>0</v>
      </c>
      <c r="E91" s="4">
        <f>SUM('Annuitair deel aflossing'!E91,Aflossingsvrij!D91)</f>
        <v>0</v>
      </c>
      <c r="F91" s="4">
        <f>SUM('Annuitair deel aflossing'!F91,Aflossingsvrij!E91)</f>
        <v>0</v>
      </c>
      <c r="G91" s="4">
        <f>SUM('Annuitair deel aflossing'!G91,Aflossingsvrij!F91)</f>
        <v>0</v>
      </c>
      <c r="H91" s="4">
        <v>0</v>
      </c>
      <c r="I91" s="4">
        <f t="shared" si="4"/>
        <v>0</v>
      </c>
      <c r="J91" s="4">
        <f>SUM('Annuitair deel aflossing'!J91,Aflossingsvrij!I91)</f>
        <v>0</v>
      </c>
      <c r="K91" s="4">
        <f>SUM('Annuitair deel aflossing'!K91,Aflossingsvrij!J91)</f>
        <v>0</v>
      </c>
      <c r="L91" s="4">
        <f>SUM('Annuitair deel aflossing'!L91,Aflossingsvrij!K91)</f>
        <v>0</v>
      </c>
      <c r="M91" s="4"/>
      <c r="N91" s="4"/>
      <c r="O91" s="4"/>
      <c r="P91" s="4"/>
      <c r="Q91" s="4"/>
      <c r="R91" s="4"/>
      <c r="S91" s="4"/>
      <c r="T91" s="4"/>
      <c r="U91" s="4"/>
      <c r="V91" s="21"/>
    </row>
    <row r="92" spans="1:22" x14ac:dyDescent="0.25">
      <c r="A92" s="10">
        <f t="shared" si="5"/>
        <v>47178</v>
      </c>
      <c r="B92">
        <f t="shared" si="3"/>
        <v>8</v>
      </c>
      <c r="C92">
        <v>91</v>
      </c>
      <c r="D92" s="4">
        <f>'Annuitair deel aflossing'!D92</f>
        <v>0</v>
      </c>
      <c r="E92" s="4">
        <f>SUM('Annuitair deel aflossing'!E92,Aflossingsvrij!D92)</f>
        <v>0</v>
      </c>
      <c r="F92" s="4">
        <f>SUM('Annuitair deel aflossing'!F92,Aflossingsvrij!E92)</f>
        <v>0</v>
      </c>
      <c r="G92" s="4">
        <f>SUM('Annuitair deel aflossing'!G92,Aflossingsvrij!F92)</f>
        <v>0</v>
      </c>
      <c r="H92" s="4">
        <v>0</v>
      </c>
      <c r="I92" s="4">
        <f t="shared" si="4"/>
        <v>0</v>
      </c>
      <c r="J92" s="4">
        <f>SUM('Annuitair deel aflossing'!J92,Aflossingsvrij!I92)</f>
        <v>0</v>
      </c>
      <c r="K92" s="4">
        <f>SUM('Annuitair deel aflossing'!K92,Aflossingsvrij!J92)</f>
        <v>0</v>
      </c>
      <c r="L92" s="4">
        <f>SUM('Annuitair deel aflossing'!L92,Aflossingsvrij!K92)</f>
        <v>0</v>
      </c>
      <c r="M92" s="4"/>
      <c r="N92" s="4"/>
      <c r="O92" s="4"/>
      <c r="P92" s="4"/>
      <c r="Q92" s="4"/>
      <c r="R92" s="4"/>
      <c r="S92" s="4"/>
      <c r="T92" s="4"/>
      <c r="U92" s="4"/>
      <c r="V92" s="21"/>
    </row>
    <row r="93" spans="1:22" x14ac:dyDescent="0.25">
      <c r="A93" s="10">
        <f t="shared" si="5"/>
        <v>47209</v>
      </c>
      <c r="B93">
        <f t="shared" si="3"/>
        <v>8</v>
      </c>
      <c r="C93">
        <v>92</v>
      </c>
      <c r="D93" s="4">
        <f>'Annuitair deel aflossing'!D93</f>
        <v>0</v>
      </c>
      <c r="E93" s="4">
        <f>SUM('Annuitair deel aflossing'!E93,Aflossingsvrij!D93)</f>
        <v>0</v>
      </c>
      <c r="F93" s="4">
        <f>SUM('Annuitair deel aflossing'!F93,Aflossingsvrij!E93)</f>
        <v>0</v>
      </c>
      <c r="G93" s="4">
        <f>SUM('Annuitair deel aflossing'!G93,Aflossingsvrij!F93)</f>
        <v>0</v>
      </c>
      <c r="H93" s="4">
        <v>0</v>
      </c>
      <c r="I93" s="4">
        <f t="shared" si="4"/>
        <v>0</v>
      </c>
      <c r="J93" s="4">
        <f>SUM('Annuitair deel aflossing'!J93,Aflossingsvrij!I93)</f>
        <v>0</v>
      </c>
      <c r="K93" s="4">
        <f>SUM('Annuitair deel aflossing'!K93,Aflossingsvrij!J93)</f>
        <v>0</v>
      </c>
      <c r="L93" s="4">
        <f>SUM('Annuitair deel aflossing'!L93,Aflossingsvrij!K93)</f>
        <v>0</v>
      </c>
      <c r="M93" s="4"/>
      <c r="N93" s="4"/>
      <c r="O93" s="4"/>
      <c r="P93" s="4"/>
      <c r="Q93" s="4"/>
      <c r="R93" s="4"/>
      <c r="S93" s="4"/>
      <c r="T93" s="4"/>
      <c r="U93" s="4"/>
      <c r="V93" s="21"/>
    </row>
    <row r="94" spans="1:22" x14ac:dyDescent="0.25">
      <c r="A94" s="10">
        <f t="shared" si="5"/>
        <v>47239</v>
      </c>
      <c r="B94">
        <f t="shared" si="3"/>
        <v>8</v>
      </c>
      <c r="C94">
        <v>93</v>
      </c>
      <c r="D94" s="4">
        <f>'Annuitair deel aflossing'!D94</f>
        <v>0</v>
      </c>
      <c r="E94" s="4">
        <f>SUM('Annuitair deel aflossing'!E94,Aflossingsvrij!D94)</f>
        <v>0</v>
      </c>
      <c r="F94" s="4">
        <f>SUM('Annuitair deel aflossing'!F94,Aflossingsvrij!E94)</f>
        <v>0</v>
      </c>
      <c r="G94" s="4">
        <f>SUM('Annuitair deel aflossing'!G94,Aflossingsvrij!F94)</f>
        <v>0</v>
      </c>
      <c r="H94" s="4">
        <v>0</v>
      </c>
      <c r="I94" s="4">
        <f t="shared" si="4"/>
        <v>0</v>
      </c>
      <c r="J94" s="4">
        <f>SUM('Annuitair deel aflossing'!J94,Aflossingsvrij!I94)</f>
        <v>0</v>
      </c>
      <c r="K94" s="4">
        <f>SUM('Annuitair deel aflossing'!K94,Aflossingsvrij!J94)</f>
        <v>0</v>
      </c>
      <c r="L94" s="4">
        <f>SUM('Annuitair deel aflossing'!L94,Aflossingsvrij!K94)</f>
        <v>0</v>
      </c>
      <c r="M94" s="4"/>
      <c r="N94" s="4"/>
      <c r="O94" s="4"/>
      <c r="P94" s="4"/>
      <c r="Q94" s="4"/>
      <c r="R94" s="4"/>
      <c r="S94" s="4"/>
      <c r="T94" s="4"/>
      <c r="U94" s="4"/>
      <c r="V94" s="21"/>
    </row>
    <row r="95" spans="1:22" x14ac:dyDescent="0.25">
      <c r="A95" s="10">
        <f t="shared" si="5"/>
        <v>47270</v>
      </c>
      <c r="B95">
        <f t="shared" si="3"/>
        <v>8</v>
      </c>
      <c r="C95">
        <v>94</v>
      </c>
      <c r="D95" s="4">
        <f>'Annuitair deel aflossing'!D95</f>
        <v>0</v>
      </c>
      <c r="E95" s="4">
        <f>SUM('Annuitair deel aflossing'!E95,Aflossingsvrij!D95)</f>
        <v>0</v>
      </c>
      <c r="F95" s="4">
        <f>SUM('Annuitair deel aflossing'!F95,Aflossingsvrij!E95)</f>
        <v>0</v>
      </c>
      <c r="G95" s="4">
        <f>SUM('Annuitair deel aflossing'!G95,Aflossingsvrij!F95)</f>
        <v>0</v>
      </c>
      <c r="H95" s="4">
        <v>0</v>
      </c>
      <c r="I95" s="4">
        <f t="shared" si="4"/>
        <v>0</v>
      </c>
      <c r="J95" s="4">
        <f>SUM('Annuitair deel aflossing'!J95,Aflossingsvrij!I95)</f>
        <v>0</v>
      </c>
      <c r="K95" s="4">
        <f>SUM('Annuitair deel aflossing'!K95,Aflossingsvrij!J95)</f>
        <v>0</v>
      </c>
      <c r="L95" s="4">
        <f>SUM('Annuitair deel aflossing'!L95,Aflossingsvrij!K95)</f>
        <v>0</v>
      </c>
      <c r="M95" s="4"/>
      <c r="N95" s="4"/>
      <c r="O95" s="4"/>
      <c r="P95" s="4"/>
      <c r="Q95" s="4"/>
      <c r="R95" s="4"/>
      <c r="S95" s="4"/>
      <c r="T95" s="4"/>
      <c r="U95" s="4"/>
      <c r="V95" s="21"/>
    </row>
    <row r="96" spans="1:22" x14ac:dyDescent="0.25">
      <c r="A96" s="10">
        <f t="shared" si="5"/>
        <v>47300</v>
      </c>
      <c r="B96">
        <f t="shared" si="3"/>
        <v>8</v>
      </c>
      <c r="C96">
        <v>95</v>
      </c>
      <c r="D96" s="4">
        <f>'Annuitair deel aflossing'!D96</f>
        <v>0</v>
      </c>
      <c r="E96" s="4">
        <f>SUM('Annuitair deel aflossing'!E96,Aflossingsvrij!D96)</f>
        <v>0</v>
      </c>
      <c r="F96" s="4">
        <f>SUM('Annuitair deel aflossing'!F96,Aflossingsvrij!E96)</f>
        <v>0</v>
      </c>
      <c r="G96" s="4">
        <f>SUM('Annuitair deel aflossing'!G96,Aflossingsvrij!F96)</f>
        <v>0</v>
      </c>
      <c r="H96" s="4">
        <v>0</v>
      </c>
      <c r="I96" s="4">
        <f t="shared" si="4"/>
        <v>0</v>
      </c>
      <c r="J96" s="4">
        <f>SUM('Annuitair deel aflossing'!J96,Aflossingsvrij!I96)</f>
        <v>0</v>
      </c>
      <c r="K96" s="4">
        <f>SUM('Annuitair deel aflossing'!K96,Aflossingsvrij!J96)</f>
        <v>0</v>
      </c>
      <c r="L96" s="4">
        <f>SUM('Annuitair deel aflossing'!L96,Aflossingsvrij!K96)</f>
        <v>0</v>
      </c>
      <c r="M96" s="4"/>
      <c r="N96" s="4"/>
      <c r="O96" s="4"/>
      <c r="P96" s="4"/>
      <c r="Q96" s="4"/>
      <c r="R96" s="4"/>
      <c r="S96" s="4"/>
      <c r="T96" s="4"/>
      <c r="U96" s="4"/>
      <c r="V96" s="21"/>
    </row>
    <row r="97" spans="1:22" x14ac:dyDescent="0.25">
      <c r="A97" s="10">
        <f t="shared" si="5"/>
        <v>47331</v>
      </c>
      <c r="B97">
        <f t="shared" si="3"/>
        <v>8</v>
      </c>
      <c r="C97">
        <v>96</v>
      </c>
      <c r="D97" s="4">
        <f>'Annuitair deel aflossing'!D97</f>
        <v>0</v>
      </c>
      <c r="E97" s="4">
        <f>SUM('Annuitair deel aflossing'!E97,Aflossingsvrij!D97)</f>
        <v>0</v>
      </c>
      <c r="F97" s="4">
        <f>SUM('Annuitair deel aflossing'!F97,Aflossingsvrij!E97)</f>
        <v>0</v>
      </c>
      <c r="G97" s="4">
        <f>SUM('Annuitair deel aflossing'!G97,Aflossingsvrij!F97)</f>
        <v>0</v>
      </c>
      <c r="H97" s="4">
        <v>0</v>
      </c>
      <c r="I97" s="4">
        <f t="shared" si="4"/>
        <v>0</v>
      </c>
      <c r="J97" s="4">
        <f>SUM('Annuitair deel aflossing'!J97,Aflossingsvrij!I97)</f>
        <v>0</v>
      </c>
      <c r="K97" s="4">
        <f>SUM('Annuitair deel aflossing'!K97,Aflossingsvrij!J97)</f>
        <v>0</v>
      </c>
      <c r="L97" s="4">
        <f>SUM('Annuitair deel aflossing'!L97,Aflossingsvrij!K97)</f>
        <v>0</v>
      </c>
      <c r="M97" s="4"/>
      <c r="N97" s="4"/>
      <c r="O97" s="4"/>
      <c r="P97" s="4"/>
      <c r="Q97" s="4"/>
      <c r="R97" s="4"/>
      <c r="S97" s="4"/>
      <c r="T97" s="4"/>
      <c r="U97" s="4"/>
      <c r="V97" s="21"/>
    </row>
    <row r="98" spans="1:22" x14ac:dyDescent="0.25">
      <c r="A98" s="10">
        <f t="shared" si="5"/>
        <v>47362</v>
      </c>
      <c r="B98">
        <f t="shared" si="3"/>
        <v>9</v>
      </c>
      <c r="C98">
        <v>97</v>
      </c>
      <c r="D98" s="4">
        <f>'Annuitair deel aflossing'!D98</f>
        <v>0</v>
      </c>
      <c r="E98" s="4">
        <f>SUM('Annuitair deel aflossing'!E98,Aflossingsvrij!D98)</f>
        <v>0</v>
      </c>
      <c r="F98" s="4">
        <f>SUM('Annuitair deel aflossing'!F98,Aflossingsvrij!E98)</f>
        <v>0</v>
      </c>
      <c r="G98" s="4">
        <f>SUM('Annuitair deel aflossing'!G98,Aflossingsvrij!F98)</f>
        <v>0</v>
      </c>
      <c r="H98" s="4">
        <v>0</v>
      </c>
      <c r="I98" s="4">
        <f t="shared" si="4"/>
        <v>0</v>
      </c>
      <c r="J98" s="4">
        <f>SUM('Annuitair deel aflossing'!J98,Aflossingsvrij!I98)</f>
        <v>0</v>
      </c>
      <c r="K98" s="4">
        <f>SUM('Annuitair deel aflossing'!K98,Aflossingsvrij!J98)</f>
        <v>0</v>
      </c>
      <c r="L98" s="4">
        <f>SUM('Annuitair deel aflossing'!L98,Aflossingsvrij!K98)</f>
        <v>0</v>
      </c>
      <c r="M98" s="4"/>
      <c r="N98" s="4"/>
      <c r="O98" s="4"/>
      <c r="P98" s="4"/>
      <c r="Q98" s="4"/>
      <c r="R98" s="4"/>
      <c r="S98" s="4"/>
      <c r="T98" s="4"/>
      <c r="U98" s="4"/>
      <c r="V98" s="21"/>
    </row>
    <row r="99" spans="1:22" x14ac:dyDescent="0.25">
      <c r="A99" s="10">
        <f t="shared" si="5"/>
        <v>47392</v>
      </c>
      <c r="B99">
        <f t="shared" si="3"/>
        <v>9</v>
      </c>
      <c r="C99">
        <v>98</v>
      </c>
      <c r="D99" s="4">
        <f>'Annuitair deel aflossing'!D99</f>
        <v>0</v>
      </c>
      <c r="E99" s="4">
        <f>SUM('Annuitair deel aflossing'!E99,Aflossingsvrij!D99)</f>
        <v>0</v>
      </c>
      <c r="F99" s="4">
        <f>SUM('Annuitair deel aflossing'!F99,Aflossingsvrij!E99)</f>
        <v>0</v>
      </c>
      <c r="G99" s="4">
        <f>SUM('Annuitair deel aflossing'!G99,Aflossingsvrij!F99)</f>
        <v>0</v>
      </c>
      <c r="H99" s="4">
        <v>0</v>
      </c>
      <c r="I99" s="4">
        <f t="shared" si="4"/>
        <v>0</v>
      </c>
      <c r="J99" s="4">
        <f>SUM('Annuitair deel aflossing'!J99,Aflossingsvrij!I99)</f>
        <v>0</v>
      </c>
      <c r="K99" s="4">
        <f>SUM('Annuitair deel aflossing'!K99,Aflossingsvrij!J99)</f>
        <v>0</v>
      </c>
      <c r="L99" s="4">
        <f>SUM('Annuitair deel aflossing'!L99,Aflossingsvrij!K99)</f>
        <v>0</v>
      </c>
      <c r="M99" s="4"/>
      <c r="N99" s="4"/>
      <c r="O99" s="4"/>
      <c r="P99" s="4"/>
      <c r="Q99" s="4"/>
      <c r="R99" s="4"/>
      <c r="S99" s="4"/>
      <c r="T99" s="4"/>
      <c r="U99" s="4"/>
      <c r="V99" s="21"/>
    </row>
    <row r="100" spans="1:22" x14ac:dyDescent="0.25">
      <c r="A100" s="10">
        <f t="shared" si="5"/>
        <v>47423</v>
      </c>
      <c r="B100">
        <f t="shared" si="3"/>
        <v>9</v>
      </c>
      <c r="C100">
        <v>99</v>
      </c>
      <c r="D100" s="4">
        <f>'Annuitair deel aflossing'!D100</f>
        <v>0</v>
      </c>
      <c r="E100" s="4">
        <f>SUM('Annuitair deel aflossing'!E100,Aflossingsvrij!D100)</f>
        <v>0</v>
      </c>
      <c r="F100" s="4">
        <f>SUM('Annuitair deel aflossing'!F100,Aflossingsvrij!E100)</f>
        <v>0</v>
      </c>
      <c r="G100" s="4">
        <f>SUM('Annuitair deel aflossing'!G100,Aflossingsvrij!F100)</f>
        <v>0</v>
      </c>
      <c r="H100" s="4">
        <v>0</v>
      </c>
      <c r="I100" s="4">
        <f t="shared" si="4"/>
        <v>0</v>
      </c>
      <c r="J100" s="4">
        <f>SUM('Annuitair deel aflossing'!J100,Aflossingsvrij!I100)</f>
        <v>0</v>
      </c>
      <c r="K100" s="4">
        <f>SUM('Annuitair deel aflossing'!K100,Aflossingsvrij!J100)</f>
        <v>0</v>
      </c>
      <c r="L100" s="4">
        <f>SUM('Annuitair deel aflossing'!L100,Aflossingsvrij!K100)</f>
        <v>0</v>
      </c>
      <c r="M100" s="4"/>
      <c r="N100" s="4"/>
      <c r="O100" s="4"/>
      <c r="P100" s="4"/>
      <c r="Q100" s="4"/>
      <c r="R100" s="4"/>
      <c r="S100" s="4"/>
      <c r="T100" s="4"/>
      <c r="U100" s="4"/>
      <c r="V100" s="21"/>
    </row>
    <row r="101" spans="1:22" x14ac:dyDescent="0.25">
      <c r="A101" s="10">
        <f t="shared" si="5"/>
        <v>47453</v>
      </c>
      <c r="B101">
        <f t="shared" si="3"/>
        <v>9</v>
      </c>
      <c r="C101">
        <v>100</v>
      </c>
      <c r="D101" s="4">
        <f>'Annuitair deel aflossing'!D101</f>
        <v>0</v>
      </c>
      <c r="E101" s="4">
        <f>SUM('Annuitair deel aflossing'!E101,Aflossingsvrij!D101)</f>
        <v>0</v>
      </c>
      <c r="F101" s="4">
        <f>SUM('Annuitair deel aflossing'!F101,Aflossingsvrij!E101)</f>
        <v>0</v>
      </c>
      <c r="G101" s="4">
        <f>SUM('Annuitair deel aflossing'!G101,Aflossingsvrij!F101)</f>
        <v>0</v>
      </c>
      <c r="H101" s="4">
        <v>0</v>
      </c>
      <c r="I101" s="4">
        <f t="shared" si="4"/>
        <v>0</v>
      </c>
      <c r="J101" s="4">
        <f>SUM('Annuitair deel aflossing'!J101,Aflossingsvrij!I101)</f>
        <v>0</v>
      </c>
      <c r="K101" s="4">
        <f>SUM('Annuitair deel aflossing'!K101,Aflossingsvrij!J101)</f>
        <v>0</v>
      </c>
      <c r="L101" s="4">
        <f>SUM('Annuitair deel aflossing'!L101,Aflossingsvrij!K101)</f>
        <v>0</v>
      </c>
      <c r="M101" s="4"/>
      <c r="N101" s="4"/>
      <c r="O101" s="4"/>
      <c r="P101" s="4"/>
      <c r="Q101" s="4"/>
      <c r="R101" s="4"/>
      <c r="S101" s="4"/>
      <c r="T101" s="4"/>
      <c r="U101" s="4"/>
      <c r="V101" s="21"/>
    </row>
    <row r="102" spans="1:22" x14ac:dyDescent="0.25">
      <c r="A102" s="10">
        <f t="shared" si="5"/>
        <v>47484</v>
      </c>
      <c r="B102">
        <f t="shared" si="3"/>
        <v>9</v>
      </c>
      <c r="C102">
        <v>101</v>
      </c>
      <c r="D102" s="4">
        <f>'Annuitair deel aflossing'!D102</f>
        <v>0</v>
      </c>
      <c r="E102" s="4">
        <f>SUM('Annuitair deel aflossing'!E102,Aflossingsvrij!D102)</f>
        <v>0</v>
      </c>
      <c r="F102" s="4">
        <f>SUM('Annuitair deel aflossing'!F102,Aflossingsvrij!E102)</f>
        <v>0</v>
      </c>
      <c r="G102" s="4">
        <f>SUM('Annuitair deel aflossing'!G102,Aflossingsvrij!F102)</f>
        <v>0</v>
      </c>
      <c r="H102" s="4">
        <v>0</v>
      </c>
      <c r="I102" s="4">
        <f t="shared" si="4"/>
        <v>0</v>
      </c>
      <c r="J102" s="4">
        <f>SUM('Annuitair deel aflossing'!J102,Aflossingsvrij!I102)</f>
        <v>0</v>
      </c>
      <c r="K102" s="4">
        <f>SUM('Annuitair deel aflossing'!K102,Aflossingsvrij!J102)</f>
        <v>0</v>
      </c>
      <c r="L102" s="4">
        <f>SUM('Annuitair deel aflossing'!L102,Aflossingsvrij!K102)</f>
        <v>0</v>
      </c>
      <c r="M102" s="4"/>
      <c r="N102" s="4"/>
      <c r="O102" s="4"/>
      <c r="P102" s="4"/>
      <c r="Q102" s="4"/>
      <c r="R102" s="4"/>
      <c r="S102" s="4"/>
      <c r="T102" s="4"/>
      <c r="U102" s="4"/>
      <c r="V102" s="21"/>
    </row>
    <row r="103" spans="1:22" x14ac:dyDescent="0.25">
      <c r="A103" s="10">
        <f t="shared" si="5"/>
        <v>47515</v>
      </c>
      <c r="B103">
        <f t="shared" si="3"/>
        <v>9</v>
      </c>
      <c r="C103">
        <v>102</v>
      </c>
      <c r="D103" s="4">
        <f>'Annuitair deel aflossing'!D103</f>
        <v>0</v>
      </c>
      <c r="E103" s="4">
        <f>SUM('Annuitair deel aflossing'!E103,Aflossingsvrij!D103)</f>
        <v>0</v>
      </c>
      <c r="F103" s="4">
        <f>SUM('Annuitair deel aflossing'!F103,Aflossingsvrij!E103)</f>
        <v>0</v>
      </c>
      <c r="G103" s="4">
        <f>SUM('Annuitair deel aflossing'!G103,Aflossingsvrij!F103)</f>
        <v>0</v>
      </c>
      <c r="H103" s="4">
        <v>0</v>
      </c>
      <c r="I103" s="4">
        <f t="shared" si="4"/>
        <v>0</v>
      </c>
      <c r="J103" s="4">
        <f>SUM('Annuitair deel aflossing'!J103,Aflossingsvrij!I103)</f>
        <v>0</v>
      </c>
      <c r="K103" s="4">
        <f>SUM('Annuitair deel aflossing'!K103,Aflossingsvrij!J103)</f>
        <v>0</v>
      </c>
      <c r="L103" s="4">
        <f>SUM('Annuitair deel aflossing'!L103,Aflossingsvrij!K103)</f>
        <v>0</v>
      </c>
      <c r="M103" s="4"/>
      <c r="N103" s="4"/>
      <c r="O103" s="4"/>
      <c r="P103" s="4"/>
      <c r="Q103" s="4"/>
      <c r="R103" s="4"/>
      <c r="S103" s="4"/>
      <c r="T103" s="4"/>
      <c r="U103" s="4"/>
      <c r="V103" s="21"/>
    </row>
    <row r="104" spans="1:22" x14ac:dyDescent="0.25">
      <c r="A104" s="10">
        <f t="shared" si="5"/>
        <v>47543</v>
      </c>
      <c r="B104">
        <f t="shared" si="3"/>
        <v>9</v>
      </c>
      <c r="C104">
        <v>103</v>
      </c>
      <c r="D104" s="4">
        <f>'Annuitair deel aflossing'!D104</f>
        <v>0</v>
      </c>
      <c r="E104" s="4">
        <f>SUM('Annuitair deel aflossing'!E104,Aflossingsvrij!D104)</f>
        <v>0</v>
      </c>
      <c r="F104" s="4">
        <f>SUM('Annuitair deel aflossing'!F104,Aflossingsvrij!E104)</f>
        <v>0</v>
      </c>
      <c r="G104" s="4">
        <f>SUM('Annuitair deel aflossing'!G104,Aflossingsvrij!F104)</f>
        <v>0</v>
      </c>
      <c r="H104" s="4">
        <v>0</v>
      </c>
      <c r="I104" s="4">
        <f t="shared" si="4"/>
        <v>0</v>
      </c>
      <c r="J104" s="4">
        <f>SUM('Annuitair deel aflossing'!J104,Aflossingsvrij!I104)</f>
        <v>0</v>
      </c>
      <c r="K104" s="4">
        <f>SUM('Annuitair deel aflossing'!K104,Aflossingsvrij!J104)</f>
        <v>0</v>
      </c>
      <c r="L104" s="4">
        <f>SUM('Annuitair deel aflossing'!L104,Aflossingsvrij!K104)</f>
        <v>0</v>
      </c>
      <c r="M104" s="4"/>
      <c r="N104" s="4"/>
      <c r="O104" s="4"/>
      <c r="P104" s="4"/>
      <c r="Q104" s="4"/>
      <c r="R104" s="4"/>
      <c r="S104" s="4"/>
      <c r="T104" s="4"/>
      <c r="U104" s="4"/>
      <c r="V104" s="21"/>
    </row>
    <row r="105" spans="1:22" x14ac:dyDescent="0.25">
      <c r="A105" s="10">
        <f t="shared" si="5"/>
        <v>47574</v>
      </c>
      <c r="B105">
        <f t="shared" si="3"/>
        <v>9</v>
      </c>
      <c r="C105">
        <v>104</v>
      </c>
      <c r="D105" s="4">
        <f>'Annuitair deel aflossing'!D105</f>
        <v>0</v>
      </c>
      <c r="E105" s="4">
        <f>SUM('Annuitair deel aflossing'!E105,Aflossingsvrij!D105)</f>
        <v>0</v>
      </c>
      <c r="F105" s="4">
        <f>SUM('Annuitair deel aflossing'!F105,Aflossingsvrij!E105)</f>
        <v>0</v>
      </c>
      <c r="G105" s="4">
        <f>SUM('Annuitair deel aflossing'!G105,Aflossingsvrij!F105)</f>
        <v>0</v>
      </c>
      <c r="H105" s="4">
        <v>0</v>
      </c>
      <c r="I105" s="4">
        <f t="shared" si="4"/>
        <v>0</v>
      </c>
      <c r="J105" s="4">
        <f>SUM('Annuitair deel aflossing'!J105,Aflossingsvrij!I105)</f>
        <v>0</v>
      </c>
      <c r="K105" s="4">
        <f>SUM('Annuitair deel aflossing'!K105,Aflossingsvrij!J105)</f>
        <v>0</v>
      </c>
      <c r="L105" s="4">
        <f>SUM('Annuitair deel aflossing'!L105,Aflossingsvrij!K105)</f>
        <v>0</v>
      </c>
      <c r="M105" s="4"/>
      <c r="N105" s="4"/>
      <c r="O105" s="4"/>
      <c r="P105" s="4"/>
      <c r="Q105" s="4"/>
      <c r="R105" s="4"/>
      <c r="S105" s="4"/>
      <c r="T105" s="4"/>
      <c r="U105" s="4"/>
      <c r="V105" s="21"/>
    </row>
    <row r="106" spans="1:22" x14ac:dyDescent="0.25">
      <c r="A106" s="10">
        <f t="shared" si="5"/>
        <v>47604</v>
      </c>
      <c r="B106">
        <f t="shared" si="3"/>
        <v>9</v>
      </c>
      <c r="C106">
        <v>105</v>
      </c>
      <c r="D106" s="4">
        <f>'Annuitair deel aflossing'!D106</f>
        <v>0</v>
      </c>
      <c r="E106" s="4">
        <f>SUM('Annuitair deel aflossing'!E106,Aflossingsvrij!D106)</f>
        <v>0</v>
      </c>
      <c r="F106" s="4">
        <f>SUM('Annuitair deel aflossing'!F106,Aflossingsvrij!E106)</f>
        <v>0</v>
      </c>
      <c r="G106" s="4">
        <f>SUM('Annuitair deel aflossing'!G106,Aflossingsvrij!F106)</f>
        <v>0</v>
      </c>
      <c r="H106" s="4">
        <v>0</v>
      </c>
      <c r="I106" s="4">
        <f t="shared" si="4"/>
        <v>0</v>
      </c>
      <c r="J106" s="4">
        <f>SUM('Annuitair deel aflossing'!J106,Aflossingsvrij!I106)</f>
        <v>0</v>
      </c>
      <c r="K106" s="4">
        <f>SUM('Annuitair deel aflossing'!K106,Aflossingsvrij!J106)</f>
        <v>0</v>
      </c>
      <c r="L106" s="4">
        <f>SUM('Annuitair deel aflossing'!L106,Aflossingsvrij!K106)</f>
        <v>0</v>
      </c>
      <c r="M106" s="4"/>
      <c r="N106" s="4"/>
      <c r="O106" s="4"/>
      <c r="P106" s="4"/>
      <c r="Q106" s="4"/>
      <c r="R106" s="4"/>
      <c r="S106" s="4"/>
      <c r="T106" s="4"/>
      <c r="U106" s="4"/>
      <c r="V106" s="21"/>
    </row>
    <row r="107" spans="1:22" x14ac:dyDescent="0.25">
      <c r="A107" s="10">
        <f t="shared" si="5"/>
        <v>47635</v>
      </c>
      <c r="B107">
        <f t="shared" si="3"/>
        <v>9</v>
      </c>
      <c r="C107">
        <v>106</v>
      </c>
      <c r="D107" s="4">
        <f>'Annuitair deel aflossing'!D107</f>
        <v>0</v>
      </c>
      <c r="E107" s="4">
        <f>SUM('Annuitair deel aflossing'!E107,Aflossingsvrij!D107)</f>
        <v>0</v>
      </c>
      <c r="F107" s="4">
        <f>SUM('Annuitair deel aflossing'!F107,Aflossingsvrij!E107)</f>
        <v>0</v>
      </c>
      <c r="G107" s="4">
        <f>SUM('Annuitair deel aflossing'!G107,Aflossingsvrij!F107)</f>
        <v>0</v>
      </c>
      <c r="H107" s="4">
        <v>0</v>
      </c>
      <c r="I107" s="4">
        <f t="shared" si="4"/>
        <v>0</v>
      </c>
      <c r="J107" s="4">
        <f>SUM('Annuitair deel aflossing'!J107,Aflossingsvrij!I107)</f>
        <v>0</v>
      </c>
      <c r="K107" s="4">
        <f>SUM('Annuitair deel aflossing'!K107,Aflossingsvrij!J107)</f>
        <v>0</v>
      </c>
      <c r="L107" s="4">
        <f>SUM('Annuitair deel aflossing'!L107,Aflossingsvrij!K107)</f>
        <v>0</v>
      </c>
      <c r="M107" s="4"/>
      <c r="N107" s="4"/>
      <c r="O107" s="4"/>
      <c r="P107" s="4"/>
      <c r="Q107" s="4"/>
      <c r="R107" s="4"/>
      <c r="S107" s="4"/>
      <c r="T107" s="4"/>
      <c r="U107" s="4"/>
      <c r="V107" s="21"/>
    </row>
    <row r="108" spans="1:22" x14ac:dyDescent="0.25">
      <c r="A108" s="10">
        <f t="shared" si="5"/>
        <v>47665</v>
      </c>
      <c r="B108">
        <f t="shared" si="3"/>
        <v>9</v>
      </c>
      <c r="C108">
        <v>107</v>
      </c>
      <c r="D108" s="4">
        <f>'Annuitair deel aflossing'!D108</f>
        <v>0</v>
      </c>
      <c r="E108" s="4">
        <f>SUM('Annuitair deel aflossing'!E108,Aflossingsvrij!D108)</f>
        <v>0</v>
      </c>
      <c r="F108" s="4">
        <f>SUM('Annuitair deel aflossing'!F108,Aflossingsvrij!E108)</f>
        <v>0</v>
      </c>
      <c r="G108" s="4">
        <f>SUM('Annuitair deel aflossing'!G108,Aflossingsvrij!F108)</f>
        <v>0</v>
      </c>
      <c r="H108" s="4">
        <v>0</v>
      </c>
      <c r="I108" s="4">
        <f t="shared" si="4"/>
        <v>0</v>
      </c>
      <c r="J108" s="4">
        <f>SUM('Annuitair deel aflossing'!J108,Aflossingsvrij!I108)</f>
        <v>0</v>
      </c>
      <c r="K108" s="4">
        <f>SUM('Annuitair deel aflossing'!K108,Aflossingsvrij!J108)</f>
        <v>0</v>
      </c>
      <c r="L108" s="4">
        <f>SUM('Annuitair deel aflossing'!L108,Aflossingsvrij!K108)</f>
        <v>0</v>
      </c>
      <c r="M108" s="4"/>
      <c r="N108" s="4"/>
      <c r="O108" s="4"/>
      <c r="P108" s="4"/>
      <c r="Q108" s="4"/>
      <c r="R108" s="4"/>
      <c r="S108" s="4"/>
      <c r="T108" s="4"/>
      <c r="U108" s="4"/>
      <c r="V108" s="21"/>
    </row>
    <row r="109" spans="1:22" x14ac:dyDescent="0.25">
      <c r="A109" s="10">
        <f t="shared" si="5"/>
        <v>47696</v>
      </c>
      <c r="B109">
        <f t="shared" si="3"/>
        <v>9</v>
      </c>
      <c r="C109">
        <v>108</v>
      </c>
      <c r="D109" s="4">
        <f>'Annuitair deel aflossing'!D109</f>
        <v>0</v>
      </c>
      <c r="E109" s="4">
        <f>SUM('Annuitair deel aflossing'!E109,Aflossingsvrij!D109)</f>
        <v>0</v>
      </c>
      <c r="F109" s="4">
        <f>SUM('Annuitair deel aflossing'!F109,Aflossingsvrij!E109)</f>
        <v>0</v>
      </c>
      <c r="G109" s="4">
        <f>SUM('Annuitair deel aflossing'!G109,Aflossingsvrij!F109)</f>
        <v>0</v>
      </c>
      <c r="H109" s="4">
        <v>0</v>
      </c>
      <c r="I109" s="4">
        <f t="shared" si="4"/>
        <v>0</v>
      </c>
      <c r="J109" s="4">
        <f>SUM('Annuitair deel aflossing'!J109,Aflossingsvrij!I109)</f>
        <v>0</v>
      </c>
      <c r="K109" s="4">
        <f>SUM('Annuitair deel aflossing'!K109,Aflossingsvrij!J109)</f>
        <v>0</v>
      </c>
      <c r="L109" s="4">
        <f>SUM('Annuitair deel aflossing'!L109,Aflossingsvrij!K109)</f>
        <v>0</v>
      </c>
      <c r="M109" s="4"/>
      <c r="N109" s="4"/>
      <c r="O109" s="4"/>
      <c r="P109" s="4"/>
      <c r="Q109" s="4"/>
      <c r="R109" s="4"/>
      <c r="S109" s="4"/>
      <c r="T109" s="4"/>
      <c r="U109" s="4"/>
      <c r="V109" s="21"/>
    </row>
    <row r="110" spans="1:22" x14ac:dyDescent="0.25">
      <c r="A110" s="10">
        <f t="shared" si="5"/>
        <v>47727</v>
      </c>
      <c r="B110">
        <f t="shared" si="3"/>
        <v>10</v>
      </c>
      <c r="C110">
        <v>109</v>
      </c>
      <c r="D110" s="4">
        <f>'Annuitair deel aflossing'!D110</f>
        <v>0</v>
      </c>
      <c r="E110" s="4">
        <f>SUM('Annuitair deel aflossing'!E110,Aflossingsvrij!D110)</f>
        <v>0</v>
      </c>
      <c r="F110" s="4">
        <f>SUM('Annuitair deel aflossing'!F110,Aflossingsvrij!E110)</f>
        <v>0</v>
      </c>
      <c r="G110" s="4">
        <f>SUM('Annuitair deel aflossing'!G110,Aflossingsvrij!F110)</f>
        <v>0</v>
      </c>
      <c r="H110" s="4">
        <v>0</v>
      </c>
      <c r="I110" s="4">
        <f t="shared" si="4"/>
        <v>0</v>
      </c>
      <c r="J110" s="4">
        <f>SUM('Annuitair deel aflossing'!J110,Aflossingsvrij!I110)</f>
        <v>0</v>
      </c>
      <c r="K110" s="4">
        <f>SUM('Annuitair deel aflossing'!K110,Aflossingsvrij!J110)</f>
        <v>0</v>
      </c>
      <c r="L110" s="4">
        <f>SUM('Annuitair deel aflossing'!L110,Aflossingsvrij!K110)</f>
        <v>0</v>
      </c>
      <c r="M110" s="4"/>
      <c r="N110" s="4"/>
      <c r="O110" s="4"/>
      <c r="P110" s="4"/>
      <c r="Q110" s="4"/>
      <c r="R110" s="4"/>
      <c r="S110" s="4"/>
      <c r="T110" s="4"/>
      <c r="U110" s="4"/>
      <c r="V110" s="21"/>
    </row>
    <row r="111" spans="1:22" x14ac:dyDescent="0.25">
      <c r="A111" s="10">
        <f t="shared" si="5"/>
        <v>47757</v>
      </c>
      <c r="B111">
        <f t="shared" si="3"/>
        <v>10</v>
      </c>
      <c r="C111">
        <v>110</v>
      </c>
      <c r="D111" s="4">
        <f>'Annuitair deel aflossing'!D111</f>
        <v>0</v>
      </c>
      <c r="E111" s="4">
        <f>SUM('Annuitair deel aflossing'!E111,Aflossingsvrij!D111)</f>
        <v>0</v>
      </c>
      <c r="F111" s="4">
        <f>SUM('Annuitair deel aflossing'!F111,Aflossingsvrij!E111)</f>
        <v>0</v>
      </c>
      <c r="G111" s="4">
        <f>SUM('Annuitair deel aflossing'!G111,Aflossingsvrij!F111)</f>
        <v>0</v>
      </c>
      <c r="H111" s="4">
        <v>0</v>
      </c>
      <c r="I111" s="4">
        <f t="shared" si="4"/>
        <v>0</v>
      </c>
      <c r="J111" s="4">
        <f>SUM('Annuitair deel aflossing'!J111,Aflossingsvrij!I111)</f>
        <v>0</v>
      </c>
      <c r="K111" s="4">
        <f>SUM('Annuitair deel aflossing'!K111,Aflossingsvrij!J111)</f>
        <v>0</v>
      </c>
      <c r="L111" s="4">
        <f>SUM('Annuitair deel aflossing'!L111,Aflossingsvrij!K111)</f>
        <v>0</v>
      </c>
      <c r="M111" s="4"/>
      <c r="N111" s="4"/>
      <c r="O111" s="4"/>
      <c r="P111" s="4"/>
      <c r="Q111" s="4"/>
      <c r="R111" s="4"/>
      <c r="S111" s="4"/>
      <c r="T111" s="4"/>
      <c r="U111" s="4"/>
      <c r="V111" s="21"/>
    </row>
    <row r="112" spans="1:22" x14ac:dyDescent="0.25">
      <c r="A112" s="10">
        <f t="shared" si="5"/>
        <v>47788</v>
      </c>
      <c r="B112">
        <f t="shared" si="3"/>
        <v>10</v>
      </c>
      <c r="C112">
        <v>111</v>
      </c>
      <c r="D112" s="4">
        <f>'Annuitair deel aflossing'!D112</f>
        <v>0</v>
      </c>
      <c r="E112" s="4">
        <f>SUM('Annuitair deel aflossing'!E112,Aflossingsvrij!D112)</f>
        <v>0</v>
      </c>
      <c r="F112" s="4">
        <f>SUM('Annuitair deel aflossing'!F112,Aflossingsvrij!E112)</f>
        <v>0</v>
      </c>
      <c r="G112" s="4">
        <f>SUM('Annuitair deel aflossing'!G112,Aflossingsvrij!F112)</f>
        <v>0</v>
      </c>
      <c r="H112" s="4">
        <v>0</v>
      </c>
      <c r="I112" s="4">
        <f t="shared" si="4"/>
        <v>0</v>
      </c>
      <c r="J112" s="4">
        <f>SUM('Annuitair deel aflossing'!J112,Aflossingsvrij!I112)</f>
        <v>0</v>
      </c>
      <c r="K112" s="4">
        <f>SUM('Annuitair deel aflossing'!K112,Aflossingsvrij!J112)</f>
        <v>0</v>
      </c>
      <c r="L112" s="4">
        <f>SUM('Annuitair deel aflossing'!L112,Aflossingsvrij!K112)</f>
        <v>0</v>
      </c>
      <c r="M112" s="4"/>
      <c r="N112" s="4"/>
      <c r="O112" s="4"/>
      <c r="P112" s="4"/>
      <c r="Q112" s="4"/>
      <c r="R112" s="4"/>
      <c r="S112" s="4"/>
      <c r="T112" s="4"/>
      <c r="U112" s="4"/>
      <c r="V112" s="21"/>
    </row>
    <row r="113" spans="1:22" x14ac:dyDescent="0.25">
      <c r="A113" s="10">
        <f t="shared" si="5"/>
        <v>47818</v>
      </c>
      <c r="B113">
        <f t="shared" si="3"/>
        <v>10</v>
      </c>
      <c r="C113">
        <v>112</v>
      </c>
      <c r="D113" s="4">
        <f>'Annuitair deel aflossing'!D113</f>
        <v>0</v>
      </c>
      <c r="E113" s="4">
        <f>SUM('Annuitair deel aflossing'!E113,Aflossingsvrij!D113)</f>
        <v>0</v>
      </c>
      <c r="F113" s="4">
        <f>SUM('Annuitair deel aflossing'!F113,Aflossingsvrij!E113)</f>
        <v>0</v>
      </c>
      <c r="G113" s="4">
        <f>SUM('Annuitair deel aflossing'!G113,Aflossingsvrij!F113)</f>
        <v>0</v>
      </c>
      <c r="H113" s="4">
        <v>0</v>
      </c>
      <c r="I113" s="4">
        <f t="shared" si="4"/>
        <v>0</v>
      </c>
      <c r="J113" s="4">
        <f>SUM('Annuitair deel aflossing'!J113,Aflossingsvrij!I113)</f>
        <v>0</v>
      </c>
      <c r="K113" s="4">
        <f>SUM('Annuitair deel aflossing'!K113,Aflossingsvrij!J113)</f>
        <v>0</v>
      </c>
      <c r="L113" s="4">
        <f>SUM('Annuitair deel aflossing'!L113,Aflossingsvrij!K113)</f>
        <v>0</v>
      </c>
      <c r="M113" s="4"/>
      <c r="N113" s="4"/>
      <c r="O113" s="4"/>
      <c r="P113" s="4"/>
      <c r="Q113" s="4"/>
      <c r="R113" s="4"/>
      <c r="S113" s="4"/>
      <c r="T113" s="4"/>
      <c r="U113" s="4"/>
      <c r="V113" s="21"/>
    </row>
    <row r="114" spans="1:22" x14ac:dyDescent="0.25">
      <c r="A114" s="10">
        <f t="shared" si="5"/>
        <v>47849</v>
      </c>
      <c r="B114">
        <f t="shared" si="3"/>
        <v>10</v>
      </c>
      <c r="C114">
        <v>113</v>
      </c>
      <c r="D114" s="4">
        <f>'Annuitair deel aflossing'!D114</f>
        <v>0</v>
      </c>
      <c r="E114" s="4">
        <f>SUM('Annuitair deel aflossing'!E114,Aflossingsvrij!D114)</f>
        <v>0</v>
      </c>
      <c r="F114" s="4">
        <f>SUM('Annuitair deel aflossing'!F114,Aflossingsvrij!E114)</f>
        <v>0</v>
      </c>
      <c r="G114" s="4">
        <f>SUM('Annuitair deel aflossing'!G114,Aflossingsvrij!F114)</f>
        <v>0</v>
      </c>
      <c r="H114" s="4">
        <v>0</v>
      </c>
      <c r="I114" s="4">
        <f t="shared" si="4"/>
        <v>0</v>
      </c>
      <c r="J114" s="4">
        <f>SUM('Annuitair deel aflossing'!J114,Aflossingsvrij!I114)</f>
        <v>0</v>
      </c>
      <c r="K114" s="4">
        <f>SUM('Annuitair deel aflossing'!K114,Aflossingsvrij!J114)</f>
        <v>0</v>
      </c>
      <c r="L114" s="4">
        <f>SUM('Annuitair deel aflossing'!L114,Aflossingsvrij!K114)</f>
        <v>0</v>
      </c>
      <c r="M114" s="4"/>
      <c r="N114" s="4"/>
      <c r="O114" s="4"/>
      <c r="P114" s="4"/>
      <c r="Q114" s="4"/>
      <c r="R114" s="4"/>
      <c r="S114" s="4"/>
      <c r="T114" s="4"/>
      <c r="U114" s="4"/>
      <c r="V114" s="21"/>
    </row>
    <row r="115" spans="1:22" x14ac:dyDescent="0.25">
      <c r="A115" s="10">
        <f t="shared" si="5"/>
        <v>47880</v>
      </c>
      <c r="B115">
        <f t="shared" si="3"/>
        <v>10</v>
      </c>
      <c r="C115">
        <v>114</v>
      </c>
      <c r="D115" s="4">
        <f>'Annuitair deel aflossing'!D115</f>
        <v>0</v>
      </c>
      <c r="E115" s="4">
        <f>SUM('Annuitair deel aflossing'!E115,Aflossingsvrij!D115)</f>
        <v>0</v>
      </c>
      <c r="F115" s="4">
        <f>SUM('Annuitair deel aflossing'!F115,Aflossingsvrij!E115)</f>
        <v>0</v>
      </c>
      <c r="G115" s="4">
        <f>SUM('Annuitair deel aflossing'!G115,Aflossingsvrij!F115)</f>
        <v>0</v>
      </c>
      <c r="H115" s="4">
        <v>0</v>
      </c>
      <c r="I115" s="4">
        <f t="shared" si="4"/>
        <v>0</v>
      </c>
      <c r="J115" s="4">
        <f>SUM('Annuitair deel aflossing'!J115,Aflossingsvrij!I115)</f>
        <v>0</v>
      </c>
      <c r="K115" s="4">
        <f>SUM('Annuitair deel aflossing'!K115,Aflossingsvrij!J115)</f>
        <v>0</v>
      </c>
      <c r="L115" s="4">
        <f>SUM('Annuitair deel aflossing'!L115,Aflossingsvrij!K115)</f>
        <v>0</v>
      </c>
      <c r="M115" s="4"/>
      <c r="N115" s="4"/>
      <c r="O115" s="4"/>
      <c r="P115" s="4"/>
      <c r="Q115" s="4"/>
      <c r="R115" s="4"/>
      <c r="S115" s="4"/>
      <c r="T115" s="4"/>
      <c r="U115" s="4"/>
      <c r="V115" s="21"/>
    </row>
    <row r="116" spans="1:22" x14ac:dyDescent="0.25">
      <c r="A116" s="10">
        <f t="shared" si="5"/>
        <v>47908</v>
      </c>
      <c r="B116">
        <f t="shared" si="3"/>
        <v>10</v>
      </c>
      <c r="C116">
        <v>115</v>
      </c>
      <c r="D116" s="4">
        <f>'Annuitair deel aflossing'!D116</f>
        <v>0</v>
      </c>
      <c r="E116" s="4">
        <f>SUM('Annuitair deel aflossing'!E116,Aflossingsvrij!D116)</f>
        <v>0</v>
      </c>
      <c r="F116" s="4">
        <f>SUM('Annuitair deel aflossing'!F116,Aflossingsvrij!E116)</f>
        <v>0</v>
      </c>
      <c r="G116" s="4">
        <f>SUM('Annuitair deel aflossing'!G116,Aflossingsvrij!F116)</f>
        <v>0</v>
      </c>
      <c r="H116" s="4">
        <v>0</v>
      </c>
      <c r="I116" s="4">
        <f t="shared" si="4"/>
        <v>0</v>
      </c>
      <c r="J116" s="4">
        <f>SUM('Annuitair deel aflossing'!J116,Aflossingsvrij!I116)</f>
        <v>0</v>
      </c>
      <c r="K116" s="4">
        <f>SUM('Annuitair deel aflossing'!K116,Aflossingsvrij!J116)</f>
        <v>0</v>
      </c>
      <c r="L116" s="4">
        <f>SUM('Annuitair deel aflossing'!L116,Aflossingsvrij!K116)</f>
        <v>0</v>
      </c>
      <c r="M116" s="4"/>
      <c r="N116" s="4"/>
      <c r="O116" s="4"/>
      <c r="P116" s="4"/>
      <c r="Q116" s="4"/>
      <c r="R116" s="4"/>
      <c r="S116" s="4"/>
      <c r="T116" s="4"/>
      <c r="U116" s="4"/>
      <c r="V116" s="21"/>
    </row>
    <row r="117" spans="1:22" x14ac:dyDescent="0.25">
      <c r="A117" s="10">
        <f t="shared" si="5"/>
        <v>47939</v>
      </c>
      <c r="B117">
        <f t="shared" si="3"/>
        <v>10</v>
      </c>
      <c r="C117">
        <v>116</v>
      </c>
      <c r="D117" s="4">
        <f>'Annuitair deel aflossing'!D117</f>
        <v>0</v>
      </c>
      <c r="E117" s="4">
        <f>SUM('Annuitair deel aflossing'!E117,Aflossingsvrij!D117)</f>
        <v>0</v>
      </c>
      <c r="F117" s="4">
        <f>SUM('Annuitair deel aflossing'!F117,Aflossingsvrij!E117)</f>
        <v>0</v>
      </c>
      <c r="G117" s="4">
        <f>SUM('Annuitair deel aflossing'!G117,Aflossingsvrij!F117)</f>
        <v>0</v>
      </c>
      <c r="H117" s="4">
        <v>0</v>
      </c>
      <c r="I117" s="4">
        <f t="shared" si="4"/>
        <v>0</v>
      </c>
      <c r="J117" s="4">
        <f>SUM('Annuitair deel aflossing'!J117,Aflossingsvrij!I117)</f>
        <v>0</v>
      </c>
      <c r="K117" s="4">
        <f>SUM('Annuitair deel aflossing'!K117,Aflossingsvrij!J117)</f>
        <v>0</v>
      </c>
      <c r="L117" s="4">
        <f>SUM('Annuitair deel aflossing'!L117,Aflossingsvrij!K117)</f>
        <v>0</v>
      </c>
      <c r="M117" s="4"/>
      <c r="N117" s="4"/>
      <c r="O117" s="4"/>
      <c r="P117" s="4"/>
      <c r="Q117" s="4"/>
      <c r="R117" s="4"/>
      <c r="S117" s="4"/>
      <c r="T117" s="4"/>
      <c r="U117" s="4"/>
      <c r="V117" s="21"/>
    </row>
    <row r="118" spans="1:22" x14ac:dyDescent="0.25">
      <c r="A118" s="10">
        <f t="shared" si="5"/>
        <v>47969</v>
      </c>
      <c r="B118">
        <f t="shared" si="3"/>
        <v>10</v>
      </c>
      <c r="C118">
        <v>117</v>
      </c>
      <c r="D118" s="4">
        <f>'Annuitair deel aflossing'!D118</f>
        <v>0</v>
      </c>
      <c r="E118" s="4">
        <f>SUM('Annuitair deel aflossing'!E118,Aflossingsvrij!D118)</f>
        <v>0</v>
      </c>
      <c r="F118" s="4">
        <f>SUM('Annuitair deel aflossing'!F118,Aflossingsvrij!E118)</f>
        <v>0</v>
      </c>
      <c r="G118" s="4">
        <f>SUM('Annuitair deel aflossing'!G118,Aflossingsvrij!F118)</f>
        <v>0</v>
      </c>
      <c r="H118" s="4">
        <v>0</v>
      </c>
      <c r="I118" s="4">
        <f t="shared" si="4"/>
        <v>0</v>
      </c>
      <c r="J118" s="4">
        <f>SUM('Annuitair deel aflossing'!J118,Aflossingsvrij!I118)</f>
        <v>0</v>
      </c>
      <c r="K118" s="4">
        <f>SUM('Annuitair deel aflossing'!K118,Aflossingsvrij!J118)</f>
        <v>0</v>
      </c>
      <c r="L118" s="4">
        <f>SUM('Annuitair deel aflossing'!L118,Aflossingsvrij!K118)</f>
        <v>0</v>
      </c>
      <c r="M118" s="4"/>
      <c r="N118" s="4"/>
      <c r="O118" s="4"/>
      <c r="P118" s="4"/>
      <c r="Q118" s="4"/>
      <c r="R118" s="4"/>
      <c r="S118" s="4"/>
      <c r="T118" s="4"/>
      <c r="U118" s="4"/>
      <c r="V118" s="21"/>
    </row>
    <row r="119" spans="1:22" x14ac:dyDescent="0.25">
      <c r="A119" s="10">
        <f t="shared" si="5"/>
        <v>48000</v>
      </c>
      <c r="B119">
        <f t="shared" si="3"/>
        <v>10</v>
      </c>
      <c r="C119">
        <v>118</v>
      </c>
      <c r="D119" s="4">
        <f>'Annuitair deel aflossing'!D119</f>
        <v>0</v>
      </c>
      <c r="E119" s="4">
        <f>SUM('Annuitair deel aflossing'!E119,Aflossingsvrij!D119)</f>
        <v>0</v>
      </c>
      <c r="F119" s="4">
        <f>SUM('Annuitair deel aflossing'!F119,Aflossingsvrij!E119)</f>
        <v>0</v>
      </c>
      <c r="G119" s="4">
        <f>SUM('Annuitair deel aflossing'!G119,Aflossingsvrij!F119)</f>
        <v>0</v>
      </c>
      <c r="H119" s="4">
        <v>0</v>
      </c>
      <c r="I119" s="4">
        <f t="shared" si="4"/>
        <v>0</v>
      </c>
      <c r="J119" s="4">
        <f>SUM('Annuitair deel aflossing'!J119,Aflossingsvrij!I119)</f>
        <v>0</v>
      </c>
      <c r="K119" s="4">
        <f>SUM('Annuitair deel aflossing'!K119,Aflossingsvrij!J119)</f>
        <v>0</v>
      </c>
      <c r="L119" s="4">
        <f>SUM('Annuitair deel aflossing'!L119,Aflossingsvrij!K119)</f>
        <v>0</v>
      </c>
      <c r="M119" s="4"/>
      <c r="N119" s="4"/>
      <c r="O119" s="4"/>
      <c r="P119" s="4"/>
      <c r="Q119" s="4"/>
      <c r="R119" s="4"/>
      <c r="S119" s="4"/>
      <c r="T119" s="4"/>
      <c r="U119" s="4"/>
      <c r="V119" s="21"/>
    </row>
    <row r="120" spans="1:22" x14ac:dyDescent="0.25">
      <c r="A120" s="10">
        <f t="shared" si="5"/>
        <v>48030</v>
      </c>
      <c r="B120">
        <f t="shared" si="3"/>
        <v>10</v>
      </c>
      <c r="C120">
        <v>119</v>
      </c>
      <c r="D120" s="4">
        <f>'Annuitair deel aflossing'!D120</f>
        <v>0</v>
      </c>
      <c r="E120" s="4">
        <f>SUM('Annuitair deel aflossing'!E120,Aflossingsvrij!D120)</f>
        <v>0</v>
      </c>
      <c r="F120" s="4">
        <f>SUM('Annuitair deel aflossing'!F120,Aflossingsvrij!E120)</f>
        <v>0</v>
      </c>
      <c r="G120" s="4">
        <f>SUM('Annuitair deel aflossing'!G120,Aflossingsvrij!F120)</f>
        <v>0</v>
      </c>
      <c r="H120" s="4">
        <v>0</v>
      </c>
      <c r="I120" s="4">
        <f t="shared" si="4"/>
        <v>0</v>
      </c>
      <c r="J120" s="4">
        <f>SUM('Annuitair deel aflossing'!J120,Aflossingsvrij!I120)</f>
        <v>0</v>
      </c>
      <c r="K120" s="4">
        <f>SUM('Annuitair deel aflossing'!K120,Aflossingsvrij!J120)</f>
        <v>0</v>
      </c>
      <c r="L120" s="4">
        <f>SUM('Annuitair deel aflossing'!L120,Aflossingsvrij!K120)</f>
        <v>0</v>
      </c>
      <c r="M120" s="4"/>
      <c r="N120" s="4"/>
      <c r="O120" s="4"/>
      <c r="P120" s="4"/>
      <c r="Q120" s="4"/>
      <c r="R120" s="4"/>
      <c r="S120" s="4"/>
      <c r="T120" s="4"/>
      <c r="U120" s="4"/>
      <c r="V120" s="21"/>
    </row>
    <row r="121" spans="1:22" x14ac:dyDescent="0.25">
      <c r="A121" s="10">
        <f t="shared" si="5"/>
        <v>48061</v>
      </c>
      <c r="B121">
        <f t="shared" si="3"/>
        <v>10</v>
      </c>
      <c r="C121">
        <v>120</v>
      </c>
      <c r="D121" s="4">
        <f>'Annuitair deel aflossing'!D121</f>
        <v>0</v>
      </c>
      <c r="E121" s="4">
        <f>SUM('Annuitair deel aflossing'!E121,Aflossingsvrij!D121)</f>
        <v>0</v>
      </c>
      <c r="F121" s="4">
        <f>SUM('Annuitair deel aflossing'!F121,Aflossingsvrij!E121)</f>
        <v>0</v>
      </c>
      <c r="G121" s="4">
        <f>SUM('Annuitair deel aflossing'!G121,Aflossingsvrij!F121)</f>
        <v>0</v>
      </c>
      <c r="H121" s="4">
        <v>0</v>
      </c>
      <c r="I121" s="4">
        <f t="shared" si="4"/>
        <v>0</v>
      </c>
      <c r="J121" s="4">
        <f>SUM('Annuitair deel aflossing'!J121,Aflossingsvrij!I121)</f>
        <v>0</v>
      </c>
      <c r="K121" s="4">
        <f>SUM('Annuitair deel aflossing'!K121,Aflossingsvrij!J121)</f>
        <v>0</v>
      </c>
      <c r="L121" s="4">
        <f>SUM('Annuitair deel aflossing'!L121,Aflossingsvrij!K121)</f>
        <v>0</v>
      </c>
      <c r="M121" s="4"/>
      <c r="N121" s="4"/>
      <c r="O121" s="4"/>
      <c r="P121" s="4"/>
      <c r="Q121" s="4"/>
      <c r="R121" s="4"/>
      <c r="S121" s="4"/>
      <c r="T121" s="4"/>
      <c r="U121" s="4"/>
      <c r="V121" s="21"/>
    </row>
    <row r="122" spans="1:22" x14ac:dyDescent="0.25">
      <c r="A122" s="10">
        <f t="shared" si="5"/>
        <v>48092</v>
      </c>
      <c r="B122">
        <f t="shared" si="3"/>
        <v>11</v>
      </c>
      <c r="C122">
        <v>121</v>
      </c>
      <c r="D122" s="4">
        <f>'Annuitair deel aflossing'!D122</f>
        <v>0</v>
      </c>
      <c r="E122" s="4">
        <f>SUM('Annuitair deel aflossing'!E122,Aflossingsvrij!D122)</f>
        <v>0</v>
      </c>
      <c r="F122" s="4">
        <f>SUM('Annuitair deel aflossing'!F122,Aflossingsvrij!E122)</f>
        <v>0</v>
      </c>
      <c r="G122" s="4">
        <f>SUM('Annuitair deel aflossing'!G122,Aflossingsvrij!F122)</f>
        <v>0</v>
      </c>
      <c r="H122" s="4">
        <v>0</v>
      </c>
      <c r="I122" s="4">
        <f t="shared" si="4"/>
        <v>0</v>
      </c>
      <c r="J122" s="4">
        <f>SUM('Annuitair deel aflossing'!J122,Aflossingsvrij!I122)</f>
        <v>0</v>
      </c>
      <c r="K122" s="4">
        <f>SUM('Annuitair deel aflossing'!K122,Aflossingsvrij!J122)</f>
        <v>0</v>
      </c>
      <c r="L122" s="4">
        <f>SUM('Annuitair deel aflossing'!L122,Aflossingsvrij!K122)</f>
        <v>0</v>
      </c>
      <c r="M122" s="4"/>
      <c r="N122" s="4"/>
      <c r="O122" s="4"/>
      <c r="P122" s="4"/>
      <c r="Q122" s="4"/>
      <c r="R122" s="4"/>
      <c r="S122" s="4"/>
      <c r="T122" s="4"/>
      <c r="U122" s="4"/>
      <c r="V122" s="21"/>
    </row>
    <row r="123" spans="1:22" x14ac:dyDescent="0.25">
      <c r="A123" s="10">
        <f t="shared" si="5"/>
        <v>48122</v>
      </c>
      <c r="B123">
        <f t="shared" si="3"/>
        <v>11</v>
      </c>
      <c r="C123">
        <v>122</v>
      </c>
      <c r="D123" s="4">
        <f>'Annuitair deel aflossing'!D123</f>
        <v>0</v>
      </c>
      <c r="E123" s="4">
        <f>SUM('Annuitair deel aflossing'!E123,Aflossingsvrij!D123)</f>
        <v>0</v>
      </c>
      <c r="F123" s="4">
        <f>SUM('Annuitair deel aflossing'!F123,Aflossingsvrij!E123)</f>
        <v>0</v>
      </c>
      <c r="G123" s="4">
        <f>SUM('Annuitair deel aflossing'!G123,Aflossingsvrij!F123)</f>
        <v>0</v>
      </c>
      <c r="H123" s="4">
        <v>0</v>
      </c>
      <c r="I123" s="4">
        <f t="shared" si="4"/>
        <v>0</v>
      </c>
      <c r="J123" s="4">
        <f>SUM('Annuitair deel aflossing'!J123,Aflossingsvrij!I123)</f>
        <v>0</v>
      </c>
      <c r="K123" s="4">
        <f>SUM('Annuitair deel aflossing'!K123,Aflossingsvrij!J123)</f>
        <v>0</v>
      </c>
      <c r="L123" s="4">
        <f>SUM('Annuitair deel aflossing'!L123,Aflossingsvrij!K123)</f>
        <v>0</v>
      </c>
      <c r="M123" s="4"/>
      <c r="N123" s="4"/>
      <c r="O123" s="4"/>
      <c r="P123" s="4"/>
      <c r="Q123" s="4"/>
      <c r="R123" s="4"/>
      <c r="S123" s="4"/>
      <c r="T123" s="4"/>
      <c r="U123" s="4"/>
      <c r="V123" s="21"/>
    </row>
    <row r="124" spans="1:22" x14ac:dyDescent="0.25">
      <c r="A124" s="10">
        <f t="shared" si="5"/>
        <v>48153</v>
      </c>
      <c r="B124">
        <f t="shared" si="3"/>
        <v>11</v>
      </c>
      <c r="C124">
        <v>123</v>
      </c>
      <c r="D124" s="4">
        <f>'Annuitair deel aflossing'!D124</f>
        <v>0</v>
      </c>
      <c r="E124" s="4">
        <f>SUM('Annuitair deel aflossing'!E124,Aflossingsvrij!D124)</f>
        <v>0</v>
      </c>
      <c r="F124" s="4">
        <f>SUM('Annuitair deel aflossing'!F124,Aflossingsvrij!E124)</f>
        <v>0</v>
      </c>
      <c r="G124" s="4">
        <f>SUM('Annuitair deel aflossing'!G124,Aflossingsvrij!F124)</f>
        <v>0</v>
      </c>
      <c r="H124" s="4">
        <v>0</v>
      </c>
      <c r="I124" s="4">
        <f t="shared" si="4"/>
        <v>0</v>
      </c>
      <c r="J124" s="4">
        <f>SUM('Annuitair deel aflossing'!J124,Aflossingsvrij!I124)</f>
        <v>0</v>
      </c>
      <c r="K124" s="4">
        <f>SUM('Annuitair deel aflossing'!K124,Aflossingsvrij!J124)</f>
        <v>0</v>
      </c>
      <c r="L124" s="4">
        <f>SUM('Annuitair deel aflossing'!L124,Aflossingsvrij!K124)</f>
        <v>0</v>
      </c>
      <c r="M124" s="4"/>
      <c r="N124" s="4"/>
      <c r="O124" s="4"/>
      <c r="P124" s="4"/>
      <c r="Q124" s="4"/>
      <c r="R124" s="4"/>
      <c r="S124" s="4"/>
      <c r="T124" s="4"/>
      <c r="U124" s="4"/>
      <c r="V124" s="21"/>
    </row>
    <row r="125" spans="1:22" x14ac:dyDescent="0.25">
      <c r="A125" s="10">
        <f t="shared" si="5"/>
        <v>48183</v>
      </c>
      <c r="B125">
        <f t="shared" si="3"/>
        <v>11</v>
      </c>
      <c r="C125">
        <v>124</v>
      </c>
      <c r="D125" s="4">
        <f>'Annuitair deel aflossing'!D125</f>
        <v>0</v>
      </c>
      <c r="E125" s="4">
        <f>SUM('Annuitair deel aflossing'!E125,Aflossingsvrij!D125)</f>
        <v>0</v>
      </c>
      <c r="F125" s="4">
        <f>SUM('Annuitair deel aflossing'!F125,Aflossingsvrij!E125)</f>
        <v>0</v>
      </c>
      <c r="G125" s="4">
        <f>SUM('Annuitair deel aflossing'!G125,Aflossingsvrij!F125)</f>
        <v>0</v>
      </c>
      <c r="H125" s="4">
        <v>0</v>
      </c>
      <c r="I125" s="4">
        <f t="shared" si="4"/>
        <v>0</v>
      </c>
      <c r="J125" s="4">
        <f>SUM('Annuitair deel aflossing'!J125,Aflossingsvrij!I125)</f>
        <v>0</v>
      </c>
      <c r="K125" s="4">
        <f>SUM('Annuitair deel aflossing'!K125,Aflossingsvrij!J125)</f>
        <v>0</v>
      </c>
      <c r="L125" s="4">
        <f>SUM('Annuitair deel aflossing'!L125,Aflossingsvrij!K125)</f>
        <v>0</v>
      </c>
      <c r="M125" s="4"/>
      <c r="N125" s="4"/>
      <c r="O125" s="4"/>
      <c r="P125" s="4"/>
      <c r="Q125" s="4"/>
      <c r="R125" s="4"/>
      <c r="S125" s="4"/>
      <c r="T125" s="4"/>
      <c r="U125" s="4"/>
      <c r="V125" s="21"/>
    </row>
    <row r="126" spans="1:22" x14ac:dyDescent="0.25">
      <c r="A126" s="10">
        <f t="shared" si="5"/>
        <v>48214</v>
      </c>
      <c r="B126">
        <f t="shared" si="3"/>
        <v>11</v>
      </c>
      <c r="C126">
        <v>125</v>
      </c>
      <c r="D126" s="4">
        <f>'Annuitair deel aflossing'!D126</f>
        <v>0</v>
      </c>
      <c r="E126" s="4">
        <f>SUM('Annuitair deel aflossing'!E126,Aflossingsvrij!D126)</f>
        <v>0</v>
      </c>
      <c r="F126" s="4">
        <f>SUM('Annuitair deel aflossing'!F126,Aflossingsvrij!E126)</f>
        <v>0</v>
      </c>
      <c r="G126" s="4">
        <f>SUM('Annuitair deel aflossing'!G126,Aflossingsvrij!F126)</f>
        <v>0</v>
      </c>
      <c r="H126" s="4">
        <v>0</v>
      </c>
      <c r="I126" s="4">
        <f t="shared" si="4"/>
        <v>0</v>
      </c>
      <c r="J126" s="4">
        <f>SUM('Annuitair deel aflossing'!J126,Aflossingsvrij!I126)</f>
        <v>0</v>
      </c>
      <c r="K126" s="4">
        <f>SUM('Annuitair deel aflossing'!K126,Aflossingsvrij!J126)</f>
        <v>0</v>
      </c>
      <c r="L126" s="4">
        <f>SUM('Annuitair deel aflossing'!L126,Aflossingsvrij!K126)</f>
        <v>0</v>
      </c>
      <c r="M126" s="4"/>
      <c r="N126" s="4"/>
      <c r="O126" s="4"/>
      <c r="P126" s="4"/>
      <c r="Q126" s="4"/>
      <c r="R126" s="4"/>
      <c r="S126" s="4"/>
      <c r="T126" s="4"/>
      <c r="U126" s="4"/>
      <c r="V126" s="21"/>
    </row>
    <row r="127" spans="1:22" x14ac:dyDescent="0.25">
      <c r="A127" s="10">
        <f t="shared" si="5"/>
        <v>48245</v>
      </c>
      <c r="B127">
        <f t="shared" si="3"/>
        <v>11</v>
      </c>
      <c r="C127">
        <v>126</v>
      </c>
      <c r="D127" s="4">
        <f>'Annuitair deel aflossing'!D127</f>
        <v>0</v>
      </c>
      <c r="E127" s="4">
        <f>SUM('Annuitair deel aflossing'!E127,Aflossingsvrij!D127)</f>
        <v>0</v>
      </c>
      <c r="F127" s="4">
        <f>SUM('Annuitair deel aflossing'!F127,Aflossingsvrij!E127)</f>
        <v>0</v>
      </c>
      <c r="G127" s="4">
        <f>SUM('Annuitair deel aflossing'!G127,Aflossingsvrij!F127)</f>
        <v>0</v>
      </c>
      <c r="H127" s="4">
        <v>0</v>
      </c>
      <c r="I127" s="4">
        <f t="shared" si="4"/>
        <v>0</v>
      </c>
      <c r="J127" s="4">
        <f>SUM('Annuitair deel aflossing'!J127,Aflossingsvrij!I127)</f>
        <v>0</v>
      </c>
      <c r="K127" s="4">
        <f>SUM('Annuitair deel aflossing'!K127,Aflossingsvrij!J127)</f>
        <v>0</v>
      </c>
      <c r="L127" s="4">
        <f>SUM('Annuitair deel aflossing'!L127,Aflossingsvrij!K127)</f>
        <v>0</v>
      </c>
      <c r="M127" s="4"/>
      <c r="N127" s="4"/>
      <c r="O127" s="4"/>
      <c r="P127" s="4"/>
      <c r="Q127" s="4"/>
      <c r="R127" s="4"/>
      <c r="S127" s="4"/>
      <c r="T127" s="4"/>
      <c r="U127" s="4"/>
      <c r="V127" s="21"/>
    </row>
    <row r="128" spans="1:22" x14ac:dyDescent="0.25">
      <c r="A128" s="10">
        <f t="shared" si="5"/>
        <v>48274</v>
      </c>
      <c r="B128">
        <f t="shared" si="3"/>
        <v>11</v>
      </c>
      <c r="C128">
        <v>127</v>
      </c>
      <c r="D128" s="4">
        <f>'Annuitair deel aflossing'!D128</f>
        <v>0</v>
      </c>
      <c r="E128" s="4">
        <f>SUM('Annuitair deel aflossing'!E128,Aflossingsvrij!D128)</f>
        <v>0</v>
      </c>
      <c r="F128" s="4">
        <f>SUM('Annuitair deel aflossing'!F128,Aflossingsvrij!E128)</f>
        <v>0</v>
      </c>
      <c r="G128" s="4">
        <f>SUM('Annuitair deel aflossing'!G128,Aflossingsvrij!F128)</f>
        <v>0</v>
      </c>
      <c r="H128" s="4">
        <v>0</v>
      </c>
      <c r="I128" s="4">
        <f t="shared" si="4"/>
        <v>0</v>
      </c>
      <c r="J128" s="4">
        <f>SUM('Annuitair deel aflossing'!J128,Aflossingsvrij!I128)</f>
        <v>0</v>
      </c>
      <c r="K128" s="4">
        <f>SUM('Annuitair deel aflossing'!K128,Aflossingsvrij!J128)</f>
        <v>0</v>
      </c>
      <c r="L128" s="4">
        <f>SUM('Annuitair deel aflossing'!L128,Aflossingsvrij!K128)</f>
        <v>0</v>
      </c>
      <c r="M128" s="4"/>
      <c r="N128" s="4"/>
      <c r="O128" s="4"/>
      <c r="P128" s="4"/>
      <c r="Q128" s="4"/>
      <c r="R128" s="4"/>
      <c r="S128" s="4"/>
      <c r="T128" s="4"/>
      <c r="U128" s="4"/>
      <c r="V128" s="21"/>
    </row>
    <row r="129" spans="1:22" x14ac:dyDescent="0.25">
      <c r="A129" s="10">
        <f t="shared" si="5"/>
        <v>48305</v>
      </c>
      <c r="B129">
        <f t="shared" si="3"/>
        <v>11</v>
      </c>
      <c r="C129">
        <v>128</v>
      </c>
      <c r="D129" s="4">
        <f>'Annuitair deel aflossing'!D129</f>
        <v>0</v>
      </c>
      <c r="E129" s="4">
        <f>SUM('Annuitair deel aflossing'!E129,Aflossingsvrij!D129)</f>
        <v>0</v>
      </c>
      <c r="F129" s="4">
        <f>SUM('Annuitair deel aflossing'!F129,Aflossingsvrij!E129)</f>
        <v>0</v>
      </c>
      <c r="G129" s="4">
        <f>SUM('Annuitair deel aflossing'!G129,Aflossingsvrij!F129)</f>
        <v>0</v>
      </c>
      <c r="H129" s="4">
        <v>0</v>
      </c>
      <c r="I129" s="4">
        <f t="shared" si="4"/>
        <v>0</v>
      </c>
      <c r="J129" s="4">
        <f>SUM('Annuitair deel aflossing'!J129,Aflossingsvrij!I129)</f>
        <v>0</v>
      </c>
      <c r="K129" s="4">
        <f>SUM('Annuitair deel aflossing'!K129,Aflossingsvrij!J129)</f>
        <v>0</v>
      </c>
      <c r="L129" s="4">
        <f>SUM('Annuitair deel aflossing'!L129,Aflossingsvrij!K129)</f>
        <v>0</v>
      </c>
      <c r="M129" s="4"/>
      <c r="N129" s="4"/>
      <c r="O129" s="4"/>
      <c r="P129" s="4"/>
      <c r="Q129" s="4"/>
      <c r="R129" s="4"/>
      <c r="S129" s="4"/>
      <c r="T129" s="4"/>
      <c r="U129" s="4"/>
      <c r="V129" s="21"/>
    </row>
    <row r="130" spans="1:22" x14ac:dyDescent="0.25">
      <c r="A130" s="10">
        <f t="shared" si="5"/>
        <v>48335</v>
      </c>
      <c r="B130">
        <f t="shared" si="3"/>
        <v>11</v>
      </c>
      <c r="C130">
        <v>129</v>
      </c>
      <c r="D130" s="4">
        <f>'Annuitair deel aflossing'!D130</f>
        <v>0</v>
      </c>
      <c r="E130" s="4">
        <f>SUM('Annuitair deel aflossing'!E130,Aflossingsvrij!D130)</f>
        <v>0</v>
      </c>
      <c r="F130" s="4">
        <f>SUM('Annuitair deel aflossing'!F130,Aflossingsvrij!E130)</f>
        <v>0</v>
      </c>
      <c r="G130" s="4">
        <f>SUM('Annuitair deel aflossing'!G130,Aflossingsvrij!F130)</f>
        <v>0</v>
      </c>
      <c r="H130" s="4">
        <v>0</v>
      </c>
      <c r="I130" s="4">
        <f t="shared" si="4"/>
        <v>0</v>
      </c>
      <c r="J130" s="4">
        <f>SUM('Annuitair deel aflossing'!J130,Aflossingsvrij!I130)</f>
        <v>0</v>
      </c>
      <c r="K130" s="4">
        <f>SUM('Annuitair deel aflossing'!K130,Aflossingsvrij!J130)</f>
        <v>0</v>
      </c>
      <c r="L130" s="4">
        <f>SUM('Annuitair deel aflossing'!L130,Aflossingsvrij!K130)</f>
        <v>0</v>
      </c>
      <c r="M130" s="4"/>
      <c r="N130" s="4"/>
      <c r="O130" s="4"/>
      <c r="P130" s="4"/>
      <c r="Q130" s="4"/>
      <c r="R130" s="4"/>
      <c r="S130" s="4"/>
      <c r="T130" s="4"/>
      <c r="U130" s="4"/>
      <c r="V130" s="21"/>
    </row>
    <row r="131" spans="1:22" x14ac:dyDescent="0.25">
      <c r="A131" s="10">
        <f t="shared" si="5"/>
        <v>48366</v>
      </c>
      <c r="B131">
        <f t="shared" ref="B131:B194" si="6">CEILING(C131/12,1)</f>
        <v>11</v>
      </c>
      <c r="C131">
        <v>130</v>
      </c>
      <c r="D131" s="4">
        <f>'Annuitair deel aflossing'!D131</f>
        <v>0</v>
      </c>
      <c r="E131" s="4">
        <f>SUM('Annuitair deel aflossing'!E131,Aflossingsvrij!D131)</f>
        <v>0</v>
      </c>
      <c r="F131" s="4">
        <f>SUM('Annuitair deel aflossing'!F131,Aflossingsvrij!E131)</f>
        <v>0</v>
      </c>
      <c r="G131" s="4">
        <f>SUM('Annuitair deel aflossing'!G131,Aflossingsvrij!F131)</f>
        <v>0</v>
      </c>
      <c r="H131" s="4">
        <v>0</v>
      </c>
      <c r="I131" s="4">
        <f t="shared" ref="I131:I194" si="7">G131-H131</f>
        <v>0</v>
      </c>
      <c r="J131" s="4">
        <f>SUM('Annuitair deel aflossing'!J131,Aflossingsvrij!I131)</f>
        <v>0</v>
      </c>
      <c r="K131" s="4">
        <f>SUM('Annuitair deel aflossing'!K131,Aflossingsvrij!J131)</f>
        <v>0</v>
      </c>
      <c r="L131" s="4">
        <f>SUM('Annuitair deel aflossing'!L131,Aflossingsvrij!K131)</f>
        <v>0</v>
      </c>
      <c r="M131" s="4"/>
      <c r="N131" s="4"/>
      <c r="O131" s="4"/>
      <c r="P131" s="4"/>
      <c r="Q131" s="4"/>
      <c r="R131" s="4"/>
      <c r="S131" s="4"/>
      <c r="T131" s="4"/>
      <c r="U131" s="4"/>
      <c r="V131" s="21"/>
    </row>
    <row r="132" spans="1:22" x14ac:dyDescent="0.25">
      <c r="A132" s="10">
        <f t="shared" ref="A132:A195" si="8">DATE(YEAR(A131),MONTH(A131)+1,DAY(A131))</f>
        <v>48396</v>
      </c>
      <c r="B132">
        <f t="shared" si="6"/>
        <v>11</v>
      </c>
      <c r="C132">
        <v>131</v>
      </c>
      <c r="D132" s="4">
        <f>'Annuitair deel aflossing'!D132</f>
        <v>0</v>
      </c>
      <c r="E132" s="4">
        <f>SUM('Annuitair deel aflossing'!E132,Aflossingsvrij!D132)</f>
        <v>0</v>
      </c>
      <c r="F132" s="4">
        <f>SUM('Annuitair deel aflossing'!F132,Aflossingsvrij!E132)</f>
        <v>0</v>
      </c>
      <c r="G132" s="4">
        <f>SUM('Annuitair deel aflossing'!G132,Aflossingsvrij!F132)</f>
        <v>0</v>
      </c>
      <c r="H132" s="4">
        <v>0</v>
      </c>
      <c r="I132" s="4">
        <f t="shared" si="7"/>
        <v>0</v>
      </c>
      <c r="J132" s="4">
        <f>SUM('Annuitair deel aflossing'!J132,Aflossingsvrij!I132)</f>
        <v>0</v>
      </c>
      <c r="K132" s="4">
        <f>SUM('Annuitair deel aflossing'!K132,Aflossingsvrij!J132)</f>
        <v>0</v>
      </c>
      <c r="L132" s="4">
        <f>SUM('Annuitair deel aflossing'!L132,Aflossingsvrij!K132)</f>
        <v>0</v>
      </c>
      <c r="M132" s="4"/>
      <c r="N132" s="4"/>
      <c r="O132" s="4"/>
      <c r="P132" s="4"/>
      <c r="Q132" s="4"/>
      <c r="R132" s="4"/>
      <c r="S132" s="4"/>
      <c r="T132" s="4"/>
      <c r="U132" s="4"/>
      <c r="V132" s="21"/>
    </row>
    <row r="133" spans="1:22" x14ac:dyDescent="0.25">
      <c r="A133" s="10">
        <f t="shared" si="8"/>
        <v>48427</v>
      </c>
      <c r="B133">
        <f t="shared" si="6"/>
        <v>11</v>
      </c>
      <c r="C133">
        <v>132</v>
      </c>
      <c r="D133" s="4">
        <f>'Annuitair deel aflossing'!D133</f>
        <v>0</v>
      </c>
      <c r="E133" s="4">
        <f>SUM('Annuitair deel aflossing'!E133,Aflossingsvrij!D133)</f>
        <v>0</v>
      </c>
      <c r="F133" s="4">
        <f>SUM('Annuitair deel aflossing'!F133,Aflossingsvrij!E133)</f>
        <v>0</v>
      </c>
      <c r="G133" s="4">
        <f>SUM('Annuitair deel aflossing'!G133,Aflossingsvrij!F133)</f>
        <v>0</v>
      </c>
      <c r="H133" s="4">
        <v>0</v>
      </c>
      <c r="I133" s="4">
        <f t="shared" si="7"/>
        <v>0</v>
      </c>
      <c r="J133" s="4">
        <f>SUM('Annuitair deel aflossing'!J133,Aflossingsvrij!I133)</f>
        <v>0</v>
      </c>
      <c r="K133" s="4">
        <f>SUM('Annuitair deel aflossing'!K133,Aflossingsvrij!J133)</f>
        <v>0</v>
      </c>
      <c r="L133" s="4">
        <f>SUM('Annuitair deel aflossing'!L133,Aflossingsvrij!K133)</f>
        <v>0</v>
      </c>
      <c r="M133" s="4"/>
      <c r="N133" s="4"/>
      <c r="O133" s="4"/>
      <c r="P133" s="4"/>
      <c r="Q133" s="4"/>
      <c r="R133" s="4"/>
      <c r="S133" s="4"/>
      <c r="T133" s="4"/>
      <c r="U133" s="4"/>
      <c r="V133" s="21"/>
    </row>
    <row r="134" spans="1:22" x14ac:dyDescent="0.25">
      <c r="A134" s="10">
        <f t="shared" si="8"/>
        <v>48458</v>
      </c>
      <c r="B134">
        <f t="shared" si="6"/>
        <v>12</v>
      </c>
      <c r="C134">
        <v>133</v>
      </c>
      <c r="D134" s="4">
        <f>'Annuitair deel aflossing'!D134</f>
        <v>0</v>
      </c>
      <c r="E134" s="4">
        <f>SUM('Annuitair deel aflossing'!E134,Aflossingsvrij!D134)</f>
        <v>0</v>
      </c>
      <c r="F134" s="4">
        <f>SUM('Annuitair deel aflossing'!F134,Aflossingsvrij!E134)</f>
        <v>0</v>
      </c>
      <c r="G134" s="4">
        <f>SUM('Annuitair deel aflossing'!G134,Aflossingsvrij!F134)</f>
        <v>0</v>
      </c>
      <c r="H134" s="4">
        <v>0</v>
      </c>
      <c r="I134" s="4">
        <f t="shared" si="7"/>
        <v>0</v>
      </c>
      <c r="J134" s="4">
        <f>SUM('Annuitair deel aflossing'!J134,Aflossingsvrij!I134)</f>
        <v>0</v>
      </c>
      <c r="K134" s="4">
        <f>SUM('Annuitair deel aflossing'!K134,Aflossingsvrij!J134)</f>
        <v>0</v>
      </c>
      <c r="L134" s="4">
        <f>SUM('Annuitair deel aflossing'!L134,Aflossingsvrij!K134)</f>
        <v>0</v>
      </c>
      <c r="M134" s="4"/>
      <c r="N134" s="4"/>
      <c r="O134" s="4"/>
      <c r="P134" s="4"/>
      <c r="Q134" s="4"/>
      <c r="R134" s="4"/>
      <c r="S134" s="4"/>
      <c r="T134" s="4"/>
      <c r="U134" s="4"/>
      <c r="V134" s="21"/>
    </row>
    <row r="135" spans="1:22" x14ac:dyDescent="0.25">
      <c r="A135" s="10">
        <f t="shared" si="8"/>
        <v>48488</v>
      </c>
      <c r="B135">
        <f t="shared" si="6"/>
        <v>12</v>
      </c>
      <c r="C135">
        <v>134</v>
      </c>
      <c r="D135" s="4">
        <f>'Annuitair deel aflossing'!D135</f>
        <v>0</v>
      </c>
      <c r="E135" s="4">
        <f>SUM('Annuitair deel aflossing'!E135,Aflossingsvrij!D135)</f>
        <v>0</v>
      </c>
      <c r="F135" s="4">
        <f>SUM('Annuitair deel aflossing'!F135,Aflossingsvrij!E135)</f>
        <v>0</v>
      </c>
      <c r="G135" s="4">
        <f>SUM('Annuitair deel aflossing'!G135,Aflossingsvrij!F135)</f>
        <v>0</v>
      </c>
      <c r="H135" s="4">
        <v>0</v>
      </c>
      <c r="I135" s="4">
        <f t="shared" si="7"/>
        <v>0</v>
      </c>
      <c r="J135" s="4">
        <f>SUM('Annuitair deel aflossing'!J135,Aflossingsvrij!I135)</f>
        <v>0</v>
      </c>
      <c r="K135" s="4">
        <f>SUM('Annuitair deel aflossing'!K135,Aflossingsvrij!J135)</f>
        <v>0</v>
      </c>
      <c r="L135" s="4">
        <f>SUM('Annuitair deel aflossing'!L135,Aflossingsvrij!K135)</f>
        <v>0</v>
      </c>
      <c r="M135" s="4"/>
      <c r="N135" s="4"/>
      <c r="O135" s="4"/>
      <c r="P135" s="4"/>
      <c r="Q135" s="4"/>
      <c r="R135" s="4"/>
      <c r="S135" s="4"/>
      <c r="T135" s="4"/>
      <c r="U135" s="4"/>
      <c r="V135" s="21"/>
    </row>
    <row r="136" spans="1:22" x14ac:dyDescent="0.25">
      <c r="A136" s="10">
        <f t="shared" si="8"/>
        <v>48519</v>
      </c>
      <c r="B136">
        <f t="shared" si="6"/>
        <v>12</v>
      </c>
      <c r="C136">
        <v>135</v>
      </c>
      <c r="D136" s="4">
        <f>'Annuitair deel aflossing'!D136</f>
        <v>0</v>
      </c>
      <c r="E136" s="4">
        <f>SUM('Annuitair deel aflossing'!E136,Aflossingsvrij!D136)</f>
        <v>0</v>
      </c>
      <c r="F136" s="4">
        <f>SUM('Annuitair deel aflossing'!F136,Aflossingsvrij!E136)</f>
        <v>0</v>
      </c>
      <c r="G136" s="4">
        <f>SUM('Annuitair deel aflossing'!G136,Aflossingsvrij!F136)</f>
        <v>0</v>
      </c>
      <c r="H136" s="4">
        <v>0</v>
      </c>
      <c r="I136" s="4">
        <f t="shared" si="7"/>
        <v>0</v>
      </c>
      <c r="J136" s="4">
        <f>SUM('Annuitair deel aflossing'!J136,Aflossingsvrij!I136)</f>
        <v>0</v>
      </c>
      <c r="K136" s="4">
        <f>SUM('Annuitair deel aflossing'!K136,Aflossingsvrij!J136)</f>
        <v>0</v>
      </c>
      <c r="L136" s="4">
        <f>SUM('Annuitair deel aflossing'!L136,Aflossingsvrij!K136)</f>
        <v>0</v>
      </c>
      <c r="M136" s="4"/>
      <c r="N136" s="4"/>
      <c r="O136" s="4"/>
      <c r="P136" s="4"/>
      <c r="Q136" s="4"/>
      <c r="R136" s="4"/>
      <c r="S136" s="4"/>
      <c r="T136" s="4"/>
      <c r="U136" s="4"/>
      <c r="V136" s="21"/>
    </row>
    <row r="137" spans="1:22" x14ac:dyDescent="0.25">
      <c r="A137" s="10">
        <f t="shared" si="8"/>
        <v>48549</v>
      </c>
      <c r="B137">
        <f t="shared" si="6"/>
        <v>12</v>
      </c>
      <c r="C137">
        <v>136</v>
      </c>
      <c r="D137" s="4">
        <f>'Annuitair deel aflossing'!D137</f>
        <v>0</v>
      </c>
      <c r="E137" s="4">
        <f>SUM('Annuitair deel aflossing'!E137,Aflossingsvrij!D137)</f>
        <v>0</v>
      </c>
      <c r="F137" s="4">
        <f>SUM('Annuitair deel aflossing'!F137,Aflossingsvrij!E137)</f>
        <v>0</v>
      </c>
      <c r="G137" s="4">
        <f>SUM('Annuitair deel aflossing'!G137,Aflossingsvrij!F137)</f>
        <v>0</v>
      </c>
      <c r="H137" s="4">
        <v>0</v>
      </c>
      <c r="I137" s="4">
        <f t="shared" si="7"/>
        <v>0</v>
      </c>
      <c r="J137" s="4">
        <f>SUM('Annuitair deel aflossing'!J137,Aflossingsvrij!I137)</f>
        <v>0</v>
      </c>
      <c r="K137" s="4">
        <f>SUM('Annuitair deel aflossing'!K137,Aflossingsvrij!J137)</f>
        <v>0</v>
      </c>
      <c r="L137" s="4">
        <f>SUM('Annuitair deel aflossing'!L137,Aflossingsvrij!K137)</f>
        <v>0</v>
      </c>
      <c r="M137" s="4"/>
      <c r="N137" s="4"/>
      <c r="O137" s="4"/>
      <c r="P137" s="4"/>
      <c r="Q137" s="4"/>
      <c r="R137" s="4"/>
      <c r="S137" s="4"/>
      <c r="T137" s="4"/>
      <c r="U137" s="4"/>
      <c r="V137" s="21"/>
    </row>
    <row r="138" spans="1:22" x14ac:dyDescent="0.25">
      <c r="A138" s="10">
        <f t="shared" si="8"/>
        <v>48580</v>
      </c>
      <c r="B138">
        <f t="shared" si="6"/>
        <v>12</v>
      </c>
      <c r="C138">
        <v>137</v>
      </c>
      <c r="D138" s="4">
        <f>'Annuitair deel aflossing'!D138</f>
        <v>0</v>
      </c>
      <c r="E138" s="4">
        <f>SUM('Annuitair deel aflossing'!E138,Aflossingsvrij!D138)</f>
        <v>0</v>
      </c>
      <c r="F138" s="4">
        <f>SUM('Annuitair deel aflossing'!F138,Aflossingsvrij!E138)</f>
        <v>0</v>
      </c>
      <c r="G138" s="4">
        <f>SUM('Annuitair deel aflossing'!G138,Aflossingsvrij!F138)</f>
        <v>0</v>
      </c>
      <c r="H138" s="4">
        <v>0</v>
      </c>
      <c r="I138" s="4">
        <f t="shared" si="7"/>
        <v>0</v>
      </c>
      <c r="J138" s="4">
        <f>SUM('Annuitair deel aflossing'!J138,Aflossingsvrij!I138)</f>
        <v>0</v>
      </c>
      <c r="K138" s="4">
        <f>SUM('Annuitair deel aflossing'!K138,Aflossingsvrij!J138)</f>
        <v>0</v>
      </c>
      <c r="L138" s="4">
        <f>SUM('Annuitair deel aflossing'!L138,Aflossingsvrij!K138)</f>
        <v>0</v>
      </c>
      <c r="M138" s="4"/>
      <c r="N138" s="4"/>
      <c r="O138" s="4"/>
      <c r="P138" s="4"/>
      <c r="Q138" s="4"/>
      <c r="R138" s="4"/>
      <c r="S138" s="4"/>
      <c r="T138" s="4"/>
      <c r="U138" s="4"/>
      <c r="V138" s="21"/>
    </row>
    <row r="139" spans="1:22" x14ac:dyDescent="0.25">
      <c r="A139" s="10">
        <f t="shared" si="8"/>
        <v>48611</v>
      </c>
      <c r="B139">
        <f t="shared" si="6"/>
        <v>12</v>
      </c>
      <c r="C139">
        <v>138</v>
      </c>
      <c r="D139" s="4">
        <f>'Annuitair deel aflossing'!D139</f>
        <v>0</v>
      </c>
      <c r="E139" s="4">
        <f>SUM('Annuitair deel aflossing'!E139,Aflossingsvrij!D139)</f>
        <v>0</v>
      </c>
      <c r="F139" s="4">
        <f>SUM('Annuitair deel aflossing'!F139,Aflossingsvrij!E139)</f>
        <v>0</v>
      </c>
      <c r="G139" s="4">
        <f>SUM('Annuitair deel aflossing'!G139,Aflossingsvrij!F139)</f>
        <v>0</v>
      </c>
      <c r="H139" s="4">
        <v>0</v>
      </c>
      <c r="I139" s="4">
        <f t="shared" si="7"/>
        <v>0</v>
      </c>
      <c r="J139" s="4">
        <f>SUM('Annuitair deel aflossing'!J139,Aflossingsvrij!I139)</f>
        <v>0</v>
      </c>
      <c r="K139" s="4">
        <f>SUM('Annuitair deel aflossing'!K139,Aflossingsvrij!J139)</f>
        <v>0</v>
      </c>
      <c r="L139" s="4">
        <f>SUM('Annuitair deel aflossing'!L139,Aflossingsvrij!K139)</f>
        <v>0</v>
      </c>
      <c r="M139" s="4"/>
      <c r="N139" s="4"/>
      <c r="O139" s="4"/>
      <c r="P139" s="4"/>
      <c r="Q139" s="4"/>
      <c r="R139" s="4"/>
      <c r="S139" s="4"/>
      <c r="T139" s="4"/>
      <c r="U139" s="4"/>
      <c r="V139" s="21"/>
    </row>
    <row r="140" spans="1:22" x14ac:dyDescent="0.25">
      <c r="A140" s="10">
        <f t="shared" si="8"/>
        <v>48639</v>
      </c>
      <c r="B140">
        <f t="shared" si="6"/>
        <v>12</v>
      </c>
      <c r="C140">
        <v>139</v>
      </c>
      <c r="D140" s="4">
        <f>'Annuitair deel aflossing'!D140</f>
        <v>0</v>
      </c>
      <c r="E140" s="4">
        <f>SUM('Annuitair deel aflossing'!E140,Aflossingsvrij!D140)</f>
        <v>0</v>
      </c>
      <c r="F140" s="4">
        <f>SUM('Annuitair deel aflossing'!F140,Aflossingsvrij!E140)</f>
        <v>0</v>
      </c>
      <c r="G140" s="4">
        <f>SUM('Annuitair deel aflossing'!G140,Aflossingsvrij!F140)</f>
        <v>0</v>
      </c>
      <c r="H140" s="4">
        <v>0</v>
      </c>
      <c r="I140" s="4">
        <f t="shared" si="7"/>
        <v>0</v>
      </c>
      <c r="J140" s="4">
        <f>SUM('Annuitair deel aflossing'!J140,Aflossingsvrij!I140)</f>
        <v>0</v>
      </c>
      <c r="K140" s="4">
        <f>SUM('Annuitair deel aflossing'!K140,Aflossingsvrij!J140)</f>
        <v>0</v>
      </c>
      <c r="L140" s="4">
        <f>SUM('Annuitair deel aflossing'!L140,Aflossingsvrij!K140)</f>
        <v>0</v>
      </c>
      <c r="M140" s="4"/>
      <c r="N140" s="4"/>
      <c r="O140" s="4"/>
      <c r="P140" s="4"/>
      <c r="Q140" s="4"/>
      <c r="R140" s="4"/>
      <c r="S140" s="4"/>
      <c r="T140" s="4"/>
      <c r="U140" s="4"/>
      <c r="V140" s="21"/>
    </row>
    <row r="141" spans="1:22" x14ac:dyDescent="0.25">
      <c r="A141" s="10">
        <f t="shared" si="8"/>
        <v>48670</v>
      </c>
      <c r="B141">
        <f t="shared" si="6"/>
        <v>12</v>
      </c>
      <c r="C141">
        <v>140</v>
      </c>
      <c r="D141" s="4">
        <f>'Annuitair deel aflossing'!D141</f>
        <v>0</v>
      </c>
      <c r="E141" s="4">
        <f>SUM('Annuitair deel aflossing'!E141,Aflossingsvrij!D141)</f>
        <v>0</v>
      </c>
      <c r="F141" s="4">
        <f>SUM('Annuitair deel aflossing'!F141,Aflossingsvrij!E141)</f>
        <v>0</v>
      </c>
      <c r="G141" s="4">
        <f>SUM('Annuitair deel aflossing'!G141,Aflossingsvrij!F141)</f>
        <v>0</v>
      </c>
      <c r="H141" s="4">
        <v>0</v>
      </c>
      <c r="I141" s="4">
        <f t="shared" si="7"/>
        <v>0</v>
      </c>
      <c r="J141" s="4">
        <f>SUM('Annuitair deel aflossing'!J141,Aflossingsvrij!I141)</f>
        <v>0</v>
      </c>
      <c r="K141" s="4">
        <f>SUM('Annuitair deel aflossing'!K141,Aflossingsvrij!J141)</f>
        <v>0</v>
      </c>
      <c r="L141" s="4">
        <f>SUM('Annuitair deel aflossing'!L141,Aflossingsvrij!K141)</f>
        <v>0</v>
      </c>
      <c r="M141" s="4"/>
      <c r="N141" s="4"/>
      <c r="O141" s="4"/>
      <c r="P141" s="4"/>
      <c r="Q141" s="4"/>
      <c r="R141" s="4"/>
      <c r="S141" s="4"/>
      <c r="T141" s="4"/>
      <c r="U141" s="4"/>
      <c r="V141" s="21"/>
    </row>
    <row r="142" spans="1:22" x14ac:dyDescent="0.25">
      <c r="A142" s="10">
        <f t="shared" si="8"/>
        <v>48700</v>
      </c>
      <c r="B142">
        <f t="shared" si="6"/>
        <v>12</v>
      </c>
      <c r="C142">
        <v>141</v>
      </c>
      <c r="D142" s="4">
        <f>'Annuitair deel aflossing'!D142</f>
        <v>0</v>
      </c>
      <c r="E142" s="4">
        <f>SUM('Annuitair deel aflossing'!E142,Aflossingsvrij!D142)</f>
        <v>0</v>
      </c>
      <c r="F142" s="4">
        <f>SUM('Annuitair deel aflossing'!F142,Aflossingsvrij!E142)</f>
        <v>0</v>
      </c>
      <c r="G142" s="4">
        <f>SUM('Annuitair deel aflossing'!G142,Aflossingsvrij!F142)</f>
        <v>0</v>
      </c>
      <c r="H142" s="4">
        <v>0</v>
      </c>
      <c r="I142" s="4">
        <f t="shared" si="7"/>
        <v>0</v>
      </c>
      <c r="J142" s="4">
        <f>SUM('Annuitair deel aflossing'!J142,Aflossingsvrij!I142)</f>
        <v>0</v>
      </c>
      <c r="K142" s="4">
        <f>SUM('Annuitair deel aflossing'!K142,Aflossingsvrij!J142)</f>
        <v>0</v>
      </c>
      <c r="L142" s="4">
        <f>SUM('Annuitair deel aflossing'!L142,Aflossingsvrij!K142)</f>
        <v>0</v>
      </c>
      <c r="M142" s="4"/>
      <c r="N142" s="4"/>
      <c r="O142" s="4"/>
      <c r="P142" s="4"/>
      <c r="Q142" s="4"/>
      <c r="R142" s="4"/>
      <c r="S142" s="4"/>
      <c r="T142" s="4"/>
      <c r="U142" s="4"/>
      <c r="V142" s="21"/>
    </row>
    <row r="143" spans="1:22" x14ac:dyDescent="0.25">
      <c r="A143" s="10">
        <f t="shared" si="8"/>
        <v>48731</v>
      </c>
      <c r="B143">
        <f t="shared" si="6"/>
        <v>12</v>
      </c>
      <c r="C143">
        <v>142</v>
      </c>
      <c r="D143" s="4">
        <f>'Annuitair deel aflossing'!D143</f>
        <v>0</v>
      </c>
      <c r="E143" s="4">
        <f>SUM('Annuitair deel aflossing'!E143,Aflossingsvrij!D143)</f>
        <v>0</v>
      </c>
      <c r="F143" s="4">
        <f>SUM('Annuitair deel aflossing'!F143,Aflossingsvrij!E143)</f>
        <v>0</v>
      </c>
      <c r="G143" s="4">
        <f>SUM('Annuitair deel aflossing'!G143,Aflossingsvrij!F143)</f>
        <v>0</v>
      </c>
      <c r="H143" s="4">
        <v>0</v>
      </c>
      <c r="I143" s="4">
        <f t="shared" si="7"/>
        <v>0</v>
      </c>
      <c r="J143" s="4">
        <f>SUM('Annuitair deel aflossing'!J143,Aflossingsvrij!I143)</f>
        <v>0</v>
      </c>
      <c r="K143" s="4">
        <f>SUM('Annuitair deel aflossing'!K143,Aflossingsvrij!J143)</f>
        <v>0</v>
      </c>
      <c r="L143" s="4">
        <f>SUM('Annuitair deel aflossing'!L143,Aflossingsvrij!K143)</f>
        <v>0</v>
      </c>
      <c r="M143" s="4"/>
      <c r="N143" s="4"/>
      <c r="O143" s="4"/>
      <c r="P143" s="4"/>
      <c r="Q143" s="4"/>
      <c r="R143" s="4"/>
      <c r="S143" s="4"/>
      <c r="T143" s="4"/>
      <c r="U143" s="4"/>
      <c r="V143" s="21"/>
    </row>
    <row r="144" spans="1:22" x14ac:dyDescent="0.25">
      <c r="A144" s="10">
        <f t="shared" si="8"/>
        <v>48761</v>
      </c>
      <c r="B144">
        <f t="shared" si="6"/>
        <v>12</v>
      </c>
      <c r="C144">
        <v>143</v>
      </c>
      <c r="D144" s="4">
        <f>'Annuitair deel aflossing'!D144</f>
        <v>0</v>
      </c>
      <c r="E144" s="4">
        <f>SUM('Annuitair deel aflossing'!E144,Aflossingsvrij!D144)</f>
        <v>0</v>
      </c>
      <c r="F144" s="4">
        <f>SUM('Annuitair deel aflossing'!F144,Aflossingsvrij!E144)</f>
        <v>0</v>
      </c>
      <c r="G144" s="4">
        <f>SUM('Annuitair deel aflossing'!G144,Aflossingsvrij!F144)</f>
        <v>0</v>
      </c>
      <c r="H144" s="4">
        <v>0</v>
      </c>
      <c r="I144" s="4">
        <f t="shared" si="7"/>
        <v>0</v>
      </c>
      <c r="J144" s="4">
        <f>SUM('Annuitair deel aflossing'!J144,Aflossingsvrij!I144)</f>
        <v>0</v>
      </c>
      <c r="K144" s="4">
        <f>SUM('Annuitair deel aflossing'!K144,Aflossingsvrij!J144)</f>
        <v>0</v>
      </c>
      <c r="L144" s="4">
        <f>SUM('Annuitair deel aflossing'!L144,Aflossingsvrij!K144)</f>
        <v>0</v>
      </c>
      <c r="M144" s="4"/>
      <c r="N144" s="4"/>
      <c r="O144" s="4"/>
      <c r="P144" s="4"/>
      <c r="Q144" s="4"/>
      <c r="R144" s="4"/>
      <c r="S144" s="4"/>
      <c r="T144" s="4"/>
      <c r="U144" s="4"/>
      <c r="V144" s="21"/>
    </row>
    <row r="145" spans="1:22" x14ac:dyDescent="0.25">
      <c r="A145" s="10">
        <f t="shared" si="8"/>
        <v>48792</v>
      </c>
      <c r="B145">
        <f t="shared" si="6"/>
        <v>12</v>
      </c>
      <c r="C145">
        <v>144</v>
      </c>
      <c r="D145" s="4">
        <f>'Annuitair deel aflossing'!D145</f>
        <v>0</v>
      </c>
      <c r="E145" s="4">
        <f>SUM('Annuitair deel aflossing'!E145,Aflossingsvrij!D145)</f>
        <v>0</v>
      </c>
      <c r="F145" s="4">
        <f>SUM('Annuitair deel aflossing'!F145,Aflossingsvrij!E145)</f>
        <v>0</v>
      </c>
      <c r="G145" s="4">
        <f>SUM('Annuitair deel aflossing'!G145,Aflossingsvrij!F145)</f>
        <v>0</v>
      </c>
      <c r="H145" s="4">
        <v>0</v>
      </c>
      <c r="I145" s="4">
        <f t="shared" si="7"/>
        <v>0</v>
      </c>
      <c r="J145" s="4">
        <f>SUM('Annuitair deel aflossing'!J145,Aflossingsvrij!I145)</f>
        <v>0</v>
      </c>
      <c r="K145" s="4">
        <f>SUM('Annuitair deel aflossing'!K145,Aflossingsvrij!J145)</f>
        <v>0</v>
      </c>
      <c r="L145" s="4">
        <f>SUM('Annuitair deel aflossing'!L145,Aflossingsvrij!K145)</f>
        <v>0</v>
      </c>
      <c r="M145" s="4"/>
      <c r="N145" s="4"/>
      <c r="O145" s="4"/>
      <c r="P145" s="4"/>
      <c r="Q145" s="4"/>
      <c r="R145" s="4"/>
      <c r="S145" s="4"/>
      <c r="T145" s="4"/>
      <c r="U145" s="4"/>
      <c r="V145" s="21"/>
    </row>
    <row r="146" spans="1:22" x14ac:dyDescent="0.25">
      <c r="A146" s="10">
        <f t="shared" si="8"/>
        <v>48823</v>
      </c>
      <c r="B146">
        <f t="shared" si="6"/>
        <v>13</v>
      </c>
      <c r="C146">
        <v>145</v>
      </c>
      <c r="D146" s="4">
        <f>'Annuitair deel aflossing'!D146</f>
        <v>0</v>
      </c>
      <c r="E146" s="4">
        <f>SUM('Annuitair deel aflossing'!E146,Aflossingsvrij!D146)</f>
        <v>0</v>
      </c>
      <c r="F146" s="4">
        <f>SUM('Annuitair deel aflossing'!F146,Aflossingsvrij!E146)</f>
        <v>0</v>
      </c>
      <c r="G146" s="4">
        <f>SUM('Annuitair deel aflossing'!G146,Aflossingsvrij!F146)</f>
        <v>0</v>
      </c>
      <c r="H146" s="4">
        <v>0</v>
      </c>
      <c r="I146" s="4">
        <f t="shared" si="7"/>
        <v>0</v>
      </c>
      <c r="J146" s="4">
        <f>SUM('Annuitair deel aflossing'!J146,Aflossingsvrij!I146)</f>
        <v>0</v>
      </c>
      <c r="K146" s="4">
        <f>SUM('Annuitair deel aflossing'!K146,Aflossingsvrij!J146)</f>
        <v>0</v>
      </c>
      <c r="L146" s="4">
        <f>SUM('Annuitair deel aflossing'!L146,Aflossingsvrij!K146)</f>
        <v>0</v>
      </c>
      <c r="M146" s="4"/>
      <c r="N146" s="4"/>
      <c r="O146" s="4"/>
      <c r="P146" s="4"/>
      <c r="Q146" s="4"/>
      <c r="R146" s="4"/>
      <c r="S146" s="4"/>
      <c r="T146" s="4"/>
      <c r="U146" s="4"/>
      <c r="V146" s="21"/>
    </row>
    <row r="147" spans="1:22" x14ac:dyDescent="0.25">
      <c r="A147" s="10">
        <f t="shared" si="8"/>
        <v>48853</v>
      </c>
      <c r="B147">
        <f t="shared" si="6"/>
        <v>13</v>
      </c>
      <c r="C147">
        <v>146</v>
      </c>
      <c r="D147" s="4">
        <f>'Annuitair deel aflossing'!D147</f>
        <v>0</v>
      </c>
      <c r="E147" s="4">
        <f>SUM('Annuitair deel aflossing'!E147,Aflossingsvrij!D147)</f>
        <v>0</v>
      </c>
      <c r="F147" s="4">
        <f>SUM('Annuitair deel aflossing'!F147,Aflossingsvrij!E147)</f>
        <v>0</v>
      </c>
      <c r="G147" s="4">
        <f>SUM('Annuitair deel aflossing'!G147,Aflossingsvrij!F147)</f>
        <v>0</v>
      </c>
      <c r="H147" s="4">
        <v>0</v>
      </c>
      <c r="I147" s="4">
        <f t="shared" si="7"/>
        <v>0</v>
      </c>
      <c r="J147" s="4">
        <f>SUM('Annuitair deel aflossing'!J147,Aflossingsvrij!I147)</f>
        <v>0</v>
      </c>
      <c r="K147" s="4">
        <f>SUM('Annuitair deel aflossing'!K147,Aflossingsvrij!J147)</f>
        <v>0</v>
      </c>
      <c r="L147" s="4">
        <f>SUM('Annuitair deel aflossing'!L147,Aflossingsvrij!K147)</f>
        <v>0</v>
      </c>
      <c r="M147" s="4"/>
      <c r="N147" s="4"/>
      <c r="O147" s="4"/>
      <c r="P147" s="4"/>
      <c r="Q147" s="4"/>
      <c r="R147" s="4"/>
      <c r="S147" s="4"/>
      <c r="T147" s="4"/>
      <c r="U147" s="4"/>
      <c r="V147" s="21"/>
    </row>
    <row r="148" spans="1:22" x14ac:dyDescent="0.25">
      <c r="A148" s="10">
        <f t="shared" si="8"/>
        <v>48884</v>
      </c>
      <c r="B148">
        <f t="shared" si="6"/>
        <v>13</v>
      </c>
      <c r="C148">
        <v>147</v>
      </c>
      <c r="D148" s="4">
        <f>'Annuitair deel aflossing'!D148</f>
        <v>0</v>
      </c>
      <c r="E148" s="4">
        <f>SUM('Annuitair deel aflossing'!E148,Aflossingsvrij!D148)</f>
        <v>0</v>
      </c>
      <c r="F148" s="4">
        <f>SUM('Annuitair deel aflossing'!F148,Aflossingsvrij!E148)</f>
        <v>0</v>
      </c>
      <c r="G148" s="4">
        <f>SUM('Annuitair deel aflossing'!G148,Aflossingsvrij!F148)</f>
        <v>0</v>
      </c>
      <c r="H148" s="4">
        <v>0</v>
      </c>
      <c r="I148" s="4">
        <f t="shared" si="7"/>
        <v>0</v>
      </c>
      <c r="J148" s="4">
        <f>SUM('Annuitair deel aflossing'!J148,Aflossingsvrij!I148)</f>
        <v>0</v>
      </c>
      <c r="K148" s="4">
        <f>SUM('Annuitair deel aflossing'!K148,Aflossingsvrij!J148)</f>
        <v>0</v>
      </c>
      <c r="L148" s="4">
        <f>SUM('Annuitair deel aflossing'!L148,Aflossingsvrij!K148)</f>
        <v>0</v>
      </c>
      <c r="M148" s="4"/>
      <c r="N148" s="4"/>
      <c r="O148" s="4"/>
      <c r="P148" s="4"/>
      <c r="Q148" s="4"/>
      <c r="R148" s="4"/>
      <c r="S148" s="4"/>
      <c r="T148" s="4"/>
      <c r="U148" s="4"/>
      <c r="V148" s="21"/>
    </row>
    <row r="149" spans="1:22" x14ac:dyDescent="0.25">
      <c r="A149" s="10">
        <f t="shared" si="8"/>
        <v>48914</v>
      </c>
      <c r="B149">
        <f t="shared" si="6"/>
        <v>13</v>
      </c>
      <c r="C149">
        <v>148</v>
      </c>
      <c r="D149" s="4">
        <f>'Annuitair deel aflossing'!D149</f>
        <v>0</v>
      </c>
      <c r="E149" s="4">
        <f>SUM('Annuitair deel aflossing'!E149,Aflossingsvrij!D149)</f>
        <v>0</v>
      </c>
      <c r="F149" s="4">
        <f>SUM('Annuitair deel aflossing'!F149,Aflossingsvrij!E149)</f>
        <v>0</v>
      </c>
      <c r="G149" s="4">
        <f>SUM('Annuitair deel aflossing'!G149,Aflossingsvrij!F149)</f>
        <v>0</v>
      </c>
      <c r="H149" s="4">
        <v>0</v>
      </c>
      <c r="I149" s="4">
        <f t="shared" si="7"/>
        <v>0</v>
      </c>
      <c r="J149" s="4">
        <f>SUM('Annuitair deel aflossing'!J149,Aflossingsvrij!I149)</f>
        <v>0</v>
      </c>
      <c r="K149" s="4">
        <f>SUM('Annuitair deel aflossing'!K149,Aflossingsvrij!J149)</f>
        <v>0</v>
      </c>
      <c r="L149" s="4">
        <f>SUM('Annuitair deel aflossing'!L149,Aflossingsvrij!K149)</f>
        <v>0</v>
      </c>
      <c r="M149" s="4"/>
      <c r="N149" s="4"/>
      <c r="O149" s="4"/>
      <c r="P149" s="4"/>
      <c r="Q149" s="4"/>
      <c r="R149" s="4"/>
      <c r="S149" s="4"/>
      <c r="T149" s="4"/>
      <c r="U149" s="4"/>
      <c r="V149" s="21"/>
    </row>
    <row r="150" spans="1:22" x14ac:dyDescent="0.25">
      <c r="A150" s="10">
        <f t="shared" si="8"/>
        <v>48945</v>
      </c>
      <c r="B150">
        <f t="shared" si="6"/>
        <v>13</v>
      </c>
      <c r="C150">
        <v>149</v>
      </c>
      <c r="D150" s="4">
        <f>'Annuitair deel aflossing'!D150</f>
        <v>0</v>
      </c>
      <c r="E150" s="4">
        <f>SUM('Annuitair deel aflossing'!E150,Aflossingsvrij!D150)</f>
        <v>0</v>
      </c>
      <c r="F150" s="4">
        <f>SUM('Annuitair deel aflossing'!F150,Aflossingsvrij!E150)</f>
        <v>0</v>
      </c>
      <c r="G150" s="4">
        <f>SUM('Annuitair deel aflossing'!G150,Aflossingsvrij!F150)</f>
        <v>0</v>
      </c>
      <c r="H150" s="4">
        <v>0</v>
      </c>
      <c r="I150" s="4">
        <f t="shared" si="7"/>
        <v>0</v>
      </c>
      <c r="J150" s="4">
        <f>SUM('Annuitair deel aflossing'!J150,Aflossingsvrij!I150)</f>
        <v>0</v>
      </c>
      <c r="K150" s="4">
        <f>SUM('Annuitair deel aflossing'!K150,Aflossingsvrij!J150)</f>
        <v>0</v>
      </c>
      <c r="L150" s="4">
        <f>SUM('Annuitair deel aflossing'!L150,Aflossingsvrij!K150)</f>
        <v>0</v>
      </c>
      <c r="M150" s="4"/>
      <c r="N150" s="4"/>
      <c r="O150" s="4"/>
      <c r="P150" s="4"/>
      <c r="Q150" s="4"/>
      <c r="R150" s="4"/>
      <c r="S150" s="4"/>
      <c r="T150" s="4"/>
      <c r="U150" s="4"/>
      <c r="V150" s="21"/>
    </row>
    <row r="151" spans="1:22" x14ac:dyDescent="0.25">
      <c r="A151" s="10">
        <f t="shared" si="8"/>
        <v>48976</v>
      </c>
      <c r="B151">
        <f t="shared" si="6"/>
        <v>13</v>
      </c>
      <c r="C151">
        <v>150</v>
      </c>
      <c r="D151" s="4">
        <f>'Annuitair deel aflossing'!D151</f>
        <v>0</v>
      </c>
      <c r="E151" s="4">
        <f>SUM('Annuitair deel aflossing'!E151,Aflossingsvrij!D151)</f>
        <v>0</v>
      </c>
      <c r="F151" s="4">
        <f>SUM('Annuitair deel aflossing'!F151,Aflossingsvrij!E151)</f>
        <v>0</v>
      </c>
      <c r="G151" s="4">
        <f>SUM('Annuitair deel aflossing'!G151,Aflossingsvrij!F151)</f>
        <v>0</v>
      </c>
      <c r="H151" s="4">
        <v>0</v>
      </c>
      <c r="I151" s="4">
        <f t="shared" si="7"/>
        <v>0</v>
      </c>
      <c r="J151" s="4">
        <f>SUM('Annuitair deel aflossing'!J151,Aflossingsvrij!I151)</f>
        <v>0</v>
      </c>
      <c r="K151" s="4">
        <f>SUM('Annuitair deel aflossing'!K151,Aflossingsvrij!J151)</f>
        <v>0</v>
      </c>
      <c r="L151" s="4">
        <f>SUM('Annuitair deel aflossing'!L151,Aflossingsvrij!K151)</f>
        <v>0</v>
      </c>
      <c r="M151" s="4"/>
      <c r="N151" s="4"/>
      <c r="O151" s="4"/>
      <c r="P151" s="4"/>
      <c r="Q151" s="4"/>
      <c r="R151" s="4"/>
      <c r="S151" s="4"/>
      <c r="T151" s="4"/>
      <c r="U151" s="4"/>
      <c r="V151" s="21"/>
    </row>
    <row r="152" spans="1:22" x14ac:dyDescent="0.25">
      <c r="A152" s="10">
        <f t="shared" si="8"/>
        <v>49004</v>
      </c>
      <c r="B152">
        <f t="shared" si="6"/>
        <v>13</v>
      </c>
      <c r="C152">
        <v>151</v>
      </c>
      <c r="D152" s="4">
        <f>'Annuitair deel aflossing'!D152</f>
        <v>0</v>
      </c>
      <c r="E152" s="4">
        <f>SUM('Annuitair deel aflossing'!E152,Aflossingsvrij!D152)</f>
        <v>0</v>
      </c>
      <c r="F152" s="4">
        <f>SUM('Annuitair deel aflossing'!F152,Aflossingsvrij!E152)</f>
        <v>0</v>
      </c>
      <c r="G152" s="4">
        <f>SUM('Annuitair deel aflossing'!G152,Aflossingsvrij!F152)</f>
        <v>0</v>
      </c>
      <c r="H152" s="4">
        <v>0</v>
      </c>
      <c r="I152" s="4">
        <f t="shared" si="7"/>
        <v>0</v>
      </c>
      <c r="J152" s="4">
        <f>SUM('Annuitair deel aflossing'!J152,Aflossingsvrij!I152)</f>
        <v>0</v>
      </c>
      <c r="K152" s="4">
        <f>SUM('Annuitair deel aflossing'!K152,Aflossingsvrij!J152)</f>
        <v>0</v>
      </c>
      <c r="L152" s="4">
        <f>SUM('Annuitair deel aflossing'!L152,Aflossingsvrij!K152)</f>
        <v>0</v>
      </c>
      <c r="M152" s="4"/>
      <c r="N152" s="4"/>
      <c r="O152" s="4"/>
      <c r="P152" s="4"/>
      <c r="Q152" s="4"/>
      <c r="R152" s="4"/>
      <c r="S152" s="4"/>
      <c r="T152" s="4"/>
      <c r="U152" s="4"/>
      <c r="V152" s="21"/>
    </row>
    <row r="153" spans="1:22" x14ac:dyDescent="0.25">
      <c r="A153" s="10">
        <f t="shared" si="8"/>
        <v>49035</v>
      </c>
      <c r="B153">
        <f t="shared" si="6"/>
        <v>13</v>
      </c>
      <c r="C153">
        <v>152</v>
      </c>
      <c r="D153" s="4">
        <f>'Annuitair deel aflossing'!D153</f>
        <v>0</v>
      </c>
      <c r="E153" s="4">
        <f>SUM('Annuitair deel aflossing'!E153,Aflossingsvrij!D153)</f>
        <v>0</v>
      </c>
      <c r="F153" s="4">
        <f>SUM('Annuitair deel aflossing'!F153,Aflossingsvrij!E153)</f>
        <v>0</v>
      </c>
      <c r="G153" s="4">
        <f>SUM('Annuitair deel aflossing'!G153,Aflossingsvrij!F153)</f>
        <v>0</v>
      </c>
      <c r="H153" s="4">
        <v>0</v>
      </c>
      <c r="I153" s="4">
        <f t="shared" si="7"/>
        <v>0</v>
      </c>
      <c r="J153" s="4">
        <f>SUM('Annuitair deel aflossing'!J153,Aflossingsvrij!I153)</f>
        <v>0</v>
      </c>
      <c r="K153" s="4">
        <f>SUM('Annuitair deel aflossing'!K153,Aflossingsvrij!J153)</f>
        <v>0</v>
      </c>
      <c r="L153" s="4">
        <f>SUM('Annuitair deel aflossing'!L153,Aflossingsvrij!K153)</f>
        <v>0</v>
      </c>
      <c r="M153" s="4"/>
      <c r="N153" s="4"/>
      <c r="O153" s="4"/>
      <c r="P153" s="4"/>
      <c r="Q153" s="4"/>
      <c r="R153" s="4"/>
      <c r="S153" s="4"/>
      <c r="T153" s="4"/>
      <c r="U153" s="4"/>
      <c r="V153" s="21"/>
    </row>
    <row r="154" spans="1:22" x14ac:dyDescent="0.25">
      <c r="A154" s="10">
        <f t="shared" si="8"/>
        <v>49065</v>
      </c>
      <c r="B154">
        <f t="shared" si="6"/>
        <v>13</v>
      </c>
      <c r="C154">
        <v>153</v>
      </c>
      <c r="D154" s="4">
        <f>'Annuitair deel aflossing'!D154</f>
        <v>0</v>
      </c>
      <c r="E154" s="4">
        <f>SUM('Annuitair deel aflossing'!E154,Aflossingsvrij!D154)</f>
        <v>0</v>
      </c>
      <c r="F154" s="4">
        <f>SUM('Annuitair deel aflossing'!F154,Aflossingsvrij!E154)</f>
        <v>0</v>
      </c>
      <c r="G154" s="4">
        <f>SUM('Annuitair deel aflossing'!G154,Aflossingsvrij!F154)</f>
        <v>0</v>
      </c>
      <c r="H154" s="4">
        <v>0</v>
      </c>
      <c r="I154" s="4">
        <f t="shared" si="7"/>
        <v>0</v>
      </c>
      <c r="J154" s="4">
        <f>SUM('Annuitair deel aflossing'!J154,Aflossingsvrij!I154)</f>
        <v>0</v>
      </c>
      <c r="K154" s="4">
        <f>SUM('Annuitair deel aflossing'!K154,Aflossingsvrij!J154)</f>
        <v>0</v>
      </c>
      <c r="L154" s="4">
        <f>SUM('Annuitair deel aflossing'!L154,Aflossingsvrij!K154)</f>
        <v>0</v>
      </c>
      <c r="M154" s="4"/>
      <c r="N154" s="4"/>
      <c r="O154" s="4"/>
      <c r="P154" s="4"/>
      <c r="Q154" s="4"/>
      <c r="R154" s="4"/>
      <c r="S154" s="4"/>
      <c r="T154" s="4"/>
      <c r="U154" s="4"/>
      <c r="V154" s="21"/>
    </row>
    <row r="155" spans="1:22" x14ac:dyDescent="0.25">
      <c r="A155" s="10">
        <f t="shared" si="8"/>
        <v>49096</v>
      </c>
      <c r="B155">
        <f t="shared" si="6"/>
        <v>13</v>
      </c>
      <c r="C155">
        <v>154</v>
      </c>
      <c r="D155" s="4">
        <f>'Annuitair deel aflossing'!D155</f>
        <v>0</v>
      </c>
      <c r="E155" s="4">
        <f>SUM('Annuitair deel aflossing'!E155,Aflossingsvrij!D155)</f>
        <v>0</v>
      </c>
      <c r="F155" s="4">
        <f>SUM('Annuitair deel aflossing'!F155,Aflossingsvrij!E155)</f>
        <v>0</v>
      </c>
      <c r="G155" s="4">
        <f>SUM('Annuitair deel aflossing'!G155,Aflossingsvrij!F155)</f>
        <v>0</v>
      </c>
      <c r="H155" s="4">
        <v>0</v>
      </c>
      <c r="I155" s="4">
        <f t="shared" si="7"/>
        <v>0</v>
      </c>
      <c r="J155" s="4">
        <f>SUM('Annuitair deel aflossing'!J155,Aflossingsvrij!I155)</f>
        <v>0</v>
      </c>
      <c r="K155" s="4">
        <f>SUM('Annuitair deel aflossing'!K155,Aflossingsvrij!J155)</f>
        <v>0</v>
      </c>
      <c r="L155" s="4">
        <f>SUM('Annuitair deel aflossing'!L155,Aflossingsvrij!K155)</f>
        <v>0</v>
      </c>
      <c r="M155" s="4"/>
      <c r="N155" s="4"/>
      <c r="O155" s="4"/>
      <c r="P155" s="4"/>
      <c r="Q155" s="4"/>
      <c r="R155" s="4"/>
      <c r="S155" s="4"/>
      <c r="T155" s="4"/>
      <c r="U155" s="4"/>
      <c r="V155" s="21"/>
    </row>
    <row r="156" spans="1:22" x14ac:dyDescent="0.25">
      <c r="A156" s="10">
        <f t="shared" si="8"/>
        <v>49126</v>
      </c>
      <c r="B156">
        <f t="shared" si="6"/>
        <v>13</v>
      </c>
      <c r="C156">
        <v>155</v>
      </c>
      <c r="D156" s="4">
        <f>'Annuitair deel aflossing'!D156</f>
        <v>0</v>
      </c>
      <c r="E156" s="4">
        <f>SUM('Annuitair deel aflossing'!E156,Aflossingsvrij!D156)</f>
        <v>0</v>
      </c>
      <c r="F156" s="4">
        <f>SUM('Annuitair deel aflossing'!F156,Aflossingsvrij!E156)</f>
        <v>0</v>
      </c>
      <c r="G156" s="4">
        <f>SUM('Annuitair deel aflossing'!G156,Aflossingsvrij!F156)</f>
        <v>0</v>
      </c>
      <c r="H156" s="4">
        <v>0</v>
      </c>
      <c r="I156" s="4">
        <f t="shared" si="7"/>
        <v>0</v>
      </c>
      <c r="J156" s="4">
        <f>SUM('Annuitair deel aflossing'!J156,Aflossingsvrij!I156)</f>
        <v>0</v>
      </c>
      <c r="K156" s="4">
        <f>SUM('Annuitair deel aflossing'!K156,Aflossingsvrij!J156)</f>
        <v>0</v>
      </c>
      <c r="L156" s="4">
        <f>SUM('Annuitair deel aflossing'!L156,Aflossingsvrij!K156)</f>
        <v>0</v>
      </c>
      <c r="M156" s="4"/>
      <c r="N156" s="4"/>
      <c r="O156" s="4"/>
      <c r="P156" s="4"/>
      <c r="Q156" s="4"/>
      <c r="R156" s="4"/>
      <c r="S156" s="4"/>
      <c r="T156" s="4"/>
      <c r="U156" s="4"/>
      <c r="V156" s="21"/>
    </row>
    <row r="157" spans="1:22" x14ac:dyDescent="0.25">
      <c r="A157" s="10">
        <f t="shared" si="8"/>
        <v>49157</v>
      </c>
      <c r="B157">
        <f t="shared" si="6"/>
        <v>13</v>
      </c>
      <c r="C157">
        <v>156</v>
      </c>
      <c r="D157" s="4">
        <f>'Annuitair deel aflossing'!D157</f>
        <v>0</v>
      </c>
      <c r="E157" s="4">
        <f>SUM('Annuitair deel aflossing'!E157,Aflossingsvrij!D157)</f>
        <v>0</v>
      </c>
      <c r="F157" s="4">
        <f>SUM('Annuitair deel aflossing'!F157,Aflossingsvrij!E157)</f>
        <v>0</v>
      </c>
      <c r="G157" s="4">
        <f>SUM('Annuitair deel aflossing'!G157,Aflossingsvrij!F157)</f>
        <v>0</v>
      </c>
      <c r="H157" s="4">
        <v>0</v>
      </c>
      <c r="I157" s="4">
        <f t="shared" si="7"/>
        <v>0</v>
      </c>
      <c r="J157" s="4">
        <f>SUM('Annuitair deel aflossing'!J157,Aflossingsvrij!I157)</f>
        <v>0</v>
      </c>
      <c r="K157" s="4">
        <f>SUM('Annuitair deel aflossing'!K157,Aflossingsvrij!J157)</f>
        <v>0</v>
      </c>
      <c r="L157" s="4">
        <f>SUM('Annuitair deel aflossing'!L157,Aflossingsvrij!K157)</f>
        <v>0</v>
      </c>
      <c r="M157" s="4"/>
      <c r="N157" s="4"/>
      <c r="O157" s="4"/>
      <c r="P157" s="4"/>
      <c r="Q157" s="4"/>
      <c r="R157" s="4"/>
      <c r="S157" s="4"/>
      <c r="T157" s="4"/>
      <c r="U157" s="4"/>
      <c r="V157" s="21"/>
    </row>
    <row r="158" spans="1:22" x14ac:dyDescent="0.25">
      <c r="A158" s="10">
        <f t="shared" si="8"/>
        <v>49188</v>
      </c>
      <c r="B158">
        <f t="shared" si="6"/>
        <v>14</v>
      </c>
      <c r="C158">
        <v>157</v>
      </c>
      <c r="D158" s="4">
        <f>'Annuitair deel aflossing'!D158</f>
        <v>0</v>
      </c>
      <c r="E158" s="4">
        <f>SUM('Annuitair deel aflossing'!E158,Aflossingsvrij!D158)</f>
        <v>0</v>
      </c>
      <c r="F158" s="4">
        <f>SUM('Annuitair deel aflossing'!F158,Aflossingsvrij!E158)</f>
        <v>0</v>
      </c>
      <c r="G158" s="4">
        <f>SUM('Annuitair deel aflossing'!G158,Aflossingsvrij!F158)</f>
        <v>0</v>
      </c>
      <c r="H158" s="4">
        <v>0</v>
      </c>
      <c r="I158" s="4">
        <f t="shared" si="7"/>
        <v>0</v>
      </c>
      <c r="J158" s="4">
        <f>SUM('Annuitair deel aflossing'!J158,Aflossingsvrij!I158)</f>
        <v>0</v>
      </c>
      <c r="K158" s="4">
        <f>SUM('Annuitair deel aflossing'!K158,Aflossingsvrij!J158)</f>
        <v>0</v>
      </c>
      <c r="L158" s="4">
        <f>SUM('Annuitair deel aflossing'!L158,Aflossingsvrij!K158)</f>
        <v>0</v>
      </c>
      <c r="M158" s="4"/>
      <c r="N158" s="4"/>
      <c r="O158" s="4"/>
      <c r="P158" s="4"/>
      <c r="Q158" s="4"/>
      <c r="R158" s="4"/>
      <c r="S158" s="4"/>
      <c r="T158" s="4"/>
      <c r="U158" s="4"/>
      <c r="V158" s="21"/>
    </row>
    <row r="159" spans="1:22" x14ac:dyDescent="0.25">
      <c r="A159" s="10">
        <f t="shared" si="8"/>
        <v>49218</v>
      </c>
      <c r="B159">
        <f t="shared" si="6"/>
        <v>14</v>
      </c>
      <c r="C159">
        <v>158</v>
      </c>
      <c r="D159" s="4">
        <f>'Annuitair deel aflossing'!D159</f>
        <v>0</v>
      </c>
      <c r="E159" s="4">
        <f>SUM('Annuitair deel aflossing'!E159,Aflossingsvrij!D159)</f>
        <v>0</v>
      </c>
      <c r="F159" s="4">
        <f>SUM('Annuitair deel aflossing'!F159,Aflossingsvrij!E159)</f>
        <v>0</v>
      </c>
      <c r="G159" s="4">
        <f>SUM('Annuitair deel aflossing'!G159,Aflossingsvrij!F159)</f>
        <v>0</v>
      </c>
      <c r="H159" s="4">
        <v>0</v>
      </c>
      <c r="I159" s="4">
        <f t="shared" si="7"/>
        <v>0</v>
      </c>
      <c r="J159" s="4">
        <f>SUM('Annuitair deel aflossing'!J159,Aflossingsvrij!I159)</f>
        <v>0</v>
      </c>
      <c r="K159" s="4">
        <f>SUM('Annuitair deel aflossing'!K159,Aflossingsvrij!J159)</f>
        <v>0</v>
      </c>
      <c r="L159" s="4">
        <f>SUM('Annuitair deel aflossing'!L159,Aflossingsvrij!K159)</f>
        <v>0</v>
      </c>
      <c r="M159" s="4"/>
      <c r="N159" s="4"/>
      <c r="O159" s="4"/>
      <c r="P159" s="4"/>
      <c r="Q159" s="4"/>
      <c r="R159" s="4"/>
      <c r="S159" s="4"/>
      <c r="T159" s="4"/>
      <c r="U159" s="4"/>
      <c r="V159" s="21"/>
    </row>
    <row r="160" spans="1:22" x14ac:dyDescent="0.25">
      <c r="A160" s="10">
        <f t="shared" si="8"/>
        <v>49249</v>
      </c>
      <c r="B160">
        <f t="shared" si="6"/>
        <v>14</v>
      </c>
      <c r="C160">
        <v>159</v>
      </c>
      <c r="D160" s="4">
        <f>'Annuitair deel aflossing'!D160</f>
        <v>0</v>
      </c>
      <c r="E160" s="4">
        <f>SUM('Annuitair deel aflossing'!E160,Aflossingsvrij!D160)</f>
        <v>0</v>
      </c>
      <c r="F160" s="4">
        <f>SUM('Annuitair deel aflossing'!F160,Aflossingsvrij!E160)</f>
        <v>0</v>
      </c>
      <c r="G160" s="4">
        <f>SUM('Annuitair deel aflossing'!G160,Aflossingsvrij!F160)</f>
        <v>0</v>
      </c>
      <c r="H160" s="4">
        <v>0</v>
      </c>
      <c r="I160" s="4">
        <f t="shared" si="7"/>
        <v>0</v>
      </c>
      <c r="J160" s="4">
        <f>SUM('Annuitair deel aflossing'!J160,Aflossingsvrij!I160)</f>
        <v>0</v>
      </c>
      <c r="K160" s="4">
        <f>SUM('Annuitair deel aflossing'!K160,Aflossingsvrij!J160)</f>
        <v>0</v>
      </c>
      <c r="L160" s="4">
        <f>SUM('Annuitair deel aflossing'!L160,Aflossingsvrij!K160)</f>
        <v>0</v>
      </c>
      <c r="M160" s="4"/>
      <c r="N160" s="4"/>
      <c r="O160" s="4"/>
      <c r="P160" s="4"/>
      <c r="Q160" s="4"/>
      <c r="R160" s="4"/>
      <c r="S160" s="4"/>
      <c r="T160" s="4"/>
      <c r="U160" s="4"/>
      <c r="V160" s="21"/>
    </row>
    <row r="161" spans="1:22" x14ac:dyDescent="0.25">
      <c r="A161" s="10">
        <f t="shared" si="8"/>
        <v>49279</v>
      </c>
      <c r="B161">
        <f t="shared" si="6"/>
        <v>14</v>
      </c>
      <c r="C161">
        <v>160</v>
      </c>
      <c r="D161" s="4">
        <f>'Annuitair deel aflossing'!D161</f>
        <v>0</v>
      </c>
      <c r="E161" s="4">
        <f>SUM('Annuitair deel aflossing'!E161,Aflossingsvrij!D161)</f>
        <v>0</v>
      </c>
      <c r="F161" s="4">
        <f>SUM('Annuitair deel aflossing'!F161,Aflossingsvrij!E161)</f>
        <v>0</v>
      </c>
      <c r="G161" s="4">
        <f>SUM('Annuitair deel aflossing'!G161,Aflossingsvrij!F161)</f>
        <v>0</v>
      </c>
      <c r="H161" s="4">
        <v>0</v>
      </c>
      <c r="I161" s="4">
        <f t="shared" si="7"/>
        <v>0</v>
      </c>
      <c r="J161" s="4">
        <f>SUM('Annuitair deel aflossing'!J161,Aflossingsvrij!I161)</f>
        <v>0</v>
      </c>
      <c r="K161" s="4">
        <f>SUM('Annuitair deel aflossing'!K161,Aflossingsvrij!J161)</f>
        <v>0</v>
      </c>
      <c r="L161" s="4">
        <f>SUM('Annuitair deel aflossing'!L161,Aflossingsvrij!K161)</f>
        <v>0</v>
      </c>
      <c r="M161" s="4"/>
      <c r="N161" s="4"/>
      <c r="O161" s="4"/>
      <c r="P161" s="4"/>
      <c r="Q161" s="4"/>
      <c r="R161" s="4"/>
      <c r="S161" s="4"/>
      <c r="T161" s="4"/>
      <c r="U161" s="4"/>
      <c r="V161" s="21"/>
    </row>
    <row r="162" spans="1:22" x14ac:dyDescent="0.25">
      <c r="A162" s="10">
        <f t="shared" si="8"/>
        <v>49310</v>
      </c>
      <c r="B162">
        <f t="shared" si="6"/>
        <v>14</v>
      </c>
      <c r="C162">
        <v>161</v>
      </c>
      <c r="D162" s="4">
        <f>'Annuitair deel aflossing'!D162</f>
        <v>0</v>
      </c>
      <c r="E162" s="4">
        <f>SUM('Annuitair deel aflossing'!E162,Aflossingsvrij!D162)</f>
        <v>0</v>
      </c>
      <c r="F162" s="4">
        <f>SUM('Annuitair deel aflossing'!F162,Aflossingsvrij!E162)</f>
        <v>0</v>
      </c>
      <c r="G162" s="4">
        <f>SUM('Annuitair deel aflossing'!G162,Aflossingsvrij!F162)</f>
        <v>0</v>
      </c>
      <c r="H162" s="4">
        <v>0</v>
      </c>
      <c r="I162" s="4">
        <f t="shared" si="7"/>
        <v>0</v>
      </c>
      <c r="J162" s="4">
        <f>SUM('Annuitair deel aflossing'!J162,Aflossingsvrij!I162)</f>
        <v>0</v>
      </c>
      <c r="K162" s="4">
        <f>SUM('Annuitair deel aflossing'!K162,Aflossingsvrij!J162)</f>
        <v>0</v>
      </c>
      <c r="L162" s="4">
        <f>SUM('Annuitair deel aflossing'!L162,Aflossingsvrij!K162)</f>
        <v>0</v>
      </c>
      <c r="M162" s="4"/>
      <c r="N162" s="4"/>
      <c r="O162" s="4"/>
      <c r="P162" s="4"/>
      <c r="Q162" s="4"/>
      <c r="R162" s="4"/>
      <c r="S162" s="4"/>
      <c r="T162" s="4"/>
      <c r="U162" s="4"/>
      <c r="V162" s="21"/>
    </row>
    <row r="163" spans="1:22" x14ac:dyDescent="0.25">
      <c r="A163" s="10">
        <f t="shared" si="8"/>
        <v>49341</v>
      </c>
      <c r="B163">
        <f t="shared" si="6"/>
        <v>14</v>
      </c>
      <c r="C163">
        <v>162</v>
      </c>
      <c r="D163" s="4">
        <f>'Annuitair deel aflossing'!D163</f>
        <v>0</v>
      </c>
      <c r="E163" s="4">
        <f>SUM('Annuitair deel aflossing'!E163,Aflossingsvrij!D163)</f>
        <v>0</v>
      </c>
      <c r="F163" s="4">
        <f>SUM('Annuitair deel aflossing'!F163,Aflossingsvrij!E163)</f>
        <v>0</v>
      </c>
      <c r="G163" s="4">
        <f>SUM('Annuitair deel aflossing'!G163,Aflossingsvrij!F163)</f>
        <v>0</v>
      </c>
      <c r="H163" s="4">
        <v>0</v>
      </c>
      <c r="I163" s="4">
        <f t="shared" si="7"/>
        <v>0</v>
      </c>
      <c r="J163" s="4">
        <f>SUM('Annuitair deel aflossing'!J163,Aflossingsvrij!I163)</f>
        <v>0</v>
      </c>
      <c r="K163" s="4">
        <f>SUM('Annuitair deel aflossing'!K163,Aflossingsvrij!J163)</f>
        <v>0</v>
      </c>
      <c r="L163" s="4">
        <f>SUM('Annuitair deel aflossing'!L163,Aflossingsvrij!K163)</f>
        <v>0</v>
      </c>
      <c r="M163" s="4"/>
      <c r="N163" s="4"/>
      <c r="O163" s="4"/>
      <c r="P163" s="4"/>
      <c r="Q163" s="4"/>
      <c r="R163" s="4"/>
      <c r="S163" s="4"/>
      <c r="T163" s="4"/>
      <c r="U163" s="4"/>
      <c r="V163" s="21"/>
    </row>
    <row r="164" spans="1:22" x14ac:dyDescent="0.25">
      <c r="A164" s="10">
        <f t="shared" si="8"/>
        <v>49369</v>
      </c>
      <c r="B164">
        <f t="shared" si="6"/>
        <v>14</v>
      </c>
      <c r="C164">
        <v>163</v>
      </c>
      <c r="D164" s="4">
        <f>'Annuitair deel aflossing'!D164</f>
        <v>0</v>
      </c>
      <c r="E164" s="4">
        <f>SUM('Annuitair deel aflossing'!E164,Aflossingsvrij!D164)</f>
        <v>0</v>
      </c>
      <c r="F164" s="4">
        <f>SUM('Annuitair deel aflossing'!F164,Aflossingsvrij!E164)</f>
        <v>0</v>
      </c>
      <c r="G164" s="4">
        <f>SUM('Annuitair deel aflossing'!G164,Aflossingsvrij!F164)</f>
        <v>0</v>
      </c>
      <c r="H164" s="4">
        <v>0</v>
      </c>
      <c r="I164" s="4">
        <f t="shared" si="7"/>
        <v>0</v>
      </c>
      <c r="J164" s="4">
        <f>SUM('Annuitair deel aflossing'!J164,Aflossingsvrij!I164)</f>
        <v>0</v>
      </c>
      <c r="K164" s="4">
        <f>SUM('Annuitair deel aflossing'!K164,Aflossingsvrij!J164)</f>
        <v>0</v>
      </c>
      <c r="L164" s="4">
        <f>SUM('Annuitair deel aflossing'!L164,Aflossingsvrij!K164)</f>
        <v>0</v>
      </c>
      <c r="M164" s="4"/>
      <c r="N164" s="4"/>
      <c r="O164" s="4"/>
      <c r="P164" s="4"/>
      <c r="Q164" s="4"/>
      <c r="R164" s="4"/>
      <c r="S164" s="4"/>
      <c r="T164" s="4"/>
      <c r="U164" s="4"/>
      <c r="V164" s="21"/>
    </row>
    <row r="165" spans="1:22" x14ac:dyDescent="0.25">
      <c r="A165" s="10">
        <f t="shared" si="8"/>
        <v>49400</v>
      </c>
      <c r="B165">
        <f t="shared" si="6"/>
        <v>14</v>
      </c>
      <c r="C165">
        <v>164</v>
      </c>
      <c r="D165" s="4">
        <f>'Annuitair deel aflossing'!D165</f>
        <v>0</v>
      </c>
      <c r="E165" s="4">
        <f>SUM('Annuitair deel aflossing'!E165,Aflossingsvrij!D165)</f>
        <v>0</v>
      </c>
      <c r="F165" s="4">
        <f>SUM('Annuitair deel aflossing'!F165,Aflossingsvrij!E165)</f>
        <v>0</v>
      </c>
      <c r="G165" s="4">
        <f>SUM('Annuitair deel aflossing'!G165,Aflossingsvrij!F165)</f>
        <v>0</v>
      </c>
      <c r="H165" s="4">
        <v>0</v>
      </c>
      <c r="I165" s="4">
        <f t="shared" si="7"/>
        <v>0</v>
      </c>
      <c r="J165" s="4">
        <f>SUM('Annuitair deel aflossing'!J165,Aflossingsvrij!I165)</f>
        <v>0</v>
      </c>
      <c r="K165" s="4">
        <f>SUM('Annuitair deel aflossing'!K165,Aflossingsvrij!J165)</f>
        <v>0</v>
      </c>
      <c r="L165" s="4">
        <f>SUM('Annuitair deel aflossing'!L165,Aflossingsvrij!K165)</f>
        <v>0</v>
      </c>
      <c r="M165" s="4"/>
      <c r="N165" s="4"/>
      <c r="O165" s="4"/>
      <c r="P165" s="4"/>
      <c r="Q165" s="4"/>
      <c r="R165" s="4"/>
      <c r="S165" s="4"/>
      <c r="T165" s="4"/>
      <c r="U165" s="4"/>
      <c r="V165" s="21"/>
    </row>
    <row r="166" spans="1:22" x14ac:dyDescent="0.25">
      <c r="A166" s="10">
        <f t="shared" si="8"/>
        <v>49430</v>
      </c>
      <c r="B166">
        <f t="shared" si="6"/>
        <v>14</v>
      </c>
      <c r="C166">
        <v>165</v>
      </c>
      <c r="D166" s="4">
        <f>'Annuitair deel aflossing'!D166</f>
        <v>0</v>
      </c>
      <c r="E166" s="4">
        <f>SUM('Annuitair deel aflossing'!E166,Aflossingsvrij!D166)</f>
        <v>0</v>
      </c>
      <c r="F166" s="4">
        <f>SUM('Annuitair deel aflossing'!F166,Aflossingsvrij!E166)</f>
        <v>0</v>
      </c>
      <c r="G166" s="4">
        <f>SUM('Annuitair deel aflossing'!G166,Aflossingsvrij!F166)</f>
        <v>0</v>
      </c>
      <c r="H166" s="4">
        <v>0</v>
      </c>
      <c r="I166" s="4">
        <f t="shared" si="7"/>
        <v>0</v>
      </c>
      <c r="J166" s="4">
        <f>SUM('Annuitair deel aflossing'!J166,Aflossingsvrij!I166)</f>
        <v>0</v>
      </c>
      <c r="K166" s="4">
        <f>SUM('Annuitair deel aflossing'!K166,Aflossingsvrij!J166)</f>
        <v>0</v>
      </c>
      <c r="L166" s="4">
        <f>SUM('Annuitair deel aflossing'!L166,Aflossingsvrij!K166)</f>
        <v>0</v>
      </c>
      <c r="M166" s="4"/>
      <c r="N166" s="4"/>
      <c r="O166" s="4"/>
      <c r="P166" s="4"/>
      <c r="Q166" s="4"/>
      <c r="R166" s="4"/>
      <c r="S166" s="4"/>
      <c r="T166" s="4"/>
      <c r="U166" s="4"/>
      <c r="V166" s="21"/>
    </row>
    <row r="167" spans="1:22" x14ac:dyDescent="0.25">
      <c r="A167" s="10">
        <f t="shared" si="8"/>
        <v>49461</v>
      </c>
      <c r="B167">
        <f t="shared" si="6"/>
        <v>14</v>
      </c>
      <c r="C167">
        <v>166</v>
      </c>
      <c r="D167" s="4">
        <f>'Annuitair deel aflossing'!D167</f>
        <v>0</v>
      </c>
      <c r="E167" s="4">
        <f>SUM('Annuitair deel aflossing'!E167,Aflossingsvrij!D167)</f>
        <v>0</v>
      </c>
      <c r="F167" s="4">
        <f>SUM('Annuitair deel aflossing'!F167,Aflossingsvrij!E167)</f>
        <v>0</v>
      </c>
      <c r="G167" s="4">
        <f>SUM('Annuitair deel aflossing'!G167,Aflossingsvrij!F167)</f>
        <v>0</v>
      </c>
      <c r="H167" s="4">
        <v>0</v>
      </c>
      <c r="I167" s="4">
        <f t="shared" si="7"/>
        <v>0</v>
      </c>
      <c r="J167" s="4">
        <f>SUM('Annuitair deel aflossing'!J167,Aflossingsvrij!I167)</f>
        <v>0</v>
      </c>
      <c r="K167" s="4">
        <f>SUM('Annuitair deel aflossing'!K167,Aflossingsvrij!J167)</f>
        <v>0</v>
      </c>
      <c r="L167" s="4">
        <f>SUM('Annuitair deel aflossing'!L167,Aflossingsvrij!K167)</f>
        <v>0</v>
      </c>
      <c r="M167" s="4"/>
      <c r="N167" s="4"/>
      <c r="O167" s="4"/>
      <c r="P167" s="4"/>
      <c r="Q167" s="4"/>
      <c r="R167" s="4"/>
      <c r="S167" s="4"/>
      <c r="T167" s="4"/>
      <c r="U167" s="4"/>
      <c r="V167" s="21"/>
    </row>
    <row r="168" spans="1:22" x14ac:dyDescent="0.25">
      <c r="A168" s="10">
        <f t="shared" si="8"/>
        <v>49491</v>
      </c>
      <c r="B168">
        <f t="shared" si="6"/>
        <v>14</v>
      </c>
      <c r="C168">
        <v>167</v>
      </c>
      <c r="D168" s="4">
        <f>'Annuitair deel aflossing'!D168</f>
        <v>0</v>
      </c>
      <c r="E168" s="4">
        <f>SUM('Annuitair deel aflossing'!E168,Aflossingsvrij!D168)</f>
        <v>0</v>
      </c>
      <c r="F168" s="4">
        <f>SUM('Annuitair deel aflossing'!F168,Aflossingsvrij!E168)</f>
        <v>0</v>
      </c>
      <c r="G168" s="4">
        <f>SUM('Annuitair deel aflossing'!G168,Aflossingsvrij!F168)</f>
        <v>0</v>
      </c>
      <c r="H168" s="4">
        <v>0</v>
      </c>
      <c r="I168" s="4">
        <f t="shared" si="7"/>
        <v>0</v>
      </c>
      <c r="J168" s="4">
        <f>SUM('Annuitair deel aflossing'!J168,Aflossingsvrij!I168)</f>
        <v>0</v>
      </c>
      <c r="K168" s="4">
        <f>SUM('Annuitair deel aflossing'!K168,Aflossingsvrij!J168)</f>
        <v>0</v>
      </c>
      <c r="L168" s="4">
        <f>SUM('Annuitair deel aflossing'!L168,Aflossingsvrij!K168)</f>
        <v>0</v>
      </c>
      <c r="M168" s="4"/>
      <c r="N168" s="4"/>
      <c r="O168" s="4"/>
      <c r="P168" s="4"/>
      <c r="Q168" s="4"/>
      <c r="R168" s="4"/>
      <c r="S168" s="4"/>
      <c r="T168" s="4"/>
      <c r="U168" s="4"/>
      <c r="V168" s="21"/>
    </row>
    <row r="169" spans="1:22" x14ac:dyDescent="0.25">
      <c r="A169" s="10">
        <f t="shared" si="8"/>
        <v>49522</v>
      </c>
      <c r="B169">
        <f t="shared" si="6"/>
        <v>14</v>
      </c>
      <c r="C169">
        <v>168</v>
      </c>
      <c r="D169" s="4">
        <f>'Annuitair deel aflossing'!D169</f>
        <v>0</v>
      </c>
      <c r="E169" s="4">
        <f>SUM('Annuitair deel aflossing'!E169,Aflossingsvrij!D169)</f>
        <v>0</v>
      </c>
      <c r="F169" s="4">
        <f>SUM('Annuitair deel aflossing'!F169,Aflossingsvrij!E169)</f>
        <v>0</v>
      </c>
      <c r="G169" s="4">
        <f>SUM('Annuitair deel aflossing'!G169,Aflossingsvrij!F169)</f>
        <v>0</v>
      </c>
      <c r="H169" s="4">
        <v>0</v>
      </c>
      <c r="I169" s="4">
        <f t="shared" si="7"/>
        <v>0</v>
      </c>
      <c r="J169" s="4">
        <f>SUM('Annuitair deel aflossing'!J169,Aflossingsvrij!I169)</f>
        <v>0</v>
      </c>
      <c r="K169" s="4">
        <f>SUM('Annuitair deel aflossing'!K169,Aflossingsvrij!J169)</f>
        <v>0</v>
      </c>
      <c r="L169" s="4">
        <f>SUM('Annuitair deel aflossing'!L169,Aflossingsvrij!K169)</f>
        <v>0</v>
      </c>
      <c r="M169" s="4"/>
      <c r="N169" s="4"/>
      <c r="O169" s="4"/>
      <c r="P169" s="4"/>
      <c r="Q169" s="4"/>
      <c r="R169" s="4"/>
      <c r="S169" s="4"/>
      <c r="T169" s="4"/>
      <c r="U169" s="4"/>
      <c r="V169" s="21"/>
    </row>
    <row r="170" spans="1:22" x14ac:dyDescent="0.25">
      <c r="A170" s="10">
        <f t="shared" si="8"/>
        <v>49553</v>
      </c>
      <c r="B170">
        <f t="shared" si="6"/>
        <v>15</v>
      </c>
      <c r="C170">
        <v>169</v>
      </c>
      <c r="D170" s="4">
        <f>'Annuitair deel aflossing'!D170</f>
        <v>0</v>
      </c>
      <c r="E170" s="4">
        <f>SUM('Annuitair deel aflossing'!E170,Aflossingsvrij!D170)</f>
        <v>0</v>
      </c>
      <c r="F170" s="4">
        <f>SUM('Annuitair deel aflossing'!F170,Aflossingsvrij!E170)</f>
        <v>0</v>
      </c>
      <c r="G170" s="4">
        <f>SUM('Annuitair deel aflossing'!G170,Aflossingsvrij!F170)</f>
        <v>0</v>
      </c>
      <c r="H170" s="4">
        <v>0</v>
      </c>
      <c r="I170" s="4">
        <f t="shared" si="7"/>
        <v>0</v>
      </c>
      <c r="J170" s="4">
        <f>SUM('Annuitair deel aflossing'!J170,Aflossingsvrij!I170)</f>
        <v>0</v>
      </c>
      <c r="K170" s="4">
        <f>SUM('Annuitair deel aflossing'!K170,Aflossingsvrij!J170)</f>
        <v>0</v>
      </c>
      <c r="L170" s="4">
        <f>SUM('Annuitair deel aflossing'!L170,Aflossingsvrij!K170)</f>
        <v>0</v>
      </c>
      <c r="M170" s="4"/>
      <c r="N170" s="4"/>
      <c r="O170" s="4"/>
      <c r="P170" s="4"/>
      <c r="Q170" s="4"/>
      <c r="R170" s="4"/>
      <c r="S170" s="4"/>
      <c r="T170" s="4"/>
      <c r="U170" s="4"/>
      <c r="V170" s="21"/>
    </row>
    <row r="171" spans="1:22" x14ac:dyDescent="0.25">
      <c r="A171" s="10">
        <f t="shared" si="8"/>
        <v>49583</v>
      </c>
      <c r="B171">
        <f t="shared" si="6"/>
        <v>15</v>
      </c>
      <c r="C171">
        <v>170</v>
      </c>
      <c r="D171" s="4">
        <f>'Annuitair deel aflossing'!D171</f>
        <v>0</v>
      </c>
      <c r="E171" s="4">
        <f>SUM('Annuitair deel aflossing'!E171,Aflossingsvrij!D171)</f>
        <v>0</v>
      </c>
      <c r="F171" s="4">
        <f>SUM('Annuitair deel aflossing'!F171,Aflossingsvrij!E171)</f>
        <v>0</v>
      </c>
      <c r="G171" s="4">
        <f>SUM('Annuitair deel aflossing'!G171,Aflossingsvrij!F171)</f>
        <v>0</v>
      </c>
      <c r="H171" s="4">
        <v>0</v>
      </c>
      <c r="I171" s="4">
        <f t="shared" si="7"/>
        <v>0</v>
      </c>
      <c r="J171" s="4">
        <f>SUM('Annuitair deel aflossing'!J171,Aflossingsvrij!I171)</f>
        <v>0</v>
      </c>
      <c r="K171" s="4">
        <f>SUM('Annuitair deel aflossing'!K171,Aflossingsvrij!J171)</f>
        <v>0</v>
      </c>
      <c r="L171" s="4">
        <f>SUM('Annuitair deel aflossing'!L171,Aflossingsvrij!K171)</f>
        <v>0</v>
      </c>
      <c r="M171" s="4"/>
      <c r="N171" s="4"/>
      <c r="O171" s="4"/>
      <c r="P171" s="4"/>
      <c r="Q171" s="4"/>
      <c r="R171" s="4"/>
      <c r="S171" s="4"/>
      <c r="T171" s="4"/>
      <c r="U171" s="4"/>
      <c r="V171" s="21"/>
    </row>
    <row r="172" spans="1:22" x14ac:dyDescent="0.25">
      <c r="A172" s="10">
        <f t="shared" si="8"/>
        <v>49614</v>
      </c>
      <c r="B172">
        <f t="shared" si="6"/>
        <v>15</v>
      </c>
      <c r="C172">
        <v>171</v>
      </c>
      <c r="D172" s="4">
        <f>'Annuitair deel aflossing'!D172</f>
        <v>0</v>
      </c>
      <c r="E172" s="4">
        <f>SUM('Annuitair deel aflossing'!E172,Aflossingsvrij!D172)</f>
        <v>0</v>
      </c>
      <c r="F172" s="4">
        <f>SUM('Annuitair deel aflossing'!F172,Aflossingsvrij!E172)</f>
        <v>0</v>
      </c>
      <c r="G172" s="4">
        <f>SUM('Annuitair deel aflossing'!G172,Aflossingsvrij!F172)</f>
        <v>0</v>
      </c>
      <c r="H172" s="4">
        <v>0</v>
      </c>
      <c r="I172" s="4">
        <f t="shared" si="7"/>
        <v>0</v>
      </c>
      <c r="J172" s="4">
        <f>SUM('Annuitair deel aflossing'!J172,Aflossingsvrij!I172)</f>
        <v>0</v>
      </c>
      <c r="K172" s="4">
        <f>SUM('Annuitair deel aflossing'!K172,Aflossingsvrij!J172)</f>
        <v>0</v>
      </c>
      <c r="L172" s="4">
        <f>SUM('Annuitair deel aflossing'!L172,Aflossingsvrij!K172)</f>
        <v>0</v>
      </c>
      <c r="M172" s="4"/>
      <c r="N172" s="4"/>
      <c r="O172" s="4"/>
      <c r="P172" s="4"/>
      <c r="Q172" s="4"/>
      <c r="R172" s="4"/>
      <c r="S172" s="4"/>
      <c r="T172" s="4"/>
      <c r="U172" s="4"/>
      <c r="V172" s="21"/>
    </row>
    <row r="173" spans="1:22" x14ac:dyDescent="0.25">
      <c r="A173" s="10">
        <f t="shared" si="8"/>
        <v>49644</v>
      </c>
      <c r="B173">
        <f t="shared" si="6"/>
        <v>15</v>
      </c>
      <c r="C173">
        <v>172</v>
      </c>
      <c r="D173" s="4">
        <f>'Annuitair deel aflossing'!D173</f>
        <v>0</v>
      </c>
      <c r="E173" s="4">
        <f>SUM('Annuitair deel aflossing'!E173,Aflossingsvrij!D173)</f>
        <v>0</v>
      </c>
      <c r="F173" s="4">
        <f>SUM('Annuitair deel aflossing'!F173,Aflossingsvrij!E173)</f>
        <v>0</v>
      </c>
      <c r="G173" s="4">
        <f>SUM('Annuitair deel aflossing'!G173,Aflossingsvrij!F173)</f>
        <v>0</v>
      </c>
      <c r="H173" s="4">
        <v>0</v>
      </c>
      <c r="I173" s="4">
        <f t="shared" si="7"/>
        <v>0</v>
      </c>
      <c r="J173" s="4">
        <f>SUM('Annuitair deel aflossing'!J173,Aflossingsvrij!I173)</f>
        <v>0</v>
      </c>
      <c r="K173" s="4">
        <f>SUM('Annuitair deel aflossing'!K173,Aflossingsvrij!J173)</f>
        <v>0</v>
      </c>
      <c r="L173" s="4">
        <f>SUM('Annuitair deel aflossing'!L173,Aflossingsvrij!K173)</f>
        <v>0</v>
      </c>
      <c r="M173" s="4"/>
      <c r="N173" s="4"/>
      <c r="O173" s="4"/>
      <c r="P173" s="4"/>
      <c r="Q173" s="4"/>
      <c r="R173" s="4"/>
      <c r="S173" s="4"/>
      <c r="T173" s="4"/>
      <c r="U173" s="4"/>
      <c r="V173" s="21"/>
    </row>
    <row r="174" spans="1:22" x14ac:dyDescent="0.25">
      <c r="A174" s="10">
        <f t="shared" si="8"/>
        <v>49675</v>
      </c>
      <c r="B174">
        <f t="shared" si="6"/>
        <v>15</v>
      </c>
      <c r="C174">
        <v>173</v>
      </c>
      <c r="D174" s="4">
        <f>'Annuitair deel aflossing'!D174</f>
        <v>0</v>
      </c>
      <c r="E174" s="4">
        <f>SUM('Annuitair deel aflossing'!E174,Aflossingsvrij!D174)</f>
        <v>0</v>
      </c>
      <c r="F174" s="4">
        <f>SUM('Annuitair deel aflossing'!F174,Aflossingsvrij!E174)</f>
        <v>0</v>
      </c>
      <c r="G174" s="4">
        <f>SUM('Annuitair deel aflossing'!G174,Aflossingsvrij!F174)</f>
        <v>0</v>
      </c>
      <c r="H174" s="4">
        <v>0</v>
      </c>
      <c r="I174" s="4">
        <f t="shared" si="7"/>
        <v>0</v>
      </c>
      <c r="J174" s="4">
        <f>SUM('Annuitair deel aflossing'!J174,Aflossingsvrij!I174)</f>
        <v>0</v>
      </c>
      <c r="K174" s="4">
        <f>SUM('Annuitair deel aflossing'!K174,Aflossingsvrij!J174)</f>
        <v>0</v>
      </c>
      <c r="L174" s="4">
        <f>SUM('Annuitair deel aflossing'!L174,Aflossingsvrij!K174)</f>
        <v>0</v>
      </c>
      <c r="M174" s="4"/>
      <c r="N174" s="4"/>
      <c r="O174" s="4"/>
      <c r="P174" s="4"/>
      <c r="Q174" s="4"/>
      <c r="R174" s="4"/>
      <c r="S174" s="4"/>
      <c r="T174" s="4"/>
      <c r="U174" s="4"/>
      <c r="V174" s="21"/>
    </row>
    <row r="175" spans="1:22" x14ac:dyDescent="0.25">
      <c r="A175" s="10">
        <f t="shared" si="8"/>
        <v>49706</v>
      </c>
      <c r="B175">
        <f t="shared" si="6"/>
        <v>15</v>
      </c>
      <c r="C175">
        <v>174</v>
      </c>
      <c r="D175" s="4">
        <f>'Annuitair deel aflossing'!D175</f>
        <v>0</v>
      </c>
      <c r="E175" s="4">
        <f>SUM('Annuitair deel aflossing'!E175,Aflossingsvrij!D175)</f>
        <v>0</v>
      </c>
      <c r="F175" s="4">
        <f>SUM('Annuitair deel aflossing'!F175,Aflossingsvrij!E175)</f>
        <v>0</v>
      </c>
      <c r="G175" s="4">
        <f>SUM('Annuitair deel aflossing'!G175,Aflossingsvrij!F175)</f>
        <v>0</v>
      </c>
      <c r="H175" s="4">
        <v>0</v>
      </c>
      <c r="I175" s="4">
        <f t="shared" si="7"/>
        <v>0</v>
      </c>
      <c r="J175" s="4">
        <f>SUM('Annuitair deel aflossing'!J175,Aflossingsvrij!I175)</f>
        <v>0</v>
      </c>
      <c r="K175" s="4">
        <f>SUM('Annuitair deel aflossing'!K175,Aflossingsvrij!J175)</f>
        <v>0</v>
      </c>
      <c r="L175" s="4">
        <f>SUM('Annuitair deel aflossing'!L175,Aflossingsvrij!K175)</f>
        <v>0</v>
      </c>
      <c r="M175" s="4"/>
      <c r="N175" s="4"/>
      <c r="O175" s="4"/>
      <c r="P175" s="4"/>
      <c r="Q175" s="4"/>
      <c r="R175" s="4"/>
      <c r="S175" s="4"/>
      <c r="T175" s="4"/>
      <c r="U175" s="4"/>
      <c r="V175" s="21"/>
    </row>
    <row r="176" spans="1:22" x14ac:dyDescent="0.25">
      <c r="A176" s="10">
        <f t="shared" si="8"/>
        <v>49735</v>
      </c>
      <c r="B176">
        <f t="shared" si="6"/>
        <v>15</v>
      </c>
      <c r="C176">
        <v>175</v>
      </c>
      <c r="D176" s="4">
        <f>'Annuitair deel aflossing'!D176</f>
        <v>0</v>
      </c>
      <c r="E176" s="4">
        <f>SUM('Annuitair deel aflossing'!E176,Aflossingsvrij!D176)</f>
        <v>0</v>
      </c>
      <c r="F176" s="4">
        <f>SUM('Annuitair deel aflossing'!F176,Aflossingsvrij!E176)</f>
        <v>0</v>
      </c>
      <c r="G176" s="4">
        <f>SUM('Annuitair deel aflossing'!G176,Aflossingsvrij!F176)</f>
        <v>0</v>
      </c>
      <c r="H176" s="4">
        <v>0</v>
      </c>
      <c r="I176" s="4">
        <f t="shared" si="7"/>
        <v>0</v>
      </c>
      <c r="J176" s="4">
        <f>SUM('Annuitair deel aflossing'!J176,Aflossingsvrij!I176)</f>
        <v>0</v>
      </c>
      <c r="K176" s="4">
        <f>SUM('Annuitair deel aflossing'!K176,Aflossingsvrij!J176)</f>
        <v>0</v>
      </c>
      <c r="L176" s="4">
        <f>SUM('Annuitair deel aflossing'!L176,Aflossingsvrij!K176)</f>
        <v>0</v>
      </c>
      <c r="M176" s="4"/>
      <c r="N176" s="4"/>
      <c r="O176" s="4"/>
      <c r="P176" s="4"/>
      <c r="Q176" s="4"/>
      <c r="R176" s="4"/>
      <c r="S176" s="4"/>
      <c r="T176" s="4"/>
      <c r="U176" s="4"/>
      <c r="V176" s="21"/>
    </row>
    <row r="177" spans="1:22" x14ac:dyDescent="0.25">
      <c r="A177" s="10">
        <f t="shared" si="8"/>
        <v>49766</v>
      </c>
      <c r="B177">
        <f t="shared" si="6"/>
        <v>15</v>
      </c>
      <c r="C177">
        <v>176</v>
      </c>
      <c r="D177" s="4">
        <f>'Annuitair deel aflossing'!D177</f>
        <v>0</v>
      </c>
      <c r="E177" s="4">
        <f>SUM('Annuitair deel aflossing'!E177,Aflossingsvrij!D177)</f>
        <v>0</v>
      </c>
      <c r="F177" s="4">
        <f>SUM('Annuitair deel aflossing'!F177,Aflossingsvrij!E177)</f>
        <v>0</v>
      </c>
      <c r="G177" s="4">
        <f>SUM('Annuitair deel aflossing'!G177,Aflossingsvrij!F177)</f>
        <v>0</v>
      </c>
      <c r="H177" s="4">
        <v>0</v>
      </c>
      <c r="I177" s="4">
        <f t="shared" si="7"/>
        <v>0</v>
      </c>
      <c r="J177" s="4">
        <f>SUM('Annuitair deel aflossing'!J177,Aflossingsvrij!I177)</f>
        <v>0</v>
      </c>
      <c r="K177" s="4">
        <f>SUM('Annuitair deel aflossing'!K177,Aflossingsvrij!J177)</f>
        <v>0</v>
      </c>
      <c r="L177" s="4">
        <f>SUM('Annuitair deel aflossing'!L177,Aflossingsvrij!K177)</f>
        <v>0</v>
      </c>
      <c r="M177" s="4"/>
      <c r="N177" s="4"/>
      <c r="O177" s="4"/>
      <c r="P177" s="4"/>
      <c r="Q177" s="4"/>
      <c r="R177" s="4"/>
      <c r="S177" s="4"/>
      <c r="T177" s="4"/>
      <c r="U177" s="4"/>
      <c r="V177" s="21"/>
    </row>
    <row r="178" spans="1:22" x14ac:dyDescent="0.25">
      <c r="A178" s="10">
        <f t="shared" si="8"/>
        <v>49796</v>
      </c>
      <c r="B178">
        <f t="shared" si="6"/>
        <v>15</v>
      </c>
      <c r="C178">
        <v>177</v>
      </c>
      <c r="D178" s="4">
        <f>'Annuitair deel aflossing'!D178</f>
        <v>0</v>
      </c>
      <c r="E178" s="4">
        <f>SUM('Annuitair deel aflossing'!E178,Aflossingsvrij!D178)</f>
        <v>0</v>
      </c>
      <c r="F178" s="4">
        <f>SUM('Annuitair deel aflossing'!F178,Aflossingsvrij!E178)</f>
        <v>0</v>
      </c>
      <c r="G178" s="4">
        <f>SUM('Annuitair deel aflossing'!G178,Aflossingsvrij!F178)</f>
        <v>0</v>
      </c>
      <c r="H178" s="4">
        <v>0</v>
      </c>
      <c r="I178" s="4">
        <f t="shared" si="7"/>
        <v>0</v>
      </c>
      <c r="J178" s="4">
        <f>SUM('Annuitair deel aflossing'!J178,Aflossingsvrij!I178)</f>
        <v>0</v>
      </c>
      <c r="K178" s="4">
        <f>SUM('Annuitair deel aflossing'!K178,Aflossingsvrij!J178)</f>
        <v>0</v>
      </c>
      <c r="L178" s="4">
        <f>SUM('Annuitair deel aflossing'!L178,Aflossingsvrij!K178)</f>
        <v>0</v>
      </c>
      <c r="M178" s="4"/>
      <c r="N178" s="4"/>
      <c r="O178" s="4"/>
      <c r="P178" s="4"/>
      <c r="Q178" s="4"/>
      <c r="R178" s="4"/>
      <c r="S178" s="4"/>
      <c r="T178" s="4"/>
      <c r="U178" s="4"/>
      <c r="V178" s="21"/>
    </row>
    <row r="179" spans="1:22" x14ac:dyDescent="0.25">
      <c r="A179" s="10">
        <f t="shared" si="8"/>
        <v>49827</v>
      </c>
      <c r="B179">
        <f t="shared" si="6"/>
        <v>15</v>
      </c>
      <c r="C179">
        <v>178</v>
      </c>
      <c r="D179" s="4">
        <f>'Annuitair deel aflossing'!D179</f>
        <v>0</v>
      </c>
      <c r="E179" s="4">
        <f>SUM('Annuitair deel aflossing'!E179,Aflossingsvrij!D179)</f>
        <v>0</v>
      </c>
      <c r="F179" s="4">
        <f>SUM('Annuitair deel aflossing'!F179,Aflossingsvrij!E179)</f>
        <v>0</v>
      </c>
      <c r="G179" s="4">
        <f>SUM('Annuitair deel aflossing'!G179,Aflossingsvrij!F179)</f>
        <v>0</v>
      </c>
      <c r="H179" s="4">
        <v>0</v>
      </c>
      <c r="I179" s="4">
        <f t="shared" si="7"/>
        <v>0</v>
      </c>
      <c r="J179" s="4">
        <f>SUM('Annuitair deel aflossing'!J179,Aflossingsvrij!I179)</f>
        <v>0</v>
      </c>
      <c r="K179" s="4">
        <f>SUM('Annuitair deel aflossing'!K179,Aflossingsvrij!J179)</f>
        <v>0</v>
      </c>
      <c r="L179" s="4">
        <f>SUM('Annuitair deel aflossing'!L179,Aflossingsvrij!K179)</f>
        <v>0</v>
      </c>
      <c r="M179" s="4"/>
      <c r="N179" s="4"/>
      <c r="O179" s="4"/>
      <c r="P179" s="4"/>
      <c r="Q179" s="4"/>
      <c r="R179" s="4"/>
      <c r="S179" s="4"/>
      <c r="T179" s="4"/>
      <c r="U179" s="4"/>
      <c r="V179" s="21"/>
    </row>
    <row r="180" spans="1:22" x14ac:dyDescent="0.25">
      <c r="A180" s="10">
        <f t="shared" si="8"/>
        <v>49857</v>
      </c>
      <c r="B180">
        <f t="shared" si="6"/>
        <v>15</v>
      </c>
      <c r="C180">
        <v>179</v>
      </c>
      <c r="D180" s="4">
        <f>'Annuitair deel aflossing'!D180</f>
        <v>0</v>
      </c>
      <c r="E180" s="4">
        <f>SUM('Annuitair deel aflossing'!E180,Aflossingsvrij!D180)</f>
        <v>0</v>
      </c>
      <c r="F180" s="4">
        <f>SUM('Annuitair deel aflossing'!F180,Aflossingsvrij!E180)</f>
        <v>0</v>
      </c>
      <c r="G180" s="4">
        <f>SUM('Annuitair deel aflossing'!G180,Aflossingsvrij!F180)</f>
        <v>0</v>
      </c>
      <c r="H180" s="4">
        <v>0</v>
      </c>
      <c r="I180" s="4">
        <f t="shared" si="7"/>
        <v>0</v>
      </c>
      <c r="J180" s="4">
        <f>SUM('Annuitair deel aflossing'!J180,Aflossingsvrij!I180)</f>
        <v>0</v>
      </c>
      <c r="K180" s="4">
        <f>SUM('Annuitair deel aflossing'!K180,Aflossingsvrij!J180)</f>
        <v>0</v>
      </c>
      <c r="L180" s="4">
        <f>SUM('Annuitair deel aflossing'!L180,Aflossingsvrij!K180)</f>
        <v>0</v>
      </c>
      <c r="M180" s="4"/>
      <c r="N180" s="4"/>
      <c r="O180" s="4"/>
      <c r="P180" s="4"/>
      <c r="Q180" s="4"/>
      <c r="R180" s="4"/>
      <c r="S180" s="4"/>
      <c r="T180" s="4"/>
      <c r="U180" s="4"/>
      <c r="V180" s="21"/>
    </row>
    <row r="181" spans="1:22" x14ac:dyDescent="0.25">
      <c r="A181" s="10">
        <f t="shared" si="8"/>
        <v>49888</v>
      </c>
      <c r="B181">
        <f t="shared" si="6"/>
        <v>15</v>
      </c>
      <c r="C181">
        <v>180</v>
      </c>
      <c r="D181" s="4">
        <f>'Annuitair deel aflossing'!D181</f>
        <v>0</v>
      </c>
      <c r="E181" s="4">
        <f>SUM('Annuitair deel aflossing'!E181,Aflossingsvrij!D181)</f>
        <v>0</v>
      </c>
      <c r="F181" s="4">
        <f>SUM('Annuitair deel aflossing'!F181,Aflossingsvrij!E181)</f>
        <v>0</v>
      </c>
      <c r="G181" s="4">
        <f>SUM('Annuitair deel aflossing'!G181,Aflossingsvrij!F181)</f>
        <v>0</v>
      </c>
      <c r="H181" s="4">
        <v>0</v>
      </c>
      <c r="I181" s="4">
        <f t="shared" si="7"/>
        <v>0</v>
      </c>
      <c r="J181" s="4">
        <f>SUM('Annuitair deel aflossing'!J181,Aflossingsvrij!I181)</f>
        <v>0</v>
      </c>
      <c r="K181" s="4">
        <f>SUM('Annuitair deel aflossing'!K181,Aflossingsvrij!J181)</f>
        <v>0</v>
      </c>
      <c r="L181" s="4">
        <f>SUM('Annuitair deel aflossing'!L181,Aflossingsvrij!K181)</f>
        <v>0</v>
      </c>
      <c r="M181" s="4"/>
      <c r="N181" s="4"/>
      <c r="O181" s="4"/>
      <c r="P181" s="4"/>
      <c r="Q181" s="4"/>
      <c r="R181" s="4"/>
      <c r="S181" s="4"/>
      <c r="T181" s="4"/>
      <c r="U181" s="4"/>
      <c r="V181" s="21"/>
    </row>
    <row r="182" spans="1:22" x14ac:dyDescent="0.25">
      <c r="A182" s="10">
        <f t="shared" si="8"/>
        <v>49919</v>
      </c>
      <c r="B182">
        <f t="shared" si="6"/>
        <v>16</v>
      </c>
      <c r="C182">
        <v>181</v>
      </c>
      <c r="D182" s="4">
        <f>'Annuitair deel aflossing'!D182</f>
        <v>0</v>
      </c>
      <c r="E182" s="4">
        <f>SUM('Annuitair deel aflossing'!E182,Aflossingsvrij!D182)</f>
        <v>0</v>
      </c>
      <c r="F182" s="4">
        <f>SUM('Annuitair deel aflossing'!F182,Aflossingsvrij!E182)</f>
        <v>0</v>
      </c>
      <c r="G182" s="4">
        <f>SUM('Annuitair deel aflossing'!G182,Aflossingsvrij!F182)</f>
        <v>0</v>
      </c>
      <c r="H182" s="4">
        <v>0</v>
      </c>
      <c r="I182" s="4">
        <f t="shared" si="7"/>
        <v>0</v>
      </c>
      <c r="J182" s="4">
        <f>SUM('Annuitair deel aflossing'!J182,Aflossingsvrij!I182)</f>
        <v>0</v>
      </c>
      <c r="K182" s="4">
        <f>SUM('Annuitair deel aflossing'!K182,Aflossingsvrij!J182)</f>
        <v>0</v>
      </c>
      <c r="L182" s="4">
        <f>SUM('Annuitair deel aflossing'!L182,Aflossingsvrij!K182)</f>
        <v>0</v>
      </c>
      <c r="M182" s="4"/>
      <c r="N182" s="4"/>
      <c r="O182" s="4"/>
      <c r="P182" s="4"/>
      <c r="Q182" s="4"/>
      <c r="R182" s="4"/>
      <c r="S182" s="4"/>
      <c r="T182" s="4"/>
      <c r="U182" s="4"/>
      <c r="V182" s="21"/>
    </row>
    <row r="183" spans="1:22" x14ac:dyDescent="0.25">
      <c r="A183" s="10">
        <f t="shared" si="8"/>
        <v>49949</v>
      </c>
      <c r="B183">
        <f t="shared" si="6"/>
        <v>16</v>
      </c>
      <c r="C183">
        <v>182</v>
      </c>
      <c r="D183" s="4">
        <f>'Annuitair deel aflossing'!D183</f>
        <v>0</v>
      </c>
      <c r="E183" s="4">
        <f>SUM('Annuitair deel aflossing'!E183,Aflossingsvrij!D183)</f>
        <v>0</v>
      </c>
      <c r="F183" s="4">
        <f>SUM('Annuitair deel aflossing'!F183,Aflossingsvrij!E183)</f>
        <v>0</v>
      </c>
      <c r="G183" s="4">
        <f>SUM('Annuitair deel aflossing'!G183,Aflossingsvrij!F183)</f>
        <v>0</v>
      </c>
      <c r="H183" s="4">
        <v>0</v>
      </c>
      <c r="I183" s="4">
        <f t="shared" si="7"/>
        <v>0</v>
      </c>
      <c r="J183" s="4">
        <f>SUM('Annuitair deel aflossing'!J183,Aflossingsvrij!I183)</f>
        <v>0</v>
      </c>
      <c r="K183" s="4">
        <f>SUM('Annuitair deel aflossing'!K183,Aflossingsvrij!J183)</f>
        <v>0</v>
      </c>
      <c r="L183" s="4">
        <f>SUM('Annuitair deel aflossing'!L183,Aflossingsvrij!K183)</f>
        <v>0</v>
      </c>
      <c r="M183" s="4"/>
      <c r="N183" s="4"/>
      <c r="O183" s="4"/>
      <c r="P183" s="4"/>
      <c r="Q183" s="4"/>
      <c r="R183" s="4"/>
      <c r="S183" s="4"/>
      <c r="T183" s="4"/>
      <c r="U183" s="4"/>
      <c r="V183" s="21"/>
    </row>
    <row r="184" spans="1:22" x14ac:dyDescent="0.25">
      <c r="A184" s="10">
        <f t="shared" si="8"/>
        <v>49980</v>
      </c>
      <c r="B184">
        <f t="shared" si="6"/>
        <v>16</v>
      </c>
      <c r="C184">
        <v>183</v>
      </c>
      <c r="D184" s="4">
        <f>'Annuitair deel aflossing'!D184</f>
        <v>0</v>
      </c>
      <c r="E184" s="4">
        <f>SUM('Annuitair deel aflossing'!E184,Aflossingsvrij!D184)</f>
        <v>0</v>
      </c>
      <c r="F184" s="4">
        <f>SUM('Annuitair deel aflossing'!F184,Aflossingsvrij!E184)</f>
        <v>0</v>
      </c>
      <c r="G184" s="4">
        <f>SUM('Annuitair deel aflossing'!G184,Aflossingsvrij!F184)</f>
        <v>0</v>
      </c>
      <c r="H184" s="4">
        <v>0</v>
      </c>
      <c r="I184" s="4">
        <f t="shared" si="7"/>
        <v>0</v>
      </c>
      <c r="J184" s="4">
        <f>SUM('Annuitair deel aflossing'!J184,Aflossingsvrij!I184)</f>
        <v>0</v>
      </c>
      <c r="K184" s="4">
        <f>SUM('Annuitair deel aflossing'!K184,Aflossingsvrij!J184)</f>
        <v>0</v>
      </c>
      <c r="L184" s="4">
        <f>SUM('Annuitair deel aflossing'!L184,Aflossingsvrij!K184)</f>
        <v>0</v>
      </c>
      <c r="M184" s="4"/>
      <c r="N184" s="4"/>
      <c r="O184" s="4"/>
      <c r="P184" s="4"/>
      <c r="Q184" s="4"/>
      <c r="R184" s="4"/>
      <c r="S184" s="4"/>
      <c r="T184" s="4"/>
      <c r="U184" s="4"/>
      <c r="V184" s="21"/>
    </row>
    <row r="185" spans="1:22" x14ac:dyDescent="0.25">
      <c r="A185" s="10">
        <f t="shared" si="8"/>
        <v>50010</v>
      </c>
      <c r="B185">
        <f t="shared" si="6"/>
        <v>16</v>
      </c>
      <c r="C185">
        <v>184</v>
      </c>
      <c r="D185" s="4">
        <f>'Annuitair deel aflossing'!D185</f>
        <v>0</v>
      </c>
      <c r="E185" s="4">
        <f>SUM('Annuitair deel aflossing'!E185,Aflossingsvrij!D185)</f>
        <v>0</v>
      </c>
      <c r="F185" s="4">
        <f>SUM('Annuitair deel aflossing'!F185,Aflossingsvrij!E185)</f>
        <v>0</v>
      </c>
      <c r="G185" s="4">
        <f>SUM('Annuitair deel aflossing'!G185,Aflossingsvrij!F185)</f>
        <v>0</v>
      </c>
      <c r="H185" s="4">
        <v>0</v>
      </c>
      <c r="I185" s="4">
        <f t="shared" si="7"/>
        <v>0</v>
      </c>
      <c r="J185" s="4">
        <f>SUM('Annuitair deel aflossing'!J185,Aflossingsvrij!I185)</f>
        <v>0</v>
      </c>
      <c r="K185" s="4">
        <f>SUM('Annuitair deel aflossing'!K185,Aflossingsvrij!J185)</f>
        <v>0</v>
      </c>
      <c r="L185" s="4">
        <f>SUM('Annuitair deel aflossing'!L185,Aflossingsvrij!K185)</f>
        <v>0</v>
      </c>
      <c r="M185" s="4"/>
      <c r="N185" s="4"/>
      <c r="O185" s="4"/>
      <c r="P185" s="4"/>
      <c r="Q185" s="4"/>
      <c r="R185" s="4"/>
      <c r="S185" s="4"/>
      <c r="T185" s="4"/>
      <c r="U185" s="4"/>
      <c r="V185" s="21"/>
    </row>
    <row r="186" spans="1:22" x14ac:dyDescent="0.25">
      <c r="A186" s="10">
        <f t="shared" si="8"/>
        <v>50041</v>
      </c>
      <c r="B186">
        <f t="shared" si="6"/>
        <v>16</v>
      </c>
      <c r="C186">
        <v>185</v>
      </c>
      <c r="D186" s="4">
        <f>'Annuitair deel aflossing'!D186</f>
        <v>0</v>
      </c>
      <c r="E186" s="4">
        <f>SUM('Annuitair deel aflossing'!E186,Aflossingsvrij!D186)</f>
        <v>0</v>
      </c>
      <c r="F186" s="4">
        <f>SUM('Annuitair deel aflossing'!F186,Aflossingsvrij!E186)</f>
        <v>0</v>
      </c>
      <c r="G186" s="4">
        <f>SUM('Annuitair deel aflossing'!G186,Aflossingsvrij!F186)</f>
        <v>0</v>
      </c>
      <c r="H186" s="4">
        <v>0</v>
      </c>
      <c r="I186" s="4">
        <f t="shared" si="7"/>
        <v>0</v>
      </c>
      <c r="J186" s="4">
        <f>SUM('Annuitair deel aflossing'!J186,Aflossingsvrij!I186)</f>
        <v>0</v>
      </c>
      <c r="K186" s="4">
        <f>SUM('Annuitair deel aflossing'!K186,Aflossingsvrij!J186)</f>
        <v>0</v>
      </c>
      <c r="L186" s="4">
        <f>SUM('Annuitair deel aflossing'!L186,Aflossingsvrij!K186)</f>
        <v>0</v>
      </c>
      <c r="M186" s="4"/>
      <c r="N186" s="4"/>
      <c r="O186" s="4"/>
      <c r="P186" s="4"/>
      <c r="Q186" s="4"/>
      <c r="R186" s="4"/>
      <c r="S186" s="4"/>
      <c r="T186" s="4"/>
      <c r="U186" s="4"/>
      <c r="V186" s="21"/>
    </row>
    <row r="187" spans="1:22" x14ac:dyDescent="0.25">
      <c r="A187" s="10">
        <f t="shared" si="8"/>
        <v>50072</v>
      </c>
      <c r="B187">
        <f t="shared" si="6"/>
        <v>16</v>
      </c>
      <c r="C187">
        <v>186</v>
      </c>
      <c r="D187" s="4">
        <f>'Annuitair deel aflossing'!D187</f>
        <v>0</v>
      </c>
      <c r="E187" s="4">
        <f>SUM('Annuitair deel aflossing'!E187,Aflossingsvrij!D187)</f>
        <v>0</v>
      </c>
      <c r="F187" s="4">
        <f>SUM('Annuitair deel aflossing'!F187,Aflossingsvrij!E187)</f>
        <v>0</v>
      </c>
      <c r="G187" s="4">
        <f>SUM('Annuitair deel aflossing'!G187,Aflossingsvrij!F187)</f>
        <v>0</v>
      </c>
      <c r="H187" s="4">
        <v>0</v>
      </c>
      <c r="I187" s="4">
        <f t="shared" si="7"/>
        <v>0</v>
      </c>
      <c r="J187" s="4">
        <f>SUM('Annuitair deel aflossing'!J187,Aflossingsvrij!I187)</f>
        <v>0</v>
      </c>
      <c r="K187" s="4">
        <f>SUM('Annuitair deel aflossing'!K187,Aflossingsvrij!J187)</f>
        <v>0</v>
      </c>
      <c r="L187" s="4">
        <f>SUM('Annuitair deel aflossing'!L187,Aflossingsvrij!K187)</f>
        <v>0</v>
      </c>
      <c r="M187" s="4"/>
      <c r="N187" s="4"/>
      <c r="O187" s="4"/>
      <c r="P187" s="4"/>
      <c r="Q187" s="4"/>
      <c r="R187" s="4"/>
      <c r="S187" s="4"/>
      <c r="T187" s="4"/>
      <c r="U187" s="4"/>
      <c r="V187" s="21"/>
    </row>
    <row r="188" spans="1:22" x14ac:dyDescent="0.25">
      <c r="A188" s="10">
        <f t="shared" si="8"/>
        <v>50100</v>
      </c>
      <c r="B188">
        <f t="shared" si="6"/>
        <v>16</v>
      </c>
      <c r="C188">
        <v>187</v>
      </c>
      <c r="D188" s="4">
        <f>'Annuitair deel aflossing'!D188</f>
        <v>0</v>
      </c>
      <c r="E188" s="4">
        <f>SUM('Annuitair deel aflossing'!E188,Aflossingsvrij!D188)</f>
        <v>0</v>
      </c>
      <c r="F188" s="4">
        <f>SUM('Annuitair deel aflossing'!F188,Aflossingsvrij!E188)</f>
        <v>0</v>
      </c>
      <c r="G188" s="4">
        <f>SUM('Annuitair deel aflossing'!G188,Aflossingsvrij!F188)</f>
        <v>0</v>
      </c>
      <c r="H188" s="4">
        <v>0</v>
      </c>
      <c r="I188" s="4">
        <f t="shared" si="7"/>
        <v>0</v>
      </c>
      <c r="J188" s="4">
        <f>SUM('Annuitair deel aflossing'!J188,Aflossingsvrij!I188)</f>
        <v>0</v>
      </c>
      <c r="K188" s="4">
        <f>SUM('Annuitair deel aflossing'!K188,Aflossingsvrij!J188)</f>
        <v>0</v>
      </c>
      <c r="L188" s="4">
        <f>SUM('Annuitair deel aflossing'!L188,Aflossingsvrij!K188)</f>
        <v>0</v>
      </c>
      <c r="M188" s="4"/>
      <c r="N188" s="4"/>
      <c r="O188" s="4"/>
      <c r="P188" s="4"/>
      <c r="Q188" s="4"/>
      <c r="R188" s="4"/>
      <c r="S188" s="4"/>
      <c r="T188" s="4"/>
      <c r="U188" s="4"/>
      <c r="V188" s="21"/>
    </row>
    <row r="189" spans="1:22" x14ac:dyDescent="0.25">
      <c r="A189" s="10">
        <f t="shared" si="8"/>
        <v>50131</v>
      </c>
      <c r="B189">
        <f t="shared" si="6"/>
        <v>16</v>
      </c>
      <c r="C189">
        <v>188</v>
      </c>
      <c r="D189" s="4">
        <f>'Annuitair deel aflossing'!D189</f>
        <v>0</v>
      </c>
      <c r="E189" s="4">
        <f>SUM('Annuitair deel aflossing'!E189,Aflossingsvrij!D189)</f>
        <v>0</v>
      </c>
      <c r="F189" s="4">
        <f>SUM('Annuitair deel aflossing'!F189,Aflossingsvrij!E189)</f>
        <v>0</v>
      </c>
      <c r="G189" s="4">
        <f>SUM('Annuitair deel aflossing'!G189,Aflossingsvrij!F189)</f>
        <v>0</v>
      </c>
      <c r="H189" s="4">
        <v>0</v>
      </c>
      <c r="I189" s="4">
        <f t="shared" si="7"/>
        <v>0</v>
      </c>
      <c r="J189" s="4">
        <f>SUM('Annuitair deel aflossing'!J189,Aflossingsvrij!I189)</f>
        <v>0</v>
      </c>
      <c r="K189" s="4">
        <f>SUM('Annuitair deel aflossing'!K189,Aflossingsvrij!J189)</f>
        <v>0</v>
      </c>
      <c r="L189" s="4">
        <f>SUM('Annuitair deel aflossing'!L189,Aflossingsvrij!K189)</f>
        <v>0</v>
      </c>
      <c r="M189" s="4"/>
      <c r="N189" s="4"/>
      <c r="O189" s="4"/>
      <c r="P189" s="4"/>
      <c r="Q189" s="4"/>
      <c r="R189" s="4"/>
      <c r="S189" s="4"/>
      <c r="T189" s="4"/>
      <c r="U189" s="4"/>
      <c r="V189" s="21"/>
    </row>
    <row r="190" spans="1:22" x14ac:dyDescent="0.25">
      <c r="A190" s="10">
        <f t="shared" si="8"/>
        <v>50161</v>
      </c>
      <c r="B190">
        <f t="shared" si="6"/>
        <v>16</v>
      </c>
      <c r="C190">
        <v>189</v>
      </c>
      <c r="D190" s="4">
        <f>'Annuitair deel aflossing'!D190</f>
        <v>0</v>
      </c>
      <c r="E190" s="4">
        <f>SUM('Annuitair deel aflossing'!E190,Aflossingsvrij!D190)</f>
        <v>0</v>
      </c>
      <c r="F190" s="4">
        <f>SUM('Annuitair deel aflossing'!F190,Aflossingsvrij!E190)</f>
        <v>0</v>
      </c>
      <c r="G190" s="4">
        <f>SUM('Annuitair deel aflossing'!G190,Aflossingsvrij!F190)</f>
        <v>0</v>
      </c>
      <c r="H190" s="4">
        <v>0</v>
      </c>
      <c r="I190" s="4">
        <f t="shared" si="7"/>
        <v>0</v>
      </c>
      <c r="J190" s="4">
        <f>SUM('Annuitair deel aflossing'!J190,Aflossingsvrij!I190)</f>
        <v>0</v>
      </c>
      <c r="K190" s="4">
        <f>SUM('Annuitair deel aflossing'!K190,Aflossingsvrij!J190)</f>
        <v>0</v>
      </c>
      <c r="L190" s="4">
        <f>SUM('Annuitair deel aflossing'!L190,Aflossingsvrij!K190)</f>
        <v>0</v>
      </c>
      <c r="M190" s="4"/>
      <c r="N190" s="4"/>
      <c r="O190" s="4"/>
      <c r="P190" s="4"/>
      <c r="Q190" s="4"/>
      <c r="R190" s="4"/>
      <c r="S190" s="4"/>
      <c r="T190" s="4"/>
      <c r="U190" s="4"/>
      <c r="V190" s="21"/>
    </row>
    <row r="191" spans="1:22" x14ac:dyDescent="0.25">
      <c r="A191" s="10">
        <f t="shared" si="8"/>
        <v>50192</v>
      </c>
      <c r="B191">
        <f t="shared" si="6"/>
        <v>16</v>
      </c>
      <c r="C191">
        <v>190</v>
      </c>
      <c r="D191" s="4">
        <f>'Annuitair deel aflossing'!D191</f>
        <v>0</v>
      </c>
      <c r="E191" s="4">
        <f>SUM('Annuitair deel aflossing'!E191,Aflossingsvrij!D191)</f>
        <v>0</v>
      </c>
      <c r="F191" s="4">
        <f>SUM('Annuitair deel aflossing'!F191,Aflossingsvrij!E191)</f>
        <v>0</v>
      </c>
      <c r="G191" s="4">
        <f>SUM('Annuitair deel aflossing'!G191,Aflossingsvrij!F191)</f>
        <v>0</v>
      </c>
      <c r="H191" s="4">
        <v>0</v>
      </c>
      <c r="I191" s="4">
        <f t="shared" si="7"/>
        <v>0</v>
      </c>
      <c r="J191" s="4">
        <f>SUM('Annuitair deel aflossing'!J191,Aflossingsvrij!I191)</f>
        <v>0</v>
      </c>
      <c r="K191" s="4">
        <f>SUM('Annuitair deel aflossing'!K191,Aflossingsvrij!J191)</f>
        <v>0</v>
      </c>
      <c r="L191" s="4">
        <f>SUM('Annuitair deel aflossing'!L191,Aflossingsvrij!K191)</f>
        <v>0</v>
      </c>
      <c r="M191" s="4"/>
      <c r="N191" s="4"/>
      <c r="O191" s="4"/>
      <c r="P191" s="4"/>
      <c r="Q191" s="4"/>
      <c r="R191" s="4"/>
      <c r="S191" s="4"/>
      <c r="T191" s="4"/>
      <c r="U191" s="4"/>
      <c r="V191" s="21"/>
    </row>
    <row r="192" spans="1:22" x14ac:dyDescent="0.25">
      <c r="A192" s="10">
        <f t="shared" si="8"/>
        <v>50222</v>
      </c>
      <c r="B192">
        <f t="shared" si="6"/>
        <v>16</v>
      </c>
      <c r="C192">
        <v>191</v>
      </c>
      <c r="D192" s="4">
        <f>'Annuitair deel aflossing'!D192</f>
        <v>0</v>
      </c>
      <c r="E192" s="4">
        <f>SUM('Annuitair deel aflossing'!E192,Aflossingsvrij!D192)</f>
        <v>0</v>
      </c>
      <c r="F192" s="4">
        <f>SUM('Annuitair deel aflossing'!F192,Aflossingsvrij!E192)</f>
        <v>0</v>
      </c>
      <c r="G192" s="4">
        <f>SUM('Annuitair deel aflossing'!G192,Aflossingsvrij!F192)</f>
        <v>0</v>
      </c>
      <c r="H192" s="4">
        <v>0</v>
      </c>
      <c r="I192" s="4">
        <f t="shared" si="7"/>
        <v>0</v>
      </c>
      <c r="J192" s="4">
        <f>SUM('Annuitair deel aflossing'!J192,Aflossingsvrij!I192)</f>
        <v>0</v>
      </c>
      <c r="K192" s="4">
        <f>SUM('Annuitair deel aflossing'!K192,Aflossingsvrij!J192)</f>
        <v>0</v>
      </c>
      <c r="L192" s="4">
        <f>SUM('Annuitair deel aflossing'!L192,Aflossingsvrij!K192)</f>
        <v>0</v>
      </c>
      <c r="M192" s="4"/>
      <c r="N192" s="4"/>
      <c r="O192" s="4"/>
      <c r="P192" s="4"/>
      <c r="Q192" s="4"/>
      <c r="R192" s="4"/>
      <c r="S192" s="4"/>
      <c r="T192" s="4"/>
      <c r="U192" s="4"/>
      <c r="V192" s="21"/>
    </row>
    <row r="193" spans="1:22" x14ac:dyDescent="0.25">
      <c r="A193" s="10">
        <f t="shared" si="8"/>
        <v>50253</v>
      </c>
      <c r="B193">
        <f t="shared" si="6"/>
        <v>16</v>
      </c>
      <c r="C193">
        <v>192</v>
      </c>
      <c r="D193" s="4">
        <f>'Annuitair deel aflossing'!D193</f>
        <v>0</v>
      </c>
      <c r="E193" s="4">
        <f>SUM('Annuitair deel aflossing'!E193,Aflossingsvrij!D193)</f>
        <v>0</v>
      </c>
      <c r="F193" s="4">
        <f>SUM('Annuitair deel aflossing'!F193,Aflossingsvrij!E193)</f>
        <v>0</v>
      </c>
      <c r="G193" s="4">
        <f>SUM('Annuitair deel aflossing'!G193,Aflossingsvrij!F193)</f>
        <v>0</v>
      </c>
      <c r="H193" s="4">
        <v>0</v>
      </c>
      <c r="I193" s="4">
        <f t="shared" si="7"/>
        <v>0</v>
      </c>
      <c r="J193" s="4">
        <f>SUM('Annuitair deel aflossing'!J193,Aflossingsvrij!I193)</f>
        <v>0</v>
      </c>
      <c r="K193" s="4">
        <f>SUM('Annuitair deel aflossing'!K193,Aflossingsvrij!J193)</f>
        <v>0</v>
      </c>
      <c r="L193" s="4">
        <f>SUM('Annuitair deel aflossing'!L193,Aflossingsvrij!K193)</f>
        <v>0</v>
      </c>
      <c r="M193" s="4"/>
      <c r="N193" s="4"/>
      <c r="O193" s="4"/>
      <c r="P193" s="4"/>
      <c r="Q193" s="4"/>
      <c r="R193" s="4"/>
      <c r="S193" s="4"/>
      <c r="T193" s="4"/>
      <c r="U193" s="4"/>
      <c r="V193" s="21"/>
    </row>
    <row r="194" spans="1:22" x14ac:dyDescent="0.25">
      <c r="A194" s="10">
        <f t="shared" si="8"/>
        <v>50284</v>
      </c>
      <c r="B194">
        <f t="shared" si="6"/>
        <v>17</v>
      </c>
      <c r="C194">
        <v>193</v>
      </c>
      <c r="D194" s="4">
        <f>'Annuitair deel aflossing'!D194</f>
        <v>0</v>
      </c>
      <c r="E194" s="4">
        <f>SUM('Annuitair deel aflossing'!E194,Aflossingsvrij!D194)</f>
        <v>0</v>
      </c>
      <c r="F194" s="4">
        <f>SUM('Annuitair deel aflossing'!F194,Aflossingsvrij!E194)</f>
        <v>0</v>
      </c>
      <c r="G194" s="4">
        <f>SUM('Annuitair deel aflossing'!G194,Aflossingsvrij!F194)</f>
        <v>0</v>
      </c>
      <c r="H194" s="4">
        <v>0</v>
      </c>
      <c r="I194" s="4">
        <f t="shared" si="7"/>
        <v>0</v>
      </c>
      <c r="J194" s="4">
        <f>SUM('Annuitair deel aflossing'!J194,Aflossingsvrij!I194)</f>
        <v>0</v>
      </c>
      <c r="K194" s="4">
        <f>SUM('Annuitair deel aflossing'!K194,Aflossingsvrij!J194)</f>
        <v>0</v>
      </c>
      <c r="L194" s="4">
        <f>SUM('Annuitair deel aflossing'!L194,Aflossingsvrij!K194)</f>
        <v>0</v>
      </c>
      <c r="M194" s="4"/>
      <c r="N194" s="4"/>
      <c r="O194" s="4"/>
      <c r="P194" s="4"/>
      <c r="Q194" s="4"/>
      <c r="R194" s="4"/>
      <c r="S194" s="4"/>
      <c r="T194" s="4"/>
      <c r="U194" s="4"/>
      <c r="V194" s="21"/>
    </row>
    <row r="195" spans="1:22" x14ac:dyDescent="0.25">
      <c r="A195" s="10">
        <f t="shared" si="8"/>
        <v>50314</v>
      </c>
      <c r="B195">
        <f t="shared" ref="B195:B258" si="9">CEILING(C195/12,1)</f>
        <v>17</v>
      </c>
      <c r="C195">
        <v>194</v>
      </c>
      <c r="D195" s="4">
        <f>'Annuitair deel aflossing'!D195</f>
        <v>0</v>
      </c>
      <c r="E195" s="4">
        <f>SUM('Annuitair deel aflossing'!E195,Aflossingsvrij!D195)</f>
        <v>0</v>
      </c>
      <c r="F195" s="4">
        <f>SUM('Annuitair deel aflossing'!F195,Aflossingsvrij!E195)</f>
        <v>0</v>
      </c>
      <c r="G195" s="4">
        <f>SUM('Annuitair deel aflossing'!G195,Aflossingsvrij!F195)</f>
        <v>0</v>
      </c>
      <c r="H195" s="4">
        <v>0</v>
      </c>
      <c r="I195" s="4">
        <f t="shared" ref="I195:I258" si="10">G195-H195</f>
        <v>0</v>
      </c>
      <c r="J195" s="4">
        <f>SUM('Annuitair deel aflossing'!J195,Aflossingsvrij!I195)</f>
        <v>0</v>
      </c>
      <c r="K195" s="4">
        <f>SUM('Annuitair deel aflossing'!K195,Aflossingsvrij!J195)</f>
        <v>0</v>
      </c>
      <c r="L195" s="4">
        <f>SUM('Annuitair deel aflossing'!L195,Aflossingsvrij!K195)</f>
        <v>0</v>
      </c>
      <c r="M195" s="4"/>
      <c r="N195" s="4"/>
      <c r="O195" s="4"/>
      <c r="P195" s="4"/>
      <c r="Q195" s="4"/>
      <c r="R195" s="4"/>
      <c r="S195" s="4"/>
      <c r="T195" s="4"/>
      <c r="U195" s="4"/>
      <c r="V195" s="21"/>
    </row>
    <row r="196" spans="1:22" x14ac:dyDescent="0.25">
      <c r="A196" s="10">
        <f t="shared" ref="A196:A259" si="11">DATE(YEAR(A195),MONTH(A195)+1,DAY(A195))</f>
        <v>50345</v>
      </c>
      <c r="B196">
        <f t="shared" si="9"/>
        <v>17</v>
      </c>
      <c r="C196">
        <v>195</v>
      </c>
      <c r="D196" s="4">
        <f>'Annuitair deel aflossing'!D196</f>
        <v>0</v>
      </c>
      <c r="E196" s="4">
        <f>SUM('Annuitair deel aflossing'!E196,Aflossingsvrij!D196)</f>
        <v>0</v>
      </c>
      <c r="F196" s="4">
        <f>SUM('Annuitair deel aflossing'!F196,Aflossingsvrij!E196)</f>
        <v>0</v>
      </c>
      <c r="G196" s="4">
        <f>SUM('Annuitair deel aflossing'!G196,Aflossingsvrij!F196)</f>
        <v>0</v>
      </c>
      <c r="H196" s="4">
        <v>0</v>
      </c>
      <c r="I196" s="4">
        <f t="shared" si="10"/>
        <v>0</v>
      </c>
      <c r="J196" s="4">
        <f>SUM('Annuitair deel aflossing'!J196,Aflossingsvrij!I196)</f>
        <v>0</v>
      </c>
      <c r="K196" s="4">
        <f>SUM('Annuitair deel aflossing'!K196,Aflossingsvrij!J196)</f>
        <v>0</v>
      </c>
      <c r="L196" s="4">
        <f>SUM('Annuitair deel aflossing'!L196,Aflossingsvrij!K196)</f>
        <v>0</v>
      </c>
      <c r="M196" s="4"/>
      <c r="N196" s="4"/>
      <c r="O196" s="4"/>
      <c r="P196" s="4"/>
      <c r="Q196" s="4"/>
      <c r="R196" s="4"/>
      <c r="S196" s="4"/>
      <c r="T196" s="4"/>
      <c r="U196" s="4"/>
      <c r="V196" s="21"/>
    </row>
    <row r="197" spans="1:22" x14ac:dyDescent="0.25">
      <c r="A197" s="10">
        <f t="shared" si="11"/>
        <v>50375</v>
      </c>
      <c r="B197">
        <f t="shared" si="9"/>
        <v>17</v>
      </c>
      <c r="C197">
        <v>196</v>
      </c>
      <c r="D197" s="4">
        <f>'Annuitair deel aflossing'!D197</f>
        <v>0</v>
      </c>
      <c r="E197" s="4">
        <f>SUM('Annuitair deel aflossing'!E197,Aflossingsvrij!D197)</f>
        <v>0</v>
      </c>
      <c r="F197" s="4">
        <f>SUM('Annuitair deel aflossing'!F197,Aflossingsvrij!E197)</f>
        <v>0</v>
      </c>
      <c r="G197" s="4">
        <f>SUM('Annuitair deel aflossing'!G197,Aflossingsvrij!F197)</f>
        <v>0</v>
      </c>
      <c r="H197" s="4">
        <v>0</v>
      </c>
      <c r="I197" s="4">
        <f t="shared" si="10"/>
        <v>0</v>
      </c>
      <c r="J197" s="4">
        <f>SUM('Annuitair deel aflossing'!J197,Aflossingsvrij!I197)</f>
        <v>0</v>
      </c>
      <c r="K197" s="4">
        <f>SUM('Annuitair deel aflossing'!K197,Aflossingsvrij!J197)</f>
        <v>0</v>
      </c>
      <c r="L197" s="4">
        <f>SUM('Annuitair deel aflossing'!L197,Aflossingsvrij!K197)</f>
        <v>0</v>
      </c>
      <c r="M197" s="4"/>
      <c r="N197" s="4"/>
      <c r="O197" s="4"/>
      <c r="P197" s="4"/>
      <c r="Q197" s="4"/>
      <c r="R197" s="4"/>
      <c r="S197" s="4"/>
      <c r="T197" s="4"/>
      <c r="U197" s="4"/>
      <c r="V197" s="21"/>
    </row>
    <row r="198" spans="1:22" x14ac:dyDescent="0.25">
      <c r="A198" s="10">
        <f t="shared" si="11"/>
        <v>50406</v>
      </c>
      <c r="B198">
        <f t="shared" si="9"/>
        <v>17</v>
      </c>
      <c r="C198">
        <v>197</v>
      </c>
      <c r="D198" s="4">
        <f>'Annuitair deel aflossing'!D198</f>
        <v>0</v>
      </c>
      <c r="E198" s="4">
        <f>SUM('Annuitair deel aflossing'!E198,Aflossingsvrij!D198)</f>
        <v>0</v>
      </c>
      <c r="F198" s="4">
        <f>SUM('Annuitair deel aflossing'!F198,Aflossingsvrij!E198)</f>
        <v>0</v>
      </c>
      <c r="G198" s="4">
        <f>SUM('Annuitair deel aflossing'!G198,Aflossingsvrij!F198)</f>
        <v>0</v>
      </c>
      <c r="H198" s="4">
        <v>0</v>
      </c>
      <c r="I198" s="4">
        <f t="shared" si="10"/>
        <v>0</v>
      </c>
      <c r="J198" s="4">
        <f>SUM('Annuitair deel aflossing'!J198,Aflossingsvrij!I198)</f>
        <v>0</v>
      </c>
      <c r="K198" s="4">
        <f>SUM('Annuitair deel aflossing'!K198,Aflossingsvrij!J198)</f>
        <v>0</v>
      </c>
      <c r="L198" s="4">
        <f>SUM('Annuitair deel aflossing'!L198,Aflossingsvrij!K198)</f>
        <v>0</v>
      </c>
      <c r="M198" s="4"/>
      <c r="N198" s="4"/>
      <c r="O198" s="4"/>
      <c r="P198" s="4"/>
      <c r="Q198" s="4"/>
      <c r="R198" s="4"/>
      <c r="S198" s="4"/>
      <c r="T198" s="4"/>
      <c r="U198" s="4"/>
      <c r="V198" s="21"/>
    </row>
    <row r="199" spans="1:22" x14ac:dyDescent="0.25">
      <c r="A199" s="10">
        <f t="shared" si="11"/>
        <v>50437</v>
      </c>
      <c r="B199">
        <f t="shared" si="9"/>
        <v>17</v>
      </c>
      <c r="C199">
        <v>198</v>
      </c>
      <c r="D199" s="4">
        <f>'Annuitair deel aflossing'!D199</f>
        <v>0</v>
      </c>
      <c r="E199" s="4">
        <f>SUM('Annuitair deel aflossing'!E199,Aflossingsvrij!D199)</f>
        <v>0</v>
      </c>
      <c r="F199" s="4">
        <f>SUM('Annuitair deel aflossing'!F199,Aflossingsvrij!E199)</f>
        <v>0</v>
      </c>
      <c r="G199" s="4">
        <f>SUM('Annuitair deel aflossing'!G199,Aflossingsvrij!F199)</f>
        <v>0</v>
      </c>
      <c r="H199" s="4">
        <v>0</v>
      </c>
      <c r="I199" s="4">
        <f t="shared" si="10"/>
        <v>0</v>
      </c>
      <c r="J199" s="4">
        <f>SUM('Annuitair deel aflossing'!J199,Aflossingsvrij!I199)</f>
        <v>0</v>
      </c>
      <c r="K199" s="4">
        <f>SUM('Annuitair deel aflossing'!K199,Aflossingsvrij!J199)</f>
        <v>0</v>
      </c>
      <c r="L199" s="4">
        <f>SUM('Annuitair deel aflossing'!L199,Aflossingsvrij!K199)</f>
        <v>0</v>
      </c>
      <c r="M199" s="4"/>
      <c r="N199" s="4"/>
      <c r="O199" s="4"/>
      <c r="P199" s="4"/>
      <c r="Q199" s="4"/>
      <c r="R199" s="4"/>
      <c r="S199" s="4"/>
      <c r="T199" s="4"/>
      <c r="U199" s="4"/>
      <c r="V199" s="21"/>
    </row>
    <row r="200" spans="1:22" x14ac:dyDescent="0.25">
      <c r="A200" s="10">
        <f t="shared" si="11"/>
        <v>50465</v>
      </c>
      <c r="B200">
        <f t="shared" si="9"/>
        <v>17</v>
      </c>
      <c r="C200">
        <v>199</v>
      </c>
      <c r="D200" s="4">
        <f>'Annuitair deel aflossing'!D200</f>
        <v>0</v>
      </c>
      <c r="E200" s="4">
        <f>SUM('Annuitair deel aflossing'!E200,Aflossingsvrij!D200)</f>
        <v>0</v>
      </c>
      <c r="F200" s="4">
        <f>SUM('Annuitair deel aflossing'!F200,Aflossingsvrij!E200)</f>
        <v>0</v>
      </c>
      <c r="G200" s="4">
        <f>SUM('Annuitair deel aflossing'!G200,Aflossingsvrij!F200)</f>
        <v>0</v>
      </c>
      <c r="H200" s="4">
        <v>0</v>
      </c>
      <c r="I200" s="4">
        <f t="shared" si="10"/>
        <v>0</v>
      </c>
      <c r="J200" s="4">
        <f>SUM('Annuitair deel aflossing'!J200,Aflossingsvrij!I200)</f>
        <v>0</v>
      </c>
      <c r="K200" s="4">
        <f>SUM('Annuitair deel aflossing'!K200,Aflossingsvrij!J200)</f>
        <v>0</v>
      </c>
      <c r="L200" s="4">
        <f>SUM('Annuitair deel aflossing'!L200,Aflossingsvrij!K200)</f>
        <v>0</v>
      </c>
      <c r="M200" s="4"/>
      <c r="N200" s="4"/>
      <c r="O200" s="4"/>
      <c r="P200" s="4"/>
      <c r="Q200" s="4"/>
      <c r="R200" s="4"/>
      <c r="S200" s="4"/>
      <c r="T200" s="4"/>
      <c r="U200" s="4"/>
      <c r="V200" s="21"/>
    </row>
    <row r="201" spans="1:22" x14ac:dyDescent="0.25">
      <c r="A201" s="10">
        <f t="shared" si="11"/>
        <v>50496</v>
      </c>
      <c r="B201">
        <f t="shared" si="9"/>
        <v>17</v>
      </c>
      <c r="C201">
        <v>200</v>
      </c>
      <c r="D201" s="4">
        <f>'Annuitair deel aflossing'!D201</f>
        <v>0</v>
      </c>
      <c r="E201" s="4">
        <f>SUM('Annuitair deel aflossing'!E201,Aflossingsvrij!D201)</f>
        <v>0</v>
      </c>
      <c r="F201" s="4">
        <f>SUM('Annuitair deel aflossing'!F201,Aflossingsvrij!E201)</f>
        <v>0</v>
      </c>
      <c r="G201" s="4">
        <f>SUM('Annuitair deel aflossing'!G201,Aflossingsvrij!F201)</f>
        <v>0</v>
      </c>
      <c r="H201" s="4">
        <v>0</v>
      </c>
      <c r="I201" s="4">
        <f t="shared" si="10"/>
        <v>0</v>
      </c>
      <c r="J201" s="4">
        <f>SUM('Annuitair deel aflossing'!J201,Aflossingsvrij!I201)</f>
        <v>0</v>
      </c>
      <c r="K201" s="4">
        <f>SUM('Annuitair deel aflossing'!K201,Aflossingsvrij!J201)</f>
        <v>0</v>
      </c>
      <c r="L201" s="4">
        <f>SUM('Annuitair deel aflossing'!L201,Aflossingsvrij!K201)</f>
        <v>0</v>
      </c>
      <c r="M201" s="4"/>
      <c r="N201" s="4"/>
      <c r="O201" s="4"/>
      <c r="P201" s="4"/>
      <c r="Q201" s="4"/>
      <c r="R201" s="4"/>
      <c r="S201" s="4"/>
      <c r="T201" s="4"/>
      <c r="U201" s="4"/>
      <c r="V201" s="21"/>
    </row>
    <row r="202" spans="1:22" x14ac:dyDescent="0.25">
      <c r="A202" s="10">
        <f t="shared" si="11"/>
        <v>50526</v>
      </c>
      <c r="B202">
        <f t="shared" si="9"/>
        <v>17</v>
      </c>
      <c r="C202">
        <v>201</v>
      </c>
      <c r="D202" s="4">
        <f>'Annuitair deel aflossing'!D202</f>
        <v>0</v>
      </c>
      <c r="E202" s="4">
        <f>SUM('Annuitair deel aflossing'!E202,Aflossingsvrij!D202)</f>
        <v>0</v>
      </c>
      <c r="F202" s="4">
        <f>SUM('Annuitair deel aflossing'!F202,Aflossingsvrij!E202)</f>
        <v>0</v>
      </c>
      <c r="G202" s="4">
        <f>SUM('Annuitair deel aflossing'!G202,Aflossingsvrij!F202)</f>
        <v>0</v>
      </c>
      <c r="H202" s="4">
        <v>0</v>
      </c>
      <c r="I202" s="4">
        <f t="shared" si="10"/>
        <v>0</v>
      </c>
      <c r="J202" s="4">
        <f>SUM('Annuitair deel aflossing'!J202,Aflossingsvrij!I202)</f>
        <v>0</v>
      </c>
      <c r="K202" s="4">
        <f>SUM('Annuitair deel aflossing'!K202,Aflossingsvrij!J202)</f>
        <v>0</v>
      </c>
      <c r="L202" s="4">
        <f>SUM('Annuitair deel aflossing'!L202,Aflossingsvrij!K202)</f>
        <v>0</v>
      </c>
      <c r="M202" s="4"/>
      <c r="N202" s="4"/>
      <c r="O202" s="4"/>
      <c r="P202" s="4"/>
      <c r="Q202" s="4"/>
      <c r="R202" s="4"/>
      <c r="S202" s="4"/>
      <c r="T202" s="4"/>
      <c r="U202" s="4"/>
      <c r="V202" s="21"/>
    </row>
    <row r="203" spans="1:22" x14ac:dyDescent="0.25">
      <c r="A203" s="10">
        <f t="shared" si="11"/>
        <v>50557</v>
      </c>
      <c r="B203">
        <f t="shared" si="9"/>
        <v>17</v>
      </c>
      <c r="C203">
        <v>202</v>
      </c>
      <c r="D203" s="4">
        <f>'Annuitair deel aflossing'!D203</f>
        <v>0</v>
      </c>
      <c r="E203" s="4">
        <f>SUM('Annuitair deel aflossing'!E203,Aflossingsvrij!D203)</f>
        <v>0</v>
      </c>
      <c r="F203" s="4">
        <f>SUM('Annuitair deel aflossing'!F203,Aflossingsvrij!E203)</f>
        <v>0</v>
      </c>
      <c r="G203" s="4">
        <f>SUM('Annuitair deel aflossing'!G203,Aflossingsvrij!F203)</f>
        <v>0</v>
      </c>
      <c r="H203" s="4">
        <v>0</v>
      </c>
      <c r="I203" s="4">
        <f t="shared" si="10"/>
        <v>0</v>
      </c>
      <c r="J203" s="4">
        <f>SUM('Annuitair deel aflossing'!J203,Aflossingsvrij!I203)</f>
        <v>0</v>
      </c>
      <c r="K203" s="4">
        <f>SUM('Annuitair deel aflossing'!K203,Aflossingsvrij!J203)</f>
        <v>0</v>
      </c>
      <c r="L203" s="4">
        <f>SUM('Annuitair deel aflossing'!L203,Aflossingsvrij!K203)</f>
        <v>0</v>
      </c>
      <c r="M203" s="4"/>
      <c r="N203" s="4"/>
      <c r="O203" s="4"/>
      <c r="P203" s="4"/>
      <c r="Q203" s="4"/>
      <c r="R203" s="4"/>
      <c r="S203" s="4"/>
      <c r="T203" s="4"/>
      <c r="U203" s="4"/>
      <c r="V203" s="21"/>
    </row>
    <row r="204" spans="1:22" x14ac:dyDescent="0.25">
      <c r="A204" s="10">
        <f t="shared" si="11"/>
        <v>50587</v>
      </c>
      <c r="B204">
        <f t="shared" si="9"/>
        <v>17</v>
      </c>
      <c r="C204">
        <v>203</v>
      </c>
      <c r="D204" s="4">
        <f>'Annuitair deel aflossing'!D204</f>
        <v>0</v>
      </c>
      <c r="E204" s="4">
        <f>SUM('Annuitair deel aflossing'!E204,Aflossingsvrij!D204)</f>
        <v>0</v>
      </c>
      <c r="F204" s="4">
        <f>SUM('Annuitair deel aflossing'!F204,Aflossingsvrij!E204)</f>
        <v>0</v>
      </c>
      <c r="G204" s="4">
        <f>SUM('Annuitair deel aflossing'!G204,Aflossingsvrij!F204)</f>
        <v>0</v>
      </c>
      <c r="H204" s="4">
        <v>0</v>
      </c>
      <c r="I204" s="4">
        <f t="shared" si="10"/>
        <v>0</v>
      </c>
      <c r="J204" s="4">
        <f>SUM('Annuitair deel aflossing'!J204,Aflossingsvrij!I204)</f>
        <v>0</v>
      </c>
      <c r="K204" s="4">
        <f>SUM('Annuitair deel aflossing'!K204,Aflossingsvrij!J204)</f>
        <v>0</v>
      </c>
      <c r="L204" s="4">
        <f>SUM('Annuitair deel aflossing'!L204,Aflossingsvrij!K204)</f>
        <v>0</v>
      </c>
      <c r="M204" s="4"/>
      <c r="N204" s="4"/>
      <c r="O204" s="4"/>
      <c r="P204" s="4"/>
      <c r="Q204" s="4"/>
      <c r="R204" s="4"/>
      <c r="S204" s="4"/>
      <c r="T204" s="4"/>
      <c r="U204" s="4"/>
      <c r="V204" s="21"/>
    </row>
    <row r="205" spans="1:22" x14ac:dyDescent="0.25">
      <c r="A205" s="10">
        <f t="shared" si="11"/>
        <v>50618</v>
      </c>
      <c r="B205">
        <f t="shared" si="9"/>
        <v>17</v>
      </c>
      <c r="C205">
        <v>204</v>
      </c>
      <c r="D205" s="4">
        <f>'Annuitair deel aflossing'!D205</f>
        <v>0</v>
      </c>
      <c r="E205" s="4">
        <f>SUM('Annuitair deel aflossing'!E205,Aflossingsvrij!D205)</f>
        <v>0</v>
      </c>
      <c r="F205" s="4">
        <f>SUM('Annuitair deel aflossing'!F205,Aflossingsvrij!E205)</f>
        <v>0</v>
      </c>
      <c r="G205" s="4">
        <f>SUM('Annuitair deel aflossing'!G205,Aflossingsvrij!F205)</f>
        <v>0</v>
      </c>
      <c r="H205" s="4">
        <v>0</v>
      </c>
      <c r="I205" s="4">
        <f t="shared" si="10"/>
        <v>0</v>
      </c>
      <c r="J205" s="4">
        <f>SUM('Annuitair deel aflossing'!J205,Aflossingsvrij!I205)</f>
        <v>0</v>
      </c>
      <c r="K205" s="4">
        <f>SUM('Annuitair deel aflossing'!K205,Aflossingsvrij!J205)</f>
        <v>0</v>
      </c>
      <c r="L205" s="4">
        <f>SUM('Annuitair deel aflossing'!L205,Aflossingsvrij!K205)</f>
        <v>0</v>
      </c>
      <c r="M205" s="4"/>
      <c r="N205" s="4"/>
      <c r="O205" s="4"/>
      <c r="P205" s="4"/>
      <c r="Q205" s="4"/>
      <c r="R205" s="4"/>
      <c r="S205" s="4"/>
      <c r="T205" s="4"/>
      <c r="U205" s="4"/>
      <c r="V205" s="21"/>
    </row>
    <row r="206" spans="1:22" x14ac:dyDescent="0.25">
      <c r="A206" s="10">
        <f t="shared" si="11"/>
        <v>50649</v>
      </c>
      <c r="B206">
        <f t="shared" si="9"/>
        <v>18</v>
      </c>
      <c r="C206">
        <v>205</v>
      </c>
      <c r="D206" s="4">
        <f>'Annuitair deel aflossing'!D206</f>
        <v>0</v>
      </c>
      <c r="E206" s="4">
        <f>SUM('Annuitair deel aflossing'!E206,Aflossingsvrij!D206)</f>
        <v>0</v>
      </c>
      <c r="F206" s="4">
        <f>SUM('Annuitair deel aflossing'!F206,Aflossingsvrij!E206)</f>
        <v>0</v>
      </c>
      <c r="G206" s="4">
        <f>SUM('Annuitair deel aflossing'!G206,Aflossingsvrij!F206)</f>
        <v>0</v>
      </c>
      <c r="H206" s="4">
        <v>0</v>
      </c>
      <c r="I206" s="4">
        <f t="shared" si="10"/>
        <v>0</v>
      </c>
      <c r="J206" s="4">
        <f>SUM('Annuitair deel aflossing'!J206,Aflossingsvrij!I206)</f>
        <v>0</v>
      </c>
      <c r="K206" s="4">
        <f>SUM('Annuitair deel aflossing'!K206,Aflossingsvrij!J206)</f>
        <v>0</v>
      </c>
      <c r="L206" s="4">
        <f>SUM('Annuitair deel aflossing'!L206,Aflossingsvrij!K206)</f>
        <v>0</v>
      </c>
      <c r="M206" s="4"/>
      <c r="N206" s="4"/>
      <c r="O206" s="4"/>
      <c r="P206" s="4"/>
      <c r="Q206" s="4"/>
      <c r="R206" s="4"/>
      <c r="S206" s="4"/>
      <c r="T206" s="4"/>
      <c r="U206" s="4"/>
      <c r="V206" s="21"/>
    </row>
    <row r="207" spans="1:22" x14ac:dyDescent="0.25">
      <c r="A207" s="10">
        <f t="shared" si="11"/>
        <v>50679</v>
      </c>
      <c r="B207">
        <f t="shared" si="9"/>
        <v>18</v>
      </c>
      <c r="C207">
        <v>206</v>
      </c>
      <c r="D207" s="4">
        <f>'Annuitair deel aflossing'!D207</f>
        <v>0</v>
      </c>
      <c r="E207" s="4">
        <f>SUM('Annuitair deel aflossing'!E207,Aflossingsvrij!D207)</f>
        <v>0</v>
      </c>
      <c r="F207" s="4">
        <f>SUM('Annuitair deel aflossing'!F207,Aflossingsvrij!E207)</f>
        <v>0</v>
      </c>
      <c r="G207" s="4">
        <f>SUM('Annuitair deel aflossing'!G207,Aflossingsvrij!F207)</f>
        <v>0</v>
      </c>
      <c r="H207" s="4">
        <v>0</v>
      </c>
      <c r="I207" s="4">
        <f t="shared" si="10"/>
        <v>0</v>
      </c>
      <c r="J207" s="4">
        <f>SUM('Annuitair deel aflossing'!J207,Aflossingsvrij!I207)</f>
        <v>0</v>
      </c>
      <c r="K207" s="4">
        <f>SUM('Annuitair deel aflossing'!K207,Aflossingsvrij!J207)</f>
        <v>0</v>
      </c>
      <c r="L207" s="4">
        <f>SUM('Annuitair deel aflossing'!L207,Aflossingsvrij!K207)</f>
        <v>0</v>
      </c>
      <c r="M207" s="4"/>
      <c r="N207" s="4"/>
      <c r="O207" s="4"/>
      <c r="P207" s="4"/>
      <c r="Q207" s="4"/>
      <c r="R207" s="4"/>
      <c r="S207" s="4"/>
      <c r="T207" s="4"/>
      <c r="U207" s="4"/>
      <c r="V207" s="21"/>
    </row>
    <row r="208" spans="1:22" x14ac:dyDescent="0.25">
      <c r="A208" s="10">
        <f t="shared" si="11"/>
        <v>50710</v>
      </c>
      <c r="B208">
        <f t="shared" si="9"/>
        <v>18</v>
      </c>
      <c r="C208">
        <v>207</v>
      </c>
      <c r="D208" s="4">
        <f>'Annuitair deel aflossing'!D208</f>
        <v>0</v>
      </c>
      <c r="E208" s="4">
        <f>SUM('Annuitair deel aflossing'!E208,Aflossingsvrij!D208)</f>
        <v>0</v>
      </c>
      <c r="F208" s="4">
        <f>SUM('Annuitair deel aflossing'!F208,Aflossingsvrij!E208)</f>
        <v>0</v>
      </c>
      <c r="G208" s="4">
        <f>SUM('Annuitair deel aflossing'!G208,Aflossingsvrij!F208)</f>
        <v>0</v>
      </c>
      <c r="H208" s="4">
        <v>0</v>
      </c>
      <c r="I208" s="4">
        <f t="shared" si="10"/>
        <v>0</v>
      </c>
      <c r="J208" s="4">
        <f>SUM('Annuitair deel aflossing'!J208,Aflossingsvrij!I208)</f>
        <v>0</v>
      </c>
      <c r="K208" s="4">
        <f>SUM('Annuitair deel aflossing'!K208,Aflossingsvrij!J208)</f>
        <v>0</v>
      </c>
      <c r="L208" s="4">
        <f>SUM('Annuitair deel aflossing'!L208,Aflossingsvrij!K208)</f>
        <v>0</v>
      </c>
      <c r="M208" s="4"/>
      <c r="N208" s="4"/>
      <c r="O208" s="4"/>
      <c r="P208" s="4"/>
      <c r="Q208" s="4"/>
      <c r="R208" s="4"/>
      <c r="S208" s="4"/>
      <c r="T208" s="4"/>
      <c r="U208" s="4"/>
      <c r="V208" s="21"/>
    </row>
    <row r="209" spans="1:22" x14ac:dyDescent="0.25">
      <c r="A209" s="10">
        <f t="shared" si="11"/>
        <v>50740</v>
      </c>
      <c r="B209">
        <f t="shared" si="9"/>
        <v>18</v>
      </c>
      <c r="C209">
        <v>208</v>
      </c>
      <c r="D209" s="4">
        <f>'Annuitair deel aflossing'!D209</f>
        <v>0</v>
      </c>
      <c r="E209" s="4">
        <f>SUM('Annuitair deel aflossing'!E209,Aflossingsvrij!D209)</f>
        <v>0</v>
      </c>
      <c r="F209" s="4">
        <f>SUM('Annuitair deel aflossing'!F209,Aflossingsvrij!E209)</f>
        <v>0</v>
      </c>
      <c r="G209" s="4">
        <f>SUM('Annuitair deel aflossing'!G209,Aflossingsvrij!F209)</f>
        <v>0</v>
      </c>
      <c r="H209" s="4">
        <v>0</v>
      </c>
      <c r="I209" s="4">
        <f t="shared" si="10"/>
        <v>0</v>
      </c>
      <c r="J209" s="4">
        <f>SUM('Annuitair deel aflossing'!J209,Aflossingsvrij!I209)</f>
        <v>0</v>
      </c>
      <c r="K209" s="4">
        <f>SUM('Annuitair deel aflossing'!K209,Aflossingsvrij!J209)</f>
        <v>0</v>
      </c>
      <c r="L209" s="4">
        <f>SUM('Annuitair deel aflossing'!L209,Aflossingsvrij!K209)</f>
        <v>0</v>
      </c>
      <c r="M209" s="4"/>
      <c r="N209" s="4"/>
      <c r="O209" s="4"/>
      <c r="P209" s="4"/>
      <c r="Q209" s="4"/>
      <c r="R209" s="4"/>
      <c r="S209" s="4"/>
      <c r="T209" s="4"/>
      <c r="U209" s="4"/>
      <c r="V209" s="21"/>
    </row>
    <row r="210" spans="1:22" x14ac:dyDescent="0.25">
      <c r="A210" s="10">
        <f t="shared" si="11"/>
        <v>50771</v>
      </c>
      <c r="B210">
        <f t="shared" si="9"/>
        <v>18</v>
      </c>
      <c r="C210">
        <v>209</v>
      </c>
      <c r="D210" s="4">
        <f>'Annuitair deel aflossing'!D210</f>
        <v>0</v>
      </c>
      <c r="E210" s="4">
        <f>SUM('Annuitair deel aflossing'!E210,Aflossingsvrij!D210)</f>
        <v>0</v>
      </c>
      <c r="F210" s="4">
        <f>SUM('Annuitair deel aflossing'!F210,Aflossingsvrij!E210)</f>
        <v>0</v>
      </c>
      <c r="G210" s="4">
        <f>SUM('Annuitair deel aflossing'!G210,Aflossingsvrij!F210)</f>
        <v>0</v>
      </c>
      <c r="H210" s="4">
        <v>0</v>
      </c>
      <c r="I210" s="4">
        <f t="shared" si="10"/>
        <v>0</v>
      </c>
      <c r="J210" s="4">
        <f>SUM('Annuitair deel aflossing'!J210,Aflossingsvrij!I210)</f>
        <v>0</v>
      </c>
      <c r="K210" s="4">
        <f>SUM('Annuitair deel aflossing'!K210,Aflossingsvrij!J210)</f>
        <v>0</v>
      </c>
      <c r="L210" s="4">
        <f>SUM('Annuitair deel aflossing'!L210,Aflossingsvrij!K210)</f>
        <v>0</v>
      </c>
      <c r="M210" s="4"/>
      <c r="N210" s="4"/>
      <c r="O210" s="4"/>
      <c r="P210" s="4"/>
      <c r="Q210" s="4"/>
      <c r="R210" s="4"/>
      <c r="S210" s="4"/>
      <c r="T210" s="4"/>
      <c r="U210" s="4"/>
      <c r="V210" s="21"/>
    </row>
    <row r="211" spans="1:22" x14ac:dyDescent="0.25">
      <c r="A211" s="10">
        <f t="shared" si="11"/>
        <v>50802</v>
      </c>
      <c r="B211">
        <f t="shared" si="9"/>
        <v>18</v>
      </c>
      <c r="C211">
        <v>210</v>
      </c>
      <c r="D211" s="4">
        <f>'Annuitair deel aflossing'!D211</f>
        <v>0</v>
      </c>
      <c r="E211" s="4">
        <f>SUM('Annuitair deel aflossing'!E211,Aflossingsvrij!D211)</f>
        <v>0</v>
      </c>
      <c r="F211" s="4">
        <f>SUM('Annuitair deel aflossing'!F211,Aflossingsvrij!E211)</f>
        <v>0</v>
      </c>
      <c r="G211" s="4">
        <f>SUM('Annuitair deel aflossing'!G211,Aflossingsvrij!F211)</f>
        <v>0</v>
      </c>
      <c r="H211" s="4">
        <v>0</v>
      </c>
      <c r="I211" s="4">
        <f t="shared" si="10"/>
        <v>0</v>
      </c>
      <c r="J211" s="4">
        <f>SUM('Annuitair deel aflossing'!J211,Aflossingsvrij!I211)</f>
        <v>0</v>
      </c>
      <c r="K211" s="4">
        <f>SUM('Annuitair deel aflossing'!K211,Aflossingsvrij!J211)</f>
        <v>0</v>
      </c>
      <c r="L211" s="4">
        <f>SUM('Annuitair deel aflossing'!L211,Aflossingsvrij!K211)</f>
        <v>0</v>
      </c>
      <c r="M211" s="4"/>
      <c r="N211" s="4"/>
      <c r="O211" s="4"/>
      <c r="P211" s="4"/>
      <c r="Q211" s="4"/>
      <c r="R211" s="4"/>
      <c r="S211" s="4"/>
      <c r="T211" s="4"/>
      <c r="U211" s="4"/>
      <c r="V211" s="21"/>
    </row>
    <row r="212" spans="1:22" x14ac:dyDescent="0.25">
      <c r="A212" s="10">
        <f t="shared" si="11"/>
        <v>50830</v>
      </c>
      <c r="B212">
        <f t="shared" si="9"/>
        <v>18</v>
      </c>
      <c r="C212">
        <v>211</v>
      </c>
      <c r="D212" s="4">
        <f>'Annuitair deel aflossing'!D212</f>
        <v>0</v>
      </c>
      <c r="E212" s="4">
        <f>SUM('Annuitair deel aflossing'!E212,Aflossingsvrij!D212)</f>
        <v>0</v>
      </c>
      <c r="F212" s="4">
        <f>SUM('Annuitair deel aflossing'!F212,Aflossingsvrij!E212)</f>
        <v>0</v>
      </c>
      <c r="G212" s="4">
        <f>SUM('Annuitair deel aflossing'!G212,Aflossingsvrij!F212)</f>
        <v>0</v>
      </c>
      <c r="H212" s="4">
        <v>0</v>
      </c>
      <c r="I212" s="4">
        <f t="shared" si="10"/>
        <v>0</v>
      </c>
      <c r="J212" s="4">
        <f>SUM('Annuitair deel aflossing'!J212,Aflossingsvrij!I212)</f>
        <v>0</v>
      </c>
      <c r="K212" s="4">
        <f>SUM('Annuitair deel aflossing'!K212,Aflossingsvrij!J212)</f>
        <v>0</v>
      </c>
      <c r="L212" s="4">
        <f>SUM('Annuitair deel aflossing'!L212,Aflossingsvrij!K212)</f>
        <v>0</v>
      </c>
      <c r="M212" s="4"/>
      <c r="N212" s="4"/>
      <c r="O212" s="4"/>
      <c r="P212" s="4"/>
      <c r="Q212" s="4"/>
      <c r="R212" s="4"/>
      <c r="S212" s="4"/>
      <c r="T212" s="4"/>
      <c r="U212" s="4"/>
      <c r="V212" s="21"/>
    </row>
    <row r="213" spans="1:22" x14ac:dyDescent="0.25">
      <c r="A213" s="10">
        <f t="shared" si="11"/>
        <v>50861</v>
      </c>
      <c r="B213">
        <f t="shared" si="9"/>
        <v>18</v>
      </c>
      <c r="C213">
        <v>212</v>
      </c>
      <c r="D213" s="4">
        <f>'Annuitair deel aflossing'!D213</f>
        <v>0</v>
      </c>
      <c r="E213" s="4">
        <f>SUM('Annuitair deel aflossing'!E213,Aflossingsvrij!D213)</f>
        <v>0</v>
      </c>
      <c r="F213" s="4">
        <f>SUM('Annuitair deel aflossing'!F213,Aflossingsvrij!E213)</f>
        <v>0</v>
      </c>
      <c r="G213" s="4">
        <f>SUM('Annuitair deel aflossing'!G213,Aflossingsvrij!F213)</f>
        <v>0</v>
      </c>
      <c r="H213" s="4">
        <v>0</v>
      </c>
      <c r="I213" s="4">
        <f t="shared" si="10"/>
        <v>0</v>
      </c>
      <c r="J213" s="4">
        <f>SUM('Annuitair deel aflossing'!J213,Aflossingsvrij!I213)</f>
        <v>0</v>
      </c>
      <c r="K213" s="4">
        <f>SUM('Annuitair deel aflossing'!K213,Aflossingsvrij!J213)</f>
        <v>0</v>
      </c>
      <c r="L213" s="4">
        <f>SUM('Annuitair deel aflossing'!L213,Aflossingsvrij!K213)</f>
        <v>0</v>
      </c>
      <c r="M213" s="4"/>
      <c r="N213" s="4"/>
      <c r="O213" s="4"/>
      <c r="P213" s="4"/>
      <c r="Q213" s="4"/>
      <c r="R213" s="4"/>
      <c r="S213" s="4"/>
      <c r="T213" s="4"/>
      <c r="U213" s="4"/>
      <c r="V213" s="21"/>
    </row>
    <row r="214" spans="1:22" x14ac:dyDescent="0.25">
      <c r="A214" s="10">
        <f t="shared" si="11"/>
        <v>50891</v>
      </c>
      <c r="B214">
        <f t="shared" si="9"/>
        <v>18</v>
      </c>
      <c r="C214">
        <v>213</v>
      </c>
      <c r="D214" s="4">
        <f>'Annuitair deel aflossing'!D214</f>
        <v>0</v>
      </c>
      <c r="E214" s="4">
        <f>SUM('Annuitair deel aflossing'!E214,Aflossingsvrij!D214)</f>
        <v>0</v>
      </c>
      <c r="F214" s="4">
        <f>SUM('Annuitair deel aflossing'!F214,Aflossingsvrij!E214)</f>
        <v>0</v>
      </c>
      <c r="G214" s="4">
        <f>SUM('Annuitair deel aflossing'!G214,Aflossingsvrij!F214)</f>
        <v>0</v>
      </c>
      <c r="H214" s="4">
        <v>0</v>
      </c>
      <c r="I214" s="4">
        <f t="shared" si="10"/>
        <v>0</v>
      </c>
      <c r="J214" s="4">
        <f>SUM('Annuitair deel aflossing'!J214,Aflossingsvrij!I214)</f>
        <v>0</v>
      </c>
      <c r="K214" s="4">
        <f>SUM('Annuitair deel aflossing'!K214,Aflossingsvrij!J214)</f>
        <v>0</v>
      </c>
      <c r="L214" s="4">
        <f>SUM('Annuitair deel aflossing'!L214,Aflossingsvrij!K214)</f>
        <v>0</v>
      </c>
      <c r="M214" s="4"/>
      <c r="N214" s="4"/>
      <c r="O214" s="4"/>
      <c r="P214" s="4"/>
      <c r="Q214" s="4"/>
      <c r="R214" s="4"/>
      <c r="S214" s="4"/>
      <c r="T214" s="4"/>
      <c r="U214" s="4"/>
      <c r="V214" s="21"/>
    </row>
    <row r="215" spans="1:22" x14ac:dyDescent="0.25">
      <c r="A215" s="10">
        <f t="shared" si="11"/>
        <v>50922</v>
      </c>
      <c r="B215">
        <f t="shared" si="9"/>
        <v>18</v>
      </c>
      <c r="C215">
        <v>214</v>
      </c>
      <c r="D215" s="4">
        <f>'Annuitair deel aflossing'!D215</f>
        <v>0</v>
      </c>
      <c r="E215" s="4">
        <f>SUM('Annuitair deel aflossing'!E215,Aflossingsvrij!D215)</f>
        <v>0</v>
      </c>
      <c r="F215" s="4">
        <f>SUM('Annuitair deel aflossing'!F215,Aflossingsvrij!E215)</f>
        <v>0</v>
      </c>
      <c r="G215" s="4">
        <f>SUM('Annuitair deel aflossing'!G215,Aflossingsvrij!F215)</f>
        <v>0</v>
      </c>
      <c r="H215" s="4">
        <v>0</v>
      </c>
      <c r="I215" s="4">
        <f t="shared" si="10"/>
        <v>0</v>
      </c>
      <c r="J215" s="4">
        <f>SUM('Annuitair deel aflossing'!J215,Aflossingsvrij!I215)</f>
        <v>0</v>
      </c>
      <c r="K215" s="4">
        <f>SUM('Annuitair deel aflossing'!K215,Aflossingsvrij!J215)</f>
        <v>0</v>
      </c>
      <c r="L215" s="4">
        <f>SUM('Annuitair deel aflossing'!L215,Aflossingsvrij!K215)</f>
        <v>0</v>
      </c>
      <c r="M215" s="4"/>
      <c r="N215" s="4"/>
      <c r="O215" s="4"/>
      <c r="P215" s="4"/>
      <c r="Q215" s="4"/>
      <c r="R215" s="4"/>
      <c r="S215" s="4"/>
      <c r="T215" s="4"/>
      <c r="U215" s="4"/>
      <c r="V215" s="21"/>
    </row>
    <row r="216" spans="1:22" x14ac:dyDescent="0.25">
      <c r="A216" s="10">
        <f t="shared" si="11"/>
        <v>50952</v>
      </c>
      <c r="B216">
        <f t="shared" si="9"/>
        <v>18</v>
      </c>
      <c r="C216">
        <v>215</v>
      </c>
      <c r="D216" s="4">
        <f>'Annuitair deel aflossing'!D216</f>
        <v>0</v>
      </c>
      <c r="E216" s="4">
        <f>SUM('Annuitair deel aflossing'!E216,Aflossingsvrij!D216)</f>
        <v>0</v>
      </c>
      <c r="F216" s="4">
        <f>SUM('Annuitair deel aflossing'!F216,Aflossingsvrij!E216)</f>
        <v>0</v>
      </c>
      <c r="G216" s="4">
        <f>SUM('Annuitair deel aflossing'!G216,Aflossingsvrij!F216)</f>
        <v>0</v>
      </c>
      <c r="H216" s="4">
        <v>0</v>
      </c>
      <c r="I216" s="4">
        <f t="shared" si="10"/>
        <v>0</v>
      </c>
      <c r="J216" s="4">
        <f>SUM('Annuitair deel aflossing'!J216,Aflossingsvrij!I216)</f>
        <v>0</v>
      </c>
      <c r="K216" s="4">
        <f>SUM('Annuitair deel aflossing'!K216,Aflossingsvrij!J216)</f>
        <v>0</v>
      </c>
      <c r="L216" s="4">
        <f>SUM('Annuitair deel aflossing'!L216,Aflossingsvrij!K216)</f>
        <v>0</v>
      </c>
      <c r="M216" s="4"/>
      <c r="N216" s="4"/>
      <c r="O216" s="4"/>
      <c r="P216" s="4"/>
      <c r="Q216" s="4"/>
      <c r="R216" s="4"/>
      <c r="S216" s="4"/>
      <c r="T216" s="4"/>
      <c r="U216" s="4"/>
      <c r="V216" s="21"/>
    </row>
    <row r="217" spans="1:22" x14ac:dyDescent="0.25">
      <c r="A217" s="10">
        <f t="shared" si="11"/>
        <v>50983</v>
      </c>
      <c r="B217">
        <f t="shared" si="9"/>
        <v>18</v>
      </c>
      <c r="C217">
        <v>216</v>
      </c>
      <c r="D217" s="4">
        <f>'Annuitair deel aflossing'!D217</f>
        <v>0</v>
      </c>
      <c r="E217" s="4">
        <f>SUM('Annuitair deel aflossing'!E217,Aflossingsvrij!D217)</f>
        <v>0</v>
      </c>
      <c r="F217" s="4">
        <f>SUM('Annuitair deel aflossing'!F217,Aflossingsvrij!E217)</f>
        <v>0</v>
      </c>
      <c r="G217" s="4">
        <f>SUM('Annuitair deel aflossing'!G217,Aflossingsvrij!F217)</f>
        <v>0</v>
      </c>
      <c r="H217" s="4">
        <v>0</v>
      </c>
      <c r="I217" s="4">
        <f t="shared" si="10"/>
        <v>0</v>
      </c>
      <c r="J217" s="4">
        <f>SUM('Annuitair deel aflossing'!J217,Aflossingsvrij!I217)</f>
        <v>0</v>
      </c>
      <c r="K217" s="4">
        <f>SUM('Annuitair deel aflossing'!K217,Aflossingsvrij!J217)</f>
        <v>0</v>
      </c>
      <c r="L217" s="4">
        <f>SUM('Annuitair deel aflossing'!L217,Aflossingsvrij!K217)</f>
        <v>0</v>
      </c>
      <c r="M217" s="4"/>
      <c r="N217" s="4"/>
      <c r="O217" s="4"/>
      <c r="P217" s="4"/>
      <c r="Q217" s="4"/>
      <c r="R217" s="4"/>
      <c r="S217" s="4"/>
      <c r="T217" s="4"/>
      <c r="U217" s="4"/>
      <c r="V217" s="21"/>
    </row>
    <row r="218" spans="1:22" x14ac:dyDescent="0.25">
      <c r="A218" s="10">
        <f t="shared" si="11"/>
        <v>51014</v>
      </c>
      <c r="B218">
        <f t="shared" si="9"/>
        <v>19</v>
      </c>
      <c r="C218">
        <v>217</v>
      </c>
      <c r="D218" s="4">
        <f>'Annuitair deel aflossing'!D218</f>
        <v>0</v>
      </c>
      <c r="E218" s="4">
        <f>SUM('Annuitair deel aflossing'!E218,Aflossingsvrij!D218)</f>
        <v>0</v>
      </c>
      <c r="F218" s="4">
        <f>SUM('Annuitair deel aflossing'!F218,Aflossingsvrij!E218)</f>
        <v>0</v>
      </c>
      <c r="G218" s="4">
        <f>SUM('Annuitair deel aflossing'!G218,Aflossingsvrij!F218)</f>
        <v>0</v>
      </c>
      <c r="H218" s="4">
        <v>0</v>
      </c>
      <c r="I218" s="4">
        <f t="shared" si="10"/>
        <v>0</v>
      </c>
      <c r="J218" s="4">
        <f>SUM('Annuitair deel aflossing'!J218,Aflossingsvrij!I218)</f>
        <v>0</v>
      </c>
      <c r="K218" s="4">
        <f>SUM('Annuitair deel aflossing'!K218,Aflossingsvrij!J218)</f>
        <v>0</v>
      </c>
      <c r="L218" s="4">
        <f>SUM('Annuitair deel aflossing'!L218,Aflossingsvrij!K218)</f>
        <v>0</v>
      </c>
      <c r="M218" s="4"/>
      <c r="N218" s="4"/>
      <c r="O218" s="4"/>
      <c r="P218" s="4"/>
      <c r="Q218" s="4"/>
      <c r="R218" s="4"/>
      <c r="S218" s="4"/>
      <c r="T218" s="4"/>
      <c r="U218" s="4"/>
      <c r="V218" s="21"/>
    </row>
    <row r="219" spans="1:22" x14ac:dyDescent="0.25">
      <c r="A219" s="10">
        <f t="shared" si="11"/>
        <v>51044</v>
      </c>
      <c r="B219">
        <f t="shared" si="9"/>
        <v>19</v>
      </c>
      <c r="C219">
        <v>218</v>
      </c>
      <c r="D219" s="4">
        <f>'Annuitair deel aflossing'!D219</f>
        <v>0</v>
      </c>
      <c r="E219" s="4">
        <f>SUM('Annuitair deel aflossing'!E219,Aflossingsvrij!D219)</f>
        <v>0</v>
      </c>
      <c r="F219" s="4">
        <f>SUM('Annuitair deel aflossing'!F219,Aflossingsvrij!E219)</f>
        <v>0</v>
      </c>
      <c r="G219" s="4">
        <f>SUM('Annuitair deel aflossing'!G219,Aflossingsvrij!F219)</f>
        <v>0</v>
      </c>
      <c r="H219" s="4">
        <v>0</v>
      </c>
      <c r="I219" s="4">
        <f t="shared" si="10"/>
        <v>0</v>
      </c>
      <c r="J219" s="4">
        <f>SUM('Annuitair deel aflossing'!J219,Aflossingsvrij!I219)</f>
        <v>0</v>
      </c>
      <c r="K219" s="4">
        <f>SUM('Annuitair deel aflossing'!K219,Aflossingsvrij!J219)</f>
        <v>0</v>
      </c>
      <c r="L219" s="4">
        <f>SUM('Annuitair deel aflossing'!L219,Aflossingsvrij!K219)</f>
        <v>0</v>
      </c>
      <c r="M219" s="4"/>
      <c r="N219" s="4"/>
      <c r="O219" s="4"/>
      <c r="P219" s="4"/>
      <c r="Q219" s="4"/>
      <c r="R219" s="4"/>
      <c r="S219" s="4"/>
      <c r="T219" s="4"/>
      <c r="U219" s="4"/>
      <c r="V219" s="21"/>
    </row>
    <row r="220" spans="1:22" x14ac:dyDescent="0.25">
      <c r="A220" s="10">
        <f t="shared" si="11"/>
        <v>51075</v>
      </c>
      <c r="B220">
        <f t="shared" si="9"/>
        <v>19</v>
      </c>
      <c r="C220">
        <v>219</v>
      </c>
      <c r="D220" s="4">
        <f>'Annuitair deel aflossing'!D220</f>
        <v>0</v>
      </c>
      <c r="E220" s="4">
        <f>SUM('Annuitair deel aflossing'!E220,Aflossingsvrij!D220)</f>
        <v>0</v>
      </c>
      <c r="F220" s="4">
        <f>SUM('Annuitair deel aflossing'!F220,Aflossingsvrij!E220)</f>
        <v>0</v>
      </c>
      <c r="G220" s="4">
        <f>SUM('Annuitair deel aflossing'!G220,Aflossingsvrij!F220)</f>
        <v>0</v>
      </c>
      <c r="H220" s="4">
        <v>0</v>
      </c>
      <c r="I220" s="4">
        <f t="shared" si="10"/>
        <v>0</v>
      </c>
      <c r="J220" s="4">
        <f>SUM('Annuitair deel aflossing'!J220,Aflossingsvrij!I220)</f>
        <v>0</v>
      </c>
      <c r="K220" s="4">
        <f>SUM('Annuitair deel aflossing'!K220,Aflossingsvrij!J220)</f>
        <v>0</v>
      </c>
      <c r="L220" s="4">
        <f>SUM('Annuitair deel aflossing'!L220,Aflossingsvrij!K220)</f>
        <v>0</v>
      </c>
      <c r="M220" s="4"/>
      <c r="N220" s="4"/>
      <c r="O220" s="4"/>
      <c r="P220" s="4"/>
      <c r="Q220" s="4"/>
      <c r="R220" s="4"/>
      <c r="S220" s="4"/>
      <c r="T220" s="4"/>
      <c r="U220" s="4"/>
      <c r="V220" s="21"/>
    </row>
    <row r="221" spans="1:22" x14ac:dyDescent="0.25">
      <c r="A221" s="10">
        <f t="shared" si="11"/>
        <v>51105</v>
      </c>
      <c r="B221">
        <f t="shared" si="9"/>
        <v>19</v>
      </c>
      <c r="C221">
        <v>220</v>
      </c>
      <c r="D221" s="4">
        <f>'Annuitair deel aflossing'!D221</f>
        <v>0</v>
      </c>
      <c r="E221" s="4">
        <f>SUM('Annuitair deel aflossing'!E221,Aflossingsvrij!D221)</f>
        <v>0</v>
      </c>
      <c r="F221" s="4">
        <f>SUM('Annuitair deel aflossing'!F221,Aflossingsvrij!E221)</f>
        <v>0</v>
      </c>
      <c r="G221" s="4">
        <f>SUM('Annuitair deel aflossing'!G221,Aflossingsvrij!F221)</f>
        <v>0</v>
      </c>
      <c r="H221" s="4">
        <v>0</v>
      </c>
      <c r="I221" s="4">
        <f t="shared" si="10"/>
        <v>0</v>
      </c>
      <c r="J221" s="4">
        <f>SUM('Annuitair deel aflossing'!J221,Aflossingsvrij!I221)</f>
        <v>0</v>
      </c>
      <c r="K221" s="4">
        <f>SUM('Annuitair deel aflossing'!K221,Aflossingsvrij!J221)</f>
        <v>0</v>
      </c>
      <c r="L221" s="4">
        <f>SUM('Annuitair deel aflossing'!L221,Aflossingsvrij!K221)</f>
        <v>0</v>
      </c>
      <c r="M221" s="4"/>
      <c r="N221" s="4"/>
      <c r="O221" s="4"/>
      <c r="P221" s="4"/>
      <c r="Q221" s="4"/>
      <c r="R221" s="4"/>
      <c r="S221" s="4"/>
      <c r="T221" s="4"/>
      <c r="U221" s="4"/>
      <c r="V221" s="21"/>
    </row>
    <row r="222" spans="1:22" x14ac:dyDescent="0.25">
      <c r="A222" s="10">
        <f t="shared" si="11"/>
        <v>51136</v>
      </c>
      <c r="B222">
        <f t="shared" si="9"/>
        <v>19</v>
      </c>
      <c r="C222">
        <v>221</v>
      </c>
      <c r="D222" s="4">
        <f>'Annuitair deel aflossing'!D222</f>
        <v>0</v>
      </c>
      <c r="E222" s="4">
        <f>SUM('Annuitair deel aflossing'!E222,Aflossingsvrij!D222)</f>
        <v>0</v>
      </c>
      <c r="F222" s="4">
        <f>SUM('Annuitair deel aflossing'!F222,Aflossingsvrij!E222)</f>
        <v>0</v>
      </c>
      <c r="G222" s="4">
        <f>SUM('Annuitair deel aflossing'!G222,Aflossingsvrij!F222)</f>
        <v>0</v>
      </c>
      <c r="H222" s="4">
        <v>0</v>
      </c>
      <c r="I222" s="4">
        <f t="shared" si="10"/>
        <v>0</v>
      </c>
      <c r="J222" s="4">
        <f>SUM('Annuitair deel aflossing'!J222,Aflossingsvrij!I222)</f>
        <v>0</v>
      </c>
      <c r="K222" s="4">
        <f>SUM('Annuitair deel aflossing'!K222,Aflossingsvrij!J222)</f>
        <v>0</v>
      </c>
      <c r="L222" s="4">
        <f>SUM('Annuitair deel aflossing'!L222,Aflossingsvrij!K222)</f>
        <v>0</v>
      </c>
      <c r="M222" s="4"/>
      <c r="N222" s="4"/>
      <c r="O222" s="4"/>
      <c r="P222" s="4"/>
      <c r="Q222" s="4"/>
      <c r="R222" s="4"/>
      <c r="S222" s="4"/>
      <c r="T222" s="4"/>
      <c r="U222" s="4"/>
      <c r="V222" s="21"/>
    </row>
    <row r="223" spans="1:22" x14ac:dyDescent="0.25">
      <c r="A223" s="10">
        <f t="shared" si="11"/>
        <v>51167</v>
      </c>
      <c r="B223">
        <f t="shared" si="9"/>
        <v>19</v>
      </c>
      <c r="C223">
        <v>222</v>
      </c>
      <c r="D223" s="4">
        <f>'Annuitair deel aflossing'!D223</f>
        <v>0</v>
      </c>
      <c r="E223" s="4">
        <f>SUM('Annuitair deel aflossing'!E223,Aflossingsvrij!D223)</f>
        <v>0</v>
      </c>
      <c r="F223" s="4">
        <f>SUM('Annuitair deel aflossing'!F223,Aflossingsvrij!E223)</f>
        <v>0</v>
      </c>
      <c r="G223" s="4">
        <f>SUM('Annuitair deel aflossing'!G223,Aflossingsvrij!F223)</f>
        <v>0</v>
      </c>
      <c r="H223" s="4">
        <v>0</v>
      </c>
      <c r="I223" s="4">
        <f t="shared" si="10"/>
        <v>0</v>
      </c>
      <c r="J223" s="4">
        <f>SUM('Annuitair deel aflossing'!J223,Aflossingsvrij!I223)</f>
        <v>0</v>
      </c>
      <c r="K223" s="4">
        <f>SUM('Annuitair deel aflossing'!K223,Aflossingsvrij!J223)</f>
        <v>0</v>
      </c>
      <c r="L223" s="4">
        <f>SUM('Annuitair deel aflossing'!L223,Aflossingsvrij!K223)</f>
        <v>0</v>
      </c>
      <c r="M223" s="4"/>
      <c r="N223" s="4"/>
      <c r="O223" s="4"/>
      <c r="P223" s="4"/>
      <c r="Q223" s="4"/>
      <c r="R223" s="4"/>
      <c r="S223" s="4"/>
      <c r="T223" s="4"/>
      <c r="U223" s="4"/>
      <c r="V223" s="21"/>
    </row>
    <row r="224" spans="1:22" x14ac:dyDescent="0.25">
      <c r="A224" s="10">
        <f t="shared" si="11"/>
        <v>51196</v>
      </c>
      <c r="B224">
        <f t="shared" si="9"/>
        <v>19</v>
      </c>
      <c r="C224">
        <v>223</v>
      </c>
      <c r="D224" s="4">
        <f>'Annuitair deel aflossing'!D224</f>
        <v>0</v>
      </c>
      <c r="E224" s="4">
        <f>SUM('Annuitair deel aflossing'!E224,Aflossingsvrij!D224)</f>
        <v>0</v>
      </c>
      <c r="F224" s="4">
        <f>SUM('Annuitair deel aflossing'!F224,Aflossingsvrij!E224)</f>
        <v>0</v>
      </c>
      <c r="G224" s="4">
        <f>SUM('Annuitair deel aflossing'!G224,Aflossingsvrij!F224)</f>
        <v>0</v>
      </c>
      <c r="H224" s="4">
        <v>0</v>
      </c>
      <c r="I224" s="4">
        <f t="shared" si="10"/>
        <v>0</v>
      </c>
      <c r="J224" s="4">
        <f>SUM('Annuitair deel aflossing'!J224,Aflossingsvrij!I224)</f>
        <v>0</v>
      </c>
      <c r="K224" s="4">
        <f>SUM('Annuitair deel aflossing'!K224,Aflossingsvrij!J224)</f>
        <v>0</v>
      </c>
      <c r="L224" s="4">
        <f>SUM('Annuitair deel aflossing'!L224,Aflossingsvrij!K224)</f>
        <v>0</v>
      </c>
      <c r="M224" s="4"/>
      <c r="N224" s="4"/>
      <c r="O224" s="4"/>
      <c r="P224" s="4"/>
      <c r="Q224" s="4"/>
      <c r="R224" s="4"/>
      <c r="S224" s="4"/>
      <c r="T224" s="4"/>
      <c r="U224" s="4"/>
      <c r="V224" s="21"/>
    </row>
    <row r="225" spans="1:22" x14ac:dyDescent="0.25">
      <c r="A225" s="10">
        <f t="shared" si="11"/>
        <v>51227</v>
      </c>
      <c r="B225">
        <f t="shared" si="9"/>
        <v>19</v>
      </c>
      <c r="C225">
        <v>224</v>
      </c>
      <c r="D225" s="4">
        <f>'Annuitair deel aflossing'!D225</f>
        <v>0</v>
      </c>
      <c r="E225" s="4">
        <f>SUM('Annuitair deel aflossing'!E225,Aflossingsvrij!D225)</f>
        <v>0</v>
      </c>
      <c r="F225" s="4">
        <f>SUM('Annuitair deel aflossing'!F225,Aflossingsvrij!E225)</f>
        <v>0</v>
      </c>
      <c r="G225" s="4">
        <f>SUM('Annuitair deel aflossing'!G225,Aflossingsvrij!F225)</f>
        <v>0</v>
      </c>
      <c r="H225" s="4">
        <v>0</v>
      </c>
      <c r="I225" s="4">
        <f t="shared" si="10"/>
        <v>0</v>
      </c>
      <c r="J225" s="4">
        <f>SUM('Annuitair deel aflossing'!J225,Aflossingsvrij!I225)</f>
        <v>0</v>
      </c>
      <c r="K225" s="4">
        <f>SUM('Annuitair deel aflossing'!K225,Aflossingsvrij!J225)</f>
        <v>0</v>
      </c>
      <c r="L225" s="4">
        <f>SUM('Annuitair deel aflossing'!L225,Aflossingsvrij!K225)</f>
        <v>0</v>
      </c>
      <c r="M225" s="4"/>
      <c r="N225" s="4"/>
      <c r="O225" s="4"/>
      <c r="P225" s="4"/>
      <c r="Q225" s="4"/>
      <c r="R225" s="4"/>
      <c r="S225" s="4"/>
      <c r="T225" s="4"/>
      <c r="U225" s="4"/>
      <c r="V225" s="21"/>
    </row>
    <row r="226" spans="1:22" x14ac:dyDescent="0.25">
      <c r="A226" s="10">
        <f t="shared" si="11"/>
        <v>51257</v>
      </c>
      <c r="B226">
        <f t="shared" si="9"/>
        <v>19</v>
      </c>
      <c r="C226">
        <v>225</v>
      </c>
      <c r="D226" s="4">
        <f>'Annuitair deel aflossing'!D226</f>
        <v>0</v>
      </c>
      <c r="E226" s="4">
        <f>SUM('Annuitair deel aflossing'!E226,Aflossingsvrij!D226)</f>
        <v>0</v>
      </c>
      <c r="F226" s="4">
        <f>SUM('Annuitair deel aflossing'!F226,Aflossingsvrij!E226)</f>
        <v>0</v>
      </c>
      <c r="G226" s="4">
        <f>SUM('Annuitair deel aflossing'!G226,Aflossingsvrij!F226)</f>
        <v>0</v>
      </c>
      <c r="H226" s="4">
        <v>0</v>
      </c>
      <c r="I226" s="4">
        <f t="shared" si="10"/>
        <v>0</v>
      </c>
      <c r="J226" s="4">
        <f>SUM('Annuitair deel aflossing'!J226,Aflossingsvrij!I226)</f>
        <v>0</v>
      </c>
      <c r="K226" s="4">
        <f>SUM('Annuitair deel aflossing'!K226,Aflossingsvrij!J226)</f>
        <v>0</v>
      </c>
      <c r="L226" s="4">
        <f>SUM('Annuitair deel aflossing'!L226,Aflossingsvrij!K226)</f>
        <v>0</v>
      </c>
      <c r="M226" s="4"/>
      <c r="N226" s="4"/>
      <c r="O226" s="4"/>
      <c r="P226" s="4"/>
      <c r="Q226" s="4"/>
      <c r="R226" s="4"/>
      <c r="S226" s="4"/>
      <c r="T226" s="4"/>
      <c r="U226" s="4"/>
      <c r="V226" s="21"/>
    </row>
    <row r="227" spans="1:22" x14ac:dyDescent="0.25">
      <c r="A227" s="10">
        <f t="shared" si="11"/>
        <v>51288</v>
      </c>
      <c r="B227">
        <f t="shared" si="9"/>
        <v>19</v>
      </c>
      <c r="C227">
        <v>226</v>
      </c>
      <c r="D227" s="4">
        <f>'Annuitair deel aflossing'!D227</f>
        <v>0</v>
      </c>
      <c r="E227" s="4">
        <f>SUM('Annuitair deel aflossing'!E227,Aflossingsvrij!D227)</f>
        <v>0</v>
      </c>
      <c r="F227" s="4">
        <f>SUM('Annuitair deel aflossing'!F227,Aflossingsvrij!E227)</f>
        <v>0</v>
      </c>
      <c r="G227" s="4">
        <f>SUM('Annuitair deel aflossing'!G227,Aflossingsvrij!F227)</f>
        <v>0</v>
      </c>
      <c r="H227" s="4">
        <v>0</v>
      </c>
      <c r="I227" s="4">
        <f t="shared" si="10"/>
        <v>0</v>
      </c>
      <c r="J227" s="4">
        <f>SUM('Annuitair deel aflossing'!J227,Aflossingsvrij!I227)</f>
        <v>0</v>
      </c>
      <c r="K227" s="4">
        <f>SUM('Annuitair deel aflossing'!K227,Aflossingsvrij!J227)</f>
        <v>0</v>
      </c>
      <c r="L227" s="4">
        <f>SUM('Annuitair deel aflossing'!L227,Aflossingsvrij!K227)</f>
        <v>0</v>
      </c>
      <c r="M227" s="4"/>
      <c r="N227" s="4"/>
      <c r="O227" s="4"/>
      <c r="P227" s="4"/>
      <c r="Q227" s="4"/>
      <c r="R227" s="4"/>
      <c r="S227" s="4"/>
      <c r="T227" s="4"/>
      <c r="U227" s="4"/>
      <c r="V227" s="21"/>
    </row>
    <row r="228" spans="1:22" x14ac:dyDescent="0.25">
      <c r="A228" s="10">
        <f t="shared" si="11"/>
        <v>51318</v>
      </c>
      <c r="B228">
        <f t="shared" si="9"/>
        <v>19</v>
      </c>
      <c r="C228">
        <v>227</v>
      </c>
      <c r="D228" s="4">
        <f>'Annuitair deel aflossing'!D228</f>
        <v>0</v>
      </c>
      <c r="E228" s="4">
        <f>SUM('Annuitair deel aflossing'!E228,Aflossingsvrij!D228)</f>
        <v>0</v>
      </c>
      <c r="F228" s="4">
        <f>SUM('Annuitair deel aflossing'!F228,Aflossingsvrij!E228)</f>
        <v>0</v>
      </c>
      <c r="G228" s="4">
        <f>SUM('Annuitair deel aflossing'!G228,Aflossingsvrij!F228)</f>
        <v>0</v>
      </c>
      <c r="H228" s="4">
        <v>0</v>
      </c>
      <c r="I228" s="4">
        <f t="shared" si="10"/>
        <v>0</v>
      </c>
      <c r="J228" s="4">
        <f>SUM('Annuitair deel aflossing'!J228,Aflossingsvrij!I228)</f>
        <v>0</v>
      </c>
      <c r="K228" s="4">
        <f>SUM('Annuitair deel aflossing'!K228,Aflossingsvrij!J228)</f>
        <v>0</v>
      </c>
      <c r="L228" s="4">
        <f>SUM('Annuitair deel aflossing'!L228,Aflossingsvrij!K228)</f>
        <v>0</v>
      </c>
      <c r="M228" s="4"/>
      <c r="N228" s="4"/>
      <c r="O228" s="4"/>
      <c r="P228" s="4"/>
      <c r="Q228" s="4"/>
      <c r="R228" s="4"/>
      <c r="S228" s="4"/>
      <c r="T228" s="4"/>
      <c r="U228" s="4"/>
      <c r="V228" s="21"/>
    </row>
    <row r="229" spans="1:22" x14ac:dyDescent="0.25">
      <c r="A229" s="10">
        <f t="shared" si="11"/>
        <v>51349</v>
      </c>
      <c r="B229">
        <f t="shared" si="9"/>
        <v>19</v>
      </c>
      <c r="C229">
        <v>228</v>
      </c>
      <c r="D229" s="4">
        <f>'Annuitair deel aflossing'!D229</f>
        <v>0</v>
      </c>
      <c r="E229" s="4">
        <f>SUM('Annuitair deel aflossing'!E229,Aflossingsvrij!D229)</f>
        <v>0</v>
      </c>
      <c r="F229" s="4">
        <f>SUM('Annuitair deel aflossing'!F229,Aflossingsvrij!E229)</f>
        <v>0</v>
      </c>
      <c r="G229" s="4">
        <f>SUM('Annuitair deel aflossing'!G229,Aflossingsvrij!F229)</f>
        <v>0</v>
      </c>
      <c r="H229" s="4">
        <v>0</v>
      </c>
      <c r="I229" s="4">
        <f t="shared" si="10"/>
        <v>0</v>
      </c>
      <c r="J229" s="4">
        <f>SUM('Annuitair deel aflossing'!J229,Aflossingsvrij!I229)</f>
        <v>0</v>
      </c>
      <c r="K229" s="4">
        <f>SUM('Annuitair deel aflossing'!K229,Aflossingsvrij!J229)</f>
        <v>0</v>
      </c>
      <c r="L229" s="4">
        <f>SUM('Annuitair deel aflossing'!L229,Aflossingsvrij!K229)</f>
        <v>0</v>
      </c>
      <c r="M229" s="4"/>
      <c r="N229" s="4"/>
      <c r="O229" s="4"/>
      <c r="P229" s="4"/>
      <c r="Q229" s="4"/>
      <c r="R229" s="4"/>
      <c r="S229" s="4"/>
      <c r="T229" s="4"/>
      <c r="U229" s="4"/>
      <c r="V229" s="21"/>
    </row>
    <row r="230" spans="1:22" x14ac:dyDescent="0.25">
      <c r="A230" s="10">
        <f t="shared" si="11"/>
        <v>51380</v>
      </c>
      <c r="B230">
        <f t="shared" si="9"/>
        <v>20</v>
      </c>
      <c r="C230">
        <v>229</v>
      </c>
      <c r="D230" s="4">
        <f>'Annuitair deel aflossing'!D230</f>
        <v>0</v>
      </c>
      <c r="E230" s="4">
        <f>SUM('Annuitair deel aflossing'!E230,Aflossingsvrij!D230)</f>
        <v>0</v>
      </c>
      <c r="F230" s="4">
        <f>SUM('Annuitair deel aflossing'!F230,Aflossingsvrij!E230)</f>
        <v>0</v>
      </c>
      <c r="G230" s="4">
        <f>SUM('Annuitair deel aflossing'!G230,Aflossingsvrij!F230)</f>
        <v>0</v>
      </c>
      <c r="H230" s="4">
        <v>0</v>
      </c>
      <c r="I230" s="4">
        <f t="shared" si="10"/>
        <v>0</v>
      </c>
      <c r="J230" s="4">
        <f>SUM('Annuitair deel aflossing'!J230,Aflossingsvrij!I230)</f>
        <v>0</v>
      </c>
      <c r="K230" s="4">
        <f>SUM('Annuitair deel aflossing'!K230,Aflossingsvrij!J230)</f>
        <v>0</v>
      </c>
      <c r="L230" s="4">
        <f>SUM('Annuitair deel aflossing'!L230,Aflossingsvrij!K230)</f>
        <v>0</v>
      </c>
      <c r="M230" s="4"/>
      <c r="N230" s="4"/>
      <c r="O230" s="4"/>
      <c r="P230" s="4"/>
      <c r="Q230" s="4"/>
      <c r="R230" s="4"/>
      <c r="S230" s="4"/>
      <c r="T230" s="4"/>
      <c r="U230" s="4"/>
      <c r="V230" s="21"/>
    </row>
    <row r="231" spans="1:22" x14ac:dyDescent="0.25">
      <c r="A231" s="10">
        <f t="shared" si="11"/>
        <v>51410</v>
      </c>
      <c r="B231">
        <f t="shared" si="9"/>
        <v>20</v>
      </c>
      <c r="C231">
        <v>230</v>
      </c>
      <c r="D231" s="4">
        <f>'Annuitair deel aflossing'!D231</f>
        <v>0</v>
      </c>
      <c r="E231" s="4">
        <f>SUM('Annuitair deel aflossing'!E231,Aflossingsvrij!D231)</f>
        <v>0</v>
      </c>
      <c r="F231" s="4">
        <f>SUM('Annuitair deel aflossing'!F231,Aflossingsvrij!E231)</f>
        <v>0</v>
      </c>
      <c r="G231" s="4">
        <f>SUM('Annuitair deel aflossing'!G231,Aflossingsvrij!F231)</f>
        <v>0</v>
      </c>
      <c r="H231" s="4">
        <v>0</v>
      </c>
      <c r="I231" s="4">
        <f t="shared" si="10"/>
        <v>0</v>
      </c>
      <c r="J231" s="4">
        <f>SUM('Annuitair deel aflossing'!J231,Aflossingsvrij!I231)</f>
        <v>0</v>
      </c>
      <c r="K231" s="4">
        <f>SUM('Annuitair deel aflossing'!K231,Aflossingsvrij!J231)</f>
        <v>0</v>
      </c>
      <c r="L231" s="4">
        <f>SUM('Annuitair deel aflossing'!L231,Aflossingsvrij!K231)</f>
        <v>0</v>
      </c>
      <c r="M231" s="4"/>
      <c r="N231" s="4"/>
      <c r="O231" s="4"/>
      <c r="P231" s="4"/>
      <c r="Q231" s="4"/>
      <c r="R231" s="4"/>
      <c r="S231" s="4"/>
      <c r="T231" s="4"/>
      <c r="U231" s="4"/>
      <c r="V231" s="21"/>
    </row>
    <row r="232" spans="1:22" x14ac:dyDescent="0.25">
      <c r="A232" s="10">
        <f t="shared" si="11"/>
        <v>51441</v>
      </c>
      <c r="B232">
        <f t="shared" si="9"/>
        <v>20</v>
      </c>
      <c r="C232">
        <v>231</v>
      </c>
      <c r="D232" s="4">
        <f>'Annuitair deel aflossing'!D232</f>
        <v>0</v>
      </c>
      <c r="E232" s="4">
        <f>SUM('Annuitair deel aflossing'!E232,Aflossingsvrij!D232)</f>
        <v>0</v>
      </c>
      <c r="F232" s="4">
        <f>SUM('Annuitair deel aflossing'!F232,Aflossingsvrij!E232)</f>
        <v>0</v>
      </c>
      <c r="G232" s="4">
        <f>SUM('Annuitair deel aflossing'!G232,Aflossingsvrij!F232)</f>
        <v>0</v>
      </c>
      <c r="H232" s="4">
        <v>0</v>
      </c>
      <c r="I232" s="4">
        <f t="shared" si="10"/>
        <v>0</v>
      </c>
      <c r="J232" s="4">
        <f>SUM('Annuitair deel aflossing'!J232,Aflossingsvrij!I232)</f>
        <v>0</v>
      </c>
      <c r="K232" s="4">
        <f>SUM('Annuitair deel aflossing'!K232,Aflossingsvrij!J232)</f>
        <v>0</v>
      </c>
      <c r="L232" s="4">
        <f>SUM('Annuitair deel aflossing'!L232,Aflossingsvrij!K232)</f>
        <v>0</v>
      </c>
      <c r="M232" s="4"/>
      <c r="N232" s="4"/>
      <c r="O232" s="4"/>
      <c r="P232" s="4"/>
      <c r="Q232" s="4"/>
      <c r="R232" s="4"/>
      <c r="S232" s="4"/>
      <c r="T232" s="4"/>
      <c r="U232" s="4"/>
      <c r="V232" s="21"/>
    </row>
    <row r="233" spans="1:22" x14ac:dyDescent="0.25">
      <c r="A233" s="10">
        <f t="shared" si="11"/>
        <v>51471</v>
      </c>
      <c r="B233">
        <f t="shared" si="9"/>
        <v>20</v>
      </c>
      <c r="C233">
        <v>232</v>
      </c>
      <c r="D233" s="4">
        <f>'Annuitair deel aflossing'!D233</f>
        <v>0</v>
      </c>
      <c r="E233" s="4">
        <f>SUM('Annuitair deel aflossing'!E233,Aflossingsvrij!D233)</f>
        <v>0</v>
      </c>
      <c r="F233" s="4">
        <f>SUM('Annuitair deel aflossing'!F233,Aflossingsvrij!E233)</f>
        <v>0</v>
      </c>
      <c r="G233" s="4">
        <f>SUM('Annuitair deel aflossing'!G233,Aflossingsvrij!F233)</f>
        <v>0</v>
      </c>
      <c r="H233" s="4">
        <v>0</v>
      </c>
      <c r="I233" s="4">
        <f t="shared" si="10"/>
        <v>0</v>
      </c>
      <c r="J233" s="4">
        <f>SUM('Annuitair deel aflossing'!J233,Aflossingsvrij!I233)</f>
        <v>0</v>
      </c>
      <c r="K233" s="4">
        <f>SUM('Annuitair deel aflossing'!K233,Aflossingsvrij!J233)</f>
        <v>0</v>
      </c>
      <c r="L233" s="4">
        <f>SUM('Annuitair deel aflossing'!L233,Aflossingsvrij!K233)</f>
        <v>0</v>
      </c>
      <c r="M233" s="4"/>
      <c r="N233" s="4"/>
      <c r="O233" s="4"/>
      <c r="P233" s="4"/>
      <c r="Q233" s="4"/>
      <c r="R233" s="4"/>
      <c r="S233" s="4"/>
      <c r="T233" s="4"/>
      <c r="U233" s="4"/>
      <c r="V233" s="21"/>
    </row>
    <row r="234" spans="1:22" x14ac:dyDescent="0.25">
      <c r="A234" s="10">
        <f t="shared" si="11"/>
        <v>51502</v>
      </c>
      <c r="B234">
        <f t="shared" si="9"/>
        <v>20</v>
      </c>
      <c r="C234">
        <v>233</v>
      </c>
      <c r="D234" s="4">
        <f>'Annuitair deel aflossing'!D234</f>
        <v>0</v>
      </c>
      <c r="E234" s="4">
        <f>SUM('Annuitair deel aflossing'!E234,Aflossingsvrij!D234)</f>
        <v>0</v>
      </c>
      <c r="F234" s="4">
        <f>SUM('Annuitair deel aflossing'!F234,Aflossingsvrij!E234)</f>
        <v>0</v>
      </c>
      <c r="G234" s="4">
        <f>SUM('Annuitair deel aflossing'!G234,Aflossingsvrij!F234)</f>
        <v>0</v>
      </c>
      <c r="H234" s="4">
        <v>0</v>
      </c>
      <c r="I234" s="4">
        <f t="shared" si="10"/>
        <v>0</v>
      </c>
      <c r="J234" s="4">
        <f>SUM('Annuitair deel aflossing'!J234,Aflossingsvrij!I234)</f>
        <v>0</v>
      </c>
      <c r="K234" s="4">
        <f>SUM('Annuitair deel aflossing'!K234,Aflossingsvrij!J234)</f>
        <v>0</v>
      </c>
      <c r="L234" s="4">
        <f>SUM('Annuitair deel aflossing'!L234,Aflossingsvrij!K234)</f>
        <v>0</v>
      </c>
      <c r="M234" s="4"/>
      <c r="N234" s="4"/>
      <c r="O234" s="4"/>
      <c r="P234" s="4"/>
      <c r="Q234" s="4"/>
      <c r="R234" s="4"/>
      <c r="S234" s="4"/>
      <c r="T234" s="4"/>
      <c r="U234" s="4"/>
      <c r="V234" s="21"/>
    </row>
    <row r="235" spans="1:22" x14ac:dyDescent="0.25">
      <c r="A235" s="10">
        <f t="shared" si="11"/>
        <v>51533</v>
      </c>
      <c r="B235">
        <f t="shared" si="9"/>
        <v>20</v>
      </c>
      <c r="C235">
        <v>234</v>
      </c>
      <c r="D235" s="4">
        <f>'Annuitair deel aflossing'!D235</f>
        <v>0</v>
      </c>
      <c r="E235" s="4">
        <f>SUM('Annuitair deel aflossing'!E235,Aflossingsvrij!D235)</f>
        <v>0</v>
      </c>
      <c r="F235" s="4">
        <f>SUM('Annuitair deel aflossing'!F235,Aflossingsvrij!E235)</f>
        <v>0</v>
      </c>
      <c r="G235" s="4">
        <f>SUM('Annuitair deel aflossing'!G235,Aflossingsvrij!F235)</f>
        <v>0</v>
      </c>
      <c r="H235" s="4">
        <v>0</v>
      </c>
      <c r="I235" s="4">
        <f t="shared" si="10"/>
        <v>0</v>
      </c>
      <c r="J235" s="4">
        <f>SUM('Annuitair deel aflossing'!J235,Aflossingsvrij!I235)</f>
        <v>0</v>
      </c>
      <c r="K235" s="4">
        <f>SUM('Annuitair deel aflossing'!K235,Aflossingsvrij!J235)</f>
        <v>0</v>
      </c>
      <c r="L235" s="4">
        <f>SUM('Annuitair deel aflossing'!L235,Aflossingsvrij!K235)</f>
        <v>0</v>
      </c>
      <c r="M235" s="4"/>
      <c r="N235" s="4"/>
      <c r="O235" s="4"/>
      <c r="P235" s="4"/>
      <c r="Q235" s="4"/>
      <c r="R235" s="4"/>
      <c r="S235" s="4"/>
      <c r="T235" s="4"/>
      <c r="U235" s="4"/>
      <c r="V235" s="21"/>
    </row>
    <row r="236" spans="1:22" x14ac:dyDescent="0.25">
      <c r="A236" s="10">
        <f t="shared" si="11"/>
        <v>51561</v>
      </c>
      <c r="B236">
        <f t="shared" si="9"/>
        <v>20</v>
      </c>
      <c r="C236">
        <v>235</v>
      </c>
      <c r="D236" s="4">
        <f>'Annuitair deel aflossing'!D236</f>
        <v>0</v>
      </c>
      <c r="E236" s="4">
        <f>SUM('Annuitair deel aflossing'!E236,Aflossingsvrij!D236)</f>
        <v>0</v>
      </c>
      <c r="F236" s="4">
        <f>SUM('Annuitair deel aflossing'!F236,Aflossingsvrij!E236)</f>
        <v>0</v>
      </c>
      <c r="G236" s="4">
        <f>SUM('Annuitair deel aflossing'!G236,Aflossingsvrij!F236)</f>
        <v>0</v>
      </c>
      <c r="H236" s="4">
        <v>0</v>
      </c>
      <c r="I236" s="4">
        <f t="shared" si="10"/>
        <v>0</v>
      </c>
      <c r="J236" s="4">
        <f>SUM('Annuitair deel aflossing'!J236,Aflossingsvrij!I236)</f>
        <v>0</v>
      </c>
      <c r="K236" s="4">
        <f>SUM('Annuitair deel aflossing'!K236,Aflossingsvrij!J236)</f>
        <v>0</v>
      </c>
      <c r="L236" s="4">
        <f>SUM('Annuitair deel aflossing'!L236,Aflossingsvrij!K236)</f>
        <v>0</v>
      </c>
      <c r="M236" s="4"/>
      <c r="N236" s="4"/>
      <c r="O236" s="4"/>
      <c r="P236" s="4"/>
      <c r="Q236" s="4"/>
      <c r="R236" s="4"/>
      <c r="S236" s="4"/>
      <c r="T236" s="4"/>
      <c r="U236" s="4"/>
      <c r="V236" s="21"/>
    </row>
    <row r="237" spans="1:22" x14ac:dyDescent="0.25">
      <c r="A237" s="10">
        <f t="shared" si="11"/>
        <v>51592</v>
      </c>
      <c r="B237">
        <f t="shared" si="9"/>
        <v>20</v>
      </c>
      <c r="C237">
        <v>236</v>
      </c>
      <c r="D237" s="4">
        <f>'Annuitair deel aflossing'!D237</f>
        <v>0</v>
      </c>
      <c r="E237" s="4">
        <f>SUM('Annuitair deel aflossing'!E237,Aflossingsvrij!D237)</f>
        <v>0</v>
      </c>
      <c r="F237" s="4">
        <f>SUM('Annuitair deel aflossing'!F237,Aflossingsvrij!E237)</f>
        <v>0</v>
      </c>
      <c r="G237" s="4">
        <f>SUM('Annuitair deel aflossing'!G237,Aflossingsvrij!F237)</f>
        <v>0</v>
      </c>
      <c r="H237" s="4">
        <v>0</v>
      </c>
      <c r="I237" s="4">
        <f t="shared" si="10"/>
        <v>0</v>
      </c>
      <c r="J237" s="4">
        <f>SUM('Annuitair deel aflossing'!J237,Aflossingsvrij!I237)</f>
        <v>0</v>
      </c>
      <c r="K237" s="4">
        <f>SUM('Annuitair deel aflossing'!K237,Aflossingsvrij!J237)</f>
        <v>0</v>
      </c>
      <c r="L237" s="4">
        <f>SUM('Annuitair deel aflossing'!L237,Aflossingsvrij!K237)</f>
        <v>0</v>
      </c>
      <c r="M237" s="4"/>
      <c r="N237" s="4"/>
      <c r="O237" s="4"/>
      <c r="P237" s="4"/>
      <c r="Q237" s="4"/>
      <c r="R237" s="4"/>
      <c r="S237" s="4"/>
      <c r="T237" s="4"/>
      <c r="U237" s="4"/>
      <c r="V237" s="21"/>
    </row>
    <row r="238" spans="1:22" x14ac:dyDescent="0.25">
      <c r="A238" s="10">
        <f t="shared" si="11"/>
        <v>51622</v>
      </c>
      <c r="B238">
        <f t="shared" si="9"/>
        <v>20</v>
      </c>
      <c r="C238">
        <v>237</v>
      </c>
      <c r="D238" s="4">
        <f>'Annuitair deel aflossing'!D238</f>
        <v>0</v>
      </c>
      <c r="E238" s="4">
        <f>SUM('Annuitair deel aflossing'!E238,Aflossingsvrij!D238)</f>
        <v>0</v>
      </c>
      <c r="F238" s="4">
        <f>SUM('Annuitair deel aflossing'!F238,Aflossingsvrij!E238)</f>
        <v>0</v>
      </c>
      <c r="G238" s="4">
        <f>SUM('Annuitair deel aflossing'!G238,Aflossingsvrij!F238)</f>
        <v>0</v>
      </c>
      <c r="H238" s="4">
        <v>0</v>
      </c>
      <c r="I238" s="4">
        <f t="shared" si="10"/>
        <v>0</v>
      </c>
      <c r="J238" s="4">
        <f>SUM('Annuitair deel aflossing'!J238,Aflossingsvrij!I238)</f>
        <v>0</v>
      </c>
      <c r="K238" s="4">
        <f>SUM('Annuitair deel aflossing'!K238,Aflossingsvrij!J238)</f>
        <v>0</v>
      </c>
      <c r="L238" s="4">
        <f>SUM('Annuitair deel aflossing'!L238,Aflossingsvrij!K238)</f>
        <v>0</v>
      </c>
      <c r="M238" s="4"/>
      <c r="N238" s="4"/>
      <c r="O238" s="4"/>
      <c r="P238" s="4"/>
      <c r="Q238" s="4"/>
      <c r="R238" s="4"/>
      <c r="S238" s="4"/>
      <c r="T238" s="4"/>
      <c r="U238" s="4"/>
      <c r="V238" s="21"/>
    </row>
    <row r="239" spans="1:22" x14ac:dyDescent="0.25">
      <c r="A239" s="10">
        <f t="shared" si="11"/>
        <v>51653</v>
      </c>
      <c r="B239">
        <f t="shared" si="9"/>
        <v>20</v>
      </c>
      <c r="C239">
        <v>238</v>
      </c>
      <c r="D239" s="4">
        <f>'Annuitair deel aflossing'!D239</f>
        <v>0</v>
      </c>
      <c r="E239" s="4">
        <f>SUM('Annuitair deel aflossing'!E239,Aflossingsvrij!D239)</f>
        <v>0</v>
      </c>
      <c r="F239" s="4">
        <f>SUM('Annuitair deel aflossing'!F239,Aflossingsvrij!E239)</f>
        <v>0</v>
      </c>
      <c r="G239" s="4">
        <f>SUM('Annuitair deel aflossing'!G239,Aflossingsvrij!F239)</f>
        <v>0</v>
      </c>
      <c r="H239" s="4">
        <v>0</v>
      </c>
      <c r="I239" s="4">
        <f t="shared" si="10"/>
        <v>0</v>
      </c>
      <c r="J239" s="4">
        <f>SUM('Annuitair deel aflossing'!J239,Aflossingsvrij!I239)</f>
        <v>0</v>
      </c>
      <c r="K239" s="4">
        <f>SUM('Annuitair deel aflossing'!K239,Aflossingsvrij!J239)</f>
        <v>0</v>
      </c>
      <c r="L239" s="4">
        <f>SUM('Annuitair deel aflossing'!L239,Aflossingsvrij!K239)</f>
        <v>0</v>
      </c>
      <c r="M239" s="4"/>
      <c r="N239" s="4"/>
      <c r="O239" s="4"/>
      <c r="P239" s="4"/>
      <c r="Q239" s="4"/>
      <c r="R239" s="4"/>
      <c r="S239" s="4"/>
      <c r="T239" s="4"/>
      <c r="U239" s="4"/>
      <c r="V239" s="21"/>
    </row>
    <row r="240" spans="1:22" x14ac:dyDescent="0.25">
      <c r="A240" s="10">
        <f t="shared" si="11"/>
        <v>51683</v>
      </c>
      <c r="B240">
        <f t="shared" si="9"/>
        <v>20</v>
      </c>
      <c r="C240">
        <v>239</v>
      </c>
      <c r="D240" s="4">
        <f>'Annuitair deel aflossing'!D240</f>
        <v>0</v>
      </c>
      <c r="E240" s="4">
        <f>SUM('Annuitair deel aflossing'!E240,Aflossingsvrij!D240)</f>
        <v>0</v>
      </c>
      <c r="F240" s="4">
        <f>SUM('Annuitair deel aflossing'!F240,Aflossingsvrij!E240)</f>
        <v>0</v>
      </c>
      <c r="G240" s="4">
        <f>SUM('Annuitair deel aflossing'!G240,Aflossingsvrij!F240)</f>
        <v>0</v>
      </c>
      <c r="H240" s="4">
        <v>0</v>
      </c>
      <c r="I240" s="4">
        <f t="shared" si="10"/>
        <v>0</v>
      </c>
      <c r="J240" s="4">
        <f>SUM('Annuitair deel aflossing'!J240,Aflossingsvrij!I240)</f>
        <v>0</v>
      </c>
      <c r="K240" s="4">
        <f>SUM('Annuitair deel aflossing'!K240,Aflossingsvrij!J240)</f>
        <v>0</v>
      </c>
      <c r="L240" s="4">
        <f>SUM('Annuitair deel aflossing'!L240,Aflossingsvrij!K240)</f>
        <v>0</v>
      </c>
      <c r="M240" s="4"/>
      <c r="N240" s="4"/>
      <c r="O240" s="4"/>
      <c r="P240" s="4"/>
      <c r="Q240" s="4"/>
      <c r="R240" s="4"/>
      <c r="S240" s="4"/>
      <c r="T240" s="4"/>
      <c r="U240" s="4"/>
      <c r="V240" s="21"/>
    </row>
    <row r="241" spans="1:22" x14ac:dyDescent="0.25">
      <c r="A241" s="10">
        <f t="shared" si="11"/>
        <v>51714</v>
      </c>
      <c r="B241">
        <f t="shared" si="9"/>
        <v>20</v>
      </c>
      <c r="C241">
        <v>240</v>
      </c>
      <c r="D241" s="4">
        <f>'Annuitair deel aflossing'!D241</f>
        <v>0</v>
      </c>
      <c r="E241" s="4">
        <f>SUM('Annuitair deel aflossing'!E241,Aflossingsvrij!D241)</f>
        <v>0</v>
      </c>
      <c r="F241" s="4">
        <f>SUM('Annuitair deel aflossing'!F241,Aflossingsvrij!E241)</f>
        <v>0</v>
      </c>
      <c r="G241" s="4">
        <f>SUM('Annuitair deel aflossing'!G241,Aflossingsvrij!F241)</f>
        <v>0</v>
      </c>
      <c r="H241" s="4">
        <v>0</v>
      </c>
      <c r="I241" s="4">
        <f t="shared" si="10"/>
        <v>0</v>
      </c>
      <c r="J241" s="4">
        <f>SUM('Annuitair deel aflossing'!J241,Aflossingsvrij!I241)</f>
        <v>0</v>
      </c>
      <c r="K241" s="4">
        <f>SUM('Annuitair deel aflossing'!K241,Aflossingsvrij!J241)</f>
        <v>0</v>
      </c>
      <c r="L241" s="4">
        <f>SUM('Annuitair deel aflossing'!L241,Aflossingsvrij!K241)</f>
        <v>0</v>
      </c>
      <c r="M241" s="4"/>
      <c r="N241" s="4"/>
      <c r="O241" s="4"/>
      <c r="P241" s="4"/>
      <c r="Q241" s="4"/>
      <c r="R241" s="4"/>
      <c r="S241" s="4"/>
      <c r="T241" s="4"/>
      <c r="U241" s="4"/>
      <c r="V241" s="21"/>
    </row>
    <row r="242" spans="1:22" x14ac:dyDescent="0.25">
      <c r="A242" s="10">
        <f t="shared" si="11"/>
        <v>51745</v>
      </c>
      <c r="B242">
        <f t="shared" si="9"/>
        <v>21</v>
      </c>
      <c r="C242">
        <v>241</v>
      </c>
      <c r="D242" s="4">
        <f>'Annuitair deel aflossing'!D242</f>
        <v>0</v>
      </c>
      <c r="E242" s="4">
        <f>SUM('Annuitair deel aflossing'!E242,Aflossingsvrij!D242)</f>
        <v>0</v>
      </c>
      <c r="F242" s="4">
        <f>SUM('Annuitair deel aflossing'!F242,Aflossingsvrij!E242)</f>
        <v>0</v>
      </c>
      <c r="G242" s="4">
        <f>SUM('Annuitair deel aflossing'!G242,Aflossingsvrij!F242)</f>
        <v>0</v>
      </c>
      <c r="H242" s="4">
        <v>0</v>
      </c>
      <c r="I242" s="4">
        <f t="shared" si="10"/>
        <v>0</v>
      </c>
      <c r="J242" s="4">
        <f>SUM('Annuitair deel aflossing'!J242,Aflossingsvrij!I242)</f>
        <v>0</v>
      </c>
      <c r="K242" s="4">
        <f>SUM('Annuitair deel aflossing'!K242,Aflossingsvrij!J242)</f>
        <v>0</v>
      </c>
      <c r="L242" s="4">
        <f>SUM('Annuitair deel aflossing'!L242,Aflossingsvrij!K242)</f>
        <v>0</v>
      </c>
      <c r="M242" s="4"/>
      <c r="N242" s="4"/>
      <c r="O242" s="4"/>
      <c r="P242" s="4"/>
      <c r="Q242" s="4"/>
      <c r="R242" s="4"/>
      <c r="S242" s="4"/>
      <c r="T242" s="4"/>
      <c r="U242" s="4"/>
      <c r="V242" s="21"/>
    </row>
    <row r="243" spans="1:22" x14ac:dyDescent="0.25">
      <c r="A243" s="10">
        <f t="shared" si="11"/>
        <v>51775</v>
      </c>
      <c r="B243">
        <f t="shared" si="9"/>
        <v>21</v>
      </c>
      <c r="C243">
        <v>242</v>
      </c>
      <c r="D243" s="4">
        <f>'Annuitair deel aflossing'!D243</f>
        <v>0</v>
      </c>
      <c r="E243" s="4">
        <f>SUM('Annuitair deel aflossing'!E243,Aflossingsvrij!D243)</f>
        <v>0</v>
      </c>
      <c r="F243" s="4">
        <f>SUM('Annuitair deel aflossing'!F243,Aflossingsvrij!E243)</f>
        <v>0</v>
      </c>
      <c r="G243" s="4">
        <f>SUM('Annuitair deel aflossing'!G243,Aflossingsvrij!F243)</f>
        <v>0</v>
      </c>
      <c r="H243" s="4">
        <v>0</v>
      </c>
      <c r="I243" s="4">
        <f t="shared" si="10"/>
        <v>0</v>
      </c>
      <c r="J243" s="4">
        <f>SUM('Annuitair deel aflossing'!J243,Aflossingsvrij!I243)</f>
        <v>0</v>
      </c>
      <c r="K243" s="4">
        <f>SUM('Annuitair deel aflossing'!K243,Aflossingsvrij!J243)</f>
        <v>0</v>
      </c>
      <c r="L243" s="4">
        <f>SUM('Annuitair deel aflossing'!L243,Aflossingsvrij!K243)</f>
        <v>0</v>
      </c>
      <c r="M243" s="4"/>
      <c r="N243" s="4"/>
      <c r="O243" s="4"/>
      <c r="P243" s="4"/>
      <c r="Q243" s="4"/>
      <c r="R243" s="4"/>
      <c r="S243" s="4"/>
      <c r="T243" s="4"/>
      <c r="U243" s="4"/>
      <c r="V243" s="21"/>
    </row>
    <row r="244" spans="1:22" x14ac:dyDescent="0.25">
      <c r="A244" s="10">
        <f t="shared" si="11"/>
        <v>51806</v>
      </c>
      <c r="B244">
        <f t="shared" si="9"/>
        <v>21</v>
      </c>
      <c r="C244">
        <v>243</v>
      </c>
      <c r="D244" s="4">
        <f>'Annuitair deel aflossing'!D244</f>
        <v>0</v>
      </c>
      <c r="E244" s="4">
        <f>SUM('Annuitair deel aflossing'!E244,Aflossingsvrij!D244)</f>
        <v>0</v>
      </c>
      <c r="F244" s="4">
        <f>SUM('Annuitair deel aflossing'!F244,Aflossingsvrij!E244)</f>
        <v>0</v>
      </c>
      <c r="G244" s="4">
        <f>SUM('Annuitair deel aflossing'!G244,Aflossingsvrij!F244)</f>
        <v>0</v>
      </c>
      <c r="H244" s="4">
        <v>0</v>
      </c>
      <c r="I244" s="4">
        <f t="shared" si="10"/>
        <v>0</v>
      </c>
      <c r="J244" s="4">
        <f>SUM('Annuitair deel aflossing'!J244,Aflossingsvrij!I244)</f>
        <v>0</v>
      </c>
      <c r="K244" s="4">
        <f>SUM('Annuitair deel aflossing'!K244,Aflossingsvrij!J244)</f>
        <v>0</v>
      </c>
      <c r="L244" s="4">
        <f>SUM('Annuitair deel aflossing'!L244,Aflossingsvrij!K244)</f>
        <v>0</v>
      </c>
      <c r="M244" s="4"/>
      <c r="N244" s="4"/>
      <c r="O244" s="4"/>
      <c r="P244" s="4"/>
      <c r="Q244" s="4"/>
      <c r="R244" s="4"/>
      <c r="S244" s="4"/>
      <c r="T244" s="4"/>
      <c r="U244" s="4"/>
      <c r="V244" s="21"/>
    </row>
    <row r="245" spans="1:22" x14ac:dyDescent="0.25">
      <c r="A245" s="10">
        <f t="shared" si="11"/>
        <v>51836</v>
      </c>
      <c r="B245">
        <f t="shared" si="9"/>
        <v>21</v>
      </c>
      <c r="C245">
        <v>244</v>
      </c>
      <c r="D245" s="4">
        <f>'Annuitair deel aflossing'!D245</f>
        <v>0</v>
      </c>
      <c r="E245" s="4">
        <f>SUM('Annuitair deel aflossing'!E245,Aflossingsvrij!D245)</f>
        <v>0</v>
      </c>
      <c r="F245" s="4">
        <f>SUM('Annuitair deel aflossing'!F245,Aflossingsvrij!E245)</f>
        <v>0</v>
      </c>
      <c r="G245" s="4">
        <f>SUM('Annuitair deel aflossing'!G245,Aflossingsvrij!F245)</f>
        <v>0</v>
      </c>
      <c r="H245" s="4">
        <v>0</v>
      </c>
      <c r="I245" s="4">
        <f t="shared" si="10"/>
        <v>0</v>
      </c>
      <c r="J245" s="4">
        <f>SUM('Annuitair deel aflossing'!J245,Aflossingsvrij!I245)</f>
        <v>0</v>
      </c>
      <c r="K245" s="4">
        <f>SUM('Annuitair deel aflossing'!K245,Aflossingsvrij!J245)</f>
        <v>0</v>
      </c>
      <c r="L245" s="4">
        <f>SUM('Annuitair deel aflossing'!L245,Aflossingsvrij!K245)</f>
        <v>0</v>
      </c>
      <c r="M245" s="4"/>
      <c r="N245" s="4"/>
      <c r="O245" s="4"/>
      <c r="P245" s="4"/>
      <c r="Q245" s="4"/>
      <c r="R245" s="4"/>
      <c r="S245" s="4"/>
      <c r="T245" s="4"/>
      <c r="U245" s="4"/>
      <c r="V245" s="21"/>
    </row>
    <row r="246" spans="1:22" x14ac:dyDescent="0.25">
      <c r="A246" s="10">
        <f t="shared" si="11"/>
        <v>51867</v>
      </c>
      <c r="B246">
        <f t="shared" si="9"/>
        <v>21</v>
      </c>
      <c r="C246">
        <v>245</v>
      </c>
      <c r="D246" s="4">
        <f>'Annuitair deel aflossing'!D246</f>
        <v>0</v>
      </c>
      <c r="E246" s="4">
        <f>SUM('Annuitair deel aflossing'!E246,Aflossingsvrij!D246)</f>
        <v>0</v>
      </c>
      <c r="F246" s="4">
        <f>SUM('Annuitair deel aflossing'!F246,Aflossingsvrij!E246)</f>
        <v>0</v>
      </c>
      <c r="G246" s="4">
        <f>SUM('Annuitair deel aflossing'!G246,Aflossingsvrij!F246)</f>
        <v>0</v>
      </c>
      <c r="H246" s="4">
        <v>0</v>
      </c>
      <c r="I246" s="4">
        <f t="shared" si="10"/>
        <v>0</v>
      </c>
      <c r="J246" s="4">
        <f>SUM('Annuitair deel aflossing'!J246,Aflossingsvrij!I246)</f>
        <v>0</v>
      </c>
      <c r="K246" s="4">
        <f>SUM('Annuitair deel aflossing'!K246,Aflossingsvrij!J246)</f>
        <v>0</v>
      </c>
      <c r="L246" s="4">
        <f>SUM('Annuitair deel aflossing'!L246,Aflossingsvrij!K246)</f>
        <v>0</v>
      </c>
      <c r="M246" s="4"/>
      <c r="N246" s="4"/>
      <c r="O246" s="4"/>
      <c r="P246" s="4"/>
      <c r="Q246" s="4"/>
      <c r="R246" s="4"/>
      <c r="S246" s="4"/>
      <c r="T246" s="4"/>
      <c r="U246" s="4"/>
      <c r="V246" s="21"/>
    </row>
    <row r="247" spans="1:22" x14ac:dyDescent="0.25">
      <c r="A247" s="10">
        <f t="shared" si="11"/>
        <v>51898</v>
      </c>
      <c r="B247">
        <f t="shared" si="9"/>
        <v>21</v>
      </c>
      <c r="C247">
        <v>246</v>
      </c>
      <c r="D247" s="4">
        <f>'Annuitair deel aflossing'!D247</f>
        <v>0</v>
      </c>
      <c r="E247" s="4">
        <f>SUM('Annuitair deel aflossing'!E247,Aflossingsvrij!D247)</f>
        <v>0</v>
      </c>
      <c r="F247" s="4">
        <f>SUM('Annuitair deel aflossing'!F247,Aflossingsvrij!E247)</f>
        <v>0</v>
      </c>
      <c r="G247" s="4">
        <f>SUM('Annuitair deel aflossing'!G247,Aflossingsvrij!F247)</f>
        <v>0</v>
      </c>
      <c r="H247" s="4">
        <v>0</v>
      </c>
      <c r="I247" s="4">
        <f t="shared" si="10"/>
        <v>0</v>
      </c>
      <c r="J247" s="4">
        <f>SUM('Annuitair deel aflossing'!J247,Aflossingsvrij!I247)</f>
        <v>0</v>
      </c>
      <c r="K247" s="4">
        <f>SUM('Annuitair deel aflossing'!K247,Aflossingsvrij!J247)</f>
        <v>0</v>
      </c>
      <c r="L247" s="4">
        <f>SUM('Annuitair deel aflossing'!L247,Aflossingsvrij!K247)</f>
        <v>0</v>
      </c>
      <c r="M247" s="4"/>
      <c r="N247" s="4"/>
      <c r="O247" s="4"/>
      <c r="P247" s="4"/>
      <c r="Q247" s="4"/>
      <c r="R247" s="4"/>
      <c r="S247" s="4"/>
      <c r="T247" s="4"/>
      <c r="U247" s="4"/>
      <c r="V247" s="21"/>
    </row>
    <row r="248" spans="1:22" x14ac:dyDescent="0.25">
      <c r="A248" s="10">
        <f t="shared" si="11"/>
        <v>51926</v>
      </c>
      <c r="B248">
        <f t="shared" si="9"/>
        <v>21</v>
      </c>
      <c r="C248">
        <v>247</v>
      </c>
      <c r="D248" s="4">
        <f>'Annuitair deel aflossing'!D248</f>
        <v>0</v>
      </c>
      <c r="E248" s="4">
        <f>SUM('Annuitair deel aflossing'!E248,Aflossingsvrij!D248)</f>
        <v>0</v>
      </c>
      <c r="F248" s="4">
        <f>SUM('Annuitair deel aflossing'!F248,Aflossingsvrij!E248)</f>
        <v>0</v>
      </c>
      <c r="G248" s="4">
        <f>SUM('Annuitair deel aflossing'!G248,Aflossingsvrij!F248)</f>
        <v>0</v>
      </c>
      <c r="H248" s="4">
        <v>0</v>
      </c>
      <c r="I248" s="4">
        <f t="shared" si="10"/>
        <v>0</v>
      </c>
      <c r="J248" s="4">
        <f>SUM('Annuitair deel aflossing'!J248,Aflossingsvrij!I248)</f>
        <v>0</v>
      </c>
      <c r="K248" s="4">
        <f>SUM('Annuitair deel aflossing'!K248,Aflossingsvrij!J248)</f>
        <v>0</v>
      </c>
      <c r="L248" s="4">
        <f>SUM('Annuitair deel aflossing'!L248,Aflossingsvrij!K248)</f>
        <v>0</v>
      </c>
      <c r="M248" s="4"/>
      <c r="N248" s="4"/>
      <c r="O248" s="4"/>
      <c r="P248" s="4"/>
      <c r="Q248" s="4"/>
      <c r="R248" s="4"/>
      <c r="S248" s="4"/>
      <c r="T248" s="4"/>
      <c r="U248" s="4"/>
      <c r="V248" s="21"/>
    </row>
    <row r="249" spans="1:22" x14ac:dyDescent="0.25">
      <c r="A249" s="10">
        <f t="shared" si="11"/>
        <v>51957</v>
      </c>
      <c r="B249">
        <f t="shared" si="9"/>
        <v>21</v>
      </c>
      <c r="C249">
        <v>248</v>
      </c>
      <c r="D249" s="4">
        <f>'Annuitair deel aflossing'!D249</f>
        <v>0</v>
      </c>
      <c r="E249" s="4">
        <f>SUM('Annuitair deel aflossing'!E249,Aflossingsvrij!D249)</f>
        <v>0</v>
      </c>
      <c r="F249" s="4">
        <f>SUM('Annuitair deel aflossing'!F249,Aflossingsvrij!E249)</f>
        <v>0</v>
      </c>
      <c r="G249" s="4">
        <f>SUM('Annuitair deel aflossing'!G249,Aflossingsvrij!F249)</f>
        <v>0</v>
      </c>
      <c r="H249" s="4">
        <v>0</v>
      </c>
      <c r="I249" s="4">
        <f t="shared" si="10"/>
        <v>0</v>
      </c>
      <c r="J249" s="4">
        <f>SUM('Annuitair deel aflossing'!J249,Aflossingsvrij!I249)</f>
        <v>0</v>
      </c>
      <c r="K249" s="4">
        <f>SUM('Annuitair deel aflossing'!K249,Aflossingsvrij!J249)</f>
        <v>0</v>
      </c>
      <c r="L249" s="4">
        <f>SUM('Annuitair deel aflossing'!L249,Aflossingsvrij!K249)</f>
        <v>0</v>
      </c>
      <c r="M249" s="4"/>
      <c r="N249" s="4"/>
      <c r="O249" s="4"/>
      <c r="P249" s="4"/>
      <c r="Q249" s="4"/>
      <c r="R249" s="4"/>
      <c r="S249" s="4"/>
      <c r="T249" s="4"/>
      <c r="U249" s="4"/>
      <c r="V249" s="21"/>
    </row>
    <row r="250" spans="1:22" x14ac:dyDescent="0.25">
      <c r="A250" s="10">
        <f t="shared" si="11"/>
        <v>51987</v>
      </c>
      <c r="B250">
        <f t="shared" si="9"/>
        <v>21</v>
      </c>
      <c r="C250">
        <v>249</v>
      </c>
      <c r="D250" s="4">
        <f>'Annuitair deel aflossing'!D250</f>
        <v>0</v>
      </c>
      <c r="E250" s="4">
        <f>SUM('Annuitair deel aflossing'!E250,Aflossingsvrij!D250)</f>
        <v>0</v>
      </c>
      <c r="F250" s="4">
        <f>SUM('Annuitair deel aflossing'!F250,Aflossingsvrij!E250)</f>
        <v>0</v>
      </c>
      <c r="G250" s="4">
        <f>SUM('Annuitair deel aflossing'!G250,Aflossingsvrij!F250)</f>
        <v>0</v>
      </c>
      <c r="H250" s="4">
        <v>0</v>
      </c>
      <c r="I250" s="4">
        <f t="shared" si="10"/>
        <v>0</v>
      </c>
      <c r="J250" s="4">
        <f>SUM('Annuitair deel aflossing'!J250,Aflossingsvrij!I250)</f>
        <v>0</v>
      </c>
      <c r="K250" s="4">
        <f>SUM('Annuitair deel aflossing'!K250,Aflossingsvrij!J250)</f>
        <v>0</v>
      </c>
      <c r="L250" s="4">
        <f>SUM('Annuitair deel aflossing'!L250,Aflossingsvrij!K250)</f>
        <v>0</v>
      </c>
      <c r="M250" s="4"/>
      <c r="N250" s="4"/>
      <c r="O250" s="4"/>
      <c r="P250" s="4"/>
      <c r="Q250" s="4"/>
      <c r="R250" s="4"/>
      <c r="S250" s="4"/>
      <c r="T250" s="4"/>
      <c r="U250" s="4"/>
      <c r="V250" s="21"/>
    </row>
    <row r="251" spans="1:22" x14ac:dyDescent="0.25">
      <c r="A251" s="10">
        <f t="shared" si="11"/>
        <v>52018</v>
      </c>
      <c r="B251">
        <f t="shared" si="9"/>
        <v>21</v>
      </c>
      <c r="C251">
        <v>250</v>
      </c>
      <c r="D251" s="4">
        <f>'Annuitair deel aflossing'!D251</f>
        <v>0</v>
      </c>
      <c r="E251" s="4">
        <f>SUM('Annuitair deel aflossing'!E251,Aflossingsvrij!D251)</f>
        <v>0</v>
      </c>
      <c r="F251" s="4">
        <f>SUM('Annuitair deel aflossing'!F251,Aflossingsvrij!E251)</f>
        <v>0</v>
      </c>
      <c r="G251" s="4">
        <f>SUM('Annuitair deel aflossing'!G251,Aflossingsvrij!F251)</f>
        <v>0</v>
      </c>
      <c r="H251" s="4">
        <v>0</v>
      </c>
      <c r="I251" s="4">
        <f t="shared" si="10"/>
        <v>0</v>
      </c>
      <c r="J251" s="4">
        <f>SUM('Annuitair deel aflossing'!J251,Aflossingsvrij!I251)</f>
        <v>0</v>
      </c>
      <c r="K251" s="4">
        <f>SUM('Annuitair deel aflossing'!K251,Aflossingsvrij!J251)</f>
        <v>0</v>
      </c>
      <c r="L251" s="4">
        <f>SUM('Annuitair deel aflossing'!L251,Aflossingsvrij!K251)</f>
        <v>0</v>
      </c>
      <c r="M251" s="4"/>
      <c r="N251" s="4"/>
      <c r="O251" s="4"/>
      <c r="P251" s="4"/>
      <c r="Q251" s="4"/>
      <c r="R251" s="4"/>
      <c r="S251" s="4"/>
      <c r="T251" s="4"/>
      <c r="U251" s="4"/>
      <c r="V251" s="21"/>
    </row>
    <row r="252" spans="1:22" x14ac:dyDescent="0.25">
      <c r="A252" s="10">
        <f t="shared" si="11"/>
        <v>52048</v>
      </c>
      <c r="B252">
        <f t="shared" si="9"/>
        <v>21</v>
      </c>
      <c r="C252">
        <v>251</v>
      </c>
      <c r="D252" s="4">
        <f>'Annuitair deel aflossing'!D252</f>
        <v>0</v>
      </c>
      <c r="E252" s="4">
        <f>SUM('Annuitair deel aflossing'!E252,Aflossingsvrij!D252)</f>
        <v>0</v>
      </c>
      <c r="F252" s="4">
        <f>SUM('Annuitair deel aflossing'!F252,Aflossingsvrij!E252)</f>
        <v>0</v>
      </c>
      <c r="G252" s="4">
        <f>SUM('Annuitair deel aflossing'!G252,Aflossingsvrij!F252)</f>
        <v>0</v>
      </c>
      <c r="H252" s="4">
        <v>0</v>
      </c>
      <c r="I252" s="4">
        <f t="shared" si="10"/>
        <v>0</v>
      </c>
      <c r="J252" s="4">
        <f>SUM('Annuitair deel aflossing'!J252,Aflossingsvrij!I252)</f>
        <v>0</v>
      </c>
      <c r="K252" s="4">
        <f>SUM('Annuitair deel aflossing'!K252,Aflossingsvrij!J252)</f>
        <v>0</v>
      </c>
      <c r="L252" s="4">
        <f>SUM('Annuitair deel aflossing'!L252,Aflossingsvrij!K252)</f>
        <v>0</v>
      </c>
      <c r="M252" s="4"/>
      <c r="N252" s="4"/>
      <c r="O252" s="4"/>
      <c r="P252" s="4"/>
      <c r="Q252" s="4"/>
      <c r="R252" s="4"/>
      <c r="S252" s="4"/>
      <c r="T252" s="4"/>
      <c r="U252" s="4"/>
      <c r="V252" s="21"/>
    </row>
    <row r="253" spans="1:22" x14ac:dyDescent="0.25">
      <c r="A253" s="10">
        <f t="shared" si="11"/>
        <v>52079</v>
      </c>
      <c r="B253">
        <f t="shared" si="9"/>
        <v>21</v>
      </c>
      <c r="C253">
        <v>252</v>
      </c>
      <c r="D253" s="4">
        <f>'Annuitair deel aflossing'!D253</f>
        <v>0</v>
      </c>
      <c r="E253" s="4">
        <f>SUM('Annuitair deel aflossing'!E253,Aflossingsvrij!D253)</f>
        <v>0</v>
      </c>
      <c r="F253" s="4">
        <f>SUM('Annuitair deel aflossing'!F253,Aflossingsvrij!E253)</f>
        <v>0</v>
      </c>
      <c r="G253" s="4">
        <f>SUM('Annuitair deel aflossing'!G253,Aflossingsvrij!F253)</f>
        <v>0</v>
      </c>
      <c r="H253" s="4">
        <v>0</v>
      </c>
      <c r="I253" s="4">
        <f t="shared" si="10"/>
        <v>0</v>
      </c>
      <c r="J253" s="4">
        <f>SUM('Annuitair deel aflossing'!J253,Aflossingsvrij!I253)</f>
        <v>0</v>
      </c>
      <c r="K253" s="4">
        <f>SUM('Annuitair deel aflossing'!K253,Aflossingsvrij!J253)</f>
        <v>0</v>
      </c>
      <c r="L253" s="4">
        <f>SUM('Annuitair deel aflossing'!L253,Aflossingsvrij!K253)</f>
        <v>0</v>
      </c>
      <c r="M253" s="4"/>
      <c r="N253" s="4"/>
      <c r="O253" s="4"/>
      <c r="P253" s="4"/>
      <c r="Q253" s="4"/>
      <c r="R253" s="4"/>
      <c r="S253" s="4"/>
      <c r="T253" s="4"/>
      <c r="U253" s="4"/>
      <c r="V253" s="21"/>
    </row>
    <row r="254" spans="1:22" x14ac:dyDescent="0.25">
      <c r="A254" s="10">
        <f t="shared" si="11"/>
        <v>52110</v>
      </c>
      <c r="B254">
        <f t="shared" si="9"/>
        <v>22</v>
      </c>
      <c r="C254">
        <v>253</v>
      </c>
      <c r="D254" s="4">
        <f>'Annuitair deel aflossing'!D254</f>
        <v>0</v>
      </c>
      <c r="E254" s="4">
        <f>SUM('Annuitair deel aflossing'!E254,Aflossingsvrij!D254)</f>
        <v>0</v>
      </c>
      <c r="F254" s="4">
        <f>SUM('Annuitair deel aflossing'!F254,Aflossingsvrij!E254)</f>
        <v>0</v>
      </c>
      <c r="G254" s="4">
        <f>SUM('Annuitair deel aflossing'!G254,Aflossingsvrij!F254)</f>
        <v>0</v>
      </c>
      <c r="H254" s="4">
        <v>0</v>
      </c>
      <c r="I254" s="4">
        <f t="shared" si="10"/>
        <v>0</v>
      </c>
      <c r="J254" s="4">
        <f>SUM('Annuitair deel aflossing'!J254,Aflossingsvrij!I254)</f>
        <v>0</v>
      </c>
      <c r="K254" s="4">
        <f>SUM('Annuitair deel aflossing'!K254,Aflossingsvrij!J254)</f>
        <v>0</v>
      </c>
      <c r="L254" s="4">
        <f>SUM('Annuitair deel aflossing'!L254,Aflossingsvrij!K254)</f>
        <v>0</v>
      </c>
      <c r="M254" s="4"/>
      <c r="N254" s="4"/>
      <c r="O254" s="4"/>
      <c r="P254" s="4"/>
      <c r="Q254" s="4"/>
      <c r="R254" s="4"/>
      <c r="S254" s="4"/>
      <c r="T254" s="4"/>
      <c r="U254" s="4"/>
      <c r="V254" s="21"/>
    </row>
    <row r="255" spans="1:22" x14ac:dyDescent="0.25">
      <c r="A255" s="10">
        <f t="shared" si="11"/>
        <v>52140</v>
      </c>
      <c r="B255">
        <f t="shared" si="9"/>
        <v>22</v>
      </c>
      <c r="C255">
        <v>254</v>
      </c>
      <c r="D255" s="4">
        <f>'Annuitair deel aflossing'!D255</f>
        <v>0</v>
      </c>
      <c r="E255" s="4">
        <f>SUM('Annuitair deel aflossing'!E255,Aflossingsvrij!D255)</f>
        <v>0</v>
      </c>
      <c r="F255" s="4">
        <f>SUM('Annuitair deel aflossing'!F255,Aflossingsvrij!E255)</f>
        <v>0</v>
      </c>
      <c r="G255" s="4">
        <f>SUM('Annuitair deel aflossing'!G255,Aflossingsvrij!F255)</f>
        <v>0</v>
      </c>
      <c r="H255" s="4">
        <v>0</v>
      </c>
      <c r="I255" s="4">
        <f t="shared" si="10"/>
        <v>0</v>
      </c>
      <c r="J255" s="4">
        <f>SUM('Annuitair deel aflossing'!J255,Aflossingsvrij!I255)</f>
        <v>0</v>
      </c>
      <c r="K255" s="4">
        <f>SUM('Annuitair deel aflossing'!K255,Aflossingsvrij!J255)</f>
        <v>0</v>
      </c>
      <c r="L255" s="4">
        <f>SUM('Annuitair deel aflossing'!L255,Aflossingsvrij!K255)</f>
        <v>0</v>
      </c>
      <c r="M255" s="4"/>
      <c r="N255" s="4"/>
      <c r="O255" s="4"/>
      <c r="P255" s="4"/>
      <c r="Q255" s="4"/>
      <c r="R255" s="4"/>
      <c r="S255" s="4"/>
      <c r="T255" s="4"/>
      <c r="U255" s="4"/>
      <c r="V255" s="21"/>
    </row>
    <row r="256" spans="1:22" x14ac:dyDescent="0.25">
      <c r="A256" s="10">
        <f t="shared" si="11"/>
        <v>52171</v>
      </c>
      <c r="B256">
        <f t="shared" si="9"/>
        <v>22</v>
      </c>
      <c r="C256">
        <v>255</v>
      </c>
      <c r="D256" s="4">
        <f>'Annuitair deel aflossing'!D256</f>
        <v>0</v>
      </c>
      <c r="E256" s="4">
        <f>SUM('Annuitair deel aflossing'!E256,Aflossingsvrij!D256)</f>
        <v>0</v>
      </c>
      <c r="F256" s="4">
        <f>SUM('Annuitair deel aflossing'!F256,Aflossingsvrij!E256)</f>
        <v>0</v>
      </c>
      <c r="G256" s="4">
        <f>SUM('Annuitair deel aflossing'!G256,Aflossingsvrij!F256)</f>
        <v>0</v>
      </c>
      <c r="H256" s="4">
        <v>0</v>
      </c>
      <c r="I256" s="4">
        <f t="shared" si="10"/>
        <v>0</v>
      </c>
      <c r="J256" s="4">
        <f>SUM('Annuitair deel aflossing'!J256,Aflossingsvrij!I256)</f>
        <v>0</v>
      </c>
      <c r="K256" s="4">
        <f>SUM('Annuitair deel aflossing'!K256,Aflossingsvrij!J256)</f>
        <v>0</v>
      </c>
      <c r="L256" s="4">
        <f>SUM('Annuitair deel aflossing'!L256,Aflossingsvrij!K256)</f>
        <v>0</v>
      </c>
      <c r="M256" s="4"/>
      <c r="N256" s="4"/>
      <c r="O256" s="4"/>
      <c r="P256" s="4"/>
      <c r="Q256" s="4"/>
      <c r="R256" s="4"/>
      <c r="S256" s="4"/>
      <c r="T256" s="4"/>
      <c r="U256" s="4"/>
      <c r="V256" s="21"/>
    </row>
    <row r="257" spans="1:22" x14ac:dyDescent="0.25">
      <c r="A257" s="10">
        <f t="shared" si="11"/>
        <v>52201</v>
      </c>
      <c r="B257">
        <f t="shared" si="9"/>
        <v>22</v>
      </c>
      <c r="C257">
        <v>256</v>
      </c>
      <c r="D257" s="4">
        <f>'Annuitair deel aflossing'!D257</f>
        <v>0</v>
      </c>
      <c r="E257" s="4">
        <f>SUM('Annuitair deel aflossing'!E257,Aflossingsvrij!D257)</f>
        <v>0</v>
      </c>
      <c r="F257" s="4">
        <f>SUM('Annuitair deel aflossing'!F257,Aflossingsvrij!E257)</f>
        <v>0</v>
      </c>
      <c r="G257" s="4">
        <f>SUM('Annuitair deel aflossing'!G257,Aflossingsvrij!F257)</f>
        <v>0</v>
      </c>
      <c r="H257" s="4">
        <v>0</v>
      </c>
      <c r="I257" s="4">
        <f t="shared" si="10"/>
        <v>0</v>
      </c>
      <c r="J257" s="4">
        <f>SUM('Annuitair deel aflossing'!J257,Aflossingsvrij!I257)</f>
        <v>0</v>
      </c>
      <c r="K257" s="4">
        <f>SUM('Annuitair deel aflossing'!K257,Aflossingsvrij!J257)</f>
        <v>0</v>
      </c>
      <c r="L257" s="4">
        <f>SUM('Annuitair deel aflossing'!L257,Aflossingsvrij!K257)</f>
        <v>0</v>
      </c>
      <c r="M257" s="4"/>
      <c r="N257" s="4"/>
      <c r="O257" s="4"/>
      <c r="P257" s="4"/>
      <c r="Q257" s="4"/>
      <c r="R257" s="4"/>
      <c r="S257" s="4"/>
      <c r="T257" s="4"/>
      <c r="U257" s="4"/>
      <c r="V257" s="21"/>
    </row>
    <row r="258" spans="1:22" x14ac:dyDescent="0.25">
      <c r="A258" s="10">
        <f t="shared" si="11"/>
        <v>52232</v>
      </c>
      <c r="B258">
        <f t="shared" si="9"/>
        <v>22</v>
      </c>
      <c r="C258">
        <v>257</v>
      </c>
      <c r="D258" s="4">
        <f>'Annuitair deel aflossing'!D258</f>
        <v>0</v>
      </c>
      <c r="E258" s="4">
        <f>SUM('Annuitair deel aflossing'!E258,Aflossingsvrij!D258)</f>
        <v>0</v>
      </c>
      <c r="F258" s="4">
        <f>SUM('Annuitair deel aflossing'!F258,Aflossingsvrij!E258)</f>
        <v>0</v>
      </c>
      <c r="G258" s="4">
        <f>SUM('Annuitair deel aflossing'!G258,Aflossingsvrij!F258)</f>
        <v>0</v>
      </c>
      <c r="H258" s="4">
        <v>0</v>
      </c>
      <c r="I258" s="4">
        <f t="shared" si="10"/>
        <v>0</v>
      </c>
      <c r="J258" s="4">
        <f>SUM('Annuitair deel aflossing'!J258,Aflossingsvrij!I258)</f>
        <v>0</v>
      </c>
      <c r="K258" s="4">
        <f>SUM('Annuitair deel aflossing'!K258,Aflossingsvrij!J258)</f>
        <v>0</v>
      </c>
      <c r="L258" s="4">
        <f>SUM('Annuitair deel aflossing'!L258,Aflossingsvrij!K258)</f>
        <v>0</v>
      </c>
      <c r="M258" s="4"/>
      <c r="N258" s="4"/>
      <c r="O258" s="4"/>
      <c r="P258" s="4"/>
      <c r="Q258" s="4"/>
      <c r="R258" s="4"/>
      <c r="S258" s="4"/>
      <c r="T258" s="4"/>
      <c r="U258" s="4"/>
      <c r="V258" s="21"/>
    </row>
    <row r="259" spans="1:22" x14ac:dyDescent="0.25">
      <c r="A259" s="10">
        <f t="shared" si="11"/>
        <v>52263</v>
      </c>
      <c r="B259">
        <f t="shared" ref="B259:B322" si="12">CEILING(C259/12,1)</f>
        <v>22</v>
      </c>
      <c r="C259">
        <v>258</v>
      </c>
      <c r="D259" s="4">
        <f>'Annuitair deel aflossing'!D259</f>
        <v>0</v>
      </c>
      <c r="E259" s="4">
        <f>SUM('Annuitair deel aflossing'!E259,Aflossingsvrij!D259)</f>
        <v>0</v>
      </c>
      <c r="F259" s="4">
        <f>SUM('Annuitair deel aflossing'!F259,Aflossingsvrij!E259)</f>
        <v>0</v>
      </c>
      <c r="G259" s="4">
        <f>SUM('Annuitair deel aflossing'!G259,Aflossingsvrij!F259)</f>
        <v>0</v>
      </c>
      <c r="H259" s="4">
        <v>0</v>
      </c>
      <c r="I259" s="4">
        <f t="shared" ref="I259:I322" si="13">G259-H259</f>
        <v>0</v>
      </c>
      <c r="J259" s="4">
        <f>SUM('Annuitair deel aflossing'!J259,Aflossingsvrij!I259)</f>
        <v>0</v>
      </c>
      <c r="K259" s="4">
        <f>SUM('Annuitair deel aflossing'!K259,Aflossingsvrij!J259)</f>
        <v>0</v>
      </c>
      <c r="L259" s="4">
        <f>SUM('Annuitair deel aflossing'!L259,Aflossingsvrij!K259)</f>
        <v>0</v>
      </c>
      <c r="M259" s="4"/>
      <c r="N259" s="4"/>
      <c r="O259" s="4"/>
      <c r="P259" s="4"/>
      <c r="Q259" s="4"/>
      <c r="R259" s="4"/>
      <c r="S259" s="4"/>
      <c r="T259" s="4"/>
      <c r="U259" s="4"/>
      <c r="V259" s="21"/>
    </row>
    <row r="260" spans="1:22" x14ac:dyDescent="0.25">
      <c r="A260" s="10">
        <f t="shared" ref="A260:A323" si="14">DATE(YEAR(A259),MONTH(A259)+1,DAY(A259))</f>
        <v>52291</v>
      </c>
      <c r="B260">
        <f t="shared" si="12"/>
        <v>22</v>
      </c>
      <c r="C260">
        <v>259</v>
      </c>
      <c r="D260" s="4">
        <f>'Annuitair deel aflossing'!D260</f>
        <v>0</v>
      </c>
      <c r="E260" s="4">
        <f>SUM('Annuitair deel aflossing'!E260,Aflossingsvrij!D260)</f>
        <v>0</v>
      </c>
      <c r="F260" s="4">
        <f>SUM('Annuitair deel aflossing'!F260,Aflossingsvrij!E260)</f>
        <v>0</v>
      </c>
      <c r="G260" s="4">
        <f>SUM('Annuitair deel aflossing'!G260,Aflossingsvrij!F260)</f>
        <v>0</v>
      </c>
      <c r="H260" s="4">
        <v>0</v>
      </c>
      <c r="I260" s="4">
        <f t="shared" si="13"/>
        <v>0</v>
      </c>
      <c r="J260" s="4">
        <f>SUM('Annuitair deel aflossing'!J260,Aflossingsvrij!I260)</f>
        <v>0</v>
      </c>
      <c r="K260" s="4">
        <f>SUM('Annuitair deel aflossing'!K260,Aflossingsvrij!J260)</f>
        <v>0</v>
      </c>
      <c r="L260" s="4">
        <f>SUM('Annuitair deel aflossing'!L260,Aflossingsvrij!K260)</f>
        <v>0</v>
      </c>
      <c r="M260" s="4"/>
      <c r="N260" s="4"/>
      <c r="O260" s="4"/>
      <c r="P260" s="4"/>
      <c r="Q260" s="4"/>
      <c r="R260" s="4"/>
      <c r="S260" s="4"/>
      <c r="T260" s="4"/>
      <c r="U260" s="4"/>
      <c r="V260" s="21"/>
    </row>
    <row r="261" spans="1:22" x14ac:dyDescent="0.25">
      <c r="A261" s="10">
        <f t="shared" si="14"/>
        <v>52322</v>
      </c>
      <c r="B261">
        <f t="shared" si="12"/>
        <v>22</v>
      </c>
      <c r="C261">
        <v>260</v>
      </c>
      <c r="D261" s="4">
        <f>'Annuitair deel aflossing'!D261</f>
        <v>0</v>
      </c>
      <c r="E261" s="4">
        <f>SUM('Annuitair deel aflossing'!E261,Aflossingsvrij!D261)</f>
        <v>0</v>
      </c>
      <c r="F261" s="4">
        <f>SUM('Annuitair deel aflossing'!F261,Aflossingsvrij!E261)</f>
        <v>0</v>
      </c>
      <c r="G261" s="4">
        <f>SUM('Annuitair deel aflossing'!G261,Aflossingsvrij!F261)</f>
        <v>0</v>
      </c>
      <c r="H261" s="4">
        <v>0</v>
      </c>
      <c r="I261" s="4">
        <f t="shared" si="13"/>
        <v>0</v>
      </c>
      <c r="J261" s="4">
        <f>SUM('Annuitair deel aflossing'!J261,Aflossingsvrij!I261)</f>
        <v>0</v>
      </c>
      <c r="K261" s="4">
        <f>SUM('Annuitair deel aflossing'!K261,Aflossingsvrij!J261)</f>
        <v>0</v>
      </c>
      <c r="L261" s="4">
        <f>SUM('Annuitair deel aflossing'!L261,Aflossingsvrij!K261)</f>
        <v>0</v>
      </c>
      <c r="M261" s="4"/>
      <c r="N261" s="4"/>
      <c r="O261" s="4"/>
      <c r="P261" s="4"/>
      <c r="Q261" s="4"/>
      <c r="R261" s="4"/>
      <c r="S261" s="4"/>
      <c r="T261" s="4"/>
      <c r="U261" s="4"/>
      <c r="V261" s="21"/>
    </row>
    <row r="262" spans="1:22" x14ac:dyDescent="0.25">
      <c r="A262" s="10">
        <f t="shared" si="14"/>
        <v>52352</v>
      </c>
      <c r="B262">
        <f t="shared" si="12"/>
        <v>22</v>
      </c>
      <c r="C262">
        <v>261</v>
      </c>
      <c r="D262" s="4">
        <f>'Annuitair deel aflossing'!D262</f>
        <v>0</v>
      </c>
      <c r="E262" s="4">
        <f>SUM('Annuitair deel aflossing'!E262,Aflossingsvrij!D262)</f>
        <v>0</v>
      </c>
      <c r="F262" s="4">
        <f>SUM('Annuitair deel aflossing'!F262,Aflossingsvrij!E262)</f>
        <v>0</v>
      </c>
      <c r="G262" s="4">
        <f>SUM('Annuitair deel aflossing'!G262,Aflossingsvrij!F262)</f>
        <v>0</v>
      </c>
      <c r="H262" s="4">
        <v>0</v>
      </c>
      <c r="I262" s="4">
        <f t="shared" si="13"/>
        <v>0</v>
      </c>
      <c r="J262" s="4">
        <f>SUM('Annuitair deel aflossing'!J262,Aflossingsvrij!I262)</f>
        <v>0</v>
      </c>
      <c r="K262" s="4">
        <f>SUM('Annuitair deel aflossing'!K262,Aflossingsvrij!J262)</f>
        <v>0</v>
      </c>
      <c r="L262" s="4">
        <f>SUM('Annuitair deel aflossing'!L262,Aflossingsvrij!K262)</f>
        <v>0</v>
      </c>
      <c r="M262" s="4"/>
      <c r="N262" s="4"/>
      <c r="O262" s="4"/>
      <c r="P262" s="4"/>
      <c r="Q262" s="4"/>
      <c r="R262" s="4"/>
      <c r="S262" s="4"/>
      <c r="T262" s="4"/>
      <c r="U262" s="4"/>
      <c r="V262" s="21"/>
    </row>
    <row r="263" spans="1:22" x14ac:dyDescent="0.25">
      <c r="A263" s="10">
        <f t="shared" si="14"/>
        <v>52383</v>
      </c>
      <c r="B263">
        <f t="shared" si="12"/>
        <v>22</v>
      </c>
      <c r="C263">
        <v>262</v>
      </c>
      <c r="D263" s="4">
        <f>'Annuitair deel aflossing'!D263</f>
        <v>0</v>
      </c>
      <c r="E263" s="4">
        <f>SUM('Annuitair deel aflossing'!E263,Aflossingsvrij!D263)</f>
        <v>0</v>
      </c>
      <c r="F263" s="4">
        <f>SUM('Annuitair deel aflossing'!F263,Aflossingsvrij!E263)</f>
        <v>0</v>
      </c>
      <c r="G263" s="4">
        <f>SUM('Annuitair deel aflossing'!G263,Aflossingsvrij!F263)</f>
        <v>0</v>
      </c>
      <c r="H263" s="4">
        <v>0</v>
      </c>
      <c r="I263" s="4">
        <f t="shared" si="13"/>
        <v>0</v>
      </c>
      <c r="J263" s="4">
        <f>SUM('Annuitair deel aflossing'!J263,Aflossingsvrij!I263)</f>
        <v>0</v>
      </c>
      <c r="K263" s="4">
        <f>SUM('Annuitair deel aflossing'!K263,Aflossingsvrij!J263)</f>
        <v>0</v>
      </c>
      <c r="L263" s="4">
        <f>SUM('Annuitair deel aflossing'!L263,Aflossingsvrij!K263)</f>
        <v>0</v>
      </c>
      <c r="M263" s="4"/>
      <c r="N263" s="4"/>
      <c r="O263" s="4"/>
      <c r="P263" s="4"/>
      <c r="Q263" s="4"/>
      <c r="R263" s="4"/>
      <c r="S263" s="4"/>
      <c r="T263" s="4"/>
      <c r="U263" s="4"/>
      <c r="V263" s="21"/>
    </row>
    <row r="264" spans="1:22" x14ac:dyDescent="0.25">
      <c r="A264" s="10">
        <f t="shared" si="14"/>
        <v>52413</v>
      </c>
      <c r="B264">
        <f t="shared" si="12"/>
        <v>22</v>
      </c>
      <c r="C264">
        <v>263</v>
      </c>
      <c r="D264" s="4">
        <f>'Annuitair deel aflossing'!D264</f>
        <v>0</v>
      </c>
      <c r="E264" s="4">
        <f>SUM('Annuitair deel aflossing'!E264,Aflossingsvrij!D264)</f>
        <v>0</v>
      </c>
      <c r="F264" s="4">
        <f>SUM('Annuitair deel aflossing'!F264,Aflossingsvrij!E264)</f>
        <v>0</v>
      </c>
      <c r="G264" s="4">
        <f>SUM('Annuitair deel aflossing'!G264,Aflossingsvrij!F264)</f>
        <v>0</v>
      </c>
      <c r="H264" s="4">
        <v>0</v>
      </c>
      <c r="I264" s="4">
        <f t="shared" si="13"/>
        <v>0</v>
      </c>
      <c r="J264" s="4">
        <f>SUM('Annuitair deel aflossing'!J264,Aflossingsvrij!I264)</f>
        <v>0</v>
      </c>
      <c r="K264" s="4">
        <f>SUM('Annuitair deel aflossing'!K264,Aflossingsvrij!J264)</f>
        <v>0</v>
      </c>
      <c r="L264" s="4">
        <f>SUM('Annuitair deel aflossing'!L264,Aflossingsvrij!K264)</f>
        <v>0</v>
      </c>
      <c r="M264" s="4"/>
      <c r="N264" s="4"/>
      <c r="O264" s="4"/>
      <c r="P264" s="4"/>
      <c r="Q264" s="4"/>
      <c r="R264" s="4"/>
      <c r="S264" s="4"/>
      <c r="T264" s="4"/>
      <c r="U264" s="4"/>
      <c r="V264" s="21"/>
    </row>
    <row r="265" spans="1:22" x14ac:dyDescent="0.25">
      <c r="A265" s="10">
        <f t="shared" si="14"/>
        <v>52444</v>
      </c>
      <c r="B265">
        <f t="shared" si="12"/>
        <v>22</v>
      </c>
      <c r="C265">
        <v>264</v>
      </c>
      <c r="D265" s="4">
        <f>'Annuitair deel aflossing'!D265</f>
        <v>0</v>
      </c>
      <c r="E265" s="4">
        <f>SUM('Annuitair deel aflossing'!E265,Aflossingsvrij!D265)</f>
        <v>0</v>
      </c>
      <c r="F265" s="4">
        <f>SUM('Annuitair deel aflossing'!F265,Aflossingsvrij!E265)</f>
        <v>0</v>
      </c>
      <c r="G265" s="4">
        <f>SUM('Annuitair deel aflossing'!G265,Aflossingsvrij!F265)</f>
        <v>0</v>
      </c>
      <c r="H265" s="4">
        <v>0</v>
      </c>
      <c r="I265" s="4">
        <f t="shared" si="13"/>
        <v>0</v>
      </c>
      <c r="J265" s="4">
        <f>SUM('Annuitair deel aflossing'!J265,Aflossingsvrij!I265)</f>
        <v>0</v>
      </c>
      <c r="K265" s="4">
        <f>SUM('Annuitair deel aflossing'!K265,Aflossingsvrij!J265)</f>
        <v>0</v>
      </c>
      <c r="L265" s="4">
        <f>SUM('Annuitair deel aflossing'!L265,Aflossingsvrij!K265)</f>
        <v>0</v>
      </c>
      <c r="M265" s="4"/>
      <c r="N265" s="4"/>
      <c r="O265" s="4"/>
      <c r="P265" s="4"/>
      <c r="Q265" s="4"/>
      <c r="R265" s="4"/>
      <c r="S265" s="4"/>
      <c r="T265" s="4"/>
      <c r="U265" s="4"/>
      <c r="V265" s="21"/>
    </row>
    <row r="266" spans="1:22" x14ac:dyDescent="0.25">
      <c r="A266" s="10">
        <f t="shared" si="14"/>
        <v>52475</v>
      </c>
      <c r="B266">
        <f t="shared" si="12"/>
        <v>23</v>
      </c>
      <c r="C266">
        <v>265</v>
      </c>
      <c r="D266" s="4">
        <f>'Annuitair deel aflossing'!D266</f>
        <v>0</v>
      </c>
      <c r="E266" s="4">
        <f>SUM('Annuitair deel aflossing'!E266,Aflossingsvrij!D266)</f>
        <v>0</v>
      </c>
      <c r="F266" s="4">
        <f>SUM('Annuitair deel aflossing'!F266,Aflossingsvrij!E266)</f>
        <v>0</v>
      </c>
      <c r="G266" s="4">
        <f>SUM('Annuitair deel aflossing'!G266,Aflossingsvrij!F266)</f>
        <v>0</v>
      </c>
      <c r="H266" s="4">
        <v>0</v>
      </c>
      <c r="I266" s="4">
        <f t="shared" si="13"/>
        <v>0</v>
      </c>
      <c r="J266" s="4">
        <f>SUM('Annuitair deel aflossing'!J266,Aflossingsvrij!I266)</f>
        <v>0</v>
      </c>
      <c r="K266" s="4">
        <f>SUM('Annuitair deel aflossing'!K266,Aflossingsvrij!J266)</f>
        <v>0</v>
      </c>
      <c r="L266" s="4">
        <f>SUM('Annuitair deel aflossing'!L266,Aflossingsvrij!K266)</f>
        <v>0</v>
      </c>
      <c r="M266" s="4"/>
      <c r="N266" s="4"/>
      <c r="O266" s="4"/>
      <c r="P266" s="4"/>
      <c r="Q266" s="4"/>
      <c r="R266" s="4"/>
      <c r="S266" s="4"/>
      <c r="T266" s="4"/>
      <c r="U266" s="4"/>
      <c r="V266" s="21"/>
    </row>
    <row r="267" spans="1:22" x14ac:dyDescent="0.25">
      <c r="A267" s="10">
        <f t="shared" si="14"/>
        <v>52505</v>
      </c>
      <c r="B267">
        <f t="shared" si="12"/>
        <v>23</v>
      </c>
      <c r="C267">
        <v>266</v>
      </c>
      <c r="D267" s="4">
        <f>'Annuitair deel aflossing'!D267</f>
        <v>0</v>
      </c>
      <c r="E267" s="4">
        <f>SUM('Annuitair deel aflossing'!E267,Aflossingsvrij!D267)</f>
        <v>0</v>
      </c>
      <c r="F267" s="4">
        <f>SUM('Annuitair deel aflossing'!F267,Aflossingsvrij!E267)</f>
        <v>0</v>
      </c>
      <c r="G267" s="4">
        <f>SUM('Annuitair deel aflossing'!G267,Aflossingsvrij!F267)</f>
        <v>0</v>
      </c>
      <c r="H267" s="4">
        <v>0</v>
      </c>
      <c r="I267" s="4">
        <f t="shared" si="13"/>
        <v>0</v>
      </c>
      <c r="J267" s="4">
        <f>SUM('Annuitair deel aflossing'!J267,Aflossingsvrij!I267)</f>
        <v>0</v>
      </c>
      <c r="K267" s="4">
        <f>SUM('Annuitair deel aflossing'!K267,Aflossingsvrij!J267)</f>
        <v>0</v>
      </c>
      <c r="L267" s="4">
        <f>SUM('Annuitair deel aflossing'!L267,Aflossingsvrij!K267)</f>
        <v>0</v>
      </c>
      <c r="M267" s="4"/>
      <c r="N267" s="4"/>
      <c r="O267" s="4"/>
      <c r="P267" s="4"/>
      <c r="Q267" s="4"/>
      <c r="R267" s="4"/>
      <c r="S267" s="4"/>
      <c r="T267" s="4"/>
      <c r="U267" s="4"/>
      <c r="V267" s="21"/>
    </row>
    <row r="268" spans="1:22" x14ac:dyDescent="0.25">
      <c r="A268" s="10">
        <f t="shared" si="14"/>
        <v>52536</v>
      </c>
      <c r="B268">
        <f t="shared" si="12"/>
        <v>23</v>
      </c>
      <c r="C268">
        <v>267</v>
      </c>
      <c r="D268" s="4">
        <f>'Annuitair deel aflossing'!D268</f>
        <v>0</v>
      </c>
      <c r="E268" s="4">
        <f>SUM('Annuitair deel aflossing'!E268,Aflossingsvrij!D268)</f>
        <v>0</v>
      </c>
      <c r="F268" s="4">
        <f>SUM('Annuitair deel aflossing'!F268,Aflossingsvrij!E268)</f>
        <v>0</v>
      </c>
      <c r="G268" s="4">
        <f>SUM('Annuitair deel aflossing'!G268,Aflossingsvrij!F268)</f>
        <v>0</v>
      </c>
      <c r="H268" s="4">
        <v>0</v>
      </c>
      <c r="I268" s="4">
        <f t="shared" si="13"/>
        <v>0</v>
      </c>
      <c r="J268" s="4">
        <f>SUM('Annuitair deel aflossing'!J268,Aflossingsvrij!I268)</f>
        <v>0</v>
      </c>
      <c r="K268" s="4">
        <f>SUM('Annuitair deel aflossing'!K268,Aflossingsvrij!J268)</f>
        <v>0</v>
      </c>
      <c r="L268" s="4">
        <f>SUM('Annuitair deel aflossing'!L268,Aflossingsvrij!K268)</f>
        <v>0</v>
      </c>
      <c r="M268" s="4"/>
      <c r="N268" s="4"/>
      <c r="O268" s="4"/>
      <c r="P268" s="4"/>
      <c r="Q268" s="4"/>
      <c r="R268" s="4"/>
      <c r="S268" s="4"/>
      <c r="T268" s="4"/>
      <c r="U268" s="4"/>
      <c r="V268" s="21"/>
    </row>
    <row r="269" spans="1:22" x14ac:dyDescent="0.25">
      <c r="A269" s="10">
        <f t="shared" si="14"/>
        <v>52566</v>
      </c>
      <c r="B269">
        <f t="shared" si="12"/>
        <v>23</v>
      </c>
      <c r="C269">
        <v>268</v>
      </c>
      <c r="D269" s="4">
        <f>'Annuitair deel aflossing'!D269</f>
        <v>0</v>
      </c>
      <c r="E269" s="4">
        <f>SUM('Annuitair deel aflossing'!E269,Aflossingsvrij!D269)</f>
        <v>0</v>
      </c>
      <c r="F269" s="4">
        <f>SUM('Annuitair deel aflossing'!F269,Aflossingsvrij!E269)</f>
        <v>0</v>
      </c>
      <c r="G269" s="4">
        <f>SUM('Annuitair deel aflossing'!G269,Aflossingsvrij!F269)</f>
        <v>0</v>
      </c>
      <c r="H269" s="4">
        <v>0</v>
      </c>
      <c r="I269" s="4">
        <f t="shared" si="13"/>
        <v>0</v>
      </c>
      <c r="J269" s="4">
        <f>SUM('Annuitair deel aflossing'!J269,Aflossingsvrij!I269)</f>
        <v>0</v>
      </c>
      <c r="K269" s="4">
        <f>SUM('Annuitair deel aflossing'!K269,Aflossingsvrij!J269)</f>
        <v>0</v>
      </c>
      <c r="L269" s="4">
        <f>SUM('Annuitair deel aflossing'!L269,Aflossingsvrij!K269)</f>
        <v>0</v>
      </c>
      <c r="M269" s="4"/>
      <c r="N269" s="4"/>
      <c r="O269" s="4"/>
      <c r="P269" s="4"/>
      <c r="Q269" s="4"/>
      <c r="R269" s="4"/>
      <c r="S269" s="4"/>
      <c r="T269" s="4"/>
      <c r="U269" s="4"/>
      <c r="V269" s="21"/>
    </row>
    <row r="270" spans="1:22" x14ac:dyDescent="0.25">
      <c r="A270" s="10">
        <f t="shared" si="14"/>
        <v>52597</v>
      </c>
      <c r="B270">
        <f t="shared" si="12"/>
        <v>23</v>
      </c>
      <c r="C270">
        <v>269</v>
      </c>
      <c r="D270" s="4">
        <f>'Annuitair deel aflossing'!D270</f>
        <v>0</v>
      </c>
      <c r="E270" s="4">
        <f>SUM('Annuitair deel aflossing'!E270,Aflossingsvrij!D270)</f>
        <v>0</v>
      </c>
      <c r="F270" s="4">
        <f>SUM('Annuitair deel aflossing'!F270,Aflossingsvrij!E270)</f>
        <v>0</v>
      </c>
      <c r="G270" s="4">
        <f>SUM('Annuitair deel aflossing'!G270,Aflossingsvrij!F270)</f>
        <v>0</v>
      </c>
      <c r="H270" s="4">
        <v>0</v>
      </c>
      <c r="I270" s="4">
        <f t="shared" si="13"/>
        <v>0</v>
      </c>
      <c r="J270" s="4">
        <f>SUM('Annuitair deel aflossing'!J270,Aflossingsvrij!I270)</f>
        <v>0</v>
      </c>
      <c r="K270" s="4">
        <f>SUM('Annuitair deel aflossing'!K270,Aflossingsvrij!J270)</f>
        <v>0</v>
      </c>
      <c r="L270" s="4">
        <f>SUM('Annuitair deel aflossing'!L270,Aflossingsvrij!K270)</f>
        <v>0</v>
      </c>
      <c r="M270" s="4"/>
      <c r="N270" s="4"/>
      <c r="O270" s="4"/>
      <c r="P270" s="4"/>
      <c r="Q270" s="4"/>
      <c r="R270" s="4"/>
      <c r="S270" s="4"/>
      <c r="T270" s="4"/>
      <c r="U270" s="4"/>
      <c r="V270" s="21"/>
    </row>
    <row r="271" spans="1:22" x14ac:dyDescent="0.25">
      <c r="A271" s="10">
        <f t="shared" si="14"/>
        <v>52628</v>
      </c>
      <c r="B271">
        <f t="shared" si="12"/>
        <v>23</v>
      </c>
      <c r="C271">
        <v>270</v>
      </c>
      <c r="D271" s="4">
        <f>'Annuitair deel aflossing'!D271</f>
        <v>0</v>
      </c>
      <c r="E271" s="4">
        <f>SUM('Annuitair deel aflossing'!E271,Aflossingsvrij!D271)</f>
        <v>0</v>
      </c>
      <c r="F271" s="4">
        <f>SUM('Annuitair deel aflossing'!F271,Aflossingsvrij!E271)</f>
        <v>0</v>
      </c>
      <c r="G271" s="4">
        <f>SUM('Annuitair deel aflossing'!G271,Aflossingsvrij!F271)</f>
        <v>0</v>
      </c>
      <c r="H271" s="4">
        <v>0</v>
      </c>
      <c r="I271" s="4">
        <f t="shared" si="13"/>
        <v>0</v>
      </c>
      <c r="J271" s="4">
        <f>SUM('Annuitair deel aflossing'!J271,Aflossingsvrij!I271)</f>
        <v>0</v>
      </c>
      <c r="K271" s="4">
        <f>SUM('Annuitair deel aflossing'!K271,Aflossingsvrij!J271)</f>
        <v>0</v>
      </c>
      <c r="L271" s="4">
        <f>SUM('Annuitair deel aflossing'!L271,Aflossingsvrij!K271)</f>
        <v>0</v>
      </c>
      <c r="M271" s="4"/>
      <c r="N271" s="4"/>
      <c r="O271" s="4"/>
      <c r="P271" s="4"/>
      <c r="Q271" s="4"/>
      <c r="R271" s="4"/>
      <c r="S271" s="4"/>
      <c r="T271" s="4"/>
      <c r="U271" s="4"/>
      <c r="V271" s="21"/>
    </row>
    <row r="272" spans="1:22" x14ac:dyDescent="0.25">
      <c r="A272" s="10">
        <f t="shared" si="14"/>
        <v>52657</v>
      </c>
      <c r="B272">
        <f t="shared" si="12"/>
        <v>23</v>
      </c>
      <c r="C272">
        <v>271</v>
      </c>
      <c r="D272" s="4">
        <f>'Annuitair deel aflossing'!D272</f>
        <v>0</v>
      </c>
      <c r="E272" s="4">
        <f>SUM('Annuitair deel aflossing'!E272,Aflossingsvrij!D272)</f>
        <v>0</v>
      </c>
      <c r="F272" s="4">
        <f>SUM('Annuitair deel aflossing'!F272,Aflossingsvrij!E272)</f>
        <v>0</v>
      </c>
      <c r="G272" s="4">
        <f>SUM('Annuitair deel aflossing'!G272,Aflossingsvrij!F272)</f>
        <v>0</v>
      </c>
      <c r="H272" s="4">
        <v>0</v>
      </c>
      <c r="I272" s="4">
        <f t="shared" si="13"/>
        <v>0</v>
      </c>
      <c r="J272" s="4">
        <f>SUM('Annuitair deel aflossing'!J272,Aflossingsvrij!I272)</f>
        <v>0</v>
      </c>
      <c r="K272" s="4">
        <f>SUM('Annuitair deel aflossing'!K272,Aflossingsvrij!J272)</f>
        <v>0</v>
      </c>
      <c r="L272" s="4">
        <f>SUM('Annuitair deel aflossing'!L272,Aflossingsvrij!K272)</f>
        <v>0</v>
      </c>
      <c r="M272" s="4"/>
      <c r="N272" s="4"/>
      <c r="O272" s="4"/>
      <c r="P272" s="4"/>
      <c r="Q272" s="4"/>
      <c r="R272" s="4"/>
      <c r="S272" s="4"/>
      <c r="T272" s="4"/>
      <c r="U272" s="4"/>
      <c r="V272" s="21"/>
    </row>
    <row r="273" spans="1:22" x14ac:dyDescent="0.25">
      <c r="A273" s="10">
        <f t="shared" si="14"/>
        <v>52688</v>
      </c>
      <c r="B273">
        <f t="shared" si="12"/>
        <v>23</v>
      </c>
      <c r="C273">
        <v>272</v>
      </c>
      <c r="D273" s="4">
        <f>'Annuitair deel aflossing'!D273</f>
        <v>0</v>
      </c>
      <c r="E273" s="4">
        <f>SUM('Annuitair deel aflossing'!E273,Aflossingsvrij!D273)</f>
        <v>0</v>
      </c>
      <c r="F273" s="4">
        <f>SUM('Annuitair deel aflossing'!F273,Aflossingsvrij!E273)</f>
        <v>0</v>
      </c>
      <c r="G273" s="4">
        <f>SUM('Annuitair deel aflossing'!G273,Aflossingsvrij!F273)</f>
        <v>0</v>
      </c>
      <c r="H273" s="4">
        <v>0</v>
      </c>
      <c r="I273" s="4">
        <f t="shared" si="13"/>
        <v>0</v>
      </c>
      <c r="J273" s="4">
        <f>SUM('Annuitair deel aflossing'!J273,Aflossingsvrij!I273)</f>
        <v>0</v>
      </c>
      <c r="K273" s="4">
        <f>SUM('Annuitair deel aflossing'!K273,Aflossingsvrij!J273)</f>
        <v>0</v>
      </c>
      <c r="L273" s="4">
        <f>SUM('Annuitair deel aflossing'!L273,Aflossingsvrij!K273)</f>
        <v>0</v>
      </c>
      <c r="M273" s="4"/>
      <c r="N273" s="4"/>
      <c r="O273" s="4"/>
      <c r="P273" s="4"/>
      <c r="Q273" s="4"/>
      <c r="R273" s="4"/>
      <c r="S273" s="4"/>
      <c r="T273" s="4"/>
      <c r="U273" s="4"/>
      <c r="V273" s="21"/>
    </row>
    <row r="274" spans="1:22" x14ac:dyDescent="0.25">
      <c r="A274" s="10">
        <f t="shared" si="14"/>
        <v>52718</v>
      </c>
      <c r="B274">
        <f t="shared" si="12"/>
        <v>23</v>
      </c>
      <c r="C274">
        <v>273</v>
      </c>
      <c r="D274" s="4">
        <f>'Annuitair deel aflossing'!D274</f>
        <v>0</v>
      </c>
      <c r="E274" s="4">
        <f>SUM('Annuitair deel aflossing'!E274,Aflossingsvrij!D274)</f>
        <v>0</v>
      </c>
      <c r="F274" s="4">
        <f>SUM('Annuitair deel aflossing'!F274,Aflossingsvrij!E274)</f>
        <v>0</v>
      </c>
      <c r="G274" s="4">
        <f>SUM('Annuitair deel aflossing'!G274,Aflossingsvrij!F274)</f>
        <v>0</v>
      </c>
      <c r="H274" s="4">
        <v>0</v>
      </c>
      <c r="I274" s="4">
        <f t="shared" si="13"/>
        <v>0</v>
      </c>
      <c r="J274" s="4">
        <f>SUM('Annuitair deel aflossing'!J274,Aflossingsvrij!I274)</f>
        <v>0</v>
      </c>
      <c r="K274" s="4">
        <f>SUM('Annuitair deel aflossing'!K274,Aflossingsvrij!J274)</f>
        <v>0</v>
      </c>
      <c r="L274" s="4">
        <f>SUM('Annuitair deel aflossing'!L274,Aflossingsvrij!K274)</f>
        <v>0</v>
      </c>
      <c r="M274" s="4"/>
      <c r="N274" s="4"/>
      <c r="O274" s="4"/>
      <c r="P274" s="4"/>
      <c r="Q274" s="4"/>
      <c r="R274" s="4"/>
      <c r="S274" s="4"/>
      <c r="T274" s="4"/>
      <c r="U274" s="4"/>
      <c r="V274" s="21"/>
    </row>
    <row r="275" spans="1:22" x14ac:dyDescent="0.25">
      <c r="A275" s="10">
        <f t="shared" si="14"/>
        <v>52749</v>
      </c>
      <c r="B275">
        <f t="shared" si="12"/>
        <v>23</v>
      </c>
      <c r="C275">
        <v>274</v>
      </c>
      <c r="D275" s="4">
        <f>'Annuitair deel aflossing'!D275</f>
        <v>0</v>
      </c>
      <c r="E275" s="4">
        <f>SUM('Annuitair deel aflossing'!E275,Aflossingsvrij!D275)</f>
        <v>0</v>
      </c>
      <c r="F275" s="4">
        <f>SUM('Annuitair deel aflossing'!F275,Aflossingsvrij!E275)</f>
        <v>0</v>
      </c>
      <c r="G275" s="4">
        <f>SUM('Annuitair deel aflossing'!G275,Aflossingsvrij!F275)</f>
        <v>0</v>
      </c>
      <c r="H275" s="4">
        <v>0</v>
      </c>
      <c r="I275" s="4">
        <f t="shared" si="13"/>
        <v>0</v>
      </c>
      <c r="J275" s="4">
        <f>SUM('Annuitair deel aflossing'!J275,Aflossingsvrij!I275)</f>
        <v>0</v>
      </c>
      <c r="K275" s="4">
        <f>SUM('Annuitair deel aflossing'!K275,Aflossingsvrij!J275)</f>
        <v>0</v>
      </c>
      <c r="L275" s="4">
        <f>SUM('Annuitair deel aflossing'!L275,Aflossingsvrij!K275)</f>
        <v>0</v>
      </c>
      <c r="M275" s="4"/>
      <c r="N275" s="4"/>
      <c r="O275" s="4"/>
      <c r="P275" s="4"/>
      <c r="Q275" s="4"/>
      <c r="R275" s="4"/>
      <c r="S275" s="4"/>
      <c r="T275" s="4"/>
      <c r="U275" s="4"/>
      <c r="V275" s="21"/>
    </row>
    <row r="276" spans="1:22" x14ac:dyDescent="0.25">
      <c r="A276" s="10">
        <f t="shared" si="14"/>
        <v>52779</v>
      </c>
      <c r="B276">
        <f t="shared" si="12"/>
        <v>23</v>
      </c>
      <c r="C276">
        <v>275</v>
      </c>
      <c r="D276" s="4">
        <f>'Annuitair deel aflossing'!D276</f>
        <v>0</v>
      </c>
      <c r="E276" s="4">
        <f>SUM('Annuitair deel aflossing'!E276,Aflossingsvrij!D276)</f>
        <v>0</v>
      </c>
      <c r="F276" s="4">
        <f>SUM('Annuitair deel aflossing'!F276,Aflossingsvrij!E276)</f>
        <v>0</v>
      </c>
      <c r="G276" s="4">
        <f>SUM('Annuitair deel aflossing'!G276,Aflossingsvrij!F276)</f>
        <v>0</v>
      </c>
      <c r="H276" s="4">
        <v>0</v>
      </c>
      <c r="I276" s="4">
        <f t="shared" si="13"/>
        <v>0</v>
      </c>
      <c r="J276" s="4">
        <f>SUM('Annuitair deel aflossing'!J276,Aflossingsvrij!I276)</f>
        <v>0</v>
      </c>
      <c r="K276" s="4">
        <f>SUM('Annuitair deel aflossing'!K276,Aflossingsvrij!J276)</f>
        <v>0</v>
      </c>
      <c r="L276" s="4">
        <f>SUM('Annuitair deel aflossing'!L276,Aflossingsvrij!K276)</f>
        <v>0</v>
      </c>
      <c r="M276" s="4"/>
      <c r="N276" s="4"/>
      <c r="O276" s="4"/>
      <c r="P276" s="4"/>
      <c r="Q276" s="4"/>
      <c r="R276" s="4"/>
      <c r="S276" s="4"/>
      <c r="T276" s="4"/>
      <c r="U276" s="4"/>
      <c r="V276" s="21"/>
    </row>
    <row r="277" spans="1:22" x14ac:dyDescent="0.25">
      <c r="A277" s="10">
        <f t="shared" si="14"/>
        <v>52810</v>
      </c>
      <c r="B277">
        <f t="shared" si="12"/>
        <v>23</v>
      </c>
      <c r="C277">
        <v>276</v>
      </c>
      <c r="D277" s="4">
        <f>'Annuitair deel aflossing'!D277</f>
        <v>0</v>
      </c>
      <c r="E277" s="4">
        <f>SUM('Annuitair deel aflossing'!E277,Aflossingsvrij!D277)</f>
        <v>0</v>
      </c>
      <c r="F277" s="4">
        <f>SUM('Annuitair deel aflossing'!F277,Aflossingsvrij!E277)</f>
        <v>0</v>
      </c>
      <c r="G277" s="4">
        <f>SUM('Annuitair deel aflossing'!G277,Aflossingsvrij!F277)</f>
        <v>0</v>
      </c>
      <c r="H277" s="4">
        <v>0</v>
      </c>
      <c r="I277" s="4">
        <f t="shared" si="13"/>
        <v>0</v>
      </c>
      <c r="J277" s="4">
        <f>SUM('Annuitair deel aflossing'!J277,Aflossingsvrij!I277)</f>
        <v>0</v>
      </c>
      <c r="K277" s="4">
        <f>SUM('Annuitair deel aflossing'!K277,Aflossingsvrij!J277)</f>
        <v>0</v>
      </c>
      <c r="L277" s="4">
        <f>SUM('Annuitair deel aflossing'!L277,Aflossingsvrij!K277)</f>
        <v>0</v>
      </c>
      <c r="M277" s="4"/>
      <c r="N277" s="4"/>
      <c r="O277" s="4"/>
      <c r="P277" s="4"/>
      <c r="Q277" s="4"/>
      <c r="R277" s="4"/>
      <c r="S277" s="4"/>
      <c r="T277" s="4"/>
      <c r="U277" s="4"/>
      <c r="V277" s="21"/>
    </row>
    <row r="278" spans="1:22" x14ac:dyDescent="0.25">
      <c r="A278" s="10">
        <f t="shared" si="14"/>
        <v>52841</v>
      </c>
      <c r="B278">
        <f t="shared" si="12"/>
        <v>24</v>
      </c>
      <c r="C278">
        <v>277</v>
      </c>
      <c r="D278" s="4">
        <f>'Annuitair deel aflossing'!D278</f>
        <v>0</v>
      </c>
      <c r="E278" s="4">
        <f>SUM('Annuitair deel aflossing'!E278,Aflossingsvrij!D278)</f>
        <v>0</v>
      </c>
      <c r="F278" s="4">
        <f>SUM('Annuitair deel aflossing'!F278,Aflossingsvrij!E278)</f>
        <v>0</v>
      </c>
      <c r="G278" s="4">
        <f>SUM('Annuitair deel aflossing'!G278,Aflossingsvrij!F278)</f>
        <v>0</v>
      </c>
      <c r="H278" s="4">
        <v>0</v>
      </c>
      <c r="I278" s="4">
        <f t="shared" si="13"/>
        <v>0</v>
      </c>
      <c r="J278" s="4">
        <f>SUM('Annuitair deel aflossing'!J278,Aflossingsvrij!I278)</f>
        <v>0</v>
      </c>
      <c r="K278" s="4">
        <f>SUM('Annuitair deel aflossing'!K278,Aflossingsvrij!J278)</f>
        <v>0</v>
      </c>
      <c r="L278" s="4">
        <f>SUM('Annuitair deel aflossing'!L278,Aflossingsvrij!K278)</f>
        <v>0</v>
      </c>
      <c r="M278" s="4"/>
      <c r="N278" s="4"/>
      <c r="O278" s="4"/>
      <c r="P278" s="4"/>
      <c r="Q278" s="4"/>
      <c r="R278" s="4"/>
      <c r="S278" s="4"/>
      <c r="T278" s="4"/>
      <c r="U278" s="4"/>
      <c r="V278" s="21"/>
    </row>
    <row r="279" spans="1:22" x14ac:dyDescent="0.25">
      <c r="A279" s="10">
        <f t="shared" si="14"/>
        <v>52871</v>
      </c>
      <c r="B279">
        <f t="shared" si="12"/>
        <v>24</v>
      </c>
      <c r="C279">
        <v>278</v>
      </c>
      <c r="D279" s="4">
        <f>'Annuitair deel aflossing'!D279</f>
        <v>0</v>
      </c>
      <c r="E279" s="4">
        <f>SUM('Annuitair deel aflossing'!E279,Aflossingsvrij!D279)</f>
        <v>0</v>
      </c>
      <c r="F279" s="4">
        <f>SUM('Annuitair deel aflossing'!F279,Aflossingsvrij!E279)</f>
        <v>0</v>
      </c>
      <c r="G279" s="4">
        <f>SUM('Annuitair deel aflossing'!G279,Aflossingsvrij!F279)</f>
        <v>0</v>
      </c>
      <c r="H279" s="4">
        <v>0</v>
      </c>
      <c r="I279" s="4">
        <f t="shared" si="13"/>
        <v>0</v>
      </c>
      <c r="J279" s="4">
        <f>SUM('Annuitair deel aflossing'!J279,Aflossingsvrij!I279)</f>
        <v>0</v>
      </c>
      <c r="K279" s="4">
        <f>SUM('Annuitair deel aflossing'!K279,Aflossingsvrij!J279)</f>
        <v>0</v>
      </c>
      <c r="L279" s="4">
        <f>SUM('Annuitair deel aflossing'!L279,Aflossingsvrij!K279)</f>
        <v>0</v>
      </c>
      <c r="M279" s="4"/>
      <c r="N279" s="4"/>
      <c r="O279" s="4"/>
      <c r="P279" s="4"/>
      <c r="Q279" s="4"/>
      <c r="R279" s="4"/>
      <c r="S279" s="4"/>
      <c r="T279" s="4"/>
      <c r="U279" s="4"/>
      <c r="V279" s="21"/>
    </row>
    <row r="280" spans="1:22" x14ac:dyDescent="0.25">
      <c r="A280" s="10">
        <f t="shared" si="14"/>
        <v>52902</v>
      </c>
      <c r="B280">
        <f t="shared" si="12"/>
        <v>24</v>
      </c>
      <c r="C280">
        <v>279</v>
      </c>
      <c r="D280" s="4">
        <f>'Annuitair deel aflossing'!D280</f>
        <v>0</v>
      </c>
      <c r="E280" s="4">
        <f>SUM('Annuitair deel aflossing'!E280,Aflossingsvrij!D280)</f>
        <v>0</v>
      </c>
      <c r="F280" s="4">
        <f>SUM('Annuitair deel aflossing'!F280,Aflossingsvrij!E280)</f>
        <v>0</v>
      </c>
      <c r="G280" s="4">
        <f>SUM('Annuitair deel aflossing'!G280,Aflossingsvrij!F280)</f>
        <v>0</v>
      </c>
      <c r="H280" s="4">
        <v>0</v>
      </c>
      <c r="I280" s="4">
        <f t="shared" si="13"/>
        <v>0</v>
      </c>
      <c r="J280" s="4">
        <f>SUM('Annuitair deel aflossing'!J280,Aflossingsvrij!I280)</f>
        <v>0</v>
      </c>
      <c r="K280" s="4">
        <f>SUM('Annuitair deel aflossing'!K280,Aflossingsvrij!J280)</f>
        <v>0</v>
      </c>
      <c r="L280" s="4">
        <f>SUM('Annuitair deel aflossing'!L280,Aflossingsvrij!K280)</f>
        <v>0</v>
      </c>
      <c r="M280" s="4"/>
      <c r="N280" s="4"/>
      <c r="O280" s="4"/>
      <c r="P280" s="4"/>
      <c r="Q280" s="4"/>
      <c r="R280" s="4"/>
      <c r="S280" s="4"/>
      <c r="T280" s="4"/>
      <c r="U280" s="4"/>
      <c r="V280" s="21"/>
    </row>
    <row r="281" spans="1:22" x14ac:dyDescent="0.25">
      <c r="A281" s="10">
        <f t="shared" si="14"/>
        <v>52932</v>
      </c>
      <c r="B281">
        <f t="shared" si="12"/>
        <v>24</v>
      </c>
      <c r="C281">
        <v>280</v>
      </c>
      <c r="D281" s="4">
        <f>'Annuitair deel aflossing'!D281</f>
        <v>0</v>
      </c>
      <c r="E281" s="4">
        <f>SUM('Annuitair deel aflossing'!E281,Aflossingsvrij!D281)</f>
        <v>0</v>
      </c>
      <c r="F281" s="4">
        <f>SUM('Annuitair deel aflossing'!F281,Aflossingsvrij!E281)</f>
        <v>0</v>
      </c>
      <c r="G281" s="4">
        <f>SUM('Annuitair deel aflossing'!G281,Aflossingsvrij!F281)</f>
        <v>0</v>
      </c>
      <c r="H281" s="4">
        <v>0</v>
      </c>
      <c r="I281" s="4">
        <f t="shared" si="13"/>
        <v>0</v>
      </c>
      <c r="J281" s="4">
        <f>SUM('Annuitair deel aflossing'!J281,Aflossingsvrij!I281)</f>
        <v>0</v>
      </c>
      <c r="K281" s="4">
        <f>SUM('Annuitair deel aflossing'!K281,Aflossingsvrij!J281)</f>
        <v>0</v>
      </c>
      <c r="L281" s="4">
        <f>SUM('Annuitair deel aflossing'!L281,Aflossingsvrij!K281)</f>
        <v>0</v>
      </c>
      <c r="M281" s="4"/>
      <c r="N281" s="4"/>
      <c r="O281" s="4"/>
      <c r="P281" s="4"/>
      <c r="Q281" s="4"/>
      <c r="R281" s="4"/>
      <c r="S281" s="4"/>
      <c r="T281" s="4"/>
      <c r="U281" s="4"/>
      <c r="V281" s="21"/>
    </row>
    <row r="282" spans="1:22" x14ac:dyDescent="0.25">
      <c r="A282" s="10">
        <f t="shared" si="14"/>
        <v>52963</v>
      </c>
      <c r="B282">
        <f t="shared" si="12"/>
        <v>24</v>
      </c>
      <c r="C282">
        <v>281</v>
      </c>
      <c r="D282" s="4">
        <f>'Annuitair deel aflossing'!D282</f>
        <v>0</v>
      </c>
      <c r="E282" s="4">
        <f>SUM('Annuitair deel aflossing'!E282,Aflossingsvrij!D282)</f>
        <v>0</v>
      </c>
      <c r="F282" s="4">
        <f>SUM('Annuitair deel aflossing'!F282,Aflossingsvrij!E282)</f>
        <v>0</v>
      </c>
      <c r="G282" s="4">
        <f>SUM('Annuitair deel aflossing'!G282,Aflossingsvrij!F282)</f>
        <v>0</v>
      </c>
      <c r="H282" s="4">
        <v>0</v>
      </c>
      <c r="I282" s="4">
        <f t="shared" si="13"/>
        <v>0</v>
      </c>
      <c r="J282" s="4">
        <f>SUM('Annuitair deel aflossing'!J282,Aflossingsvrij!I282)</f>
        <v>0</v>
      </c>
      <c r="K282" s="4">
        <f>SUM('Annuitair deel aflossing'!K282,Aflossingsvrij!J282)</f>
        <v>0</v>
      </c>
      <c r="L282" s="4">
        <f>SUM('Annuitair deel aflossing'!L282,Aflossingsvrij!K282)</f>
        <v>0</v>
      </c>
      <c r="M282" s="4"/>
      <c r="N282" s="4"/>
      <c r="O282" s="4"/>
      <c r="P282" s="4"/>
      <c r="Q282" s="4"/>
      <c r="R282" s="4"/>
      <c r="S282" s="4"/>
      <c r="T282" s="4"/>
      <c r="U282" s="4"/>
      <c r="V282" s="21"/>
    </row>
    <row r="283" spans="1:22" x14ac:dyDescent="0.25">
      <c r="A283" s="10">
        <f t="shared" si="14"/>
        <v>52994</v>
      </c>
      <c r="B283">
        <f t="shared" si="12"/>
        <v>24</v>
      </c>
      <c r="C283">
        <v>282</v>
      </c>
      <c r="D283" s="4">
        <f>'Annuitair deel aflossing'!D283</f>
        <v>0</v>
      </c>
      <c r="E283" s="4">
        <f>SUM('Annuitair deel aflossing'!E283,Aflossingsvrij!D283)</f>
        <v>0</v>
      </c>
      <c r="F283" s="4">
        <f>SUM('Annuitair deel aflossing'!F283,Aflossingsvrij!E283)</f>
        <v>0</v>
      </c>
      <c r="G283" s="4">
        <f>SUM('Annuitair deel aflossing'!G283,Aflossingsvrij!F283)</f>
        <v>0</v>
      </c>
      <c r="H283" s="4">
        <v>0</v>
      </c>
      <c r="I283" s="4">
        <f t="shared" si="13"/>
        <v>0</v>
      </c>
      <c r="J283" s="4">
        <f>SUM('Annuitair deel aflossing'!J283,Aflossingsvrij!I283)</f>
        <v>0</v>
      </c>
      <c r="K283" s="4">
        <f>SUM('Annuitair deel aflossing'!K283,Aflossingsvrij!J283)</f>
        <v>0</v>
      </c>
      <c r="L283" s="4">
        <f>SUM('Annuitair deel aflossing'!L283,Aflossingsvrij!K283)</f>
        <v>0</v>
      </c>
      <c r="M283" s="4"/>
      <c r="N283" s="4"/>
      <c r="O283" s="4"/>
      <c r="P283" s="4"/>
      <c r="Q283" s="4"/>
      <c r="R283" s="4"/>
      <c r="S283" s="4"/>
      <c r="T283" s="4"/>
      <c r="U283" s="4"/>
      <c r="V283" s="21"/>
    </row>
    <row r="284" spans="1:22" x14ac:dyDescent="0.25">
      <c r="A284" s="10">
        <f t="shared" si="14"/>
        <v>53022</v>
      </c>
      <c r="B284">
        <f t="shared" si="12"/>
        <v>24</v>
      </c>
      <c r="C284">
        <v>283</v>
      </c>
      <c r="D284" s="4">
        <f>'Annuitair deel aflossing'!D284</f>
        <v>0</v>
      </c>
      <c r="E284" s="4">
        <f>SUM('Annuitair deel aflossing'!E284,Aflossingsvrij!D284)</f>
        <v>0</v>
      </c>
      <c r="F284" s="4">
        <f>SUM('Annuitair deel aflossing'!F284,Aflossingsvrij!E284)</f>
        <v>0</v>
      </c>
      <c r="G284" s="4">
        <f>SUM('Annuitair deel aflossing'!G284,Aflossingsvrij!F284)</f>
        <v>0</v>
      </c>
      <c r="H284" s="4">
        <v>0</v>
      </c>
      <c r="I284" s="4">
        <f t="shared" si="13"/>
        <v>0</v>
      </c>
      <c r="J284" s="4">
        <f>SUM('Annuitair deel aflossing'!J284,Aflossingsvrij!I284)</f>
        <v>0</v>
      </c>
      <c r="K284" s="4">
        <f>SUM('Annuitair deel aflossing'!K284,Aflossingsvrij!J284)</f>
        <v>0</v>
      </c>
      <c r="L284" s="4">
        <f>SUM('Annuitair deel aflossing'!L284,Aflossingsvrij!K284)</f>
        <v>0</v>
      </c>
      <c r="M284" s="4"/>
      <c r="N284" s="4"/>
      <c r="O284" s="4"/>
      <c r="P284" s="4"/>
      <c r="Q284" s="4"/>
      <c r="R284" s="4"/>
      <c r="S284" s="4"/>
      <c r="T284" s="4"/>
      <c r="U284" s="4"/>
      <c r="V284" s="21"/>
    </row>
    <row r="285" spans="1:22" x14ac:dyDescent="0.25">
      <c r="A285" s="10">
        <f t="shared" si="14"/>
        <v>53053</v>
      </c>
      <c r="B285">
        <f t="shared" si="12"/>
        <v>24</v>
      </c>
      <c r="C285">
        <v>284</v>
      </c>
      <c r="D285" s="4">
        <f>'Annuitair deel aflossing'!D285</f>
        <v>0</v>
      </c>
      <c r="E285" s="4">
        <f>SUM('Annuitair deel aflossing'!E285,Aflossingsvrij!D285)</f>
        <v>0</v>
      </c>
      <c r="F285" s="4">
        <f>SUM('Annuitair deel aflossing'!F285,Aflossingsvrij!E285)</f>
        <v>0</v>
      </c>
      <c r="G285" s="4">
        <f>SUM('Annuitair deel aflossing'!G285,Aflossingsvrij!F285)</f>
        <v>0</v>
      </c>
      <c r="H285" s="4">
        <v>0</v>
      </c>
      <c r="I285" s="4">
        <f t="shared" si="13"/>
        <v>0</v>
      </c>
      <c r="J285" s="4">
        <f>SUM('Annuitair deel aflossing'!J285,Aflossingsvrij!I285)</f>
        <v>0</v>
      </c>
      <c r="K285" s="4">
        <f>SUM('Annuitair deel aflossing'!K285,Aflossingsvrij!J285)</f>
        <v>0</v>
      </c>
      <c r="L285" s="4">
        <f>SUM('Annuitair deel aflossing'!L285,Aflossingsvrij!K285)</f>
        <v>0</v>
      </c>
      <c r="M285" s="4"/>
      <c r="N285" s="4"/>
      <c r="O285" s="4"/>
      <c r="P285" s="4"/>
      <c r="Q285" s="4"/>
      <c r="R285" s="4"/>
      <c r="S285" s="4"/>
      <c r="T285" s="4"/>
      <c r="U285" s="4"/>
      <c r="V285" s="21"/>
    </row>
    <row r="286" spans="1:22" x14ac:dyDescent="0.25">
      <c r="A286" s="10">
        <f t="shared" si="14"/>
        <v>53083</v>
      </c>
      <c r="B286">
        <f t="shared" si="12"/>
        <v>24</v>
      </c>
      <c r="C286">
        <v>285</v>
      </c>
      <c r="D286" s="4">
        <f>'Annuitair deel aflossing'!D286</f>
        <v>0</v>
      </c>
      <c r="E286" s="4">
        <f>SUM('Annuitair deel aflossing'!E286,Aflossingsvrij!D286)</f>
        <v>0</v>
      </c>
      <c r="F286" s="4">
        <f>SUM('Annuitair deel aflossing'!F286,Aflossingsvrij!E286)</f>
        <v>0</v>
      </c>
      <c r="G286" s="4">
        <f>SUM('Annuitair deel aflossing'!G286,Aflossingsvrij!F286)</f>
        <v>0</v>
      </c>
      <c r="H286" s="4">
        <v>0</v>
      </c>
      <c r="I286" s="4">
        <f t="shared" si="13"/>
        <v>0</v>
      </c>
      <c r="J286" s="4">
        <f>SUM('Annuitair deel aflossing'!J286,Aflossingsvrij!I286)</f>
        <v>0</v>
      </c>
      <c r="K286" s="4">
        <f>SUM('Annuitair deel aflossing'!K286,Aflossingsvrij!J286)</f>
        <v>0</v>
      </c>
      <c r="L286" s="4">
        <f>SUM('Annuitair deel aflossing'!L286,Aflossingsvrij!K286)</f>
        <v>0</v>
      </c>
      <c r="M286" s="4"/>
      <c r="N286" s="4"/>
      <c r="O286" s="4"/>
      <c r="P286" s="4"/>
      <c r="Q286" s="4"/>
      <c r="R286" s="4"/>
      <c r="S286" s="4"/>
      <c r="T286" s="4"/>
      <c r="U286" s="4"/>
      <c r="V286" s="21"/>
    </row>
    <row r="287" spans="1:22" x14ac:dyDescent="0.25">
      <c r="A287" s="10">
        <f t="shared" si="14"/>
        <v>53114</v>
      </c>
      <c r="B287">
        <f t="shared" si="12"/>
        <v>24</v>
      </c>
      <c r="C287">
        <v>286</v>
      </c>
      <c r="D287" s="4">
        <f>'Annuitair deel aflossing'!D287</f>
        <v>0</v>
      </c>
      <c r="E287" s="4">
        <f>SUM('Annuitair deel aflossing'!E287,Aflossingsvrij!D287)</f>
        <v>0</v>
      </c>
      <c r="F287" s="4">
        <f>SUM('Annuitair deel aflossing'!F287,Aflossingsvrij!E287)</f>
        <v>0</v>
      </c>
      <c r="G287" s="4">
        <f>SUM('Annuitair deel aflossing'!G287,Aflossingsvrij!F287)</f>
        <v>0</v>
      </c>
      <c r="H287" s="4">
        <v>0</v>
      </c>
      <c r="I287" s="4">
        <f t="shared" si="13"/>
        <v>0</v>
      </c>
      <c r="J287" s="4">
        <f>SUM('Annuitair deel aflossing'!J287,Aflossingsvrij!I287)</f>
        <v>0</v>
      </c>
      <c r="K287" s="4">
        <f>SUM('Annuitair deel aflossing'!K287,Aflossingsvrij!J287)</f>
        <v>0</v>
      </c>
      <c r="L287" s="4">
        <f>SUM('Annuitair deel aflossing'!L287,Aflossingsvrij!K287)</f>
        <v>0</v>
      </c>
      <c r="M287" s="4"/>
      <c r="N287" s="4"/>
      <c r="O287" s="4"/>
      <c r="P287" s="4"/>
      <c r="Q287" s="4"/>
      <c r="R287" s="4"/>
      <c r="S287" s="4"/>
      <c r="T287" s="4"/>
      <c r="U287" s="4"/>
      <c r="V287" s="21"/>
    </row>
    <row r="288" spans="1:22" x14ac:dyDescent="0.25">
      <c r="A288" s="10">
        <f t="shared" si="14"/>
        <v>53144</v>
      </c>
      <c r="B288">
        <f t="shared" si="12"/>
        <v>24</v>
      </c>
      <c r="C288">
        <v>287</v>
      </c>
      <c r="D288" s="4">
        <f>'Annuitair deel aflossing'!D288</f>
        <v>0</v>
      </c>
      <c r="E288" s="4">
        <f>SUM('Annuitair deel aflossing'!E288,Aflossingsvrij!D288)</f>
        <v>0</v>
      </c>
      <c r="F288" s="4">
        <f>SUM('Annuitair deel aflossing'!F288,Aflossingsvrij!E288)</f>
        <v>0</v>
      </c>
      <c r="G288" s="4">
        <f>SUM('Annuitair deel aflossing'!G288,Aflossingsvrij!F288)</f>
        <v>0</v>
      </c>
      <c r="H288" s="4">
        <v>0</v>
      </c>
      <c r="I288" s="4">
        <f t="shared" si="13"/>
        <v>0</v>
      </c>
      <c r="J288" s="4">
        <f>SUM('Annuitair deel aflossing'!J288,Aflossingsvrij!I288)</f>
        <v>0</v>
      </c>
      <c r="K288" s="4">
        <f>SUM('Annuitair deel aflossing'!K288,Aflossingsvrij!J288)</f>
        <v>0</v>
      </c>
      <c r="L288" s="4">
        <f>SUM('Annuitair deel aflossing'!L288,Aflossingsvrij!K288)</f>
        <v>0</v>
      </c>
      <c r="M288" s="4"/>
      <c r="N288" s="4"/>
      <c r="O288" s="4"/>
      <c r="P288" s="4"/>
      <c r="Q288" s="4"/>
      <c r="R288" s="4"/>
      <c r="S288" s="4"/>
      <c r="T288" s="4"/>
      <c r="U288" s="4"/>
      <c r="V288" s="21"/>
    </row>
    <row r="289" spans="1:22" x14ac:dyDescent="0.25">
      <c r="A289" s="10">
        <f t="shared" si="14"/>
        <v>53175</v>
      </c>
      <c r="B289">
        <f t="shared" si="12"/>
        <v>24</v>
      </c>
      <c r="C289">
        <v>288</v>
      </c>
      <c r="D289" s="4">
        <f>'Annuitair deel aflossing'!D289</f>
        <v>0</v>
      </c>
      <c r="E289" s="4">
        <f>SUM('Annuitair deel aflossing'!E289,Aflossingsvrij!D289)</f>
        <v>0</v>
      </c>
      <c r="F289" s="4">
        <f>SUM('Annuitair deel aflossing'!F289,Aflossingsvrij!E289)</f>
        <v>0</v>
      </c>
      <c r="G289" s="4">
        <f>SUM('Annuitair deel aflossing'!G289,Aflossingsvrij!F289)</f>
        <v>0</v>
      </c>
      <c r="H289" s="4">
        <v>0</v>
      </c>
      <c r="I289" s="4">
        <f t="shared" si="13"/>
        <v>0</v>
      </c>
      <c r="J289" s="4">
        <f>SUM('Annuitair deel aflossing'!J289,Aflossingsvrij!I289)</f>
        <v>0</v>
      </c>
      <c r="K289" s="4">
        <f>SUM('Annuitair deel aflossing'!K289,Aflossingsvrij!J289)</f>
        <v>0</v>
      </c>
      <c r="L289" s="4">
        <f>SUM('Annuitair deel aflossing'!L289,Aflossingsvrij!K289)</f>
        <v>0</v>
      </c>
      <c r="M289" s="4"/>
      <c r="N289" s="4"/>
      <c r="O289" s="4"/>
      <c r="P289" s="4"/>
      <c r="Q289" s="4"/>
      <c r="R289" s="4"/>
      <c r="S289" s="4"/>
      <c r="T289" s="4"/>
      <c r="U289" s="4"/>
      <c r="V289" s="21"/>
    </row>
    <row r="290" spans="1:22" x14ac:dyDescent="0.25">
      <c r="A290" s="10">
        <f t="shared" si="14"/>
        <v>53206</v>
      </c>
      <c r="B290">
        <f t="shared" si="12"/>
        <v>25</v>
      </c>
      <c r="C290">
        <v>289</v>
      </c>
      <c r="D290" s="4">
        <f>'Annuitair deel aflossing'!D290</f>
        <v>0</v>
      </c>
      <c r="E290" s="4">
        <f>SUM('Annuitair deel aflossing'!E290,Aflossingsvrij!D290)</f>
        <v>0</v>
      </c>
      <c r="F290" s="4">
        <f>SUM('Annuitair deel aflossing'!F290,Aflossingsvrij!E290)</f>
        <v>0</v>
      </c>
      <c r="G290" s="4">
        <f>SUM('Annuitair deel aflossing'!G290,Aflossingsvrij!F290)</f>
        <v>0</v>
      </c>
      <c r="H290" s="4">
        <v>0</v>
      </c>
      <c r="I290" s="4">
        <f t="shared" si="13"/>
        <v>0</v>
      </c>
      <c r="J290" s="4">
        <f>SUM('Annuitair deel aflossing'!J290,Aflossingsvrij!I290)</f>
        <v>0</v>
      </c>
      <c r="K290" s="4">
        <f>SUM('Annuitair deel aflossing'!K290,Aflossingsvrij!J290)</f>
        <v>0</v>
      </c>
      <c r="L290" s="4">
        <f>SUM('Annuitair deel aflossing'!L290,Aflossingsvrij!K290)</f>
        <v>0</v>
      </c>
      <c r="M290" s="4"/>
      <c r="N290" s="4"/>
      <c r="O290" s="4"/>
      <c r="P290" s="4"/>
      <c r="Q290" s="4"/>
      <c r="R290" s="4"/>
      <c r="S290" s="4"/>
      <c r="T290" s="4"/>
      <c r="U290" s="4"/>
      <c r="V290" s="21"/>
    </row>
    <row r="291" spans="1:22" x14ac:dyDescent="0.25">
      <c r="A291" s="10">
        <f t="shared" si="14"/>
        <v>53236</v>
      </c>
      <c r="B291">
        <f t="shared" si="12"/>
        <v>25</v>
      </c>
      <c r="C291">
        <v>290</v>
      </c>
      <c r="D291" s="4">
        <f>'Annuitair deel aflossing'!D291</f>
        <v>0</v>
      </c>
      <c r="E291" s="4">
        <f>SUM('Annuitair deel aflossing'!E291,Aflossingsvrij!D291)</f>
        <v>0</v>
      </c>
      <c r="F291" s="4">
        <f>SUM('Annuitair deel aflossing'!F291,Aflossingsvrij!E291)</f>
        <v>0</v>
      </c>
      <c r="G291" s="4">
        <f>SUM('Annuitair deel aflossing'!G291,Aflossingsvrij!F291)</f>
        <v>0</v>
      </c>
      <c r="H291" s="4">
        <v>0</v>
      </c>
      <c r="I291" s="4">
        <f t="shared" si="13"/>
        <v>0</v>
      </c>
      <c r="J291" s="4">
        <f>SUM('Annuitair deel aflossing'!J291,Aflossingsvrij!I291)</f>
        <v>0</v>
      </c>
      <c r="K291" s="4">
        <f>SUM('Annuitair deel aflossing'!K291,Aflossingsvrij!J291)</f>
        <v>0</v>
      </c>
      <c r="L291" s="4">
        <f>SUM('Annuitair deel aflossing'!L291,Aflossingsvrij!K291)</f>
        <v>0</v>
      </c>
      <c r="M291" s="4"/>
      <c r="N291" s="4"/>
      <c r="O291" s="4"/>
      <c r="P291" s="4"/>
      <c r="Q291" s="4"/>
      <c r="R291" s="4"/>
      <c r="S291" s="4"/>
      <c r="T291" s="4"/>
      <c r="U291" s="4"/>
      <c r="V291" s="21"/>
    </row>
    <row r="292" spans="1:22" x14ac:dyDescent="0.25">
      <c r="A292" s="10">
        <f t="shared" si="14"/>
        <v>53267</v>
      </c>
      <c r="B292">
        <f t="shared" si="12"/>
        <v>25</v>
      </c>
      <c r="C292">
        <v>291</v>
      </c>
      <c r="D292" s="4">
        <f>'Annuitair deel aflossing'!D292</f>
        <v>0</v>
      </c>
      <c r="E292" s="4">
        <f>SUM('Annuitair deel aflossing'!E292,Aflossingsvrij!D292)</f>
        <v>0</v>
      </c>
      <c r="F292" s="4">
        <f>SUM('Annuitair deel aflossing'!F292,Aflossingsvrij!E292)</f>
        <v>0</v>
      </c>
      <c r="G292" s="4">
        <f>SUM('Annuitair deel aflossing'!G292,Aflossingsvrij!F292)</f>
        <v>0</v>
      </c>
      <c r="H292" s="4">
        <v>0</v>
      </c>
      <c r="I292" s="4">
        <f t="shared" si="13"/>
        <v>0</v>
      </c>
      <c r="J292" s="4">
        <f>SUM('Annuitair deel aflossing'!J292,Aflossingsvrij!I292)</f>
        <v>0</v>
      </c>
      <c r="K292" s="4">
        <f>SUM('Annuitair deel aflossing'!K292,Aflossingsvrij!J292)</f>
        <v>0</v>
      </c>
      <c r="L292" s="4">
        <f>SUM('Annuitair deel aflossing'!L292,Aflossingsvrij!K292)</f>
        <v>0</v>
      </c>
      <c r="M292" s="4"/>
      <c r="N292" s="4"/>
      <c r="O292" s="4"/>
      <c r="P292" s="4"/>
      <c r="Q292" s="4"/>
      <c r="R292" s="4"/>
      <c r="S292" s="4"/>
      <c r="T292" s="4"/>
      <c r="U292" s="4"/>
      <c r="V292" s="21"/>
    </row>
    <row r="293" spans="1:22" x14ac:dyDescent="0.25">
      <c r="A293" s="10">
        <f t="shared" si="14"/>
        <v>53297</v>
      </c>
      <c r="B293">
        <f t="shared" si="12"/>
        <v>25</v>
      </c>
      <c r="C293">
        <v>292</v>
      </c>
      <c r="D293" s="4">
        <f>'Annuitair deel aflossing'!D293</f>
        <v>0</v>
      </c>
      <c r="E293" s="4">
        <f>SUM('Annuitair deel aflossing'!E293,Aflossingsvrij!D293)</f>
        <v>0</v>
      </c>
      <c r="F293" s="4">
        <f>SUM('Annuitair deel aflossing'!F293,Aflossingsvrij!E293)</f>
        <v>0</v>
      </c>
      <c r="G293" s="4">
        <f>SUM('Annuitair deel aflossing'!G293,Aflossingsvrij!F293)</f>
        <v>0</v>
      </c>
      <c r="H293" s="4">
        <v>0</v>
      </c>
      <c r="I293" s="4">
        <f t="shared" si="13"/>
        <v>0</v>
      </c>
      <c r="J293" s="4">
        <f>SUM('Annuitair deel aflossing'!J293,Aflossingsvrij!I293)</f>
        <v>0</v>
      </c>
      <c r="K293" s="4">
        <f>SUM('Annuitair deel aflossing'!K293,Aflossingsvrij!J293)</f>
        <v>0</v>
      </c>
      <c r="L293" s="4">
        <f>SUM('Annuitair deel aflossing'!L293,Aflossingsvrij!K293)</f>
        <v>0</v>
      </c>
      <c r="M293" s="4"/>
      <c r="N293" s="4"/>
      <c r="O293" s="4"/>
      <c r="P293" s="4"/>
      <c r="Q293" s="4"/>
      <c r="R293" s="4"/>
      <c r="S293" s="4"/>
      <c r="T293" s="4"/>
      <c r="U293" s="4"/>
      <c r="V293" s="21"/>
    </row>
    <row r="294" spans="1:22" x14ac:dyDescent="0.25">
      <c r="A294" s="10">
        <f t="shared" si="14"/>
        <v>53328</v>
      </c>
      <c r="B294">
        <f t="shared" si="12"/>
        <v>25</v>
      </c>
      <c r="C294">
        <v>293</v>
      </c>
      <c r="D294" s="4">
        <f>'Annuitair deel aflossing'!D294</f>
        <v>0</v>
      </c>
      <c r="E294" s="4">
        <f>SUM('Annuitair deel aflossing'!E294,Aflossingsvrij!D294)</f>
        <v>0</v>
      </c>
      <c r="F294" s="4">
        <f>SUM('Annuitair deel aflossing'!F294,Aflossingsvrij!E294)</f>
        <v>0</v>
      </c>
      <c r="G294" s="4">
        <f>SUM('Annuitair deel aflossing'!G294,Aflossingsvrij!F294)</f>
        <v>0</v>
      </c>
      <c r="H294" s="4">
        <v>0</v>
      </c>
      <c r="I294" s="4">
        <f t="shared" si="13"/>
        <v>0</v>
      </c>
      <c r="J294" s="4">
        <f>SUM('Annuitair deel aflossing'!J294,Aflossingsvrij!I294)</f>
        <v>0</v>
      </c>
      <c r="K294" s="4">
        <f>SUM('Annuitair deel aflossing'!K294,Aflossingsvrij!J294)</f>
        <v>0</v>
      </c>
      <c r="L294" s="4">
        <f>SUM('Annuitair deel aflossing'!L294,Aflossingsvrij!K294)</f>
        <v>0</v>
      </c>
      <c r="M294" s="4"/>
      <c r="N294" s="4"/>
      <c r="O294" s="4"/>
      <c r="P294" s="4"/>
      <c r="Q294" s="4"/>
      <c r="R294" s="4"/>
      <c r="S294" s="4"/>
      <c r="T294" s="4"/>
      <c r="U294" s="4"/>
      <c r="V294" s="21"/>
    </row>
    <row r="295" spans="1:22" x14ac:dyDescent="0.25">
      <c r="A295" s="10">
        <f t="shared" si="14"/>
        <v>53359</v>
      </c>
      <c r="B295">
        <f t="shared" si="12"/>
        <v>25</v>
      </c>
      <c r="C295">
        <v>294</v>
      </c>
      <c r="D295" s="4">
        <f>'Annuitair deel aflossing'!D295</f>
        <v>0</v>
      </c>
      <c r="E295" s="4">
        <f>SUM('Annuitair deel aflossing'!E295,Aflossingsvrij!D295)</f>
        <v>0</v>
      </c>
      <c r="F295" s="4">
        <f>SUM('Annuitair deel aflossing'!F295,Aflossingsvrij!E295)</f>
        <v>0</v>
      </c>
      <c r="G295" s="4">
        <f>SUM('Annuitair deel aflossing'!G295,Aflossingsvrij!F295)</f>
        <v>0</v>
      </c>
      <c r="H295" s="4">
        <v>0</v>
      </c>
      <c r="I295" s="4">
        <f t="shared" si="13"/>
        <v>0</v>
      </c>
      <c r="J295" s="4">
        <f>SUM('Annuitair deel aflossing'!J295,Aflossingsvrij!I295)</f>
        <v>0</v>
      </c>
      <c r="K295" s="4">
        <f>SUM('Annuitair deel aflossing'!K295,Aflossingsvrij!J295)</f>
        <v>0</v>
      </c>
      <c r="L295" s="4">
        <f>SUM('Annuitair deel aflossing'!L295,Aflossingsvrij!K295)</f>
        <v>0</v>
      </c>
      <c r="M295" s="4"/>
      <c r="N295" s="4"/>
      <c r="O295" s="4"/>
      <c r="P295" s="4"/>
      <c r="Q295" s="4"/>
      <c r="R295" s="4"/>
      <c r="S295" s="4"/>
      <c r="T295" s="4"/>
      <c r="U295" s="4"/>
      <c r="V295" s="21"/>
    </row>
    <row r="296" spans="1:22" x14ac:dyDescent="0.25">
      <c r="A296" s="10">
        <f t="shared" si="14"/>
        <v>53387</v>
      </c>
      <c r="B296">
        <f t="shared" si="12"/>
        <v>25</v>
      </c>
      <c r="C296">
        <v>295</v>
      </c>
      <c r="D296" s="4">
        <f>'Annuitair deel aflossing'!D296</f>
        <v>0</v>
      </c>
      <c r="E296" s="4">
        <f>SUM('Annuitair deel aflossing'!E296,Aflossingsvrij!D296)</f>
        <v>0</v>
      </c>
      <c r="F296" s="4">
        <f>SUM('Annuitair deel aflossing'!F296,Aflossingsvrij!E296)</f>
        <v>0</v>
      </c>
      <c r="G296" s="4">
        <f>SUM('Annuitair deel aflossing'!G296,Aflossingsvrij!F296)</f>
        <v>0</v>
      </c>
      <c r="H296" s="4">
        <v>0</v>
      </c>
      <c r="I296" s="4">
        <f t="shared" si="13"/>
        <v>0</v>
      </c>
      <c r="J296" s="4">
        <f>SUM('Annuitair deel aflossing'!J296,Aflossingsvrij!I296)</f>
        <v>0</v>
      </c>
      <c r="K296" s="4">
        <f>SUM('Annuitair deel aflossing'!K296,Aflossingsvrij!J296)</f>
        <v>0</v>
      </c>
      <c r="L296" s="4">
        <f>SUM('Annuitair deel aflossing'!L296,Aflossingsvrij!K296)</f>
        <v>0</v>
      </c>
      <c r="M296" s="4"/>
      <c r="N296" s="4"/>
      <c r="O296" s="4"/>
      <c r="P296" s="4"/>
      <c r="Q296" s="4"/>
      <c r="R296" s="4"/>
      <c r="S296" s="4"/>
      <c r="T296" s="4"/>
      <c r="U296" s="4"/>
      <c r="V296" s="21"/>
    </row>
    <row r="297" spans="1:22" x14ac:dyDescent="0.25">
      <c r="A297" s="10">
        <f t="shared" si="14"/>
        <v>53418</v>
      </c>
      <c r="B297">
        <f t="shared" si="12"/>
        <v>25</v>
      </c>
      <c r="C297">
        <v>296</v>
      </c>
      <c r="D297" s="4">
        <f>'Annuitair deel aflossing'!D297</f>
        <v>0</v>
      </c>
      <c r="E297" s="4">
        <f>SUM('Annuitair deel aflossing'!E297,Aflossingsvrij!D297)</f>
        <v>0</v>
      </c>
      <c r="F297" s="4">
        <f>SUM('Annuitair deel aflossing'!F297,Aflossingsvrij!E297)</f>
        <v>0</v>
      </c>
      <c r="G297" s="4">
        <f>SUM('Annuitair deel aflossing'!G297,Aflossingsvrij!F297)</f>
        <v>0</v>
      </c>
      <c r="H297" s="4">
        <v>0</v>
      </c>
      <c r="I297" s="4">
        <f t="shared" si="13"/>
        <v>0</v>
      </c>
      <c r="J297" s="4">
        <f>SUM('Annuitair deel aflossing'!J297,Aflossingsvrij!I297)</f>
        <v>0</v>
      </c>
      <c r="K297" s="4">
        <f>SUM('Annuitair deel aflossing'!K297,Aflossingsvrij!J297)</f>
        <v>0</v>
      </c>
      <c r="L297" s="4">
        <f>SUM('Annuitair deel aflossing'!L297,Aflossingsvrij!K297)</f>
        <v>0</v>
      </c>
      <c r="M297" s="4"/>
      <c r="N297" s="4"/>
      <c r="O297" s="4"/>
      <c r="P297" s="4"/>
      <c r="Q297" s="4"/>
      <c r="R297" s="4"/>
      <c r="S297" s="4"/>
      <c r="T297" s="4"/>
      <c r="U297" s="4"/>
      <c r="V297" s="21"/>
    </row>
    <row r="298" spans="1:22" x14ac:dyDescent="0.25">
      <c r="A298" s="10">
        <f t="shared" si="14"/>
        <v>53448</v>
      </c>
      <c r="B298">
        <f t="shared" si="12"/>
        <v>25</v>
      </c>
      <c r="C298">
        <v>297</v>
      </c>
      <c r="D298" s="4">
        <f>'Annuitair deel aflossing'!D298</f>
        <v>0</v>
      </c>
      <c r="E298" s="4">
        <f>SUM('Annuitair deel aflossing'!E298,Aflossingsvrij!D298)</f>
        <v>0</v>
      </c>
      <c r="F298" s="4">
        <f>SUM('Annuitair deel aflossing'!F298,Aflossingsvrij!E298)</f>
        <v>0</v>
      </c>
      <c r="G298" s="4">
        <f>SUM('Annuitair deel aflossing'!G298,Aflossingsvrij!F298)</f>
        <v>0</v>
      </c>
      <c r="H298" s="4">
        <v>0</v>
      </c>
      <c r="I298" s="4">
        <f t="shared" si="13"/>
        <v>0</v>
      </c>
      <c r="J298" s="4">
        <f>SUM('Annuitair deel aflossing'!J298,Aflossingsvrij!I298)</f>
        <v>0</v>
      </c>
      <c r="K298" s="4">
        <f>SUM('Annuitair deel aflossing'!K298,Aflossingsvrij!J298)</f>
        <v>0</v>
      </c>
      <c r="L298" s="4">
        <f>SUM('Annuitair deel aflossing'!L298,Aflossingsvrij!K298)</f>
        <v>0</v>
      </c>
      <c r="M298" s="4"/>
      <c r="N298" s="4"/>
      <c r="O298" s="4"/>
      <c r="P298" s="4"/>
      <c r="Q298" s="4"/>
      <c r="R298" s="4"/>
      <c r="S298" s="4"/>
      <c r="T298" s="4"/>
      <c r="U298" s="4"/>
      <c r="V298" s="21"/>
    </row>
    <row r="299" spans="1:22" x14ac:dyDescent="0.25">
      <c r="A299" s="10">
        <f t="shared" si="14"/>
        <v>53479</v>
      </c>
      <c r="B299">
        <f t="shared" si="12"/>
        <v>25</v>
      </c>
      <c r="C299">
        <v>298</v>
      </c>
      <c r="D299" s="4">
        <f>'Annuitair deel aflossing'!D299</f>
        <v>0</v>
      </c>
      <c r="E299" s="4">
        <f>SUM('Annuitair deel aflossing'!E299,Aflossingsvrij!D299)</f>
        <v>0</v>
      </c>
      <c r="F299" s="4">
        <f>SUM('Annuitair deel aflossing'!F299,Aflossingsvrij!E299)</f>
        <v>0</v>
      </c>
      <c r="G299" s="4">
        <f>SUM('Annuitair deel aflossing'!G299,Aflossingsvrij!F299)</f>
        <v>0</v>
      </c>
      <c r="H299" s="4">
        <v>0</v>
      </c>
      <c r="I299" s="4">
        <f t="shared" si="13"/>
        <v>0</v>
      </c>
      <c r="J299" s="4">
        <f>SUM('Annuitair deel aflossing'!J299,Aflossingsvrij!I299)</f>
        <v>0</v>
      </c>
      <c r="K299" s="4">
        <f>SUM('Annuitair deel aflossing'!K299,Aflossingsvrij!J299)</f>
        <v>0</v>
      </c>
      <c r="L299" s="4">
        <f>SUM('Annuitair deel aflossing'!L299,Aflossingsvrij!K299)</f>
        <v>0</v>
      </c>
      <c r="M299" s="4"/>
      <c r="N299" s="4"/>
      <c r="O299" s="4"/>
      <c r="P299" s="4"/>
      <c r="Q299" s="4"/>
      <c r="R299" s="4"/>
      <c r="S299" s="4"/>
      <c r="T299" s="4"/>
      <c r="U299" s="4"/>
      <c r="V299" s="21"/>
    </row>
    <row r="300" spans="1:22" x14ac:dyDescent="0.25">
      <c r="A300" s="10">
        <f t="shared" si="14"/>
        <v>53509</v>
      </c>
      <c r="B300">
        <f t="shared" si="12"/>
        <v>25</v>
      </c>
      <c r="C300">
        <v>299</v>
      </c>
      <c r="D300" s="4">
        <f>'Annuitair deel aflossing'!D300</f>
        <v>0</v>
      </c>
      <c r="E300" s="4">
        <f>SUM('Annuitair deel aflossing'!E300,Aflossingsvrij!D300)</f>
        <v>0</v>
      </c>
      <c r="F300" s="4">
        <f>SUM('Annuitair deel aflossing'!F300,Aflossingsvrij!E300)</f>
        <v>0</v>
      </c>
      <c r="G300" s="4">
        <f>SUM('Annuitair deel aflossing'!G300,Aflossingsvrij!F300)</f>
        <v>0</v>
      </c>
      <c r="H300" s="4">
        <v>0</v>
      </c>
      <c r="I300" s="4">
        <f t="shared" si="13"/>
        <v>0</v>
      </c>
      <c r="J300" s="4">
        <f>SUM('Annuitair deel aflossing'!J300,Aflossingsvrij!I300)</f>
        <v>0</v>
      </c>
      <c r="K300" s="4">
        <f>SUM('Annuitair deel aflossing'!K300,Aflossingsvrij!J300)</f>
        <v>0</v>
      </c>
      <c r="L300" s="4">
        <f>SUM('Annuitair deel aflossing'!L300,Aflossingsvrij!K300)</f>
        <v>0</v>
      </c>
      <c r="M300" s="4"/>
      <c r="N300" s="4"/>
      <c r="O300" s="4"/>
      <c r="P300" s="4"/>
      <c r="Q300" s="4"/>
      <c r="R300" s="4"/>
      <c r="S300" s="4"/>
      <c r="T300" s="4"/>
      <c r="U300" s="4"/>
      <c r="V300" s="21"/>
    </row>
    <row r="301" spans="1:22" x14ac:dyDescent="0.25">
      <c r="A301" s="10">
        <f t="shared" si="14"/>
        <v>53540</v>
      </c>
      <c r="B301">
        <f t="shared" si="12"/>
        <v>25</v>
      </c>
      <c r="C301">
        <v>300</v>
      </c>
      <c r="D301" s="4">
        <f>'Annuitair deel aflossing'!D301</f>
        <v>0</v>
      </c>
      <c r="E301" s="4">
        <f>SUM('Annuitair deel aflossing'!E301,Aflossingsvrij!D301)</f>
        <v>0</v>
      </c>
      <c r="F301" s="4">
        <f>SUM('Annuitair deel aflossing'!F301,Aflossingsvrij!E301)</f>
        <v>0</v>
      </c>
      <c r="G301" s="4">
        <f>SUM('Annuitair deel aflossing'!G301,Aflossingsvrij!F301)</f>
        <v>0</v>
      </c>
      <c r="H301" s="4">
        <v>0</v>
      </c>
      <c r="I301" s="4">
        <f t="shared" si="13"/>
        <v>0</v>
      </c>
      <c r="J301" s="4">
        <f>SUM('Annuitair deel aflossing'!J301,Aflossingsvrij!I301)</f>
        <v>0</v>
      </c>
      <c r="K301" s="4">
        <f>SUM('Annuitair deel aflossing'!K301,Aflossingsvrij!J301)</f>
        <v>0</v>
      </c>
      <c r="L301" s="4">
        <f>SUM('Annuitair deel aflossing'!L301,Aflossingsvrij!K301)</f>
        <v>0</v>
      </c>
      <c r="M301" s="4"/>
      <c r="N301" s="4"/>
      <c r="O301" s="4"/>
      <c r="P301" s="4"/>
      <c r="Q301" s="4"/>
      <c r="R301" s="4"/>
      <c r="S301" s="4"/>
      <c r="T301" s="4"/>
      <c r="U301" s="4"/>
      <c r="V301" s="21"/>
    </row>
    <row r="302" spans="1:22" x14ac:dyDescent="0.25">
      <c r="A302" s="10">
        <f t="shared" si="14"/>
        <v>53571</v>
      </c>
      <c r="B302">
        <f t="shared" si="12"/>
        <v>26</v>
      </c>
      <c r="C302">
        <v>301</v>
      </c>
      <c r="D302" s="4">
        <f>'Annuitair deel aflossing'!D302</f>
        <v>0</v>
      </c>
      <c r="E302" s="4">
        <f>SUM('Annuitair deel aflossing'!E302,Aflossingsvrij!D302)</f>
        <v>0</v>
      </c>
      <c r="F302" s="4">
        <f>SUM('Annuitair deel aflossing'!F302,Aflossingsvrij!E302)</f>
        <v>0</v>
      </c>
      <c r="G302" s="4">
        <f>SUM('Annuitair deel aflossing'!G302,Aflossingsvrij!F302)</f>
        <v>0</v>
      </c>
      <c r="H302" s="4">
        <v>0</v>
      </c>
      <c r="I302" s="4">
        <f t="shared" si="13"/>
        <v>0</v>
      </c>
      <c r="J302" s="4">
        <f>SUM('Annuitair deel aflossing'!J302,Aflossingsvrij!I302)</f>
        <v>0</v>
      </c>
      <c r="K302" s="4">
        <f>SUM('Annuitair deel aflossing'!K302,Aflossingsvrij!J302)</f>
        <v>0</v>
      </c>
      <c r="L302" s="4">
        <f>SUM('Annuitair deel aflossing'!L302,Aflossingsvrij!K302)</f>
        <v>0</v>
      </c>
      <c r="M302" s="4"/>
      <c r="N302" s="4"/>
      <c r="O302" s="4"/>
      <c r="P302" s="4"/>
      <c r="Q302" s="4"/>
      <c r="R302" s="4"/>
      <c r="S302" s="4"/>
      <c r="T302" s="4"/>
      <c r="U302" s="4"/>
      <c r="V302" s="21"/>
    </row>
    <row r="303" spans="1:22" x14ac:dyDescent="0.25">
      <c r="A303" s="10">
        <f t="shared" si="14"/>
        <v>53601</v>
      </c>
      <c r="B303">
        <f t="shared" si="12"/>
        <v>26</v>
      </c>
      <c r="C303">
        <v>302</v>
      </c>
      <c r="D303" s="4">
        <f>'Annuitair deel aflossing'!D303</f>
        <v>0</v>
      </c>
      <c r="E303" s="4">
        <f>SUM('Annuitair deel aflossing'!E303,Aflossingsvrij!D303)</f>
        <v>0</v>
      </c>
      <c r="F303" s="4">
        <f>SUM('Annuitair deel aflossing'!F303,Aflossingsvrij!E303)</f>
        <v>0</v>
      </c>
      <c r="G303" s="4">
        <f>SUM('Annuitair deel aflossing'!G303,Aflossingsvrij!F303)</f>
        <v>0</v>
      </c>
      <c r="H303" s="4">
        <v>0</v>
      </c>
      <c r="I303" s="4">
        <f t="shared" si="13"/>
        <v>0</v>
      </c>
      <c r="J303" s="4">
        <f>SUM('Annuitair deel aflossing'!J303,Aflossingsvrij!I303)</f>
        <v>0</v>
      </c>
      <c r="K303" s="4">
        <f>SUM('Annuitair deel aflossing'!K303,Aflossingsvrij!J303)</f>
        <v>0</v>
      </c>
      <c r="L303" s="4">
        <f>SUM('Annuitair deel aflossing'!L303,Aflossingsvrij!K303)</f>
        <v>0</v>
      </c>
      <c r="M303" s="4"/>
      <c r="N303" s="4"/>
      <c r="O303" s="4"/>
      <c r="P303" s="4"/>
      <c r="Q303" s="4"/>
      <c r="R303" s="4"/>
      <c r="S303" s="4"/>
      <c r="T303" s="4"/>
      <c r="U303" s="4"/>
      <c r="V303" s="21"/>
    </row>
    <row r="304" spans="1:22" x14ac:dyDescent="0.25">
      <c r="A304" s="10">
        <f t="shared" si="14"/>
        <v>53632</v>
      </c>
      <c r="B304">
        <f t="shared" si="12"/>
        <v>26</v>
      </c>
      <c r="C304">
        <v>303</v>
      </c>
      <c r="D304" s="4">
        <f>'Annuitair deel aflossing'!D304</f>
        <v>0</v>
      </c>
      <c r="E304" s="4">
        <f>SUM('Annuitair deel aflossing'!E304,Aflossingsvrij!D304)</f>
        <v>0</v>
      </c>
      <c r="F304" s="4">
        <f>SUM('Annuitair deel aflossing'!F304,Aflossingsvrij!E304)</f>
        <v>0</v>
      </c>
      <c r="G304" s="4">
        <f>SUM('Annuitair deel aflossing'!G304,Aflossingsvrij!F304)</f>
        <v>0</v>
      </c>
      <c r="H304" s="4">
        <v>0</v>
      </c>
      <c r="I304" s="4">
        <f t="shared" si="13"/>
        <v>0</v>
      </c>
      <c r="J304" s="4">
        <f>SUM('Annuitair deel aflossing'!J304,Aflossingsvrij!I304)</f>
        <v>0</v>
      </c>
      <c r="K304" s="4">
        <f>SUM('Annuitair deel aflossing'!K304,Aflossingsvrij!J304)</f>
        <v>0</v>
      </c>
      <c r="L304" s="4">
        <f>SUM('Annuitair deel aflossing'!L304,Aflossingsvrij!K304)</f>
        <v>0</v>
      </c>
      <c r="M304" s="4"/>
      <c r="N304" s="4"/>
      <c r="O304" s="4"/>
      <c r="P304" s="4"/>
      <c r="Q304" s="4"/>
      <c r="R304" s="4"/>
      <c r="S304" s="4"/>
      <c r="T304" s="4"/>
      <c r="U304" s="4"/>
      <c r="V304" s="21"/>
    </row>
    <row r="305" spans="1:22" x14ac:dyDescent="0.25">
      <c r="A305" s="10">
        <f t="shared" si="14"/>
        <v>53662</v>
      </c>
      <c r="B305">
        <f t="shared" si="12"/>
        <v>26</v>
      </c>
      <c r="C305">
        <v>304</v>
      </c>
      <c r="D305" s="4">
        <f>'Annuitair deel aflossing'!D305</f>
        <v>0</v>
      </c>
      <c r="E305" s="4">
        <f>SUM('Annuitair deel aflossing'!E305,Aflossingsvrij!D305)</f>
        <v>0</v>
      </c>
      <c r="F305" s="4">
        <f>SUM('Annuitair deel aflossing'!F305,Aflossingsvrij!E305)</f>
        <v>0</v>
      </c>
      <c r="G305" s="4">
        <f>SUM('Annuitair deel aflossing'!G305,Aflossingsvrij!F305)</f>
        <v>0</v>
      </c>
      <c r="H305" s="4">
        <v>0</v>
      </c>
      <c r="I305" s="4">
        <f t="shared" si="13"/>
        <v>0</v>
      </c>
      <c r="J305" s="4">
        <f>SUM('Annuitair deel aflossing'!J305,Aflossingsvrij!I305)</f>
        <v>0</v>
      </c>
      <c r="K305" s="4">
        <f>SUM('Annuitair deel aflossing'!K305,Aflossingsvrij!J305)</f>
        <v>0</v>
      </c>
      <c r="L305" s="4">
        <f>SUM('Annuitair deel aflossing'!L305,Aflossingsvrij!K305)</f>
        <v>0</v>
      </c>
      <c r="M305" s="4"/>
      <c r="N305" s="4"/>
      <c r="O305" s="4"/>
      <c r="P305" s="4"/>
      <c r="Q305" s="4"/>
      <c r="R305" s="4"/>
      <c r="S305" s="4"/>
      <c r="T305" s="4"/>
      <c r="U305" s="4"/>
      <c r="V305" s="21"/>
    </row>
    <row r="306" spans="1:22" x14ac:dyDescent="0.25">
      <c r="A306" s="10">
        <f t="shared" si="14"/>
        <v>53693</v>
      </c>
      <c r="B306">
        <f t="shared" si="12"/>
        <v>26</v>
      </c>
      <c r="C306">
        <v>305</v>
      </c>
      <c r="D306" s="4">
        <f>'Annuitair deel aflossing'!D306</f>
        <v>0</v>
      </c>
      <c r="E306" s="4">
        <f>SUM('Annuitair deel aflossing'!E306,Aflossingsvrij!D306)</f>
        <v>0</v>
      </c>
      <c r="F306" s="4">
        <f>SUM('Annuitair deel aflossing'!F306,Aflossingsvrij!E306)</f>
        <v>0</v>
      </c>
      <c r="G306" s="4">
        <f>SUM('Annuitair deel aflossing'!G306,Aflossingsvrij!F306)</f>
        <v>0</v>
      </c>
      <c r="H306" s="4">
        <v>0</v>
      </c>
      <c r="I306" s="4">
        <f t="shared" si="13"/>
        <v>0</v>
      </c>
      <c r="J306" s="4">
        <f>SUM('Annuitair deel aflossing'!J306,Aflossingsvrij!I306)</f>
        <v>0</v>
      </c>
      <c r="K306" s="4">
        <f>SUM('Annuitair deel aflossing'!K306,Aflossingsvrij!J306)</f>
        <v>0</v>
      </c>
      <c r="L306" s="4">
        <f>SUM('Annuitair deel aflossing'!L306,Aflossingsvrij!K306)</f>
        <v>0</v>
      </c>
      <c r="M306" s="4"/>
      <c r="N306" s="4"/>
      <c r="O306" s="4"/>
      <c r="P306" s="4"/>
      <c r="Q306" s="4"/>
      <c r="R306" s="4"/>
      <c r="S306" s="4"/>
      <c r="T306" s="4"/>
      <c r="U306" s="4"/>
      <c r="V306" s="21"/>
    </row>
    <row r="307" spans="1:22" x14ac:dyDescent="0.25">
      <c r="A307" s="10">
        <f t="shared" si="14"/>
        <v>53724</v>
      </c>
      <c r="B307">
        <f t="shared" si="12"/>
        <v>26</v>
      </c>
      <c r="C307">
        <v>306</v>
      </c>
      <c r="D307" s="4">
        <f>'Annuitair deel aflossing'!D307</f>
        <v>0</v>
      </c>
      <c r="E307" s="4">
        <f>SUM('Annuitair deel aflossing'!E307,Aflossingsvrij!D307)</f>
        <v>0</v>
      </c>
      <c r="F307" s="4">
        <f>SUM('Annuitair deel aflossing'!F307,Aflossingsvrij!E307)</f>
        <v>0</v>
      </c>
      <c r="G307" s="4">
        <f>SUM('Annuitair deel aflossing'!G307,Aflossingsvrij!F307)</f>
        <v>0</v>
      </c>
      <c r="H307" s="4">
        <v>0</v>
      </c>
      <c r="I307" s="4">
        <f t="shared" si="13"/>
        <v>0</v>
      </c>
      <c r="J307" s="4">
        <f>SUM('Annuitair deel aflossing'!J307,Aflossingsvrij!I307)</f>
        <v>0</v>
      </c>
      <c r="K307" s="4">
        <f>SUM('Annuitair deel aflossing'!K307,Aflossingsvrij!J307)</f>
        <v>0</v>
      </c>
      <c r="L307" s="4">
        <f>SUM('Annuitair deel aflossing'!L307,Aflossingsvrij!K307)</f>
        <v>0</v>
      </c>
      <c r="M307" s="4"/>
      <c r="N307" s="4"/>
      <c r="O307" s="4"/>
      <c r="P307" s="4"/>
      <c r="Q307" s="4"/>
      <c r="R307" s="4"/>
      <c r="S307" s="4"/>
      <c r="T307" s="4"/>
      <c r="U307" s="4"/>
      <c r="V307" s="21"/>
    </row>
    <row r="308" spans="1:22" x14ac:dyDescent="0.25">
      <c r="A308" s="10">
        <f t="shared" si="14"/>
        <v>53752</v>
      </c>
      <c r="B308">
        <f t="shared" si="12"/>
        <v>26</v>
      </c>
      <c r="C308">
        <v>307</v>
      </c>
      <c r="D308" s="4">
        <f>'Annuitair deel aflossing'!D308</f>
        <v>0</v>
      </c>
      <c r="E308" s="4">
        <f>SUM('Annuitair deel aflossing'!E308,Aflossingsvrij!D308)</f>
        <v>0</v>
      </c>
      <c r="F308" s="4">
        <f>SUM('Annuitair deel aflossing'!F308,Aflossingsvrij!E308)</f>
        <v>0</v>
      </c>
      <c r="G308" s="4">
        <f>SUM('Annuitair deel aflossing'!G308,Aflossingsvrij!F308)</f>
        <v>0</v>
      </c>
      <c r="H308" s="4">
        <v>0</v>
      </c>
      <c r="I308" s="4">
        <f t="shared" si="13"/>
        <v>0</v>
      </c>
      <c r="J308" s="4">
        <f>SUM('Annuitair deel aflossing'!J308,Aflossingsvrij!I308)</f>
        <v>0</v>
      </c>
      <c r="K308" s="4">
        <f>SUM('Annuitair deel aflossing'!K308,Aflossingsvrij!J308)</f>
        <v>0</v>
      </c>
      <c r="L308" s="4">
        <f>SUM('Annuitair deel aflossing'!L308,Aflossingsvrij!K308)</f>
        <v>0</v>
      </c>
      <c r="M308" s="4"/>
      <c r="N308" s="4"/>
      <c r="O308" s="4"/>
      <c r="P308" s="4"/>
      <c r="Q308" s="4"/>
      <c r="R308" s="4"/>
      <c r="S308" s="4"/>
      <c r="T308" s="4"/>
      <c r="U308" s="4"/>
      <c r="V308" s="21"/>
    </row>
    <row r="309" spans="1:22" x14ac:dyDescent="0.25">
      <c r="A309" s="10">
        <f t="shared" si="14"/>
        <v>53783</v>
      </c>
      <c r="B309">
        <f t="shared" si="12"/>
        <v>26</v>
      </c>
      <c r="C309">
        <v>308</v>
      </c>
      <c r="D309" s="4">
        <f>'Annuitair deel aflossing'!D309</f>
        <v>0</v>
      </c>
      <c r="E309" s="4">
        <f>SUM('Annuitair deel aflossing'!E309,Aflossingsvrij!D309)</f>
        <v>0</v>
      </c>
      <c r="F309" s="4">
        <f>SUM('Annuitair deel aflossing'!F309,Aflossingsvrij!E309)</f>
        <v>0</v>
      </c>
      <c r="G309" s="4">
        <f>SUM('Annuitair deel aflossing'!G309,Aflossingsvrij!F309)</f>
        <v>0</v>
      </c>
      <c r="H309" s="4">
        <v>0</v>
      </c>
      <c r="I309" s="4">
        <f t="shared" si="13"/>
        <v>0</v>
      </c>
      <c r="J309" s="4">
        <f>SUM('Annuitair deel aflossing'!J309,Aflossingsvrij!I309)</f>
        <v>0</v>
      </c>
      <c r="K309" s="4">
        <f>SUM('Annuitair deel aflossing'!K309,Aflossingsvrij!J309)</f>
        <v>0</v>
      </c>
      <c r="L309" s="4">
        <f>SUM('Annuitair deel aflossing'!L309,Aflossingsvrij!K309)</f>
        <v>0</v>
      </c>
      <c r="M309" s="4"/>
      <c r="N309" s="4"/>
      <c r="O309" s="4"/>
      <c r="P309" s="4"/>
      <c r="Q309" s="4"/>
      <c r="R309" s="4"/>
      <c r="S309" s="4"/>
      <c r="T309" s="4"/>
      <c r="U309" s="4"/>
      <c r="V309" s="21"/>
    </row>
    <row r="310" spans="1:22" x14ac:dyDescent="0.25">
      <c r="A310" s="10">
        <f t="shared" si="14"/>
        <v>53813</v>
      </c>
      <c r="B310">
        <f t="shared" si="12"/>
        <v>26</v>
      </c>
      <c r="C310">
        <v>309</v>
      </c>
      <c r="D310" s="4">
        <f>'Annuitair deel aflossing'!D310</f>
        <v>0</v>
      </c>
      <c r="E310" s="4">
        <f>SUM('Annuitair deel aflossing'!E310,Aflossingsvrij!D310)</f>
        <v>0</v>
      </c>
      <c r="F310" s="4">
        <f>SUM('Annuitair deel aflossing'!F310,Aflossingsvrij!E310)</f>
        <v>0</v>
      </c>
      <c r="G310" s="4">
        <f>SUM('Annuitair deel aflossing'!G310,Aflossingsvrij!F310)</f>
        <v>0</v>
      </c>
      <c r="H310" s="4">
        <v>0</v>
      </c>
      <c r="I310" s="4">
        <f t="shared" si="13"/>
        <v>0</v>
      </c>
      <c r="J310" s="4">
        <f>SUM('Annuitair deel aflossing'!J310,Aflossingsvrij!I310)</f>
        <v>0</v>
      </c>
      <c r="K310" s="4">
        <f>SUM('Annuitair deel aflossing'!K310,Aflossingsvrij!J310)</f>
        <v>0</v>
      </c>
      <c r="L310" s="4">
        <f>SUM('Annuitair deel aflossing'!L310,Aflossingsvrij!K310)</f>
        <v>0</v>
      </c>
      <c r="M310" s="4"/>
      <c r="N310" s="4"/>
      <c r="O310" s="4"/>
      <c r="P310" s="4"/>
      <c r="Q310" s="4"/>
      <c r="R310" s="4"/>
      <c r="S310" s="4"/>
      <c r="T310" s="4"/>
      <c r="U310" s="4"/>
      <c r="V310" s="21"/>
    </row>
    <row r="311" spans="1:22" x14ac:dyDescent="0.25">
      <c r="A311" s="10">
        <f t="shared" si="14"/>
        <v>53844</v>
      </c>
      <c r="B311">
        <f t="shared" si="12"/>
        <v>26</v>
      </c>
      <c r="C311">
        <v>310</v>
      </c>
      <c r="D311" s="4">
        <f>'Annuitair deel aflossing'!D311</f>
        <v>0</v>
      </c>
      <c r="E311" s="4">
        <f>SUM('Annuitair deel aflossing'!E311,Aflossingsvrij!D311)</f>
        <v>0</v>
      </c>
      <c r="F311" s="4">
        <f>SUM('Annuitair deel aflossing'!F311,Aflossingsvrij!E311)</f>
        <v>0</v>
      </c>
      <c r="G311" s="4">
        <f>SUM('Annuitair deel aflossing'!G311,Aflossingsvrij!F311)</f>
        <v>0</v>
      </c>
      <c r="H311" s="4">
        <v>0</v>
      </c>
      <c r="I311" s="4">
        <f t="shared" si="13"/>
        <v>0</v>
      </c>
      <c r="J311" s="4">
        <f>SUM('Annuitair deel aflossing'!J311,Aflossingsvrij!I311)</f>
        <v>0</v>
      </c>
      <c r="K311" s="4">
        <f>SUM('Annuitair deel aflossing'!K311,Aflossingsvrij!J311)</f>
        <v>0</v>
      </c>
      <c r="L311" s="4">
        <f>SUM('Annuitair deel aflossing'!L311,Aflossingsvrij!K311)</f>
        <v>0</v>
      </c>
      <c r="M311" s="4"/>
      <c r="N311" s="4"/>
      <c r="O311" s="4"/>
      <c r="P311" s="4"/>
      <c r="Q311" s="4"/>
      <c r="R311" s="4"/>
      <c r="S311" s="4"/>
      <c r="T311" s="4"/>
      <c r="U311" s="4"/>
      <c r="V311" s="21"/>
    </row>
    <row r="312" spans="1:22" x14ac:dyDescent="0.25">
      <c r="A312" s="10">
        <f t="shared" si="14"/>
        <v>53874</v>
      </c>
      <c r="B312">
        <f t="shared" si="12"/>
        <v>26</v>
      </c>
      <c r="C312">
        <v>311</v>
      </c>
      <c r="D312" s="4">
        <f>'Annuitair deel aflossing'!D312</f>
        <v>0</v>
      </c>
      <c r="E312" s="4">
        <f>SUM('Annuitair deel aflossing'!E312,Aflossingsvrij!D312)</f>
        <v>0</v>
      </c>
      <c r="F312" s="4">
        <f>SUM('Annuitair deel aflossing'!F312,Aflossingsvrij!E312)</f>
        <v>0</v>
      </c>
      <c r="G312" s="4">
        <f>SUM('Annuitair deel aflossing'!G312,Aflossingsvrij!F312)</f>
        <v>0</v>
      </c>
      <c r="H312" s="4">
        <v>0</v>
      </c>
      <c r="I312" s="4">
        <f t="shared" si="13"/>
        <v>0</v>
      </c>
      <c r="J312" s="4">
        <f>SUM('Annuitair deel aflossing'!J312,Aflossingsvrij!I312)</f>
        <v>0</v>
      </c>
      <c r="K312" s="4">
        <f>SUM('Annuitair deel aflossing'!K312,Aflossingsvrij!J312)</f>
        <v>0</v>
      </c>
      <c r="L312" s="4">
        <f>SUM('Annuitair deel aflossing'!L312,Aflossingsvrij!K312)</f>
        <v>0</v>
      </c>
      <c r="M312" s="4"/>
      <c r="N312" s="4"/>
      <c r="O312" s="4"/>
      <c r="P312" s="4"/>
      <c r="Q312" s="4"/>
      <c r="R312" s="4"/>
      <c r="S312" s="4"/>
      <c r="T312" s="4"/>
      <c r="U312" s="4"/>
      <c r="V312" s="21"/>
    </row>
    <row r="313" spans="1:22" x14ac:dyDescent="0.25">
      <c r="A313" s="10">
        <f t="shared" si="14"/>
        <v>53905</v>
      </c>
      <c r="B313">
        <f t="shared" si="12"/>
        <v>26</v>
      </c>
      <c r="C313">
        <v>312</v>
      </c>
      <c r="D313" s="4">
        <f>'Annuitair deel aflossing'!D313</f>
        <v>0</v>
      </c>
      <c r="E313" s="4">
        <f>SUM('Annuitair deel aflossing'!E313,Aflossingsvrij!D313)</f>
        <v>0</v>
      </c>
      <c r="F313" s="4">
        <f>SUM('Annuitair deel aflossing'!F313,Aflossingsvrij!E313)</f>
        <v>0</v>
      </c>
      <c r="G313" s="4">
        <f>SUM('Annuitair deel aflossing'!G313,Aflossingsvrij!F313)</f>
        <v>0</v>
      </c>
      <c r="H313" s="4">
        <v>0</v>
      </c>
      <c r="I313" s="4">
        <f t="shared" si="13"/>
        <v>0</v>
      </c>
      <c r="J313" s="4">
        <f>SUM('Annuitair deel aflossing'!J313,Aflossingsvrij!I313)</f>
        <v>0</v>
      </c>
      <c r="K313" s="4">
        <f>SUM('Annuitair deel aflossing'!K313,Aflossingsvrij!J313)</f>
        <v>0</v>
      </c>
      <c r="L313" s="4">
        <f>SUM('Annuitair deel aflossing'!L313,Aflossingsvrij!K313)</f>
        <v>0</v>
      </c>
      <c r="M313" s="4"/>
      <c r="N313" s="4"/>
      <c r="O313" s="4"/>
      <c r="P313" s="4"/>
      <c r="Q313" s="4"/>
      <c r="R313" s="4"/>
      <c r="S313" s="4"/>
      <c r="T313" s="4"/>
      <c r="U313" s="4"/>
      <c r="V313" s="21"/>
    </row>
    <row r="314" spans="1:22" x14ac:dyDescent="0.25">
      <c r="A314" s="10">
        <f t="shared" si="14"/>
        <v>53936</v>
      </c>
      <c r="B314">
        <f t="shared" si="12"/>
        <v>27</v>
      </c>
      <c r="C314">
        <v>313</v>
      </c>
      <c r="D314" s="4">
        <f>'Annuitair deel aflossing'!D314</f>
        <v>0</v>
      </c>
      <c r="E314" s="4">
        <f>SUM('Annuitair deel aflossing'!E314,Aflossingsvrij!D314)</f>
        <v>0</v>
      </c>
      <c r="F314" s="4">
        <f>SUM('Annuitair deel aflossing'!F314,Aflossingsvrij!E314)</f>
        <v>0</v>
      </c>
      <c r="G314" s="4">
        <f>SUM('Annuitair deel aflossing'!G314,Aflossingsvrij!F314)</f>
        <v>0</v>
      </c>
      <c r="H314" s="4">
        <v>0</v>
      </c>
      <c r="I314" s="4">
        <f t="shared" si="13"/>
        <v>0</v>
      </c>
      <c r="J314" s="4">
        <f>SUM('Annuitair deel aflossing'!J314,Aflossingsvrij!I314)</f>
        <v>0</v>
      </c>
      <c r="K314" s="4">
        <f>SUM('Annuitair deel aflossing'!K314,Aflossingsvrij!J314)</f>
        <v>0</v>
      </c>
      <c r="L314" s="4">
        <f>SUM('Annuitair deel aflossing'!L314,Aflossingsvrij!K314)</f>
        <v>0</v>
      </c>
      <c r="M314" s="4"/>
      <c r="N314" s="4"/>
      <c r="O314" s="4"/>
      <c r="P314" s="4"/>
      <c r="Q314" s="4"/>
      <c r="R314" s="4"/>
      <c r="S314" s="4"/>
      <c r="T314" s="4"/>
      <c r="U314" s="4"/>
      <c r="V314" s="21"/>
    </row>
    <row r="315" spans="1:22" x14ac:dyDescent="0.25">
      <c r="A315" s="10">
        <f t="shared" si="14"/>
        <v>53966</v>
      </c>
      <c r="B315">
        <f t="shared" si="12"/>
        <v>27</v>
      </c>
      <c r="C315">
        <v>314</v>
      </c>
      <c r="D315" s="4">
        <f>'Annuitair deel aflossing'!D315</f>
        <v>0</v>
      </c>
      <c r="E315" s="4">
        <f>SUM('Annuitair deel aflossing'!E315,Aflossingsvrij!D315)</f>
        <v>0</v>
      </c>
      <c r="F315" s="4">
        <f>SUM('Annuitair deel aflossing'!F315,Aflossingsvrij!E315)</f>
        <v>0</v>
      </c>
      <c r="G315" s="4">
        <f>SUM('Annuitair deel aflossing'!G315,Aflossingsvrij!F315)</f>
        <v>0</v>
      </c>
      <c r="H315" s="4">
        <v>0</v>
      </c>
      <c r="I315" s="4">
        <f t="shared" si="13"/>
        <v>0</v>
      </c>
      <c r="J315" s="4">
        <f>SUM('Annuitair deel aflossing'!J315,Aflossingsvrij!I315)</f>
        <v>0</v>
      </c>
      <c r="K315" s="4">
        <f>SUM('Annuitair deel aflossing'!K315,Aflossingsvrij!J315)</f>
        <v>0</v>
      </c>
      <c r="L315" s="4">
        <f>SUM('Annuitair deel aflossing'!L315,Aflossingsvrij!K315)</f>
        <v>0</v>
      </c>
      <c r="M315" s="4"/>
      <c r="N315" s="4"/>
      <c r="O315" s="4"/>
      <c r="P315" s="4"/>
      <c r="Q315" s="4"/>
      <c r="R315" s="4"/>
      <c r="S315" s="4"/>
      <c r="T315" s="4"/>
      <c r="U315" s="4"/>
      <c r="V315" s="21"/>
    </row>
    <row r="316" spans="1:22" x14ac:dyDescent="0.25">
      <c r="A316" s="10">
        <f t="shared" si="14"/>
        <v>53997</v>
      </c>
      <c r="B316">
        <f t="shared" si="12"/>
        <v>27</v>
      </c>
      <c r="C316">
        <v>315</v>
      </c>
      <c r="D316" s="4">
        <f>'Annuitair deel aflossing'!D316</f>
        <v>0</v>
      </c>
      <c r="E316" s="4">
        <f>SUM('Annuitair deel aflossing'!E316,Aflossingsvrij!D316)</f>
        <v>0</v>
      </c>
      <c r="F316" s="4">
        <f>SUM('Annuitair deel aflossing'!F316,Aflossingsvrij!E316)</f>
        <v>0</v>
      </c>
      <c r="G316" s="4">
        <f>SUM('Annuitair deel aflossing'!G316,Aflossingsvrij!F316)</f>
        <v>0</v>
      </c>
      <c r="H316" s="4">
        <v>0</v>
      </c>
      <c r="I316" s="4">
        <f t="shared" si="13"/>
        <v>0</v>
      </c>
      <c r="J316" s="4">
        <f>SUM('Annuitair deel aflossing'!J316,Aflossingsvrij!I316)</f>
        <v>0</v>
      </c>
      <c r="K316" s="4">
        <f>SUM('Annuitair deel aflossing'!K316,Aflossingsvrij!J316)</f>
        <v>0</v>
      </c>
      <c r="L316" s="4">
        <f>SUM('Annuitair deel aflossing'!L316,Aflossingsvrij!K316)</f>
        <v>0</v>
      </c>
      <c r="M316" s="4"/>
      <c r="N316" s="4"/>
      <c r="O316" s="4"/>
      <c r="P316" s="4"/>
      <c r="Q316" s="4"/>
      <c r="R316" s="4"/>
      <c r="S316" s="4"/>
      <c r="T316" s="4"/>
      <c r="U316" s="4"/>
      <c r="V316" s="21"/>
    </row>
    <row r="317" spans="1:22" x14ac:dyDescent="0.25">
      <c r="A317" s="10">
        <f t="shared" si="14"/>
        <v>54027</v>
      </c>
      <c r="B317">
        <f t="shared" si="12"/>
        <v>27</v>
      </c>
      <c r="C317">
        <v>316</v>
      </c>
      <c r="D317" s="4">
        <f>'Annuitair deel aflossing'!D317</f>
        <v>0</v>
      </c>
      <c r="E317" s="4">
        <f>SUM('Annuitair deel aflossing'!E317,Aflossingsvrij!D317)</f>
        <v>0</v>
      </c>
      <c r="F317" s="4">
        <f>SUM('Annuitair deel aflossing'!F317,Aflossingsvrij!E317)</f>
        <v>0</v>
      </c>
      <c r="G317" s="4">
        <f>SUM('Annuitair deel aflossing'!G317,Aflossingsvrij!F317)</f>
        <v>0</v>
      </c>
      <c r="H317" s="4">
        <v>0</v>
      </c>
      <c r="I317" s="4">
        <f t="shared" si="13"/>
        <v>0</v>
      </c>
      <c r="J317" s="4">
        <f>SUM('Annuitair deel aflossing'!J317,Aflossingsvrij!I317)</f>
        <v>0</v>
      </c>
      <c r="K317" s="4">
        <f>SUM('Annuitair deel aflossing'!K317,Aflossingsvrij!J317)</f>
        <v>0</v>
      </c>
      <c r="L317" s="4">
        <f>SUM('Annuitair deel aflossing'!L317,Aflossingsvrij!K317)</f>
        <v>0</v>
      </c>
      <c r="M317" s="4"/>
      <c r="N317" s="4"/>
      <c r="O317" s="4"/>
      <c r="P317" s="4"/>
      <c r="Q317" s="4"/>
      <c r="R317" s="4"/>
      <c r="S317" s="4"/>
      <c r="T317" s="4"/>
      <c r="U317" s="4"/>
      <c r="V317" s="21"/>
    </row>
    <row r="318" spans="1:22" x14ac:dyDescent="0.25">
      <c r="A318" s="10">
        <f t="shared" si="14"/>
        <v>54058</v>
      </c>
      <c r="B318">
        <f t="shared" si="12"/>
        <v>27</v>
      </c>
      <c r="C318">
        <v>317</v>
      </c>
      <c r="D318" s="4">
        <f>'Annuitair deel aflossing'!D318</f>
        <v>0</v>
      </c>
      <c r="E318" s="4">
        <f>SUM('Annuitair deel aflossing'!E318,Aflossingsvrij!D318)</f>
        <v>0</v>
      </c>
      <c r="F318" s="4">
        <f>SUM('Annuitair deel aflossing'!F318,Aflossingsvrij!E318)</f>
        <v>0</v>
      </c>
      <c r="G318" s="4">
        <f>SUM('Annuitair deel aflossing'!G318,Aflossingsvrij!F318)</f>
        <v>0</v>
      </c>
      <c r="H318" s="4">
        <v>0</v>
      </c>
      <c r="I318" s="4">
        <f t="shared" si="13"/>
        <v>0</v>
      </c>
      <c r="J318" s="4">
        <f>SUM('Annuitair deel aflossing'!J318,Aflossingsvrij!I318)</f>
        <v>0</v>
      </c>
      <c r="K318" s="4">
        <f>SUM('Annuitair deel aflossing'!K318,Aflossingsvrij!J318)</f>
        <v>0</v>
      </c>
      <c r="L318" s="4">
        <f>SUM('Annuitair deel aflossing'!L318,Aflossingsvrij!K318)</f>
        <v>0</v>
      </c>
      <c r="M318" s="4"/>
      <c r="N318" s="4"/>
      <c r="O318" s="4"/>
      <c r="P318" s="4"/>
      <c r="Q318" s="4"/>
      <c r="R318" s="4"/>
      <c r="S318" s="4"/>
      <c r="T318" s="4"/>
      <c r="U318" s="4"/>
      <c r="V318" s="21"/>
    </row>
    <row r="319" spans="1:22" x14ac:dyDescent="0.25">
      <c r="A319" s="10">
        <f t="shared" si="14"/>
        <v>54089</v>
      </c>
      <c r="B319">
        <f t="shared" si="12"/>
        <v>27</v>
      </c>
      <c r="C319">
        <v>318</v>
      </c>
      <c r="D319" s="4">
        <f>'Annuitair deel aflossing'!D319</f>
        <v>0</v>
      </c>
      <c r="E319" s="4">
        <f>SUM('Annuitair deel aflossing'!E319,Aflossingsvrij!D319)</f>
        <v>0</v>
      </c>
      <c r="F319" s="4">
        <f>SUM('Annuitair deel aflossing'!F319,Aflossingsvrij!E319)</f>
        <v>0</v>
      </c>
      <c r="G319" s="4">
        <f>SUM('Annuitair deel aflossing'!G319,Aflossingsvrij!F319)</f>
        <v>0</v>
      </c>
      <c r="H319" s="4">
        <v>0</v>
      </c>
      <c r="I319" s="4">
        <f t="shared" si="13"/>
        <v>0</v>
      </c>
      <c r="J319" s="4">
        <f>SUM('Annuitair deel aflossing'!J319,Aflossingsvrij!I319)</f>
        <v>0</v>
      </c>
      <c r="K319" s="4">
        <f>SUM('Annuitair deel aflossing'!K319,Aflossingsvrij!J319)</f>
        <v>0</v>
      </c>
      <c r="L319" s="4">
        <f>SUM('Annuitair deel aflossing'!L319,Aflossingsvrij!K319)</f>
        <v>0</v>
      </c>
      <c r="M319" s="4"/>
      <c r="N319" s="4"/>
      <c r="O319" s="4"/>
      <c r="P319" s="4"/>
      <c r="Q319" s="4"/>
      <c r="R319" s="4"/>
      <c r="S319" s="4"/>
      <c r="T319" s="4"/>
      <c r="U319" s="4"/>
      <c r="V319" s="21"/>
    </row>
    <row r="320" spans="1:22" x14ac:dyDescent="0.25">
      <c r="A320" s="10">
        <f t="shared" si="14"/>
        <v>54118</v>
      </c>
      <c r="B320">
        <f t="shared" si="12"/>
        <v>27</v>
      </c>
      <c r="C320">
        <v>319</v>
      </c>
      <c r="D320" s="4">
        <f>'Annuitair deel aflossing'!D320</f>
        <v>0</v>
      </c>
      <c r="E320" s="4">
        <f>SUM('Annuitair deel aflossing'!E320,Aflossingsvrij!D320)</f>
        <v>0</v>
      </c>
      <c r="F320" s="4">
        <f>SUM('Annuitair deel aflossing'!F320,Aflossingsvrij!E320)</f>
        <v>0</v>
      </c>
      <c r="G320" s="4">
        <f>SUM('Annuitair deel aflossing'!G320,Aflossingsvrij!F320)</f>
        <v>0</v>
      </c>
      <c r="H320" s="4">
        <v>0</v>
      </c>
      <c r="I320" s="4">
        <f t="shared" si="13"/>
        <v>0</v>
      </c>
      <c r="J320" s="4">
        <f>SUM('Annuitair deel aflossing'!J320,Aflossingsvrij!I320)</f>
        <v>0</v>
      </c>
      <c r="K320" s="4">
        <f>SUM('Annuitair deel aflossing'!K320,Aflossingsvrij!J320)</f>
        <v>0</v>
      </c>
      <c r="L320" s="4">
        <f>SUM('Annuitair deel aflossing'!L320,Aflossingsvrij!K320)</f>
        <v>0</v>
      </c>
      <c r="M320" s="4"/>
      <c r="N320" s="4"/>
      <c r="O320" s="4"/>
      <c r="P320" s="4"/>
      <c r="Q320" s="4"/>
      <c r="R320" s="4"/>
      <c r="S320" s="4"/>
      <c r="T320" s="4"/>
      <c r="U320" s="4"/>
      <c r="V320" s="21"/>
    </row>
    <row r="321" spans="1:22" x14ac:dyDescent="0.25">
      <c r="A321" s="10">
        <f t="shared" si="14"/>
        <v>54149</v>
      </c>
      <c r="B321">
        <f t="shared" si="12"/>
        <v>27</v>
      </c>
      <c r="C321">
        <v>320</v>
      </c>
      <c r="D321" s="4">
        <f>'Annuitair deel aflossing'!D321</f>
        <v>0</v>
      </c>
      <c r="E321" s="4">
        <f>SUM('Annuitair deel aflossing'!E321,Aflossingsvrij!D321)</f>
        <v>0</v>
      </c>
      <c r="F321" s="4">
        <f>SUM('Annuitair deel aflossing'!F321,Aflossingsvrij!E321)</f>
        <v>0</v>
      </c>
      <c r="G321" s="4">
        <f>SUM('Annuitair deel aflossing'!G321,Aflossingsvrij!F321)</f>
        <v>0</v>
      </c>
      <c r="H321" s="4">
        <v>0</v>
      </c>
      <c r="I321" s="4">
        <f t="shared" si="13"/>
        <v>0</v>
      </c>
      <c r="J321" s="4">
        <f>SUM('Annuitair deel aflossing'!J321,Aflossingsvrij!I321)</f>
        <v>0</v>
      </c>
      <c r="K321" s="4">
        <f>SUM('Annuitair deel aflossing'!K321,Aflossingsvrij!J321)</f>
        <v>0</v>
      </c>
      <c r="L321" s="4">
        <f>SUM('Annuitair deel aflossing'!L321,Aflossingsvrij!K321)</f>
        <v>0</v>
      </c>
      <c r="M321" s="4"/>
      <c r="N321" s="4"/>
      <c r="O321" s="4"/>
      <c r="P321" s="4"/>
      <c r="Q321" s="4"/>
      <c r="R321" s="4"/>
      <c r="S321" s="4"/>
      <c r="T321" s="4"/>
      <c r="U321" s="4"/>
      <c r="V321" s="21"/>
    </row>
    <row r="322" spans="1:22" x14ac:dyDescent="0.25">
      <c r="A322" s="10">
        <f t="shared" si="14"/>
        <v>54179</v>
      </c>
      <c r="B322">
        <f t="shared" si="12"/>
        <v>27</v>
      </c>
      <c r="C322">
        <v>321</v>
      </c>
      <c r="D322" s="4">
        <f>'Annuitair deel aflossing'!D322</f>
        <v>0</v>
      </c>
      <c r="E322" s="4">
        <f>SUM('Annuitair deel aflossing'!E322,Aflossingsvrij!D322)</f>
        <v>0</v>
      </c>
      <c r="F322" s="4">
        <f>SUM('Annuitair deel aflossing'!F322,Aflossingsvrij!E322)</f>
        <v>0</v>
      </c>
      <c r="G322" s="4">
        <f>SUM('Annuitair deel aflossing'!G322,Aflossingsvrij!F322)</f>
        <v>0</v>
      </c>
      <c r="H322" s="4">
        <v>0</v>
      </c>
      <c r="I322" s="4">
        <f t="shared" si="13"/>
        <v>0</v>
      </c>
      <c r="J322" s="4">
        <f>SUM('Annuitair deel aflossing'!J322,Aflossingsvrij!I322)</f>
        <v>0</v>
      </c>
      <c r="K322" s="4">
        <f>SUM('Annuitair deel aflossing'!K322,Aflossingsvrij!J322)</f>
        <v>0</v>
      </c>
      <c r="L322" s="4">
        <f>SUM('Annuitair deel aflossing'!L322,Aflossingsvrij!K322)</f>
        <v>0</v>
      </c>
      <c r="M322" s="4"/>
      <c r="N322" s="4"/>
      <c r="O322" s="4"/>
      <c r="P322" s="4"/>
      <c r="Q322" s="4"/>
      <c r="R322" s="4"/>
      <c r="S322" s="4"/>
      <c r="T322" s="4"/>
      <c r="U322" s="4"/>
      <c r="V322" s="21"/>
    </row>
    <row r="323" spans="1:22" x14ac:dyDescent="0.25">
      <c r="A323" s="10">
        <f t="shared" si="14"/>
        <v>54210</v>
      </c>
      <c r="B323">
        <f t="shared" ref="B323:B361" si="15">CEILING(C323/12,1)</f>
        <v>27</v>
      </c>
      <c r="C323">
        <v>322</v>
      </c>
      <c r="D323" s="4">
        <f>'Annuitair deel aflossing'!D323</f>
        <v>0</v>
      </c>
      <c r="E323" s="4">
        <f>SUM('Annuitair deel aflossing'!E323,Aflossingsvrij!D323)</f>
        <v>0</v>
      </c>
      <c r="F323" s="4">
        <f>SUM('Annuitair deel aflossing'!F323,Aflossingsvrij!E323)</f>
        <v>0</v>
      </c>
      <c r="G323" s="4">
        <f>SUM('Annuitair deel aflossing'!G323,Aflossingsvrij!F323)</f>
        <v>0</v>
      </c>
      <c r="H323" s="4">
        <v>0</v>
      </c>
      <c r="I323" s="4">
        <f t="shared" ref="I323:I361" si="16">G323-H323</f>
        <v>0</v>
      </c>
      <c r="J323" s="4">
        <f>SUM('Annuitair deel aflossing'!J323,Aflossingsvrij!I323)</f>
        <v>0</v>
      </c>
      <c r="K323" s="4">
        <f>SUM('Annuitair deel aflossing'!K323,Aflossingsvrij!J323)</f>
        <v>0</v>
      </c>
      <c r="L323" s="4">
        <f>SUM('Annuitair deel aflossing'!L323,Aflossingsvrij!K323)</f>
        <v>0</v>
      </c>
      <c r="M323" s="4"/>
      <c r="N323" s="4"/>
      <c r="O323" s="4"/>
      <c r="P323" s="4"/>
      <c r="Q323" s="4"/>
      <c r="R323" s="4"/>
      <c r="S323" s="4"/>
      <c r="T323" s="4"/>
      <c r="U323" s="4"/>
      <c r="V323" s="21"/>
    </row>
    <row r="324" spans="1:22" x14ac:dyDescent="0.25">
      <c r="A324" s="10">
        <f t="shared" ref="A324:A361" si="17">DATE(YEAR(A323),MONTH(A323)+1,DAY(A323))</f>
        <v>54240</v>
      </c>
      <c r="B324">
        <f t="shared" si="15"/>
        <v>27</v>
      </c>
      <c r="C324">
        <v>323</v>
      </c>
      <c r="D324" s="4">
        <f>'Annuitair deel aflossing'!D324</f>
        <v>0</v>
      </c>
      <c r="E324" s="4">
        <f>SUM('Annuitair deel aflossing'!E324,Aflossingsvrij!D324)</f>
        <v>0</v>
      </c>
      <c r="F324" s="4">
        <f>SUM('Annuitair deel aflossing'!F324,Aflossingsvrij!E324)</f>
        <v>0</v>
      </c>
      <c r="G324" s="4">
        <f>SUM('Annuitair deel aflossing'!G324,Aflossingsvrij!F324)</f>
        <v>0</v>
      </c>
      <c r="H324" s="4">
        <v>0</v>
      </c>
      <c r="I324" s="4">
        <f t="shared" si="16"/>
        <v>0</v>
      </c>
      <c r="J324" s="4">
        <f>SUM('Annuitair deel aflossing'!J324,Aflossingsvrij!I324)</f>
        <v>0</v>
      </c>
      <c r="K324" s="4">
        <f>SUM('Annuitair deel aflossing'!K324,Aflossingsvrij!J324)</f>
        <v>0</v>
      </c>
      <c r="L324" s="4">
        <f>SUM('Annuitair deel aflossing'!L324,Aflossingsvrij!K324)</f>
        <v>0</v>
      </c>
      <c r="M324" s="4"/>
      <c r="N324" s="4"/>
      <c r="O324" s="4"/>
      <c r="P324" s="4"/>
      <c r="Q324" s="4"/>
      <c r="R324" s="4"/>
      <c r="S324" s="4"/>
      <c r="T324" s="4"/>
      <c r="U324" s="4"/>
      <c r="V324" s="21"/>
    </row>
    <row r="325" spans="1:22" x14ac:dyDescent="0.25">
      <c r="A325" s="10">
        <f t="shared" si="17"/>
        <v>54271</v>
      </c>
      <c r="B325">
        <f t="shared" si="15"/>
        <v>27</v>
      </c>
      <c r="C325">
        <v>324</v>
      </c>
      <c r="D325" s="4">
        <f>'Annuitair deel aflossing'!D325</f>
        <v>0</v>
      </c>
      <c r="E325" s="4">
        <f>SUM('Annuitair deel aflossing'!E325,Aflossingsvrij!D325)</f>
        <v>0</v>
      </c>
      <c r="F325" s="4">
        <f>SUM('Annuitair deel aflossing'!F325,Aflossingsvrij!E325)</f>
        <v>0</v>
      </c>
      <c r="G325" s="4">
        <f>SUM('Annuitair deel aflossing'!G325,Aflossingsvrij!F325)</f>
        <v>0</v>
      </c>
      <c r="H325" s="4">
        <v>0</v>
      </c>
      <c r="I325" s="4">
        <f t="shared" si="16"/>
        <v>0</v>
      </c>
      <c r="J325" s="4">
        <f>SUM('Annuitair deel aflossing'!J325,Aflossingsvrij!I325)</f>
        <v>0</v>
      </c>
      <c r="K325" s="4">
        <f>SUM('Annuitair deel aflossing'!K325,Aflossingsvrij!J325)</f>
        <v>0</v>
      </c>
      <c r="L325" s="4">
        <f>SUM('Annuitair deel aflossing'!L325,Aflossingsvrij!K325)</f>
        <v>0</v>
      </c>
      <c r="M325" s="4"/>
      <c r="N325" s="4"/>
      <c r="O325" s="4"/>
      <c r="P325" s="4"/>
      <c r="Q325" s="4"/>
      <c r="R325" s="4"/>
      <c r="S325" s="4"/>
      <c r="T325" s="4"/>
      <c r="U325" s="4"/>
      <c r="V325" s="21"/>
    </row>
    <row r="326" spans="1:22" x14ac:dyDescent="0.25">
      <c r="A326" s="10">
        <f t="shared" si="17"/>
        <v>54302</v>
      </c>
      <c r="B326">
        <f t="shared" si="15"/>
        <v>28</v>
      </c>
      <c r="C326">
        <v>325</v>
      </c>
      <c r="D326" s="4">
        <f>'Annuitair deel aflossing'!D326</f>
        <v>0</v>
      </c>
      <c r="E326" s="4">
        <f>SUM('Annuitair deel aflossing'!E326,Aflossingsvrij!D326)</f>
        <v>0</v>
      </c>
      <c r="F326" s="4">
        <f>SUM('Annuitair deel aflossing'!F326,Aflossingsvrij!E326)</f>
        <v>0</v>
      </c>
      <c r="G326" s="4">
        <f>SUM('Annuitair deel aflossing'!G326,Aflossingsvrij!F326)</f>
        <v>0</v>
      </c>
      <c r="H326" s="4">
        <v>0</v>
      </c>
      <c r="I326" s="4">
        <f t="shared" si="16"/>
        <v>0</v>
      </c>
      <c r="J326" s="4">
        <f>SUM('Annuitair deel aflossing'!J326,Aflossingsvrij!I326)</f>
        <v>0</v>
      </c>
      <c r="K326" s="4">
        <f>SUM('Annuitair deel aflossing'!K326,Aflossingsvrij!J326)</f>
        <v>0</v>
      </c>
      <c r="L326" s="4">
        <f>SUM('Annuitair deel aflossing'!L326,Aflossingsvrij!K326)</f>
        <v>0</v>
      </c>
      <c r="M326" s="4"/>
      <c r="N326" s="4"/>
      <c r="O326" s="4"/>
      <c r="P326" s="4"/>
      <c r="Q326" s="4"/>
      <c r="R326" s="4"/>
      <c r="S326" s="4"/>
      <c r="T326" s="4"/>
      <c r="U326" s="4"/>
      <c r="V326" s="21"/>
    </row>
    <row r="327" spans="1:22" x14ac:dyDescent="0.25">
      <c r="A327" s="10">
        <f t="shared" si="17"/>
        <v>54332</v>
      </c>
      <c r="B327">
        <f t="shared" si="15"/>
        <v>28</v>
      </c>
      <c r="C327">
        <v>326</v>
      </c>
      <c r="D327" s="4">
        <f>'Annuitair deel aflossing'!D327</f>
        <v>0</v>
      </c>
      <c r="E327" s="4">
        <f>SUM('Annuitair deel aflossing'!E327,Aflossingsvrij!D327)</f>
        <v>0</v>
      </c>
      <c r="F327" s="4">
        <f>SUM('Annuitair deel aflossing'!F327,Aflossingsvrij!E327)</f>
        <v>0</v>
      </c>
      <c r="G327" s="4">
        <f>SUM('Annuitair deel aflossing'!G327,Aflossingsvrij!F327)</f>
        <v>0</v>
      </c>
      <c r="H327" s="4">
        <v>0</v>
      </c>
      <c r="I327" s="4">
        <f t="shared" si="16"/>
        <v>0</v>
      </c>
      <c r="J327" s="4">
        <f>SUM('Annuitair deel aflossing'!J327,Aflossingsvrij!I327)</f>
        <v>0</v>
      </c>
      <c r="K327" s="4">
        <f>SUM('Annuitair deel aflossing'!K327,Aflossingsvrij!J327)</f>
        <v>0</v>
      </c>
      <c r="L327" s="4">
        <f>SUM('Annuitair deel aflossing'!L327,Aflossingsvrij!K327)</f>
        <v>0</v>
      </c>
      <c r="M327" s="4"/>
      <c r="N327" s="4"/>
      <c r="O327" s="4"/>
      <c r="P327" s="4"/>
      <c r="Q327" s="4"/>
      <c r="R327" s="4"/>
      <c r="S327" s="4"/>
      <c r="T327" s="4"/>
      <c r="U327" s="4"/>
      <c r="V327" s="21"/>
    </row>
    <row r="328" spans="1:22" x14ac:dyDescent="0.25">
      <c r="A328" s="10">
        <f t="shared" si="17"/>
        <v>54363</v>
      </c>
      <c r="B328">
        <f t="shared" si="15"/>
        <v>28</v>
      </c>
      <c r="C328">
        <v>327</v>
      </c>
      <c r="D328" s="4">
        <f>'Annuitair deel aflossing'!D328</f>
        <v>0</v>
      </c>
      <c r="E328" s="4">
        <f>SUM('Annuitair deel aflossing'!E328,Aflossingsvrij!D328)</f>
        <v>0</v>
      </c>
      <c r="F328" s="4">
        <f>SUM('Annuitair deel aflossing'!F328,Aflossingsvrij!E328)</f>
        <v>0</v>
      </c>
      <c r="G328" s="4">
        <f>SUM('Annuitair deel aflossing'!G328,Aflossingsvrij!F328)</f>
        <v>0</v>
      </c>
      <c r="H328" s="4">
        <v>0</v>
      </c>
      <c r="I328" s="4">
        <f t="shared" si="16"/>
        <v>0</v>
      </c>
      <c r="J328" s="4">
        <f>SUM('Annuitair deel aflossing'!J328,Aflossingsvrij!I328)</f>
        <v>0</v>
      </c>
      <c r="K328" s="4">
        <f>SUM('Annuitair deel aflossing'!K328,Aflossingsvrij!J328)</f>
        <v>0</v>
      </c>
      <c r="L328" s="4">
        <f>SUM('Annuitair deel aflossing'!L328,Aflossingsvrij!K328)</f>
        <v>0</v>
      </c>
      <c r="M328" s="4"/>
      <c r="N328" s="4"/>
      <c r="O328" s="4"/>
      <c r="P328" s="4"/>
      <c r="Q328" s="4"/>
      <c r="R328" s="4"/>
      <c r="S328" s="4"/>
      <c r="T328" s="4"/>
      <c r="U328" s="4"/>
      <c r="V328" s="21"/>
    </row>
    <row r="329" spans="1:22" x14ac:dyDescent="0.25">
      <c r="A329" s="10">
        <f t="shared" si="17"/>
        <v>54393</v>
      </c>
      <c r="B329">
        <f t="shared" si="15"/>
        <v>28</v>
      </c>
      <c r="C329">
        <v>328</v>
      </c>
      <c r="D329" s="4">
        <f>'Annuitair deel aflossing'!D329</f>
        <v>0</v>
      </c>
      <c r="E329" s="4">
        <f>SUM('Annuitair deel aflossing'!E329,Aflossingsvrij!D329)</f>
        <v>0</v>
      </c>
      <c r="F329" s="4">
        <f>SUM('Annuitair deel aflossing'!F329,Aflossingsvrij!E329)</f>
        <v>0</v>
      </c>
      <c r="G329" s="4">
        <f>SUM('Annuitair deel aflossing'!G329,Aflossingsvrij!F329)</f>
        <v>0</v>
      </c>
      <c r="H329" s="4">
        <v>0</v>
      </c>
      <c r="I329" s="4">
        <f t="shared" si="16"/>
        <v>0</v>
      </c>
      <c r="J329" s="4">
        <f>SUM('Annuitair deel aflossing'!J329,Aflossingsvrij!I329)</f>
        <v>0</v>
      </c>
      <c r="K329" s="4">
        <f>SUM('Annuitair deel aflossing'!K329,Aflossingsvrij!J329)</f>
        <v>0</v>
      </c>
      <c r="L329" s="4">
        <f>SUM('Annuitair deel aflossing'!L329,Aflossingsvrij!K329)</f>
        <v>0</v>
      </c>
      <c r="M329" s="4"/>
      <c r="N329" s="4"/>
      <c r="O329" s="4"/>
      <c r="P329" s="4"/>
      <c r="Q329" s="4"/>
      <c r="R329" s="4"/>
      <c r="S329" s="4"/>
      <c r="T329" s="4"/>
      <c r="U329" s="4"/>
      <c r="V329" s="21"/>
    </row>
    <row r="330" spans="1:22" x14ac:dyDescent="0.25">
      <c r="A330" s="10">
        <f t="shared" si="17"/>
        <v>54424</v>
      </c>
      <c r="B330">
        <f t="shared" si="15"/>
        <v>28</v>
      </c>
      <c r="C330">
        <v>329</v>
      </c>
      <c r="D330" s="4">
        <f>'Annuitair deel aflossing'!D330</f>
        <v>0</v>
      </c>
      <c r="E330" s="4">
        <f>SUM('Annuitair deel aflossing'!E330,Aflossingsvrij!D330)</f>
        <v>0</v>
      </c>
      <c r="F330" s="4">
        <f>SUM('Annuitair deel aflossing'!F330,Aflossingsvrij!E330)</f>
        <v>0</v>
      </c>
      <c r="G330" s="4">
        <f>SUM('Annuitair deel aflossing'!G330,Aflossingsvrij!F330)</f>
        <v>0</v>
      </c>
      <c r="H330" s="4">
        <v>0</v>
      </c>
      <c r="I330" s="4">
        <f t="shared" si="16"/>
        <v>0</v>
      </c>
      <c r="J330" s="4">
        <f>SUM('Annuitair deel aflossing'!J330,Aflossingsvrij!I330)</f>
        <v>0</v>
      </c>
      <c r="K330" s="4">
        <f>SUM('Annuitair deel aflossing'!K330,Aflossingsvrij!J330)</f>
        <v>0</v>
      </c>
      <c r="L330" s="4">
        <f>SUM('Annuitair deel aflossing'!L330,Aflossingsvrij!K330)</f>
        <v>0</v>
      </c>
      <c r="M330" s="4"/>
      <c r="N330" s="4"/>
      <c r="O330" s="4"/>
      <c r="P330" s="4"/>
      <c r="Q330" s="4"/>
      <c r="R330" s="4"/>
      <c r="S330" s="4"/>
      <c r="T330" s="4"/>
      <c r="U330" s="4"/>
      <c r="V330" s="21"/>
    </row>
    <row r="331" spans="1:22" x14ac:dyDescent="0.25">
      <c r="A331" s="10">
        <f t="shared" si="17"/>
        <v>54455</v>
      </c>
      <c r="B331">
        <f t="shared" si="15"/>
        <v>28</v>
      </c>
      <c r="C331">
        <v>330</v>
      </c>
      <c r="D331" s="4">
        <f>'Annuitair deel aflossing'!D331</f>
        <v>0</v>
      </c>
      <c r="E331" s="4">
        <f>SUM('Annuitair deel aflossing'!E331,Aflossingsvrij!D331)</f>
        <v>0</v>
      </c>
      <c r="F331" s="4">
        <f>SUM('Annuitair deel aflossing'!F331,Aflossingsvrij!E331)</f>
        <v>0</v>
      </c>
      <c r="G331" s="4">
        <f>SUM('Annuitair deel aflossing'!G331,Aflossingsvrij!F331)</f>
        <v>0</v>
      </c>
      <c r="H331" s="4">
        <v>0</v>
      </c>
      <c r="I331" s="4">
        <f t="shared" si="16"/>
        <v>0</v>
      </c>
      <c r="J331" s="4">
        <f>SUM('Annuitair deel aflossing'!J331,Aflossingsvrij!I331)</f>
        <v>0</v>
      </c>
      <c r="K331" s="4">
        <f>SUM('Annuitair deel aflossing'!K331,Aflossingsvrij!J331)</f>
        <v>0</v>
      </c>
      <c r="L331" s="4">
        <f>SUM('Annuitair deel aflossing'!L331,Aflossingsvrij!K331)</f>
        <v>0</v>
      </c>
      <c r="M331" s="4"/>
      <c r="N331" s="4"/>
      <c r="O331" s="4"/>
      <c r="P331" s="4"/>
      <c r="Q331" s="4"/>
      <c r="R331" s="4"/>
      <c r="S331" s="4"/>
      <c r="T331" s="4"/>
      <c r="U331" s="4"/>
      <c r="V331" s="21"/>
    </row>
    <row r="332" spans="1:22" x14ac:dyDescent="0.25">
      <c r="A332" s="10">
        <f t="shared" si="17"/>
        <v>54483</v>
      </c>
      <c r="B332">
        <f t="shared" si="15"/>
        <v>28</v>
      </c>
      <c r="C332">
        <v>331</v>
      </c>
      <c r="D332" s="4">
        <f>'Annuitair deel aflossing'!D332</f>
        <v>0</v>
      </c>
      <c r="E332" s="4">
        <f>SUM('Annuitair deel aflossing'!E332,Aflossingsvrij!D332)</f>
        <v>0</v>
      </c>
      <c r="F332" s="4">
        <f>SUM('Annuitair deel aflossing'!F332,Aflossingsvrij!E332)</f>
        <v>0</v>
      </c>
      <c r="G332" s="4">
        <f>SUM('Annuitair deel aflossing'!G332,Aflossingsvrij!F332)</f>
        <v>0</v>
      </c>
      <c r="H332" s="4">
        <v>0</v>
      </c>
      <c r="I332" s="4">
        <f t="shared" si="16"/>
        <v>0</v>
      </c>
      <c r="J332" s="4">
        <f>SUM('Annuitair deel aflossing'!J332,Aflossingsvrij!I332)</f>
        <v>0</v>
      </c>
      <c r="K332" s="4">
        <f>SUM('Annuitair deel aflossing'!K332,Aflossingsvrij!J332)</f>
        <v>0</v>
      </c>
      <c r="L332" s="4">
        <f>SUM('Annuitair deel aflossing'!L332,Aflossingsvrij!K332)</f>
        <v>0</v>
      </c>
      <c r="M332" s="4"/>
      <c r="N332" s="4"/>
      <c r="O332" s="4"/>
      <c r="P332" s="4"/>
      <c r="Q332" s="4"/>
      <c r="R332" s="4"/>
      <c r="S332" s="4"/>
      <c r="T332" s="4"/>
      <c r="U332" s="4"/>
      <c r="V332" s="21"/>
    </row>
    <row r="333" spans="1:22" x14ac:dyDescent="0.25">
      <c r="A333" s="10">
        <f t="shared" si="17"/>
        <v>54514</v>
      </c>
      <c r="B333">
        <f t="shared" si="15"/>
        <v>28</v>
      </c>
      <c r="C333">
        <v>332</v>
      </c>
      <c r="D333" s="4">
        <f>'Annuitair deel aflossing'!D333</f>
        <v>0</v>
      </c>
      <c r="E333" s="4">
        <f>SUM('Annuitair deel aflossing'!E333,Aflossingsvrij!D333)</f>
        <v>0</v>
      </c>
      <c r="F333" s="4">
        <f>SUM('Annuitair deel aflossing'!F333,Aflossingsvrij!E333)</f>
        <v>0</v>
      </c>
      <c r="G333" s="4">
        <f>SUM('Annuitair deel aflossing'!G333,Aflossingsvrij!F333)</f>
        <v>0</v>
      </c>
      <c r="H333" s="4">
        <v>0</v>
      </c>
      <c r="I333" s="4">
        <f t="shared" si="16"/>
        <v>0</v>
      </c>
      <c r="J333" s="4">
        <f>SUM('Annuitair deel aflossing'!J333,Aflossingsvrij!I333)</f>
        <v>0</v>
      </c>
      <c r="K333" s="4">
        <f>SUM('Annuitair deel aflossing'!K333,Aflossingsvrij!J333)</f>
        <v>0</v>
      </c>
      <c r="L333" s="4">
        <f>SUM('Annuitair deel aflossing'!L333,Aflossingsvrij!K333)</f>
        <v>0</v>
      </c>
      <c r="M333" s="4"/>
      <c r="N333" s="4"/>
      <c r="O333" s="4"/>
      <c r="P333" s="4"/>
      <c r="Q333" s="4"/>
      <c r="R333" s="4"/>
      <c r="S333" s="4"/>
      <c r="T333" s="4"/>
      <c r="U333" s="4"/>
      <c r="V333" s="21"/>
    </row>
    <row r="334" spans="1:22" x14ac:dyDescent="0.25">
      <c r="A334" s="10">
        <f t="shared" si="17"/>
        <v>54544</v>
      </c>
      <c r="B334">
        <f t="shared" si="15"/>
        <v>28</v>
      </c>
      <c r="C334">
        <v>333</v>
      </c>
      <c r="D334" s="4">
        <f>'Annuitair deel aflossing'!D334</f>
        <v>0</v>
      </c>
      <c r="E334" s="4">
        <f>SUM('Annuitair deel aflossing'!E334,Aflossingsvrij!D334)</f>
        <v>0</v>
      </c>
      <c r="F334" s="4">
        <f>SUM('Annuitair deel aflossing'!F334,Aflossingsvrij!E334)</f>
        <v>0</v>
      </c>
      <c r="G334" s="4">
        <f>SUM('Annuitair deel aflossing'!G334,Aflossingsvrij!F334)</f>
        <v>0</v>
      </c>
      <c r="H334" s="4">
        <v>0</v>
      </c>
      <c r="I334" s="4">
        <f t="shared" si="16"/>
        <v>0</v>
      </c>
      <c r="J334" s="4">
        <f>SUM('Annuitair deel aflossing'!J334,Aflossingsvrij!I334)</f>
        <v>0</v>
      </c>
      <c r="K334" s="4">
        <f>SUM('Annuitair deel aflossing'!K334,Aflossingsvrij!J334)</f>
        <v>0</v>
      </c>
      <c r="L334" s="4">
        <f>SUM('Annuitair deel aflossing'!L334,Aflossingsvrij!K334)</f>
        <v>0</v>
      </c>
      <c r="M334" s="4"/>
      <c r="N334" s="4"/>
      <c r="O334" s="4"/>
      <c r="P334" s="4"/>
      <c r="Q334" s="4"/>
      <c r="R334" s="4"/>
      <c r="S334" s="4"/>
      <c r="T334" s="4"/>
      <c r="U334" s="4"/>
      <c r="V334" s="21"/>
    </row>
    <row r="335" spans="1:22" x14ac:dyDescent="0.25">
      <c r="A335" s="10">
        <f t="shared" si="17"/>
        <v>54575</v>
      </c>
      <c r="B335">
        <f t="shared" si="15"/>
        <v>28</v>
      </c>
      <c r="C335">
        <v>334</v>
      </c>
      <c r="D335" s="4">
        <f>'Annuitair deel aflossing'!D335</f>
        <v>0</v>
      </c>
      <c r="E335" s="4">
        <f>SUM('Annuitair deel aflossing'!E335,Aflossingsvrij!D335)</f>
        <v>0</v>
      </c>
      <c r="F335" s="4">
        <f>SUM('Annuitair deel aflossing'!F335,Aflossingsvrij!E335)</f>
        <v>0</v>
      </c>
      <c r="G335" s="4">
        <f>SUM('Annuitair deel aflossing'!G335,Aflossingsvrij!F335)</f>
        <v>0</v>
      </c>
      <c r="H335" s="4">
        <v>0</v>
      </c>
      <c r="I335" s="4">
        <f t="shared" si="16"/>
        <v>0</v>
      </c>
      <c r="J335" s="4">
        <f>SUM('Annuitair deel aflossing'!J335,Aflossingsvrij!I335)</f>
        <v>0</v>
      </c>
      <c r="K335" s="4">
        <f>SUM('Annuitair deel aflossing'!K335,Aflossingsvrij!J335)</f>
        <v>0</v>
      </c>
      <c r="L335" s="4">
        <f>SUM('Annuitair deel aflossing'!L335,Aflossingsvrij!K335)</f>
        <v>0</v>
      </c>
      <c r="M335" s="4"/>
      <c r="N335" s="4"/>
      <c r="O335" s="4"/>
      <c r="P335" s="4"/>
      <c r="Q335" s="4"/>
      <c r="R335" s="4"/>
      <c r="S335" s="4"/>
      <c r="T335" s="4"/>
      <c r="U335" s="4"/>
      <c r="V335" s="21"/>
    </row>
    <row r="336" spans="1:22" x14ac:dyDescent="0.25">
      <c r="A336" s="10">
        <f t="shared" si="17"/>
        <v>54605</v>
      </c>
      <c r="B336">
        <f t="shared" si="15"/>
        <v>28</v>
      </c>
      <c r="C336">
        <v>335</v>
      </c>
      <c r="D336" s="4">
        <f>'Annuitair deel aflossing'!D336</f>
        <v>0</v>
      </c>
      <c r="E336" s="4">
        <f>SUM('Annuitair deel aflossing'!E336,Aflossingsvrij!D336)</f>
        <v>0</v>
      </c>
      <c r="F336" s="4">
        <f>SUM('Annuitair deel aflossing'!F336,Aflossingsvrij!E336)</f>
        <v>0</v>
      </c>
      <c r="G336" s="4">
        <f>SUM('Annuitair deel aflossing'!G336,Aflossingsvrij!F336)</f>
        <v>0</v>
      </c>
      <c r="H336" s="4">
        <v>0</v>
      </c>
      <c r="I336" s="4">
        <f t="shared" si="16"/>
        <v>0</v>
      </c>
      <c r="J336" s="4">
        <f>SUM('Annuitair deel aflossing'!J336,Aflossingsvrij!I336)</f>
        <v>0</v>
      </c>
      <c r="K336" s="4">
        <f>SUM('Annuitair deel aflossing'!K336,Aflossingsvrij!J336)</f>
        <v>0</v>
      </c>
      <c r="L336" s="4">
        <f>SUM('Annuitair deel aflossing'!L336,Aflossingsvrij!K336)</f>
        <v>0</v>
      </c>
      <c r="M336" s="4"/>
      <c r="N336" s="4"/>
      <c r="O336" s="4"/>
      <c r="P336" s="4"/>
      <c r="Q336" s="4"/>
      <c r="R336" s="4"/>
      <c r="S336" s="4"/>
      <c r="T336" s="4"/>
      <c r="U336" s="4"/>
      <c r="V336" s="21"/>
    </row>
    <row r="337" spans="1:22" x14ac:dyDescent="0.25">
      <c r="A337" s="10">
        <f t="shared" si="17"/>
        <v>54636</v>
      </c>
      <c r="B337">
        <f t="shared" si="15"/>
        <v>28</v>
      </c>
      <c r="C337">
        <v>336</v>
      </c>
      <c r="D337" s="4">
        <f>'Annuitair deel aflossing'!D337</f>
        <v>0</v>
      </c>
      <c r="E337" s="4">
        <f>SUM('Annuitair deel aflossing'!E337,Aflossingsvrij!D337)</f>
        <v>0</v>
      </c>
      <c r="F337" s="4">
        <f>SUM('Annuitair deel aflossing'!F337,Aflossingsvrij!E337)</f>
        <v>0</v>
      </c>
      <c r="G337" s="4">
        <f>SUM('Annuitair deel aflossing'!G337,Aflossingsvrij!F337)</f>
        <v>0</v>
      </c>
      <c r="H337" s="4">
        <v>0</v>
      </c>
      <c r="I337" s="4">
        <f t="shared" si="16"/>
        <v>0</v>
      </c>
      <c r="J337" s="4">
        <f>SUM('Annuitair deel aflossing'!J337,Aflossingsvrij!I337)</f>
        <v>0</v>
      </c>
      <c r="K337" s="4">
        <f>SUM('Annuitair deel aflossing'!K337,Aflossingsvrij!J337)</f>
        <v>0</v>
      </c>
      <c r="L337" s="4">
        <f>SUM('Annuitair deel aflossing'!L337,Aflossingsvrij!K337)</f>
        <v>0</v>
      </c>
      <c r="M337" s="4"/>
      <c r="N337" s="4"/>
      <c r="O337" s="4"/>
      <c r="P337" s="4"/>
      <c r="Q337" s="4"/>
      <c r="R337" s="4"/>
      <c r="S337" s="4"/>
      <c r="T337" s="4"/>
      <c r="U337" s="4"/>
      <c r="V337" s="21"/>
    </row>
    <row r="338" spans="1:22" x14ac:dyDescent="0.25">
      <c r="A338" s="10">
        <f t="shared" si="17"/>
        <v>54667</v>
      </c>
      <c r="B338">
        <f t="shared" si="15"/>
        <v>29</v>
      </c>
      <c r="C338">
        <v>337</v>
      </c>
      <c r="D338" s="4">
        <f>'Annuitair deel aflossing'!D338</f>
        <v>0</v>
      </c>
      <c r="E338" s="4">
        <f>SUM('Annuitair deel aflossing'!E338,Aflossingsvrij!D338)</f>
        <v>0</v>
      </c>
      <c r="F338" s="4">
        <f>SUM('Annuitair deel aflossing'!F338,Aflossingsvrij!E338)</f>
        <v>0</v>
      </c>
      <c r="G338" s="4">
        <f>SUM('Annuitair deel aflossing'!G338,Aflossingsvrij!F338)</f>
        <v>0</v>
      </c>
      <c r="H338" s="4">
        <v>0</v>
      </c>
      <c r="I338" s="4">
        <f t="shared" si="16"/>
        <v>0</v>
      </c>
      <c r="J338" s="4">
        <f>SUM('Annuitair deel aflossing'!J338,Aflossingsvrij!I338)</f>
        <v>0</v>
      </c>
      <c r="K338" s="4">
        <f>SUM('Annuitair deel aflossing'!K338,Aflossingsvrij!J338)</f>
        <v>0</v>
      </c>
      <c r="L338" s="4">
        <f>SUM('Annuitair deel aflossing'!L338,Aflossingsvrij!K338)</f>
        <v>0</v>
      </c>
      <c r="M338" s="4"/>
      <c r="N338" s="4"/>
      <c r="O338" s="4"/>
      <c r="P338" s="4"/>
      <c r="Q338" s="4"/>
      <c r="R338" s="4"/>
      <c r="S338" s="4"/>
      <c r="T338" s="4"/>
      <c r="U338" s="4"/>
      <c r="V338" s="21"/>
    </row>
    <row r="339" spans="1:22" x14ac:dyDescent="0.25">
      <c r="A339" s="10">
        <f t="shared" si="17"/>
        <v>54697</v>
      </c>
      <c r="B339">
        <f t="shared" si="15"/>
        <v>29</v>
      </c>
      <c r="C339">
        <v>338</v>
      </c>
      <c r="D339" s="4">
        <f>'Annuitair deel aflossing'!D339</f>
        <v>0</v>
      </c>
      <c r="E339" s="4">
        <f>SUM('Annuitair deel aflossing'!E339,Aflossingsvrij!D339)</f>
        <v>0</v>
      </c>
      <c r="F339" s="4">
        <f>SUM('Annuitair deel aflossing'!F339,Aflossingsvrij!E339)</f>
        <v>0</v>
      </c>
      <c r="G339" s="4">
        <f>SUM('Annuitair deel aflossing'!G339,Aflossingsvrij!F339)</f>
        <v>0</v>
      </c>
      <c r="H339" s="4">
        <v>0</v>
      </c>
      <c r="I339" s="4">
        <f t="shared" si="16"/>
        <v>0</v>
      </c>
      <c r="J339" s="4">
        <f>SUM('Annuitair deel aflossing'!J339,Aflossingsvrij!I339)</f>
        <v>0</v>
      </c>
      <c r="K339" s="4">
        <f>SUM('Annuitair deel aflossing'!K339,Aflossingsvrij!J339)</f>
        <v>0</v>
      </c>
      <c r="L339" s="4">
        <f>SUM('Annuitair deel aflossing'!L339,Aflossingsvrij!K339)</f>
        <v>0</v>
      </c>
      <c r="M339" s="4"/>
      <c r="N339" s="4"/>
      <c r="O339" s="4"/>
      <c r="P339" s="4"/>
      <c r="Q339" s="4"/>
      <c r="R339" s="4"/>
      <c r="S339" s="4"/>
      <c r="T339" s="4"/>
      <c r="U339" s="4"/>
      <c r="V339" s="21"/>
    </row>
    <row r="340" spans="1:22" x14ac:dyDescent="0.25">
      <c r="A340" s="10">
        <f t="shared" si="17"/>
        <v>54728</v>
      </c>
      <c r="B340">
        <f t="shared" si="15"/>
        <v>29</v>
      </c>
      <c r="C340">
        <v>339</v>
      </c>
      <c r="D340" s="4">
        <f>'Annuitair deel aflossing'!D340</f>
        <v>0</v>
      </c>
      <c r="E340" s="4">
        <f>SUM('Annuitair deel aflossing'!E340,Aflossingsvrij!D340)</f>
        <v>0</v>
      </c>
      <c r="F340" s="4">
        <f>SUM('Annuitair deel aflossing'!F340,Aflossingsvrij!E340)</f>
        <v>0</v>
      </c>
      <c r="G340" s="4">
        <f>SUM('Annuitair deel aflossing'!G340,Aflossingsvrij!F340)</f>
        <v>0</v>
      </c>
      <c r="H340" s="4">
        <v>0</v>
      </c>
      <c r="I340" s="4">
        <f t="shared" si="16"/>
        <v>0</v>
      </c>
      <c r="J340" s="4">
        <f>SUM('Annuitair deel aflossing'!J340,Aflossingsvrij!I340)</f>
        <v>0</v>
      </c>
      <c r="K340" s="4">
        <f>SUM('Annuitair deel aflossing'!K340,Aflossingsvrij!J340)</f>
        <v>0</v>
      </c>
      <c r="L340" s="4">
        <f>SUM('Annuitair deel aflossing'!L340,Aflossingsvrij!K340)</f>
        <v>0</v>
      </c>
      <c r="M340" s="4"/>
      <c r="N340" s="4"/>
      <c r="O340" s="4"/>
      <c r="P340" s="4"/>
      <c r="Q340" s="4"/>
      <c r="R340" s="4"/>
      <c r="S340" s="4"/>
      <c r="T340" s="4"/>
      <c r="U340" s="4"/>
      <c r="V340" s="21"/>
    </row>
    <row r="341" spans="1:22" x14ac:dyDescent="0.25">
      <c r="A341" s="10">
        <f t="shared" si="17"/>
        <v>54758</v>
      </c>
      <c r="B341">
        <f t="shared" si="15"/>
        <v>29</v>
      </c>
      <c r="C341">
        <v>340</v>
      </c>
      <c r="D341" s="4">
        <f>'Annuitair deel aflossing'!D341</f>
        <v>0</v>
      </c>
      <c r="E341" s="4">
        <f>SUM('Annuitair deel aflossing'!E341,Aflossingsvrij!D341)</f>
        <v>0</v>
      </c>
      <c r="F341" s="4">
        <f>SUM('Annuitair deel aflossing'!F341,Aflossingsvrij!E341)</f>
        <v>0</v>
      </c>
      <c r="G341" s="4">
        <f>SUM('Annuitair deel aflossing'!G341,Aflossingsvrij!F341)</f>
        <v>0</v>
      </c>
      <c r="H341" s="4">
        <v>0</v>
      </c>
      <c r="I341" s="4">
        <f t="shared" si="16"/>
        <v>0</v>
      </c>
      <c r="J341" s="4">
        <f>SUM('Annuitair deel aflossing'!J341,Aflossingsvrij!I341)</f>
        <v>0</v>
      </c>
      <c r="K341" s="4">
        <f>SUM('Annuitair deel aflossing'!K341,Aflossingsvrij!J341)</f>
        <v>0</v>
      </c>
      <c r="L341" s="4">
        <f>SUM('Annuitair deel aflossing'!L341,Aflossingsvrij!K341)</f>
        <v>0</v>
      </c>
      <c r="M341" s="4"/>
      <c r="N341" s="4"/>
      <c r="O341" s="4"/>
      <c r="P341" s="4"/>
      <c r="Q341" s="4"/>
      <c r="R341" s="4"/>
      <c r="S341" s="4"/>
      <c r="T341" s="4"/>
      <c r="U341" s="4"/>
      <c r="V341" s="21"/>
    </row>
    <row r="342" spans="1:22" x14ac:dyDescent="0.25">
      <c r="A342" s="10">
        <f t="shared" si="17"/>
        <v>54789</v>
      </c>
      <c r="B342">
        <f t="shared" si="15"/>
        <v>29</v>
      </c>
      <c r="C342">
        <v>341</v>
      </c>
      <c r="D342" s="4">
        <f>'Annuitair deel aflossing'!D342</f>
        <v>0</v>
      </c>
      <c r="E342" s="4">
        <f>SUM('Annuitair deel aflossing'!E342,Aflossingsvrij!D342)</f>
        <v>0</v>
      </c>
      <c r="F342" s="4">
        <f>SUM('Annuitair deel aflossing'!F342,Aflossingsvrij!E342)</f>
        <v>0</v>
      </c>
      <c r="G342" s="4">
        <f>SUM('Annuitair deel aflossing'!G342,Aflossingsvrij!F342)</f>
        <v>0</v>
      </c>
      <c r="H342" s="4">
        <v>0</v>
      </c>
      <c r="I342" s="4">
        <f t="shared" si="16"/>
        <v>0</v>
      </c>
      <c r="J342" s="4">
        <f>SUM('Annuitair deel aflossing'!J342,Aflossingsvrij!I342)</f>
        <v>0</v>
      </c>
      <c r="K342" s="4">
        <f>SUM('Annuitair deel aflossing'!K342,Aflossingsvrij!J342)</f>
        <v>0</v>
      </c>
      <c r="L342" s="4">
        <f>SUM('Annuitair deel aflossing'!L342,Aflossingsvrij!K342)</f>
        <v>0</v>
      </c>
      <c r="M342" s="4"/>
      <c r="N342" s="4"/>
      <c r="O342" s="4"/>
      <c r="P342" s="4"/>
      <c r="Q342" s="4"/>
      <c r="R342" s="4"/>
      <c r="S342" s="4"/>
      <c r="T342" s="4"/>
      <c r="U342" s="4"/>
      <c r="V342" s="21"/>
    </row>
    <row r="343" spans="1:22" x14ac:dyDescent="0.25">
      <c r="A343" s="10">
        <f t="shared" si="17"/>
        <v>54820</v>
      </c>
      <c r="B343">
        <f t="shared" si="15"/>
        <v>29</v>
      </c>
      <c r="C343">
        <v>342</v>
      </c>
      <c r="D343" s="4">
        <f>'Annuitair deel aflossing'!D343</f>
        <v>0</v>
      </c>
      <c r="E343" s="4">
        <f>SUM('Annuitair deel aflossing'!E343,Aflossingsvrij!D343)</f>
        <v>0</v>
      </c>
      <c r="F343" s="4">
        <f>SUM('Annuitair deel aflossing'!F343,Aflossingsvrij!E343)</f>
        <v>0</v>
      </c>
      <c r="G343" s="4">
        <f>SUM('Annuitair deel aflossing'!G343,Aflossingsvrij!F343)</f>
        <v>0</v>
      </c>
      <c r="H343" s="4">
        <v>0</v>
      </c>
      <c r="I343" s="4">
        <f t="shared" si="16"/>
        <v>0</v>
      </c>
      <c r="J343" s="4">
        <f>SUM('Annuitair deel aflossing'!J343,Aflossingsvrij!I343)</f>
        <v>0</v>
      </c>
      <c r="K343" s="4">
        <f>SUM('Annuitair deel aflossing'!K343,Aflossingsvrij!J343)</f>
        <v>0</v>
      </c>
      <c r="L343" s="4">
        <f>SUM('Annuitair deel aflossing'!L343,Aflossingsvrij!K343)</f>
        <v>0</v>
      </c>
      <c r="M343" s="4"/>
      <c r="N343" s="4"/>
      <c r="O343" s="4"/>
      <c r="P343" s="4"/>
      <c r="Q343" s="4"/>
      <c r="R343" s="4"/>
      <c r="S343" s="4"/>
      <c r="T343" s="4"/>
      <c r="U343" s="4"/>
      <c r="V343" s="21"/>
    </row>
    <row r="344" spans="1:22" x14ac:dyDescent="0.25">
      <c r="A344" s="10">
        <f t="shared" si="17"/>
        <v>54848</v>
      </c>
      <c r="B344">
        <f t="shared" si="15"/>
        <v>29</v>
      </c>
      <c r="C344">
        <v>343</v>
      </c>
      <c r="D344" s="4">
        <f>'Annuitair deel aflossing'!D344</f>
        <v>0</v>
      </c>
      <c r="E344" s="4">
        <f>SUM('Annuitair deel aflossing'!E344,Aflossingsvrij!D344)</f>
        <v>0</v>
      </c>
      <c r="F344" s="4">
        <f>SUM('Annuitair deel aflossing'!F344,Aflossingsvrij!E344)</f>
        <v>0</v>
      </c>
      <c r="G344" s="4">
        <f>SUM('Annuitair deel aflossing'!G344,Aflossingsvrij!F344)</f>
        <v>0</v>
      </c>
      <c r="H344" s="4">
        <v>0</v>
      </c>
      <c r="I344" s="4">
        <f t="shared" si="16"/>
        <v>0</v>
      </c>
      <c r="J344" s="4">
        <f>SUM('Annuitair deel aflossing'!J344,Aflossingsvrij!I344)</f>
        <v>0</v>
      </c>
      <c r="K344" s="4">
        <f>SUM('Annuitair deel aflossing'!K344,Aflossingsvrij!J344)</f>
        <v>0</v>
      </c>
      <c r="L344" s="4">
        <f>SUM('Annuitair deel aflossing'!L344,Aflossingsvrij!K344)</f>
        <v>0</v>
      </c>
      <c r="M344" s="4"/>
      <c r="N344" s="4"/>
      <c r="O344" s="4"/>
      <c r="P344" s="4"/>
      <c r="Q344" s="4"/>
      <c r="R344" s="4"/>
      <c r="S344" s="4"/>
      <c r="T344" s="4"/>
      <c r="U344" s="4"/>
      <c r="V344" s="21"/>
    </row>
    <row r="345" spans="1:22" x14ac:dyDescent="0.25">
      <c r="A345" s="10">
        <f t="shared" si="17"/>
        <v>54879</v>
      </c>
      <c r="B345">
        <f t="shared" si="15"/>
        <v>29</v>
      </c>
      <c r="C345">
        <v>344</v>
      </c>
      <c r="D345" s="4">
        <f>'Annuitair deel aflossing'!D345</f>
        <v>0</v>
      </c>
      <c r="E345" s="4">
        <f>SUM('Annuitair deel aflossing'!E345,Aflossingsvrij!D345)</f>
        <v>0</v>
      </c>
      <c r="F345" s="4">
        <f>SUM('Annuitair deel aflossing'!F345,Aflossingsvrij!E345)</f>
        <v>0</v>
      </c>
      <c r="G345" s="4">
        <f>SUM('Annuitair deel aflossing'!G345,Aflossingsvrij!F345)</f>
        <v>0</v>
      </c>
      <c r="H345" s="4">
        <v>0</v>
      </c>
      <c r="I345" s="4">
        <f t="shared" si="16"/>
        <v>0</v>
      </c>
      <c r="J345" s="4">
        <f>SUM('Annuitair deel aflossing'!J345,Aflossingsvrij!I345)</f>
        <v>0</v>
      </c>
      <c r="K345" s="4">
        <f>SUM('Annuitair deel aflossing'!K345,Aflossingsvrij!J345)</f>
        <v>0</v>
      </c>
      <c r="L345" s="4">
        <f>SUM('Annuitair deel aflossing'!L345,Aflossingsvrij!K345)</f>
        <v>0</v>
      </c>
      <c r="M345" s="4"/>
      <c r="N345" s="4"/>
      <c r="O345" s="4"/>
      <c r="P345" s="4"/>
      <c r="Q345" s="4"/>
      <c r="R345" s="4"/>
      <c r="S345" s="4"/>
      <c r="T345" s="4"/>
      <c r="U345" s="4"/>
      <c r="V345" s="21"/>
    </row>
    <row r="346" spans="1:22" x14ac:dyDescent="0.25">
      <c r="A346" s="10">
        <f t="shared" si="17"/>
        <v>54909</v>
      </c>
      <c r="B346">
        <f t="shared" si="15"/>
        <v>29</v>
      </c>
      <c r="C346">
        <v>345</v>
      </c>
      <c r="D346" s="4">
        <f>'Annuitair deel aflossing'!D346</f>
        <v>0</v>
      </c>
      <c r="E346" s="4">
        <f>SUM('Annuitair deel aflossing'!E346,Aflossingsvrij!D346)</f>
        <v>0</v>
      </c>
      <c r="F346" s="4">
        <f>SUM('Annuitair deel aflossing'!F346,Aflossingsvrij!E346)</f>
        <v>0</v>
      </c>
      <c r="G346" s="4">
        <f>SUM('Annuitair deel aflossing'!G346,Aflossingsvrij!F346)</f>
        <v>0</v>
      </c>
      <c r="H346" s="4">
        <v>0</v>
      </c>
      <c r="I346" s="4">
        <f t="shared" si="16"/>
        <v>0</v>
      </c>
      <c r="J346" s="4">
        <f>SUM('Annuitair deel aflossing'!J346,Aflossingsvrij!I346)</f>
        <v>0</v>
      </c>
      <c r="K346" s="4">
        <f>SUM('Annuitair deel aflossing'!K346,Aflossingsvrij!J346)</f>
        <v>0</v>
      </c>
      <c r="L346" s="4">
        <f>SUM('Annuitair deel aflossing'!L346,Aflossingsvrij!K346)</f>
        <v>0</v>
      </c>
      <c r="M346" s="4"/>
      <c r="N346" s="4"/>
      <c r="O346" s="4"/>
      <c r="P346" s="4"/>
      <c r="Q346" s="4"/>
      <c r="R346" s="4"/>
      <c r="S346" s="4"/>
      <c r="T346" s="4"/>
      <c r="U346" s="4"/>
      <c r="V346" s="21"/>
    </row>
    <row r="347" spans="1:22" x14ac:dyDescent="0.25">
      <c r="A347" s="10">
        <f t="shared" si="17"/>
        <v>54940</v>
      </c>
      <c r="B347">
        <f t="shared" si="15"/>
        <v>29</v>
      </c>
      <c r="C347">
        <v>346</v>
      </c>
      <c r="D347" s="4">
        <f>'Annuitair deel aflossing'!D347</f>
        <v>0</v>
      </c>
      <c r="E347" s="4">
        <f>SUM('Annuitair deel aflossing'!E347,Aflossingsvrij!D347)</f>
        <v>0</v>
      </c>
      <c r="F347" s="4">
        <f>SUM('Annuitair deel aflossing'!F347,Aflossingsvrij!E347)</f>
        <v>0</v>
      </c>
      <c r="G347" s="4">
        <f>SUM('Annuitair deel aflossing'!G347,Aflossingsvrij!F347)</f>
        <v>0</v>
      </c>
      <c r="H347" s="4">
        <v>0</v>
      </c>
      <c r="I347" s="4">
        <f t="shared" si="16"/>
        <v>0</v>
      </c>
      <c r="J347" s="4">
        <f>SUM('Annuitair deel aflossing'!J347,Aflossingsvrij!I347)</f>
        <v>0</v>
      </c>
      <c r="K347" s="4">
        <f>SUM('Annuitair deel aflossing'!K347,Aflossingsvrij!J347)</f>
        <v>0</v>
      </c>
      <c r="L347" s="4">
        <f>SUM('Annuitair deel aflossing'!L347,Aflossingsvrij!K347)</f>
        <v>0</v>
      </c>
      <c r="M347" s="4"/>
      <c r="N347" s="4"/>
      <c r="O347" s="4"/>
      <c r="P347" s="4"/>
      <c r="Q347" s="4"/>
      <c r="R347" s="4"/>
      <c r="S347" s="4"/>
      <c r="T347" s="4"/>
      <c r="U347" s="4"/>
      <c r="V347" s="21"/>
    </row>
    <row r="348" spans="1:22" x14ac:dyDescent="0.25">
      <c r="A348" s="10">
        <f t="shared" si="17"/>
        <v>54970</v>
      </c>
      <c r="B348">
        <f t="shared" si="15"/>
        <v>29</v>
      </c>
      <c r="C348">
        <v>347</v>
      </c>
      <c r="D348" s="4">
        <f>'Annuitair deel aflossing'!D348</f>
        <v>0</v>
      </c>
      <c r="E348" s="4">
        <f>SUM('Annuitair deel aflossing'!E348,Aflossingsvrij!D348)</f>
        <v>0</v>
      </c>
      <c r="F348" s="4">
        <f>SUM('Annuitair deel aflossing'!F348,Aflossingsvrij!E348)</f>
        <v>0</v>
      </c>
      <c r="G348" s="4">
        <f>SUM('Annuitair deel aflossing'!G348,Aflossingsvrij!F348)</f>
        <v>0</v>
      </c>
      <c r="H348" s="4">
        <v>0</v>
      </c>
      <c r="I348" s="4">
        <f t="shared" si="16"/>
        <v>0</v>
      </c>
      <c r="J348" s="4">
        <f>SUM('Annuitair deel aflossing'!J348,Aflossingsvrij!I348)</f>
        <v>0</v>
      </c>
      <c r="K348" s="4">
        <f>SUM('Annuitair deel aflossing'!K348,Aflossingsvrij!J348)</f>
        <v>0</v>
      </c>
      <c r="L348" s="4">
        <f>SUM('Annuitair deel aflossing'!L348,Aflossingsvrij!K348)</f>
        <v>0</v>
      </c>
      <c r="M348" s="4"/>
      <c r="N348" s="4"/>
      <c r="O348" s="4"/>
      <c r="P348" s="4"/>
      <c r="Q348" s="4"/>
      <c r="R348" s="4"/>
      <c r="S348" s="4"/>
      <c r="T348" s="4"/>
      <c r="U348" s="4"/>
      <c r="V348" s="21"/>
    </row>
    <row r="349" spans="1:22" x14ac:dyDescent="0.25">
      <c r="A349" s="10">
        <f t="shared" si="17"/>
        <v>55001</v>
      </c>
      <c r="B349">
        <f t="shared" si="15"/>
        <v>29</v>
      </c>
      <c r="C349">
        <v>348</v>
      </c>
      <c r="D349" s="4">
        <f>'Annuitair deel aflossing'!D349</f>
        <v>0</v>
      </c>
      <c r="E349" s="4">
        <f>SUM('Annuitair deel aflossing'!E349,Aflossingsvrij!D349)</f>
        <v>0</v>
      </c>
      <c r="F349" s="4">
        <f>SUM('Annuitair deel aflossing'!F349,Aflossingsvrij!E349)</f>
        <v>0</v>
      </c>
      <c r="G349" s="4">
        <f>SUM('Annuitair deel aflossing'!G349,Aflossingsvrij!F349)</f>
        <v>0</v>
      </c>
      <c r="H349" s="4">
        <v>0</v>
      </c>
      <c r="I349" s="4">
        <f t="shared" si="16"/>
        <v>0</v>
      </c>
      <c r="J349" s="4">
        <f>SUM('Annuitair deel aflossing'!J349,Aflossingsvrij!I349)</f>
        <v>0</v>
      </c>
      <c r="K349" s="4">
        <f>SUM('Annuitair deel aflossing'!K349,Aflossingsvrij!J349)</f>
        <v>0</v>
      </c>
      <c r="L349" s="4">
        <f>SUM('Annuitair deel aflossing'!L349,Aflossingsvrij!K349)</f>
        <v>0</v>
      </c>
      <c r="M349" s="4"/>
      <c r="N349" s="4"/>
      <c r="O349" s="4"/>
      <c r="P349" s="4"/>
      <c r="Q349" s="4"/>
      <c r="R349" s="4"/>
      <c r="S349" s="4"/>
      <c r="T349" s="4"/>
      <c r="U349" s="4"/>
      <c r="V349" s="21"/>
    </row>
    <row r="350" spans="1:22" x14ac:dyDescent="0.25">
      <c r="A350" s="10">
        <f t="shared" si="17"/>
        <v>55032</v>
      </c>
      <c r="B350">
        <f t="shared" si="15"/>
        <v>30</v>
      </c>
      <c r="C350">
        <v>349</v>
      </c>
      <c r="D350" s="4">
        <f>'Annuitair deel aflossing'!D350</f>
        <v>0</v>
      </c>
      <c r="E350" s="4">
        <f>SUM('Annuitair deel aflossing'!E350,Aflossingsvrij!D350)</f>
        <v>0</v>
      </c>
      <c r="F350" s="4">
        <f>SUM('Annuitair deel aflossing'!F350,Aflossingsvrij!E350)</f>
        <v>0</v>
      </c>
      <c r="G350" s="4">
        <f>SUM('Annuitair deel aflossing'!G350,Aflossingsvrij!F350)</f>
        <v>0</v>
      </c>
      <c r="H350" s="4">
        <v>0</v>
      </c>
      <c r="I350" s="4">
        <f t="shared" si="16"/>
        <v>0</v>
      </c>
      <c r="J350" s="4">
        <f>SUM('Annuitair deel aflossing'!J350,Aflossingsvrij!I350)</f>
        <v>0</v>
      </c>
      <c r="K350" s="4">
        <f>SUM('Annuitair deel aflossing'!K350,Aflossingsvrij!J350)</f>
        <v>0</v>
      </c>
      <c r="L350" s="4">
        <f>SUM('Annuitair deel aflossing'!L350,Aflossingsvrij!K350)</f>
        <v>0</v>
      </c>
      <c r="M350" s="4"/>
      <c r="N350" s="4"/>
      <c r="O350" s="4"/>
      <c r="P350" s="4"/>
      <c r="Q350" s="4"/>
      <c r="R350" s="4"/>
      <c r="S350" s="4"/>
      <c r="T350" s="4"/>
      <c r="U350" s="4"/>
      <c r="V350" s="21"/>
    </row>
    <row r="351" spans="1:22" x14ac:dyDescent="0.25">
      <c r="A351" s="10">
        <f t="shared" si="17"/>
        <v>55062</v>
      </c>
      <c r="B351">
        <f t="shared" si="15"/>
        <v>30</v>
      </c>
      <c r="C351">
        <v>350</v>
      </c>
      <c r="D351" s="4">
        <f>'Annuitair deel aflossing'!D351</f>
        <v>0</v>
      </c>
      <c r="E351" s="4">
        <f>SUM('Annuitair deel aflossing'!E351,Aflossingsvrij!D351)</f>
        <v>0</v>
      </c>
      <c r="F351" s="4">
        <f>SUM('Annuitair deel aflossing'!F351,Aflossingsvrij!E351)</f>
        <v>0</v>
      </c>
      <c r="G351" s="4">
        <f>SUM('Annuitair deel aflossing'!G351,Aflossingsvrij!F351)</f>
        <v>0</v>
      </c>
      <c r="H351" s="4">
        <v>0</v>
      </c>
      <c r="I351" s="4">
        <f t="shared" si="16"/>
        <v>0</v>
      </c>
      <c r="J351" s="4">
        <f>SUM('Annuitair deel aflossing'!J351,Aflossingsvrij!I351)</f>
        <v>0</v>
      </c>
      <c r="K351" s="4">
        <f>SUM('Annuitair deel aflossing'!K351,Aflossingsvrij!J351)</f>
        <v>0</v>
      </c>
      <c r="L351" s="4">
        <f>SUM('Annuitair deel aflossing'!L351,Aflossingsvrij!K351)</f>
        <v>0</v>
      </c>
      <c r="M351" s="4"/>
      <c r="N351" s="4"/>
      <c r="O351" s="4"/>
      <c r="P351" s="4"/>
      <c r="Q351" s="4"/>
      <c r="R351" s="4"/>
      <c r="S351" s="4"/>
      <c r="T351" s="4"/>
      <c r="U351" s="4"/>
      <c r="V351" s="21"/>
    </row>
    <row r="352" spans="1:22" x14ac:dyDescent="0.25">
      <c r="A352" s="10">
        <f t="shared" si="17"/>
        <v>55093</v>
      </c>
      <c r="B352">
        <f t="shared" si="15"/>
        <v>30</v>
      </c>
      <c r="C352">
        <v>351</v>
      </c>
      <c r="D352" s="4">
        <f>'Annuitair deel aflossing'!D352</f>
        <v>0</v>
      </c>
      <c r="E352" s="4">
        <f>SUM('Annuitair deel aflossing'!E352,Aflossingsvrij!D352)</f>
        <v>0</v>
      </c>
      <c r="F352" s="4">
        <f>SUM('Annuitair deel aflossing'!F352,Aflossingsvrij!E352)</f>
        <v>0</v>
      </c>
      <c r="G352" s="4">
        <f>SUM('Annuitair deel aflossing'!G352,Aflossingsvrij!F352)</f>
        <v>0</v>
      </c>
      <c r="H352" s="4">
        <v>0</v>
      </c>
      <c r="I352" s="4">
        <f t="shared" si="16"/>
        <v>0</v>
      </c>
      <c r="J352" s="4">
        <f>SUM('Annuitair deel aflossing'!J352,Aflossingsvrij!I352)</f>
        <v>0</v>
      </c>
      <c r="K352" s="4">
        <f>SUM('Annuitair deel aflossing'!K352,Aflossingsvrij!J352)</f>
        <v>0</v>
      </c>
      <c r="L352" s="4">
        <f>SUM('Annuitair deel aflossing'!L352,Aflossingsvrij!K352)</f>
        <v>0</v>
      </c>
      <c r="M352" s="4"/>
      <c r="N352" s="4"/>
      <c r="O352" s="4"/>
      <c r="P352" s="4"/>
      <c r="Q352" s="4"/>
      <c r="R352" s="4"/>
      <c r="S352" s="4"/>
      <c r="T352" s="4"/>
      <c r="U352" s="4"/>
      <c r="V352" s="21"/>
    </row>
    <row r="353" spans="1:22" x14ac:dyDescent="0.25">
      <c r="A353" s="10">
        <f t="shared" si="17"/>
        <v>55123</v>
      </c>
      <c r="B353">
        <f t="shared" si="15"/>
        <v>30</v>
      </c>
      <c r="C353">
        <v>352</v>
      </c>
      <c r="D353" s="4">
        <f>'Annuitair deel aflossing'!D353</f>
        <v>0</v>
      </c>
      <c r="E353" s="4">
        <f>SUM('Annuitair deel aflossing'!E353,Aflossingsvrij!D353)</f>
        <v>0</v>
      </c>
      <c r="F353" s="4">
        <f>SUM('Annuitair deel aflossing'!F353,Aflossingsvrij!E353)</f>
        <v>0</v>
      </c>
      <c r="G353" s="4">
        <f>SUM('Annuitair deel aflossing'!G353,Aflossingsvrij!F353)</f>
        <v>0</v>
      </c>
      <c r="H353" s="4">
        <v>0</v>
      </c>
      <c r="I353" s="4">
        <f t="shared" si="16"/>
        <v>0</v>
      </c>
      <c r="J353" s="4">
        <f>SUM('Annuitair deel aflossing'!J353,Aflossingsvrij!I353)</f>
        <v>0</v>
      </c>
      <c r="K353" s="4">
        <f>SUM('Annuitair deel aflossing'!K353,Aflossingsvrij!J353)</f>
        <v>0</v>
      </c>
      <c r="L353" s="4">
        <f>SUM('Annuitair deel aflossing'!L353,Aflossingsvrij!K353)</f>
        <v>0</v>
      </c>
      <c r="M353" s="4"/>
      <c r="N353" s="4"/>
      <c r="O353" s="4"/>
      <c r="P353" s="4"/>
      <c r="Q353" s="4"/>
      <c r="R353" s="4"/>
      <c r="S353" s="4"/>
      <c r="T353" s="4"/>
      <c r="U353" s="4"/>
      <c r="V353" s="21"/>
    </row>
    <row r="354" spans="1:22" x14ac:dyDescent="0.25">
      <c r="A354" s="10">
        <f t="shared" si="17"/>
        <v>55154</v>
      </c>
      <c r="B354">
        <f t="shared" si="15"/>
        <v>30</v>
      </c>
      <c r="C354">
        <v>353</v>
      </c>
      <c r="D354" s="4">
        <f>'Annuitair deel aflossing'!D354</f>
        <v>0</v>
      </c>
      <c r="E354" s="4">
        <f>SUM('Annuitair deel aflossing'!E354,Aflossingsvrij!D354)</f>
        <v>0</v>
      </c>
      <c r="F354" s="4">
        <f>SUM('Annuitair deel aflossing'!F354,Aflossingsvrij!E354)</f>
        <v>0</v>
      </c>
      <c r="G354" s="4">
        <f>SUM('Annuitair deel aflossing'!G354,Aflossingsvrij!F354)</f>
        <v>0</v>
      </c>
      <c r="H354" s="4">
        <v>0</v>
      </c>
      <c r="I354" s="4">
        <f t="shared" si="16"/>
        <v>0</v>
      </c>
      <c r="J354" s="4">
        <f>SUM('Annuitair deel aflossing'!J354,Aflossingsvrij!I354)</f>
        <v>0</v>
      </c>
      <c r="K354" s="4">
        <f>SUM('Annuitair deel aflossing'!K354,Aflossingsvrij!J354)</f>
        <v>0</v>
      </c>
      <c r="L354" s="4">
        <f>SUM('Annuitair deel aflossing'!L354,Aflossingsvrij!K354)</f>
        <v>0</v>
      </c>
      <c r="M354" s="4"/>
      <c r="N354" s="4"/>
      <c r="O354" s="4"/>
      <c r="P354" s="4"/>
      <c r="Q354" s="4"/>
      <c r="R354" s="4"/>
      <c r="S354" s="4"/>
      <c r="T354" s="4"/>
      <c r="U354" s="4"/>
      <c r="V354" s="21"/>
    </row>
    <row r="355" spans="1:22" x14ac:dyDescent="0.25">
      <c r="A355" s="10">
        <f t="shared" si="17"/>
        <v>55185</v>
      </c>
      <c r="B355">
        <f t="shared" si="15"/>
        <v>30</v>
      </c>
      <c r="C355">
        <v>354</v>
      </c>
      <c r="D355" s="4">
        <f>'Annuitair deel aflossing'!D355</f>
        <v>0</v>
      </c>
      <c r="E355" s="4">
        <f>SUM('Annuitair deel aflossing'!E355,Aflossingsvrij!D355)</f>
        <v>0</v>
      </c>
      <c r="F355" s="4">
        <f>SUM('Annuitair deel aflossing'!F355,Aflossingsvrij!E355)</f>
        <v>0</v>
      </c>
      <c r="G355" s="4">
        <f>SUM('Annuitair deel aflossing'!G355,Aflossingsvrij!F355)</f>
        <v>0</v>
      </c>
      <c r="H355" s="4">
        <v>0</v>
      </c>
      <c r="I355" s="4">
        <f t="shared" si="16"/>
        <v>0</v>
      </c>
      <c r="J355" s="4">
        <f>SUM('Annuitair deel aflossing'!J355,Aflossingsvrij!I355)</f>
        <v>0</v>
      </c>
      <c r="K355" s="4">
        <f>SUM('Annuitair deel aflossing'!K355,Aflossingsvrij!J355)</f>
        <v>0</v>
      </c>
      <c r="L355" s="4">
        <f>SUM('Annuitair deel aflossing'!L355,Aflossingsvrij!K355)</f>
        <v>0</v>
      </c>
      <c r="M355" s="4"/>
      <c r="N355" s="4"/>
      <c r="O355" s="4"/>
      <c r="P355" s="4"/>
      <c r="Q355" s="4"/>
      <c r="R355" s="4"/>
      <c r="S355" s="4"/>
      <c r="T355" s="4"/>
      <c r="U355" s="4"/>
      <c r="V355" s="21"/>
    </row>
    <row r="356" spans="1:22" x14ac:dyDescent="0.25">
      <c r="A356" s="10">
        <f t="shared" si="17"/>
        <v>55213</v>
      </c>
      <c r="B356">
        <f t="shared" si="15"/>
        <v>30</v>
      </c>
      <c r="C356">
        <v>355</v>
      </c>
      <c r="D356" s="4">
        <f>'Annuitair deel aflossing'!D356</f>
        <v>0</v>
      </c>
      <c r="E356" s="4">
        <f>SUM('Annuitair deel aflossing'!E356,Aflossingsvrij!D356)</f>
        <v>0</v>
      </c>
      <c r="F356" s="4">
        <f>SUM('Annuitair deel aflossing'!F356,Aflossingsvrij!E356)</f>
        <v>0</v>
      </c>
      <c r="G356" s="4">
        <f>SUM('Annuitair deel aflossing'!G356,Aflossingsvrij!F356)</f>
        <v>0</v>
      </c>
      <c r="H356" s="4">
        <v>0</v>
      </c>
      <c r="I356" s="4">
        <f t="shared" si="16"/>
        <v>0</v>
      </c>
      <c r="J356" s="4">
        <f>SUM('Annuitair deel aflossing'!J356,Aflossingsvrij!I356)</f>
        <v>0</v>
      </c>
      <c r="K356" s="4">
        <f>SUM('Annuitair deel aflossing'!K356,Aflossingsvrij!J356)</f>
        <v>0</v>
      </c>
      <c r="L356" s="4">
        <f>SUM('Annuitair deel aflossing'!L356,Aflossingsvrij!K356)</f>
        <v>0</v>
      </c>
      <c r="M356" s="4"/>
      <c r="N356" s="4"/>
      <c r="O356" s="4"/>
      <c r="P356" s="4"/>
      <c r="Q356" s="4"/>
      <c r="R356" s="4"/>
      <c r="S356" s="4"/>
      <c r="T356" s="4"/>
      <c r="U356" s="4"/>
      <c r="V356" s="21"/>
    </row>
    <row r="357" spans="1:22" x14ac:dyDescent="0.25">
      <c r="A357" s="10">
        <f t="shared" si="17"/>
        <v>55244</v>
      </c>
      <c r="B357">
        <f t="shared" si="15"/>
        <v>30</v>
      </c>
      <c r="C357">
        <v>356</v>
      </c>
      <c r="D357" s="4">
        <f>'Annuitair deel aflossing'!D357</f>
        <v>0</v>
      </c>
      <c r="E357" s="4">
        <f>SUM('Annuitair deel aflossing'!E357,Aflossingsvrij!D357)</f>
        <v>0</v>
      </c>
      <c r="F357" s="4">
        <f>SUM('Annuitair deel aflossing'!F357,Aflossingsvrij!E357)</f>
        <v>0</v>
      </c>
      <c r="G357" s="4">
        <f>SUM('Annuitair deel aflossing'!G357,Aflossingsvrij!F357)</f>
        <v>0</v>
      </c>
      <c r="H357" s="4">
        <v>0</v>
      </c>
      <c r="I357" s="4">
        <f t="shared" si="16"/>
        <v>0</v>
      </c>
      <c r="J357" s="4">
        <f>SUM('Annuitair deel aflossing'!J357,Aflossingsvrij!I357)</f>
        <v>0</v>
      </c>
      <c r="K357" s="4">
        <f>SUM('Annuitair deel aflossing'!K357,Aflossingsvrij!J357)</f>
        <v>0</v>
      </c>
      <c r="L357" s="4">
        <f>SUM('Annuitair deel aflossing'!L357,Aflossingsvrij!K357)</f>
        <v>0</v>
      </c>
      <c r="M357" s="4"/>
      <c r="N357" s="4"/>
      <c r="O357" s="4"/>
      <c r="P357" s="4"/>
      <c r="Q357" s="4"/>
      <c r="R357" s="4"/>
      <c r="S357" s="4"/>
      <c r="T357" s="4"/>
      <c r="U357" s="4"/>
      <c r="V357" s="21"/>
    </row>
    <row r="358" spans="1:22" x14ac:dyDescent="0.25">
      <c r="A358" s="10">
        <f t="shared" si="17"/>
        <v>55274</v>
      </c>
      <c r="B358">
        <f t="shared" si="15"/>
        <v>30</v>
      </c>
      <c r="C358">
        <v>357</v>
      </c>
      <c r="D358" s="4">
        <f>'Annuitair deel aflossing'!D358</f>
        <v>0</v>
      </c>
      <c r="E358" s="4">
        <f>SUM('Annuitair deel aflossing'!E358,Aflossingsvrij!D358)</f>
        <v>0</v>
      </c>
      <c r="F358" s="4">
        <f>SUM('Annuitair deel aflossing'!F358,Aflossingsvrij!E358)</f>
        <v>0</v>
      </c>
      <c r="G358" s="4">
        <f>SUM('Annuitair deel aflossing'!G358,Aflossingsvrij!F358)</f>
        <v>0</v>
      </c>
      <c r="H358" s="4">
        <v>0</v>
      </c>
      <c r="I358" s="4">
        <f t="shared" si="16"/>
        <v>0</v>
      </c>
      <c r="J358" s="4">
        <f>SUM('Annuitair deel aflossing'!J358,Aflossingsvrij!I358)</f>
        <v>0</v>
      </c>
      <c r="K358" s="4">
        <f>SUM('Annuitair deel aflossing'!K358,Aflossingsvrij!J358)</f>
        <v>0</v>
      </c>
      <c r="L358" s="4">
        <f>SUM('Annuitair deel aflossing'!L358,Aflossingsvrij!K358)</f>
        <v>0</v>
      </c>
      <c r="M358" s="4"/>
      <c r="N358" s="4"/>
      <c r="O358" s="4"/>
      <c r="P358" s="4"/>
      <c r="Q358" s="4"/>
      <c r="R358" s="4"/>
      <c r="S358" s="4"/>
      <c r="T358" s="4"/>
      <c r="U358" s="4"/>
      <c r="V358" s="21"/>
    </row>
    <row r="359" spans="1:22" x14ac:dyDescent="0.25">
      <c r="A359" s="10">
        <f t="shared" si="17"/>
        <v>55305</v>
      </c>
      <c r="B359">
        <f t="shared" si="15"/>
        <v>30</v>
      </c>
      <c r="C359">
        <v>358</v>
      </c>
      <c r="D359" s="4">
        <f>'Annuitair deel aflossing'!D359</f>
        <v>0</v>
      </c>
      <c r="E359" s="4">
        <f>SUM('Annuitair deel aflossing'!E359,Aflossingsvrij!D359)</f>
        <v>0</v>
      </c>
      <c r="F359" s="4">
        <f>SUM('Annuitair deel aflossing'!F359,Aflossingsvrij!E359)</f>
        <v>0</v>
      </c>
      <c r="G359" s="4">
        <f>SUM('Annuitair deel aflossing'!G359,Aflossingsvrij!F359)</f>
        <v>0</v>
      </c>
      <c r="H359" s="4">
        <v>0</v>
      </c>
      <c r="I359" s="4">
        <f t="shared" si="16"/>
        <v>0</v>
      </c>
      <c r="J359" s="4">
        <f>SUM('Annuitair deel aflossing'!J359,Aflossingsvrij!I359)</f>
        <v>0</v>
      </c>
      <c r="K359" s="4">
        <f>SUM('Annuitair deel aflossing'!K359,Aflossingsvrij!J359)</f>
        <v>0</v>
      </c>
      <c r="L359" s="4">
        <f>SUM('Annuitair deel aflossing'!L359,Aflossingsvrij!K359)</f>
        <v>0</v>
      </c>
      <c r="M359" s="4"/>
      <c r="N359" s="4"/>
      <c r="O359" s="4"/>
      <c r="P359" s="4"/>
      <c r="Q359" s="4"/>
      <c r="R359" s="4"/>
      <c r="S359" s="4"/>
      <c r="T359" s="4"/>
      <c r="U359" s="4"/>
      <c r="V359" s="21"/>
    </row>
    <row r="360" spans="1:22" x14ac:dyDescent="0.25">
      <c r="A360" s="10">
        <f t="shared" si="17"/>
        <v>55335</v>
      </c>
      <c r="B360">
        <f t="shared" si="15"/>
        <v>30</v>
      </c>
      <c r="C360">
        <v>359</v>
      </c>
      <c r="D360" s="4">
        <f>'Annuitair deel aflossing'!D360</f>
        <v>0</v>
      </c>
      <c r="E360" s="4">
        <f>SUM('Annuitair deel aflossing'!E360,Aflossingsvrij!D360)</f>
        <v>0</v>
      </c>
      <c r="F360" s="4">
        <f>SUM('Annuitair deel aflossing'!F360,Aflossingsvrij!E360)</f>
        <v>0</v>
      </c>
      <c r="G360" s="4">
        <f>SUM('Annuitair deel aflossing'!G360,Aflossingsvrij!F360)</f>
        <v>0</v>
      </c>
      <c r="H360" s="4">
        <v>0</v>
      </c>
      <c r="I360" s="4">
        <f t="shared" si="16"/>
        <v>0</v>
      </c>
      <c r="J360" s="4">
        <f>SUM('Annuitair deel aflossing'!J360,Aflossingsvrij!I360)</f>
        <v>0</v>
      </c>
      <c r="K360" s="4">
        <f>SUM('Annuitair deel aflossing'!K360,Aflossingsvrij!J360)</f>
        <v>0</v>
      </c>
      <c r="L360" s="4">
        <f>SUM('Annuitair deel aflossing'!L360,Aflossingsvrij!K360)</f>
        <v>0</v>
      </c>
      <c r="M360" s="4"/>
      <c r="N360" s="4"/>
      <c r="O360" s="4"/>
      <c r="P360" s="4"/>
      <c r="Q360" s="4"/>
      <c r="R360" s="4"/>
      <c r="S360" s="4"/>
      <c r="T360" s="4"/>
      <c r="U360" s="4"/>
      <c r="V360" s="21"/>
    </row>
    <row r="361" spans="1:22" x14ac:dyDescent="0.25">
      <c r="A361" s="10">
        <f t="shared" si="17"/>
        <v>55366</v>
      </c>
      <c r="B361">
        <f t="shared" si="15"/>
        <v>30</v>
      </c>
      <c r="C361">
        <v>360</v>
      </c>
      <c r="D361" s="4">
        <f>'Annuitair deel aflossing'!D361</f>
        <v>0</v>
      </c>
      <c r="E361" s="4">
        <f>SUM('Annuitair deel aflossing'!E361,Aflossingsvrij!D361)</f>
        <v>0</v>
      </c>
      <c r="F361" s="4">
        <f>SUM('Annuitair deel aflossing'!F361,Aflossingsvrij!E361)</f>
        <v>0</v>
      </c>
      <c r="G361" s="4">
        <f>SUM('Annuitair deel aflossing'!G361,Aflossingsvrij!F361)</f>
        <v>0</v>
      </c>
      <c r="H361" s="4">
        <v>0</v>
      </c>
      <c r="I361" s="4">
        <f t="shared" si="16"/>
        <v>0</v>
      </c>
      <c r="J361" s="4">
        <f>SUM('Annuitair deel aflossing'!J361,Aflossingsvrij!I361)</f>
        <v>0</v>
      </c>
      <c r="K361" s="4">
        <f>SUM('Annuitair deel aflossing'!K361,Aflossingsvrij!J361)</f>
        <v>0</v>
      </c>
      <c r="L361" s="4">
        <f>SUM('Annuitair deel aflossing'!L361,Aflossingsvrij!K361)</f>
        <v>0</v>
      </c>
      <c r="M361" s="4"/>
      <c r="N361" s="4"/>
      <c r="O361" s="4"/>
      <c r="P361" s="4"/>
      <c r="Q361" s="4"/>
      <c r="R361" s="4"/>
      <c r="S361" s="4"/>
      <c r="T361" s="4"/>
      <c r="U361" s="4"/>
      <c r="V361" s="2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69DF-9B1B-49EA-A78F-B5A094F05C90}">
  <sheetPr>
    <tabColor theme="9" tint="-0.249977111117893"/>
  </sheetPr>
  <dimension ref="A1:O372"/>
  <sheetViews>
    <sheetView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3" max="3" width="10.7109375" customWidth="1"/>
    <col min="4" max="4" width="10.7109375" style="4" customWidth="1"/>
    <col min="5" max="5" width="13.85546875" style="4" bestFit="1" customWidth="1"/>
    <col min="6" max="11" width="10.7109375" style="4" customWidth="1"/>
    <col min="12" max="12" width="12.42578125" style="4" bestFit="1" customWidth="1"/>
    <col min="15" max="15" width="10.42578125" bestFit="1" customWidth="1"/>
  </cols>
  <sheetData>
    <row r="1" spans="1:15" x14ac:dyDescent="0.25">
      <c r="A1" t="s">
        <v>29</v>
      </c>
      <c r="B1" t="s">
        <v>9</v>
      </c>
      <c r="C1" t="s">
        <v>4</v>
      </c>
      <c r="D1" s="4" t="s">
        <v>1</v>
      </c>
      <c r="E1" s="4" t="s">
        <v>36</v>
      </c>
      <c r="F1" s="4" t="s">
        <v>2</v>
      </c>
      <c r="G1" s="4" t="s">
        <v>7</v>
      </c>
      <c r="H1" s="4" t="s">
        <v>5</v>
      </c>
      <c r="I1" s="4" t="s">
        <v>6</v>
      </c>
      <c r="J1" s="4" t="s">
        <v>38</v>
      </c>
      <c r="K1" s="4" t="s">
        <v>39</v>
      </c>
      <c r="L1" s="4" t="s">
        <v>3</v>
      </c>
    </row>
    <row r="2" spans="1:15" x14ac:dyDescent="0.25">
      <c r="A2" s="10">
        <f>Invoer!B3</f>
        <v>44440</v>
      </c>
      <c r="B2">
        <f>CEILING(C2/12,1)</f>
        <v>1</v>
      </c>
      <c r="C2">
        <v>1</v>
      </c>
      <c r="D2" s="4">
        <f>G2-F2</f>
        <v>0</v>
      </c>
      <c r="F2" s="4">
        <f>(Invoer!B7+Invoer!B8)*Invoer!B24*Invoer!B12/12</f>
        <v>0</v>
      </c>
      <c r="G2" s="4">
        <f>ABS(PMT(Invoer!$B$12/12,360-C2+1,(Invoer!$B$7+Invoer!$B$8)*Invoer!B24,0))</f>
        <v>0</v>
      </c>
      <c r="I2" s="4">
        <f>G2-H2</f>
        <v>0</v>
      </c>
      <c r="J2" s="4">
        <f>SUM(E2,G2)</f>
        <v>0</v>
      </c>
      <c r="K2" s="4">
        <f>J2-H2</f>
        <v>0</v>
      </c>
      <c r="L2" s="4">
        <f>(Invoer!B7+Invoer!B8)*Invoer!B24-D2-E2</f>
        <v>0</v>
      </c>
    </row>
    <row r="3" spans="1:15" x14ac:dyDescent="0.25">
      <c r="A3" s="10">
        <f>DATE(YEAR(A2),MONTH(A2)+1,DAY(A2))</f>
        <v>44470</v>
      </c>
      <c r="B3">
        <f t="shared" ref="B3:B66" si="0">CEILING(C3/12,1)</f>
        <v>1</v>
      </c>
      <c r="C3">
        <v>2</v>
      </c>
      <c r="D3" s="4">
        <f t="shared" ref="D3:D66" si="1">G3-F3</f>
        <v>0</v>
      </c>
      <c r="F3" s="4">
        <f>L2*Invoer!$B$12/12</f>
        <v>0</v>
      </c>
      <c r="G3" s="4">
        <f>ABS(PMT(Invoer!$B$12/12,360-C3+1,L2,0))</f>
        <v>0</v>
      </c>
      <c r="I3" s="4">
        <f t="shared" ref="I3:I66" si="2">G3-H3</f>
        <v>0</v>
      </c>
      <c r="J3" s="4">
        <f t="shared" ref="J3:J66" si="3">SUM(E3,G3)</f>
        <v>0</v>
      </c>
      <c r="K3" s="4">
        <f t="shared" ref="K3:K66" si="4">J3-H3</f>
        <v>0</v>
      </c>
      <c r="L3" s="4">
        <f>L2-D3-E3</f>
        <v>0</v>
      </c>
    </row>
    <row r="4" spans="1:15" x14ac:dyDescent="0.25">
      <c r="A4" s="10">
        <f t="shared" ref="A4:A67" si="5">DATE(YEAR(A3),MONTH(A3)+1,DAY(A3))</f>
        <v>44501</v>
      </c>
      <c r="B4">
        <f t="shared" si="0"/>
        <v>1</v>
      </c>
      <c r="C4">
        <v>3</v>
      </c>
      <c r="D4" s="4">
        <f t="shared" si="1"/>
        <v>0</v>
      </c>
      <c r="F4" s="4">
        <f>L3*Invoer!$B$12/12</f>
        <v>0</v>
      </c>
      <c r="G4" s="4">
        <f>ABS(PMT(Invoer!$B$12/12,360-C4+1,L3,0))</f>
        <v>0</v>
      </c>
      <c r="I4" s="4">
        <f t="shared" si="2"/>
        <v>0</v>
      </c>
      <c r="J4" s="4">
        <f t="shared" si="3"/>
        <v>0</v>
      </c>
      <c r="K4" s="4">
        <f t="shared" si="4"/>
        <v>0</v>
      </c>
      <c r="L4" s="4">
        <f t="shared" ref="L4:L67" si="6">L3-D4-E4</f>
        <v>0</v>
      </c>
      <c r="O4" s="4">
        <f>SUM(F2:F11)</f>
        <v>0</v>
      </c>
    </row>
    <row r="5" spans="1:15" x14ac:dyDescent="0.25">
      <c r="A5" s="10">
        <f t="shared" si="5"/>
        <v>44531</v>
      </c>
      <c r="B5">
        <f t="shared" si="0"/>
        <v>1</v>
      </c>
      <c r="C5">
        <v>4</v>
      </c>
      <c r="D5" s="4">
        <f t="shared" si="1"/>
        <v>0</v>
      </c>
      <c r="F5" s="4">
        <f>L4*Invoer!$B$12/12</f>
        <v>0</v>
      </c>
      <c r="G5" s="4">
        <f>ABS(PMT(Invoer!$B$12/12,360-C5+1,L4,0))</f>
        <v>0</v>
      </c>
      <c r="I5" s="4">
        <f t="shared" si="2"/>
        <v>0</v>
      </c>
      <c r="J5" s="4">
        <f t="shared" si="3"/>
        <v>0</v>
      </c>
      <c r="K5" s="4">
        <f t="shared" si="4"/>
        <v>0</v>
      </c>
      <c r="L5" s="4">
        <f t="shared" si="6"/>
        <v>0</v>
      </c>
    </row>
    <row r="6" spans="1:15" x14ac:dyDescent="0.25">
      <c r="A6" s="10">
        <f t="shared" si="5"/>
        <v>44562</v>
      </c>
      <c r="B6">
        <f t="shared" si="0"/>
        <v>1</v>
      </c>
      <c r="C6">
        <v>5</v>
      </c>
      <c r="D6" s="4">
        <f t="shared" si="1"/>
        <v>0</v>
      </c>
      <c r="F6" s="4">
        <f>L5*Invoer!$B$12/12</f>
        <v>0</v>
      </c>
      <c r="G6" s="4">
        <f>ABS(PMT(Invoer!$B$12/12,360-C6+1,L5,0))</f>
        <v>0</v>
      </c>
      <c r="I6" s="4">
        <f t="shared" si="2"/>
        <v>0</v>
      </c>
      <c r="J6" s="4">
        <f t="shared" si="3"/>
        <v>0</v>
      </c>
      <c r="K6" s="4">
        <f t="shared" si="4"/>
        <v>0</v>
      </c>
      <c r="L6" s="4">
        <f t="shared" si="6"/>
        <v>0</v>
      </c>
    </row>
    <row r="7" spans="1:15" x14ac:dyDescent="0.25">
      <c r="A7" s="10">
        <f t="shared" si="5"/>
        <v>44593</v>
      </c>
      <c r="B7">
        <f t="shared" si="0"/>
        <v>1</v>
      </c>
      <c r="C7">
        <v>6</v>
      </c>
      <c r="D7" s="4">
        <f t="shared" si="1"/>
        <v>0</v>
      </c>
      <c r="F7" s="4">
        <f>L6*Invoer!$B$12/12</f>
        <v>0</v>
      </c>
      <c r="G7" s="4">
        <f>ABS(PMT(Invoer!$B$12/12,360-C7+1,L6,0))</f>
        <v>0</v>
      </c>
      <c r="I7" s="4">
        <f t="shared" si="2"/>
        <v>0</v>
      </c>
      <c r="J7" s="4">
        <f t="shared" si="3"/>
        <v>0</v>
      </c>
      <c r="K7" s="4">
        <f t="shared" si="4"/>
        <v>0</v>
      </c>
      <c r="L7" s="4">
        <f t="shared" si="6"/>
        <v>0</v>
      </c>
    </row>
    <row r="8" spans="1:15" x14ac:dyDescent="0.25">
      <c r="A8" s="10">
        <f t="shared" si="5"/>
        <v>44621</v>
      </c>
      <c r="B8">
        <f t="shared" si="0"/>
        <v>1</v>
      </c>
      <c r="C8">
        <v>7</v>
      </c>
      <c r="D8" s="4">
        <f t="shared" si="1"/>
        <v>0</v>
      </c>
      <c r="F8" s="4">
        <f>L7*Invoer!$B$12/12</f>
        <v>0</v>
      </c>
      <c r="G8" s="4">
        <f>ABS(PMT(Invoer!$B$12/12,360-C8+1,L7,0))</f>
        <v>0</v>
      </c>
      <c r="I8" s="4">
        <f t="shared" si="2"/>
        <v>0</v>
      </c>
      <c r="J8" s="4">
        <f t="shared" si="3"/>
        <v>0</v>
      </c>
      <c r="K8" s="4">
        <f t="shared" si="4"/>
        <v>0</v>
      </c>
      <c r="L8" s="4">
        <f t="shared" si="6"/>
        <v>0</v>
      </c>
    </row>
    <row r="9" spans="1:15" x14ac:dyDescent="0.25">
      <c r="A9" s="10">
        <f t="shared" si="5"/>
        <v>44652</v>
      </c>
      <c r="B9">
        <f t="shared" si="0"/>
        <v>1</v>
      </c>
      <c r="C9">
        <v>8</v>
      </c>
      <c r="D9" s="4">
        <f t="shared" si="1"/>
        <v>0</v>
      </c>
      <c r="F9" s="4">
        <f>L8*Invoer!$B$12/12</f>
        <v>0</v>
      </c>
      <c r="G9" s="4">
        <f>ABS(PMT(Invoer!$B$12/12,360-C9+1,L8,0))</f>
        <v>0</v>
      </c>
      <c r="I9" s="4">
        <f t="shared" si="2"/>
        <v>0</v>
      </c>
      <c r="J9" s="4">
        <f t="shared" si="3"/>
        <v>0</v>
      </c>
      <c r="K9" s="4">
        <f t="shared" si="4"/>
        <v>0</v>
      </c>
      <c r="L9" s="4">
        <f t="shared" si="6"/>
        <v>0</v>
      </c>
    </row>
    <row r="10" spans="1:15" x14ac:dyDescent="0.25">
      <c r="A10" s="10">
        <f t="shared" si="5"/>
        <v>44682</v>
      </c>
      <c r="B10">
        <f t="shared" si="0"/>
        <v>1</v>
      </c>
      <c r="C10">
        <v>9</v>
      </c>
      <c r="D10" s="4">
        <f t="shared" si="1"/>
        <v>0</v>
      </c>
      <c r="F10" s="4">
        <f>L9*Invoer!$B$12/12</f>
        <v>0</v>
      </c>
      <c r="G10" s="4">
        <f>ABS(PMT(Invoer!$B$12/12,360-C10+1,L9,0))</f>
        <v>0</v>
      </c>
      <c r="I10" s="4">
        <f t="shared" si="2"/>
        <v>0</v>
      </c>
      <c r="J10" s="4">
        <f t="shared" si="3"/>
        <v>0</v>
      </c>
      <c r="K10" s="4">
        <f t="shared" si="4"/>
        <v>0</v>
      </c>
      <c r="L10" s="4">
        <f t="shared" si="6"/>
        <v>0</v>
      </c>
    </row>
    <row r="11" spans="1:15" x14ac:dyDescent="0.25">
      <c r="A11" s="10">
        <f t="shared" si="5"/>
        <v>44713</v>
      </c>
      <c r="B11">
        <f t="shared" si="0"/>
        <v>1</v>
      </c>
      <c r="C11">
        <v>10</v>
      </c>
      <c r="D11" s="4">
        <f t="shared" si="1"/>
        <v>0</v>
      </c>
      <c r="F11" s="4">
        <f>L10*Invoer!$B$12/12</f>
        <v>0</v>
      </c>
      <c r="G11" s="4">
        <f>ABS(PMT(Invoer!$B$12/12,360-C11+1,L10,0))</f>
        <v>0</v>
      </c>
      <c r="I11" s="4">
        <f t="shared" si="2"/>
        <v>0</v>
      </c>
      <c r="J11" s="4">
        <f t="shared" si="3"/>
        <v>0</v>
      </c>
      <c r="K11" s="4">
        <f t="shared" si="4"/>
        <v>0</v>
      </c>
      <c r="L11" s="4">
        <f t="shared" si="6"/>
        <v>0</v>
      </c>
    </row>
    <row r="12" spans="1:15" x14ac:dyDescent="0.25">
      <c r="A12" s="10">
        <f t="shared" si="5"/>
        <v>44743</v>
      </c>
      <c r="B12">
        <f t="shared" si="0"/>
        <v>1</v>
      </c>
      <c r="C12">
        <v>11</v>
      </c>
      <c r="D12" s="4">
        <f t="shared" si="1"/>
        <v>0</v>
      </c>
      <c r="F12" s="4">
        <f>L11*Invoer!$B$12/12</f>
        <v>0</v>
      </c>
      <c r="G12" s="4">
        <f>ABS(PMT(Invoer!$B$12/12,360-C12+1,L11,0))</f>
        <v>0</v>
      </c>
      <c r="I12" s="4">
        <f t="shared" si="2"/>
        <v>0</v>
      </c>
      <c r="J12" s="4">
        <f t="shared" si="3"/>
        <v>0</v>
      </c>
      <c r="K12" s="4">
        <f t="shared" si="4"/>
        <v>0</v>
      </c>
      <c r="L12" s="4">
        <f t="shared" si="6"/>
        <v>0</v>
      </c>
    </row>
    <row r="13" spans="1:15" x14ac:dyDescent="0.25">
      <c r="A13" s="10">
        <f t="shared" si="5"/>
        <v>44774</v>
      </c>
      <c r="B13">
        <f t="shared" si="0"/>
        <v>1</v>
      </c>
      <c r="C13">
        <v>12</v>
      </c>
      <c r="D13" s="4">
        <f t="shared" si="1"/>
        <v>0</v>
      </c>
      <c r="F13" s="4">
        <f>L12*Invoer!$B$12/12</f>
        <v>0</v>
      </c>
      <c r="G13" s="4">
        <f>ABS(PMT(Invoer!$B$12/12,360-C13+1,L12,0))</f>
        <v>0</v>
      </c>
      <c r="I13" s="4">
        <f t="shared" si="2"/>
        <v>0</v>
      </c>
      <c r="J13" s="4">
        <f t="shared" si="3"/>
        <v>0</v>
      </c>
      <c r="K13" s="4">
        <f t="shared" si="4"/>
        <v>0</v>
      </c>
      <c r="L13" s="4">
        <f t="shared" si="6"/>
        <v>0</v>
      </c>
    </row>
    <row r="14" spans="1:15" x14ac:dyDescent="0.25">
      <c r="A14" s="10">
        <f t="shared" si="5"/>
        <v>44805</v>
      </c>
      <c r="B14">
        <f t="shared" si="0"/>
        <v>2</v>
      </c>
      <c r="C14">
        <v>13</v>
      </c>
      <c r="D14" s="4">
        <f t="shared" si="1"/>
        <v>0</v>
      </c>
      <c r="F14" s="4">
        <f>L13*Invoer!$B$12/12</f>
        <v>0</v>
      </c>
      <c r="G14" s="4">
        <f>ABS(PMT(Invoer!$B$12/12,360-C14+1,L13,0))</f>
        <v>0</v>
      </c>
      <c r="I14" s="4">
        <f t="shared" si="2"/>
        <v>0</v>
      </c>
      <c r="J14" s="4">
        <f t="shared" si="3"/>
        <v>0</v>
      </c>
      <c r="K14" s="4">
        <f t="shared" si="4"/>
        <v>0</v>
      </c>
      <c r="L14" s="4">
        <f t="shared" si="6"/>
        <v>0</v>
      </c>
    </row>
    <row r="15" spans="1:15" x14ac:dyDescent="0.25">
      <c r="A15" s="10">
        <f>DATE(YEAR(A14),MONTH(A14)+1,DAY(A14))</f>
        <v>44835</v>
      </c>
      <c r="B15">
        <f t="shared" si="0"/>
        <v>2</v>
      </c>
      <c r="C15">
        <v>14</v>
      </c>
      <c r="D15" s="4">
        <f t="shared" si="1"/>
        <v>0</v>
      </c>
      <c r="F15" s="4">
        <f>L14*Invoer!$B$12/12</f>
        <v>0</v>
      </c>
      <c r="G15" s="4">
        <f>ABS(PMT(Invoer!$B$12/12,360-C15+1,L14,0))</f>
        <v>0</v>
      </c>
      <c r="I15" s="4">
        <f t="shared" si="2"/>
        <v>0</v>
      </c>
      <c r="J15" s="4">
        <f t="shared" si="3"/>
        <v>0</v>
      </c>
      <c r="K15" s="4">
        <f t="shared" si="4"/>
        <v>0</v>
      </c>
      <c r="L15" s="4">
        <f t="shared" si="6"/>
        <v>0</v>
      </c>
    </row>
    <row r="16" spans="1:15" x14ac:dyDescent="0.25">
      <c r="A16" s="10">
        <f t="shared" si="5"/>
        <v>44866</v>
      </c>
      <c r="B16">
        <f t="shared" si="0"/>
        <v>2</v>
      </c>
      <c r="C16">
        <v>15</v>
      </c>
      <c r="D16" s="4">
        <f t="shared" si="1"/>
        <v>0</v>
      </c>
      <c r="F16" s="4">
        <f>L15*Invoer!$B$12/12</f>
        <v>0</v>
      </c>
      <c r="G16" s="4">
        <f>ABS(PMT(Invoer!$B$12/12,360-C16+1,L15,0))</f>
        <v>0</v>
      </c>
      <c r="I16" s="4">
        <f t="shared" si="2"/>
        <v>0</v>
      </c>
      <c r="J16" s="4">
        <f t="shared" si="3"/>
        <v>0</v>
      </c>
      <c r="K16" s="4">
        <f t="shared" si="4"/>
        <v>0</v>
      </c>
      <c r="L16" s="4">
        <f t="shared" si="6"/>
        <v>0</v>
      </c>
    </row>
    <row r="17" spans="1:12" x14ac:dyDescent="0.25">
      <c r="A17" s="10">
        <f t="shared" si="5"/>
        <v>44896</v>
      </c>
      <c r="B17">
        <f t="shared" si="0"/>
        <v>2</v>
      </c>
      <c r="C17">
        <v>16</v>
      </c>
      <c r="D17" s="4">
        <f t="shared" si="1"/>
        <v>0</v>
      </c>
      <c r="F17" s="4">
        <f>L16*Invoer!$B$12/12</f>
        <v>0</v>
      </c>
      <c r="G17" s="4">
        <f>ABS(PMT(Invoer!$B$12/12,360-C17+1,L16,0))</f>
        <v>0</v>
      </c>
      <c r="I17" s="4">
        <f t="shared" si="2"/>
        <v>0</v>
      </c>
      <c r="J17" s="4">
        <f t="shared" si="3"/>
        <v>0</v>
      </c>
      <c r="K17" s="4">
        <f t="shared" si="4"/>
        <v>0</v>
      </c>
      <c r="L17" s="4">
        <f t="shared" si="6"/>
        <v>0</v>
      </c>
    </row>
    <row r="18" spans="1:12" x14ac:dyDescent="0.25">
      <c r="A18" s="10">
        <f t="shared" si="5"/>
        <v>44927</v>
      </c>
      <c r="B18">
        <f t="shared" si="0"/>
        <v>2</v>
      </c>
      <c r="C18">
        <v>17</v>
      </c>
      <c r="D18" s="4">
        <f t="shared" si="1"/>
        <v>0</v>
      </c>
      <c r="F18" s="4">
        <f>L17*Invoer!$B$12/12</f>
        <v>0</v>
      </c>
      <c r="G18" s="4">
        <f>ABS(PMT(Invoer!$B$12/12,360-C18+1,L17,0))</f>
        <v>0</v>
      </c>
      <c r="I18" s="4">
        <f t="shared" si="2"/>
        <v>0</v>
      </c>
      <c r="J18" s="4">
        <f t="shared" si="3"/>
        <v>0</v>
      </c>
      <c r="K18" s="4">
        <f t="shared" si="4"/>
        <v>0</v>
      </c>
      <c r="L18" s="4">
        <f t="shared" si="6"/>
        <v>0</v>
      </c>
    </row>
    <row r="19" spans="1:12" x14ac:dyDescent="0.25">
      <c r="A19" s="10">
        <f t="shared" si="5"/>
        <v>44958</v>
      </c>
      <c r="B19">
        <f t="shared" si="0"/>
        <v>2</v>
      </c>
      <c r="C19">
        <v>18</v>
      </c>
      <c r="D19" s="4">
        <f t="shared" si="1"/>
        <v>0</v>
      </c>
      <c r="F19" s="4">
        <f>L18*Invoer!$B$12/12</f>
        <v>0</v>
      </c>
      <c r="G19" s="4">
        <f>ABS(PMT(Invoer!$B$12/12,360-C19+1,L18,0))</f>
        <v>0</v>
      </c>
      <c r="I19" s="4">
        <f t="shared" si="2"/>
        <v>0</v>
      </c>
      <c r="J19" s="4">
        <f t="shared" si="3"/>
        <v>0</v>
      </c>
      <c r="K19" s="4">
        <f t="shared" si="4"/>
        <v>0</v>
      </c>
      <c r="L19" s="4">
        <f t="shared" si="6"/>
        <v>0</v>
      </c>
    </row>
    <row r="20" spans="1:12" x14ac:dyDescent="0.25">
      <c r="A20" s="10">
        <f t="shared" si="5"/>
        <v>44986</v>
      </c>
      <c r="B20">
        <f t="shared" si="0"/>
        <v>2</v>
      </c>
      <c r="C20">
        <v>19</v>
      </c>
      <c r="D20" s="4">
        <f t="shared" si="1"/>
        <v>0</v>
      </c>
      <c r="F20" s="4">
        <f>L19*Invoer!$B$12/12</f>
        <v>0</v>
      </c>
      <c r="G20" s="4">
        <f>ABS(PMT(Invoer!$B$12/12,360-C20+1,L19,0))</f>
        <v>0</v>
      </c>
      <c r="I20" s="4">
        <f t="shared" si="2"/>
        <v>0</v>
      </c>
      <c r="J20" s="4">
        <f t="shared" si="3"/>
        <v>0</v>
      </c>
      <c r="K20" s="4">
        <f t="shared" si="4"/>
        <v>0</v>
      </c>
      <c r="L20" s="4">
        <f t="shared" si="6"/>
        <v>0</v>
      </c>
    </row>
    <row r="21" spans="1:12" x14ac:dyDescent="0.25">
      <c r="A21" s="10">
        <f t="shared" si="5"/>
        <v>45017</v>
      </c>
      <c r="B21">
        <f t="shared" si="0"/>
        <v>2</v>
      </c>
      <c r="C21">
        <v>20</v>
      </c>
      <c r="D21" s="4">
        <f t="shared" si="1"/>
        <v>0</v>
      </c>
      <c r="F21" s="4">
        <f>L20*Invoer!$B$12/12</f>
        <v>0</v>
      </c>
      <c r="G21" s="4">
        <f>ABS(PMT(Invoer!$B$12/12,360-C21+1,L20,0))</f>
        <v>0</v>
      </c>
      <c r="I21" s="4">
        <f t="shared" si="2"/>
        <v>0</v>
      </c>
      <c r="J21" s="4">
        <f t="shared" si="3"/>
        <v>0</v>
      </c>
      <c r="K21" s="4">
        <f t="shared" si="4"/>
        <v>0</v>
      </c>
      <c r="L21" s="4">
        <f t="shared" si="6"/>
        <v>0</v>
      </c>
    </row>
    <row r="22" spans="1:12" x14ac:dyDescent="0.25">
      <c r="A22" s="10">
        <f t="shared" si="5"/>
        <v>45047</v>
      </c>
      <c r="B22">
        <f t="shared" si="0"/>
        <v>2</v>
      </c>
      <c r="C22">
        <v>21</v>
      </c>
      <c r="D22" s="4">
        <f t="shared" si="1"/>
        <v>0</v>
      </c>
      <c r="F22" s="4">
        <f>L21*Invoer!$B$12/12</f>
        <v>0</v>
      </c>
      <c r="G22" s="4">
        <f>ABS(PMT(Invoer!$B$12/12,360-C22+1,L21,0))</f>
        <v>0</v>
      </c>
      <c r="I22" s="4">
        <f t="shared" si="2"/>
        <v>0</v>
      </c>
      <c r="J22" s="4">
        <f t="shared" si="3"/>
        <v>0</v>
      </c>
      <c r="K22" s="4">
        <f t="shared" si="4"/>
        <v>0</v>
      </c>
      <c r="L22" s="4">
        <f t="shared" si="6"/>
        <v>0</v>
      </c>
    </row>
    <row r="23" spans="1:12" x14ac:dyDescent="0.25">
      <c r="A23" s="10">
        <f t="shared" si="5"/>
        <v>45078</v>
      </c>
      <c r="B23">
        <f t="shared" si="0"/>
        <v>2</v>
      </c>
      <c r="C23">
        <v>22</v>
      </c>
      <c r="D23" s="4">
        <f t="shared" si="1"/>
        <v>0</v>
      </c>
      <c r="F23" s="4">
        <f>L22*Invoer!$B$12/12</f>
        <v>0</v>
      </c>
      <c r="G23" s="4">
        <f>ABS(PMT(Invoer!$B$12/12,360-C23+1,L22,0))</f>
        <v>0</v>
      </c>
      <c r="I23" s="4">
        <f t="shared" si="2"/>
        <v>0</v>
      </c>
      <c r="J23" s="4">
        <f t="shared" si="3"/>
        <v>0</v>
      </c>
      <c r="K23" s="4">
        <f t="shared" si="4"/>
        <v>0</v>
      </c>
      <c r="L23" s="4">
        <f t="shared" si="6"/>
        <v>0</v>
      </c>
    </row>
    <row r="24" spans="1:12" x14ac:dyDescent="0.25">
      <c r="A24" s="10">
        <f t="shared" si="5"/>
        <v>45108</v>
      </c>
      <c r="B24">
        <f t="shared" si="0"/>
        <v>2</v>
      </c>
      <c r="C24">
        <v>23</v>
      </c>
      <c r="D24" s="4">
        <f t="shared" si="1"/>
        <v>0</v>
      </c>
      <c r="F24" s="4">
        <f>L23*Invoer!$B$12/12</f>
        <v>0</v>
      </c>
      <c r="G24" s="4">
        <f>ABS(PMT(Invoer!$B$12/12,360-C24+1,L23,0))</f>
        <v>0</v>
      </c>
      <c r="I24" s="4">
        <f t="shared" si="2"/>
        <v>0</v>
      </c>
      <c r="J24" s="4">
        <f t="shared" si="3"/>
        <v>0</v>
      </c>
      <c r="K24" s="4">
        <f t="shared" si="4"/>
        <v>0</v>
      </c>
      <c r="L24" s="4">
        <f t="shared" si="6"/>
        <v>0</v>
      </c>
    </row>
    <row r="25" spans="1:12" x14ac:dyDescent="0.25">
      <c r="A25" s="10">
        <f t="shared" si="5"/>
        <v>45139</v>
      </c>
      <c r="B25">
        <f t="shared" si="0"/>
        <v>2</v>
      </c>
      <c r="C25">
        <v>24</v>
      </c>
      <c r="D25" s="4">
        <f t="shared" si="1"/>
        <v>0</v>
      </c>
      <c r="F25" s="4">
        <f>L24*Invoer!$B$12/12</f>
        <v>0</v>
      </c>
      <c r="G25" s="4">
        <f>ABS(PMT(Invoer!$B$12/12,360-C25+1,L24,0))</f>
        <v>0</v>
      </c>
      <c r="I25" s="4">
        <f t="shared" si="2"/>
        <v>0</v>
      </c>
      <c r="J25" s="4">
        <f t="shared" si="3"/>
        <v>0</v>
      </c>
      <c r="K25" s="4">
        <f t="shared" si="4"/>
        <v>0</v>
      </c>
      <c r="L25" s="4">
        <f t="shared" si="6"/>
        <v>0</v>
      </c>
    </row>
    <row r="26" spans="1:12" x14ac:dyDescent="0.25">
      <c r="A26" s="10">
        <f t="shared" si="5"/>
        <v>45170</v>
      </c>
      <c r="B26">
        <f t="shared" si="0"/>
        <v>3</v>
      </c>
      <c r="C26">
        <v>25</v>
      </c>
      <c r="D26" s="4">
        <f t="shared" si="1"/>
        <v>0</v>
      </c>
      <c r="F26" s="4">
        <f>L25*Invoer!$B$12/12</f>
        <v>0</v>
      </c>
      <c r="G26" s="4">
        <f>ABS(PMT(Invoer!$B$12/12,360-C26+1,L25,0))</f>
        <v>0</v>
      </c>
      <c r="I26" s="4">
        <f t="shared" si="2"/>
        <v>0</v>
      </c>
      <c r="J26" s="4">
        <f t="shared" si="3"/>
        <v>0</v>
      </c>
      <c r="K26" s="4">
        <f t="shared" si="4"/>
        <v>0</v>
      </c>
      <c r="L26" s="4">
        <f t="shared" si="6"/>
        <v>0</v>
      </c>
    </row>
    <row r="27" spans="1:12" x14ac:dyDescent="0.25">
      <c r="A27" s="10">
        <f t="shared" si="5"/>
        <v>45200</v>
      </c>
      <c r="B27">
        <f t="shared" si="0"/>
        <v>3</v>
      </c>
      <c r="C27">
        <v>26</v>
      </c>
      <c r="D27" s="4">
        <f t="shared" si="1"/>
        <v>0</v>
      </c>
      <c r="F27" s="4">
        <f>L26*Invoer!$B$12/12</f>
        <v>0</v>
      </c>
      <c r="G27" s="4">
        <f>ABS(PMT(Invoer!$B$12/12,360-C27+1,L26,0))</f>
        <v>0</v>
      </c>
      <c r="I27" s="4">
        <f t="shared" si="2"/>
        <v>0</v>
      </c>
      <c r="J27" s="4">
        <f t="shared" si="3"/>
        <v>0</v>
      </c>
      <c r="K27" s="4">
        <f t="shared" si="4"/>
        <v>0</v>
      </c>
      <c r="L27" s="4">
        <f t="shared" si="6"/>
        <v>0</v>
      </c>
    </row>
    <row r="28" spans="1:12" x14ac:dyDescent="0.25">
      <c r="A28" s="10">
        <f t="shared" si="5"/>
        <v>45231</v>
      </c>
      <c r="B28">
        <f t="shared" si="0"/>
        <v>3</v>
      </c>
      <c r="C28">
        <v>27</v>
      </c>
      <c r="D28" s="4">
        <f t="shared" si="1"/>
        <v>0</v>
      </c>
      <c r="F28" s="4">
        <f>L27*Invoer!$B$12/12</f>
        <v>0</v>
      </c>
      <c r="G28" s="4">
        <f>ABS(PMT(Invoer!$B$12/12,360-C28+1,L27,0))</f>
        <v>0</v>
      </c>
      <c r="I28" s="4">
        <f t="shared" si="2"/>
        <v>0</v>
      </c>
      <c r="J28" s="4">
        <f t="shared" si="3"/>
        <v>0</v>
      </c>
      <c r="K28" s="4">
        <f t="shared" si="4"/>
        <v>0</v>
      </c>
      <c r="L28" s="4">
        <f t="shared" si="6"/>
        <v>0</v>
      </c>
    </row>
    <row r="29" spans="1:12" x14ac:dyDescent="0.25">
      <c r="A29" s="10">
        <f t="shared" si="5"/>
        <v>45261</v>
      </c>
      <c r="B29">
        <f t="shared" si="0"/>
        <v>3</v>
      </c>
      <c r="C29">
        <v>28</v>
      </c>
      <c r="D29" s="4">
        <f t="shared" si="1"/>
        <v>0</v>
      </c>
      <c r="F29" s="4">
        <f>L28*Invoer!$B$12/12</f>
        <v>0</v>
      </c>
      <c r="G29" s="4">
        <f>ABS(PMT(Invoer!$B$12/12,360-C29+1,L28,0))</f>
        <v>0</v>
      </c>
      <c r="I29" s="4">
        <f t="shared" si="2"/>
        <v>0</v>
      </c>
      <c r="J29" s="4">
        <f t="shared" si="3"/>
        <v>0</v>
      </c>
      <c r="K29" s="4">
        <f t="shared" si="4"/>
        <v>0</v>
      </c>
      <c r="L29" s="4">
        <f t="shared" si="6"/>
        <v>0</v>
      </c>
    </row>
    <row r="30" spans="1:12" x14ac:dyDescent="0.25">
      <c r="A30" s="10">
        <f t="shared" si="5"/>
        <v>45292</v>
      </c>
      <c r="B30">
        <f t="shared" si="0"/>
        <v>3</v>
      </c>
      <c r="C30">
        <v>29</v>
      </c>
      <c r="D30" s="4">
        <f t="shared" si="1"/>
        <v>0</v>
      </c>
      <c r="F30" s="4">
        <f>L29*Invoer!$B$12/12</f>
        <v>0</v>
      </c>
      <c r="G30" s="4">
        <f>ABS(PMT(Invoer!$B$12/12,360-C30+1,L29,0))</f>
        <v>0</v>
      </c>
      <c r="I30" s="4">
        <f t="shared" si="2"/>
        <v>0</v>
      </c>
      <c r="J30" s="4">
        <f t="shared" si="3"/>
        <v>0</v>
      </c>
      <c r="K30" s="4">
        <f t="shared" si="4"/>
        <v>0</v>
      </c>
      <c r="L30" s="4">
        <f t="shared" si="6"/>
        <v>0</v>
      </c>
    </row>
    <row r="31" spans="1:12" x14ac:dyDescent="0.25">
      <c r="A31" s="10">
        <f t="shared" si="5"/>
        <v>45323</v>
      </c>
      <c r="B31">
        <f t="shared" si="0"/>
        <v>3</v>
      </c>
      <c r="C31">
        <v>30</v>
      </c>
      <c r="D31" s="4">
        <f t="shared" si="1"/>
        <v>0</v>
      </c>
      <c r="F31" s="4">
        <f>L30*Invoer!$B$12/12</f>
        <v>0</v>
      </c>
      <c r="G31" s="4">
        <f>ABS(PMT(Invoer!$B$12/12,360-C31+1,L30,0))</f>
        <v>0</v>
      </c>
      <c r="I31" s="4">
        <f t="shared" si="2"/>
        <v>0</v>
      </c>
      <c r="J31" s="4">
        <f t="shared" si="3"/>
        <v>0</v>
      </c>
      <c r="K31" s="4">
        <f t="shared" si="4"/>
        <v>0</v>
      </c>
      <c r="L31" s="4">
        <f t="shared" si="6"/>
        <v>0</v>
      </c>
    </row>
    <row r="32" spans="1:12" x14ac:dyDescent="0.25">
      <c r="A32" s="10">
        <f t="shared" si="5"/>
        <v>45352</v>
      </c>
      <c r="B32">
        <f t="shared" si="0"/>
        <v>3</v>
      </c>
      <c r="C32">
        <v>31</v>
      </c>
      <c r="D32" s="4">
        <f t="shared" si="1"/>
        <v>0</v>
      </c>
      <c r="F32" s="4">
        <f>L31*Invoer!$B$12/12</f>
        <v>0</v>
      </c>
      <c r="G32" s="4">
        <f>ABS(PMT(Invoer!$B$12/12,360-C32+1,L31,0))</f>
        <v>0</v>
      </c>
      <c r="I32" s="4">
        <f t="shared" si="2"/>
        <v>0</v>
      </c>
      <c r="J32" s="4">
        <f t="shared" si="3"/>
        <v>0</v>
      </c>
      <c r="K32" s="4">
        <f t="shared" si="4"/>
        <v>0</v>
      </c>
      <c r="L32" s="4">
        <f t="shared" si="6"/>
        <v>0</v>
      </c>
    </row>
    <row r="33" spans="1:12" x14ac:dyDescent="0.25">
      <c r="A33" s="10">
        <f t="shared" si="5"/>
        <v>45383</v>
      </c>
      <c r="B33">
        <f t="shared" si="0"/>
        <v>3</v>
      </c>
      <c r="C33">
        <v>32</v>
      </c>
      <c r="D33" s="4">
        <f t="shared" si="1"/>
        <v>0</v>
      </c>
      <c r="F33" s="4">
        <f>L32*Invoer!$B$12/12</f>
        <v>0</v>
      </c>
      <c r="G33" s="4">
        <f>ABS(PMT(Invoer!$B$12/12,360-C33+1,L32,0))</f>
        <v>0</v>
      </c>
      <c r="I33" s="4">
        <f t="shared" si="2"/>
        <v>0</v>
      </c>
      <c r="J33" s="4">
        <f t="shared" si="3"/>
        <v>0</v>
      </c>
      <c r="K33" s="4">
        <f t="shared" si="4"/>
        <v>0</v>
      </c>
      <c r="L33" s="4">
        <f t="shared" si="6"/>
        <v>0</v>
      </c>
    </row>
    <row r="34" spans="1:12" x14ac:dyDescent="0.25">
      <c r="A34" s="10">
        <f t="shared" si="5"/>
        <v>45413</v>
      </c>
      <c r="B34">
        <f t="shared" si="0"/>
        <v>3</v>
      </c>
      <c r="C34">
        <v>33</v>
      </c>
      <c r="D34" s="4">
        <f t="shared" si="1"/>
        <v>0</v>
      </c>
      <c r="F34" s="4">
        <f>L33*Invoer!$B$12/12</f>
        <v>0</v>
      </c>
      <c r="G34" s="4">
        <f>ABS(PMT(Invoer!$B$12/12,360-C34+1,L33,0))</f>
        <v>0</v>
      </c>
      <c r="I34" s="4">
        <f t="shared" si="2"/>
        <v>0</v>
      </c>
      <c r="J34" s="4">
        <f t="shared" si="3"/>
        <v>0</v>
      </c>
      <c r="K34" s="4">
        <f t="shared" si="4"/>
        <v>0</v>
      </c>
      <c r="L34" s="4">
        <f t="shared" si="6"/>
        <v>0</v>
      </c>
    </row>
    <row r="35" spans="1:12" x14ac:dyDescent="0.25">
      <c r="A35" s="10">
        <f t="shared" si="5"/>
        <v>45444</v>
      </c>
      <c r="B35">
        <f t="shared" si="0"/>
        <v>3</v>
      </c>
      <c r="C35">
        <v>34</v>
      </c>
      <c r="D35" s="4">
        <f t="shared" si="1"/>
        <v>0</v>
      </c>
      <c r="F35" s="4">
        <f>L34*Invoer!$B$12/12</f>
        <v>0</v>
      </c>
      <c r="G35" s="4">
        <f>ABS(PMT(Invoer!$B$12/12,360-C35+1,L34,0))</f>
        <v>0</v>
      </c>
      <c r="I35" s="4">
        <f t="shared" si="2"/>
        <v>0</v>
      </c>
      <c r="J35" s="4">
        <f t="shared" si="3"/>
        <v>0</v>
      </c>
      <c r="K35" s="4">
        <f t="shared" si="4"/>
        <v>0</v>
      </c>
      <c r="L35" s="4">
        <f t="shared" si="6"/>
        <v>0</v>
      </c>
    </row>
    <row r="36" spans="1:12" x14ac:dyDescent="0.25">
      <c r="A36" s="10">
        <f t="shared" si="5"/>
        <v>45474</v>
      </c>
      <c r="B36">
        <f t="shared" si="0"/>
        <v>3</v>
      </c>
      <c r="C36">
        <v>35</v>
      </c>
      <c r="D36" s="4">
        <f t="shared" si="1"/>
        <v>0</v>
      </c>
      <c r="F36" s="4">
        <f>L35*Invoer!$B$12/12</f>
        <v>0</v>
      </c>
      <c r="G36" s="4">
        <f>ABS(PMT(Invoer!$B$12/12,360-C36+1,L35,0))</f>
        <v>0</v>
      </c>
      <c r="I36" s="4">
        <f t="shared" si="2"/>
        <v>0</v>
      </c>
      <c r="J36" s="4">
        <f t="shared" si="3"/>
        <v>0</v>
      </c>
      <c r="K36" s="4">
        <f t="shared" si="4"/>
        <v>0</v>
      </c>
      <c r="L36" s="4">
        <f t="shared" si="6"/>
        <v>0</v>
      </c>
    </row>
    <row r="37" spans="1:12" x14ac:dyDescent="0.25">
      <c r="A37" s="10">
        <f t="shared" si="5"/>
        <v>45505</v>
      </c>
      <c r="B37">
        <f t="shared" si="0"/>
        <v>3</v>
      </c>
      <c r="C37">
        <v>36</v>
      </c>
      <c r="D37" s="4">
        <f t="shared" si="1"/>
        <v>0</v>
      </c>
      <c r="F37" s="4">
        <f>L36*Invoer!$B$12/12</f>
        <v>0</v>
      </c>
      <c r="G37" s="4">
        <f>ABS(PMT(Invoer!$B$12/12,360-C37+1,L36,0))</f>
        <v>0</v>
      </c>
      <c r="I37" s="4">
        <f t="shared" si="2"/>
        <v>0</v>
      </c>
      <c r="J37" s="4">
        <f t="shared" si="3"/>
        <v>0</v>
      </c>
      <c r="K37" s="4">
        <f t="shared" si="4"/>
        <v>0</v>
      </c>
      <c r="L37" s="4">
        <f t="shared" si="6"/>
        <v>0</v>
      </c>
    </row>
    <row r="38" spans="1:12" x14ac:dyDescent="0.25">
      <c r="A38" s="10">
        <f t="shared" si="5"/>
        <v>45536</v>
      </c>
      <c r="B38">
        <f t="shared" si="0"/>
        <v>4</v>
      </c>
      <c r="C38">
        <v>37</v>
      </c>
      <c r="D38" s="4">
        <f t="shared" si="1"/>
        <v>0</v>
      </c>
      <c r="F38" s="4">
        <f>L37*Invoer!$B$12/12</f>
        <v>0</v>
      </c>
      <c r="G38" s="4">
        <f>ABS(PMT(Invoer!$B$12/12,360-C38+1,L37,0))</f>
        <v>0</v>
      </c>
      <c r="I38" s="4">
        <f t="shared" si="2"/>
        <v>0</v>
      </c>
      <c r="J38" s="4">
        <f t="shared" si="3"/>
        <v>0</v>
      </c>
      <c r="K38" s="4">
        <f t="shared" si="4"/>
        <v>0</v>
      </c>
      <c r="L38" s="4">
        <f t="shared" si="6"/>
        <v>0</v>
      </c>
    </row>
    <row r="39" spans="1:12" x14ac:dyDescent="0.25">
      <c r="A39" s="10">
        <f t="shared" si="5"/>
        <v>45566</v>
      </c>
      <c r="B39">
        <f t="shared" si="0"/>
        <v>4</v>
      </c>
      <c r="C39">
        <v>38</v>
      </c>
      <c r="D39" s="4">
        <f t="shared" si="1"/>
        <v>0</v>
      </c>
      <c r="F39" s="4">
        <f>L38*Invoer!$B$12/12</f>
        <v>0</v>
      </c>
      <c r="G39" s="4">
        <f>ABS(PMT(Invoer!$B$12/12,360-C39+1,L38,0))</f>
        <v>0</v>
      </c>
      <c r="I39" s="4">
        <f t="shared" si="2"/>
        <v>0</v>
      </c>
      <c r="J39" s="4">
        <f t="shared" si="3"/>
        <v>0</v>
      </c>
      <c r="K39" s="4">
        <f t="shared" si="4"/>
        <v>0</v>
      </c>
      <c r="L39" s="4">
        <f t="shared" si="6"/>
        <v>0</v>
      </c>
    </row>
    <row r="40" spans="1:12" x14ac:dyDescent="0.25">
      <c r="A40" s="10">
        <f t="shared" si="5"/>
        <v>45597</v>
      </c>
      <c r="B40">
        <f t="shared" si="0"/>
        <v>4</v>
      </c>
      <c r="C40">
        <v>39</v>
      </c>
      <c r="D40" s="4">
        <f t="shared" si="1"/>
        <v>0</v>
      </c>
      <c r="F40" s="4">
        <f>L39*Invoer!$B$12/12</f>
        <v>0</v>
      </c>
      <c r="G40" s="4">
        <f>ABS(PMT(Invoer!$B$12/12,360-C40+1,L39,0))</f>
        <v>0</v>
      </c>
      <c r="I40" s="4">
        <f t="shared" si="2"/>
        <v>0</v>
      </c>
      <c r="J40" s="4">
        <f t="shared" si="3"/>
        <v>0</v>
      </c>
      <c r="K40" s="4">
        <f t="shared" si="4"/>
        <v>0</v>
      </c>
      <c r="L40" s="4">
        <f t="shared" si="6"/>
        <v>0</v>
      </c>
    </row>
    <row r="41" spans="1:12" x14ac:dyDescent="0.25">
      <c r="A41" s="10">
        <f t="shared" si="5"/>
        <v>45627</v>
      </c>
      <c r="B41">
        <f t="shared" si="0"/>
        <v>4</v>
      </c>
      <c r="C41">
        <v>40</v>
      </c>
      <c r="D41" s="4">
        <f t="shared" si="1"/>
        <v>0</v>
      </c>
      <c r="F41" s="4">
        <f>L40*Invoer!$B$12/12</f>
        <v>0</v>
      </c>
      <c r="G41" s="4">
        <f>ABS(PMT(Invoer!$B$12/12,360-C41+1,L40,0))</f>
        <v>0</v>
      </c>
      <c r="I41" s="4">
        <f t="shared" si="2"/>
        <v>0</v>
      </c>
      <c r="J41" s="4">
        <f t="shared" si="3"/>
        <v>0</v>
      </c>
      <c r="K41" s="4">
        <f t="shared" si="4"/>
        <v>0</v>
      </c>
      <c r="L41" s="4">
        <f t="shared" si="6"/>
        <v>0</v>
      </c>
    </row>
    <row r="42" spans="1:12" x14ac:dyDescent="0.25">
      <c r="A42" s="10">
        <f t="shared" si="5"/>
        <v>45658</v>
      </c>
      <c r="B42">
        <f t="shared" si="0"/>
        <v>4</v>
      </c>
      <c r="C42">
        <v>41</v>
      </c>
      <c r="D42" s="4">
        <f t="shared" si="1"/>
        <v>0</v>
      </c>
      <c r="F42" s="4">
        <f>L41*Invoer!$B$12/12</f>
        <v>0</v>
      </c>
      <c r="G42" s="4">
        <f>ABS(PMT(Invoer!$B$12/12,360-C42+1,L41,0))</f>
        <v>0</v>
      </c>
      <c r="I42" s="4">
        <f t="shared" si="2"/>
        <v>0</v>
      </c>
      <c r="J42" s="4">
        <f t="shared" si="3"/>
        <v>0</v>
      </c>
      <c r="K42" s="4">
        <f t="shared" si="4"/>
        <v>0</v>
      </c>
      <c r="L42" s="4">
        <f t="shared" si="6"/>
        <v>0</v>
      </c>
    </row>
    <row r="43" spans="1:12" x14ac:dyDescent="0.25">
      <c r="A43" s="10">
        <f t="shared" si="5"/>
        <v>45689</v>
      </c>
      <c r="B43">
        <f t="shared" si="0"/>
        <v>4</v>
      </c>
      <c r="C43">
        <v>42</v>
      </c>
      <c r="D43" s="4">
        <f t="shared" si="1"/>
        <v>0</v>
      </c>
      <c r="F43" s="4">
        <f>L42*Invoer!$B$12/12</f>
        <v>0</v>
      </c>
      <c r="G43" s="4">
        <f>ABS(PMT(Invoer!$B$12/12,360-C43+1,L42,0))</f>
        <v>0</v>
      </c>
      <c r="I43" s="4">
        <f t="shared" si="2"/>
        <v>0</v>
      </c>
      <c r="J43" s="4">
        <f t="shared" si="3"/>
        <v>0</v>
      </c>
      <c r="K43" s="4">
        <f t="shared" si="4"/>
        <v>0</v>
      </c>
      <c r="L43" s="4">
        <f t="shared" si="6"/>
        <v>0</v>
      </c>
    </row>
    <row r="44" spans="1:12" x14ac:dyDescent="0.25">
      <c r="A44" s="10">
        <f t="shared" si="5"/>
        <v>45717</v>
      </c>
      <c r="B44">
        <f t="shared" si="0"/>
        <v>4</v>
      </c>
      <c r="C44">
        <v>43</v>
      </c>
      <c r="D44" s="4">
        <f t="shared" si="1"/>
        <v>0</v>
      </c>
      <c r="F44" s="4">
        <f>L43*Invoer!$B$12/12</f>
        <v>0</v>
      </c>
      <c r="G44" s="4">
        <f>ABS(PMT(Invoer!$B$12/12,360-C44+1,L43,0))</f>
        <v>0</v>
      </c>
      <c r="I44" s="4">
        <f t="shared" si="2"/>
        <v>0</v>
      </c>
      <c r="J44" s="4">
        <f t="shared" si="3"/>
        <v>0</v>
      </c>
      <c r="K44" s="4">
        <f t="shared" si="4"/>
        <v>0</v>
      </c>
      <c r="L44" s="4">
        <f t="shared" si="6"/>
        <v>0</v>
      </c>
    </row>
    <row r="45" spans="1:12" x14ac:dyDescent="0.25">
      <c r="A45" s="10">
        <f t="shared" si="5"/>
        <v>45748</v>
      </c>
      <c r="B45">
        <f t="shared" si="0"/>
        <v>4</v>
      </c>
      <c r="C45">
        <v>44</v>
      </c>
      <c r="D45" s="4">
        <f t="shared" si="1"/>
        <v>0</v>
      </c>
      <c r="F45" s="4">
        <f>L44*Invoer!$B$12/12</f>
        <v>0</v>
      </c>
      <c r="G45" s="4">
        <f>ABS(PMT(Invoer!$B$12/12,360-C45+1,L44,0))</f>
        <v>0</v>
      </c>
      <c r="I45" s="4">
        <f t="shared" si="2"/>
        <v>0</v>
      </c>
      <c r="J45" s="4">
        <f t="shared" si="3"/>
        <v>0</v>
      </c>
      <c r="K45" s="4">
        <f t="shared" si="4"/>
        <v>0</v>
      </c>
      <c r="L45" s="4">
        <f t="shared" si="6"/>
        <v>0</v>
      </c>
    </row>
    <row r="46" spans="1:12" x14ac:dyDescent="0.25">
      <c r="A46" s="10">
        <f t="shared" si="5"/>
        <v>45778</v>
      </c>
      <c r="B46">
        <f t="shared" si="0"/>
        <v>4</v>
      </c>
      <c r="C46">
        <v>45</v>
      </c>
      <c r="D46" s="4">
        <f t="shared" si="1"/>
        <v>0</v>
      </c>
      <c r="F46" s="4">
        <f>L45*Invoer!$B$12/12</f>
        <v>0</v>
      </c>
      <c r="G46" s="4">
        <f>ABS(PMT(Invoer!$B$12/12,360-C46+1,L45,0))</f>
        <v>0</v>
      </c>
      <c r="I46" s="4">
        <f t="shared" si="2"/>
        <v>0</v>
      </c>
      <c r="J46" s="4">
        <f t="shared" si="3"/>
        <v>0</v>
      </c>
      <c r="K46" s="4">
        <f t="shared" si="4"/>
        <v>0</v>
      </c>
      <c r="L46" s="4">
        <f t="shared" si="6"/>
        <v>0</v>
      </c>
    </row>
    <row r="47" spans="1:12" x14ac:dyDescent="0.25">
      <c r="A47" s="10">
        <f t="shared" si="5"/>
        <v>45809</v>
      </c>
      <c r="B47">
        <f t="shared" si="0"/>
        <v>4</v>
      </c>
      <c r="C47">
        <v>46</v>
      </c>
      <c r="D47" s="4">
        <f t="shared" si="1"/>
        <v>0</v>
      </c>
      <c r="F47" s="4">
        <f>L46*Invoer!$B$12/12</f>
        <v>0</v>
      </c>
      <c r="G47" s="4">
        <f>ABS(PMT(Invoer!$B$12/12,360-C47+1,L46,0))</f>
        <v>0</v>
      </c>
      <c r="I47" s="4">
        <f t="shared" si="2"/>
        <v>0</v>
      </c>
      <c r="J47" s="4">
        <f t="shared" si="3"/>
        <v>0</v>
      </c>
      <c r="K47" s="4">
        <f t="shared" si="4"/>
        <v>0</v>
      </c>
      <c r="L47" s="4">
        <f t="shared" si="6"/>
        <v>0</v>
      </c>
    </row>
    <row r="48" spans="1:12" x14ac:dyDescent="0.25">
      <c r="A48" s="10">
        <f t="shared" si="5"/>
        <v>45839</v>
      </c>
      <c r="B48">
        <f t="shared" si="0"/>
        <v>4</v>
      </c>
      <c r="C48">
        <v>47</v>
      </c>
      <c r="D48" s="4">
        <f t="shared" si="1"/>
        <v>0</v>
      </c>
      <c r="F48" s="4">
        <f>L47*Invoer!$B$12/12</f>
        <v>0</v>
      </c>
      <c r="G48" s="4">
        <f>ABS(PMT(Invoer!$B$12/12,360-C48+1,L47,0))</f>
        <v>0</v>
      </c>
      <c r="I48" s="4">
        <f t="shared" si="2"/>
        <v>0</v>
      </c>
      <c r="J48" s="4">
        <f t="shared" si="3"/>
        <v>0</v>
      </c>
      <c r="K48" s="4">
        <f t="shared" si="4"/>
        <v>0</v>
      </c>
      <c r="L48" s="4">
        <f t="shared" si="6"/>
        <v>0</v>
      </c>
    </row>
    <row r="49" spans="1:12" x14ac:dyDescent="0.25">
      <c r="A49" s="10">
        <f t="shared" si="5"/>
        <v>45870</v>
      </c>
      <c r="B49">
        <f t="shared" si="0"/>
        <v>4</v>
      </c>
      <c r="C49">
        <v>48</v>
      </c>
      <c r="D49" s="4">
        <f t="shared" si="1"/>
        <v>0</v>
      </c>
      <c r="F49" s="4">
        <f>L48*Invoer!$B$12/12</f>
        <v>0</v>
      </c>
      <c r="G49" s="4">
        <f>ABS(PMT(Invoer!$B$12/12,360-C49+1,L48,0))</f>
        <v>0</v>
      </c>
      <c r="I49" s="4">
        <f t="shared" si="2"/>
        <v>0</v>
      </c>
      <c r="J49" s="4">
        <f t="shared" si="3"/>
        <v>0</v>
      </c>
      <c r="K49" s="4">
        <f t="shared" si="4"/>
        <v>0</v>
      </c>
      <c r="L49" s="4">
        <f t="shared" si="6"/>
        <v>0</v>
      </c>
    </row>
    <row r="50" spans="1:12" x14ac:dyDescent="0.25">
      <c r="A50" s="10">
        <f t="shared" si="5"/>
        <v>45901</v>
      </c>
      <c r="B50">
        <f t="shared" si="0"/>
        <v>5</v>
      </c>
      <c r="C50">
        <v>49</v>
      </c>
      <c r="D50" s="4">
        <f t="shared" si="1"/>
        <v>0</v>
      </c>
      <c r="F50" s="4">
        <f>L49*Invoer!$B$12/12</f>
        <v>0</v>
      </c>
      <c r="G50" s="4">
        <f>ABS(PMT(Invoer!$B$12/12,360-C50+1,L49,0))</f>
        <v>0</v>
      </c>
      <c r="I50" s="4">
        <f t="shared" si="2"/>
        <v>0</v>
      </c>
      <c r="J50" s="4">
        <f t="shared" si="3"/>
        <v>0</v>
      </c>
      <c r="K50" s="4">
        <f t="shared" si="4"/>
        <v>0</v>
      </c>
      <c r="L50" s="4">
        <f t="shared" si="6"/>
        <v>0</v>
      </c>
    </row>
    <row r="51" spans="1:12" x14ac:dyDescent="0.25">
      <c r="A51" s="10">
        <f t="shared" si="5"/>
        <v>45931</v>
      </c>
      <c r="B51">
        <f t="shared" si="0"/>
        <v>5</v>
      </c>
      <c r="C51">
        <v>50</v>
      </c>
      <c r="D51" s="4">
        <f t="shared" si="1"/>
        <v>0</v>
      </c>
      <c r="F51" s="4">
        <f>L50*Invoer!$B$12/12</f>
        <v>0</v>
      </c>
      <c r="G51" s="4">
        <f>ABS(PMT(Invoer!$B$12/12,360-C51+1,L50,0))</f>
        <v>0</v>
      </c>
      <c r="I51" s="4">
        <f t="shared" si="2"/>
        <v>0</v>
      </c>
      <c r="J51" s="4">
        <f t="shared" si="3"/>
        <v>0</v>
      </c>
      <c r="K51" s="4">
        <f t="shared" si="4"/>
        <v>0</v>
      </c>
      <c r="L51" s="4">
        <f t="shared" si="6"/>
        <v>0</v>
      </c>
    </row>
    <row r="52" spans="1:12" x14ac:dyDescent="0.25">
      <c r="A52" s="10">
        <f t="shared" si="5"/>
        <v>45962</v>
      </c>
      <c r="B52">
        <f t="shared" si="0"/>
        <v>5</v>
      </c>
      <c r="C52">
        <v>51</v>
      </c>
      <c r="D52" s="4">
        <f t="shared" si="1"/>
        <v>0</v>
      </c>
      <c r="F52" s="4">
        <f>L51*Invoer!$B$12/12</f>
        <v>0</v>
      </c>
      <c r="G52" s="4">
        <f>ABS(PMT(Invoer!$B$12/12,360-C52+1,L51,0))</f>
        <v>0</v>
      </c>
      <c r="I52" s="4">
        <f t="shared" si="2"/>
        <v>0</v>
      </c>
      <c r="J52" s="4">
        <f t="shared" si="3"/>
        <v>0</v>
      </c>
      <c r="K52" s="4">
        <f t="shared" si="4"/>
        <v>0</v>
      </c>
      <c r="L52" s="4">
        <f t="shared" si="6"/>
        <v>0</v>
      </c>
    </row>
    <row r="53" spans="1:12" x14ac:dyDescent="0.25">
      <c r="A53" s="10">
        <f t="shared" si="5"/>
        <v>45992</v>
      </c>
      <c r="B53">
        <f t="shared" si="0"/>
        <v>5</v>
      </c>
      <c r="C53">
        <v>52</v>
      </c>
      <c r="D53" s="4">
        <f t="shared" si="1"/>
        <v>0</v>
      </c>
      <c r="F53" s="4">
        <f>L52*Invoer!$B$12/12</f>
        <v>0</v>
      </c>
      <c r="G53" s="4">
        <f>ABS(PMT(Invoer!$B$12/12,360-C53+1,L52,0))</f>
        <v>0</v>
      </c>
      <c r="I53" s="4">
        <f t="shared" si="2"/>
        <v>0</v>
      </c>
      <c r="J53" s="4">
        <f t="shared" si="3"/>
        <v>0</v>
      </c>
      <c r="K53" s="4">
        <f t="shared" si="4"/>
        <v>0</v>
      </c>
      <c r="L53" s="4">
        <f t="shared" si="6"/>
        <v>0</v>
      </c>
    </row>
    <row r="54" spans="1:12" x14ac:dyDescent="0.25">
      <c r="A54" s="10">
        <f t="shared" si="5"/>
        <v>46023</v>
      </c>
      <c r="B54">
        <f t="shared" si="0"/>
        <v>5</v>
      </c>
      <c r="C54">
        <v>53</v>
      </c>
      <c r="D54" s="4">
        <f t="shared" si="1"/>
        <v>0</v>
      </c>
      <c r="F54" s="4">
        <f>L53*Invoer!$B$12/12</f>
        <v>0</v>
      </c>
      <c r="G54" s="4">
        <f>ABS(PMT(Invoer!$B$12/12,360-C54+1,L53,0))</f>
        <v>0</v>
      </c>
      <c r="I54" s="4">
        <f t="shared" si="2"/>
        <v>0</v>
      </c>
      <c r="J54" s="4">
        <f t="shared" si="3"/>
        <v>0</v>
      </c>
      <c r="K54" s="4">
        <f t="shared" si="4"/>
        <v>0</v>
      </c>
      <c r="L54" s="4">
        <f t="shared" si="6"/>
        <v>0</v>
      </c>
    </row>
    <row r="55" spans="1:12" x14ac:dyDescent="0.25">
      <c r="A55" s="10">
        <f t="shared" si="5"/>
        <v>46054</v>
      </c>
      <c r="B55">
        <f t="shared" si="0"/>
        <v>5</v>
      </c>
      <c r="C55">
        <v>54</v>
      </c>
      <c r="D55" s="4">
        <f t="shared" si="1"/>
        <v>0</v>
      </c>
      <c r="F55" s="4">
        <f>L54*Invoer!$B$12/12</f>
        <v>0</v>
      </c>
      <c r="G55" s="4">
        <f>ABS(PMT(Invoer!$B$12/12,360-C55+1,L54,0))</f>
        <v>0</v>
      </c>
      <c r="I55" s="4">
        <f t="shared" si="2"/>
        <v>0</v>
      </c>
      <c r="J55" s="4">
        <f t="shared" si="3"/>
        <v>0</v>
      </c>
      <c r="K55" s="4">
        <f t="shared" si="4"/>
        <v>0</v>
      </c>
      <c r="L55" s="4">
        <f t="shared" si="6"/>
        <v>0</v>
      </c>
    </row>
    <row r="56" spans="1:12" x14ac:dyDescent="0.25">
      <c r="A56" s="10">
        <f t="shared" si="5"/>
        <v>46082</v>
      </c>
      <c r="B56">
        <f t="shared" si="0"/>
        <v>5</v>
      </c>
      <c r="C56">
        <v>55</v>
      </c>
      <c r="D56" s="4">
        <f t="shared" si="1"/>
        <v>0</v>
      </c>
      <c r="F56" s="4">
        <f>L55*Invoer!$B$12/12</f>
        <v>0</v>
      </c>
      <c r="G56" s="4">
        <f>ABS(PMT(Invoer!$B$12/12,360-C56+1,L55,0))</f>
        <v>0</v>
      </c>
      <c r="I56" s="4">
        <f t="shared" si="2"/>
        <v>0</v>
      </c>
      <c r="J56" s="4">
        <f t="shared" si="3"/>
        <v>0</v>
      </c>
      <c r="K56" s="4">
        <f t="shared" si="4"/>
        <v>0</v>
      </c>
      <c r="L56" s="4">
        <f t="shared" si="6"/>
        <v>0</v>
      </c>
    </row>
    <row r="57" spans="1:12" x14ac:dyDescent="0.25">
      <c r="A57" s="10">
        <f t="shared" si="5"/>
        <v>46113</v>
      </c>
      <c r="B57">
        <f t="shared" si="0"/>
        <v>5</v>
      </c>
      <c r="C57">
        <v>56</v>
      </c>
      <c r="D57" s="4">
        <f t="shared" si="1"/>
        <v>0</v>
      </c>
      <c r="F57" s="4">
        <f>L56*Invoer!$B$12/12</f>
        <v>0</v>
      </c>
      <c r="G57" s="4">
        <f>ABS(PMT(Invoer!$B$12/12,360-C57+1,L56,0))</f>
        <v>0</v>
      </c>
      <c r="I57" s="4">
        <f t="shared" si="2"/>
        <v>0</v>
      </c>
      <c r="J57" s="4">
        <f t="shared" si="3"/>
        <v>0</v>
      </c>
      <c r="K57" s="4">
        <f t="shared" si="4"/>
        <v>0</v>
      </c>
      <c r="L57" s="4">
        <f t="shared" si="6"/>
        <v>0</v>
      </c>
    </row>
    <row r="58" spans="1:12" x14ac:dyDescent="0.25">
      <c r="A58" s="10">
        <f t="shared" si="5"/>
        <v>46143</v>
      </c>
      <c r="B58">
        <f t="shared" si="0"/>
        <v>5</v>
      </c>
      <c r="C58">
        <v>57</v>
      </c>
      <c r="D58" s="4">
        <f t="shared" si="1"/>
        <v>0</v>
      </c>
      <c r="F58" s="4">
        <f>L57*Invoer!$B$12/12</f>
        <v>0</v>
      </c>
      <c r="G58" s="4">
        <f>ABS(PMT(Invoer!$B$12/12,360-C58+1,L57,0))</f>
        <v>0</v>
      </c>
      <c r="I58" s="4">
        <f t="shared" si="2"/>
        <v>0</v>
      </c>
      <c r="J58" s="4">
        <f t="shared" si="3"/>
        <v>0</v>
      </c>
      <c r="K58" s="4">
        <f t="shared" si="4"/>
        <v>0</v>
      </c>
      <c r="L58" s="4">
        <f t="shared" si="6"/>
        <v>0</v>
      </c>
    </row>
    <row r="59" spans="1:12" x14ac:dyDescent="0.25">
      <c r="A59" s="10">
        <f t="shared" si="5"/>
        <v>46174</v>
      </c>
      <c r="B59">
        <f t="shared" si="0"/>
        <v>5</v>
      </c>
      <c r="C59">
        <v>58</v>
      </c>
      <c r="D59" s="4">
        <f t="shared" si="1"/>
        <v>0</v>
      </c>
      <c r="F59" s="4">
        <f>L58*Invoer!$B$12/12</f>
        <v>0</v>
      </c>
      <c r="G59" s="4">
        <f>ABS(PMT(Invoer!$B$12/12,360-C59+1,L58,0))</f>
        <v>0</v>
      </c>
      <c r="I59" s="4">
        <f t="shared" si="2"/>
        <v>0</v>
      </c>
      <c r="J59" s="4">
        <f t="shared" si="3"/>
        <v>0</v>
      </c>
      <c r="K59" s="4">
        <f t="shared" si="4"/>
        <v>0</v>
      </c>
      <c r="L59" s="4">
        <f t="shared" si="6"/>
        <v>0</v>
      </c>
    </row>
    <row r="60" spans="1:12" x14ac:dyDescent="0.25">
      <c r="A60" s="10">
        <f t="shared" si="5"/>
        <v>46204</v>
      </c>
      <c r="B60">
        <f t="shared" si="0"/>
        <v>5</v>
      </c>
      <c r="C60">
        <v>59</v>
      </c>
      <c r="D60" s="4">
        <f t="shared" si="1"/>
        <v>0</v>
      </c>
      <c r="F60" s="4">
        <f>L59*Invoer!$B$12/12</f>
        <v>0</v>
      </c>
      <c r="G60" s="4">
        <f>ABS(PMT(Invoer!$B$12/12,360-C60+1,L59,0))</f>
        <v>0</v>
      </c>
      <c r="I60" s="4">
        <f t="shared" si="2"/>
        <v>0</v>
      </c>
      <c r="J60" s="4">
        <f t="shared" si="3"/>
        <v>0</v>
      </c>
      <c r="K60" s="4">
        <f t="shared" si="4"/>
        <v>0</v>
      </c>
      <c r="L60" s="4">
        <f t="shared" si="6"/>
        <v>0</v>
      </c>
    </row>
    <row r="61" spans="1:12" x14ac:dyDescent="0.25">
      <c r="A61" s="10">
        <f t="shared" si="5"/>
        <v>46235</v>
      </c>
      <c r="B61">
        <f t="shared" si="0"/>
        <v>5</v>
      </c>
      <c r="C61">
        <v>60</v>
      </c>
      <c r="D61" s="4">
        <f t="shared" si="1"/>
        <v>0</v>
      </c>
      <c r="F61" s="4">
        <f>L60*Invoer!$B$12/12</f>
        <v>0</v>
      </c>
      <c r="G61" s="4">
        <f>ABS(PMT(Invoer!$B$12/12,360-C61+1,L60,0))</f>
        <v>0</v>
      </c>
      <c r="I61" s="4">
        <f t="shared" si="2"/>
        <v>0</v>
      </c>
      <c r="J61" s="4">
        <f t="shared" si="3"/>
        <v>0</v>
      </c>
      <c r="K61" s="4">
        <f t="shared" si="4"/>
        <v>0</v>
      </c>
      <c r="L61" s="4">
        <f t="shared" si="6"/>
        <v>0</v>
      </c>
    </row>
    <row r="62" spans="1:12" x14ac:dyDescent="0.25">
      <c r="A62" s="10">
        <f t="shared" si="5"/>
        <v>46266</v>
      </c>
      <c r="B62">
        <f t="shared" si="0"/>
        <v>6</v>
      </c>
      <c r="C62">
        <v>61</v>
      </c>
      <c r="D62" s="4">
        <f t="shared" si="1"/>
        <v>0</v>
      </c>
      <c r="F62" s="4">
        <f>L61*Invoer!$B$13/12</f>
        <v>0</v>
      </c>
      <c r="G62" s="4">
        <f>ABS(PMT(Invoer!$B$12/12,360-C62+1,L61,0))</f>
        <v>0</v>
      </c>
      <c r="I62" s="4">
        <f t="shared" si="2"/>
        <v>0</v>
      </c>
      <c r="J62" s="4">
        <f t="shared" si="3"/>
        <v>0</v>
      </c>
      <c r="K62" s="4">
        <f t="shared" si="4"/>
        <v>0</v>
      </c>
      <c r="L62" s="4">
        <f t="shared" si="6"/>
        <v>0</v>
      </c>
    </row>
    <row r="63" spans="1:12" x14ac:dyDescent="0.25">
      <c r="A63" s="10">
        <f t="shared" si="5"/>
        <v>46296</v>
      </c>
      <c r="B63">
        <f t="shared" si="0"/>
        <v>6</v>
      </c>
      <c r="C63">
        <v>62</v>
      </c>
      <c r="D63" s="4">
        <f t="shared" si="1"/>
        <v>0</v>
      </c>
      <c r="F63" s="4">
        <f>L62*Invoer!$B$13/12</f>
        <v>0</v>
      </c>
      <c r="G63" s="4">
        <f>ABS(PMT(Invoer!$B$12/12,360-C63+1,L62,0))</f>
        <v>0</v>
      </c>
      <c r="I63" s="4">
        <f t="shared" si="2"/>
        <v>0</v>
      </c>
      <c r="J63" s="4">
        <f t="shared" si="3"/>
        <v>0</v>
      </c>
      <c r="K63" s="4">
        <f t="shared" si="4"/>
        <v>0</v>
      </c>
      <c r="L63" s="4">
        <f t="shared" si="6"/>
        <v>0</v>
      </c>
    </row>
    <row r="64" spans="1:12" x14ac:dyDescent="0.25">
      <c r="A64" s="10">
        <f t="shared" si="5"/>
        <v>46327</v>
      </c>
      <c r="B64">
        <f t="shared" si="0"/>
        <v>6</v>
      </c>
      <c r="C64">
        <v>63</v>
      </c>
      <c r="D64" s="4">
        <f t="shared" si="1"/>
        <v>0</v>
      </c>
      <c r="F64" s="4">
        <f>L63*Invoer!$B$13/12</f>
        <v>0</v>
      </c>
      <c r="G64" s="4">
        <f>ABS(PMT(Invoer!$B$12/12,360-C64+1,L63,0))</f>
        <v>0</v>
      </c>
      <c r="I64" s="4">
        <f t="shared" si="2"/>
        <v>0</v>
      </c>
      <c r="J64" s="4">
        <f t="shared" si="3"/>
        <v>0</v>
      </c>
      <c r="K64" s="4">
        <f t="shared" si="4"/>
        <v>0</v>
      </c>
      <c r="L64" s="4">
        <f t="shared" si="6"/>
        <v>0</v>
      </c>
    </row>
    <row r="65" spans="1:12" x14ac:dyDescent="0.25">
      <c r="A65" s="10">
        <f t="shared" si="5"/>
        <v>46357</v>
      </c>
      <c r="B65">
        <f t="shared" si="0"/>
        <v>6</v>
      </c>
      <c r="C65">
        <v>64</v>
      </c>
      <c r="D65" s="4">
        <f t="shared" si="1"/>
        <v>0</v>
      </c>
      <c r="F65" s="4">
        <f>L64*Invoer!$B$13/12</f>
        <v>0</v>
      </c>
      <c r="G65" s="4">
        <f>ABS(PMT(Invoer!$B$12/12,360-C65+1,L64,0))</f>
        <v>0</v>
      </c>
      <c r="I65" s="4">
        <f t="shared" si="2"/>
        <v>0</v>
      </c>
      <c r="J65" s="4">
        <f t="shared" si="3"/>
        <v>0</v>
      </c>
      <c r="K65" s="4">
        <f t="shared" si="4"/>
        <v>0</v>
      </c>
      <c r="L65" s="4">
        <f t="shared" si="6"/>
        <v>0</v>
      </c>
    </row>
    <row r="66" spans="1:12" x14ac:dyDescent="0.25">
      <c r="A66" s="10">
        <f t="shared" si="5"/>
        <v>46388</v>
      </c>
      <c r="B66">
        <f t="shared" si="0"/>
        <v>6</v>
      </c>
      <c r="C66">
        <v>65</v>
      </c>
      <c r="D66" s="4">
        <f t="shared" si="1"/>
        <v>0</v>
      </c>
      <c r="F66" s="4">
        <f>L65*Invoer!$B$13/12</f>
        <v>0</v>
      </c>
      <c r="G66" s="4">
        <f>ABS(PMT(Invoer!$B$12/12,360-C66+1,L65,0))</f>
        <v>0</v>
      </c>
      <c r="I66" s="4">
        <f t="shared" si="2"/>
        <v>0</v>
      </c>
      <c r="J66" s="4">
        <f t="shared" si="3"/>
        <v>0</v>
      </c>
      <c r="K66" s="4">
        <f t="shared" si="4"/>
        <v>0</v>
      </c>
      <c r="L66" s="4">
        <f t="shared" si="6"/>
        <v>0</v>
      </c>
    </row>
    <row r="67" spans="1:12" x14ac:dyDescent="0.25">
      <c r="A67" s="10">
        <f t="shared" si="5"/>
        <v>46419</v>
      </c>
      <c r="B67">
        <f t="shared" ref="B67:B130" si="7">CEILING(C67/12,1)</f>
        <v>6</v>
      </c>
      <c r="C67">
        <v>66</v>
      </c>
      <c r="D67" s="4">
        <f t="shared" ref="D67:D130" si="8">G67-F67</f>
        <v>0</v>
      </c>
      <c r="F67" s="4">
        <f>L66*Invoer!$B$13/12</f>
        <v>0</v>
      </c>
      <c r="G67" s="4">
        <f>ABS(PMT(Invoer!$B$12/12,360-C67+1,L66,0))</f>
        <v>0</v>
      </c>
      <c r="I67" s="4">
        <f t="shared" ref="I67:I130" si="9">G67-H67</f>
        <v>0</v>
      </c>
      <c r="J67" s="4">
        <f t="shared" ref="J67:J130" si="10">SUM(E67,G67)</f>
        <v>0</v>
      </c>
      <c r="K67" s="4">
        <f t="shared" ref="K67:K130" si="11">J67-H67</f>
        <v>0</v>
      </c>
      <c r="L67" s="4">
        <f t="shared" si="6"/>
        <v>0</v>
      </c>
    </row>
    <row r="68" spans="1:12" x14ac:dyDescent="0.25">
      <c r="A68" s="10">
        <f t="shared" ref="A68:A131" si="12">DATE(YEAR(A67),MONTH(A67)+1,DAY(A67))</f>
        <v>46447</v>
      </c>
      <c r="B68">
        <f t="shared" si="7"/>
        <v>6</v>
      </c>
      <c r="C68">
        <v>67</v>
      </c>
      <c r="D68" s="4">
        <f t="shared" si="8"/>
        <v>0</v>
      </c>
      <c r="F68" s="4">
        <f>L67*Invoer!$B$13/12</f>
        <v>0</v>
      </c>
      <c r="G68" s="4">
        <f>ABS(PMT(Invoer!$B$12/12,360-C68+1,L67,0))</f>
        <v>0</v>
      </c>
      <c r="I68" s="4">
        <f t="shared" si="9"/>
        <v>0</v>
      </c>
      <c r="J68" s="4">
        <f t="shared" si="10"/>
        <v>0</v>
      </c>
      <c r="K68" s="4">
        <f t="shared" si="11"/>
        <v>0</v>
      </c>
      <c r="L68" s="4">
        <f t="shared" ref="L68:L131" si="13">L67-D68-E68</f>
        <v>0</v>
      </c>
    </row>
    <row r="69" spans="1:12" x14ac:dyDescent="0.25">
      <c r="A69" s="10">
        <f t="shared" si="12"/>
        <v>46478</v>
      </c>
      <c r="B69">
        <f t="shared" si="7"/>
        <v>6</v>
      </c>
      <c r="C69">
        <v>68</v>
      </c>
      <c r="D69" s="4">
        <f t="shared" si="8"/>
        <v>0</v>
      </c>
      <c r="F69" s="4">
        <f>L68*Invoer!$B$13/12</f>
        <v>0</v>
      </c>
      <c r="G69" s="4">
        <f>ABS(PMT(Invoer!$B$12/12,360-C69+1,L68,0))</f>
        <v>0</v>
      </c>
      <c r="I69" s="4">
        <f t="shared" si="9"/>
        <v>0</v>
      </c>
      <c r="J69" s="4">
        <f t="shared" si="10"/>
        <v>0</v>
      </c>
      <c r="K69" s="4">
        <f t="shared" si="11"/>
        <v>0</v>
      </c>
      <c r="L69" s="4">
        <f t="shared" si="13"/>
        <v>0</v>
      </c>
    </row>
    <row r="70" spans="1:12" x14ac:dyDescent="0.25">
      <c r="A70" s="10">
        <f t="shared" si="12"/>
        <v>46508</v>
      </c>
      <c r="B70">
        <f t="shared" si="7"/>
        <v>6</v>
      </c>
      <c r="C70">
        <v>69</v>
      </c>
      <c r="D70" s="4">
        <f t="shared" si="8"/>
        <v>0</v>
      </c>
      <c r="F70" s="4">
        <f>L69*Invoer!$B$13/12</f>
        <v>0</v>
      </c>
      <c r="G70" s="4">
        <f>ABS(PMT(Invoer!$B$12/12,360-C70+1,L69,0))</f>
        <v>0</v>
      </c>
      <c r="I70" s="4">
        <f t="shared" si="9"/>
        <v>0</v>
      </c>
      <c r="J70" s="4">
        <f t="shared" si="10"/>
        <v>0</v>
      </c>
      <c r="K70" s="4">
        <f t="shared" si="11"/>
        <v>0</v>
      </c>
      <c r="L70" s="4">
        <f t="shared" si="13"/>
        <v>0</v>
      </c>
    </row>
    <row r="71" spans="1:12" x14ac:dyDescent="0.25">
      <c r="A71" s="10">
        <f t="shared" si="12"/>
        <v>46539</v>
      </c>
      <c r="B71">
        <f t="shared" si="7"/>
        <v>6</v>
      </c>
      <c r="C71">
        <v>70</v>
      </c>
      <c r="D71" s="4">
        <f t="shared" si="8"/>
        <v>0</v>
      </c>
      <c r="F71" s="4">
        <f>L70*Invoer!$B$13/12</f>
        <v>0</v>
      </c>
      <c r="G71" s="4">
        <f>ABS(PMT(Invoer!$B$12/12,360-C71+1,L70,0))</f>
        <v>0</v>
      </c>
      <c r="I71" s="4">
        <f t="shared" si="9"/>
        <v>0</v>
      </c>
      <c r="J71" s="4">
        <f t="shared" si="10"/>
        <v>0</v>
      </c>
      <c r="K71" s="4">
        <f t="shared" si="11"/>
        <v>0</v>
      </c>
      <c r="L71" s="4">
        <f t="shared" si="13"/>
        <v>0</v>
      </c>
    </row>
    <row r="72" spans="1:12" x14ac:dyDescent="0.25">
      <c r="A72" s="10">
        <f t="shared" si="12"/>
        <v>46569</v>
      </c>
      <c r="B72">
        <f t="shared" si="7"/>
        <v>6</v>
      </c>
      <c r="C72">
        <v>71</v>
      </c>
      <c r="D72" s="4">
        <f t="shared" si="8"/>
        <v>0</v>
      </c>
      <c r="F72" s="4">
        <f>L71*Invoer!$B$13/12</f>
        <v>0</v>
      </c>
      <c r="G72" s="4">
        <f>ABS(PMT(Invoer!$B$12/12,360-C72+1,L71,0))</f>
        <v>0</v>
      </c>
      <c r="I72" s="4">
        <f t="shared" si="9"/>
        <v>0</v>
      </c>
      <c r="J72" s="4">
        <f t="shared" si="10"/>
        <v>0</v>
      </c>
      <c r="K72" s="4">
        <f t="shared" si="11"/>
        <v>0</v>
      </c>
      <c r="L72" s="4">
        <f t="shared" si="13"/>
        <v>0</v>
      </c>
    </row>
    <row r="73" spans="1:12" x14ac:dyDescent="0.25">
      <c r="A73" s="10">
        <f t="shared" si="12"/>
        <v>46600</v>
      </c>
      <c r="B73">
        <f t="shared" si="7"/>
        <v>6</v>
      </c>
      <c r="C73">
        <v>72</v>
      </c>
      <c r="D73" s="4">
        <f t="shared" si="8"/>
        <v>0</v>
      </c>
      <c r="F73" s="4">
        <f>L72*Invoer!$B$13/12</f>
        <v>0</v>
      </c>
      <c r="G73" s="4">
        <f>ABS(PMT(Invoer!$B$12/12,360-C73+1,L72,0))</f>
        <v>0</v>
      </c>
      <c r="I73" s="4">
        <f t="shared" si="9"/>
        <v>0</v>
      </c>
      <c r="J73" s="4">
        <f t="shared" si="10"/>
        <v>0</v>
      </c>
      <c r="K73" s="4">
        <f t="shared" si="11"/>
        <v>0</v>
      </c>
      <c r="L73" s="4">
        <f t="shared" si="13"/>
        <v>0</v>
      </c>
    </row>
    <row r="74" spans="1:12" x14ac:dyDescent="0.25">
      <c r="A74" s="10">
        <f t="shared" si="12"/>
        <v>46631</v>
      </c>
      <c r="B74">
        <f t="shared" si="7"/>
        <v>7</v>
      </c>
      <c r="C74">
        <v>73</v>
      </c>
      <c r="D74" s="4">
        <f t="shared" si="8"/>
        <v>0</v>
      </c>
      <c r="F74" s="4">
        <f>L73*Invoer!$B$13/12</f>
        <v>0</v>
      </c>
      <c r="G74" s="4">
        <f>ABS(PMT(Invoer!$B$12/12,360-C74+1,L73,0))</f>
        <v>0</v>
      </c>
      <c r="I74" s="4">
        <f t="shared" si="9"/>
        <v>0</v>
      </c>
      <c r="J74" s="4">
        <f t="shared" si="10"/>
        <v>0</v>
      </c>
      <c r="K74" s="4">
        <f t="shared" si="11"/>
        <v>0</v>
      </c>
      <c r="L74" s="4">
        <f t="shared" si="13"/>
        <v>0</v>
      </c>
    </row>
    <row r="75" spans="1:12" x14ac:dyDescent="0.25">
      <c r="A75" s="10">
        <f t="shared" si="12"/>
        <v>46661</v>
      </c>
      <c r="B75">
        <f t="shared" si="7"/>
        <v>7</v>
      </c>
      <c r="C75">
        <v>74</v>
      </c>
      <c r="D75" s="4">
        <f t="shared" si="8"/>
        <v>0</v>
      </c>
      <c r="F75" s="4">
        <f>L74*Invoer!$B$13/12</f>
        <v>0</v>
      </c>
      <c r="G75" s="4">
        <f>ABS(PMT(Invoer!$B$12/12,360-C75+1,L74,0))</f>
        <v>0</v>
      </c>
      <c r="I75" s="4">
        <f t="shared" si="9"/>
        <v>0</v>
      </c>
      <c r="J75" s="4">
        <f t="shared" si="10"/>
        <v>0</v>
      </c>
      <c r="K75" s="4">
        <f t="shared" si="11"/>
        <v>0</v>
      </c>
      <c r="L75" s="4">
        <f t="shared" si="13"/>
        <v>0</v>
      </c>
    </row>
    <row r="76" spans="1:12" x14ac:dyDescent="0.25">
      <c r="A76" s="10">
        <f t="shared" si="12"/>
        <v>46692</v>
      </c>
      <c r="B76">
        <f t="shared" si="7"/>
        <v>7</v>
      </c>
      <c r="C76">
        <v>75</v>
      </c>
      <c r="D76" s="4">
        <f t="shared" si="8"/>
        <v>0</v>
      </c>
      <c r="F76" s="4">
        <f>L75*Invoer!$B$13/12</f>
        <v>0</v>
      </c>
      <c r="G76" s="4">
        <f>ABS(PMT(Invoer!$B$12/12,360-C76+1,L75,0))</f>
        <v>0</v>
      </c>
      <c r="I76" s="4">
        <f t="shared" si="9"/>
        <v>0</v>
      </c>
      <c r="J76" s="4">
        <f t="shared" si="10"/>
        <v>0</v>
      </c>
      <c r="K76" s="4">
        <f t="shared" si="11"/>
        <v>0</v>
      </c>
      <c r="L76" s="4">
        <f t="shared" si="13"/>
        <v>0</v>
      </c>
    </row>
    <row r="77" spans="1:12" x14ac:dyDescent="0.25">
      <c r="A77" s="10">
        <f t="shared" si="12"/>
        <v>46722</v>
      </c>
      <c r="B77">
        <f t="shared" si="7"/>
        <v>7</v>
      </c>
      <c r="C77">
        <v>76</v>
      </c>
      <c r="D77" s="4">
        <f t="shared" si="8"/>
        <v>0</v>
      </c>
      <c r="F77" s="4">
        <f>L76*Invoer!$B$13/12</f>
        <v>0</v>
      </c>
      <c r="G77" s="4">
        <f>ABS(PMT(Invoer!$B$12/12,360-C77+1,L76,0))</f>
        <v>0</v>
      </c>
      <c r="I77" s="4">
        <f t="shared" si="9"/>
        <v>0</v>
      </c>
      <c r="J77" s="4">
        <f t="shared" si="10"/>
        <v>0</v>
      </c>
      <c r="K77" s="4">
        <f t="shared" si="11"/>
        <v>0</v>
      </c>
      <c r="L77" s="4">
        <f t="shared" si="13"/>
        <v>0</v>
      </c>
    </row>
    <row r="78" spans="1:12" x14ac:dyDescent="0.25">
      <c r="A78" s="10">
        <f t="shared" si="12"/>
        <v>46753</v>
      </c>
      <c r="B78">
        <f t="shared" si="7"/>
        <v>7</v>
      </c>
      <c r="C78">
        <v>77</v>
      </c>
      <c r="D78" s="4">
        <f t="shared" si="8"/>
        <v>0</v>
      </c>
      <c r="F78" s="4">
        <f>L77*Invoer!$B$13/12</f>
        <v>0</v>
      </c>
      <c r="G78" s="4">
        <f>ABS(PMT(Invoer!$B$12/12,360-C78+1,L77,0))</f>
        <v>0</v>
      </c>
      <c r="I78" s="4">
        <f t="shared" si="9"/>
        <v>0</v>
      </c>
      <c r="J78" s="4">
        <f t="shared" si="10"/>
        <v>0</v>
      </c>
      <c r="K78" s="4">
        <f t="shared" si="11"/>
        <v>0</v>
      </c>
      <c r="L78" s="4">
        <f t="shared" si="13"/>
        <v>0</v>
      </c>
    </row>
    <row r="79" spans="1:12" x14ac:dyDescent="0.25">
      <c r="A79" s="10">
        <f t="shared" si="12"/>
        <v>46784</v>
      </c>
      <c r="B79">
        <f t="shared" si="7"/>
        <v>7</v>
      </c>
      <c r="C79">
        <v>78</v>
      </c>
      <c r="D79" s="4">
        <f t="shared" si="8"/>
        <v>0</v>
      </c>
      <c r="F79" s="4">
        <f>L78*Invoer!$B$13/12</f>
        <v>0</v>
      </c>
      <c r="G79" s="4">
        <f>ABS(PMT(Invoer!$B$12/12,360-C79+1,L78,0))</f>
        <v>0</v>
      </c>
      <c r="I79" s="4">
        <f t="shared" si="9"/>
        <v>0</v>
      </c>
      <c r="J79" s="4">
        <f t="shared" si="10"/>
        <v>0</v>
      </c>
      <c r="K79" s="4">
        <f t="shared" si="11"/>
        <v>0</v>
      </c>
      <c r="L79" s="4">
        <f t="shared" si="13"/>
        <v>0</v>
      </c>
    </row>
    <row r="80" spans="1:12" x14ac:dyDescent="0.25">
      <c r="A80" s="10">
        <f t="shared" si="12"/>
        <v>46813</v>
      </c>
      <c r="B80">
        <f t="shared" si="7"/>
        <v>7</v>
      </c>
      <c r="C80">
        <v>79</v>
      </c>
      <c r="D80" s="4">
        <f t="shared" si="8"/>
        <v>0</v>
      </c>
      <c r="F80" s="4">
        <f>L79*Invoer!$B$13/12</f>
        <v>0</v>
      </c>
      <c r="G80" s="4">
        <f>ABS(PMT(Invoer!$B$12/12,360-C80+1,L79,0))</f>
        <v>0</v>
      </c>
      <c r="I80" s="4">
        <f t="shared" si="9"/>
        <v>0</v>
      </c>
      <c r="J80" s="4">
        <f t="shared" si="10"/>
        <v>0</v>
      </c>
      <c r="K80" s="4">
        <f t="shared" si="11"/>
        <v>0</v>
      </c>
      <c r="L80" s="4">
        <f t="shared" si="13"/>
        <v>0</v>
      </c>
    </row>
    <row r="81" spans="1:12" x14ac:dyDescent="0.25">
      <c r="A81" s="10">
        <f t="shared" si="12"/>
        <v>46844</v>
      </c>
      <c r="B81">
        <f t="shared" si="7"/>
        <v>7</v>
      </c>
      <c r="C81">
        <v>80</v>
      </c>
      <c r="D81" s="4">
        <f t="shared" si="8"/>
        <v>0</v>
      </c>
      <c r="F81" s="4">
        <f>L80*Invoer!$B$13/12</f>
        <v>0</v>
      </c>
      <c r="G81" s="4">
        <f>ABS(PMT(Invoer!$B$12/12,360-C81+1,L80,0))</f>
        <v>0</v>
      </c>
      <c r="I81" s="4">
        <f t="shared" si="9"/>
        <v>0</v>
      </c>
      <c r="J81" s="4">
        <f t="shared" si="10"/>
        <v>0</v>
      </c>
      <c r="K81" s="4">
        <f t="shared" si="11"/>
        <v>0</v>
      </c>
      <c r="L81" s="4">
        <f t="shared" si="13"/>
        <v>0</v>
      </c>
    </row>
    <row r="82" spans="1:12" x14ac:dyDescent="0.25">
      <c r="A82" s="10">
        <f t="shared" si="12"/>
        <v>46874</v>
      </c>
      <c r="B82">
        <f t="shared" si="7"/>
        <v>7</v>
      </c>
      <c r="C82">
        <v>81</v>
      </c>
      <c r="D82" s="4">
        <f t="shared" si="8"/>
        <v>0</v>
      </c>
      <c r="F82" s="4">
        <f>L81*Invoer!$B$13/12</f>
        <v>0</v>
      </c>
      <c r="G82" s="4">
        <f>ABS(PMT(Invoer!$B$12/12,360-C82+1,L81,0))</f>
        <v>0</v>
      </c>
      <c r="I82" s="4">
        <f t="shared" si="9"/>
        <v>0</v>
      </c>
      <c r="J82" s="4">
        <f t="shared" si="10"/>
        <v>0</v>
      </c>
      <c r="K82" s="4">
        <f t="shared" si="11"/>
        <v>0</v>
      </c>
      <c r="L82" s="4">
        <f t="shared" si="13"/>
        <v>0</v>
      </c>
    </row>
    <row r="83" spans="1:12" x14ac:dyDescent="0.25">
      <c r="A83" s="10">
        <f t="shared" si="12"/>
        <v>46905</v>
      </c>
      <c r="B83">
        <f t="shared" si="7"/>
        <v>7</v>
      </c>
      <c r="C83">
        <v>82</v>
      </c>
      <c r="D83" s="4">
        <f t="shared" si="8"/>
        <v>0</v>
      </c>
      <c r="F83" s="4">
        <f>L82*Invoer!$B$13/12</f>
        <v>0</v>
      </c>
      <c r="G83" s="4">
        <f>ABS(PMT(Invoer!$B$12/12,360-C83+1,L82,0))</f>
        <v>0</v>
      </c>
      <c r="I83" s="4">
        <f t="shared" si="9"/>
        <v>0</v>
      </c>
      <c r="J83" s="4">
        <f t="shared" si="10"/>
        <v>0</v>
      </c>
      <c r="K83" s="4">
        <f t="shared" si="11"/>
        <v>0</v>
      </c>
      <c r="L83" s="4">
        <f t="shared" si="13"/>
        <v>0</v>
      </c>
    </row>
    <row r="84" spans="1:12" x14ac:dyDescent="0.25">
      <c r="A84" s="10">
        <f t="shared" si="12"/>
        <v>46935</v>
      </c>
      <c r="B84">
        <f t="shared" si="7"/>
        <v>7</v>
      </c>
      <c r="C84">
        <v>83</v>
      </c>
      <c r="D84" s="4">
        <f t="shared" si="8"/>
        <v>0</v>
      </c>
      <c r="F84" s="4">
        <f>L83*Invoer!$B$13/12</f>
        <v>0</v>
      </c>
      <c r="G84" s="4">
        <f>ABS(PMT(Invoer!$B$12/12,360-C84+1,L83,0))</f>
        <v>0</v>
      </c>
      <c r="I84" s="4">
        <f t="shared" si="9"/>
        <v>0</v>
      </c>
      <c r="J84" s="4">
        <f t="shared" si="10"/>
        <v>0</v>
      </c>
      <c r="K84" s="4">
        <f t="shared" si="11"/>
        <v>0</v>
      </c>
      <c r="L84" s="4">
        <f t="shared" si="13"/>
        <v>0</v>
      </c>
    </row>
    <row r="85" spans="1:12" x14ac:dyDescent="0.25">
      <c r="A85" s="10">
        <f t="shared" si="12"/>
        <v>46966</v>
      </c>
      <c r="B85">
        <f t="shared" si="7"/>
        <v>7</v>
      </c>
      <c r="C85">
        <v>84</v>
      </c>
      <c r="D85" s="4">
        <f t="shared" si="8"/>
        <v>0</v>
      </c>
      <c r="F85" s="4">
        <f>L84*Invoer!$B$13/12</f>
        <v>0</v>
      </c>
      <c r="G85" s="4">
        <f>ABS(PMT(Invoer!$B$12/12,360-C85+1,L84,0))</f>
        <v>0</v>
      </c>
      <c r="I85" s="4">
        <f t="shared" si="9"/>
        <v>0</v>
      </c>
      <c r="J85" s="4">
        <f t="shared" si="10"/>
        <v>0</v>
      </c>
      <c r="K85" s="4">
        <f t="shared" si="11"/>
        <v>0</v>
      </c>
      <c r="L85" s="4">
        <f t="shared" si="13"/>
        <v>0</v>
      </c>
    </row>
    <row r="86" spans="1:12" x14ac:dyDescent="0.25">
      <c r="A86" s="10">
        <f t="shared" si="12"/>
        <v>46997</v>
      </c>
      <c r="B86">
        <f t="shared" si="7"/>
        <v>8</v>
      </c>
      <c r="C86">
        <v>85</v>
      </c>
      <c r="D86" s="4">
        <f t="shared" si="8"/>
        <v>0</v>
      </c>
      <c r="F86" s="4">
        <f>L85*Invoer!$B$13/12</f>
        <v>0</v>
      </c>
      <c r="G86" s="4">
        <f>ABS(PMT(Invoer!$B$12/12,360-C86+1,L85,0))</f>
        <v>0</v>
      </c>
      <c r="I86" s="4">
        <f t="shared" si="9"/>
        <v>0</v>
      </c>
      <c r="J86" s="4">
        <f t="shared" si="10"/>
        <v>0</v>
      </c>
      <c r="K86" s="4">
        <f t="shared" si="11"/>
        <v>0</v>
      </c>
      <c r="L86" s="4">
        <f t="shared" si="13"/>
        <v>0</v>
      </c>
    </row>
    <row r="87" spans="1:12" x14ac:dyDescent="0.25">
      <c r="A87" s="10">
        <f t="shared" si="12"/>
        <v>47027</v>
      </c>
      <c r="B87">
        <f t="shared" si="7"/>
        <v>8</v>
      </c>
      <c r="C87">
        <v>86</v>
      </c>
      <c r="D87" s="4">
        <f t="shared" si="8"/>
        <v>0</v>
      </c>
      <c r="F87" s="4">
        <f>L86*Invoer!$B$13/12</f>
        <v>0</v>
      </c>
      <c r="G87" s="4">
        <f>ABS(PMT(Invoer!$B$12/12,360-C87+1,L86,0))</f>
        <v>0</v>
      </c>
      <c r="I87" s="4">
        <f t="shared" si="9"/>
        <v>0</v>
      </c>
      <c r="J87" s="4">
        <f t="shared" si="10"/>
        <v>0</v>
      </c>
      <c r="K87" s="4">
        <f t="shared" si="11"/>
        <v>0</v>
      </c>
      <c r="L87" s="4">
        <f t="shared" si="13"/>
        <v>0</v>
      </c>
    </row>
    <row r="88" spans="1:12" x14ac:dyDescent="0.25">
      <c r="A88" s="10">
        <f t="shared" si="12"/>
        <v>47058</v>
      </c>
      <c r="B88">
        <f t="shared" si="7"/>
        <v>8</v>
      </c>
      <c r="C88">
        <v>87</v>
      </c>
      <c r="D88" s="4">
        <f t="shared" si="8"/>
        <v>0</v>
      </c>
      <c r="F88" s="4">
        <f>L87*Invoer!$B$13/12</f>
        <v>0</v>
      </c>
      <c r="G88" s="4">
        <f>ABS(PMT(Invoer!$B$12/12,360-C88+1,L87,0))</f>
        <v>0</v>
      </c>
      <c r="I88" s="4">
        <f t="shared" si="9"/>
        <v>0</v>
      </c>
      <c r="J88" s="4">
        <f t="shared" si="10"/>
        <v>0</v>
      </c>
      <c r="K88" s="4">
        <f t="shared" si="11"/>
        <v>0</v>
      </c>
      <c r="L88" s="4">
        <f t="shared" si="13"/>
        <v>0</v>
      </c>
    </row>
    <row r="89" spans="1:12" x14ac:dyDescent="0.25">
      <c r="A89" s="10">
        <f t="shared" si="12"/>
        <v>47088</v>
      </c>
      <c r="B89">
        <f t="shared" si="7"/>
        <v>8</v>
      </c>
      <c r="C89">
        <v>88</v>
      </c>
      <c r="D89" s="4">
        <f t="shared" si="8"/>
        <v>0</v>
      </c>
      <c r="F89" s="4">
        <f>L88*Invoer!$B$13/12</f>
        <v>0</v>
      </c>
      <c r="G89" s="4">
        <f>ABS(PMT(Invoer!$B$12/12,360-C89+1,L88,0))</f>
        <v>0</v>
      </c>
      <c r="I89" s="4">
        <f t="shared" si="9"/>
        <v>0</v>
      </c>
      <c r="J89" s="4">
        <f t="shared" si="10"/>
        <v>0</v>
      </c>
      <c r="K89" s="4">
        <f t="shared" si="11"/>
        <v>0</v>
      </c>
      <c r="L89" s="4">
        <f t="shared" si="13"/>
        <v>0</v>
      </c>
    </row>
    <row r="90" spans="1:12" x14ac:dyDescent="0.25">
      <c r="A90" s="10">
        <f t="shared" si="12"/>
        <v>47119</v>
      </c>
      <c r="B90">
        <f t="shared" si="7"/>
        <v>8</v>
      </c>
      <c r="C90">
        <v>89</v>
      </c>
      <c r="D90" s="4">
        <f t="shared" si="8"/>
        <v>0</v>
      </c>
      <c r="F90" s="4">
        <f>L89*Invoer!$B$13/12</f>
        <v>0</v>
      </c>
      <c r="G90" s="4">
        <f>ABS(PMT(Invoer!$B$12/12,360-C90+1,L89,0))</f>
        <v>0</v>
      </c>
      <c r="I90" s="4">
        <f t="shared" si="9"/>
        <v>0</v>
      </c>
      <c r="J90" s="4">
        <f t="shared" si="10"/>
        <v>0</v>
      </c>
      <c r="K90" s="4">
        <f t="shared" si="11"/>
        <v>0</v>
      </c>
      <c r="L90" s="4">
        <f t="shared" si="13"/>
        <v>0</v>
      </c>
    </row>
    <row r="91" spans="1:12" x14ac:dyDescent="0.25">
      <c r="A91" s="10">
        <f t="shared" si="12"/>
        <v>47150</v>
      </c>
      <c r="B91">
        <f t="shared" si="7"/>
        <v>8</v>
      </c>
      <c r="C91">
        <v>90</v>
      </c>
      <c r="D91" s="4">
        <f t="shared" si="8"/>
        <v>0</v>
      </c>
      <c r="F91" s="4">
        <f>L90*Invoer!$B$13/12</f>
        <v>0</v>
      </c>
      <c r="G91" s="4">
        <f>ABS(PMT(Invoer!$B$12/12,360-C91+1,L90,0))</f>
        <v>0</v>
      </c>
      <c r="I91" s="4">
        <f t="shared" si="9"/>
        <v>0</v>
      </c>
      <c r="J91" s="4">
        <f t="shared" si="10"/>
        <v>0</v>
      </c>
      <c r="K91" s="4">
        <f t="shared" si="11"/>
        <v>0</v>
      </c>
      <c r="L91" s="4">
        <f t="shared" si="13"/>
        <v>0</v>
      </c>
    </row>
    <row r="92" spans="1:12" x14ac:dyDescent="0.25">
      <c r="A92" s="10">
        <f t="shared" si="12"/>
        <v>47178</v>
      </c>
      <c r="B92">
        <f t="shared" si="7"/>
        <v>8</v>
      </c>
      <c r="C92">
        <v>91</v>
      </c>
      <c r="D92" s="4">
        <f t="shared" si="8"/>
        <v>0</v>
      </c>
      <c r="F92" s="4">
        <f>L91*Invoer!$B$13/12</f>
        <v>0</v>
      </c>
      <c r="G92" s="4">
        <f>ABS(PMT(Invoer!$B$12/12,360-C92+1,L91,0))</f>
        <v>0</v>
      </c>
      <c r="I92" s="4">
        <f t="shared" si="9"/>
        <v>0</v>
      </c>
      <c r="J92" s="4">
        <f t="shared" si="10"/>
        <v>0</v>
      </c>
      <c r="K92" s="4">
        <f t="shared" si="11"/>
        <v>0</v>
      </c>
      <c r="L92" s="4">
        <f t="shared" si="13"/>
        <v>0</v>
      </c>
    </row>
    <row r="93" spans="1:12" x14ac:dyDescent="0.25">
      <c r="A93" s="10">
        <f t="shared" si="12"/>
        <v>47209</v>
      </c>
      <c r="B93">
        <f t="shared" si="7"/>
        <v>8</v>
      </c>
      <c r="C93">
        <v>92</v>
      </c>
      <c r="D93" s="4">
        <f t="shared" si="8"/>
        <v>0</v>
      </c>
      <c r="F93" s="4">
        <f>L92*Invoer!$B$13/12</f>
        <v>0</v>
      </c>
      <c r="G93" s="4">
        <f>ABS(PMT(Invoer!$B$12/12,360-C93+1,L92,0))</f>
        <v>0</v>
      </c>
      <c r="I93" s="4">
        <f t="shared" si="9"/>
        <v>0</v>
      </c>
      <c r="J93" s="4">
        <f t="shared" si="10"/>
        <v>0</v>
      </c>
      <c r="K93" s="4">
        <f t="shared" si="11"/>
        <v>0</v>
      </c>
      <c r="L93" s="4">
        <f t="shared" si="13"/>
        <v>0</v>
      </c>
    </row>
    <row r="94" spans="1:12" x14ac:dyDescent="0.25">
      <c r="A94" s="10">
        <f t="shared" si="12"/>
        <v>47239</v>
      </c>
      <c r="B94">
        <f t="shared" si="7"/>
        <v>8</v>
      </c>
      <c r="C94">
        <v>93</v>
      </c>
      <c r="D94" s="4">
        <f t="shared" si="8"/>
        <v>0</v>
      </c>
      <c r="F94" s="4">
        <f>L93*Invoer!$B$13/12</f>
        <v>0</v>
      </c>
      <c r="G94" s="4">
        <f>ABS(PMT(Invoer!$B$12/12,360-C94+1,L93,0))</f>
        <v>0</v>
      </c>
      <c r="I94" s="4">
        <f t="shared" si="9"/>
        <v>0</v>
      </c>
      <c r="J94" s="4">
        <f t="shared" si="10"/>
        <v>0</v>
      </c>
      <c r="K94" s="4">
        <f t="shared" si="11"/>
        <v>0</v>
      </c>
      <c r="L94" s="4">
        <f t="shared" si="13"/>
        <v>0</v>
      </c>
    </row>
    <row r="95" spans="1:12" x14ac:dyDescent="0.25">
      <c r="A95" s="10">
        <f t="shared" si="12"/>
        <v>47270</v>
      </c>
      <c r="B95">
        <f t="shared" si="7"/>
        <v>8</v>
      </c>
      <c r="C95">
        <v>94</v>
      </c>
      <c r="D95" s="4">
        <f t="shared" si="8"/>
        <v>0</v>
      </c>
      <c r="F95" s="4">
        <f>L94*Invoer!$B$13/12</f>
        <v>0</v>
      </c>
      <c r="G95" s="4">
        <f>ABS(PMT(Invoer!$B$12/12,360-C95+1,L94,0))</f>
        <v>0</v>
      </c>
      <c r="I95" s="4">
        <f t="shared" si="9"/>
        <v>0</v>
      </c>
      <c r="J95" s="4">
        <f t="shared" si="10"/>
        <v>0</v>
      </c>
      <c r="K95" s="4">
        <f t="shared" si="11"/>
        <v>0</v>
      </c>
      <c r="L95" s="4">
        <f t="shared" si="13"/>
        <v>0</v>
      </c>
    </row>
    <row r="96" spans="1:12" x14ac:dyDescent="0.25">
      <c r="A96" s="10">
        <f t="shared" si="12"/>
        <v>47300</v>
      </c>
      <c r="B96">
        <f t="shared" si="7"/>
        <v>8</v>
      </c>
      <c r="C96">
        <v>95</v>
      </c>
      <c r="D96" s="4">
        <f t="shared" si="8"/>
        <v>0</v>
      </c>
      <c r="F96" s="4">
        <f>L95*Invoer!$B$13/12</f>
        <v>0</v>
      </c>
      <c r="G96" s="4">
        <f>ABS(PMT(Invoer!$B$12/12,360-C96+1,L95,0))</f>
        <v>0</v>
      </c>
      <c r="I96" s="4">
        <f t="shared" si="9"/>
        <v>0</v>
      </c>
      <c r="J96" s="4">
        <f t="shared" si="10"/>
        <v>0</v>
      </c>
      <c r="K96" s="4">
        <f t="shared" si="11"/>
        <v>0</v>
      </c>
      <c r="L96" s="4">
        <f t="shared" si="13"/>
        <v>0</v>
      </c>
    </row>
    <row r="97" spans="1:12" x14ac:dyDescent="0.25">
      <c r="A97" s="10">
        <f t="shared" si="12"/>
        <v>47331</v>
      </c>
      <c r="B97">
        <f t="shared" si="7"/>
        <v>8</v>
      </c>
      <c r="C97">
        <v>96</v>
      </c>
      <c r="D97" s="4">
        <f t="shared" si="8"/>
        <v>0</v>
      </c>
      <c r="F97" s="4">
        <f>L96*Invoer!$B$13/12</f>
        <v>0</v>
      </c>
      <c r="G97" s="4">
        <f>ABS(PMT(Invoer!$B$12/12,360-C97+1,L96,0))</f>
        <v>0</v>
      </c>
      <c r="I97" s="4">
        <f t="shared" si="9"/>
        <v>0</v>
      </c>
      <c r="J97" s="4">
        <f t="shared" si="10"/>
        <v>0</v>
      </c>
      <c r="K97" s="4">
        <f t="shared" si="11"/>
        <v>0</v>
      </c>
      <c r="L97" s="4">
        <f t="shared" si="13"/>
        <v>0</v>
      </c>
    </row>
    <row r="98" spans="1:12" x14ac:dyDescent="0.25">
      <c r="A98" s="10">
        <f t="shared" si="12"/>
        <v>47362</v>
      </c>
      <c r="B98">
        <f t="shared" si="7"/>
        <v>9</v>
      </c>
      <c r="C98">
        <v>97</v>
      </c>
      <c r="D98" s="4">
        <f t="shared" si="8"/>
        <v>0</v>
      </c>
      <c r="F98" s="4">
        <f>L97*Invoer!$B$13/12</f>
        <v>0</v>
      </c>
      <c r="G98" s="4">
        <f>ABS(PMT(Invoer!$B$12/12,360-C98+1,L97,0))</f>
        <v>0</v>
      </c>
      <c r="I98" s="4">
        <f t="shared" si="9"/>
        <v>0</v>
      </c>
      <c r="J98" s="4">
        <f t="shared" si="10"/>
        <v>0</v>
      </c>
      <c r="K98" s="4">
        <f t="shared" si="11"/>
        <v>0</v>
      </c>
      <c r="L98" s="4">
        <f t="shared" si="13"/>
        <v>0</v>
      </c>
    </row>
    <row r="99" spans="1:12" x14ac:dyDescent="0.25">
      <c r="A99" s="10">
        <f t="shared" si="12"/>
        <v>47392</v>
      </c>
      <c r="B99">
        <f t="shared" si="7"/>
        <v>9</v>
      </c>
      <c r="C99">
        <v>98</v>
      </c>
      <c r="D99" s="4">
        <f t="shared" si="8"/>
        <v>0</v>
      </c>
      <c r="F99" s="4">
        <f>L98*Invoer!$B$13/12</f>
        <v>0</v>
      </c>
      <c r="G99" s="4">
        <f>ABS(PMT(Invoer!$B$12/12,360-C99+1,L98,0))</f>
        <v>0</v>
      </c>
      <c r="I99" s="4">
        <f t="shared" si="9"/>
        <v>0</v>
      </c>
      <c r="J99" s="4">
        <f t="shared" si="10"/>
        <v>0</v>
      </c>
      <c r="K99" s="4">
        <f t="shared" si="11"/>
        <v>0</v>
      </c>
      <c r="L99" s="4">
        <f t="shared" si="13"/>
        <v>0</v>
      </c>
    </row>
    <row r="100" spans="1:12" x14ac:dyDescent="0.25">
      <c r="A100" s="10">
        <f t="shared" si="12"/>
        <v>47423</v>
      </c>
      <c r="B100">
        <f t="shared" si="7"/>
        <v>9</v>
      </c>
      <c r="C100">
        <v>99</v>
      </c>
      <c r="D100" s="4">
        <f t="shared" si="8"/>
        <v>0</v>
      </c>
      <c r="F100" s="4">
        <f>L99*Invoer!$B$13/12</f>
        <v>0</v>
      </c>
      <c r="G100" s="4">
        <f>ABS(PMT(Invoer!$B$12/12,360-C100+1,L99,0))</f>
        <v>0</v>
      </c>
      <c r="I100" s="4">
        <f t="shared" si="9"/>
        <v>0</v>
      </c>
      <c r="J100" s="4">
        <f t="shared" si="10"/>
        <v>0</v>
      </c>
      <c r="K100" s="4">
        <f t="shared" si="11"/>
        <v>0</v>
      </c>
      <c r="L100" s="4">
        <f t="shared" si="13"/>
        <v>0</v>
      </c>
    </row>
    <row r="101" spans="1:12" x14ac:dyDescent="0.25">
      <c r="A101" s="10">
        <f t="shared" si="12"/>
        <v>47453</v>
      </c>
      <c r="B101">
        <f t="shared" si="7"/>
        <v>9</v>
      </c>
      <c r="C101">
        <v>100</v>
      </c>
      <c r="D101" s="4">
        <f t="shared" si="8"/>
        <v>0</v>
      </c>
      <c r="F101" s="4">
        <f>L100*Invoer!$B$13/12</f>
        <v>0</v>
      </c>
      <c r="G101" s="4">
        <f>ABS(PMT(Invoer!$B$12/12,360-C101+1,L100,0))</f>
        <v>0</v>
      </c>
      <c r="I101" s="4">
        <f t="shared" si="9"/>
        <v>0</v>
      </c>
      <c r="J101" s="4">
        <f t="shared" si="10"/>
        <v>0</v>
      </c>
      <c r="K101" s="4">
        <f t="shared" si="11"/>
        <v>0</v>
      </c>
      <c r="L101" s="4">
        <f t="shared" si="13"/>
        <v>0</v>
      </c>
    </row>
    <row r="102" spans="1:12" x14ac:dyDescent="0.25">
      <c r="A102" s="10">
        <f t="shared" si="12"/>
        <v>47484</v>
      </c>
      <c r="B102">
        <f t="shared" si="7"/>
        <v>9</v>
      </c>
      <c r="C102">
        <v>101</v>
      </c>
      <c r="D102" s="4">
        <f t="shared" si="8"/>
        <v>0</v>
      </c>
      <c r="F102" s="4">
        <f>L101*Invoer!$B$13/12</f>
        <v>0</v>
      </c>
      <c r="G102" s="4">
        <f>ABS(PMT(Invoer!$B$12/12,360-C102+1,L101,0))</f>
        <v>0</v>
      </c>
      <c r="I102" s="4">
        <f t="shared" si="9"/>
        <v>0</v>
      </c>
      <c r="J102" s="4">
        <f t="shared" si="10"/>
        <v>0</v>
      </c>
      <c r="K102" s="4">
        <f t="shared" si="11"/>
        <v>0</v>
      </c>
      <c r="L102" s="4">
        <f t="shared" si="13"/>
        <v>0</v>
      </c>
    </row>
    <row r="103" spans="1:12" x14ac:dyDescent="0.25">
      <c r="A103" s="10">
        <f t="shared" si="12"/>
        <v>47515</v>
      </c>
      <c r="B103">
        <f t="shared" si="7"/>
        <v>9</v>
      </c>
      <c r="C103">
        <v>102</v>
      </c>
      <c r="D103" s="4">
        <f t="shared" si="8"/>
        <v>0</v>
      </c>
      <c r="F103" s="4">
        <f>L102*Invoer!$B$13/12</f>
        <v>0</v>
      </c>
      <c r="G103" s="4">
        <f>ABS(PMT(Invoer!$B$12/12,360-C103+1,L102,0))</f>
        <v>0</v>
      </c>
      <c r="I103" s="4">
        <f t="shared" si="9"/>
        <v>0</v>
      </c>
      <c r="J103" s="4">
        <f t="shared" si="10"/>
        <v>0</v>
      </c>
      <c r="K103" s="4">
        <f t="shared" si="11"/>
        <v>0</v>
      </c>
      <c r="L103" s="4">
        <f t="shared" si="13"/>
        <v>0</v>
      </c>
    </row>
    <row r="104" spans="1:12" x14ac:dyDescent="0.25">
      <c r="A104" s="10">
        <f t="shared" si="12"/>
        <v>47543</v>
      </c>
      <c r="B104">
        <f t="shared" si="7"/>
        <v>9</v>
      </c>
      <c r="C104">
        <v>103</v>
      </c>
      <c r="D104" s="4">
        <f t="shared" si="8"/>
        <v>0</v>
      </c>
      <c r="F104" s="4">
        <f>L103*Invoer!$B$13/12</f>
        <v>0</v>
      </c>
      <c r="G104" s="4">
        <f>ABS(PMT(Invoer!$B$12/12,360-C104+1,L103,0))</f>
        <v>0</v>
      </c>
      <c r="I104" s="4">
        <f t="shared" si="9"/>
        <v>0</v>
      </c>
      <c r="J104" s="4">
        <f t="shared" si="10"/>
        <v>0</v>
      </c>
      <c r="K104" s="4">
        <f t="shared" si="11"/>
        <v>0</v>
      </c>
      <c r="L104" s="4">
        <f t="shared" si="13"/>
        <v>0</v>
      </c>
    </row>
    <row r="105" spans="1:12" x14ac:dyDescent="0.25">
      <c r="A105" s="10">
        <f t="shared" si="12"/>
        <v>47574</v>
      </c>
      <c r="B105">
        <f t="shared" si="7"/>
        <v>9</v>
      </c>
      <c r="C105">
        <v>104</v>
      </c>
      <c r="D105" s="4">
        <f t="shared" si="8"/>
        <v>0</v>
      </c>
      <c r="F105" s="4">
        <f>L104*Invoer!$B$13/12</f>
        <v>0</v>
      </c>
      <c r="G105" s="4">
        <f>ABS(PMT(Invoer!$B$12/12,360-C105+1,L104,0))</f>
        <v>0</v>
      </c>
      <c r="I105" s="4">
        <f t="shared" si="9"/>
        <v>0</v>
      </c>
      <c r="J105" s="4">
        <f t="shared" si="10"/>
        <v>0</v>
      </c>
      <c r="K105" s="4">
        <f t="shared" si="11"/>
        <v>0</v>
      </c>
      <c r="L105" s="4">
        <f t="shared" si="13"/>
        <v>0</v>
      </c>
    </row>
    <row r="106" spans="1:12" x14ac:dyDescent="0.25">
      <c r="A106" s="10">
        <f t="shared" si="12"/>
        <v>47604</v>
      </c>
      <c r="B106">
        <f t="shared" si="7"/>
        <v>9</v>
      </c>
      <c r="C106">
        <v>105</v>
      </c>
      <c r="D106" s="4">
        <f t="shared" si="8"/>
        <v>0</v>
      </c>
      <c r="F106" s="4">
        <f>L105*Invoer!$B$13/12</f>
        <v>0</v>
      </c>
      <c r="G106" s="4">
        <f>ABS(PMT(Invoer!$B$12/12,360-C106+1,L105,0))</f>
        <v>0</v>
      </c>
      <c r="I106" s="4">
        <f t="shared" si="9"/>
        <v>0</v>
      </c>
      <c r="J106" s="4">
        <f t="shared" si="10"/>
        <v>0</v>
      </c>
      <c r="K106" s="4">
        <f t="shared" si="11"/>
        <v>0</v>
      </c>
      <c r="L106" s="4">
        <f t="shared" si="13"/>
        <v>0</v>
      </c>
    </row>
    <row r="107" spans="1:12" x14ac:dyDescent="0.25">
      <c r="A107" s="10">
        <f t="shared" si="12"/>
        <v>47635</v>
      </c>
      <c r="B107">
        <f t="shared" si="7"/>
        <v>9</v>
      </c>
      <c r="C107">
        <v>106</v>
      </c>
      <c r="D107" s="4">
        <f t="shared" si="8"/>
        <v>0</v>
      </c>
      <c r="F107" s="4">
        <f>L106*Invoer!$B$13/12</f>
        <v>0</v>
      </c>
      <c r="G107" s="4">
        <f>ABS(PMT(Invoer!$B$12/12,360-C107+1,L106,0))</f>
        <v>0</v>
      </c>
      <c r="I107" s="4">
        <f t="shared" si="9"/>
        <v>0</v>
      </c>
      <c r="J107" s="4">
        <f t="shared" si="10"/>
        <v>0</v>
      </c>
      <c r="K107" s="4">
        <f t="shared" si="11"/>
        <v>0</v>
      </c>
      <c r="L107" s="4">
        <f t="shared" si="13"/>
        <v>0</v>
      </c>
    </row>
    <row r="108" spans="1:12" x14ac:dyDescent="0.25">
      <c r="A108" s="10">
        <f t="shared" si="12"/>
        <v>47665</v>
      </c>
      <c r="B108">
        <f t="shared" si="7"/>
        <v>9</v>
      </c>
      <c r="C108">
        <v>107</v>
      </c>
      <c r="D108" s="4">
        <f t="shared" si="8"/>
        <v>0</v>
      </c>
      <c r="F108" s="4">
        <f>L107*Invoer!$B$13/12</f>
        <v>0</v>
      </c>
      <c r="G108" s="4">
        <f>ABS(PMT(Invoer!$B$12/12,360-C108+1,L107,0))</f>
        <v>0</v>
      </c>
      <c r="I108" s="4">
        <f t="shared" si="9"/>
        <v>0</v>
      </c>
      <c r="J108" s="4">
        <f t="shared" si="10"/>
        <v>0</v>
      </c>
      <c r="K108" s="4">
        <f t="shared" si="11"/>
        <v>0</v>
      </c>
      <c r="L108" s="4">
        <f t="shared" si="13"/>
        <v>0</v>
      </c>
    </row>
    <row r="109" spans="1:12" x14ac:dyDescent="0.25">
      <c r="A109" s="10">
        <f t="shared" si="12"/>
        <v>47696</v>
      </c>
      <c r="B109">
        <f t="shared" si="7"/>
        <v>9</v>
      </c>
      <c r="C109">
        <v>108</v>
      </c>
      <c r="D109" s="4">
        <f t="shared" si="8"/>
        <v>0</v>
      </c>
      <c r="F109" s="4">
        <f>L108*Invoer!$B$13/12</f>
        <v>0</v>
      </c>
      <c r="G109" s="4">
        <f>ABS(PMT(Invoer!$B$12/12,360-C109+1,L108,0))</f>
        <v>0</v>
      </c>
      <c r="I109" s="4">
        <f t="shared" si="9"/>
        <v>0</v>
      </c>
      <c r="J109" s="4">
        <f t="shared" si="10"/>
        <v>0</v>
      </c>
      <c r="K109" s="4">
        <f t="shared" si="11"/>
        <v>0</v>
      </c>
      <c r="L109" s="4">
        <f t="shared" si="13"/>
        <v>0</v>
      </c>
    </row>
    <row r="110" spans="1:12" x14ac:dyDescent="0.25">
      <c r="A110" s="10">
        <f t="shared" si="12"/>
        <v>47727</v>
      </c>
      <c r="B110">
        <f t="shared" si="7"/>
        <v>10</v>
      </c>
      <c r="C110">
        <v>109</v>
      </c>
      <c r="D110" s="4">
        <f t="shared" si="8"/>
        <v>0</v>
      </c>
      <c r="F110" s="4">
        <f>L109*Invoer!$B$13/12</f>
        <v>0</v>
      </c>
      <c r="G110" s="4">
        <f>ABS(PMT(Invoer!$B$12/12,360-C110+1,L109,0))</f>
        <v>0</v>
      </c>
      <c r="I110" s="4">
        <f t="shared" si="9"/>
        <v>0</v>
      </c>
      <c r="J110" s="4">
        <f t="shared" si="10"/>
        <v>0</v>
      </c>
      <c r="K110" s="4">
        <f t="shared" si="11"/>
        <v>0</v>
      </c>
      <c r="L110" s="4">
        <f t="shared" si="13"/>
        <v>0</v>
      </c>
    </row>
    <row r="111" spans="1:12" x14ac:dyDescent="0.25">
      <c r="A111" s="10">
        <f t="shared" si="12"/>
        <v>47757</v>
      </c>
      <c r="B111">
        <f t="shared" si="7"/>
        <v>10</v>
      </c>
      <c r="C111">
        <v>110</v>
      </c>
      <c r="D111" s="4">
        <f t="shared" si="8"/>
        <v>0</v>
      </c>
      <c r="F111" s="4">
        <f>L110*Invoer!$B$13/12</f>
        <v>0</v>
      </c>
      <c r="G111" s="4">
        <f>ABS(PMT(Invoer!$B$12/12,360-C111+1,L110,0))</f>
        <v>0</v>
      </c>
      <c r="I111" s="4">
        <f t="shared" si="9"/>
        <v>0</v>
      </c>
      <c r="J111" s="4">
        <f t="shared" si="10"/>
        <v>0</v>
      </c>
      <c r="K111" s="4">
        <f t="shared" si="11"/>
        <v>0</v>
      </c>
      <c r="L111" s="4">
        <f t="shared" si="13"/>
        <v>0</v>
      </c>
    </row>
    <row r="112" spans="1:12" x14ac:dyDescent="0.25">
      <c r="A112" s="10">
        <f t="shared" si="12"/>
        <v>47788</v>
      </c>
      <c r="B112">
        <f t="shared" si="7"/>
        <v>10</v>
      </c>
      <c r="C112">
        <v>111</v>
      </c>
      <c r="D112" s="4">
        <f t="shared" si="8"/>
        <v>0</v>
      </c>
      <c r="F112" s="4">
        <f>L111*Invoer!$B$13/12</f>
        <v>0</v>
      </c>
      <c r="G112" s="4">
        <f>ABS(PMT(Invoer!$B$12/12,360-C112+1,L111,0))</f>
        <v>0</v>
      </c>
      <c r="I112" s="4">
        <f t="shared" si="9"/>
        <v>0</v>
      </c>
      <c r="J112" s="4">
        <f t="shared" si="10"/>
        <v>0</v>
      </c>
      <c r="K112" s="4">
        <f t="shared" si="11"/>
        <v>0</v>
      </c>
      <c r="L112" s="4">
        <f t="shared" si="13"/>
        <v>0</v>
      </c>
    </row>
    <row r="113" spans="1:12" x14ac:dyDescent="0.25">
      <c r="A113" s="10">
        <f t="shared" si="12"/>
        <v>47818</v>
      </c>
      <c r="B113">
        <f t="shared" si="7"/>
        <v>10</v>
      </c>
      <c r="C113">
        <v>112</v>
      </c>
      <c r="D113" s="4">
        <f t="shared" si="8"/>
        <v>0</v>
      </c>
      <c r="F113" s="4">
        <f>L112*Invoer!$B$13/12</f>
        <v>0</v>
      </c>
      <c r="G113" s="4">
        <f>ABS(PMT(Invoer!$B$12/12,360-C113+1,L112,0))</f>
        <v>0</v>
      </c>
      <c r="I113" s="4">
        <f t="shared" si="9"/>
        <v>0</v>
      </c>
      <c r="J113" s="4">
        <f t="shared" si="10"/>
        <v>0</v>
      </c>
      <c r="K113" s="4">
        <f t="shared" si="11"/>
        <v>0</v>
      </c>
      <c r="L113" s="4">
        <f t="shared" si="13"/>
        <v>0</v>
      </c>
    </row>
    <row r="114" spans="1:12" x14ac:dyDescent="0.25">
      <c r="A114" s="10">
        <f t="shared" si="12"/>
        <v>47849</v>
      </c>
      <c r="B114">
        <f t="shared" si="7"/>
        <v>10</v>
      </c>
      <c r="C114">
        <v>113</v>
      </c>
      <c r="D114" s="4">
        <f t="shared" si="8"/>
        <v>0</v>
      </c>
      <c r="F114" s="4">
        <f>L113*Invoer!$B$13/12</f>
        <v>0</v>
      </c>
      <c r="G114" s="4">
        <f>ABS(PMT(Invoer!$B$12/12,360-C114+1,L113,0))</f>
        <v>0</v>
      </c>
      <c r="I114" s="4">
        <f t="shared" si="9"/>
        <v>0</v>
      </c>
      <c r="J114" s="4">
        <f t="shared" si="10"/>
        <v>0</v>
      </c>
      <c r="K114" s="4">
        <f t="shared" si="11"/>
        <v>0</v>
      </c>
      <c r="L114" s="4">
        <f t="shared" si="13"/>
        <v>0</v>
      </c>
    </row>
    <row r="115" spans="1:12" x14ac:dyDescent="0.25">
      <c r="A115" s="10">
        <f t="shared" si="12"/>
        <v>47880</v>
      </c>
      <c r="B115">
        <f t="shared" si="7"/>
        <v>10</v>
      </c>
      <c r="C115">
        <v>114</v>
      </c>
      <c r="D115" s="4">
        <f t="shared" si="8"/>
        <v>0</v>
      </c>
      <c r="F115" s="4">
        <f>L114*Invoer!$B$13/12</f>
        <v>0</v>
      </c>
      <c r="G115" s="4">
        <f>ABS(PMT(Invoer!$B$12/12,360-C115+1,L114,0))</f>
        <v>0</v>
      </c>
      <c r="I115" s="4">
        <f t="shared" si="9"/>
        <v>0</v>
      </c>
      <c r="J115" s="4">
        <f t="shared" si="10"/>
        <v>0</v>
      </c>
      <c r="K115" s="4">
        <f t="shared" si="11"/>
        <v>0</v>
      </c>
      <c r="L115" s="4">
        <f t="shared" si="13"/>
        <v>0</v>
      </c>
    </row>
    <row r="116" spans="1:12" x14ac:dyDescent="0.25">
      <c r="A116" s="10">
        <f t="shared" si="12"/>
        <v>47908</v>
      </c>
      <c r="B116">
        <f t="shared" si="7"/>
        <v>10</v>
      </c>
      <c r="C116">
        <v>115</v>
      </c>
      <c r="D116" s="4">
        <f t="shared" si="8"/>
        <v>0</v>
      </c>
      <c r="F116" s="4">
        <f>L115*Invoer!$B$13/12</f>
        <v>0</v>
      </c>
      <c r="G116" s="4">
        <f>ABS(PMT(Invoer!$B$12/12,360-C116+1,L115,0))</f>
        <v>0</v>
      </c>
      <c r="I116" s="4">
        <f t="shared" si="9"/>
        <v>0</v>
      </c>
      <c r="J116" s="4">
        <f t="shared" si="10"/>
        <v>0</v>
      </c>
      <c r="K116" s="4">
        <f t="shared" si="11"/>
        <v>0</v>
      </c>
      <c r="L116" s="4">
        <f t="shared" si="13"/>
        <v>0</v>
      </c>
    </row>
    <row r="117" spans="1:12" x14ac:dyDescent="0.25">
      <c r="A117" s="10">
        <f t="shared" si="12"/>
        <v>47939</v>
      </c>
      <c r="B117">
        <f t="shared" si="7"/>
        <v>10</v>
      </c>
      <c r="C117">
        <v>116</v>
      </c>
      <c r="D117" s="4">
        <f t="shared" si="8"/>
        <v>0</v>
      </c>
      <c r="F117" s="4">
        <f>L116*Invoer!$B$13/12</f>
        <v>0</v>
      </c>
      <c r="G117" s="4">
        <f>ABS(PMT(Invoer!$B$12/12,360-C117+1,L116,0))</f>
        <v>0</v>
      </c>
      <c r="I117" s="4">
        <f t="shared" si="9"/>
        <v>0</v>
      </c>
      <c r="J117" s="4">
        <f t="shared" si="10"/>
        <v>0</v>
      </c>
      <c r="K117" s="4">
        <f t="shared" si="11"/>
        <v>0</v>
      </c>
      <c r="L117" s="4">
        <f t="shared" si="13"/>
        <v>0</v>
      </c>
    </row>
    <row r="118" spans="1:12" x14ac:dyDescent="0.25">
      <c r="A118" s="10">
        <f t="shared" si="12"/>
        <v>47969</v>
      </c>
      <c r="B118">
        <f t="shared" si="7"/>
        <v>10</v>
      </c>
      <c r="C118">
        <v>117</v>
      </c>
      <c r="D118" s="4">
        <f t="shared" si="8"/>
        <v>0</v>
      </c>
      <c r="F118" s="4">
        <f>L117*Invoer!$B$13/12</f>
        <v>0</v>
      </c>
      <c r="G118" s="4">
        <f>ABS(PMT(Invoer!$B$12/12,360-C118+1,L117,0))</f>
        <v>0</v>
      </c>
      <c r="I118" s="4">
        <f t="shared" si="9"/>
        <v>0</v>
      </c>
      <c r="J118" s="4">
        <f t="shared" si="10"/>
        <v>0</v>
      </c>
      <c r="K118" s="4">
        <f t="shared" si="11"/>
        <v>0</v>
      </c>
      <c r="L118" s="4">
        <f t="shared" si="13"/>
        <v>0</v>
      </c>
    </row>
    <row r="119" spans="1:12" x14ac:dyDescent="0.25">
      <c r="A119" s="10">
        <f t="shared" si="12"/>
        <v>48000</v>
      </c>
      <c r="B119">
        <f t="shared" si="7"/>
        <v>10</v>
      </c>
      <c r="C119">
        <v>118</v>
      </c>
      <c r="D119" s="4">
        <f t="shared" si="8"/>
        <v>0</v>
      </c>
      <c r="F119" s="4">
        <f>L118*Invoer!$B$13/12</f>
        <v>0</v>
      </c>
      <c r="G119" s="4">
        <f>ABS(PMT(Invoer!$B$12/12,360-C119+1,L118,0))</f>
        <v>0</v>
      </c>
      <c r="I119" s="4">
        <f t="shared" si="9"/>
        <v>0</v>
      </c>
      <c r="J119" s="4">
        <f t="shared" si="10"/>
        <v>0</v>
      </c>
      <c r="K119" s="4">
        <f t="shared" si="11"/>
        <v>0</v>
      </c>
      <c r="L119" s="4">
        <f t="shared" si="13"/>
        <v>0</v>
      </c>
    </row>
    <row r="120" spans="1:12" x14ac:dyDescent="0.25">
      <c r="A120" s="10">
        <f t="shared" si="12"/>
        <v>48030</v>
      </c>
      <c r="B120">
        <f t="shared" si="7"/>
        <v>10</v>
      </c>
      <c r="C120">
        <v>119</v>
      </c>
      <c r="D120" s="4">
        <f t="shared" si="8"/>
        <v>0</v>
      </c>
      <c r="F120" s="4">
        <f>L119*Invoer!$B$13/12</f>
        <v>0</v>
      </c>
      <c r="G120" s="4">
        <f>ABS(PMT(Invoer!$B$12/12,360-C120+1,L119,0))</f>
        <v>0</v>
      </c>
      <c r="I120" s="4">
        <f t="shared" si="9"/>
        <v>0</v>
      </c>
      <c r="J120" s="4">
        <f t="shared" si="10"/>
        <v>0</v>
      </c>
      <c r="K120" s="4">
        <f t="shared" si="11"/>
        <v>0</v>
      </c>
      <c r="L120" s="4">
        <f t="shared" si="13"/>
        <v>0</v>
      </c>
    </row>
    <row r="121" spans="1:12" x14ac:dyDescent="0.25">
      <c r="A121" s="10">
        <f t="shared" si="12"/>
        <v>48061</v>
      </c>
      <c r="B121">
        <f t="shared" si="7"/>
        <v>10</v>
      </c>
      <c r="C121">
        <v>120</v>
      </c>
      <c r="D121" s="4">
        <f t="shared" si="8"/>
        <v>0</v>
      </c>
      <c r="F121" s="4">
        <f>L120*Invoer!$B$13/12</f>
        <v>0</v>
      </c>
      <c r="G121" s="4">
        <f>ABS(PMT(Invoer!$B$12/12,360-C121+1,L120,0))</f>
        <v>0</v>
      </c>
      <c r="I121" s="4">
        <f t="shared" si="9"/>
        <v>0</v>
      </c>
      <c r="J121" s="4">
        <f t="shared" si="10"/>
        <v>0</v>
      </c>
      <c r="K121" s="4">
        <f t="shared" si="11"/>
        <v>0</v>
      </c>
      <c r="L121" s="4">
        <f t="shared" si="13"/>
        <v>0</v>
      </c>
    </row>
    <row r="122" spans="1:12" x14ac:dyDescent="0.25">
      <c r="A122" s="10">
        <f t="shared" si="12"/>
        <v>48092</v>
      </c>
      <c r="B122">
        <f t="shared" si="7"/>
        <v>11</v>
      </c>
      <c r="C122">
        <v>121</v>
      </c>
      <c r="D122" s="4">
        <f t="shared" si="8"/>
        <v>0</v>
      </c>
      <c r="F122" s="4">
        <f>L121*Invoer!$B$14/12</f>
        <v>0</v>
      </c>
      <c r="G122" s="4">
        <f>ABS(PMT(Invoer!$B$12/12,360-C122+1,L121,0))</f>
        <v>0</v>
      </c>
      <c r="I122" s="4">
        <f t="shared" si="9"/>
        <v>0</v>
      </c>
      <c r="J122" s="4">
        <f t="shared" si="10"/>
        <v>0</v>
      </c>
      <c r="K122" s="4">
        <f t="shared" si="11"/>
        <v>0</v>
      </c>
      <c r="L122" s="4">
        <f t="shared" si="13"/>
        <v>0</v>
      </c>
    </row>
    <row r="123" spans="1:12" x14ac:dyDescent="0.25">
      <c r="A123" s="10">
        <f t="shared" si="12"/>
        <v>48122</v>
      </c>
      <c r="B123">
        <f t="shared" si="7"/>
        <v>11</v>
      </c>
      <c r="C123">
        <v>122</v>
      </c>
      <c r="D123" s="4">
        <f t="shared" si="8"/>
        <v>0</v>
      </c>
      <c r="F123" s="4">
        <f>L122*Invoer!$B$14/12</f>
        <v>0</v>
      </c>
      <c r="G123" s="4">
        <f>ABS(PMT(Invoer!$B$12/12,360-C123+1,L122,0))</f>
        <v>0</v>
      </c>
      <c r="I123" s="4">
        <f t="shared" si="9"/>
        <v>0</v>
      </c>
      <c r="J123" s="4">
        <f t="shared" si="10"/>
        <v>0</v>
      </c>
      <c r="K123" s="4">
        <f t="shared" si="11"/>
        <v>0</v>
      </c>
      <c r="L123" s="4">
        <f t="shared" si="13"/>
        <v>0</v>
      </c>
    </row>
    <row r="124" spans="1:12" x14ac:dyDescent="0.25">
      <c r="A124" s="10">
        <f t="shared" si="12"/>
        <v>48153</v>
      </c>
      <c r="B124">
        <f t="shared" si="7"/>
        <v>11</v>
      </c>
      <c r="C124">
        <v>123</v>
      </c>
      <c r="D124" s="4">
        <f t="shared" si="8"/>
        <v>0</v>
      </c>
      <c r="F124" s="4">
        <f>L123*Invoer!$B$14/12</f>
        <v>0</v>
      </c>
      <c r="G124" s="4">
        <f>ABS(PMT(Invoer!$B$12/12,360-C124+1,L123,0))</f>
        <v>0</v>
      </c>
      <c r="I124" s="4">
        <f t="shared" si="9"/>
        <v>0</v>
      </c>
      <c r="J124" s="4">
        <f t="shared" si="10"/>
        <v>0</v>
      </c>
      <c r="K124" s="4">
        <f t="shared" si="11"/>
        <v>0</v>
      </c>
      <c r="L124" s="4">
        <f t="shared" si="13"/>
        <v>0</v>
      </c>
    </row>
    <row r="125" spans="1:12" x14ac:dyDescent="0.25">
      <c r="A125" s="10">
        <f t="shared" si="12"/>
        <v>48183</v>
      </c>
      <c r="B125">
        <f t="shared" si="7"/>
        <v>11</v>
      </c>
      <c r="C125">
        <v>124</v>
      </c>
      <c r="D125" s="4">
        <f t="shared" si="8"/>
        <v>0</v>
      </c>
      <c r="F125" s="4">
        <f>L124*Invoer!$B$14/12</f>
        <v>0</v>
      </c>
      <c r="G125" s="4">
        <f>ABS(PMT(Invoer!$B$12/12,360-C125+1,L124,0))</f>
        <v>0</v>
      </c>
      <c r="I125" s="4">
        <f t="shared" si="9"/>
        <v>0</v>
      </c>
      <c r="J125" s="4">
        <f t="shared" si="10"/>
        <v>0</v>
      </c>
      <c r="K125" s="4">
        <f t="shared" si="11"/>
        <v>0</v>
      </c>
      <c r="L125" s="4">
        <f t="shared" si="13"/>
        <v>0</v>
      </c>
    </row>
    <row r="126" spans="1:12" x14ac:dyDescent="0.25">
      <c r="A126" s="10">
        <f t="shared" si="12"/>
        <v>48214</v>
      </c>
      <c r="B126">
        <f t="shared" si="7"/>
        <v>11</v>
      </c>
      <c r="C126">
        <v>125</v>
      </c>
      <c r="D126" s="4">
        <f t="shared" si="8"/>
        <v>0</v>
      </c>
      <c r="F126" s="4">
        <f>L125*Invoer!$B$14/12</f>
        <v>0</v>
      </c>
      <c r="G126" s="4">
        <f>ABS(PMT(Invoer!$B$12/12,360-C126+1,L125,0))</f>
        <v>0</v>
      </c>
      <c r="I126" s="4">
        <f t="shared" si="9"/>
        <v>0</v>
      </c>
      <c r="J126" s="4">
        <f t="shared" si="10"/>
        <v>0</v>
      </c>
      <c r="K126" s="4">
        <f t="shared" si="11"/>
        <v>0</v>
      </c>
      <c r="L126" s="4">
        <f t="shared" si="13"/>
        <v>0</v>
      </c>
    </row>
    <row r="127" spans="1:12" x14ac:dyDescent="0.25">
      <c r="A127" s="10">
        <f t="shared" si="12"/>
        <v>48245</v>
      </c>
      <c r="B127">
        <f t="shared" si="7"/>
        <v>11</v>
      </c>
      <c r="C127">
        <v>126</v>
      </c>
      <c r="D127" s="4">
        <f t="shared" si="8"/>
        <v>0</v>
      </c>
      <c r="F127" s="4">
        <f>L126*Invoer!$B$14/12</f>
        <v>0</v>
      </c>
      <c r="G127" s="4">
        <f>ABS(PMT(Invoer!$B$12/12,360-C127+1,L126,0))</f>
        <v>0</v>
      </c>
      <c r="I127" s="4">
        <f t="shared" si="9"/>
        <v>0</v>
      </c>
      <c r="J127" s="4">
        <f t="shared" si="10"/>
        <v>0</v>
      </c>
      <c r="K127" s="4">
        <f t="shared" si="11"/>
        <v>0</v>
      </c>
      <c r="L127" s="4">
        <f t="shared" si="13"/>
        <v>0</v>
      </c>
    </row>
    <row r="128" spans="1:12" x14ac:dyDescent="0.25">
      <c r="A128" s="10">
        <f t="shared" si="12"/>
        <v>48274</v>
      </c>
      <c r="B128">
        <f t="shared" si="7"/>
        <v>11</v>
      </c>
      <c r="C128">
        <v>127</v>
      </c>
      <c r="D128" s="4">
        <f t="shared" si="8"/>
        <v>0</v>
      </c>
      <c r="F128" s="4">
        <f>L127*Invoer!$B$14/12</f>
        <v>0</v>
      </c>
      <c r="G128" s="4">
        <f>ABS(PMT(Invoer!$B$12/12,360-C128+1,L127,0))</f>
        <v>0</v>
      </c>
      <c r="I128" s="4">
        <f t="shared" si="9"/>
        <v>0</v>
      </c>
      <c r="J128" s="4">
        <f t="shared" si="10"/>
        <v>0</v>
      </c>
      <c r="K128" s="4">
        <f t="shared" si="11"/>
        <v>0</v>
      </c>
      <c r="L128" s="4">
        <f t="shared" si="13"/>
        <v>0</v>
      </c>
    </row>
    <row r="129" spans="1:12" x14ac:dyDescent="0.25">
      <c r="A129" s="10">
        <f t="shared" si="12"/>
        <v>48305</v>
      </c>
      <c r="B129">
        <f t="shared" si="7"/>
        <v>11</v>
      </c>
      <c r="C129">
        <v>128</v>
      </c>
      <c r="D129" s="4">
        <f t="shared" si="8"/>
        <v>0</v>
      </c>
      <c r="F129" s="4">
        <f>L128*Invoer!$B$14/12</f>
        <v>0</v>
      </c>
      <c r="G129" s="4">
        <f>ABS(PMT(Invoer!$B$12/12,360-C129+1,L128,0))</f>
        <v>0</v>
      </c>
      <c r="I129" s="4">
        <f t="shared" si="9"/>
        <v>0</v>
      </c>
      <c r="J129" s="4">
        <f t="shared" si="10"/>
        <v>0</v>
      </c>
      <c r="K129" s="4">
        <f t="shared" si="11"/>
        <v>0</v>
      </c>
      <c r="L129" s="4">
        <f t="shared" si="13"/>
        <v>0</v>
      </c>
    </row>
    <row r="130" spans="1:12" x14ac:dyDescent="0.25">
      <c r="A130" s="10">
        <f t="shared" si="12"/>
        <v>48335</v>
      </c>
      <c r="B130">
        <f t="shared" si="7"/>
        <v>11</v>
      </c>
      <c r="C130">
        <v>129</v>
      </c>
      <c r="D130" s="4">
        <f t="shared" si="8"/>
        <v>0</v>
      </c>
      <c r="F130" s="4">
        <f>L129*Invoer!$B$14/12</f>
        <v>0</v>
      </c>
      <c r="G130" s="4">
        <f>ABS(PMT(Invoer!$B$12/12,360-C130+1,L129,0))</f>
        <v>0</v>
      </c>
      <c r="I130" s="4">
        <f t="shared" si="9"/>
        <v>0</v>
      </c>
      <c r="J130" s="4">
        <f t="shared" si="10"/>
        <v>0</v>
      </c>
      <c r="K130" s="4">
        <f t="shared" si="11"/>
        <v>0</v>
      </c>
      <c r="L130" s="4">
        <f t="shared" si="13"/>
        <v>0</v>
      </c>
    </row>
    <row r="131" spans="1:12" x14ac:dyDescent="0.25">
      <c r="A131" s="10">
        <f t="shared" si="12"/>
        <v>48366</v>
      </c>
      <c r="B131">
        <f t="shared" ref="B131:B194" si="14">CEILING(C131/12,1)</f>
        <v>11</v>
      </c>
      <c r="C131">
        <v>130</v>
      </c>
      <c r="D131" s="4">
        <f t="shared" ref="D131:D194" si="15">G131-F131</f>
        <v>0</v>
      </c>
      <c r="F131" s="4">
        <f>L130*Invoer!$B$14/12</f>
        <v>0</v>
      </c>
      <c r="G131" s="4">
        <f>ABS(PMT(Invoer!$B$12/12,360-C131+1,L130,0))</f>
        <v>0</v>
      </c>
      <c r="I131" s="4">
        <f t="shared" ref="I131:I194" si="16">G131-H131</f>
        <v>0</v>
      </c>
      <c r="J131" s="4">
        <f t="shared" ref="J131:J194" si="17">SUM(E131,G131)</f>
        <v>0</v>
      </c>
      <c r="K131" s="4">
        <f t="shared" ref="K131:K194" si="18">J131-H131</f>
        <v>0</v>
      </c>
      <c r="L131" s="4">
        <f t="shared" si="13"/>
        <v>0</v>
      </c>
    </row>
    <row r="132" spans="1:12" x14ac:dyDescent="0.25">
      <c r="A132" s="10">
        <f t="shared" ref="A132:A195" si="19">DATE(YEAR(A131),MONTH(A131)+1,DAY(A131))</f>
        <v>48396</v>
      </c>
      <c r="B132">
        <f t="shared" si="14"/>
        <v>11</v>
      </c>
      <c r="C132">
        <v>131</v>
      </c>
      <c r="D132" s="4">
        <f t="shared" si="15"/>
        <v>0</v>
      </c>
      <c r="F132" s="4">
        <f>L131*Invoer!$B$14/12</f>
        <v>0</v>
      </c>
      <c r="G132" s="4">
        <f>ABS(PMT(Invoer!$B$12/12,360-C132+1,L131,0))</f>
        <v>0</v>
      </c>
      <c r="I132" s="4">
        <f t="shared" si="16"/>
        <v>0</v>
      </c>
      <c r="J132" s="4">
        <f t="shared" si="17"/>
        <v>0</v>
      </c>
      <c r="K132" s="4">
        <f t="shared" si="18"/>
        <v>0</v>
      </c>
      <c r="L132" s="4">
        <f t="shared" ref="L132:L195" si="20">L131-D132-E132</f>
        <v>0</v>
      </c>
    </row>
    <row r="133" spans="1:12" x14ac:dyDescent="0.25">
      <c r="A133" s="10">
        <f t="shared" si="19"/>
        <v>48427</v>
      </c>
      <c r="B133">
        <f t="shared" si="14"/>
        <v>11</v>
      </c>
      <c r="C133">
        <v>132</v>
      </c>
      <c r="D133" s="4">
        <f t="shared" si="15"/>
        <v>0</v>
      </c>
      <c r="F133" s="4">
        <f>L132*Invoer!$B$14/12</f>
        <v>0</v>
      </c>
      <c r="G133" s="4">
        <f>ABS(PMT(Invoer!$B$12/12,360-C133+1,L132,0))</f>
        <v>0</v>
      </c>
      <c r="I133" s="4">
        <f t="shared" si="16"/>
        <v>0</v>
      </c>
      <c r="J133" s="4">
        <f t="shared" si="17"/>
        <v>0</v>
      </c>
      <c r="K133" s="4">
        <f t="shared" si="18"/>
        <v>0</v>
      </c>
      <c r="L133" s="4">
        <f t="shared" si="20"/>
        <v>0</v>
      </c>
    </row>
    <row r="134" spans="1:12" x14ac:dyDescent="0.25">
      <c r="A134" s="10">
        <f t="shared" si="19"/>
        <v>48458</v>
      </c>
      <c r="B134">
        <f t="shared" si="14"/>
        <v>12</v>
      </c>
      <c r="C134">
        <v>133</v>
      </c>
      <c r="D134" s="4">
        <f t="shared" si="15"/>
        <v>0</v>
      </c>
      <c r="F134" s="4">
        <f>L133*Invoer!$B$14/12</f>
        <v>0</v>
      </c>
      <c r="G134" s="4">
        <f>ABS(PMT(Invoer!$B$12/12,360-C134+1,L133,0))</f>
        <v>0</v>
      </c>
      <c r="I134" s="4">
        <f t="shared" si="16"/>
        <v>0</v>
      </c>
      <c r="J134" s="4">
        <f t="shared" si="17"/>
        <v>0</v>
      </c>
      <c r="K134" s="4">
        <f t="shared" si="18"/>
        <v>0</v>
      </c>
      <c r="L134" s="4">
        <f t="shared" si="20"/>
        <v>0</v>
      </c>
    </row>
    <row r="135" spans="1:12" x14ac:dyDescent="0.25">
      <c r="A135" s="10">
        <f t="shared" si="19"/>
        <v>48488</v>
      </c>
      <c r="B135">
        <f t="shared" si="14"/>
        <v>12</v>
      </c>
      <c r="C135">
        <v>134</v>
      </c>
      <c r="D135" s="4">
        <f t="shared" si="15"/>
        <v>0</v>
      </c>
      <c r="F135" s="4">
        <f>L134*Invoer!$B$14/12</f>
        <v>0</v>
      </c>
      <c r="G135" s="4">
        <f>ABS(PMT(Invoer!$B$12/12,360-C135+1,L134,0))</f>
        <v>0</v>
      </c>
      <c r="I135" s="4">
        <f t="shared" si="16"/>
        <v>0</v>
      </c>
      <c r="J135" s="4">
        <f t="shared" si="17"/>
        <v>0</v>
      </c>
      <c r="K135" s="4">
        <f t="shared" si="18"/>
        <v>0</v>
      </c>
      <c r="L135" s="4">
        <f t="shared" si="20"/>
        <v>0</v>
      </c>
    </row>
    <row r="136" spans="1:12" x14ac:dyDescent="0.25">
      <c r="A136" s="10">
        <f t="shared" si="19"/>
        <v>48519</v>
      </c>
      <c r="B136">
        <f t="shared" si="14"/>
        <v>12</v>
      </c>
      <c r="C136">
        <v>135</v>
      </c>
      <c r="D136" s="4">
        <f t="shared" si="15"/>
        <v>0</v>
      </c>
      <c r="F136" s="4">
        <f>L135*Invoer!$B$14/12</f>
        <v>0</v>
      </c>
      <c r="G136" s="4">
        <f>ABS(PMT(Invoer!$B$12/12,360-C136+1,L135,0))</f>
        <v>0</v>
      </c>
      <c r="I136" s="4">
        <f t="shared" si="16"/>
        <v>0</v>
      </c>
      <c r="J136" s="4">
        <f t="shared" si="17"/>
        <v>0</v>
      </c>
      <c r="K136" s="4">
        <f t="shared" si="18"/>
        <v>0</v>
      </c>
      <c r="L136" s="4">
        <f t="shared" si="20"/>
        <v>0</v>
      </c>
    </row>
    <row r="137" spans="1:12" x14ac:dyDescent="0.25">
      <c r="A137" s="10">
        <f t="shared" si="19"/>
        <v>48549</v>
      </c>
      <c r="B137">
        <f t="shared" si="14"/>
        <v>12</v>
      </c>
      <c r="C137">
        <v>136</v>
      </c>
      <c r="D137" s="4">
        <f t="shared" si="15"/>
        <v>0</v>
      </c>
      <c r="F137" s="4">
        <f>L136*Invoer!$B$14/12</f>
        <v>0</v>
      </c>
      <c r="G137" s="4">
        <f>ABS(PMT(Invoer!$B$12/12,360-C137+1,L136,0))</f>
        <v>0</v>
      </c>
      <c r="I137" s="4">
        <f t="shared" si="16"/>
        <v>0</v>
      </c>
      <c r="J137" s="4">
        <f t="shared" si="17"/>
        <v>0</v>
      </c>
      <c r="K137" s="4">
        <f t="shared" si="18"/>
        <v>0</v>
      </c>
      <c r="L137" s="4">
        <f t="shared" si="20"/>
        <v>0</v>
      </c>
    </row>
    <row r="138" spans="1:12" x14ac:dyDescent="0.25">
      <c r="A138" s="10">
        <f t="shared" si="19"/>
        <v>48580</v>
      </c>
      <c r="B138">
        <f t="shared" si="14"/>
        <v>12</v>
      </c>
      <c r="C138">
        <v>137</v>
      </c>
      <c r="D138" s="4">
        <f t="shared" si="15"/>
        <v>0</v>
      </c>
      <c r="F138" s="4">
        <f>L137*Invoer!$B$14/12</f>
        <v>0</v>
      </c>
      <c r="G138" s="4">
        <f>ABS(PMT(Invoer!$B$12/12,360-C138+1,L137,0))</f>
        <v>0</v>
      </c>
      <c r="I138" s="4">
        <f t="shared" si="16"/>
        <v>0</v>
      </c>
      <c r="J138" s="4">
        <f t="shared" si="17"/>
        <v>0</v>
      </c>
      <c r="K138" s="4">
        <f t="shared" si="18"/>
        <v>0</v>
      </c>
      <c r="L138" s="4">
        <f t="shared" si="20"/>
        <v>0</v>
      </c>
    </row>
    <row r="139" spans="1:12" x14ac:dyDescent="0.25">
      <c r="A139" s="10">
        <f t="shared" si="19"/>
        <v>48611</v>
      </c>
      <c r="B139">
        <f t="shared" si="14"/>
        <v>12</v>
      </c>
      <c r="C139">
        <v>138</v>
      </c>
      <c r="D139" s="4">
        <f t="shared" si="15"/>
        <v>0</v>
      </c>
      <c r="F139" s="4">
        <f>L138*Invoer!$B$14/12</f>
        <v>0</v>
      </c>
      <c r="G139" s="4">
        <f>ABS(PMT(Invoer!$B$12/12,360-C139+1,L138,0))</f>
        <v>0</v>
      </c>
      <c r="I139" s="4">
        <f t="shared" si="16"/>
        <v>0</v>
      </c>
      <c r="J139" s="4">
        <f t="shared" si="17"/>
        <v>0</v>
      </c>
      <c r="K139" s="4">
        <f t="shared" si="18"/>
        <v>0</v>
      </c>
      <c r="L139" s="4">
        <f t="shared" si="20"/>
        <v>0</v>
      </c>
    </row>
    <row r="140" spans="1:12" x14ac:dyDescent="0.25">
      <c r="A140" s="10">
        <f t="shared" si="19"/>
        <v>48639</v>
      </c>
      <c r="B140">
        <f t="shared" si="14"/>
        <v>12</v>
      </c>
      <c r="C140">
        <v>139</v>
      </c>
      <c r="D140" s="4">
        <f t="shared" si="15"/>
        <v>0</v>
      </c>
      <c r="F140" s="4">
        <f>L139*Invoer!$B$14/12</f>
        <v>0</v>
      </c>
      <c r="G140" s="4">
        <f>ABS(PMT(Invoer!$B$12/12,360-C140+1,L139,0))</f>
        <v>0</v>
      </c>
      <c r="I140" s="4">
        <f t="shared" si="16"/>
        <v>0</v>
      </c>
      <c r="J140" s="4">
        <f t="shared" si="17"/>
        <v>0</v>
      </c>
      <c r="K140" s="4">
        <f t="shared" si="18"/>
        <v>0</v>
      </c>
      <c r="L140" s="4">
        <f t="shared" si="20"/>
        <v>0</v>
      </c>
    </row>
    <row r="141" spans="1:12" x14ac:dyDescent="0.25">
      <c r="A141" s="10">
        <f t="shared" si="19"/>
        <v>48670</v>
      </c>
      <c r="B141">
        <f t="shared" si="14"/>
        <v>12</v>
      </c>
      <c r="C141">
        <v>140</v>
      </c>
      <c r="D141" s="4">
        <f t="shared" si="15"/>
        <v>0</v>
      </c>
      <c r="F141" s="4">
        <f>L140*Invoer!$B$14/12</f>
        <v>0</v>
      </c>
      <c r="G141" s="4">
        <f>ABS(PMT(Invoer!$B$12/12,360-C141+1,L140,0))</f>
        <v>0</v>
      </c>
      <c r="I141" s="4">
        <f t="shared" si="16"/>
        <v>0</v>
      </c>
      <c r="J141" s="4">
        <f t="shared" si="17"/>
        <v>0</v>
      </c>
      <c r="K141" s="4">
        <f t="shared" si="18"/>
        <v>0</v>
      </c>
      <c r="L141" s="4">
        <f t="shared" si="20"/>
        <v>0</v>
      </c>
    </row>
    <row r="142" spans="1:12" x14ac:dyDescent="0.25">
      <c r="A142" s="10">
        <f t="shared" si="19"/>
        <v>48700</v>
      </c>
      <c r="B142">
        <f t="shared" si="14"/>
        <v>12</v>
      </c>
      <c r="C142">
        <v>141</v>
      </c>
      <c r="D142" s="4">
        <f t="shared" si="15"/>
        <v>0</v>
      </c>
      <c r="F142" s="4">
        <f>L141*Invoer!$B$14/12</f>
        <v>0</v>
      </c>
      <c r="G142" s="4">
        <f>ABS(PMT(Invoer!$B$12/12,360-C142+1,L141,0))</f>
        <v>0</v>
      </c>
      <c r="I142" s="4">
        <f t="shared" si="16"/>
        <v>0</v>
      </c>
      <c r="J142" s="4">
        <f t="shared" si="17"/>
        <v>0</v>
      </c>
      <c r="K142" s="4">
        <f t="shared" si="18"/>
        <v>0</v>
      </c>
      <c r="L142" s="4">
        <f t="shared" si="20"/>
        <v>0</v>
      </c>
    </row>
    <row r="143" spans="1:12" x14ac:dyDescent="0.25">
      <c r="A143" s="10">
        <f t="shared" si="19"/>
        <v>48731</v>
      </c>
      <c r="B143">
        <f t="shared" si="14"/>
        <v>12</v>
      </c>
      <c r="C143">
        <v>142</v>
      </c>
      <c r="D143" s="4">
        <f t="shared" si="15"/>
        <v>0</v>
      </c>
      <c r="F143" s="4">
        <f>L142*Invoer!$B$14/12</f>
        <v>0</v>
      </c>
      <c r="G143" s="4">
        <f>ABS(PMT(Invoer!$B$12/12,360-C143+1,L142,0))</f>
        <v>0</v>
      </c>
      <c r="I143" s="4">
        <f t="shared" si="16"/>
        <v>0</v>
      </c>
      <c r="J143" s="4">
        <f t="shared" si="17"/>
        <v>0</v>
      </c>
      <c r="K143" s="4">
        <f t="shared" si="18"/>
        <v>0</v>
      </c>
      <c r="L143" s="4">
        <f t="shared" si="20"/>
        <v>0</v>
      </c>
    </row>
    <row r="144" spans="1:12" x14ac:dyDescent="0.25">
      <c r="A144" s="10">
        <f t="shared" si="19"/>
        <v>48761</v>
      </c>
      <c r="B144">
        <f t="shared" si="14"/>
        <v>12</v>
      </c>
      <c r="C144">
        <v>143</v>
      </c>
      <c r="D144" s="4">
        <f t="shared" si="15"/>
        <v>0</v>
      </c>
      <c r="F144" s="4">
        <f>L143*Invoer!$B$14/12</f>
        <v>0</v>
      </c>
      <c r="G144" s="4">
        <f>ABS(PMT(Invoer!$B$12/12,360-C144+1,L143,0))</f>
        <v>0</v>
      </c>
      <c r="I144" s="4">
        <f t="shared" si="16"/>
        <v>0</v>
      </c>
      <c r="J144" s="4">
        <f t="shared" si="17"/>
        <v>0</v>
      </c>
      <c r="K144" s="4">
        <f t="shared" si="18"/>
        <v>0</v>
      </c>
      <c r="L144" s="4">
        <f t="shared" si="20"/>
        <v>0</v>
      </c>
    </row>
    <row r="145" spans="1:12" x14ac:dyDescent="0.25">
      <c r="A145" s="10">
        <f t="shared" si="19"/>
        <v>48792</v>
      </c>
      <c r="B145">
        <f t="shared" si="14"/>
        <v>12</v>
      </c>
      <c r="C145">
        <v>144</v>
      </c>
      <c r="D145" s="4">
        <f t="shared" si="15"/>
        <v>0</v>
      </c>
      <c r="F145" s="4">
        <f>L144*Invoer!$B$14/12</f>
        <v>0</v>
      </c>
      <c r="G145" s="4">
        <f>ABS(PMT(Invoer!$B$12/12,360-C145+1,L144,0))</f>
        <v>0</v>
      </c>
      <c r="I145" s="4">
        <f t="shared" si="16"/>
        <v>0</v>
      </c>
      <c r="J145" s="4">
        <f t="shared" si="17"/>
        <v>0</v>
      </c>
      <c r="K145" s="4">
        <f t="shared" si="18"/>
        <v>0</v>
      </c>
      <c r="L145" s="4">
        <f t="shared" si="20"/>
        <v>0</v>
      </c>
    </row>
    <row r="146" spans="1:12" x14ac:dyDescent="0.25">
      <c r="A146" s="10">
        <f t="shared" si="19"/>
        <v>48823</v>
      </c>
      <c r="B146">
        <f t="shared" si="14"/>
        <v>13</v>
      </c>
      <c r="C146">
        <v>145</v>
      </c>
      <c r="D146" s="4">
        <f t="shared" si="15"/>
        <v>0</v>
      </c>
      <c r="F146" s="4">
        <f>L145*Invoer!$B$14/12</f>
        <v>0</v>
      </c>
      <c r="G146" s="4">
        <f>ABS(PMT(Invoer!$B$12/12,360-C146+1,L145,0))</f>
        <v>0</v>
      </c>
      <c r="I146" s="4">
        <f t="shared" si="16"/>
        <v>0</v>
      </c>
      <c r="J146" s="4">
        <f t="shared" si="17"/>
        <v>0</v>
      </c>
      <c r="K146" s="4">
        <f t="shared" si="18"/>
        <v>0</v>
      </c>
      <c r="L146" s="4">
        <f t="shared" si="20"/>
        <v>0</v>
      </c>
    </row>
    <row r="147" spans="1:12" x14ac:dyDescent="0.25">
      <c r="A147" s="10">
        <f t="shared" si="19"/>
        <v>48853</v>
      </c>
      <c r="B147">
        <f t="shared" si="14"/>
        <v>13</v>
      </c>
      <c r="C147">
        <v>146</v>
      </c>
      <c r="D147" s="4">
        <f t="shared" si="15"/>
        <v>0</v>
      </c>
      <c r="F147" s="4">
        <f>L146*Invoer!$B$14/12</f>
        <v>0</v>
      </c>
      <c r="G147" s="4">
        <f>ABS(PMT(Invoer!$B$12/12,360-C147+1,L146,0))</f>
        <v>0</v>
      </c>
      <c r="I147" s="4">
        <f t="shared" si="16"/>
        <v>0</v>
      </c>
      <c r="J147" s="4">
        <f t="shared" si="17"/>
        <v>0</v>
      </c>
      <c r="K147" s="4">
        <f t="shared" si="18"/>
        <v>0</v>
      </c>
      <c r="L147" s="4">
        <f t="shared" si="20"/>
        <v>0</v>
      </c>
    </row>
    <row r="148" spans="1:12" x14ac:dyDescent="0.25">
      <c r="A148" s="10">
        <f t="shared" si="19"/>
        <v>48884</v>
      </c>
      <c r="B148">
        <f t="shared" si="14"/>
        <v>13</v>
      </c>
      <c r="C148">
        <v>147</v>
      </c>
      <c r="D148" s="4">
        <f t="shared" si="15"/>
        <v>0</v>
      </c>
      <c r="F148" s="4">
        <f>L147*Invoer!$B$14/12</f>
        <v>0</v>
      </c>
      <c r="G148" s="4">
        <f>ABS(PMT(Invoer!$B$12/12,360-C148+1,L147,0))</f>
        <v>0</v>
      </c>
      <c r="I148" s="4">
        <f t="shared" si="16"/>
        <v>0</v>
      </c>
      <c r="J148" s="4">
        <f t="shared" si="17"/>
        <v>0</v>
      </c>
      <c r="K148" s="4">
        <f t="shared" si="18"/>
        <v>0</v>
      </c>
      <c r="L148" s="4">
        <f t="shared" si="20"/>
        <v>0</v>
      </c>
    </row>
    <row r="149" spans="1:12" x14ac:dyDescent="0.25">
      <c r="A149" s="10">
        <f t="shared" si="19"/>
        <v>48914</v>
      </c>
      <c r="B149">
        <f t="shared" si="14"/>
        <v>13</v>
      </c>
      <c r="C149">
        <v>148</v>
      </c>
      <c r="D149" s="4">
        <f t="shared" si="15"/>
        <v>0</v>
      </c>
      <c r="F149" s="4">
        <f>L148*Invoer!$B$14/12</f>
        <v>0</v>
      </c>
      <c r="G149" s="4">
        <f>ABS(PMT(Invoer!$B$12/12,360-C149+1,L148,0))</f>
        <v>0</v>
      </c>
      <c r="I149" s="4">
        <f t="shared" si="16"/>
        <v>0</v>
      </c>
      <c r="J149" s="4">
        <f t="shared" si="17"/>
        <v>0</v>
      </c>
      <c r="K149" s="4">
        <f t="shared" si="18"/>
        <v>0</v>
      </c>
      <c r="L149" s="4">
        <f t="shared" si="20"/>
        <v>0</v>
      </c>
    </row>
    <row r="150" spans="1:12" x14ac:dyDescent="0.25">
      <c r="A150" s="10">
        <f t="shared" si="19"/>
        <v>48945</v>
      </c>
      <c r="B150">
        <f t="shared" si="14"/>
        <v>13</v>
      </c>
      <c r="C150">
        <v>149</v>
      </c>
      <c r="D150" s="4">
        <f t="shared" si="15"/>
        <v>0</v>
      </c>
      <c r="F150" s="4">
        <f>L149*Invoer!$B$14/12</f>
        <v>0</v>
      </c>
      <c r="G150" s="4">
        <f>ABS(PMT(Invoer!$B$12/12,360-C150+1,L149,0))</f>
        <v>0</v>
      </c>
      <c r="I150" s="4">
        <f t="shared" si="16"/>
        <v>0</v>
      </c>
      <c r="J150" s="4">
        <f t="shared" si="17"/>
        <v>0</v>
      </c>
      <c r="K150" s="4">
        <f t="shared" si="18"/>
        <v>0</v>
      </c>
      <c r="L150" s="4">
        <f t="shared" si="20"/>
        <v>0</v>
      </c>
    </row>
    <row r="151" spans="1:12" x14ac:dyDescent="0.25">
      <c r="A151" s="10">
        <f t="shared" si="19"/>
        <v>48976</v>
      </c>
      <c r="B151">
        <f t="shared" si="14"/>
        <v>13</v>
      </c>
      <c r="C151">
        <v>150</v>
      </c>
      <c r="D151" s="4">
        <f t="shared" si="15"/>
        <v>0</v>
      </c>
      <c r="F151" s="4">
        <f>L150*Invoer!$B$14/12</f>
        <v>0</v>
      </c>
      <c r="G151" s="4">
        <f>ABS(PMT(Invoer!$B$12/12,360-C151+1,L150,0))</f>
        <v>0</v>
      </c>
      <c r="I151" s="4">
        <f t="shared" si="16"/>
        <v>0</v>
      </c>
      <c r="J151" s="4">
        <f t="shared" si="17"/>
        <v>0</v>
      </c>
      <c r="K151" s="4">
        <f t="shared" si="18"/>
        <v>0</v>
      </c>
      <c r="L151" s="4">
        <f t="shared" si="20"/>
        <v>0</v>
      </c>
    </row>
    <row r="152" spans="1:12" x14ac:dyDescent="0.25">
      <c r="A152" s="10">
        <f t="shared" si="19"/>
        <v>49004</v>
      </c>
      <c r="B152">
        <f t="shared" si="14"/>
        <v>13</v>
      </c>
      <c r="C152">
        <v>151</v>
      </c>
      <c r="D152" s="4">
        <f t="shared" si="15"/>
        <v>0</v>
      </c>
      <c r="F152" s="4">
        <f>L151*Invoer!$B$14/12</f>
        <v>0</v>
      </c>
      <c r="G152" s="4">
        <f>ABS(PMT(Invoer!$B$12/12,360-C152+1,L151,0))</f>
        <v>0</v>
      </c>
      <c r="I152" s="4">
        <f t="shared" si="16"/>
        <v>0</v>
      </c>
      <c r="J152" s="4">
        <f t="shared" si="17"/>
        <v>0</v>
      </c>
      <c r="K152" s="4">
        <f t="shared" si="18"/>
        <v>0</v>
      </c>
      <c r="L152" s="4">
        <f t="shared" si="20"/>
        <v>0</v>
      </c>
    </row>
    <row r="153" spans="1:12" x14ac:dyDescent="0.25">
      <c r="A153" s="10">
        <f t="shared" si="19"/>
        <v>49035</v>
      </c>
      <c r="B153">
        <f t="shared" si="14"/>
        <v>13</v>
      </c>
      <c r="C153">
        <v>152</v>
      </c>
      <c r="D153" s="4">
        <f t="shared" si="15"/>
        <v>0</v>
      </c>
      <c r="F153" s="4">
        <f>L152*Invoer!$B$14/12</f>
        <v>0</v>
      </c>
      <c r="G153" s="4">
        <f>ABS(PMT(Invoer!$B$12/12,360-C153+1,L152,0))</f>
        <v>0</v>
      </c>
      <c r="I153" s="4">
        <f t="shared" si="16"/>
        <v>0</v>
      </c>
      <c r="J153" s="4">
        <f t="shared" si="17"/>
        <v>0</v>
      </c>
      <c r="K153" s="4">
        <f t="shared" si="18"/>
        <v>0</v>
      </c>
      <c r="L153" s="4">
        <f t="shared" si="20"/>
        <v>0</v>
      </c>
    </row>
    <row r="154" spans="1:12" x14ac:dyDescent="0.25">
      <c r="A154" s="10">
        <f t="shared" si="19"/>
        <v>49065</v>
      </c>
      <c r="B154">
        <f t="shared" si="14"/>
        <v>13</v>
      </c>
      <c r="C154">
        <v>153</v>
      </c>
      <c r="D154" s="4">
        <f t="shared" si="15"/>
        <v>0</v>
      </c>
      <c r="F154" s="4">
        <f>L153*Invoer!$B$14/12</f>
        <v>0</v>
      </c>
      <c r="G154" s="4">
        <f>ABS(PMT(Invoer!$B$12/12,360-C154+1,L153,0))</f>
        <v>0</v>
      </c>
      <c r="I154" s="4">
        <f t="shared" si="16"/>
        <v>0</v>
      </c>
      <c r="J154" s="4">
        <f t="shared" si="17"/>
        <v>0</v>
      </c>
      <c r="K154" s="4">
        <f t="shared" si="18"/>
        <v>0</v>
      </c>
      <c r="L154" s="4">
        <f t="shared" si="20"/>
        <v>0</v>
      </c>
    </row>
    <row r="155" spans="1:12" x14ac:dyDescent="0.25">
      <c r="A155" s="10">
        <f t="shared" si="19"/>
        <v>49096</v>
      </c>
      <c r="B155">
        <f t="shared" si="14"/>
        <v>13</v>
      </c>
      <c r="C155">
        <v>154</v>
      </c>
      <c r="D155" s="4">
        <f t="shared" si="15"/>
        <v>0</v>
      </c>
      <c r="F155" s="4">
        <f>L154*Invoer!$B$14/12</f>
        <v>0</v>
      </c>
      <c r="G155" s="4">
        <f>ABS(PMT(Invoer!$B$12/12,360-C155+1,L154,0))</f>
        <v>0</v>
      </c>
      <c r="I155" s="4">
        <f t="shared" si="16"/>
        <v>0</v>
      </c>
      <c r="J155" s="4">
        <f t="shared" si="17"/>
        <v>0</v>
      </c>
      <c r="K155" s="4">
        <f t="shared" si="18"/>
        <v>0</v>
      </c>
      <c r="L155" s="4">
        <f t="shared" si="20"/>
        <v>0</v>
      </c>
    </row>
    <row r="156" spans="1:12" x14ac:dyDescent="0.25">
      <c r="A156" s="10">
        <f t="shared" si="19"/>
        <v>49126</v>
      </c>
      <c r="B156">
        <f t="shared" si="14"/>
        <v>13</v>
      </c>
      <c r="C156">
        <v>155</v>
      </c>
      <c r="D156" s="4">
        <f t="shared" si="15"/>
        <v>0</v>
      </c>
      <c r="F156" s="4">
        <f>L155*Invoer!$B$14/12</f>
        <v>0</v>
      </c>
      <c r="G156" s="4">
        <f>ABS(PMT(Invoer!$B$12/12,360-C156+1,L155,0))</f>
        <v>0</v>
      </c>
      <c r="I156" s="4">
        <f t="shared" si="16"/>
        <v>0</v>
      </c>
      <c r="J156" s="4">
        <f t="shared" si="17"/>
        <v>0</v>
      </c>
      <c r="K156" s="4">
        <f t="shared" si="18"/>
        <v>0</v>
      </c>
      <c r="L156" s="4">
        <f t="shared" si="20"/>
        <v>0</v>
      </c>
    </row>
    <row r="157" spans="1:12" x14ac:dyDescent="0.25">
      <c r="A157" s="10">
        <f t="shared" si="19"/>
        <v>49157</v>
      </c>
      <c r="B157">
        <f t="shared" si="14"/>
        <v>13</v>
      </c>
      <c r="C157">
        <v>156</v>
      </c>
      <c r="D157" s="4">
        <f t="shared" si="15"/>
        <v>0</v>
      </c>
      <c r="F157" s="4">
        <f>L156*Invoer!$B$14/12</f>
        <v>0</v>
      </c>
      <c r="G157" s="4">
        <f>ABS(PMT(Invoer!$B$12/12,360-C157+1,L156,0))</f>
        <v>0</v>
      </c>
      <c r="I157" s="4">
        <f t="shared" si="16"/>
        <v>0</v>
      </c>
      <c r="J157" s="4">
        <f t="shared" si="17"/>
        <v>0</v>
      </c>
      <c r="K157" s="4">
        <f t="shared" si="18"/>
        <v>0</v>
      </c>
      <c r="L157" s="4">
        <f t="shared" si="20"/>
        <v>0</v>
      </c>
    </row>
    <row r="158" spans="1:12" x14ac:dyDescent="0.25">
      <c r="A158" s="10">
        <f t="shared" si="19"/>
        <v>49188</v>
      </c>
      <c r="B158">
        <f t="shared" si="14"/>
        <v>14</v>
      </c>
      <c r="C158">
        <v>157</v>
      </c>
      <c r="D158" s="4">
        <f t="shared" si="15"/>
        <v>0</v>
      </c>
      <c r="F158" s="4">
        <f>L157*Invoer!$B$14/12</f>
        <v>0</v>
      </c>
      <c r="G158" s="4">
        <f>ABS(PMT(Invoer!$B$12/12,360-C158+1,L157,0))</f>
        <v>0</v>
      </c>
      <c r="I158" s="4">
        <f t="shared" si="16"/>
        <v>0</v>
      </c>
      <c r="J158" s="4">
        <f t="shared" si="17"/>
        <v>0</v>
      </c>
      <c r="K158" s="4">
        <f t="shared" si="18"/>
        <v>0</v>
      </c>
      <c r="L158" s="4">
        <f t="shared" si="20"/>
        <v>0</v>
      </c>
    </row>
    <row r="159" spans="1:12" x14ac:dyDescent="0.25">
      <c r="A159" s="10">
        <f t="shared" si="19"/>
        <v>49218</v>
      </c>
      <c r="B159">
        <f t="shared" si="14"/>
        <v>14</v>
      </c>
      <c r="C159">
        <v>158</v>
      </c>
      <c r="D159" s="4">
        <f t="shared" si="15"/>
        <v>0</v>
      </c>
      <c r="F159" s="4">
        <f>L158*Invoer!$B$14/12</f>
        <v>0</v>
      </c>
      <c r="G159" s="4">
        <f>ABS(PMT(Invoer!$B$12/12,360-C159+1,L158,0))</f>
        <v>0</v>
      </c>
      <c r="I159" s="4">
        <f t="shared" si="16"/>
        <v>0</v>
      </c>
      <c r="J159" s="4">
        <f t="shared" si="17"/>
        <v>0</v>
      </c>
      <c r="K159" s="4">
        <f t="shared" si="18"/>
        <v>0</v>
      </c>
      <c r="L159" s="4">
        <f t="shared" si="20"/>
        <v>0</v>
      </c>
    </row>
    <row r="160" spans="1:12" x14ac:dyDescent="0.25">
      <c r="A160" s="10">
        <f t="shared" si="19"/>
        <v>49249</v>
      </c>
      <c r="B160">
        <f t="shared" si="14"/>
        <v>14</v>
      </c>
      <c r="C160">
        <v>159</v>
      </c>
      <c r="D160" s="4">
        <f t="shared" si="15"/>
        <v>0</v>
      </c>
      <c r="F160" s="4">
        <f>L159*Invoer!$B$14/12</f>
        <v>0</v>
      </c>
      <c r="G160" s="4">
        <f>ABS(PMT(Invoer!$B$12/12,360-C160+1,L159,0))</f>
        <v>0</v>
      </c>
      <c r="I160" s="4">
        <f t="shared" si="16"/>
        <v>0</v>
      </c>
      <c r="J160" s="4">
        <f t="shared" si="17"/>
        <v>0</v>
      </c>
      <c r="K160" s="4">
        <f t="shared" si="18"/>
        <v>0</v>
      </c>
      <c r="L160" s="4">
        <f t="shared" si="20"/>
        <v>0</v>
      </c>
    </row>
    <row r="161" spans="1:12" x14ac:dyDescent="0.25">
      <c r="A161" s="10">
        <f t="shared" si="19"/>
        <v>49279</v>
      </c>
      <c r="B161">
        <f t="shared" si="14"/>
        <v>14</v>
      </c>
      <c r="C161">
        <v>160</v>
      </c>
      <c r="D161" s="4">
        <f t="shared" si="15"/>
        <v>0</v>
      </c>
      <c r="F161" s="4">
        <f>L160*Invoer!$B$14/12</f>
        <v>0</v>
      </c>
      <c r="G161" s="4">
        <f>ABS(PMT(Invoer!$B$12/12,360-C161+1,L160,0))</f>
        <v>0</v>
      </c>
      <c r="I161" s="4">
        <f t="shared" si="16"/>
        <v>0</v>
      </c>
      <c r="J161" s="4">
        <f t="shared" si="17"/>
        <v>0</v>
      </c>
      <c r="K161" s="4">
        <f t="shared" si="18"/>
        <v>0</v>
      </c>
      <c r="L161" s="4">
        <f t="shared" si="20"/>
        <v>0</v>
      </c>
    </row>
    <row r="162" spans="1:12" x14ac:dyDescent="0.25">
      <c r="A162" s="10">
        <f t="shared" si="19"/>
        <v>49310</v>
      </c>
      <c r="B162">
        <f t="shared" si="14"/>
        <v>14</v>
      </c>
      <c r="C162">
        <v>161</v>
      </c>
      <c r="D162" s="4">
        <f t="shared" si="15"/>
        <v>0</v>
      </c>
      <c r="F162" s="4">
        <f>L161*Invoer!$B$14/12</f>
        <v>0</v>
      </c>
      <c r="G162" s="4">
        <f>ABS(PMT(Invoer!$B$12/12,360-C162+1,L161,0))</f>
        <v>0</v>
      </c>
      <c r="I162" s="4">
        <f t="shared" si="16"/>
        <v>0</v>
      </c>
      <c r="J162" s="4">
        <f t="shared" si="17"/>
        <v>0</v>
      </c>
      <c r="K162" s="4">
        <f t="shared" si="18"/>
        <v>0</v>
      </c>
      <c r="L162" s="4">
        <f t="shared" si="20"/>
        <v>0</v>
      </c>
    </row>
    <row r="163" spans="1:12" x14ac:dyDescent="0.25">
      <c r="A163" s="10">
        <f t="shared" si="19"/>
        <v>49341</v>
      </c>
      <c r="B163">
        <f t="shared" si="14"/>
        <v>14</v>
      </c>
      <c r="C163">
        <v>162</v>
      </c>
      <c r="D163" s="4">
        <f t="shared" si="15"/>
        <v>0</v>
      </c>
      <c r="F163" s="4">
        <f>L162*Invoer!$B$14/12</f>
        <v>0</v>
      </c>
      <c r="G163" s="4">
        <f>ABS(PMT(Invoer!$B$12/12,360-C163+1,L162,0))</f>
        <v>0</v>
      </c>
      <c r="I163" s="4">
        <f t="shared" si="16"/>
        <v>0</v>
      </c>
      <c r="J163" s="4">
        <f t="shared" si="17"/>
        <v>0</v>
      </c>
      <c r="K163" s="4">
        <f t="shared" si="18"/>
        <v>0</v>
      </c>
      <c r="L163" s="4">
        <f t="shared" si="20"/>
        <v>0</v>
      </c>
    </row>
    <row r="164" spans="1:12" x14ac:dyDescent="0.25">
      <c r="A164" s="10">
        <f t="shared" si="19"/>
        <v>49369</v>
      </c>
      <c r="B164">
        <f t="shared" si="14"/>
        <v>14</v>
      </c>
      <c r="C164">
        <v>163</v>
      </c>
      <c r="D164" s="4">
        <f t="shared" si="15"/>
        <v>0</v>
      </c>
      <c r="F164" s="4">
        <f>L163*Invoer!$B$14/12</f>
        <v>0</v>
      </c>
      <c r="G164" s="4">
        <f>ABS(PMT(Invoer!$B$12/12,360-C164+1,L163,0))</f>
        <v>0</v>
      </c>
      <c r="I164" s="4">
        <f t="shared" si="16"/>
        <v>0</v>
      </c>
      <c r="J164" s="4">
        <f t="shared" si="17"/>
        <v>0</v>
      </c>
      <c r="K164" s="4">
        <f t="shared" si="18"/>
        <v>0</v>
      </c>
      <c r="L164" s="4">
        <f t="shared" si="20"/>
        <v>0</v>
      </c>
    </row>
    <row r="165" spans="1:12" x14ac:dyDescent="0.25">
      <c r="A165" s="10">
        <f t="shared" si="19"/>
        <v>49400</v>
      </c>
      <c r="B165">
        <f t="shared" si="14"/>
        <v>14</v>
      </c>
      <c r="C165">
        <v>164</v>
      </c>
      <c r="D165" s="4">
        <f t="shared" si="15"/>
        <v>0</v>
      </c>
      <c r="F165" s="4">
        <f>L164*Invoer!$B$14/12</f>
        <v>0</v>
      </c>
      <c r="G165" s="4">
        <f>ABS(PMT(Invoer!$B$12/12,360-C165+1,L164,0))</f>
        <v>0</v>
      </c>
      <c r="I165" s="4">
        <f t="shared" si="16"/>
        <v>0</v>
      </c>
      <c r="J165" s="4">
        <f t="shared" si="17"/>
        <v>0</v>
      </c>
      <c r="K165" s="4">
        <f t="shared" si="18"/>
        <v>0</v>
      </c>
      <c r="L165" s="4">
        <f t="shared" si="20"/>
        <v>0</v>
      </c>
    </row>
    <row r="166" spans="1:12" x14ac:dyDescent="0.25">
      <c r="A166" s="10">
        <f t="shared" si="19"/>
        <v>49430</v>
      </c>
      <c r="B166">
        <f t="shared" si="14"/>
        <v>14</v>
      </c>
      <c r="C166">
        <v>165</v>
      </c>
      <c r="D166" s="4">
        <f t="shared" si="15"/>
        <v>0</v>
      </c>
      <c r="F166" s="4">
        <f>L165*Invoer!$B$14/12</f>
        <v>0</v>
      </c>
      <c r="G166" s="4">
        <f>ABS(PMT(Invoer!$B$12/12,360-C166+1,L165,0))</f>
        <v>0</v>
      </c>
      <c r="I166" s="4">
        <f t="shared" si="16"/>
        <v>0</v>
      </c>
      <c r="J166" s="4">
        <f t="shared" si="17"/>
        <v>0</v>
      </c>
      <c r="K166" s="4">
        <f t="shared" si="18"/>
        <v>0</v>
      </c>
      <c r="L166" s="4">
        <f t="shared" si="20"/>
        <v>0</v>
      </c>
    </row>
    <row r="167" spans="1:12" x14ac:dyDescent="0.25">
      <c r="A167" s="10">
        <f t="shared" si="19"/>
        <v>49461</v>
      </c>
      <c r="B167">
        <f t="shared" si="14"/>
        <v>14</v>
      </c>
      <c r="C167">
        <v>166</v>
      </c>
      <c r="D167" s="4">
        <f t="shared" si="15"/>
        <v>0</v>
      </c>
      <c r="F167" s="4">
        <f>L166*Invoer!$B$14/12</f>
        <v>0</v>
      </c>
      <c r="G167" s="4">
        <f>ABS(PMT(Invoer!$B$12/12,360-C167+1,L166,0))</f>
        <v>0</v>
      </c>
      <c r="I167" s="4">
        <f t="shared" si="16"/>
        <v>0</v>
      </c>
      <c r="J167" s="4">
        <f t="shared" si="17"/>
        <v>0</v>
      </c>
      <c r="K167" s="4">
        <f t="shared" si="18"/>
        <v>0</v>
      </c>
      <c r="L167" s="4">
        <f t="shared" si="20"/>
        <v>0</v>
      </c>
    </row>
    <row r="168" spans="1:12" x14ac:dyDescent="0.25">
      <c r="A168" s="10">
        <f t="shared" si="19"/>
        <v>49491</v>
      </c>
      <c r="B168">
        <f t="shared" si="14"/>
        <v>14</v>
      </c>
      <c r="C168">
        <v>167</v>
      </c>
      <c r="D168" s="4">
        <f t="shared" si="15"/>
        <v>0</v>
      </c>
      <c r="F168" s="4">
        <f>L167*Invoer!$B$14/12</f>
        <v>0</v>
      </c>
      <c r="G168" s="4">
        <f>ABS(PMT(Invoer!$B$12/12,360-C168+1,L167,0))</f>
        <v>0</v>
      </c>
      <c r="I168" s="4">
        <f t="shared" si="16"/>
        <v>0</v>
      </c>
      <c r="J168" s="4">
        <f t="shared" si="17"/>
        <v>0</v>
      </c>
      <c r="K168" s="4">
        <f t="shared" si="18"/>
        <v>0</v>
      </c>
      <c r="L168" s="4">
        <f t="shared" si="20"/>
        <v>0</v>
      </c>
    </row>
    <row r="169" spans="1:12" x14ac:dyDescent="0.25">
      <c r="A169" s="10">
        <f t="shared" si="19"/>
        <v>49522</v>
      </c>
      <c r="B169">
        <f t="shared" si="14"/>
        <v>14</v>
      </c>
      <c r="C169">
        <v>168</v>
      </c>
      <c r="D169" s="4">
        <f t="shared" si="15"/>
        <v>0</v>
      </c>
      <c r="F169" s="4">
        <f>L168*Invoer!$B$14/12</f>
        <v>0</v>
      </c>
      <c r="G169" s="4">
        <f>ABS(PMT(Invoer!$B$12/12,360-C169+1,L168,0))</f>
        <v>0</v>
      </c>
      <c r="I169" s="4">
        <f t="shared" si="16"/>
        <v>0</v>
      </c>
      <c r="J169" s="4">
        <f t="shared" si="17"/>
        <v>0</v>
      </c>
      <c r="K169" s="4">
        <f t="shared" si="18"/>
        <v>0</v>
      </c>
      <c r="L169" s="4">
        <f t="shared" si="20"/>
        <v>0</v>
      </c>
    </row>
    <row r="170" spans="1:12" x14ac:dyDescent="0.25">
      <c r="A170" s="10">
        <f t="shared" si="19"/>
        <v>49553</v>
      </c>
      <c r="B170">
        <f t="shared" si="14"/>
        <v>15</v>
      </c>
      <c r="C170">
        <v>169</v>
      </c>
      <c r="D170" s="4">
        <f t="shared" si="15"/>
        <v>0</v>
      </c>
      <c r="F170" s="4">
        <f>L169*Invoer!$B$14/12</f>
        <v>0</v>
      </c>
      <c r="G170" s="4">
        <f>ABS(PMT(Invoer!$B$12/12,360-C170+1,L169,0))</f>
        <v>0</v>
      </c>
      <c r="I170" s="4">
        <f t="shared" si="16"/>
        <v>0</v>
      </c>
      <c r="J170" s="4">
        <f t="shared" si="17"/>
        <v>0</v>
      </c>
      <c r="K170" s="4">
        <f t="shared" si="18"/>
        <v>0</v>
      </c>
      <c r="L170" s="4">
        <f t="shared" si="20"/>
        <v>0</v>
      </c>
    </row>
    <row r="171" spans="1:12" x14ac:dyDescent="0.25">
      <c r="A171" s="10">
        <f t="shared" si="19"/>
        <v>49583</v>
      </c>
      <c r="B171">
        <f t="shared" si="14"/>
        <v>15</v>
      </c>
      <c r="C171">
        <v>170</v>
      </c>
      <c r="D171" s="4">
        <f t="shared" si="15"/>
        <v>0</v>
      </c>
      <c r="F171" s="4">
        <f>L170*Invoer!$B$14/12</f>
        <v>0</v>
      </c>
      <c r="G171" s="4">
        <f>ABS(PMT(Invoer!$B$12/12,360-C171+1,L170,0))</f>
        <v>0</v>
      </c>
      <c r="I171" s="4">
        <f t="shared" si="16"/>
        <v>0</v>
      </c>
      <c r="J171" s="4">
        <f t="shared" si="17"/>
        <v>0</v>
      </c>
      <c r="K171" s="4">
        <f t="shared" si="18"/>
        <v>0</v>
      </c>
      <c r="L171" s="4">
        <f t="shared" si="20"/>
        <v>0</v>
      </c>
    </row>
    <row r="172" spans="1:12" x14ac:dyDescent="0.25">
      <c r="A172" s="10">
        <f t="shared" si="19"/>
        <v>49614</v>
      </c>
      <c r="B172">
        <f t="shared" si="14"/>
        <v>15</v>
      </c>
      <c r="C172">
        <v>171</v>
      </c>
      <c r="D172" s="4">
        <f t="shared" si="15"/>
        <v>0</v>
      </c>
      <c r="F172" s="4">
        <f>L171*Invoer!$B$14/12</f>
        <v>0</v>
      </c>
      <c r="G172" s="4">
        <f>ABS(PMT(Invoer!$B$12/12,360-C172+1,L171,0))</f>
        <v>0</v>
      </c>
      <c r="I172" s="4">
        <f t="shared" si="16"/>
        <v>0</v>
      </c>
      <c r="J172" s="4">
        <f t="shared" si="17"/>
        <v>0</v>
      </c>
      <c r="K172" s="4">
        <f t="shared" si="18"/>
        <v>0</v>
      </c>
      <c r="L172" s="4">
        <f t="shared" si="20"/>
        <v>0</v>
      </c>
    </row>
    <row r="173" spans="1:12" x14ac:dyDescent="0.25">
      <c r="A173" s="10">
        <f t="shared" si="19"/>
        <v>49644</v>
      </c>
      <c r="B173">
        <f t="shared" si="14"/>
        <v>15</v>
      </c>
      <c r="C173">
        <v>172</v>
      </c>
      <c r="D173" s="4">
        <f t="shared" si="15"/>
        <v>0</v>
      </c>
      <c r="F173" s="4">
        <f>L172*Invoer!$B$14/12</f>
        <v>0</v>
      </c>
      <c r="G173" s="4">
        <f>ABS(PMT(Invoer!$B$12/12,360-C173+1,L172,0))</f>
        <v>0</v>
      </c>
      <c r="I173" s="4">
        <f t="shared" si="16"/>
        <v>0</v>
      </c>
      <c r="J173" s="4">
        <f t="shared" si="17"/>
        <v>0</v>
      </c>
      <c r="K173" s="4">
        <f t="shared" si="18"/>
        <v>0</v>
      </c>
      <c r="L173" s="4">
        <f t="shared" si="20"/>
        <v>0</v>
      </c>
    </row>
    <row r="174" spans="1:12" x14ac:dyDescent="0.25">
      <c r="A174" s="10">
        <f t="shared" si="19"/>
        <v>49675</v>
      </c>
      <c r="B174">
        <f t="shared" si="14"/>
        <v>15</v>
      </c>
      <c r="C174">
        <v>173</v>
      </c>
      <c r="D174" s="4">
        <f t="shared" si="15"/>
        <v>0</v>
      </c>
      <c r="F174" s="4">
        <f>L173*Invoer!$B$14/12</f>
        <v>0</v>
      </c>
      <c r="G174" s="4">
        <f>ABS(PMT(Invoer!$B$12/12,360-C174+1,L173,0))</f>
        <v>0</v>
      </c>
      <c r="I174" s="4">
        <f t="shared" si="16"/>
        <v>0</v>
      </c>
      <c r="J174" s="4">
        <f t="shared" si="17"/>
        <v>0</v>
      </c>
      <c r="K174" s="4">
        <f t="shared" si="18"/>
        <v>0</v>
      </c>
      <c r="L174" s="4">
        <f t="shared" si="20"/>
        <v>0</v>
      </c>
    </row>
    <row r="175" spans="1:12" x14ac:dyDescent="0.25">
      <c r="A175" s="10">
        <f t="shared" si="19"/>
        <v>49706</v>
      </c>
      <c r="B175">
        <f t="shared" si="14"/>
        <v>15</v>
      </c>
      <c r="C175">
        <v>174</v>
      </c>
      <c r="D175" s="4">
        <f t="shared" si="15"/>
        <v>0</v>
      </c>
      <c r="F175" s="4">
        <f>L174*Invoer!$B$14/12</f>
        <v>0</v>
      </c>
      <c r="G175" s="4">
        <f>ABS(PMT(Invoer!$B$12/12,360-C175+1,L174,0))</f>
        <v>0</v>
      </c>
      <c r="I175" s="4">
        <f t="shared" si="16"/>
        <v>0</v>
      </c>
      <c r="J175" s="4">
        <f t="shared" si="17"/>
        <v>0</v>
      </c>
      <c r="K175" s="4">
        <f t="shared" si="18"/>
        <v>0</v>
      </c>
      <c r="L175" s="4">
        <f t="shared" si="20"/>
        <v>0</v>
      </c>
    </row>
    <row r="176" spans="1:12" x14ac:dyDescent="0.25">
      <c r="A176" s="10">
        <f t="shared" si="19"/>
        <v>49735</v>
      </c>
      <c r="B176">
        <f t="shared" si="14"/>
        <v>15</v>
      </c>
      <c r="C176">
        <v>175</v>
      </c>
      <c r="D176" s="4">
        <f t="shared" si="15"/>
        <v>0</v>
      </c>
      <c r="F176" s="4">
        <f>L175*Invoer!$B$14/12</f>
        <v>0</v>
      </c>
      <c r="G176" s="4">
        <f>ABS(PMT(Invoer!$B$12/12,360-C176+1,L175,0))</f>
        <v>0</v>
      </c>
      <c r="I176" s="4">
        <f t="shared" si="16"/>
        <v>0</v>
      </c>
      <c r="J176" s="4">
        <f t="shared" si="17"/>
        <v>0</v>
      </c>
      <c r="K176" s="4">
        <f t="shared" si="18"/>
        <v>0</v>
      </c>
      <c r="L176" s="4">
        <f t="shared" si="20"/>
        <v>0</v>
      </c>
    </row>
    <row r="177" spans="1:12" x14ac:dyDescent="0.25">
      <c r="A177" s="10">
        <f t="shared" si="19"/>
        <v>49766</v>
      </c>
      <c r="B177">
        <f t="shared" si="14"/>
        <v>15</v>
      </c>
      <c r="C177">
        <v>176</v>
      </c>
      <c r="D177" s="4">
        <f t="shared" si="15"/>
        <v>0</v>
      </c>
      <c r="F177" s="4">
        <f>L176*Invoer!$B$14/12</f>
        <v>0</v>
      </c>
      <c r="G177" s="4">
        <f>ABS(PMT(Invoer!$B$12/12,360-C177+1,L176,0))</f>
        <v>0</v>
      </c>
      <c r="I177" s="4">
        <f t="shared" si="16"/>
        <v>0</v>
      </c>
      <c r="J177" s="4">
        <f t="shared" si="17"/>
        <v>0</v>
      </c>
      <c r="K177" s="4">
        <f t="shared" si="18"/>
        <v>0</v>
      </c>
      <c r="L177" s="4">
        <f t="shared" si="20"/>
        <v>0</v>
      </c>
    </row>
    <row r="178" spans="1:12" x14ac:dyDescent="0.25">
      <c r="A178" s="10">
        <f t="shared" si="19"/>
        <v>49796</v>
      </c>
      <c r="B178">
        <f t="shared" si="14"/>
        <v>15</v>
      </c>
      <c r="C178">
        <v>177</v>
      </c>
      <c r="D178" s="4">
        <f t="shared" si="15"/>
        <v>0</v>
      </c>
      <c r="F178" s="4">
        <f>L177*Invoer!$B$14/12</f>
        <v>0</v>
      </c>
      <c r="G178" s="4">
        <f>ABS(PMT(Invoer!$B$12/12,360-C178+1,L177,0))</f>
        <v>0</v>
      </c>
      <c r="I178" s="4">
        <f t="shared" si="16"/>
        <v>0</v>
      </c>
      <c r="J178" s="4">
        <f t="shared" si="17"/>
        <v>0</v>
      </c>
      <c r="K178" s="4">
        <f t="shared" si="18"/>
        <v>0</v>
      </c>
      <c r="L178" s="4">
        <f t="shared" si="20"/>
        <v>0</v>
      </c>
    </row>
    <row r="179" spans="1:12" x14ac:dyDescent="0.25">
      <c r="A179" s="10">
        <f t="shared" si="19"/>
        <v>49827</v>
      </c>
      <c r="B179">
        <f t="shared" si="14"/>
        <v>15</v>
      </c>
      <c r="C179">
        <v>178</v>
      </c>
      <c r="D179" s="4">
        <f t="shared" si="15"/>
        <v>0</v>
      </c>
      <c r="F179" s="4">
        <f>L178*Invoer!$B$14/12</f>
        <v>0</v>
      </c>
      <c r="G179" s="4">
        <f>ABS(PMT(Invoer!$B$12/12,360-C179+1,L178,0))</f>
        <v>0</v>
      </c>
      <c r="I179" s="4">
        <f t="shared" si="16"/>
        <v>0</v>
      </c>
      <c r="J179" s="4">
        <f t="shared" si="17"/>
        <v>0</v>
      </c>
      <c r="K179" s="4">
        <f t="shared" si="18"/>
        <v>0</v>
      </c>
      <c r="L179" s="4">
        <f t="shared" si="20"/>
        <v>0</v>
      </c>
    </row>
    <row r="180" spans="1:12" x14ac:dyDescent="0.25">
      <c r="A180" s="10">
        <f t="shared" si="19"/>
        <v>49857</v>
      </c>
      <c r="B180">
        <f t="shared" si="14"/>
        <v>15</v>
      </c>
      <c r="C180">
        <v>179</v>
      </c>
      <c r="D180" s="4">
        <f t="shared" si="15"/>
        <v>0</v>
      </c>
      <c r="F180" s="4">
        <f>L179*Invoer!$B$14/12</f>
        <v>0</v>
      </c>
      <c r="G180" s="4">
        <f>ABS(PMT(Invoer!$B$12/12,360-C180+1,L179,0))</f>
        <v>0</v>
      </c>
      <c r="I180" s="4">
        <f t="shared" si="16"/>
        <v>0</v>
      </c>
      <c r="J180" s="4">
        <f t="shared" si="17"/>
        <v>0</v>
      </c>
      <c r="K180" s="4">
        <f t="shared" si="18"/>
        <v>0</v>
      </c>
      <c r="L180" s="4">
        <f t="shared" si="20"/>
        <v>0</v>
      </c>
    </row>
    <row r="181" spans="1:12" x14ac:dyDescent="0.25">
      <c r="A181" s="10">
        <f t="shared" si="19"/>
        <v>49888</v>
      </c>
      <c r="B181">
        <f t="shared" si="14"/>
        <v>15</v>
      </c>
      <c r="C181">
        <v>180</v>
      </c>
      <c r="D181" s="4">
        <f t="shared" si="15"/>
        <v>0</v>
      </c>
      <c r="F181" s="4">
        <f>L180*Invoer!$B$14/12</f>
        <v>0</v>
      </c>
      <c r="G181" s="4">
        <f>ABS(PMT(Invoer!$B$12/12,360-C181+1,L180,0))</f>
        <v>0</v>
      </c>
      <c r="I181" s="4">
        <f t="shared" si="16"/>
        <v>0</v>
      </c>
      <c r="J181" s="4">
        <f t="shared" si="17"/>
        <v>0</v>
      </c>
      <c r="K181" s="4">
        <f t="shared" si="18"/>
        <v>0</v>
      </c>
      <c r="L181" s="4">
        <f t="shared" si="20"/>
        <v>0</v>
      </c>
    </row>
    <row r="182" spans="1:12" x14ac:dyDescent="0.25">
      <c r="A182" s="10">
        <f t="shared" si="19"/>
        <v>49919</v>
      </c>
      <c r="B182">
        <f t="shared" si="14"/>
        <v>16</v>
      </c>
      <c r="C182">
        <v>181</v>
      </c>
      <c r="D182" s="4">
        <f t="shared" si="15"/>
        <v>0</v>
      </c>
      <c r="F182" s="4">
        <f>L181*Invoer!$B$15/12</f>
        <v>0</v>
      </c>
      <c r="G182" s="4">
        <f>ABS(PMT(Invoer!$B$12/12,360-C182+1,L181,0))</f>
        <v>0</v>
      </c>
      <c r="I182" s="4">
        <f t="shared" si="16"/>
        <v>0</v>
      </c>
      <c r="J182" s="4">
        <f t="shared" si="17"/>
        <v>0</v>
      </c>
      <c r="K182" s="4">
        <f t="shared" si="18"/>
        <v>0</v>
      </c>
      <c r="L182" s="4">
        <f t="shared" si="20"/>
        <v>0</v>
      </c>
    </row>
    <row r="183" spans="1:12" x14ac:dyDescent="0.25">
      <c r="A183" s="10">
        <f t="shared" si="19"/>
        <v>49949</v>
      </c>
      <c r="B183">
        <f t="shared" si="14"/>
        <v>16</v>
      </c>
      <c r="C183">
        <v>182</v>
      </c>
      <c r="D183" s="4">
        <f t="shared" si="15"/>
        <v>0</v>
      </c>
      <c r="F183" s="4">
        <f>L182*Invoer!$B$15/12</f>
        <v>0</v>
      </c>
      <c r="G183" s="4">
        <f>ABS(PMT(Invoer!$B$12/12,360-C183+1,L182,0))</f>
        <v>0</v>
      </c>
      <c r="I183" s="4">
        <f t="shared" si="16"/>
        <v>0</v>
      </c>
      <c r="J183" s="4">
        <f t="shared" si="17"/>
        <v>0</v>
      </c>
      <c r="K183" s="4">
        <f t="shared" si="18"/>
        <v>0</v>
      </c>
      <c r="L183" s="4">
        <f t="shared" si="20"/>
        <v>0</v>
      </c>
    </row>
    <row r="184" spans="1:12" x14ac:dyDescent="0.25">
      <c r="A184" s="10">
        <f t="shared" si="19"/>
        <v>49980</v>
      </c>
      <c r="B184">
        <f t="shared" si="14"/>
        <v>16</v>
      </c>
      <c r="C184">
        <v>183</v>
      </c>
      <c r="D184" s="4">
        <f t="shared" si="15"/>
        <v>0</v>
      </c>
      <c r="F184" s="4">
        <f>L183*Invoer!$B$15/12</f>
        <v>0</v>
      </c>
      <c r="G184" s="4">
        <f>ABS(PMT(Invoer!$B$12/12,360-C184+1,L183,0))</f>
        <v>0</v>
      </c>
      <c r="I184" s="4">
        <f t="shared" si="16"/>
        <v>0</v>
      </c>
      <c r="J184" s="4">
        <f t="shared" si="17"/>
        <v>0</v>
      </c>
      <c r="K184" s="4">
        <f t="shared" si="18"/>
        <v>0</v>
      </c>
      <c r="L184" s="4">
        <f t="shared" si="20"/>
        <v>0</v>
      </c>
    </row>
    <row r="185" spans="1:12" x14ac:dyDescent="0.25">
      <c r="A185" s="10">
        <f t="shared" si="19"/>
        <v>50010</v>
      </c>
      <c r="B185">
        <f t="shared" si="14"/>
        <v>16</v>
      </c>
      <c r="C185">
        <v>184</v>
      </c>
      <c r="D185" s="4">
        <f t="shared" si="15"/>
        <v>0</v>
      </c>
      <c r="F185" s="4">
        <f>L184*Invoer!$B$15/12</f>
        <v>0</v>
      </c>
      <c r="G185" s="4">
        <f>ABS(PMT(Invoer!$B$12/12,360-C185+1,L184,0))</f>
        <v>0</v>
      </c>
      <c r="I185" s="4">
        <f t="shared" si="16"/>
        <v>0</v>
      </c>
      <c r="J185" s="4">
        <f t="shared" si="17"/>
        <v>0</v>
      </c>
      <c r="K185" s="4">
        <f t="shared" si="18"/>
        <v>0</v>
      </c>
      <c r="L185" s="4">
        <f t="shared" si="20"/>
        <v>0</v>
      </c>
    </row>
    <row r="186" spans="1:12" x14ac:dyDescent="0.25">
      <c r="A186" s="10">
        <f t="shared" si="19"/>
        <v>50041</v>
      </c>
      <c r="B186">
        <f t="shared" si="14"/>
        <v>16</v>
      </c>
      <c r="C186">
        <v>185</v>
      </c>
      <c r="D186" s="4">
        <f t="shared" si="15"/>
        <v>0</v>
      </c>
      <c r="F186" s="4">
        <f>L185*Invoer!$B$15/12</f>
        <v>0</v>
      </c>
      <c r="G186" s="4">
        <f>ABS(PMT(Invoer!$B$12/12,360-C186+1,L185,0))</f>
        <v>0</v>
      </c>
      <c r="I186" s="4">
        <f t="shared" si="16"/>
        <v>0</v>
      </c>
      <c r="J186" s="4">
        <f t="shared" si="17"/>
        <v>0</v>
      </c>
      <c r="K186" s="4">
        <f t="shared" si="18"/>
        <v>0</v>
      </c>
      <c r="L186" s="4">
        <f t="shared" si="20"/>
        <v>0</v>
      </c>
    </row>
    <row r="187" spans="1:12" x14ac:dyDescent="0.25">
      <c r="A187" s="10">
        <f t="shared" si="19"/>
        <v>50072</v>
      </c>
      <c r="B187">
        <f t="shared" si="14"/>
        <v>16</v>
      </c>
      <c r="C187">
        <v>186</v>
      </c>
      <c r="D187" s="4">
        <f t="shared" si="15"/>
        <v>0</v>
      </c>
      <c r="F187" s="4">
        <f>L186*Invoer!$B$15/12</f>
        <v>0</v>
      </c>
      <c r="G187" s="4">
        <f>ABS(PMT(Invoer!$B$12/12,360-C187+1,L186,0))</f>
        <v>0</v>
      </c>
      <c r="I187" s="4">
        <f t="shared" si="16"/>
        <v>0</v>
      </c>
      <c r="J187" s="4">
        <f t="shared" si="17"/>
        <v>0</v>
      </c>
      <c r="K187" s="4">
        <f t="shared" si="18"/>
        <v>0</v>
      </c>
      <c r="L187" s="4">
        <f t="shared" si="20"/>
        <v>0</v>
      </c>
    </row>
    <row r="188" spans="1:12" x14ac:dyDescent="0.25">
      <c r="A188" s="10">
        <f t="shared" si="19"/>
        <v>50100</v>
      </c>
      <c r="B188">
        <f t="shared" si="14"/>
        <v>16</v>
      </c>
      <c r="C188">
        <v>187</v>
      </c>
      <c r="D188" s="4">
        <f t="shared" si="15"/>
        <v>0</v>
      </c>
      <c r="F188" s="4">
        <f>L187*Invoer!$B$15/12</f>
        <v>0</v>
      </c>
      <c r="G188" s="4">
        <f>ABS(PMT(Invoer!$B$12/12,360-C188+1,L187,0))</f>
        <v>0</v>
      </c>
      <c r="I188" s="4">
        <f t="shared" si="16"/>
        <v>0</v>
      </c>
      <c r="J188" s="4">
        <f t="shared" si="17"/>
        <v>0</v>
      </c>
      <c r="K188" s="4">
        <f t="shared" si="18"/>
        <v>0</v>
      </c>
      <c r="L188" s="4">
        <f t="shared" si="20"/>
        <v>0</v>
      </c>
    </row>
    <row r="189" spans="1:12" x14ac:dyDescent="0.25">
      <c r="A189" s="10">
        <f t="shared" si="19"/>
        <v>50131</v>
      </c>
      <c r="B189">
        <f t="shared" si="14"/>
        <v>16</v>
      </c>
      <c r="C189">
        <v>188</v>
      </c>
      <c r="D189" s="4">
        <f t="shared" si="15"/>
        <v>0</v>
      </c>
      <c r="F189" s="4">
        <f>L188*Invoer!$B$15/12</f>
        <v>0</v>
      </c>
      <c r="G189" s="4">
        <f>ABS(PMT(Invoer!$B$12/12,360-C189+1,L188,0))</f>
        <v>0</v>
      </c>
      <c r="I189" s="4">
        <f t="shared" si="16"/>
        <v>0</v>
      </c>
      <c r="J189" s="4">
        <f t="shared" si="17"/>
        <v>0</v>
      </c>
      <c r="K189" s="4">
        <f t="shared" si="18"/>
        <v>0</v>
      </c>
      <c r="L189" s="4">
        <f t="shared" si="20"/>
        <v>0</v>
      </c>
    </row>
    <row r="190" spans="1:12" x14ac:dyDescent="0.25">
      <c r="A190" s="10">
        <f t="shared" si="19"/>
        <v>50161</v>
      </c>
      <c r="B190">
        <f t="shared" si="14"/>
        <v>16</v>
      </c>
      <c r="C190">
        <v>189</v>
      </c>
      <c r="D190" s="4">
        <f t="shared" si="15"/>
        <v>0</v>
      </c>
      <c r="F190" s="4">
        <f>L189*Invoer!$B$15/12</f>
        <v>0</v>
      </c>
      <c r="G190" s="4">
        <f>ABS(PMT(Invoer!$B$12/12,360-C190+1,L189,0))</f>
        <v>0</v>
      </c>
      <c r="I190" s="4">
        <f t="shared" si="16"/>
        <v>0</v>
      </c>
      <c r="J190" s="4">
        <f t="shared" si="17"/>
        <v>0</v>
      </c>
      <c r="K190" s="4">
        <f t="shared" si="18"/>
        <v>0</v>
      </c>
      <c r="L190" s="4">
        <f t="shared" si="20"/>
        <v>0</v>
      </c>
    </row>
    <row r="191" spans="1:12" x14ac:dyDescent="0.25">
      <c r="A191" s="10">
        <f t="shared" si="19"/>
        <v>50192</v>
      </c>
      <c r="B191">
        <f t="shared" si="14"/>
        <v>16</v>
      </c>
      <c r="C191">
        <v>190</v>
      </c>
      <c r="D191" s="4">
        <f t="shared" si="15"/>
        <v>0</v>
      </c>
      <c r="F191" s="4">
        <f>L190*Invoer!$B$15/12</f>
        <v>0</v>
      </c>
      <c r="G191" s="4">
        <f>ABS(PMT(Invoer!$B$12/12,360-C191+1,L190,0))</f>
        <v>0</v>
      </c>
      <c r="I191" s="4">
        <f t="shared" si="16"/>
        <v>0</v>
      </c>
      <c r="J191" s="4">
        <f t="shared" si="17"/>
        <v>0</v>
      </c>
      <c r="K191" s="4">
        <f t="shared" si="18"/>
        <v>0</v>
      </c>
      <c r="L191" s="4">
        <f t="shared" si="20"/>
        <v>0</v>
      </c>
    </row>
    <row r="192" spans="1:12" x14ac:dyDescent="0.25">
      <c r="A192" s="10">
        <f t="shared" si="19"/>
        <v>50222</v>
      </c>
      <c r="B192">
        <f t="shared" si="14"/>
        <v>16</v>
      </c>
      <c r="C192">
        <v>191</v>
      </c>
      <c r="D192" s="4">
        <f t="shared" si="15"/>
        <v>0</v>
      </c>
      <c r="F192" s="4">
        <f>L191*Invoer!$B$15/12</f>
        <v>0</v>
      </c>
      <c r="G192" s="4">
        <f>ABS(PMT(Invoer!$B$12/12,360-C192+1,L191,0))</f>
        <v>0</v>
      </c>
      <c r="I192" s="4">
        <f t="shared" si="16"/>
        <v>0</v>
      </c>
      <c r="J192" s="4">
        <f t="shared" si="17"/>
        <v>0</v>
      </c>
      <c r="K192" s="4">
        <f t="shared" si="18"/>
        <v>0</v>
      </c>
      <c r="L192" s="4">
        <f t="shared" si="20"/>
        <v>0</v>
      </c>
    </row>
    <row r="193" spans="1:12" x14ac:dyDescent="0.25">
      <c r="A193" s="10">
        <f t="shared" si="19"/>
        <v>50253</v>
      </c>
      <c r="B193">
        <f t="shared" si="14"/>
        <v>16</v>
      </c>
      <c r="C193">
        <v>192</v>
      </c>
      <c r="D193" s="4">
        <f t="shared" si="15"/>
        <v>0</v>
      </c>
      <c r="F193" s="4">
        <f>L192*Invoer!$B$15/12</f>
        <v>0</v>
      </c>
      <c r="G193" s="4">
        <f>ABS(PMT(Invoer!$B$12/12,360-C193+1,L192,0))</f>
        <v>0</v>
      </c>
      <c r="I193" s="4">
        <f t="shared" si="16"/>
        <v>0</v>
      </c>
      <c r="J193" s="4">
        <f t="shared" si="17"/>
        <v>0</v>
      </c>
      <c r="K193" s="4">
        <f t="shared" si="18"/>
        <v>0</v>
      </c>
      <c r="L193" s="4">
        <f t="shared" si="20"/>
        <v>0</v>
      </c>
    </row>
    <row r="194" spans="1:12" x14ac:dyDescent="0.25">
      <c r="A194" s="10">
        <f t="shared" si="19"/>
        <v>50284</v>
      </c>
      <c r="B194">
        <f t="shared" si="14"/>
        <v>17</v>
      </c>
      <c r="C194">
        <v>193</v>
      </c>
      <c r="D194" s="4">
        <f t="shared" si="15"/>
        <v>0</v>
      </c>
      <c r="F194" s="4">
        <f>L193*Invoer!$B$15/12</f>
        <v>0</v>
      </c>
      <c r="G194" s="4">
        <f>ABS(PMT(Invoer!$B$12/12,360-C194+1,L193,0))</f>
        <v>0</v>
      </c>
      <c r="I194" s="4">
        <f t="shared" si="16"/>
        <v>0</v>
      </c>
      <c r="J194" s="4">
        <f t="shared" si="17"/>
        <v>0</v>
      </c>
      <c r="K194" s="4">
        <f t="shared" si="18"/>
        <v>0</v>
      </c>
      <c r="L194" s="4">
        <f t="shared" si="20"/>
        <v>0</v>
      </c>
    </row>
    <row r="195" spans="1:12" x14ac:dyDescent="0.25">
      <c r="A195" s="10">
        <f t="shared" si="19"/>
        <v>50314</v>
      </c>
      <c r="B195">
        <f t="shared" ref="B195:B258" si="21">CEILING(C195/12,1)</f>
        <v>17</v>
      </c>
      <c r="C195">
        <v>194</v>
      </c>
      <c r="D195" s="4">
        <f t="shared" ref="D195:D258" si="22">G195-F195</f>
        <v>0</v>
      </c>
      <c r="F195" s="4">
        <f>L194*Invoer!$B$15/12</f>
        <v>0</v>
      </c>
      <c r="G195" s="4">
        <f>ABS(PMT(Invoer!$B$12/12,360-C195+1,L194,0))</f>
        <v>0</v>
      </c>
      <c r="I195" s="4">
        <f t="shared" ref="I195:I258" si="23">G195-H195</f>
        <v>0</v>
      </c>
      <c r="J195" s="4">
        <f t="shared" ref="J195:J258" si="24">SUM(E195,G195)</f>
        <v>0</v>
      </c>
      <c r="K195" s="4">
        <f t="shared" ref="K195:K258" si="25">J195-H195</f>
        <v>0</v>
      </c>
      <c r="L195" s="4">
        <f t="shared" si="20"/>
        <v>0</v>
      </c>
    </row>
    <row r="196" spans="1:12" x14ac:dyDescent="0.25">
      <c r="A196" s="10">
        <f t="shared" ref="A196:A259" si="26">DATE(YEAR(A195),MONTH(A195)+1,DAY(A195))</f>
        <v>50345</v>
      </c>
      <c r="B196">
        <f t="shared" si="21"/>
        <v>17</v>
      </c>
      <c r="C196">
        <v>195</v>
      </c>
      <c r="D196" s="4">
        <f t="shared" si="22"/>
        <v>0</v>
      </c>
      <c r="F196" s="4">
        <f>L195*Invoer!$B$15/12</f>
        <v>0</v>
      </c>
      <c r="G196" s="4">
        <f>ABS(PMT(Invoer!$B$12/12,360-C196+1,L195,0))</f>
        <v>0</v>
      </c>
      <c r="I196" s="4">
        <f t="shared" si="23"/>
        <v>0</v>
      </c>
      <c r="J196" s="4">
        <f t="shared" si="24"/>
        <v>0</v>
      </c>
      <c r="K196" s="4">
        <f t="shared" si="25"/>
        <v>0</v>
      </c>
      <c r="L196" s="4">
        <f t="shared" ref="L196:L259" si="27">L195-D196-E196</f>
        <v>0</v>
      </c>
    </row>
    <row r="197" spans="1:12" x14ac:dyDescent="0.25">
      <c r="A197" s="10">
        <f t="shared" si="26"/>
        <v>50375</v>
      </c>
      <c r="B197">
        <f t="shared" si="21"/>
        <v>17</v>
      </c>
      <c r="C197">
        <v>196</v>
      </c>
      <c r="D197" s="4">
        <f t="shared" si="22"/>
        <v>0</v>
      </c>
      <c r="F197" s="4">
        <f>L196*Invoer!$B$15/12</f>
        <v>0</v>
      </c>
      <c r="G197" s="4">
        <f>ABS(PMT(Invoer!$B$12/12,360-C197+1,L196,0))</f>
        <v>0</v>
      </c>
      <c r="I197" s="4">
        <f t="shared" si="23"/>
        <v>0</v>
      </c>
      <c r="J197" s="4">
        <f t="shared" si="24"/>
        <v>0</v>
      </c>
      <c r="K197" s="4">
        <f t="shared" si="25"/>
        <v>0</v>
      </c>
      <c r="L197" s="4">
        <f t="shared" si="27"/>
        <v>0</v>
      </c>
    </row>
    <row r="198" spans="1:12" x14ac:dyDescent="0.25">
      <c r="A198" s="10">
        <f t="shared" si="26"/>
        <v>50406</v>
      </c>
      <c r="B198">
        <f t="shared" si="21"/>
        <v>17</v>
      </c>
      <c r="C198">
        <v>197</v>
      </c>
      <c r="D198" s="4">
        <f t="shared" si="22"/>
        <v>0</v>
      </c>
      <c r="F198" s="4">
        <f>L197*Invoer!$B$15/12</f>
        <v>0</v>
      </c>
      <c r="G198" s="4">
        <f>ABS(PMT(Invoer!$B$12/12,360-C198+1,L197,0))</f>
        <v>0</v>
      </c>
      <c r="I198" s="4">
        <f t="shared" si="23"/>
        <v>0</v>
      </c>
      <c r="J198" s="4">
        <f t="shared" si="24"/>
        <v>0</v>
      </c>
      <c r="K198" s="4">
        <f t="shared" si="25"/>
        <v>0</v>
      </c>
      <c r="L198" s="4">
        <f t="shared" si="27"/>
        <v>0</v>
      </c>
    </row>
    <row r="199" spans="1:12" x14ac:dyDescent="0.25">
      <c r="A199" s="10">
        <f t="shared" si="26"/>
        <v>50437</v>
      </c>
      <c r="B199">
        <f t="shared" si="21"/>
        <v>17</v>
      </c>
      <c r="C199">
        <v>198</v>
      </c>
      <c r="D199" s="4">
        <f t="shared" si="22"/>
        <v>0</v>
      </c>
      <c r="F199" s="4">
        <f>L198*Invoer!$B$15/12</f>
        <v>0</v>
      </c>
      <c r="G199" s="4">
        <f>ABS(PMT(Invoer!$B$12/12,360-C199+1,L198,0))</f>
        <v>0</v>
      </c>
      <c r="I199" s="4">
        <f t="shared" si="23"/>
        <v>0</v>
      </c>
      <c r="J199" s="4">
        <f t="shared" si="24"/>
        <v>0</v>
      </c>
      <c r="K199" s="4">
        <f t="shared" si="25"/>
        <v>0</v>
      </c>
      <c r="L199" s="4">
        <f t="shared" si="27"/>
        <v>0</v>
      </c>
    </row>
    <row r="200" spans="1:12" x14ac:dyDescent="0.25">
      <c r="A200" s="10">
        <f t="shared" si="26"/>
        <v>50465</v>
      </c>
      <c r="B200">
        <f t="shared" si="21"/>
        <v>17</v>
      </c>
      <c r="C200">
        <v>199</v>
      </c>
      <c r="D200" s="4">
        <f t="shared" si="22"/>
        <v>0</v>
      </c>
      <c r="F200" s="4">
        <f>L199*Invoer!$B$15/12</f>
        <v>0</v>
      </c>
      <c r="G200" s="4">
        <f>ABS(PMT(Invoer!$B$12/12,360-C200+1,L199,0))</f>
        <v>0</v>
      </c>
      <c r="I200" s="4">
        <f t="shared" si="23"/>
        <v>0</v>
      </c>
      <c r="J200" s="4">
        <f t="shared" si="24"/>
        <v>0</v>
      </c>
      <c r="K200" s="4">
        <f t="shared" si="25"/>
        <v>0</v>
      </c>
      <c r="L200" s="4">
        <f t="shared" si="27"/>
        <v>0</v>
      </c>
    </row>
    <row r="201" spans="1:12" x14ac:dyDescent="0.25">
      <c r="A201" s="10">
        <f t="shared" si="26"/>
        <v>50496</v>
      </c>
      <c r="B201">
        <f t="shared" si="21"/>
        <v>17</v>
      </c>
      <c r="C201">
        <v>200</v>
      </c>
      <c r="D201" s="4">
        <f t="shared" si="22"/>
        <v>0</v>
      </c>
      <c r="F201" s="4">
        <f>L200*Invoer!$B$15/12</f>
        <v>0</v>
      </c>
      <c r="G201" s="4">
        <f>ABS(PMT(Invoer!$B$12/12,360-C201+1,L200,0))</f>
        <v>0</v>
      </c>
      <c r="I201" s="4">
        <f t="shared" si="23"/>
        <v>0</v>
      </c>
      <c r="J201" s="4">
        <f t="shared" si="24"/>
        <v>0</v>
      </c>
      <c r="K201" s="4">
        <f t="shared" si="25"/>
        <v>0</v>
      </c>
      <c r="L201" s="4">
        <f t="shared" si="27"/>
        <v>0</v>
      </c>
    </row>
    <row r="202" spans="1:12" x14ac:dyDescent="0.25">
      <c r="A202" s="10">
        <f t="shared" si="26"/>
        <v>50526</v>
      </c>
      <c r="B202">
        <f t="shared" si="21"/>
        <v>17</v>
      </c>
      <c r="C202">
        <v>201</v>
      </c>
      <c r="D202" s="4">
        <f t="shared" si="22"/>
        <v>0</v>
      </c>
      <c r="F202" s="4">
        <f>L201*Invoer!$B$15/12</f>
        <v>0</v>
      </c>
      <c r="G202" s="4">
        <f>ABS(PMT(Invoer!$B$12/12,360-C202+1,L201,0))</f>
        <v>0</v>
      </c>
      <c r="I202" s="4">
        <f t="shared" si="23"/>
        <v>0</v>
      </c>
      <c r="J202" s="4">
        <f t="shared" si="24"/>
        <v>0</v>
      </c>
      <c r="K202" s="4">
        <f t="shared" si="25"/>
        <v>0</v>
      </c>
      <c r="L202" s="4">
        <f t="shared" si="27"/>
        <v>0</v>
      </c>
    </row>
    <row r="203" spans="1:12" x14ac:dyDescent="0.25">
      <c r="A203" s="10">
        <f t="shared" si="26"/>
        <v>50557</v>
      </c>
      <c r="B203">
        <f t="shared" si="21"/>
        <v>17</v>
      </c>
      <c r="C203">
        <v>202</v>
      </c>
      <c r="D203" s="4">
        <f t="shared" si="22"/>
        <v>0</v>
      </c>
      <c r="F203" s="4">
        <f>L202*Invoer!$B$15/12</f>
        <v>0</v>
      </c>
      <c r="G203" s="4">
        <f>ABS(PMT(Invoer!$B$12/12,360-C203+1,L202,0))</f>
        <v>0</v>
      </c>
      <c r="I203" s="4">
        <f t="shared" si="23"/>
        <v>0</v>
      </c>
      <c r="J203" s="4">
        <f t="shared" si="24"/>
        <v>0</v>
      </c>
      <c r="K203" s="4">
        <f t="shared" si="25"/>
        <v>0</v>
      </c>
      <c r="L203" s="4">
        <f t="shared" si="27"/>
        <v>0</v>
      </c>
    </row>
    <row r="204" spans="1:12" x14ac:dyDescent="0.25">
      <c r="A204" s="10">
        <f t="shared" si="26"/>
        <v>50587</v>
      </c>
      <c r="B204">
        <f t="shared" si="21"/>
        <v>17</v>
      </c>
      <c r="C204">
        <v>203</v>
      </c>
      <c r="D204" s="4">
        <f t="shared" si="22"/>
        <v>0</v>
      </c>
      <c r="F204" s="4">
        <f>L203*Invoer!$B$15/12</f>
        <v>0</v>
      </c>
      <c r="G204" s="4">
        <f>ABS(PMT(Invoer!$B$12/12,360-C204+1,L203,0))</f>
        <v>0</v>
      </c>
      <c r="I204" s="4">
        <f t="shared" si="23"/>
        <v>0</v>
      </c>
      <c r="J204" s="4">
        <f t="shared" si="24"/>
        <v>0</v>
      </c>
      <c r="K204" s="4">
        <f t="shared" si="25"/>
        <v>0</v>
      </c>
      <c r="L204" s="4">
        <f t="shared" si="27"/>
        <v>0</v>
      </c>
    </row>
    <row r="205" spans="1:12" x14ac:dyDescent="0.25">
      <c r="A205" s="10">
        <f t="shared" si="26"/>
        <v>50618</v>
      </c>
      <c r="B205">
        <f t="shared" si="21"/>
        <v>17</v>
      </c>
      <c r="C205">
        <v>204</v>
      </c>
      <c r="D205" s="4">
        <f t="shared" si="22"/>
        <v>0</v>
      </c>
      <c r="F205" s="4">
        <f>L204*Invoer!$B$15/12</f>
        <v>0</v>
      </c>
      <c r="G205" s="4">
        <f>ABS(PMT(Invoer!$B$12/12,360-C205+1,L204,0))</f>
        <v>0</v>
      </c>
      <c r="I205" s="4">
        <f t="shared" si="23"/>
        <v>0</v>
      </c>
      <c r="J205" s="4">
        <f t="shared" si="24"/>
        <v>0</v>
      </c>
      <c r="K205" s="4">
        <f t="shared" si="25"/>
        <v>0</v>
      </c>
      <c r="L205" s="4">
        <f t="shared" si="27"/>
        <v>0</v>
      </c>
    </row>
    <row r="206" spans="1:12" x14ac:dyDescent="0.25">
      <c r="A206" s="10">
        <f t="shared" si="26"/>
        <v>50649</v>
      </c>
      <c r="B206">
        <f t="shared" si="21"/>
        <v>18</v>
      </c>
      <c r="C206">
        <v>205</v>
      </c>
      <c r="D206" s="4">
        <f t="shared" si="22"/>
        <v>0</v>
      </c>
      <c r="F206" s="4">
        <f>L205*Invoer!$B$15/12</f>
        <v>0</v>
      </c>
      <c r="G206" s="4">
        <f>ABS(PMT(Invoer!$B$12/12,360-C206+1,L205,0))</f>
        <v>0</v>
      </c>
      <c r="I206" s="4">
        <f t="shared" si="23"/>
        <v>0</v>
      </c>
      <c r="J206" s="4">
        <f t="shared" si="24"/>
        <v>0</v>
      </c>
      <c r="K206" s="4">
        <f t="shared" si="25"/>
        <v>0</v>
      </c>
      <c r="L206" s="4">
        <f t="shared" si="27"/>
        <v>0</v>
      </c>
    </row>
    <row r="207" spans="1:12" x14ac:dyDescent="0.25">
      <c r="A207" s="10">
        <f t="shared" si="26"/>
        <v>50679</v>
      </c>
      <c r="B207">
        <f t="shared" si="21"/>
        <v>18</v>
      </c>
      <c r="C207">
        <v>206</v>
      </c>
      <c r="D207" s="4">
        <f t="shared" si="22"/>
        <v>0</v>
      </c>
      <c r="F207" s="4">
        <f>L206*Invoer!$B$15/12</f>
        <v>0</v>
      </c>
      <c r="G207" s="4">
        <f>ABS(PMT(Invoer!$B$12/12,360-C207+1,L206,0))</f>
        <v>0</v>
      </c>
      <c r="I207" s="4">
        <f t="shared" si="23"/>
        <v>0</v>
      </c>
      <c r="J207" s="4">
        <f t="shared" si="24"/>
        <v>0</v>
      </c>
      <c r="K207" s="4">
        <f t="shared" si="25"/>
        <v>0</v>
      </c>
      <c r="L207" s="4">
        <f t="shared" si="27"/>
        <v>0</v>
      </c>
    </row>
    <row r="208" spans="1:12" x14ac:dyDescent="0.25">
      <c r="A208" s="10">
        <f t="shared" si="26"/>
        <v>50710</v>
      </c>
      <c r="B208">
        <f t="shared" si="21"/>
        <v>18</v>
      </c>
      <c r="C208">
        <v>207</v>
      </c>
      <c r="D208" s="4">
        <f t="shared" si="22"/>
        <v>0</v>
      </c>
      <c r="F208" s="4">
        <f>L207*Invoer!$B$15/12</f>
        <v>0</v>
      </c>
      <c r="G208" s="4">
        <f>ABS(PMT(Invoer!$B$12/12,360-C208+1,L207,0))</f>
        <v>0</v>
      </c>
      <c r="I208" s="4">
        <f t="shared" si="23"/>
        <v>0</v>
      </c>
      <c r="J208" s="4">
        <f t="shared" si="24"/>
        <v>0</v>
      </c>
      <c r="K208" s="4">
        <f t="shared" si="25"/>
        <v>0</v>
      </c>
      <c r="L208" s="4">
        <f t="shared" si="27"/>
        <v>0</v>
      </c>
    </row>
    <row r="209" spans="1:12" x14ac:dyDescent="0.25">
      <c r="A209" s="10">
        <f t="shared" si="26"/>
        <v>50740</v>
      </c>
      <c r="B209">
        <f t="shared" si="21"/>
        <v>18</v>
      </c>
      <c r="C209">
        <v>208</v>
      </c>
      <c r="D209" s="4">
        <f t="shared" si="22"/>
        <v>0</v>
      </c>
      <c r="F209" s="4">
        <f>L208*Invoer!$B$15/12</f>
        <v>0</v>
      </c>
      <c r="G209" s="4">
        <f>ABS(PMT(Invoer!$B$12/12,360-C209+1,L208,0))</f>
        <v>0</v>
      </c>
      <c r="I209" s="4">
        <f t="shared" si="23"/>
        <v>0</v>
      </c>
      <c r="J209" s="4">
        <f t="shared" si="24"/>
        <v>0</v>
      </c>
      <c r="K209" s="4">
        <f t="shared" si="25"/>
        <v>0</v>
      </c>
      <c r="L209" s="4">
        <f t="shared" si="27"/>
        <v>0</v>
      </c>
    </row>
    <row r="210" spans="1:12" x14ac:dyDescent="0.25">
      <c r="A210" s="10">
        <f t="shared" si="26"/>
        <v>50771</v>
      </c>
      <c r="B210">
        <f t="shared" si="21"/>
        <v>18</v>
      </c>
      <c r="C210">
        <v>209</v>
      </c>
      <c r="D210" s="4">
        <f t="shared" si="22"/>
        <v>0</v>
      </c>
      <c r="F210" s="4">
        <f>L209*Invoer!$B$15/12</f>
        <v>0</v>
      </c>
      <c r="G210" s="4">
        <f>ABS(PMT(Invoer!$B$12/12,360-C210+1,L209,0))</f>
        <v>0</v>
      </c>
      <c r="I210" s="4">
        <f t="shared" si="23"/>
        <v>0</v>
      </c>
      <c r="J210" s="4">
        <f t="shared" si="24"/>
        <v>0</v>
      </c>
      <c r="K210" s="4">
        <f t="shared" si="25"/>
        <v>0</v>
      </c>
      <c r="L210" s="4">
        <f t="shared" si="27"/>
        <v>0</v>
      </c>
    </row>
    <row r="211" spans="1:12" x14ac:dyDescent="0.25">
      <c r="A211" s="10">
        <f t="shared" si="26"/>
        <v>50802</v>
      </c>
      <c r="B211">
        <f t="shared" si="21"/>
        <v>18</v>
      </c>
      <c r="C211">
        <v>210</v>
      </c>
      <c r="D211" s="4">
        <f t="shared" si="22"/>
        <v>0</v>
      </c>
      <c r="F211" s="4">
        <f>L210*Invoer!$B$15/12</f>
        <v>0</v>
      </c>
      <c r="G211" s="4">
        <f>ABS(PMT(Invoer!$B$12/12,360-C211+1,L210,0))</f>
        <v>0</v>
      </c>
      <c r="I211" s="4">
        <f t="shared" si="23"/>
        <v>0</v>
      </c>
      <c r="J211" s="4">
        <f t="shared" si="24"/>
        <v>0</v>
      </c>
      <c r="K211" s="4">
        <f t="shared" si="25"/>
        <v>0</v>
      </c>
      <c r="L211" s="4">
        <f t="shared" si="27"/>
        <v>0</v>
      </c>
    </row>
    <row r="212" spans="1:12" x14ac:dyDescent="0.25">
      <c r="A212" s="10">
        <f t="shared" si="26"/>
        <v>50830</v>
      </c>
      <c r="B212">
        <f t="shared" si="21"/>
        <v>18</v>
      </c>
      <c r="C212">
        <v>211</v>
      </c>
      <c r="D212" s="4">
        <f t="shared" si="22"/>
        <v>0</v>
      </c>
      <c r="F212" s="4">
        <f>L211*Invoer!$B$15/12</f>
        <v>0</v>
      </c>
      <c r="G212" s="4">
        <f>ABS(PMT(Invoer!$B$12/12,360-C212+1,L211,0))</f>
        <v>0</v>
      </c>
      <c r="I212" s="4">
        <f t="shared" si="23"/>
        <v>0</v>
      </c>
      <c r="J212" s="4">
        <f t="shared" si="24"/>
        <v>0</v>
      </c>
      <c r="K212" s="4">
        <f t="shared" si="25"/>
        <v>0</v>
      </c>
      <c r="L212" s="4">
        <f t="shared" si="27"/>
        <v>0</v>
      </c>
    </row>
    <row r="213" spans="1:12" x14ac:dyDescent="0.25">
      <c r="A213" s="10">
        <f t="shared" si="26"/>
        <v>50861</v>
      </c>
      <c r="B213">
        <f t="shared" si="21"/>
        <v>18</v>
      </c>
      <c r="C213">
        <v>212</v>
      </c>
      <c r="D213" s="4">
        <f t="shared" si="22"/>
        <v>0</v>
      </c>
      <c r="F213" s="4">
        <f>L212*Invoer!$B$15/12</f>
        <v>0</v>
      </c>
      <c r="G213" s="4">
        <f>ABS(PMT(Invoer!$B$12/12,360-C213+1,L212,0))</f>
        <v>0</v>
      </c>
      <c r="I213" s="4">
        <f t="shared" si="23"/>
        <v>0</v>
      </c>
      <c r="J213" s="4">
        <f t="shared" si="24"/>
        <v>0</v>
      </c>
      <c r="K213" s="4">
        <f t="shared" si="25"/>
        <v>0</v>
      </c>
      <c r="L213" s="4">
        <f t="shared" si="27"/>
        <v>0</v>
      </c>
    </row>
    <row r="214" spans="1:12" x14ac:dyDescent="0.25">
      <c r="A214" s="10">
        <f t="shared" si="26"/>
        <v>50891</v>
      </c>
      <c r="B214">
        <f t="shared" si="21"/>
        <v>18</v>
      </c>
      <c r="C214">
        <v>213</v>
      </c>
      <c r="D214" s="4">
        <f t="shared" si="22"/>
        <v>0</v>
      </c>
      <c r="F214" s="4">
        <f>L213*Invoer!$B$15/12</f>
        <v>0</v>
      </c>
      <c r="G214" s="4">
        <f>ABS(PMT(Invoer!$B$12/12,360-C214+1,L213,0))</f>
        <v>0</v>
      </c>
      <c r="I214" s="4">
        <f t="shared" si="23"/>
        <v>0</v>
      </c>
      <c r="J214" s="4">
        <f t="shared" si="24"/>
        <v>0</v>
      </c>
      <c r="K214" s="4">
        <f t="shared" si="25"/>
        <v>0</v>
      </c>
      <c r="L214" s="4">
        <f t="shared" si="27"/>
        <v>0</v>
      </c>
    </row>
    <row r="215" spans="1:12" x14ac:dyDescent="0.25">
      <c r="A215" s="10">
        <f t="shared" si="26"/>
        <v>50922</v>
      </c>
      <c r="B215">
        <f t="shared" si="21"/>
        <v>18</v>
      </c>
      <c r="C215">
        <v>214</v>
      </c>
      <c r="D215" s="4">
        <f t="shared" si="22"/>
        <v>0</v>
      </c>
      <c r="F215" s="4">
        <f>L214*Invoer!$B$15/12</f>
        <v>0</v>
      </c>
      <c r="G215" s="4">
        <f>ABS(PMT(Invoer!$B$12/12,360-C215+1,L214,0))</f>
        <v>0</v>
      </c>
      <c r="I215" s="4">
        <f t="shared" si="23"/>
        <v>0</v>
      </c>
      <c r="J215" s="4">
        <f t="shared" si="24"/>
        <v>0</v>
      </c>
      <c r="K215" s="4">
        <f t="shared" si="25"/>
        <v>0</v>
      </c>
      <c r="L215" s="4">
        <f t="shared" si="27"/>
        <v>0</v>
      </c>
    </row>
    <row r="216" spans="1:12" x14ac:dyDescent="0.25">
      <c r="A216" s="10">
        <f t="shared" si="26"/>
        <v>50952</v>
      </c>
      <c r="B216">
        <f t="shared" si="21"/>
        <v>18</v>
      </c>
      <c r="C216">
        <v>215</v>
      </c>
      <c r="D216" s="4">
        <f t="shared" si="22"/>
        <v>0</v>
      </c>
      <c r="F216" s="4">
        <f>L215*Invoer!$B$15/12</f>
        <v>0</v>
      </c>
      <c r="G216" s="4">
        <f>ABS(PMT(Invoer!$B$12/12,360-C216+1,L215,0))</f>
        <v>0</v>
      </c>
      <c r="I216" s="4">
        <f t="shared" si="23"/>
        <v>0</v>
      </c>
      <c r="J216" s="4">
        <f t="shared" si="24"/>
        <v>0</v>
      </c>
      <c r="K216" s="4">
        <f t="shared" si="25"/>
        <v>0</v>
      </c>
      <c r="L216" s="4">
        <f t="shared" si="27"/>
        <v>0</v>
      </c>
    </row>
    <row r="217" spans="1:12" x14ac:dyDescent="0.25">
      <c r="A217" s="10">
        <f t="shared" si="26"/>
        <v>50983</v>
      </c>
      <c r="B217">
        <f t="shared" si="21"/>
        <v>18</v>
      </c>
      <c r="C217">
        <v>216</v>
      </c>
      <c r="D217" s="4">
        <f t="shared" si="22"/>
        <v>0</v>
      </c>
      <c r="F217" s="4">
        <f>L216*Invoer!$B$15/12</f>
        <v>0</v>
      </c>
      <c r="G217" s="4">
        <f>ABS(PMT(Invoer!$B$12/12,360-C217+1,L216,0))</f>
        <v>0</v>
      </c>
      <c r="I217" s="4">
        <f t="shared" si="23"/>
        <v>0</v>
      </c>
      <c r="J217" s="4">
        <f t="shared" si="24"/>
        <v>0</v>
      </c>
      <c r="K217" s="4">
        <f t="shared" si="25"/>
        <v>0</v>
      </c>
      <c r="L217" s="4">
        <f t="shared" si="27"/>
        <v>0</v>
      </c>
    </row>
    <row r="218" spans="1:12" x14ac:dyDescent="0.25">
      <c r="A218" s="10">
        <f t="shared" si="26"/>
        <v>51014</v>
      </c>
      <c r="B218">
        <f t="shared" si="21"/>
        <v>19</v>
      </c>
      <c r="C218">
        <v>217</v>
      </c>
      <c r="D218" s="4">
        <f t="shared" si="22"/>
        <v>0</v>
      </c>
      <c r="F218" s="4">
        <f>L217*Invoer!$B$15/12</f>
        <v>0</v>
      </c>
      <c r="G218" s="4">
        <f>ABS(PMT(Invoer!$B$12/12,360-C218+1,L217,0))</f>
        <v>0</v>
      </c>
      <c r="I218" s="4">
        <f t="shared" si="23"/>
        <v>0</v>
      </c>
      <c r="J218" s="4">
        <f t="shared" si="24"/>
        <v>0</v>
      </c>
      <c r="K218" s="4">
        <f t="shared" si="25"/>
        <v>0</v>
      </c>
      <c r="L218" s="4">
        <f t="shared" si="27"/>
        <v>0</v>
      </c>
    </row>
    <row r="219" spans="1:12" x14ac:dyDescent="0.25">
      <c r="A219" s="10">
        <f t="shared" si="26"/>
        <v>51044</v>
      </c>
      <c r="B219">
        <f t="shared" si="21"/>
        <v>19</v>
      </c>
      <c r="C219">
        <v>218</v>
      </c>
      <c r="D219" s="4">
        <f t="shared" si="22"/>
        <v>0</v>
      </c>
      <c r="F219" s="4">
        <f>L218*Invoer!$B$15/12</f>
        <v>0</v>
      </c>
      <c r="G219" s="4">
        <f>ABS(PMT(Invoer!$B$12/12,360-C219+1,L218,0))</f>
        <v>0</v>
      </c>
      <c r="I219" s="4">
        <f t="shared" si="23"/>
        <v>0</v>
      </c>
      <c r="J219" s="4">
        <f t="shared" si="24"/>
        <v>0</v>
      </c>
      <c r="K219" s="4">
        <f t="shared" si="25"/>
        <v>0</v>
      </c>
      <c r="L219" s="4">
        <f t="shared" si="27"/>
        <v>0</v>
      </c>
    </row>
    <row r="220" spans="1:12" x14ac:dyDescent="0.25">
      <c r="A220" s="10">
        <f t="shared" si="26"/>
        <v>51075</v>
      </c>
      <c r="B220">
        <f t="shared" si="21"/>
        <v>19</v>
      </c>
      <c r="C220">
        <v>219</v>
      </c>
      <c r="D220" s="4">
        <f t="shared" si="22"/>
        <v>0</v>
      </c>
      <c r="F220" s="4">
        <f>L219*Invoer!$B$15/12</f>
        <v>0</v>
      </c>
      <c r="G220" s="4">
        <f>ABS(PMT(Invoer!$B$12/12,360-C220+1,L219,0))</f>
        <v>0</v>
      </c>
      <c r="I220" s="4">
        <f t="shared" si="23"/>
        <v>0</v>
      </c>
      <c r="J220" s="4">
        <f t="shared" si="24"/>
        <v>0</v>
      </c>
      <c r="K220" s="4">
        <f t="shared" si="25"/>
        <v>0</v>
      </c>
      <c r="L220" s="4">
        <f t="shared" si="27"/>
        <v>0</v>
      </c>
    </row>
    <row r="221" spans="1:12" x14ac:dyDescent="0.25">
      <c r="A221" s="10">
        <f t="shared" si="26"/>
        <v>51105</v>
      </c>
      <c r="B221">
        <f t="shared" si="21"/>
        <v>19</v>
      </c>
      <c r="C221">
        <v>220</v>
      </c>
      <c r="D221" s="4">
        <f t="shared" si="22"/>
        <v>0</v>
      </c>
      <c r="F221" s="4">
        <f>L220*Invoer!$B$15/12</f>
        <v>0</v>
      </c>
      <c r="G221" s="4">
        <f>ABS(PMT(Invoer!$B$12/12,360-C221+1,L220,0))</f>
        <v>0</v>
      </c>
      <c r="I221" s="4">
        <f t="shared" si="23"/>
        <v>0</v>
      </c>
      <c r="J221" s="4">
        <f t="shared" si="24"/>
        <v>0</v>
      </c>
      <c r="K221" s="4">
        <f t="shared" si="25"/>
        <v>0</v>
      </c>
      <c r="L221" s="4">
        <f t="shared" si="27"/>
        <v>0</v>
      </c>
    </row>
    <row r="222" spans="1:12" x14ac:dyDescent="0.25">
      <c r="A222" s="10">
        <f t="shared" si="26"/>
        <v>51136</v>
      </c>
      <c r="B222">
        <f t="shared" si="21"/>
        <v>19</v>
      </c>
      <c r="C222">
        <v>221</v>
      </c>
      <c r="D222" s="4">
        <f t="shared" si="22"/>
        <v>0</v>
      </c>
      <c r="F222" s="4">
        <f>L221*Invoer!$B$15/12</f>
        <v>0</v>
      </c>
      <c r="G222" s="4">
        <f>ABS(PMT(Invoer!$B$12/12,360-C222+1,L221,0))</f>
        <v>0</v>
      </c>
      <c r="I222" s="4">
        <f t="shared" si="23"/>
        <v>0</v>
      </c>
      <c r="J222" s="4">
        <f t="shared" si="24"/>
        <v>0</v>
      </c>
      <c r="K222" s="4">
        <f t="shared" si="25"/>
        <v>0</v>
      </c>
      <c r="L222" s="4">
        <f t="shared" si="27"/>
        <v>0</v>
      </c>
    </row>
    <row r="223" spans="1:12" x14ac:dyDescent="0.25">
      <c r="A223" s="10">
        <f t="shared" si="26"/>
        <v>51167</v>
      </c>
      <c r="B223">
        <f t="shared" si="21"/>
        <v>19</v>
      </c>
      <c r="C223">
        <v>222</v>
      </c>
      <c r="D223" s="4">
        <f t="shared" si="22"/>
        <v>0</v>
      </c>
      <c r="F223" s="4">
        <f>L222*Invoer!$B$15/12</f>
        <v>0</v>
      </c>
      <c r="G223" s="4">
        <f>ABS(PMT(Invoer!$B$12/12,360-C223+1,L222,0))</f>
        <v>0</v>
      </c>
      <c r="I223" s="4">
        <f t="shared" si="23"/>
        <v>0</v>
      </c>
      <c r="J223" s="4">
        <f t="shared" si="24"/>
        <v>0</v>
      </c>
      <c r="K223" s="4">
        <f t="shared" si="25"/>
        <v>0</v>
      </c>
      <c r="L223" s="4">
        <f t="shared" si="27"/>
        <v>0</v>
      </c>
    </row>
    <row r="224" spans="1:12" x14ac:dyDescent="0.25">
      <c r="A224" s="10">
        <f t="shared" si="26"/>
        <v>51196</v>
      </c>
      <c r="B224">
        <f t="shared" si="21"/>
        <v>19</v>
      </c>
      <c r="C224">
        <v>223</v>
      </c>
      <c r="D224" s="4">
        <f t="shared" si="22"/>
        <v>0</v>
      </c>
      <c r="F224" s="4">
        <f>L223*Invoer!$B$15/12</f>
        <v>0</v>
      </c>
      <c r="G224" s="4">
        <f>ABS(PMT(Invoer!$B$12/12,360-C224+1,L223,0))</f>
        <v>0</v>
      </c>
      <c r="I224" s="4">
        <f t="shared" si="23"/>
        <v>0</v>
      </c>
      <c r="J224" s="4">
        <f t="shared" si="24"/>
        <v>0</v>
      </c>
      <c r="K224" s="4">
        <f t="shared" si="25"/>
        <v>0</v>
      </c>
      <c r="L224" s="4">
        <f t="shared" si="27"/>
        <v>0</v>
      </c>
    </row>
    <row r="225" spans="1:12" x14ac:dyDescent="0.25">
      <c r="A225" s="10">
        <f t="shared" si="26"/>
        <v>51227</v>
      </c>
      <c r="B225">
        <f t="shared" si="21"/>
        <v>19</v>
      </c>
      <c r="C225">
        <v>224</v>
      </c>
      <c r="D225" s="4">
        <f t="shared" si="22"/>
        <v>0</v>
      </c>
      <c r="F225" s="4">
        <f>L224*Invoer!$B$15/12</f>
        <v>0</v>
      </c>
      <c r="G225" s="4">
        <f>ABS(PMT(Invoer!$B$12/12,360-C225+1,L224,0))</f>
        <v>0</v>
      </c>
      <c r="I225" s="4">
        <f t="shared" si="23"/>
        <v>0</v>
      </c>
      <c r="J225" s="4">
        <f t="shared" si="24"/>
        <v>0</v>
      </c>
      <c r="K225" s="4">
        <f t="shared" si="25"/>
        <v>0</v>
      </c>
      <c r="L225" s="4">
        <f t="shared" si="27"/>
        <v>0</v>
      </c>
    </row>
    <row r="226" spans="1:12" x14ac:dyDescent="0.25">
      <c r="A226" s="10">
        <f t="shared" si="26"/>
        <v>51257</v>
      </c>
      <c r="B226">
        <f t="shared" si="21"/>
        <v>19</v>
      </c>
      <c r="C226">
        <v>225</v>
      </c>
      <c r="D226" s="4">
        <f t="shared" si="22"/>
        <v>0</v>
      </c>
      <c r="F226" s="4">
        <f>L225*Invoer!$B$15/12</f>
        <v>0</v>
      </c>
      <c r="G226" s="4">
        <f>ABS(PMT(Invoer!$B$12/12,360-C226+1,L225,0))</f>
        <v>0</v>
      </c>
      <c r="I226" s="4">
        <f t="shared" si="23"/>
        <v>0</v>
      </c>
      <c r="J226" s="4">
        <f t="shared" si="24"/>
        <v>0</v>
      </c>
      <c r="K226" s="4">
        <f t="shared" si="25"/>
        <v>0</v>
      </c>
      <c r="L226" s="4">
        <f t="shared" si="27"/>
        <v>0</v>
      </c>
    </row>
    <row r="227" spans="1:12" x14ac:dyDescent="0.25">
      <c r="A227" s="10">
        <f t="shared" si="26"/>
        <v>51288</v>
      </c>
      <c r="B227">
        <f t="shared" si="21"/>
        <v>19</v>
      </c>
      <c r="C227">
        <v>226</v>
      </c>
      <c r="D227" s="4">
        <f t="shared" si="22"/>
        <v>0</v>
      </c>
      <c r="F227" s="4">
        <f>L226*Invoer!$B$15/12</f>
        <v>0</v>
      </c>
      <c r="G227" s="4">
        <f>ABS(PMT(Invoer!$B$12/12,360-C227+1,L226,0))</f>
        <v>0</v>
      </c>
      <c r="I227" s="4">
        <f t="shared" si="23"/>
        <v>0</v>
      </c>
      <c r="J227" s="4">
        <f t="shared" si="24"/>
        <v>0</v>
      </c>
      <c r="K227" s="4">
        <f t="shared" si="25"/>
        <v>0</v>
      </c>
      <c r="L227" s="4">
        <f t="shared" si="27"/>
        <v>0</v>
      </c>
    </row>
    <row r="228" spans="1:12" x14ac:dyDescent="0.25">
      <c r="A228" s="10">
        <f t="shared" si="26"/>
        <v>51318</v>
      </c>
      <c r="B228">
        <f t="shared" si="21"/>
        <v>19</v>
      </c>
      <c r="C228">
        <v>227</v>
      </c>
      <c r="D228" s="4">
        <f t="shared" si="22"/>
        <v>0</v>
      </c>
      <c r="F228" s="4">
        <f>L227*Invoer!$B$15/12</f>
        <v>0</v>
      </c>
      <c r="G228" s="4">
        <f>ABS(PMT(Invoer!$B$12/12,360-C228+1,L227,0))</f>
        <v>0</v>
      </c>
      <c r="I228" s="4">
        <f t="shared" si="23"/>
        <v>0</v>
      </c>
      <c r="J228" s="4">
        <f t="shared" si="24"/>
        <v>0</v>
      </c>
      <c r="K228" s="4">
        <f t="shared" si="25"/>
        <v>0</v>
      </c>
      <c r="L228" s="4">
        <f t="shared" si="27"/>
        <v>0</v>
      </c>
    </row>
    <row r="229" spans="1:12" x14ac:dyDescent="0.25">
      <c r="A229" s="10">
        <f t="shared" si="26"/>
        <v>51349</v>
      </c>
      <c r="B229">
        <f t="shared" si="21"/>
        <v>19</v>
      </c>
      <c r="C229">
        <v>228</v>
      </c>
      <c r="D229" s="4">
        <f t="shared" si="22"/>
        <v>0</v>
      </c>
      <c r="F229" s="4">
        <f>L228*Invoer!$B$15/12</f>
        <v>0</v>
      </c>
      <c r="G229" s="4">
        <f>ABS(PMT(Invoer!$B$12/12,360-C229+1,L228,0))</f>
        <v>0</v>
      </c>
      <c r="I229" s="4">
        <f t="shared" si="23"/>
        <v>0</v>
      </c>
      <c r="J229" s="4">
        <f t="shared" si="24"/>
        <v>0</v>
      </c>
      <c r="K229" s="4">
        <f t="shared" si="25"/>
        <v>0</v>
      </c>
      <c r="L229" s="4">
        <f t="shared" si="27"/>
        <v>0</v>
      </c>
    </row>
    <row r="230" spans="1:12" x14ac:dyDescent="0.25">
      <c r="A230" s="10">
        <f t="shared" si="26"/>
        <v>51380</v>
      </c>
      <c r="B230">
        <f t="shared" si="21"/>
        <v>20</v>
      </c>
      <c r="C230">
        <v>229</v>
      </c>
      <c r="D230" s="4">
        <f t="shared" si="22"/>
        <v>0</v>
      </c>
      <c r="F230" s="4">
        <f>L229*Invoer!$B$15/12</f>
        <v>0</v>
      </c>
      <c r="G230" s="4">
        <f>ABS(PMT(Invoer!$B$12/12,360-C230+1,L229,0))</f>
        <v>0</v>
      </c>
      <c r="I230" s="4">
        <f t="shared" si="23"/>
        <v>0</v>
      </c>
      <c r="J230" s="4">
        <f t="shared" si="24"/>
        <v>0</v>
      </c>
      <c r="K230" s="4">
        <f t="shared" si="25"/>
        <v>0</v>
      </c>
      <c r="L230" s="4">
        <f t="shared" si="27"/>
        <v>0</v>
      </c>
    </row>
    <row r="231" spans="1:12" x14ac:dyDescent="0.25">
      <c r="A231" s="10">
        <f t="shared" si="26"/>
        <v>51410</v>
      </c>
      <c r="B231">
        <f t="shared" si="21"/>
        <v>20</v>
      </c>
      <c r="C231">
        <v>230</v>
      </c>
      <c r="D231" s="4">
        <f t="shared" si="22"/>
        <v>0</v>
      </c>
      <c r="F231" s="4">
        <f>L230*Invoer!$B$15/12</f>
        <v>0</v>
      </c>
      <c r="G231" s="4">
        <f>ABS(PMT(Invoer!$B$12/12,360-C231+1,L230,0))</f>
        <v>0</v>
      </c>
      <c r="I231" s="4">
        <f t="shared" si="23"/>
        <v>0</v>
      </c>
      <c r="J231" s="4">
        <f t="shared" si="24"/>
        <v>0</v>
      </c>
      <c r="K231" s="4">
        <f t="shared" si="25"/>
        <v>0</v>
      </c>
      <c r="L231" s="4">
        <f t="shared" si="27"/>
        <v>0</v>
      </c>
    </row>
    <row r="232" spans="1:12" x14ac:dyDescent="0.25">
      <c r="A232" s="10">
        <f t="shared" si="26"/>
        <v>51441</v>
      </c>
      <c r="B232">
        <f t="shared" si="21"/>
        <v>20</v>
      </c>
      <c r="C232">
        <v>231</v>
      </c>
      <c r="D232" s="4">
        <f t="shared" si="22"/>
        <v>0</v>
      </c>
      <c r="F232" s="4">
        <f>L231*Invoer!$B$15/12</f>
        <v>0</v>
      </c>
      <c r="G232" s="4">
        <f>ABS(PMT(Invoer!$B$12/12,360-C232+1,L231,0))</f>
        <v>0</v>
      </c>
      <c r="I232" s="4">
        <f t="shared" si="23"/>
        <v>0</v>
      </c>
      <c r="J232" s="4">
        <f t="shared" si="24"/>
        <v>0</v>
      </c>
      <c r="K232" s="4">
        <f t="shared" si="25"/>
        <v>0</v>
      </c>
      <c r="L232" s="4">
        <f t="shared" si="27"/>
        <v>0</v>
      </c>
    </row>
    <row r="233" spans="1:12" x14ac:dyDescent="0.25">
      <c r="A233" s="10">
        <f t="shared" si="26"/>
        <v>51471</v>
      </c>
      <c r="B233">
        <f t="shared" si="21"/>
        <v>20</v>
      </c>
      <c r="C233">
        <v>232</v>
      </c>
      <c r="D233" s="4">
        <f t="shared" si="22"/>
        <v>0</v>
      </c>
      <c r="F233" s="4">
        <f>L232*Invoer!$B$15/12</f>
        <v>0</v>
      </c>
      <c r="G233" s="4">
        <f>ABS(PMT(Invoer!$B$12/12,360-C233+1,L232,0))</f>
        <v>0</v>
      </c>
      <c r="I233" s="4">
        <f t="shared" si="23"/>
        <v>0</v>
      </c>
      <c r="J233" s="4">
        <f t="shared" si="24"/>
        <v>0</v>
      </c>
      <c r="K233" s="4">
        <f t="shared" si="25"/>
        <v>0</v>
      </c>
      <c r="L233" s="4">
        <f t="shared" si="27"/>
        <v>0</v>
      </c>
    </row>
    <row r="234" spans="1:12" x14ac:dyDescent="0.25">
      <c r="A234" s="10">
        <f t="shared" si="26"/>
        <v>51502</v>
      </c>
      <c r="B234">
        <f t="shared" si="21"/>
        <v>20</v>
      </c>
      <c r="C234">
        <v>233</v>
      </c>
      <c r="D234" s="4">
        <f t="shared" si="22"/>
        <v>0</v>
      </c>
      <c r="F234" s="4">
        <f>L233*Invoer!$B$15/12</f>
        <v>0</v>
      </c>
      <c r="G234" s="4">
        <f>ABS(PMT(Invoer!$B$12/12,360-C234+1,L233,0))</f>
        <v>0</v>
      </c>
      <c r="I234" s="4">
        <f t="shared" si="23"/>
        <v>0</v>
      </c>
      <c r="J234" s="4">
        <f t="shared" si="24"/>
        <v>0</v>
      </c>
      <c r="K234" s="4">
        <f t="shared" si="25"/>
        <v>0</v>
      </c>
      <c r="L234" s="4">
        <f t="shared" si="27"/>
        <v>0</v>
      </c>
    </row>
    <row r="235" spans="1:12" x14ac:dyDescent="0.25">
      <c r="A235" s="10">
        <f t="shared" si="26"/>
        <v>51533</v>
      </c>
      <c r="B235">
        <f t="shared" si="21"/>
        <v>20</v>
      </c>
      <c r="C235">
        <v>234</v>
      </c>
      <c r="D235" s="4">
        <f t="shared" si="22"/>
        <v>0</v>
      </c>
      <c r="F235" s="4">
        <f>L234*Invoer!$B$15/12</f>
        <v>0</v>
      </c>
      <c r="G235" s="4">
        <f>ABS(PMT(Invoer!$B$12/12,360-C235+1,L234,0))</f>
        <v>0</v>
      </c>
      <c r="I235" s="4">
        <f t="shared" si="23"/>
        <v>0</v>
      </c>
      <c r="J235" s="4">
        <f t="shared" si="24"/>
        <v>0</v>
      </c>
      <c r="K235" s="4">
        <f t="shared" si="25"/>
        <v>0</v>
      </c>
      <c r="L235" s="4">
        <f t="shared" si="27"/>
        <v>0</v>
      </c>
    </row>
    <row r="236" spans="1:12" x14ac:dyDescent="0.25">
      <c r="A236" s="10">
        <f t="shared" si="26"/>
        <v>51561</v>
      </c>
      <c r="B236">
        <f t="shared" si="21"/>
        <v>20</v>
      </c>
      <c r="C236">
        <v>235</v>
      </c>
      <c r="D236" s="4">
        <f t="shared" si="22"/>
        <v>0</v>
      </c>
      <c r="F236" s="4">
        <f>L235*Invoer!$B$15/12</f>
        <v>0</v>
      </c>
      <c r="G236" s="4">
        <f>ABS(PMT(Invoer!$B$12/12,360-C236+1,L235,0))</f>
        <v>0</v>
      </c>
      <c r="I236" s="4">
        <f t="shared" si="23"/>
        <v>0</v>
      </c>
      <c r="J236" s="4">
        <f t="shared" si="24"/>
        <v>0</v>
      </c>
      <c r="K236" s="4">
        <f t="shared" si="25"/>
        <v>0</v>
      </c>
      <c r="L236" s="4">
        <f t="shared" si="27"/>
        <v>0</v>
      </c>
    </row>
    <row r="237" spans="1:12" x14ac:dyDescent="0.25">
      <c r="A237" s="10">
        <f t="shared" si="26"/>
        <v>51592</v>
      </c>
      <c r="B237">
        <f t="shared" si="21"/>
        <v>20</v>
      </c>
      <c r="C237">
        <v>236</v>
      </c>
      <c r="D237" s="4">
        <f t="shared" si="22"/>
        <v>0</v>
      </c>
      <c r="F237" s="4">
        <f>L236*Invoer!$B$15/12</f>
        <v>0</v>
      </c>
      <c r="G237" s="4">
        <f>ABS(PMT(Invoer!$B$12/12,360-C237+1,L236,0))</f>
        <v>0</v>
      </c>
      <c r="I237" s="4">
        <f t="shared" si="23"/>
        <v>0</v>
      </c>
      <c r="J237" s="4">
        <f t="shared" si="24"/>
        <v>0</v>
      </c>
      <c r="K237" s="4">
        <f t="shared" si="25"/>
        <v>0</v>
      </c>
      <c r="L237" s="4">
        <f t="shared" si="27"/>
        <v>0</v>
      </c>
    </row>
    <row r="238" spans="1:12" x14ac:dyDescent="0.25">
      <c r="A238" s="10">
        <f t="shared" si="26"/>
        <v>51622</v>
      </c>
      <c r="B238">
        <f t="shared" si="21"/>
        <v>20</v>
      </c>
      <c r="C238">
        <v>237</v>
      </c>
      <c r="D238" s="4">
        <f t="shared" si="22"/>
        <v>0</v>
      </c>
      <c r="F238" s="4">
        <f>L237*Invoer!$B$15/12</f>
        <v>0</v>
      </c>
      <c r="G238" s="4">
        <f>ABS(PMT(Invoer!$B$12/12,360-C238+1,L237,0))</f>
        <v>0</v>
      </c>
      <c r="I238" s="4">
        <f t="shared" si="23"/>
        <v>0</v>
      </c>
      <c r="J238" s="4">
        <f t="shared" si="24"/>
        <v>0</v>
      </c>
      <c r="K238" s="4">
        <f t="shared" si="25"/>
        <v>0</v>
      </c>
      <c r="L238" s="4">
        <f t="shared" si="27"/>
        <v>0</v>
      </c>
    </row>
    <row r="239" spans="1:12" x14ac:dyDescent="0.25">
      <c r="A239" s="10">
        <f t="shared" si="26"/>
        <v>51653</v>
      </c>
      <c r="B239">
        <f t="shared" si="21"/>
        <v>20</v>
      </c>
      <c r="C239">
        <v>238</v>
      </c>
      <c r="D239" s="4">
        <f t="shared" si="22"/>
        <v>0</v>
      </c>
      <c r="F239" s="4">
        <f>L238*Invoer!$B$15/12</f>
        <v>0</v>
      </c>
      <c r="G239" s="4">
        <f>ABS(PMT(Invoer!$B$12/12,360-C239+1,L238,0))</f>
        <v>0</v>
      </c>
      <c r="I239" s="4">
        <f t="shared" si="23"/>
        <v>0</v>
      </c>
      <c r="J239" s="4">
        <f t="shared" si="24"/>
        <v>0</v>
      </c>
      <c r="K239" s="4">
        <f t="shared" si="25"/>
        <v>0</v>
      </c>
      <c r="L239" s="4">
        <f t="shared" si="27"/>
        <v>0</v>
      </c>
    </row>
    <row r="240" spans="1:12" x14ac:dyDescent="0.25">
      <c r="A240" s="10">
        <f t="shared" si="26"/>
        <v>51683</v>
      </c>
      <c r="B240">
        <f t="shared" si="21"/>
        <v>20</v>
      </c>
      <c r="C240">
        <v>239</v>
      </c>
      <c r="D240" s="4">
        <f t="shared" si="22"/>
        <v>0</v>
      </c>
      <c r="F240" s="4">
        <f>L239*Invoer!$B$15/12</f>
        <v>0</v>
      </c>
      <c r="G240" s="4">
        <f>ABS(PMT(Invoer!$B$12/12,360-C240+1,L239,0))</f>
        <v>0</v>
      </c>
      <c r="I240" s="4">
        <f t="shared" si="23"/>
        <v>0</v>
      </c>
      <c r="J240" s="4">
        <f t="shared" si="24"/>
        <v>0</v>
      </c>
      <c r="K240" s="4">
        <f t="shared" si="25"/>
        <v>0</v>
      </c>
      <c r="L240" s="4">
        <f t="shared" si="27"/>
        <v>0</v>
      </c>
    </row>
    <row r="241" spans="1:12" x14ac:dyDescent="0.25">
      <c r="A241" s="10">
        <f t="shared" si="26"/>
        <v>51714</v>
      </c>
      <c r="B241">
        <f t="shared" si="21"/>
        <v>20</v>
      </c>
      <c r="C241">
        <v>240</v>
      </c>
      <c r="D241" s="4">
        <f t="shared" si="22"/>
        <v>0</v>
      </c>
      <c r="F241" s="4">
        <f>L240*Invoer!$B$15/12</f>
        <v>0</v>
      </c>
      <c r="G241" s="4">
        <f>ABS(PMT(Invoer!$B$12/12,360-C241+1,L240,0))</f>
        <v>0</v>
      </c>
      <c r="I241" s="4">
        <f t="shared" si="23"/>
        <v>0</v>
      </c>
      <c r="J241" s="4">
        <f t="shared" si="24"/>
        <v>0</v>
      </c>
      <c r="K241" s="4">
        <f t="shared" si="25"/>
        <v>0</v>
      </c>
      <c r="L241" s="4">
        <f t="shared" si="27"/>
        <v>0</v>
      </c>
    </row>
    <row r="242" spans="1:12" x14ac:dyDescent="0.25">
      <c r="A242" s="10">
        <f t="shared" si="26"/>
        <v>51745</v>
      </c>
      <c r="B242">
        <f t="shared" si="21"/>
        <v>21</v>
      </c>
      <c r="C242">
        <v>241</v>
      </c>
      <c r="D242" s="4">
        <f t="shared" si="22"/>
        <v>0</v>
      </c>
      <c r="F242" s="4">
        <f>L241*Invoer!$B$16/12</f>
        <v>0</v>
      </c>
      <c r="G242" s="4">
        <f>ABS(PMT(Invoer!$B$12/12,360-C242+1,L241,0))</f>
        <v>0</v>
      </c>
      <c r="I242" s="4">
        <f t="shared" si="23"/>
        <v>0</v>
      </c>
      <c r="J242" s="4">
        <f t="shared" si="24"/>
        <v>0</v>
      </c>
      <c r="K242" s="4">
        <f t="shared" si="25"/>
        <v>0</v>
      </c>
      <c r="L242" s="4">
        <f t="shared" si="27"/>
        <v>0</v>
      </c>
    </row>
    <row r="243" spans="1:12" x14ac:dyDescent="0.25">
      <c r="A243" s="10">
        <f t="shared" si="26"/>
        <v>51775</v>
      </c>
      <c r="B243">
        <f t="shared" si="21"/>
        <v>21</v>
      </c>
      <c r="C243">
        <v>242</v>
      </c>
      <c r="D243" s="4">
        <f t="shared" si="22"/>
        <v>0</v>
      </c>
      <c r="F243" s="4">
        <f>L242*Invoer!$B$16/12</f>
        <v>0</v>
      </c>
      <c r="G243" s="4">
        <f>ABS(PMT(Invoer!$B$12/12,360-C243+1,L242,0))</f>
        <v>0</v>
      </c>
      <c r="I243" s="4">
        <f t="shared" si="23"/>
        <v>0</v>
      </c>
      <c r="J243" s="4">
        <f t="shared" si="24"/>
        <v>0</v>
      </c>
      <c r="K243" s="4">
        <f t="shared" si="25"/>
        <v>0</v>
      </c>
      <c r="L243" s="4">
        <f t="shared" si="27"/>
        <v>0</v>
      </c>
    </row>
    <row r="244" spans="1:12" x14ac:dyDescent="0.25">
      <c r="A244" s="10">
        <f t="shared" si="26"/>
        <v>51806</v>
      </c>
      <c r="B244">
        <f t="shared" si="21"/>
        <v>21</v>
      </c>
      <c r="C244">
        <v>243</v>
      </c>
      <c r="D244" s="4">
        <f t="shared" si="22"/>
        <v>0</v>
      </c>
      <c r="F244" s="4">
        <f>L243*Invoer!$B$16/12</f>
        <v>0</v>
      </c>
      <c r="G244" s="4">
        <f>ABS(PMT(Invoer!$B$12/12,360-C244+1,L243,0))</f>
        <v>0</v>
      </c>
      <c r="I244" s="4">
        <f t="shared" si="23"/>
        <v>0</v>
      </c>
      <c r="J244" s="4">
        <f t="shared" si="24"/>
        <v>0</v>
      </c>
      <c r="K244" s="4">
        <f t="shared" si="25"/>
        <v>0</v>
      </c>
      <c r="L244" s="4">
        <f t="shared" si="27"/>
        <v>0</v>
      </c>
    </row>
    <row r="245" spans="1:12" x14ac:dyDescent="0.25">
      <c r="A245" s="10">
        <f t="shared" si="26"/>
        <v>51836</v>
      </c>
      <c r="B245">
        <f t="shared" si="21"/>
        <v>21</v>
      </c>
      <c r="C245">
        <v>244</v>
      </c>
      <c r="D245" s="4">
        <f t="shared" si="22"/>
        <v>0</v>
      </c>
      <c r="F245" s="4">
        <f>L244*Invoer!$B$16/12</f>
        <v>0</v>
      </c>
      <c r="G245" s="4">
        <f>ABS(PMT(Invoer!$B$12/12,360-C245+1,L244,0))</f>
        <v>0</v>
      </c>
      <c r="I245" s="4">
        <f t="shared" si="23"/>
        <v>0</v>
      </c>
      <c r="J245" s="4">
        <f t="shared" si="24"/>
        <v>0</v>
      </c>
      <c r="K245" s="4">
        <f t="shared" si="25"/>
        <v>0</v>
      </c>
      <c r="L245" s="4">
        <f t="shared" si="27"/>
        <v>0</v>
      </c>
    </row>
    <row r="246" spans="1:12" x14ac:dyDescent="0.25">
      <c r="A246" s="10">
        <f t="shared" si="26"/>
        <v>51867</v>
      </c>
      <c r="B246">
        <f t="shared" si="21"/>
        <v>21</v>
      </c>
      <c r="C246">
        <v>245</v>
      </c>
      <c r="D246" s="4">
        <f t="shared" si="22"/>
        <v>0</v>
      </c>
      <c r="F246" s="4">
        <f>L245*Invoer!$B$16/12</f>
        <v>0</v>
      </c>
      <c r="G246" s="4">
        <f>ABS(PMT(Invoer!$B$12/12,360-C246+1,L245,0))</f>
        <v>0</v>
      </c>
      <c r="I246" s="4">
        <f t="shared" si="23"/>
        <v>0</v>
      </c>
      <c r="J246" s="4">
        <f t="shared" si="24"/>
        <v>0</v>
      </c>
      <c r="K246" s="4">
        <f t="shared" si="25"/>
        <v>0</v>
      </c>
      <c r="L246" s="4">
        <f t="shared" si="27"/>
        <v>0</v>
      </c>
    </row>
    <row r="247" spans="1:12" x14ac:dyDescent="0.25">
      <c r="A247" s="10">
        <f t="shared" si="26"/>
        <v>51898</v>
      </c>
      <c r="B247">
        <f t="shared" si="21"/>
        <v>21</v>
      </c>
      <c r="C247">
        <v>246</v>
      </c>
      <c r="D247" s="4">
        <f t="shared" si="22"/>
        <v>0</v>
      </c>
      <c r="F247" s="4">
        <f>L246*Invoer!$B$16/12</f>
        <v>0</v>
      </c>
      <c r="G247" s="4">
        <f>ABS(PMT(Invoer!$B$12/12,360-C247+1,L246,0))</f>
        <v>0</v>
      </c>
      <c r="I247" s="4">
        <f t="shared" si="23"/>
        <v>0</v>
      </c>
      <c r="J247" s="4">
        <f t="shared" si="24"/>
        <v>0</v>
      </c>
      <c r="K247" s="4">
        <f t="shared" si="25"/>
        <v>0</v>
      </c>
      <c r="L247" s="4">
        <f t="shared" si="27"/>
        <v>0</v>
      </c>
    </row>
    <row r="248" spans="1:12" x14ac:dyDescent="0.25">
      <c r="A248" s="10">
        <f t="shared" si="26"/>
        <v>51926</v>
      </c>
      <c r="B248">
        <f t="shared" si="21"/>
        <v>21</v>
      </c>
      <c r="C248">
        <v>247</v>
      </c>
      <c r="D248" s="4">
        <f t="shared" si="22"/>
        <v>0</v>
      </c>
      <c r="F248" s="4">
        <f>L247*Invoer!$B$16/12</f>
        <v>0</v>
      </c>
      <c r="G248" s="4">
        <f>ABS(PMT(Invoer!$B$12/12,360-C248+1,L247,0))</f>
        <v>0</v>
      </c>
      <c r="I248" s="4">
        <f t="shared" si="23"/>
        <v>0</v>
      </c>
      <c r="J248" s="4">
        <f t="shared" si="24"/>
        <v>0</v>
      </c>
      <c r="K248" s="4">
        <f t="shared" si="25"/>
        <v>0</v>
      </c>
      <c r="L248" s="4">
        <f t="shared" si="27"/>
        <v>0</v>
      </c>
    </row>
    <row r="249" spans="1:12" x14ac:dyDescent="0.25">
      <c r="A249" s="10">
        <f t="shared" si="26"/>
        <v>51957</v>
      </c>
      <c r="B249">
        <f t="shared" si="21"/>
        <v>21</v>
      </c>
      <c r="C249">
        <v>248</v>
      </c>
      <c r="D249" s="4">
        <f t="shared" si="22"/>
        <v>0</v>
      </c>
      <c r="F249" s="4">
        <f>L248*Invoer!$B$16/12</f>
        <v>0</v>
      </c>
      <c r="G249" s="4">
        <f>ABS(PMT(Invoer!$B$12/12,360-C249+1,L248,0))</f>
        <v>0</v>
      </c>
      <c r="I249" s="4">
        <f t="shared" si="23"/>
        <v>0</v>
      </c>
      <c r="J249" s="4">
        <f t="shared" si="24"/>
        <v>0</v>
      </c>
      <c r="K249" s="4">
        <f t="shared" si="25"/>
        <v>0</v>
      </c>
      <c r="L249" s="4">
        <f t="shared" si="27"/>
        <v>0</v>
      </c>
    </row>
    <row r="250" spans="1:12" x14ac:dyDescent="0.25">
      <c r="A250" s="10">
        <f t="shared" si="26"/>
        <v>51987</v>
      </c>
      <c r="B250">
        <f t="shared" si="21"/>
        <v>21</v>
      </c>
      <c r="C250">
        <v>249</v>
      </c>
      <c r="D250" s="4">
        <f t="shared" si="22"/>
        <v>0</v>
      </c>
      <c r="F250" s="4">
        <f>L249*Invoer!$B$16/12</f>
        <v>0</v>
      </c>
      <c r="G250" s="4">
        <f>ABS(PMT(Invoer!$B$12/12,360-C250+1,L249,0))</f>
        <v>0</v>
      </c>
      <c r="I250" s="4">
        <f t="shared" si="23"/>
        <v>0</v>
      </c>
      <c r="J250" s="4">
        <f t="shared" si="24"/>
        <v>0</v>
      </c>
      <c r="K250" s="4">
        <f t="shared" si="25"/>
        <v>0</v>
      </c>
      <c r="L250" s="4">
        <f t="shared" si="27"/>
        <v>0</v>
      </c>
    </row>
    <row r="251" spans="1:12" x14ac:dyDescent="0.25">
      <c r="A251" s="10">
        <f t="shared" si="26"/>
        <v>52018</v>
      </c>
      <c r="B251">
        <f t="shared" si="21"/>
        <v>21</v>
      </c>
      <c r="C251">
        <v>250</v>
      </c>
      <c r="D251" s="4">
        <f t="shared" si="22"/>
        <v>0</v>
      </c>
      <c r="F251" s="4">
        <f>L250*Invoer!$B$16/12</f>
        <v>0</v>
      </c>
      <c r="G251" s="4">
        <f>ABS(PMT(Invoer!$B$12/12,360-C251+1,L250,0))</f>
        <v>0</v>
      </c>
      <c r="I251" s="4">
        <f t="shared" si="23"/>
        <v>0</v>
      </c>
      <c r="J251" s="4">
        <f t="shared" si="24"/>
        <v>0</v>
      </c>
      <c r="K251" s="4">
        <f t="shared" si="25"/>
        <v>0</v>
      </c>
      <c r="L251" s="4">
        <f t="shared" si="27"/>
        <v>0</v>
      </c>
    </row>
    <row r="252" spans="1:12" x14ac:dyDescent="0.25">
      <c r="A252" s="10">
        <f t="shared" si="26"/>
        <v>52048</v>
      </c>
      <c r="B252">
        <f t="shared" si="21"/>
        <v>21</v>
      </c>
      <c r="C252">
        <v>251</v>
      </c>
      <c r="D252" s="4">
        <f t="shared" si="22"/>
        <v>0</v>
      </c>
      <c r="F252" s="4">
        <f>L251*Invoer!$B$16/12</f>
        <v>0</v>
      </c>
      <c r="G252" s="4">
        <f>ABS(PMT(Invoer!$B$12/12,360-C252+1,L251,0))</f>
        <v>0</v>
      </c>
      <c r="I252" s="4">
        <f t="shared" si="23"/>
        <v>0</v>
      </c>
      <c r="J252" s="4">
        <f t="shared" si="24"/>
        <v>0</v>
      </c>
      <c r="K252" s="4">
        <f t="shared" si="25"/>
        <v>0</v>
      </c>
      <c r="L252" s="4">
        <f t="shared" si="27"/>
        <v>0</v>
      </c>
    </row>
    <row r="253" spans="1:12" x14ac:dyDescent="0.25">
      <c r="A253" s="10">
        <f t="shared" si="26"/>
        <v>52079</v>
      </c>
      <c r="B253">
        <f t="shared" si="21"/>
        <v>21</v>
      </c>
      <c r="C253">
        <v>252</v>
      </c>
      <c r="D253" s="4">
        <f t="shared" si="22"/>
        <v>0</v>
      </c>
      <c r="F253" s="4">
        <f>L252*Invoer!$B$16/12</f>
        <v>0</v>
      </c>
      <c r="G253" s="4">
        <f>ABS(PMT(Invoer!$B$12/12,360-C253+1,L252,0))</f>
        <v>0</v>
      </c>
      <c r="I253" s="4">
        <f t="shared" si="23"/>
        <v>0</v>
      </c>
      <c r="J253" s="4">
        <f t="shared" si="24"/>
        <v>0</v>
      </c>
      <c r="K253" s="4">
        <f t="shared" si="25"/>
        <v>0</v>
      </c>
      <c r="L253" s="4">
        <f t="shared" si="27"/>
        <v>0</v>
      </c>
    </row>
    <row r="254" spans="1:12" x14ac:dyDescent="0.25">
      <c r="A254" s="10">
        <f t="shared" si="26"/>
        <v>52110</v>
      </c>
      <c r="B254">
        <f t="shared" si="21"/>
        <v>22</v>
      </c>
      <c r="C254">
        <v>253</v>
      </c>
      <c r="D254" s="4">
        <f t="shared" si="22"/>
        <v>0</v>
      </c>
      <c r="F254" s="4">
        <f>L253*Invoer!$B$16/12</f>
        <v>0</v>
      </c>
      <c r="G254" s="4">
        <f>ABS(PMT(Invoer!$B$12/12,360-C254+1,L253,0))</f>
        <v>0</v>
      </c>
      <c r="I254" s="4">
        <f t="shared" si="23"/>
        <v>0</v>
      </c>
      <c r="J254" s="4">
        <f t="shared" si="24"/>
        <v>0</v>
      </c>
      <c r="K254" s="4">
        <f t="shared" si="25"/>
        <v>0</v>
      </c>
      <c r="L254" s="4">
        <f t="shared" si="27"/>
        <v>0</v>
      </c>
    </row>
    <row r="255" spans="1:12" x14ac:dyDescent="0.25">
      <c r="A255" s="10">
        <f t="shared" si="26"/>
        <v>52140</v>
      </c>
      <c r="B255">
        <f t="shared" si="21"/>
        <v>22</v>
      </c>
      <c r="C255">
        <v>254</v>
      </c>
      <c r="D255" s="4">
        <f t="shared" si="22"/>
        <v>0</v>
      </c>
      <c r="F255" s="4">
        <f>L254*Invoer!$B$16/12</f>
        <v>0</v>
      </c>
      <c r="G255" s="4">
        <f>ABS(PMT(Invoer!$B$12/12,360-C255+1,L254,0))</f>
        <v>0</v>
      </c>
      <c r="I255" s="4">
        <f t="shared" si="23"/>
        <v>0</v>
      </c>
      <c r="J255" s="4">
        <f t="shared" si="24"/>
        <v>0</v>
      </c>
      <c r="K255" s="4">
        <f t="shared" si="25"/>
        <v>0</v>
      </c>
      <c r="L255" s="4">
        <f t="shared" si="27"/>
        <v>0</v>
      </c>
    </row>
    <row r="256" spans="1:12" x14ac:dyDescent="0.25">
      <c r="A256" s="10">
        <f t="shared" si="26"/>
        <v>52171</v>
      </c>
      <c r="B256">
        <f t="shared" si="21"/>
        <v>22</v>
      </c>
      <c r="C256">
        <v>255</v>
      </c>
      <c r="D256" s="4">
        <f t="shared" si="22"/>
        <v>0</v>
      </c>
      <c r="F256" s="4">
        <f>L255*Invoer!$B$16/12</f>
        <v>0</v>
      </c>
      <c r="G256" s="4">
        <f>ABS(PMT(Invoer!$B$12/12,360-C256+1,L255,0))</f>
        <v>0</v>
      </c>
      <c r="I256" s="4">
        <f t="shared" si="23"/>
        <v>0</v>
      </c>
      <c r="J256" s="4">
        <f t="shared" si="24"/>
        <v>0</v>
      </c>
      <c r="K256" s="4">
        <f t="shared" si="25"/>
        <v>0</v>
      </c>
      <c r="L256" s="4">
        <f t="shared" si="27"/>
        <v>0</v>
      </c>
    </row>
    <row r="257" spans="1:12" x14ac:dyDescent="0.25">
      <c r="A257" s="10">
        <f t="shared" si="26"/>
        <v>52201</v>
      </c>
      <c r="B257">
        <f t="shared" si="21"/>
        <v>22</v>
      </c>
      <c r="C257">
        <v>256</v>
      </c>
      <c r="D257" s="4">
        <f t="shared" si="22"/>
        <v>0</v>
      </c>
      <c r="F257" s="4">
        <f>L256*Invoer!$B$16/12</f>
        <v>0</v>
      </c>
      <c r="G257" s="4">
        <f>ABS(PMT(Invoer!$B$12/12,360-C257+1,L256,0))</f>
        <v>0</v>
      </c>
      <c r="I257" s="4">
        <f t="shared" si="23"/>
        <v>0</v>
      </c>
      <c r="J257" s="4">
        <f t="shared" si="24"/>
        <v>0</v>
      </c>
      <c r="K257" s="4">
        <f t="shared" si="25"/>
        <v>0</v>
      </c>
      <c r="L257" s="4">
        <f t="shared" si="27"/>
        <v>0</v>
      </c>
    </row>
    <row r="258" spans="1:12" x14ac:dyDescent="0.25">
      <c r="A258" s="10">
        <f t="shared" si="26"/>
        <v>52232</v>
      </c>
      <c r="B258">
        <f t="shared" si="21"/>
        <v>22</v>
      </c>
      <c r="C258">
        <v>257</v>
      </c>
      <c r="D258" s="4">
        <f t="shared" si="22"/>
        <v>0</v>
      </c>
      <c r="F258" s="4">
        <f>L257*Invoer!$B$16/12</f>
        <v>0</v>
      </c>
      <c r="G258" s="4">
        <f>ABS(PMT(Invoer!$B$12/12,360-C258+1,L257,0))</f>
        <v>0</v>
      </c>
      <c r="I258" s="4">
        <f t="shared" si="23"/>
        <v>0</v>
      </c>
      <c r="J258" s="4">
        <f t="shared" si="24"/>
        <v>0</v>
      </c>
      <c r="K258" s="4">
        <f t="shared" si="25"/>
        <v>0</v>
      </c>
      <c r="L258" s="4">
        <f t="shared" si="27"/>
        <v>0</v>
      </c>
    </row>
    <row r="259" spans="1:12" x14ac:dyDescent="0.25">
      <c r="A259" s="10">
        <f t="shared" si="26"/>
        <v>52263</v>
      </c>
      <c r="B259">
        <f t="shared" ref="B259:B322" si="28">CEILING(C259/12,1)</f>
        <v>22</v>
      </c>
      <c r="C259">
        <v>258</v>
      </c>
      <c r="D259" s="4">
        <f t="shared" ref="D259:D322" si="29">G259-F259</f>
        <v>0</v>
      </c>
      <c r="F259" s="4">
        <f>L258*Invoer!$B$16/12</f>
        <v>0</v>
      </c>
      <c r="G259" s="4">
        <f>ABS(PMT(Invoer!$B$12/12,360-C259+1,L258,0))</f>
        <v>0</v>
      </c>
      <c r="I259" s="4">
        <f t="shared" ref="I259:I322" si="30">G259-H259</f>
        <v>0</v>
      </c>
      <c r="J259" s="4">
        <f t="shared" ref="J259:J322" si="31">SUM(E259,G259)</f>
        <v>0</v>
      </c>
      <c r="K259" s="4">
        <f t="shared" ref="K259:K322" si="32">J259-H259</f>
        <v>0</v>
      </c>
      <c r="L259" s="4">
        <f t="shared" si="27"/>
        <v>0</v>
      </c>
    </row>
    <row r="260" spans="1:12" x14ac:dyDescent="0.25">
      <c r="A260" s="10">
        <f t="shared" ref="A260:A323" si="33">DATE(YEAR(A259),MONTH(A259)+1,DAY(A259))</f>
        <v>52291</v>
      </c>
      <c r="B260">
        <f t="shared" si="28"/>
        <v>22</v>
      </c>
      <c r="C260">
        <v>259</v>
      </c>
      <c r="D260" s="4">
        <f t="shared" si="29"/>
        <v>0</v>
      </c>
      <c r="F260" s="4">
        <f>L259*Invoer!$B$16/12</f>
        <v>0</v>
      </c>
      <c r="G260" s="4">
        <f>ABS(PMT(Invoer!$B$12/12,360-C260+1,L259,0))</f>
        <v>0</v>
      </c>
      <c r="I260" s="4">
        <f t="shared" si="30"/>
        <v>0</v>
      </c>
      <c r="J260" s="4">
        <f t="shared" si="31"/>
        <v>0</v>
      </c>
      <c r="K260" s="4">
        <f t="shared" si="32"/>
        <v>0</v>
      </c>
      <c r="L260" s="4">
        <f t="shared" ref="L260:L323" si="34">L259-D260-E260</f>
        <v>0</v>
      </c>
    </row>
    <row r="261" spans="1:12" x14ac:dyDescent="0.25">
      <c r="A261" s="10">
        <f t="shared" si="33"/>
        <v>52322</v>
      </c>
      <c r="B261">
        <f t="shared" si="28"/>
        <v>22</v>
      </c>
      <c r="C261">
        <v>260</v>
      </c>
      <c r="D261" s="4">
        <f t="shared" si="29"/>
        <v>0</v>
      </c>
      <c r="F261" s="4">
        <f>L260*Invoer!$B$16/12</f>
        <v>0</v>
      </c>
      <c r="G261" s="4">
        <f>ABS(PMT(Invoer!$B$12/12,360-C261+1,L260,0))</f>
        <v>0</v>
      </c>
      <c r="I261" s="4">
        <f t="shared" si="30"/>
        <v>0</v>
      </c>
      <c r="J261" s="4">
        <f t="shared" si="31"/>
        <v>0</v>
      </c>
      <c r="K261" s="4">
        <f t="shared" si="32"/>
        <v>0</v>
      </c>
      <c r="L261" s="4">
        <f t="shared" si="34"/>
        <v>0</v>
      </c>
    </row>
    <row r="262" spans="1:12" x14ac:dyDescent="0.25">
      <c r="A262" s="10">
        <f t="shared" si="33"/>
        <v>52352</v>
      </c>
      <c r="B262">
        <f t="shared" si="28"/>
        <v>22</v>
      </c>
      <c r="C262">
        <v>261</v>
      </c>
      <c r="D262" s="4">
        <f t="shared" si="29"/>
        <v>0</v>
      </c>
      <c r="F262" s="4">
        <f>L261*Invoer!$B$16/12</f>
        <v>0</v>
      </c>
      <c r="G262" s="4">
        <f>ABS(PMT(Invoer!$B$12/12,360-C262+1,L261,0))</f>
        <v>0</v>
      </c>
      <c r="I262" s="4">
        <f t="shared" si="30"/>
        <v>0</v>
      </c>
      <c r="J262" s="4">
        <f t="shared" si="31"/>
        <v>0</v>
      </c>
      <c r="K262" s="4">
        <f t="shared" si="32"/>
        <v>0</v>
      </c>
      <c r="L262" s="4">
        <f t="shared" si="34"/>
        <v>0</v>
      </c>
    </row>
    <row r="263" spans="1:12" x14ac:dyDescent="0.25">
      <c r="A263" s="10">
        <f t="shared" si="33"/>
        <v>52383</v>
      </c>
      <c r="B263">
        <f t="shared" si="28"/>
        <v>22</v>
      </c>
      <c r="C263">
        <v>262</v>
      </c>
      <c r="D263" s="4">
        <f t="shared" si="29"/>
        <v>0</v>
      </c>
      <c r="F263" s="4">
        <f>L262*Invoer!$B$16/12</f>
        <v>0</v>
      </c>
      <c r="G263" s="4">
        <f>ABS(PMT(Invoer!$B$12/12,360-C263+1,L262,0))</f>
        <v>0</v>
      </c>
      <c r="I263" s="4">
        <f t="shared" si="30"/>
        <v>0</v>
      </c>
      <c r="J263" s="4">
        <f t="shared" si="31"/>
        <v>0</v>
      </c>
      <c r="K263" s="4">
        <f t="shared" si="32"/>
        <v>0</v>
      </c>
      <c r="L263" s="4">
        <f t="shared" si="34"/>
        <v>0</v>
      </c>
    </row>
    <row r="264" spans="1:12" x14ac:dyDescent="0.25">
      <c r="A264" s="10">
        <f t="shared" si="33"/>
        <v>52413</v>
      </c>
      <c r="B264">
        <f t="shared" si="28"/>
        <v>22</v>
      </c>
      <c r="C264">
        <v>263</v>
      </c>
      <c r="D264" s="4">
        <f t="shared" si="29"/>
        <v>0</v>
      </c>
      <c r="F264" s="4">
        <f>L263*Invoer!$B$16/12</f>
        <v>0</v>
      </c>
      <c r="G264" s="4">
        <f>ABS(PMT(Invoer!$B$12/12,360-C264+1,L263,0))</f>
        <v>0</v>
      </c>
      <c r="I264" s="4">
        <f t="shared" si="30"/>
        <v>0</v>
      </c>
      <c r="J264" s="4">
        <f t="shared" si="31"/>
        <v>0</v>
      </c>
      <c r="K264" s="4">
        <f t="shared" si="32"/>
        <v>0</v>
      </c>
      <c r="L264" s="4">
        <f t="shared" si="34"/>
        <v>0</v>
      </c>
    </row>
    <row r="265" spans="1:12" x14ac:dyDescent="0.25">
      <c r="A265" s="10">
        <f t="shared" si="33"/>
        <v>52444</v>
      </c>
      <c r="B265">
        <f t="shared" si="28"/>
        <v>22</v>
      </c>
      <c r="C265">
        <v>264</v>
      </c>
      <c r="D265" s="4">
        <f t="shared" si="29"/>
        <v>0</v>
      </c>
      <c r="F265" s="4">
        <f>L264*Invoer!$B$16/12</f>
        <v>0</v>
      </c>
      <c r="G265" s="4">
        <f>ABS(PMT(Invoer!$B$12/12,360-C265+1,L264,0))</f>
        <v>0</v>
      </c>
      <c r="I265" s="4">
        <f t="shared" si="30"/>
        <v>0</v>
      </c>
      <c r="J265" s="4">
        <f t="shared" si="31"/>
        <v>0</v>
      </c>
      <c r="K265" s="4">
        <f t="shared" si="32"/>
        <v>0</v>
      </c>
      <c r="L265" s="4">
        <f t="shared" si="34"/>
        <v>0</v>
      </c>
    </row>
    <row r="266" spans="1:12" x14ac:dyDescent="0.25">
      <c r="A266" s="10">
        <f t="shared" si="33"/>
        <v>52475</v>
      </c>
      <c r="B266">
        <f t="shared" si="28"/>
        <v>23</v>
      </c>
      <c r="C266">
        <v>265</v>
      </c>
      <c r="D266" s="4">
        <f t="shared" si="29"/>
        <v>0</v>
      </c>
      <c r="F266" s="4">
        <f>L265*Invoer!$B$16/12</f>
        <v>0</v>
      </c>
      <c r="G266" s="4">
        <f>ABS(PMT(Invoer!$B$12/12,360-C266+1,L265,0))</f>
        <v>0</v>
      </c>
      <c r="I266" s="4">
        <f t="shared" si="30"/>
        <v>0</v>
      </c>
      <c r="J266" s="4">
        <f t="shared" si="31"/>
        <v>0</v>
      </c>
      <c r="K266" s="4">
        <f t="shared" si="32"/>
        <v>0</v>
      </c>
      <c r="L266" s="4">
        <f t="shared" si="34"/>
        <v>0</v>
      </c>
    </row>
    <row r="267" spans="1:12" x14ac:dyDescent="0.25">
      <c r="A267" s="10">
        <f t="shared" si="33"/>
        <v>52505</v>
      </c>
      <c r="B267">
        <f t="shared" si="28"/>
        <v>23</v>
      </c>
      <c r="C267">
        <v>266</v>
      </c>
      <c r="D267" s="4">
        <f t="shared" si="29"/>
        <v>0</v>
      </c>
      <c r="F267" s="4">
        <f>L266*Invoer!$B$16/12</f>
        <v>0</v>
      </c>
      <c r="G267" s="4">
        <f>ABS(PMT(Invoer!$B$12/12,360-C267+1,L266,0))</f>
        <v>0</v>
      </c>
      <c r="I267" s="4">
        <f t="shared" si="30"/>
        <v>0</v>
      </c>
      <c r="J267" s="4">
        <f t="shared" si="31"/>
        <v>0</v>
      </c>
      <c r="K267" s="4">
        <f t="shared" si="32"/>
        <v>0</v>
      </c>
      <c r="L267" s="4">
        <f t="shared" si="34"/>
        <v>0</v>
      </c>
    </row>
    <row r="268" spans="1:12" x14ac:dyDescent="0.25">
      <c r="A268" s="10">
        <f t="shared" si="33"/>
        <v>52536</v>
      </c>
      <c r="B268">
        <f t="shared" si="28"/>
        <v>23</v>
      </c>
      <c r="C268">
        <v>267</v>
      </c>
      <c r="D268" s="4">
        <f t="shared" si="29"/>
        <v>0</v>
      </c>
      <c r="F268" s="4">
        <f>L267*Invoer!$B$16/12</f>
        <v>0</v>
      </c>
      <c r="G268" s="4">
        <f>ABS(PMT(Invoer!$B$12/12,360-C268+1,L267,0))</f>
        <v>0</v>
      </c>
      <c r="I268" s="4">
        <f t="shared" si="30"/>
        <v>0</v>
      </c>
      <c r="J268" s="4">
        <f t="shared" si="31"/>
        <v>0</v>
      </c>
      <c r="K268" s="4">
        <f t="shared" si="32"/>
        <v>0</v>
      </c>
      <c r="L268" s="4">
        <f t="shared" si="34"/>
        <v>0</v>
      </c>
    </row>
    <row r="269" spans="1:12" x14ac:dyDescent="0.25">
      <c r="A269" s="10">
        <f t="shared" si="33"/>
        <v>52566</v>
      </c>
      <c r="B269">
        <f t="shared" si="28"/>
        <v>23</v>
      </c>
      <c r="C269">
        <v>268</v>
      </c>
      <c r="D269" s="4">
        <f t="shared" si="29"/>
        <v>0</v>
      </c>
      <c r="F269" s="4">
        <f>L268*Invoer!$B$16/12</f>
        <v>0</v>
      </c>
      <c r="G269" s="4">
        <f>ABS(PMT(Invoer!$B$12/12,360-C269+1,L268,0))</f>
        <v>0</v>
      </c>
      <c r="I269" s="4">
        <f t="shared" si="30"/>
        <v>0</v>
      </c>
      <c r="J269" s="4">
        <f t="shared" si="31"/>
        <v>0</v>
      </c>
      <c r="K269" s="4">
        <f t="shared" si="32"/>
        <v>0</v>
      </c>
      <c r="L269" s="4">
        <f t="shared" si="34"/>
        <v>0</v>
      </c>
    </row>
    <row r="270" spans="1:12" x14ac:dyDescent="0.25">
      <c r="A270" s="10">
        <f t="shared" si="33"/>
        <v>52597</v>
      </c>
      <c r="B270">
        <f t="shared" si="28"/>
        <v>23</v>
      </c>
      <c r="C270">
        <v>269</v>
      </c>
      <c r="D270" s="4">
        <f t="shared" si="29"/>
        <v>0</v>
      </c>
      <c r="F270" s="4">
        <f>L269*Invoer!$B$16/12</f>
        <v>0</v>
      </c>
      <c r="G270" s="4">
        <f>ABS(PMT(Invoer!$B$12/12,360-C270+1,L269,0))</f>
        <v>0</v>
      </c>
      <c r="I270" s="4">
        <f t="shared" si="30"/>
        <v>0</v>
      </c>
      <c r="J270" s="4">
        <f t="shared" si="31"/>
        <v>0</v>
      </c>
      <c r="K270" s="4">
        <f t="shared" si="32"/>
        <v>0</v>
      </c>
      <c r="L270" s="4">
        <f t="shared" si="34"/>
        <v>0</v>
      </c>
    </row>
    <row r="271" spans="1:12" x14ac:dyDescent="0.25">
      <c r="A271" s="10">
        <f t="shared" si="33"/>
        <v>52628</v>
      </c>
      <c r="B271">
        <f t="shared" si="28"/>
        <v>23</v>
      </c>
      <c r="C271">
        <v>270</v>
      </c>
      <c r="D271" s="4">
        <f t="shared" si="29"/>
        <v>0</v>
      </c>
      <c r="F271" s="4">
        <f>L270*Invoer!$B$16/12</f>
        <v>0</v>
      </c>
      <c r="G271" s="4">
        <f>ABS(PMT(Invoer!$B$12/12,360-C271+1,L270,0))</f>
        <v>0</v>
      </c>
      <c r="I271" s="4">
        <f t="shared" si="30"/>
        <v>0</v>
      </c>
      <c r="J271" s="4">
        <f t="shared" si="31"/>
        <v>0</v>
      </c>
      <c r="K271" s="4">
        <f t="shared" si="32"/>
        <v>0</v>
      </c>
      <c r="L271" s="4">
        <f t="shared" si="34"/>
        <v>0</v>
      </c>
    </row>
    <row r="272" spans="1:12" x14ac:dyDescent="0.25">
      <c r="A272" s="10">
        <f t="shared" si="33"/>
        <v>52657</v>
      </c>
      <c r="B272">
        <f t="shared" si="28"/>
        <v>23</v>
      </c>
      <c r="C272">
        <v>271</v>
      </c>
      <c r="D272" s="4">
        <f t="shared" si="29"/>
        <v>0</v>
      </c>
      <c r="F272" s="4">
        <f>L271*Invoer!$B$16/12</f>
        <v>0</v>
      </c>
      <c r="G272" s="4">
        <f>ABS(PMT(Invoer!$B$12/12,360-C272+1,L271,0))</f>
        <v>0</v>
      </c>
      <c r="I272" s="4">
        <f t="shared" si="30"/>
        <v>0</v>
      </c>
      <c r="J272" s="4">
        <f t="shared" si="31"/>
        <v>0</v>
      </c>
      <c r="K272" s="4">
        <f t="shared" si="32"/>
        <v>0</v>
      </c>
      <c r="L272" s="4">
        <f t="shared" si="34"/>
        <v>0</v>
      </c>
    </row>
    <row r="273" spans="1:12" x14ac:dyDescent="0.25">
      <c r="A273" s="10">
        <f t="shared" si="33"/>
        <v>52688</v>
      </c>
      <c r="B273">
        <f t="shared" si="28"/>
        <v>23</v>
      </c>
      <c r="C273">
        <v>272</v>
      </c>
      <c r="D273" s="4">
        <f t="shared" si="29"/>
        <v>0</v>
      </c>
      <c r="F273" s="4">
        <f>L272*Invoer!$B$16/12</f>
        <v>0</v>
      </c>
      <c r="G273" s="4">
        <f>ABS(PMT(Invoer!$B$12/12,360-C273+1,L272,0))</f>
        <v>0</v>
      </c>
      <c r="I273" s="4">
        <f t="shared" si="30"/>
        <v>0</v>
      </c>
      <c r="J273" s="4">
        <f t="shared" si="31"/>
        <v>0</v>
      </c>
      <c r="K273" s="4">
        <f t="shared" si="32"/>
        <v>0</v>
      </c>
      <c r="L273" s="4">
        <f t="shared" si="34"/>
        <v>0</v>
      </c>
    </row>
    <row r="274" spans="1:12" x14ac:dyDescent="0.25">
      <c r="A274" s="10">
        <f t="shared" si="33"/>
        <v>52718</v>
      </c>
      <c r="B274">
        <f t="shared" si="28"/>
        <v>23</v>
      </c>
      <c r="C274">
        <v>273</v>
      </c>
      <c r="D274" s="4">
        <f t="shared" si="29"/>
        <v>0</v>
      </c>
      <c r="F274" s="4">
        <f>L273*Invoer!$B$16/12</f>
        <v>0</v>
      </c>
      <c r="G274" s="4">
        <f>ABS(PMT(Invoer!$B$12/12,360-C274+1,L273,0))</f>
        <v>0</v>
      </c>
      <c r="I274" s="4">
        <f t="shared" si="30"/>
        <v>0</v>
      </c>
      <c r="J274" s="4">
        <f t="shared" si="31"/>
        <v>0</v>
      </c>
      <c r="K274" s="4">
        <f t="shared" si="32"/>
        <v>0</v>
      </c>
      <c r="L274" s="4">
        <f t="shared" si="34"/>
        <v>0</v>
      </c>
    </row>
    <row r="275" spans="1:12" x14ac:dyDescent="0.25">
      <c r="A275" s="10">
        <f t="shared" si="33"/>
        <v>52749</v>
      </c>
      <c r="B275">
        <f t="shared" si="28"/>
        <v>23</v>
      </c>
      <c r="C275">
        <v>274</v>
      </c>
      <c r="D275" s="4">
        <f t="shared" si="29"/>
        <v>0</v>
      </c>
      <c r="F275" s="4">
        <f>L274*Invoer!$B$16/12</f>
        <v>0</v>
      </c>
      <c r="G275" s="4">
        <f>ABS(PMT(Invoer!$B$12/12,360-C275+1,L274,0))</f>
        <v>0</v>
      </c>
      <c r="I275" s="4">
        <f t="shared" si="30"/>
        <v>0</v>
      </c>
      <c r="J275" s="4">
        <f t="shared" si="31"/>
        <v>0</v>
      </c>
      <c r="K275" s="4">
        <f t="shared" si="32"/>
        <v>0</v>
      </c>
      <c r="L275" s="4">
        <f t="shared" si="34"/>
        <v>0</v>
      </c>
    </row>
    <row r="276" spans="1:12" x14ac:dyDescent="0.25">
      <c r="A276" s="10">
        <f t="shared" si="33"/>
        <v>52779</v>
      </c>
      <c r="B276">
        <f t="shared" si="28"/>
        <v>23</v>
      </c>
      <c r="C276">
        <v>275</v>
      </c>
      <c r="D276" s="4">
        <f t="shared" si="29"/>
        <v>0</v>
      </c>
      <c r="F276" s="4">
        <f>L275*Invoer!$B$16/12</f>
        <v>0</v>
      </c>
      <c r="G276" s="4">
        <f>ABS(PMT(Invoer!$B$12/12,360-C276+1,L275,0))</f>
        <v>0</v>
      </c>
      <c r="I276" s="4">
        <f t="shared" si="30"/>
        <v>0</v>
      </c>
      <c r="J276" s="4">
        <f t="shared" si="31"/>
        <v>0</v>
      </c>
      <c r="K276" s="4">
        <f t="shared" si="32"/>
        <v>0</v>
      </c>
      <c r="L276" s="4">
        <f t="shared" si="34"/>
        <v>0</v>
      </c>
    </row>
    <row r="277" spans="1:12" x14ac:dyDescent="0.25">
      <c r="A277" s="10">
        <f t="shared" si="33"/>
        <v>52810</v>
      </c>
      <c r="B277">
        <f t="shared" si="28"/>
        <v>23</v>
      </c>
      <c r="C277">
        <v>276</v>
      </c>
      <c r="D277" s="4">
        <f t="shared" si="29"/>
        <v>0</v>
      </c>
      <c r="F277" s="4">
        <f>L276*Invoer!$B$16/12</f>
        <v>0</v>
      </c>
      <c r="G277" s="4">
        <f>ABS(PMT(Invoer!$B$12/12,360-C277+1,L276,0))</f>
        <v>0</v>
      </c>
      <c r="I277" s="4">
        <f t="shared" si="30"/>
        <v>0</v>
      </c>
      <c r="J277" s="4">
        <f t="shared" si="31"/>
        <v>0</v>
      </c>
      <c r="K277" s="4">
        <f t="shared" si="32"/>
        <v>0</v>
      </c>
      <c r="L277" s="4">
        <f t="shared" si="34"/>
        <v>0</v>
      </c>
    </row>
    <row r="278" spans="1:12" x14ac:dyDescent="0.25">
      <c r="A278" s="10">
        <f t="shared" si="33"/>
        <v>52841</v>
      </c>
      <c r="B278">
        <f t="shared" si="28"/>
        <v>24</v>
      </c>
      <c r="C278">
        <v>277</v>
      </c>
      <c r="D278" s="4">
        <f t="shared" si="29"/>
        <v>0</v>
      </c>
      <c r="F278" s="4">
        <f>L277*Invoer!$B$16/12</f>
        <v>0</v>
      </c>
      <c r="G278" s="4">
        <f>ABS(PMT(Invoer!$B$12/12,360-C278+1,L277,0))</f>
        <v>0</v>
      </c>
      <c r="I278" s="4">
        <f t="shared" si="30"/>
        <v>0</v>
      </c>
      <c r="J278" s="4">
        <f t="shared" si="31"/>
        <v>0</v>
      </c>
      <c r="K278" s="4">
        <f t="shared" si="32"/>
        <v>0</v>
      </c>
      <c r="L278" s="4">
        <f t="shared" si="34"/>
        <v>0</v>
      </c>
    </row>
    <row r="279" spans="1:12" x14ac:dyDescent="0.25">
      <c r="A279" s="10">
        <f t="shared" si="33"/>
        <v>52871</v>
      </c>
      <c r="B279">
        <f t="shared" si="28"/>
        <v>24</v>
      </c>
      <c r="C279">
        <v>278</v>
      </c>
      <c r="D279" s="4">
        <f t="shared" si="29"/>
        <v>0</v>
      </c>
      <c r="F279" s="4">
        <f>L278*Invoer!$B$16/12</f>
        <v>0</v>
      </c>
      <c r="G279" s="4">
        <f>ABS(PMT(Invoer!$B$12/12,360-C279+1,L278,0))</f>
        <v>0</v>
      </c>
      <c r="I279" s="4">
        <f t="shared" si="30"/>
        <v>0</v>
      </c>
      <c r="J279" s="4">
        <f t="shared" si="31"/>
        <v>0</v>
      </c>
      <c r="K279" s="4">
        <f t="shared" si="32"/>
        <v>0</v>
      </c>
      <c r="L279" s="4">
        <f t="shared" si="34"/>
        <v>0</v>
      </c>
    </row>
    <row r="280" spans="1:12" x14ac:dyDescent="0.25">
      <c r="A280" s="10">
        <f t="shared" si="33"/>
        <v>52902</v>
      </c>
      <c r="B280">
        <f t="shared" si="28"/>
        <v>24</v>
      </c>
      <c r="C280">
        <v>279</v>
      </c>
      <c r="D280" s="4">
        <f t="shared" si="29"/>
        <v>0</v>
      </c>
      <c r="F280" s="4">
        <f>L279*Invoer!$B$16/12</f>
        <v>0</v>
      </c>
      <c r="G280" s="4">
        <f>ABS(PMT(Invoer!$B$12/12,360-C280+1,L279,0))</f>
        <v>0</v>
      </c>
      <c r="I280" s="4">
        <f t="shared" si="30"/>
        <v>0</v>
      </c>
      <c r="J280" s="4">
        <f t="shared" si="31"/>
        <v>0</v>
      </c>
      <c r="K280" s="4">
        <f t="shared" si="32"/>
        <v>0</v>
      </c>
      <c r="L280" s="4">
        <f t="shared" si="34"/>
        <v>0</v>
      </c>
    </row>
    <row r="281" spans="1:12" x14ac:dyDescent="0.25">
      <c r="A281" s="10">
        <f t="shared" si="33"/>
        <v>52932</v>
      </c>
      <c r="B281">
        <f t="shared" si="28"/>
        <v>24</v>
      </c>
      <c r="C281">
        <v>280</v>
      </c>
      <c r="D281" s="4">
        <f t="shared" si="29"/>
        <v>0</v>
      </c>
      <c r="F281" s="4">
        <f>L280*Invoer!$B$16/12</f>
        <v>0</v>
      </c>
      <c r="G281" s="4">
        <f>ABS(PMT(Invoer!$B$12/12,360-C281+1,L280,0))</f>
        <v>0</v>
      </c>
      <c r="I281" s="4">
        <f t="shared" si="30"/>
        <v>0</v>
      </c>
      <c r="J281" s="4">
        <f t="shared" si="31"/>
        <v>0</v>
      </c>
      <c r="K281" s="4">
        <f t="shared" si="32"/>
        <v>0</v>
      </c>
      <c r="L281" s="4">
        <f t="shared" si="34"/>
        <v>0</v>
      </c>
    </row>
    <row r="282" spans="1:12" x14ac:dyDescent="0.25">
      <c r="A282" s="10">
        <f t="shared" si="33"/>
        <v>52963</v>
      </c>
      <c r="B282">
        <f t="shared" si="28"/>
        <v>24</v>
      </c>
      <c r="C282">
        <v>281</v>
      </c>
      <c r="D282" s="4">
        <f t="shared" si="29"/>
        <v>0</v>
      </c>
      <c r="F282" s="4">
        <f>L281*Invoer!$B$16/12</f>
        <v>0</v>
      </c>
      <c r="G282" s="4">
        <f>ABS(PMT(Invoer!$B$12/12,360-C282+1,L281,0))</f>
        <v>0</v>
      </c>
      <c r="I282" s="4">
        <f t="shared" si="30"/>
        <v>0</v>
      </c>
      <c r="J282" s="4">
        <f t="shared" si="31"/>
        <v>0</v>
      </c>
      <c r="K282" s="4">
        <f t="shared" si="32"/>
        <v>0</v>
      </c>
      <c r="L282" s="4">
        <f t="shared" si="34"/>
        <v>0</v>
      </c>
    </row>
    <row r="283" spans="1:12" x14ac:dyDescent="0.25">
      <c r="A283" s="10">
        <f t="shared" si="33"/>
        <v>52994</v>
      </c>
      <c r="B283">
        <f t="shared" si="28"/>
        <v>24</v>
      </c>
      <c r="C283">
        <v>282</v>
      </c>
      <c r="D283" s="4">
        <f t="shared" si="29"/>
        <v>0</v>
      </c>
      <c r="F283" s="4">
        <f>L282*Invoer!$B$16/12</f>
        <v>0</v>
      </c>
      <c r="G283" s="4">
        <f>ABS(PMT(Invoer!$B$12/12,360-C283+1,L282,0))</f>
        <v>0</v>
      </c>
      <c r="I283" s="4">
        <f t="shared" si="30"/>
        <v>0</v>
      </c>
      <c r="J283" s="4">
        <f t="shared" si="31"/>
        <v>0</v>
      </c>
      <c r="K283" s="4">
        <f t="shared" si="32"/>
        <v>0</v>
      </c>
      <c r="L283" s="4">
        <f t="shared" si="34"/>
        <v>0</v>
      </c>
    </row>
    <row r="284" spans="1:12" x14ac:dyDescent="0.25">
      <c r="A284" s="10">
        <f t="shared" si="33"/>
        <v>53022</v>
      </c>
      <c r="B284">
        <f t="shared" si="28"/>
        <v>24</v>
      </c>
      <c r="C284">
        <v>283</v>
      </c>
      <c r="D284" s="4">
        <f t="shared" si="29"/>
        <v>0</v>
      </c>
      <c r="F284" s="4">
        <f>L283*Invoer!$B$16/12</f>
        <v>0</v>
      </c>
      <c r="G284" s="4">
        <f>ABS(PMT(Invoer!$B$12/12,360-C284+1,L283,0))</f>
        <v>0</v>
      </c>
      <c r="I284" s="4">
        <f t="shared" si="30"/>
        <v>0</v>
      </c>
      <c r="J284" s="4">
        <f t="shared" si="31"/>
        <v>0</v>
      </c>
      <c r="K284" s="4">
        <f t="shared" si="32"/>
        <v>0</v>
      </c>
      <c r="L284" s="4">
        <f t="shared" si="34"/>
        <v>0</v>
      </c>
    </row>
    <row r="285" spans="1:12" x14ac:dyDescent="0.25">
      <c r="A285" s="10">
        <f t="shared" si="33"/>
        <v>53053</v>
      </c>
      <c r="B285">
        <f t="shared" si="28"/>
        <v>24</v>
      </c>
      <c r="C285">
        <v>284</v>
      </c>
      <c r="D285" s="4">
        <f t="shared" si="29"/>
        <v>0</v>
      </c>
      <c r="F285" s="4">
        <f>L284*Invoer!$B$16/12</f>
        <v>0</v>
      </c>
      <c r="G285" s="4">
        <f>ABS(PMT(Invoer!$B$12/12,360-C285+1,L284,0))</f>
        <v>0</v>
      </c>
      <c r="I285" s="4">
        <f t="shared" si="30"/>
        <v>0</v>
      </c>
      <c r="J285" s="4">
        <f t="shared" si="31"/>
        <v>0</v>
      </c>
      <c r="K285" s="4">
        <f t="shared" si="32"/>
        <v>0</v>
      </c>
      <c r="L285" s="4">
        <f t="shared" si="34"/>
        <v>0</v>
      </c>
    </row>
    <row r="286" spans="1:12" x14ac:dyDescent="0.25">
      <c r="A286" s="10">
        <f t="shared" si="33"/>
        <v>53083</v>
      </c>
      <c r="B286">
        <f t="shared" si="28"/>
        <v>24</v>
      </c>
      <c r="C286">
        <v>285</v>
      </c>
      <c r="D286" s="4">
        <f t="shared" si="29"/>
        <v>0</v>
      </c>
      <c r="F286" s="4">
        <f>L285*Invoer!$B$16/12</f>
        <v>0</v>
      </c>
      <c r="G286" s="4">
        <f>ABS(PMT(Invoer!$B$12/12,360-C286+1,L285,0))</f>
        <v>0</v>
      </c>
      <c r="I286" s="4">
        <f t="shared" si="30"/>
        <v>0</v>
      </c>
      <c r="J286" s="4">
        <f t="shared" si="31"/>
        <v>0</v>
      </c>
      <c r="K286" s="4">
        <f t="shared" si="32"/>
        <v>0</v>
      </c>
      <c r="L286" s="4">
        <f t="shared" si="34"/>
        <v>0</v>
      </c>
    </row>
    <row r="287" spans="1:12" x14ac:dyDescent="0.25">
      <c r="A287" s="10">
        <f t="shared" si="33"/>
        <v>53114</v>
      </c>
      <c r="B287">
        <f t="shared" si="28"/>
        <v>24</v>
      </c>
      <c r="C287">
        <v>286</v>
      </c>
      <c r="D287" s="4">
        <f t="shared" si="29"/>
        <v>0</v>
      </c>
      <c r="F287" s="4">
        <f>L286*Invoer!$B$16/12</f>
        <v>0</v>
      </c>
      <c r="G287" s="4">
        <f>ABS(PMT(Invoer!$B$12/12,360-C287+1,L286,0))</f>
        <v>0</v>
      </c>
      <c r="I287" s="4">
        <f t="shared" si="30"/>
        <v>0</v>
      </c>
      <c r="J287" s="4">
        <f t="shared" si="31"/>
        <v>0</v>
      </c>
      <c r="K287" s="4">
        <f t="shared" si="32"/>
        <v>0</v>
      </c>
      <c r="L287" s="4">
        <f t="shared" si="34"/>
        <v>0</v>
      </c>
    </row>
    <row r="288" spans="1:12" x14ac:dyDescent="0.25">
      <c r="A288" s="10">
        <f t="shared" si="33"/>
        <v>53144</v>
      </c>
      <c r="B288">
        <f t="shared" si="28"/>
        <v>24</v>
      </c>
      <c r="C288">
        <v>287</v>
      </c>
      <c r="D288" s="4">
        <f t="shared" si="29"/>
        <v>0</v>
      </c>
      <c r="F288" s="4">
        <f>L287*Invoer!$B$16/12</f>
        <v>0</v>
      </c>
      <c r="G288" s="4">
        <f>ABS(PMT(Invoer!$B$12/12,360-C288+1,L287,0))</f>
        <v>0</v>
      </c>
      <c r="I288" s="4">
        <f t="shared" si="30"/>
        <v>0</v>
      </c>
      <c r="J288" s="4">
        <f t="shared" si="31"/>
        <v>0</v>
      </c>
      <c r="K288" s="4">
        <f t="shared" si="32"/>
        <v>0</v>
      </c>
      <c r="L288" s="4">
        <f t="shared" si="34"/>
        <v>0</v>
      </c>
    </row>
    <row r="289" spans="1:12" x14ac:dyDescent="0.25">
      <c r="A289" s="10">
        <f t="shared" si="33"/>
        <v>53175</v>
      </c>
      <c r="B289">
        <f t="shared" si="28"/>
        <v>24</v>
      </c>
      <c r="C289">
        <v>288</v>
      </c>
      <c r="D289" s="4">
        <f t="shared" si="29"/>
        <v>0</v>
      </c>
      <c r="F289" s="4">
        <f>L288*Invoer!$B$16/12</f>
        <v>0</v>
      </c>
      <c r="G289" s="4">
        <f>ABS(PMT(Invoer!$B$12/12,360-C289+1,L288,0))</f>
        <v>0</v>
      </c>
      <c r="I289" s="4">
        <f t="shared" si="30"/>
        <v>0</v>
      </c>
      <c r="J289" s="4">
        <f t="shared" si="31"/>
        <v>0</v>
      </c>
      <c r="K289" s="4">
        <f t="shared" si="32"/>
        <v>0</v>
      </c>
      <c r="L289" s="4">
        <f t="shared" si="34"/>
        <v>0</v>
      </c>
    </row>
    <row r="290" spans="1:12" x14ac:dyDescent="0.25">
      <c r="A290" s="10">
        <f t="shared" si="33"/>
        <v>53206</v>
      </c>
      <c r="B290">
        <f t="shared" si="28"/>
        <v>25</v>
      </c>
      <c r="C290">
        <v>289</v>
      </c>
      <c r="D290" s="4">
        <f t="shared" si="29"/>
        <v>0</v>
      </c>
      <c r="F290" s="4">
        <f>L289*Invoer!$B$16/12</f>
        <v>0</v>
      </c>
      <c r="G290" s="4">
        <f>ABS(PMT(Invoer!$B$12/12,360-C290+1,L289,0))</f>
        <v>0</v>
      </c>
      <c r="I290" s="4">
        <f t="shared" si="30"/>
        <v>0</v>
      </c>
      <c r="J290" s="4">
        <f t="shared" si="31"/>
        <v>0</v>
      </c>
      <c r="K290" s="4">
        <f t="shared" si="32"/>
        <v>0</v>
      </c>
      <c r="L290" s="4">
        <f t="shared" si="34"/>
        <v>0</v>
      </c>
    </row>
    <row r="291" spans="1:12" x14ac:dyDescent="0.25">
      <c r="A291" s="10">
        <f t="shared" si="33"/>
        <v>53236</v>
      </c>
      <c r="B291">
        <f t="shared" si="28"/>
        <v>25</v>
      </c>
      <c r="C291">
        <v>290</v>
      </c>
      <c r="D291" s="4">
        <f t="shared" si="29"/>
        <v>0</v>
      </c>
      <c r="F291" s="4">
        <f>L290*Invoer!$B$16/12</f>
        <v>0</v>
      </c>
      <c r="G291" s="4">
        <f>ABS(PMT(Invoer!$B$12/12,360-C291+1,L290,0))</f>
        <v>0</v>
      </c>
      <c r="I291" s="4">
        <f t="shared" si="30"/>
        <v>0</v>
      </c>
      <c r="J291" s="4">
        <f t="shared" si="31"/>
        <v>0</v>
      </c>
      <c r="K291" s="4">
        <f t="shared" si="32"/>
        <v>0</v>
      </c>
      <c r="L291" s="4">
        <f t="shared" si="34"/>
        <v>0</v>
      </c>
    </row>
    <row r="292" spans="1:12" x14ac:dyDescent="0.25">
      <c r="A292" s="10">
        <f t="shared" si="33"/>
        <v>53267</v>
      </c>
      <c r="B292">
        <f t="shared" si="28"/>
        <v>25</v>
      </c>
      <c r="C292">
        <v>291</v>
      </c>
      <c r="D292" s="4">
        <f t="shared" si="29"/>
        <v>0</v>
      </c>
      <c r="F292" s="4">
        <f>L291*Invoer!$B$16/12</f>
        <v>0</v>
      </c>
      <c r="G292" s="4">
        <f>ABS(PMT(Invoer!$B$12/12,360-C292+1,L291,0))</f>
        <v>0</v>
      </c>
      <c r="I292" s="4">
        <f t="shared" si="30"/>
        <v>0</v>
      </c>
      <c r="J292" s="4">
        <f t="shared" si="31"/>
        <v>0</v>
      </c>
      <c r="K292" s="4">
        <f t="shared" si="32"/>
        <v>0</v>
      </c>
      <c r="L292" s="4">
        <f t="shared" si="34"/>
        <v>0</v>
      </c>
    </row>
    <row r="293" spans="1:12" x14ac:dyDescent="0.25">
      <c r="A293" s="10">
        <f t="shared" si="33"/>
        <v>53297</v>
      </c>
      <c r="B293">
        <f t="shared" si="28"/>
        <v>25</v>
      </c>
      <c r="C293">
        <v>292</v>
      </c>
      <c r="D293" s="4">
        <f t="shared" si="29"/>
        <v>0</v>
      </c>
      <c r="F293" s="4">
        <f>L292*Invoer!$B$16/12</f>
        <v>0</v>
      </c>
      <c r="G293" s="4">
        <f>ABS(PMT(Invoer!$B$12/12,360-C293+1,L292,0))</f>
        <v>0</v>
      </c>
      <c r="I293" s="4">
        <f t="shared" si="30"/>
        <v>0</v>
      </c>
      <c r="J293" s="4">
        <f t="shared" si="31"/>
        <v>0</v>
      </c>
      <c r="K293" s="4">
        <f t="shared" si="32"/>
        <v>0</v>
      </c>
      <c r="L293" s="4">
        <f t="shared" si="34"/>
        <v>0</v>
      </c>
    </row>
    <row r="294" spans="1:12" x14ac:dyDescent="0.25">
      <c r="A294" s="10">
        <f t="shared" si="33"/>
        <v>53328</v>
      </c>
      <c r="B294">
        <f t="shared" si="28"/>
        <v>25</v>
      </c>
      <c r="C294">
        <v>293</v>
      </c>
      <c r="D294" s="4">
        <f t="shared" si="29"/>
        <v>0</v>
      </c>
      <c r="F294" s="4">
        <f>L293*Invoer!$B$16/12</f>
        <v>0</v>
      </c>
      <c r="G294" s="4">
        <f>ABS(PMT(Invoer!$B$12/12,360-C294+1,L293,0))</f>
        <v>0</v>
      </c>
      <c r="I294" s="4">
        <f t="shared" si="30"/>
        <v>0</v>
      </c>
      <c r="J294" s="4">
        <f t="shared" si="31"/>
        <v>0</v>
      </c>
      <c r="K294" s="4">
        <f t="shared" si="32"/>
        <v>0</v>
      </c>
      <c r="L294" s="4">
        <f t="shared" si="34"/>
        <v>0</v>
      </c>
    </row>
    <row r="295" spans="1:12" x14ac:dyDescent="0.25">
      <c r="A295" s="10">
        <f t="shared" si="33"/>
        <v>53359</v>
      </c>
      <c r="B295">
        <f t="shared" si="28"/>
        <v>25</v>
      </c>
      <c r="C295">
        <v>294</v>
      </c>
      <c r="D295" s="4">
        <f t="shared" si="29"/>
        <v>0</v>
      </c>
      <c r="F295" s="4">
        <f>L294*Invoer!$B$16/12</f>
        <v>0</v>
      </c>
      <c r="G295" s="4">
        <f>ABS(PMT(Invoer!$B$12/12,360-C295+1,L294,0))</f>
        <v>0</v>
      </c>
      <c r="I295" s="4">
        <f t="shared" si="30"/>
        <v>0</v>
      </c>
      <c r="J295" s="4">
        <f t="shared" si="31"/>
        <v>0</v>
      </c>
      <c r="K295" s="4">
        <f t="shared" si="32"/>
        <v>0</v>
      </c>
      <c r="L295" s="4">
        <f t="shared" si="34"/>
        <v>0</v>
      </c>
    </row>
    <row r="296" spans="1:12" x14ac:dyDescent="0.25">
      <c r="A296" s="10">
        <f t="shared" si="33"/>
        <v>53387</v>
      </c>
      <c r="B296">
        <f t="shared" si="28"/>
        <v>25</v>
      </c>
      <c r="C296">
        <v>295</v>
      </c>
      <c r="D296" s="4">
        <f t="shared" si="29"/>
        <v>0</v>
      </c>
      <c r="F296" s="4">
        <f>L295*Invoer!$B$16/12</f>
        <v>0</v>
      </c>
      <c r="G296" s="4">
        <f>ABS(PMT(Invoer!$B$12/12,360-C296+1,L295,0))</f>
        <v>0</v>
      </c>
      <c r="I296" s="4">
        <f t="shared" si="30"/>
        <v>0</v>
      </c>
      <c r="J296" s="4">
        <f t="shared" si="31"/>
        <v>0</v>
      </c>
      <c r="K296" s="4">
        <f t="shared" si="32"/>
        <v>0</v>
      </c>
      <c r="L296" s="4">
        <f t="shared" si="34"/>
        <v>0</v>
      </c>
    </row>
    <row r="297" spans="1:12" x14ac:dyDescent="0.25">
      <c r="A297" s="10">
        <f t="shared" si="33"/>
        <v>53418</v>
      </c>
      <c r="B297">
        <f t="shared" si="28"/>
        <v>25</v>
      </c>
      <c r="C297">
        <v>296</v>
      </c>
      <c r="D297" s="4">
        <f t="shared" si="29"/>
        <v>0</v>
      </c>
      <c r="F297" s="4">
        <f>L296*Invoer!$B$16/12</f>
        <v>0</v>
      </c>
      <c r="G297" s="4">
        <f>ABS(PMT(Invoer!$B$12/12,360-C297+1,L296,0))</f>
        <v>0</v>
      </c>
      <c r="I297" s="4">
        <f t="shared" si="30"/>
        <v>0</v>
      </c>
      <c r="J297" s="4">
        <f t="shared" si="31"/>
        <v>0</v>
      </c>
      <c r="K297" s="4">
        <f t="shared" si="32"/>
        <v>0</v>
      </c>
      <c r="L297" s="4">
        <f t="shared" si="34"/>
        <v>0</v>
      </c>
    </row>
    <row r="298" spans="1:12" x14ac:dyDescent="0.25">
      <c r="A298" s="10">
        <f t="shared" si="33"/>
        <v>53448</v>
      </c>
      <c r="B298">
        <f t="shared" si="28"/>
        <v>25</v>
      </c>
      <c r="C298">
        <v>297</v>
      </c>
      <c r="D298" s="4">
        <f t="shared" si="29"/>
        <v>0</v>
      </c>
      <c r="F298" s="4">
        <f>L297*Invoer!$B$16/12</f>
        <v>0</v>
      </c>
      <c r="G298" s="4">
        <f>ABS(PMT(Invoer!$B$12/12,360-C298+1,L297,0))</f>
        <v>0</v>
      </c>
      <c r="I298" s="4">
        <f t="shared" si="30"/>
        <v>0</v>
      </c>
      <c r="J298" s="4">
        <f t="shared" si="31"/>
        <v>0</v>
      </c>
      <c r="K298" s="4">
        <f t="shared" si="32"/>
        <v>0</v>
      </c>
      <c r="L298" s="4">
        <f t="shared" si="34"/>
        <v>0</v>
      </c>
    </row>
    <row r="299" spans="1:12" x14ac:dyDescent="0.25">
      <c r="A299" s="10">
        <f t="shared" si="33"/>
        <v>53479</v>
      </c>
      <c r="B299">
        <f t="shared" si="28"/>
        <v>25</v>
      </c>
      <c r="C299">
        <v>298</v>
      </c>
      <c r="D299" s="4">
        <f t="shared" si="29"/>
        <v>0</v>
      </c>
      <c r="F299" s="4">
        <f>L298*Invoer!$B$16/12</f>
        <v>0</v>
      </c>
      <c r="G299" s="4">
        <f>ABS(PMT(Invoer!$B$12/12,360-C299+1,L298,0))</f>
        <v>0</v>
      </c>
      <c r="I299" s="4">
        <f t="shared" si="30"/>
        <v>0</v>
      </c>
      <c r="J299" s="4">
        <f t="shared" si="31"/>
        <v>0</v>
      </c>
      <c r="K299" s="4">
        <f t="shared" si="32"/>
        <v>0</v>
      </c>
      <c r="L299" s="4">
        <f t="shared" si="34"/>
        <v>0</v>
      </c>
    </row>
    <row r="300" spans="1:12" x14ac:dyDescent="0.25">
      <c r="A300" s="10">
        <f t="shared" si="33"/>
        <v>53509</v>
      </c>
      <c r="B300">
        <f t="shared" si="28"/>
        <v>25</v>
      </c>
      <c r="C300">
        <v>299</v>
      </c>
      <c r="D300" s="4">
        <f t="shared" si="29"/>
        <v>0</v>
      </c>
      <c r="F300" s="4">
        <f>L299*Invoer!$B$16/12</f>
        <v>0</v>
      </c>
      <c r="G300" s="4">
        <f>ABS(PMT(Invoer!$B$12/12,360-C300+1,L299,0))</f>
        <v>0</v>
      </c>
      <c r="I300" s="4">
        <f t="shared" si="30"/>
        <v>0</v>
      </c>
      <c r="J300" s="4">
        <f t="shared" si="31"/>
        <v>0</v>
      </c>
      <c r="K300" s="4">
        <f t="shared" si="32"/>
        <v>0</v>
      </c>
      <c r="L300" s="4">
        <f t="shared" si="34"/>
        <v>0</v>
      </c>
    </row>
    <row r="301" spans="1:12" x14ac:dyDescent="0.25">
      <c r="A301" s="10">
        <f t="shared" si="33"/>
        <v>53540</v>
      </c>
      <c r="B301">
        <f t="shared" si="28"/>
        <v>25</v>
      </c>
      <c r="C301">
        <v>300</v>
      </c>
      <c r="D301" s="4">
        <f t="shared" si="29"/>
        <v>0</v>
      </c>
      <c r="F301" s="4">
        <f>L300*Invoer!$B$16/12</f>
        <v>0</v>
      </c>
      <c r="G301" s="4">
        <f>ABS(PMT(Invoer!$B$12/12,360-C301+1,L300,0))</f>
        <v>0</v>
      </c>
      <c r="I301" s="4">
        <f t="shared" si="30"/>
        <v>0</v>
      </c>
      <c r="J301" s="4">
        <f t="shared" si="31"/>
        <v>0</v>
      </c>
      <c r="K301" s="4">
        <f t="shared" si="32"/>
        <v>0</v>
      </c>
      <c r="L301" s="4">
        <f t="shared" si="34"/>
        <v>0</v>
      </c>
    </row>
    <row r="302" spans="1:12" x14ac:dyDescent="0.25">
      <c r="A302" s="10">
        <f t="shared" si="33"/>
        <v>53571</v>
      </c>
      <c r="B302">
        <f t="shared" si="28"/>
        <v>26</v>
      </c>
      <c r="C302">
        <v>301</v>
      </c>
      <c r="D302" s="4">
        <f t="shared" si="29"/>
        <v>0</v>
      </c>
      <c r="F302" s="4">
        <f>L301*Invoer!$B$17/12</f>
        <v>0</v>
      </c>
      <c r="G302" s="4">
        <f>ABS(PMT(Invoer!$B$12/12,360-C302+1,L301,0))</f>
        <v>0</v>
      </c>
      <c r="I302" s="4">
        <f t="shared" si="30"/>
        <v>0</v>
      </c>
      <c r="J302" s="4">
        <f t="shared" si="31"/>
        <v>0</v>
      </c>
      <c r="K302" s="4">
        <f t="shared" si="32"/>
        <v>0</v>
      </c>
      <c r="L302" s="4">
        <f t="shared" si="34"/>
        <v>0</v>
      </c>
    </row>
    <row r="303" spans="1:12" x14ac:dyDescent="0.25">
      <c r="A303" s="10">
        <f t="shared" si="33"/>
        <v>53601</v>
      </c>
      <c r="B303">
        <f t="shared" si="28"/>
        <v>26</v>
      </c>
      <c r="C303">
        <v>302</v>
      </c>
      <c r="D303" s="4">
        <f t="shared" si="29"/>
        <v>0</v>
      </c>
      <c r="F303" s="4">
        <f>L302*Invoer!$B$17/12</f>
        <v>0</v>
      </c>
      <c r="G303" s="4">
        <f>ABS(PMT(Invoer!$B$12/12,360-C303+1,L302,0))</f>
        <v>0</v>
      </c>
      <c r="I303" s="4">
        <f t="shared" si="30"/>
        <v>0</v>
      </c>
      <c r="J303" s="4">
        <f t="shared" si="31"/>
        <v>0</v>
      </c>
      <c r="K303" s="4">
        <f t="shared" si="32"/>
        <v>0</v>
      </c>
      <c r="L303" s="4">
        <f t="shared" si="34"/>
        <v>0</v>
      </c>
    </row>
    <row r="304" spans="1:12" x14ac:dyDescent="0.25">
      <c r="A304" s="10">
        <f t="shared" si="33"/>
        <v>53632</v>
      </c>
      <c r="B304">
        <f t="shared" si="28"/>
        <v>26</v>
      </c>
      <c r="C304">
        <v>303</v>
      </c>
      <c r="D304" s="4">
        <f t="shared" si="29"/>
        <v>0</v>
      </c>
      <c r="F304" s="4">
        <f>L303*Invoer!$B$17/12</f>
        <v>0</v>
      </c>
      <c r="G304" s="4">
        <f>ABS(PMT(Invoer!$B$12/12,360-C304+1,L303,0))</f>
        <v>0</v>
      </c>
      <c r="I304" s="4">
        <f t="shared" si="30"/>
        <v>0</v>
      </c>
      <c r="J304" s="4">
        <f t="shared" si="31"/>
        <v>0</v>
      </c>
      <c r="K304" s="4">
        <f t="shared" si="32"/>
        <v>0</v>
      </c>
      <c r="L304" s="4">
        <f t="shared" si="34"/>
        <v>0</v>
      </c>
    </row>
    <row r="305" spans="1:12" x14ac:dyDescent="0.25">
      <c r="A305" s="10">
        <f t="shared" si="33"/>
        <v>53662</v>
      </c>
      <c r="B305">
        <f t="shared" si="28"/>
        <v>26</v>
      </c>
      <c r="C305">
        <v>304</v>
      </c>
      <c r="D305" s="4">
        <f t="shared" si="29"/>
        <v>0</v>
      </c>
      <c r="F305" s="4">
        <f>L304*Invoer!$B$17/12</f>
        <v>0</v>
      </c>
      <c r="G305" s="4">
        <f>ABS(PMT(Invoer!$B$12/12,360-C305+1,L304,0))</f>
        <v>0</v>
      </c>
      <c r="I305" s="4">
        <f t="shared" si="30"/>
        <v>0</v>
      </c>
      <c r="J305" s="4">
        <f t="shared" si="31"/>
        <v>0</v>
      </c>
      <c r="K305" s="4">
        <f t="shared" si="32"/>
        <v>0</v>
      </c>
      <c r="L305" s="4">
        <f t="shared" si="34"/>
        <v>0</v>
      </c>
    </row>
    <row r="306" spans="1:12" x14ac:dyDescent="0.25">
      <c r="A306" s="10">
        <f t="shared" si="33"/>
        <v>53693</v>
      </c>
      <c r="B306">
        <f t="shared" si="28"/>
        <v>26</v>
      </c>
      <c r="C306">
        <v>305</v>
      </c>
      <c r="D306" s="4">
        <f t="shared" si="29"/>
        <v>0</v>
      </c>
      <c r="F306" s="4">
        <f>L305*Invoer!$B$17/12</f>
        <v>0</v>
      </c>
      <c r="G306" s="4">
        <f>ABS(PMT(Invoer!$B$12/12,360-C306+1,L305,0))</f>
        <v>0</v>
      </c>
      <c r="I306" s="4">
        <f t="shared" si="30"/>
        <v>0</v>
      </c>
      <c r="J306" s="4">
        <f t="shared" si="31"/>
        <v>0</v>
      </c>
      <c r="K306" s="4">
        <f t="shared" si="32"/>
        <v>0</v>
      </c>
      <c r="L306" s="4">
        <f t="shared" si="34"/>
        <v>0</v>
      </c>
    </row>
    <row r="307" spans="1:12" x14ac:dyDescent="0.25">
      <c r="A307" s="10">
        <f t="shared" si="33"/>
        <v>53724</v>
      </c>
      <c r="B307">
        <f t="shared" si="28"/>
        <v>26</v>
      </c>
      <c r="C307">
        <v>306</v>
      </c>
      <c r="D307" s="4">
        <f t="shared" si="29"/>
        <v>0</v>
      </c>
      <c r="F307" s="4">
        <f>L306*Invoer!$B$17/12</f>
        <v>0</v>
      </c>
      <c r="G307" s="4">
        <f>ABS(PMT(Invoer!$B$12/12,360-C307+1,L306,0))</f>
        <v>0</v>
      </c>
      <c r="I307" s="4">
        <f t="shared" si="30"/>
        <v>0</v>
      </c>
      <c r="J307" s="4">
        <f t="shared" si="31"/>
        <v>0</v>
      </c>
      <c r="K307" s="4">
        <f t="shared" si="32"/>
        <v>0</v>
      </c>
      <c r="L307" s="4">
        <f t="shared" si="34"/>
        <v>0</v>
      </c>
    </row>
    <row r="308" spans="1:12" x14ac:dyDescent="0.25">
      <c r="A308" s="10">
        <f t="shared" si="33"/>
        <v>53752</v>
      </c>
      <c r="B308">
        <f t="shared" si="28"/>
        <v>26</v>
      </c>
      <c r="C308">
        <v>307</v>
      </c>
      <c r="D308" s="4">
        <f t="shared" si="29"/>
        <v>0</v>
      </c>
      <c r="F308" s="4">
        <f>L307*Invoer!$B$17/12</f>
        <v>0</v>
      </c>
      <c r="G308" s="4">
        <f>ABS(PMT(Invoer!$B$12/12,360-C308+1,L307,0))</f>
        <v>0</v>
      </c>
      <c r="I308" s="4">
        <f t="shared" si="30"/>
        <v>0</v>
      </c>
      <c r="J308" s="4">
        <f t="shared" si="31"/>
        <v>0</v>
      </c>
      <c r="K308" s="4">
        <f t="shared" si="32"/>
        <v>0</v>
      </c>
      <c r="L308" s="4">
        <f t="shared" si="34"/>
        <v>0</v>
      </c>
    </row>
    <row r="309" spans="1:12" x14ac:dyDescent="0.25">
      <c r="A309" s="10">
        <f t="shared" si="33"/>
        <v>53783</v>
      </c>
      <c r="B309">
        <f t="shared" si="28"/>
        <v>26</v>
      </c>
      <c r="C309">
        <v>308</v>
      </c>
      <c r="D309" s="4">
        <f t="shared" si="29"/>
        <v>0</v>
      </c>
      <c r="F309" s="4">
        <f>L308*Invoer!$B$17/12</f>
        <v>0</v>
      </c>
      <c r="G309" s="4">
        <f>ABS(PMT(Invoer!$B$12/12,360-C309+1,L308,0))</f>
        <v>0</v>
      </c>
      <c r="I309" s="4">
        <f t="shared" si="30"/>
        <v>0</v>
      </c>
      <c r="J309" s="4">
        <f t="shared" si="31"/>
        <v>0</v>
      </c>
      <c r="K309" s="4">
        <f t="shared" si="32"/>
        <v>0</v>
      </c>
      <c r="L309" s="4">
        <f t="shared" si="34"/>
        <v>0</v>
      </c>
    </row>
    <row r="310" spans="1:12" x14ac:dyDescent="0.25">
      <c r="A310" s="10">
        <f t="shared" si="33"/>
        <v>53813</v>
      </c>
      <c r="B310">
        <f t="shared" si="28"/>
        <v>26</v>
      </c>
      <c r="C310">
        <v>309</v>
      </c>
      <c r="D310" s="4">
        <f t="shared" si="29"/>
        <v>0</v>
      </c>
      <c r="F310" s="4">
        <f>L309*Invoer!$B$17/12</f>
        <v>0</v>
      </c>
      <c r="G310" s="4">
        <f>ABS(PMT(Invoer!$B$12/12,360-C310+1,L309,0))</f>
        <v>0</v>
      </c>
      <c r="I310" s="4">
        <f t="shared" si="30"/>
        <v>0</v>
      </c>
      <c r="J310" s="4">
        <f t="shared" si="31"/>
        <v>0</v>
      </c>
      <c r="K310" s="4">
        <f t="shared" si="32"/>
        <v>0</v>
      </c>
      <c r="L310" s="4">
        <f t="shared" si="34"/>
        <v>0</v>
      </c>
    </row>
    <row r="311" spans="1:12" x14ac:dyDescent="0.25">
      <c r="A311" s="10">
        <f t="shared" si="33"/>
        <v>53844</v>
      </c>
      <c r="B311">
        <f t="shared" si="28"/>
        <v>26</v>
      </c>
      <c r="C311">
        <v>310</v>
      </c>
      <c r="D311" s="4">
        <f t="shared" si="29"/>
        <v>0</v>
      </c>
      <c r="F311" s="4">
        <f>L310*Invoer!$B$17/12</f>
        <v>0</v>
      </c>
      <c r="G311" s="4">
        <f>ABS(PMT(Invoer!$B$12/12,360-C311+1,L310,0))</f>
        <v>0</v>
      </c>
      <c r="I311" s="4">
        <f t="shared" si="30"/>
        <v>0</v>
      </c>
      <c r="J311" s="4">
        <f t="shared" si="31"/>
        <v>0</v>
      </c>
      <c r="K311" s="4">
        <f t="shared" si="32"/>
        <v>0</v>
      </c>
      <c r="L311" s="4">
        <f t="shared" si="34"/>
        <v>0</v>
      </c>
    </row>
    <row r="312" spans="1:12" x14ac:dyDescent="0.25">
      <c r="A312" s="10">
        <f t="shared" si="33"/>
        <v>53874</v>
      </c>
      <c r="B312">
        <f t="shared" si="28"/>
        <v>26</v>
      </c>
      <c r="C312">
        <v>311</v>
      </c>
      <c r="D312" s="4">
        <f t="shared" si="29"/>
        <v>0</v>
      </c>
      <c r="F312" s="4">
        <f>L311*Invoer!$B$17/12</f>
        <v>0</v>
      </c>
      <c r="G312" s="4">
        <f>ABS(PMT(Invoer!$B$12/12,360-C312+1,L311,0))</f>
        <v>0</v>
      </c>
      <c r="I312" s="4">
        <f t="shared" si="30"/>
        <v>0</v>
      </c>
      <c r="J312" s="4">
        <f t="shared" si="31"/>
        <v>0</v>
      </c>
      <c r="K312" s="4">
        <f t="shared" si="32"/>
        <v>0</v>
      </c>
      <c r="L312" s="4">
        <f t="shared" si="34"/>
        <v>0</v>
      </c>
    </row>
    <row r="313" spans="1:12" x14ac:dyDescent="0.25">
      <c r="A313" s="10">
        <f t="shared" si="33"/>
        <v>53905</v>
      </c>
      <c r="B313">
        <f t="shared" si="28"/>
        <v>26</v>
      </c>
      <c r="C313">
        <v>312</v>
      </c>
      <c r="D313" s="4">
        <f t="shared" si="29"/>
        <v>0</v>
      </c>
      <c r="F313" s="4">
        <f>L312*Invoer!$B$17/12</f>
        <v>0</v>
      </c>
      <c r="G313" s="4">
        <f>ABS(PMT(Invoer!$B$12/12,360-C313+1,L312,0))</f>
        <v>0</v>
      </c>
      <c r="I313" s="4">
        <f t="shared" si="30"/>
        <v>0</v>
      </c>
      <c r="J313" s="4">
        <f t="shared" si="31"/>
        <v>0</v>
      </c>
      <c r="K313" s="4">
        <f t="shared" si="32"/>
        <v>0</v>
      </c>
      <c r="L313" s="4">
        <f t="shared" si="34"/>
        <v>0</v>
      </c>
    </row>
    <row r="314" spans="1:12" x14ac:dyDescent="0.25">
      <c r="A314" s="10">
        <f t="shared" si="33"/>
        <v>53936</v>
      </c>
      <c r="B314">
        <f t="shared" si="28"/>
        <v>27</v>
      </c>
      <c r="C314">
        <v>313</v>
      </c>
      <c r="D314" s="4">
        <f t="shared" si="29"/>
        <v>0</v>
      </c>
      <c r="F314" s="4">
        <f>L313*Invoer!$B$17/12</f>
        <v>0</v>
      </c>
      <c r="G314" s="4">
        <f>ABS(PMT(Invoer!$B$12/12,360-C314+1,L313,0))</f>
        <v>0</v>
      </c>
      <c r="I314" s="4">
        <f t="shared" si="30"/>
        <v>0</v>
      </c>
      <c r="J314" s="4">
        <f t="shared" si="31"/>
        <v>0</v>
      </c>
      <c r="K314" s="4">
        <f t="shared" si="32"/>
        <v>0</v>
      </c>
      <c r="L314" s="4">
        <f t="shared" si="34"/>
        <v>0</v>
      </c>
    </row>
    <row r="315" spans="1:12" x14ac:dyDescent="0.25">
      <c r="A315" s="10">
        <f t="shared" si="33"/>
        <v>53966</v>
      </c>
      <c r="B315">
        <f t="shared" si="28"/>
        <v>27</v>
      </c>
      <c r="C315">
        <v>314</v>
      </c>
      <c r="D315" s="4">
        <f t="shared" si="29"/>
        <v>0</v>
      </c>
      <c r="F315" s="4">
        <f>L314*Invoer!$B$17/12</f>
        <v>0</v>
      </c>
      <c r="G315" s="4">
        <f>ABS(PMT(Invoer!$B$12/12,360-C315+1,L314,0))</f>
        <v>0</v>
      </c>
      <c r="I315" s="4">
        <f t="shared" si="30"/>
        <v>0</v>
      </c>
      <c r="J315" s="4">
        <f t="shared" si="31"/>
        <v>0</v>
      </c>
      <c r="K315" s="4">
        <f t="shared" si="32"/>
        <v>0</v>
      </c>
      <c r="L315" s="4">
        <f t="shared" si="34"/>
        <v>0</v>
      </c>
    </row>
    <row r="316" spans="1:12" x14ac:dyDescent="0.25">
      <c r="A316" s="10">
        <f t="shared" si="33"/>
        <v>53997</v>
      </c>
      <c r="B316">
        <f t="shared" si="28"/>
        <v>27</v>
      </c>
      <c r="C316">
        <v>315</v>
      </c>
      <c r="D316" s="4">
        <f t="shared" si="29"/>
        <v>0</v>
      </c>
      <c r="F316" s="4">
        <f>L315*Invoer!$B$17/12</f>
        <v>0</v>
      </c>
      <c r="G316" s="4">
        <f>ABS(PMT(Invoer!$B$12/12,360-C316+1,L315,0))</f>
        <v>0</v>
      </c>
      <c r="I316" s="4">
        <f t="shared" si="30"/>
        <v>0</v>
      </c>
      <c r="J316" s="4">
        <f t="shared" si="31"/>
        <v>0</v>
      </c>
      <c r="K316" s="4">
        <f t="shared" si="32"/>
        <v>0</v>
      </c>
      <c r="L316" s="4">
        <f t="shared" si="34"/>
        <v>0</v>
      </c>
    </row>
    <row r="317" spans="1:12" x14ac:dyDescent="0.25">
      <c r="A317" s="10">
        <f t="shared" si="33"/>
        <v>54027</v>
      </c>
      <c r="B317">
        <f t="shared" si="28"/>
        <v>27</v>
      </c>
      <c r="C317">
        <v>316</v>
      </c>
      <c r="D317" s="4">
        <f t="shared" si="29"/>
        <v>0</v>
      </c>
      <c r="F317" s="4">
        <f>L316*Invoer!$B$17/12</f>
        <v>0</v>
      </c>
      <c r="G317" s="4">
        <f>ABS(PMT(Invoer!$B$12/12,360-C317+1,L316,0))</f>
        <v>0</v>
      </c>
      <c r="I317" s="4">
        <f t="shared" si="30"/>
        <v>0</v>
      </c>
      <c r="J317" s="4">
        <f t="shared" si="31"/>
        <v>0</v>
      </c>
      <c r="K317" s="4">
        <f t="shared" si="32"/>
        <v>0</v>
      </c>
      <c r="L317" s="4">
        <f t="shared" si="34"/>
        <v>0</v>
      </c>
    </row>
    <row r="318" spans="1:12" x14ac:dyDescent="0.25">
      <c r="A318" s="10">
        <f t="shared" si="33"/>
        <v>54058</v>
      </c>
      <c r="B318">
        <f t="shared" si="28"/>
        <v>27</v>
      </c>
      <c r="C318">
        <v>317</v>
      </c>
      <c r="D318" s="4">
        <f t="shared" si="29"/>
        <v>0</v>
      </c>
      <c r="F318" s="4">
        <f>L317*Invoer!$B$17/12</f>
        <v>0</v>
      </c>
      <c r="G318" s="4">
        <f>ABS(PMT(Invoer!$B$12/12,360-C318+1,L317,0))</f>
        <v>0</v>
      </c>
      <c r="I318" s="4">
        <f t="shared" si="30"/>
        <v>0</v>
      </c>
      <c r="J318" s="4">
        <f t="shared" si="31"/>
        <v>0</v>
      </c>
      <c r="K318" s="4">
        <f t="shared" si="32"/>
        <v>0</v>
      </c>
      <c r="L318" s="4">
        <f t="shared" si="34"/>
        <v>0</v>
      </c>
    </row>
    <row r="319" spans="1:12" x14ac:dyDescent="0.25">
      <c r="A319" s="10">
        <f t="shared" si="33"/>
        <v>54089</v>
      </c>
      <c r="B319">
        <f t="shared" si="28"/>
        <v>27</v>
      </c>
      <c r="C319">
        <v>318</v>
      </c>
      <c r="D319" s="4">
        <f t="shared" si="29"/>
        <v>0</v>
      </c>
      <c r="F319" s="4">
        <f>L318*Invoer!$B$17/12</f>
        <v>0</v>
      </c>
      <c r="G319" s="4">
        <f>ABS(PMT(Invoer!$B$12/12,360-C319+1,L318,0))</f>
        <v>0</v>
      </c>
      <c r="I319" s="4">
        <f t="shared" si="30"/>
        <v>0</v>
      </c>
      <c r="J319" s="4">
        <f t="shared" si="31"/>
        <v>0</v>
      </c>
      <c r="K319" s="4">
        <f t="shared" si="32"/>
        <v>0</v>
      </c>
      <c r="L319" s="4">
        <f t="shared" si="34"/>
        <v>0</v>
      </c>
    </row>
    <row r="320" spans="1:12" x14ac:dyDescent="0.25">
      <c r="A320" s="10">
        <f t="shared" si="33"/>
        <v>54118</v>
      </c>
      <c r="B320">
        <f t="shared" si="28"/>
        <v>27</v>
      </c>
      <c r="C320">
        <v>319</v>
      </c>
      <c r="D320" s="4">
        <f t="shared" si="29"/>
        <v>0</v>
      </c>
      <c r="F320" s="4">
        <f>L319*Invoer!$B$17/12</f>
        <v>0</v>
      </c>
      <c r="G320" s="4">
        <f>ABS(PMT(Invoer!$B$12/12,360-C320+1,L319,0))</f>
        <v>0</v>
      </c>
      <c r="I320" s="4">
        <f t="shared" si="30"/>
        <v>0</v>
      </c>
      <c r="J320" s="4">
        <f t="shared" si="31"/>
        <v>0</v>
      </c>
      <c r="K320" s="4">
        <f t="shared" si="32"/>
        <v>0</v>
      </c>
      <c r="L320" s="4">
        <f t="shared" si="34"/>
        <v>0</v>
      </c>
    </row>
    <row r="321" spans="1:12" x14ac:dyDescent="0.25">
      <c r="A321" s="10">
        <f t="shared" si="33"/>
        <v>54149</v>
      </c>
      <c r="B321">
        <f t="shared" si="28"/>
        <v>27</v>
      </c>
      <c r="C321">
        <v>320</v>
      </c>
      <c r="D321" s="4">
        <f t="shared" si="29"/>
        <v>0</v>
      </c>
      <c r="F321" s="4">
        <f>L320*Invoer!$B$17/12</f>
        <v>0</v>
      </c>
      <c r="G321" s="4">
        <f>ABS(PMT(Invoer!$B$12/12,360-C321+1,L320,0))</f>
        <v>0</v>
      </c>
      <c r="I321" s="4">
        <f t="shared" si="30"/>
        <v>0</v>
      </c>
      <c r="J321" s="4">
        <f t="shared" si="31"/>
        <v>0</v>
      </c>
      <c r="K321" s="4">
        <f t="shared" si="32"/>
        <v>0</v>
      </c>
      <c r="L321" s="4">
        <f t="shared" si="34"/>
        <v>0</v>
      </c>
    </row>
    <row r="322" spans="1:12" x14ac:dyDescent="0.25">
      <c r="A322" s="10">
        <f t="shared" si="33"/>
        <v>54179</v>
      </c>
      <c r="B322">
        <f t="shared" si="28"/>
        <v>27</v>
      </c>
      <c r="C322">
        <v>321</v>
      </c>
      <c r="D322" s="4">
        <f t="shared" si="29"/>
        <v>0</v>
      </c>
      <c r="F322" s="4">
        <f>L321*Invoer!$B$17/12</f>
        <v>0</v>
      </c>
      <c r="G322" s="4">
        <f>ABS(PMT(Invoer!$B$12/12,360-C322+1,L321,0))</f>
        <v>0</v>
      </c>
      <c r="I322" s="4">
        <f t="shared" si="30"/>
        <v>0</v>
      </c>
      <c r="J322" s="4">
        <f t="shared" si="31"/>
        <v>0</v>
      </c>
      <c r="K322" s="4">
        <f t="shared" si="32"/>
        <v>0</v>
      </c>
      <c r="L322" s="4">
        <f t="shared" si="34"/>
        <v>0</v>
      </c>
    </row>
    <row r="323" spans="1:12" x14ac:dyDescent="0.25">
      <c r="A323" s="10">
        <f t="shared" si="33"/>
        <v>54210</v>
      </c>
      <c r="B323">
        <f t="shared" ref="B323:B361" si="35">CEILING(C323/12,1)</f>
        <v>27</v>
      </c>
      <c r="C323">
        <v>322</v>
      </c>
      <c r="D323" s="4">
        <f t="shared" ref="D323:D361" si="36">G323-F323</f>
        <v>0</v>
      </c>
      <c r="F323" s="4">
        <f>L322*Invoer!$B$17/12</f>
        <v>0</v>
      </c>
      <c r="G323" s="4">
        <f>ABS(PMT(Invoer!$B$12/12,360-C323+1,L322,0))</f>
        <v>0</v>
      </c>
      <c r="I323" s="4">
        <f t="shared" ref="I323:I361" si="37">G323-H323</f>
        <v>0</v>
      </c>
      <c r="J323" s="4">
        <f t="shared" ref="J323:J361" si="38">SUM(E323,G323)</f>
        <v>0</v>
      </c>
      <c r="K323" s="4">
        <f t="shared" ref="K323:K361" si="39">J323-H323</f>
        <v>0</v>
      </c>
      <c r="L323" s="4">
        <f t="shared" si="34"/>
        <v>0</v>
      </c>
    </row>
    <row r="324" spans="1:12" x14ac:dyDescent="0.25">
      <c r="A324" s="10">
        <f t="shared" ref="A324:A361" si="40">DATE(YEAR(A323),MONTH(A323)+1,DAY(A323))</f>
        <v>54240</v>
      </c>
      <c r="B324">
        <f t="shared" si="35"/>
        <v>27</v>
      </c>
      <c r="C324">
        <v>323</v>
      </c>
      <c r="D324" s="4">
        <f t="shared" si="36"/>
        <v>0</v>
      </c>
      <c r="F324" s="4">
        <f>L323*Invoer!$B$17/12</f>
        <v>0</v>
      </c>
      <c r="G324" s="4">
        <f>ABS(PMT(Invoer!$B$12/12,360-C324+1,L323,0))</f>
        <v>0</v>
      </c>
      <c r="I324" s="4">
        <f t="shared" si="37"/>
        <v>0</v>
      </c>
      <c r="J324" s="4">
        <f t="shared" si="38"/>
        <v>0</v>
      </c>
      <c r="K324" s="4">
        <f t="shared" si="39"/>
        <v>0</v>
      </c>
      <c r="L324" s="4">
        <f t="shared" ref="L324:L361" si="41">L323-D324-E324</f>
        <v>0</v>
      </c>
    </row>
    <row r="325" spans="1:12" x14ac:dyDescent="0.25">
      <c r="A325" s="10">
        <f t="shared" si="40"/>
        <v>54271</v>
      </c>
      <c r="B325">
        <f t="shared" si="35"/>
        <v>27</v>
      </c>
      <c r="C325">
        <v>324</v>
      </c>
      <c r="D325" s="4">
        <f t="shared" si="36"/>
        <v>0</v>
      </c>
      <c r="F325" s="4">
        <f>L324*Invoer!$B$17/12</f>
        <v>0</v>
      </c>
      <c r="G325" s="4">
        <f>ABS(PMT(Invoer!$B$12/12,360-C325+1,L324,0))</f>
        <v>0</v>
      </c>
      <c r="I325" s="4">
        <f t="shared" si="37"/>
        <v>0</v>
      </c>
      <c r="J325" s="4">
        <f t="shared" si="38"/>
        <v>0</v>
      </c>
      <c r="K325" s="4">
        <f t="shared" si="39"/>
        <v>0</v>
      </c>
      <c r="L325" s="4">
        <f t="shared" si="41"/>
        <v>0</v>
      </c>
    </row>
    <row r="326" spans="1:12" x14ac:dyDescent="0.25">
      <c r="A326" s="10">
        <f t="shared" si="40"/>
        <v>54302</v>
      </c>
      <c r="B326">
        <f t="shared" si="35"/>
        <v>28</v>
      </c>
      <c r="C326">
        <v>325</v>
      </c>
      <c r="D326" s="4">
        <f t="shared" si="36"/>
        <v>0</v>
      </c>
      <c r="F326" s="4">
        <f>L325*Invoer!$B$17/12</f>
        <v>0</v>
      </c>
      <c r="G326" s="4">
        <f>ABS(PMT(Invoer!$B$12/12,360-C326+1,L325,0))</f>
        <v>0</v>
      </c>
      <c r="I326" s="4">
        <f t="shared" si="37"/>
        <v>0</v>
      </c>
      <c r="J326" s="4">
        <f t="shared" si="38"/>
        <v>0</v>
      </c>
      <c r="K326" s="4">
        <f t="shared" si="39"/>
        <v>0</v>
      </c>
      <c r="L326" s="4">
        <f t="shared" si="41"/>
        <v>0</v>
      </c>
    </row>
    <row r="327" spans="1:12" x14ac:dyDescent="0.25">
      <c r="A327" s="10">
        <f t="shared" si="40"/>
        <v>54332</v>
      </c>
      <c r="B327">
        <f t="shared" si="35"/>
        <v>28</v>
      </c>
      <c r="C327">
        <v>326</v>
      </c>
      <c r="D327" s="4">
        <f t="shared" si="36"/>
        <v>0</v>
      </c>
      <c r="F327" s="4">
        <f>L326*Invoer!$B$17/12</f>
        <v>0</v>
      </c>
      <c r="G327" s="4">
        <f>ABS(PMT(Invoer!$B$12/12,360-C327+1,L326,0))</f>
        <v>0</v>
      </c>
      <c r="I327" s="4">
        <f t="shared" si="37"/>
        <v>0</v>
      </c>
      <c r="J327" s="4">
        <f t="shared" si="38"/>
        <v>0</v>
      </c>
      <c r="K327" s="4">
        <f t="shared" si="39"/>
        <v>0</v>
      </c>
      <c r="L327" s="4">
        <f t="shared" si="41"/>
        <v>0</v>
      </c>
    </row>
    <row r="328" spans="1:12" x14ac:dyDescent="0.25">
      <c r="A328" s="10">
        <f t="shared" si="40"/>
        <v>54363</v>
      </c>
      <c r="B328">
        <f t="shared" si="35"/>
        <v>28</v>
      </c>
      <c r="C328">
        <v>327</v>
      </c>
      <c r="D328" s="4">
        <f t="shared" si="36"/>
        <v>0</v>
      </c>
      <c r="F328" s="4">
        <f>L327*Invoer!$B$17/12</f>
        <v>0</v>
      </c>
      <c r="G328" s="4">
        <f>ABS(PMT(Invoer!$B$12/12,360-C328+1,L327,0))</f>
        <v>0</v>
      </c>
      <c r="I328" s="4">
        <f t="shared" si="37"/>
        <v>0</v>
      </c>
      <c r="J328" s="4">
        <f t="shared" si="38"/>
        <v>0</v>
      </c>
      <c r="K328" s="4">
        <f t="shared" si="39"/>
        <v>0</v>
      </c>
      <c r="L328" s="4">
        <f t="shared" si="41"/>
        <v>0</v>
      </c>
    </row>
    <row r="329" spans="1:12" x14ac:dyDescent="0.25">
      <c r="A329" s="10">
        <f t="shared" si="40"/>
        <v>54393</v>
      </c>
      <c r="B329">
        <f t="shared" si="35"/>
        <v>28</v>
      </c>
      <c r="C329">
        <v>328</v>
      </c>
      <c r="D329" s="4">
        <f t="shared" si="36"/>
        <v>0</v>
      </c>
      <c r="F329" s="4">
        <f>L328*Invoer!$B$17/12</f>
        <v>0</v>
      </c>
      <c r="G329" s="4">
        <f>ABS(PMT(Invoer!$B$12/12,360-C329+1,L328,0))</f>
        <v>0</v>
      </c>
      <c r="I329" s="4">
        <f t="shared" si="37"/>
        <v>0</v>
      </c>
      <c r="J329" s="4">
        <f t="shared" si="38"/>
        <v>0</v>
      </c>
      <c r="K329" s="4">
        <f t="shared" si="39"/>
        <v>0</v>
      </c>
      <c r="L329" s="4">
        <f t="shared" si="41"/>
        <v>0</v>
      </c>
    </row>
    <row r="330" spans="1:12" x14ac:dyDescent="0.25">
      <c r="A330" s="10">
        <f t="shared" si="40"/>
        <v>54424</v>
      </c>
      <c r="B330">
        <f t="shared" si="35"/>
        <v>28</v>
      </c>
      <c r="C330">
        <v>329</v>
      </c>
      <c r="D330" s="4">
        <f t="shared" si="36"/>
        <v>0</v>
      </c>
      <c r="F330" s="4">
        <f>L329*Invoer!$B$17/12</f>
        <v>0</v>
      </c>
      <c r="G330" s="4">
        <f>ABS(PMT(Invoer!$B$12/12,360-C330+1,L329,0))</f>
        <v>0</v>
      </c>
      <c r="I330" s="4">
        <f t="shared" si="37"/>
        <v>0</v>
      </c>
      <c r="J330" s="4">
        <f t="shared" si="38"/>
        <v>0</v>
      </c>
      <c r="K330" s="4">
        <f t="shared" si="39"/>
        <v>0</v>
      </c>
      <c r="L330" s="4">
        <f t="shared" si="41"/>
        <v>0</v>
      </c>
    </row>
    <row r="331" spans="1:12" x14ac:dyDescent="0.25">
      <c r="A331" s="10">
        <f t="shared" si="40"/>
        <v>54455</v>
      </c>
      <c r="B331">
        <f t="shared" si="35"/>
        <v>28</v>
      </c>
      <c r="C331">
        <v>330</v>
      </c>
      <c r="D331" s="4">
        <f t="shared" si="36"/>
        <v>0</v>
      </c>
      <c r="F331" s="4">
        <f>L330*Invoer!$B$17/12</f>
        <v>0</v>
      </c>
      <c r="G331" s="4">
        <f>ABS(PMT(Invoer!$B$12/12,360-C331+1,L330,0))</f>
        <v>0</v>
      </c>
      <c r="I331" s="4">
        <f t="shared" si="37"/>
        <v>0</v>
      </c>
      <c r="J331" s="4">
        <f t="shared" si="38"/>
        <v>0</v>
      </c>
      <c r="K331" s="4">
        <f t="shared" si="39"/>
        <v>0</v>
      </c>
      <c r="L331" s="4">
        <f t="shared" si="41"/>
        <v>0</v>
      </c>
    </row>
    <row r="332" spans="1:12" x14ac:dyDescent="0.25">
      <c r="A332" s="10">
        <f t="shared" si="40"/>
        <v>54483</v>
      </c>
      <c r="B332">
        <f t="shared" si="35"/>
        <v>28</v>
      </c>
      <c r="C332">
        <v>331</v>
      </c>
      <c r="D332" s="4">
        <f t="shared" si="36"/>
        <v>0</v>
      </c>
      <c r="F332" s="4">
        <f>L331*Invoer!$B$17/12</f>
        <v>0</v>
      </c>
      <c r="G332" s="4">
        <f>ABS(PMT(Invoer!$B$12/12,360-C332+1,L331,0))</f>
        <v>0</v>
      </c>
      <c r="I332" s="4">
        <f t="shared" si="37"/>
        <v>0</v>
      </c>
      <c r="J332" s="4">
        <f t="shared" si="38"/>
        <v>0</v>
      </c>
      <c r="K332" s="4">
        <f t="shared" si="39"/>
        <v>0</v>
      </c>
      <c r="L332" s="4">
        <f t="shared" si="41"/>
        <v>0</v>
      </c>
    </row>
    <row r="333" spans="1:12" x14ac:dyDescent="0.25">
      <c r="A333" s="10">
        <f t="shared" si="40"/>
        <v>54514</v>
      </c>
      <c r="B333">
        <f t="shared" si="35"/>
        <v>28</v>
      </c>
      <c r="C333">
        <v>332</v>
      </c>
      <c r="D333" s="4">
        <f t="shared" si="36"/>
        <v>0</v>
      </c>
      <c r="F333" s="4">
        <f>L332*Invoer!$B$17/12</f>
        <v>0</v>
      </c>
      <c r="G333" s="4">
        <f>ABS(PMT(Invoer!$B$12/12,360-C333+1,L332,0))</f>
        <v>0</v>
      </c>
      <c r="I333" s="4">
        <f t="shared" si="37"/>
        <v>0</v>
      </c>
      <c r="J333" s="4">
        <f t="shared" si="38"/>
        <v>0</v>
      </c>
      <c r="K333" s="4">
        <f t="shared" si="39"/>
        <v>0</v>
      </c>
      <c r="L333" s="4">
        <f t="shared" si="41"/>
        <v>0</v>
      </c>
    </row>
    <row r="334" spans="1:12" x14ac:dyDescent="0.25">
      <c r="A334" s="10">
        <f t="shared" si="40"/>
        <v>54544</v>
      </c>
      <c r="B334">
        <f t="shared" si="35"/>
        <v>28</v>
      </c>
      <c r="C334">
        <v>333</v>
      </c>
      <c r="D334" s="4">
        <f t="shared" si="36"/>
        <v>0</v>
      </c>
      <c r="F334" s="4">
        <f>L333*Invoer!$B$17/12</f>
        <v>0</v>
      </c>
      <c r="G334" s="4">
        <f>ABS(PMT(Invoer!$B$12/12,360-C334+1,L333,0))</f>
        <v>0</v>
      </c>
      <c r="I334" s="4">
        <f t="shared" si="37"/>
        <v>0</v>
      </c>
      <c r="J334" s="4">
        <f t="shared" si="38"/>
        <v>0</v>
      </c>
      <c r="K334" s="4">
        <f t="shared" si="39"/>
        <v>0</v>
      </c>
      <c r="L334" s="4">
        <f t="shared" si="41"/>
        <v>0</v>
      </c>
    </row>
    <row r="335" spans="1:12" x14ac:dyDescent="0.25">
      <c r="A335" s="10">
        <f t="shared" si="40"/>
        <v>54575</v>
      </c>
      <c r="B335">
        <f t="shared" si="35"/>
        <v>28</v>
      </c>
      <c r="C335">
        <v>334</v>
      </c>
      <c r="D335" s="4">
        <f t="shared" si="36"/>
        <v>0</v>
      </c>
      <c r="F335" s="4">
        <f>L334*Invoer!$B$17/12</f>
        <v>0</v>
      </c>
      <c r="G335" s="4">
        <f>ABS(PMT(Invoer!$B$12/12,360-C335+1,L334,0))</f>
        <v>0</v>
      </c>
      <c r="I335" s="4">
        <f t="shared" si="37"/>
        <v>0</v>
      </c>
      <c r="J335" s="4">
        <f t="shared" si="38"/>
        <v>0</v>
      </c>
      <c r="K335" s="4">
        <f t="shared" si="39"/>
        <v>0</v>
      </c>
      <c r="L335" s="4">
        <f t="shared" si="41"/>
        <v>0</v>
      </c>
    </row>
    <row r="336" spans="1:12" x14ac:dyDescent="0.25">
      <c r="A336" s="10">
        <f t="shared" si="40"/>
        <v>54605</v>
      </c>
      <c r="B336">
        <f t="shared" si="35"/>
        <v>28</v>
      </c>
      <c r="C336">
        <v>335</v>
      </c>
      <c r="D336" s="4">
        <f t="shared" si="36"/>
        <v>0</v>
      </c>
      <c r="F336" s="4">
        <f>L335*Invoer!$B$17/12</f>
        <v>0</v>
      </c>
      <c r="G336" s="4">
        <f>ABS(PMT(Invoer!$B$12/12,360-C336+1,L335,0))</f>
        <v>0</v>
      </c>
      <c r="I336" s="4">
        <f t="shared" si="37"/>
        <v>0</v>
      </c>
      <c r="J336" s="4">
        <f t="shared" si="38"/>
        <v>0</v>
      </c>
      <c r="K336" s="4">
        <f t="shared" si="39"/>
        <v>0</v>
      </c>
      <c r="L336" s="4">
        <f t="shared" si="41"/>
        <v>0</v>
      </c>
    </row>
    <row r="337" spans="1:12" x14ac:dyDescent="0.25">
      <c r="A337" s="10">
        <f t="shared" si="40"/>
        <v>54636</v>
      </c>
      <c r="B337">
        <f t="shared" si="35"/>
        <v>28</v>
      </c>
      <c r="C337">
        <v>336</v>
      </c>
      <c r="D337" s="4">
        <f t="shared" si="36"/>
        <v>0</v>
      </c>
      <c r="F337" s="4">
        <f>L336*Invoer!$B$17/12</f>
        <v>0</v>
      </c>
      <c r="G337" s="4">
        <f>ABS(PMT(Invoer!$B$12/12,360-C337+1,L336,0))</f>
        <v>0</v>
      </c>
      <c r="I337" s="4">
        <f t="shared" si="37"/>
        <v>0</v>
      </c>
      <c r="J337" s="4">
        <f t="shared" si="38"/>
        <v>0</v>
      </c>
      <c r="K337" s="4">
        <f t="shared" si="39"/>
        <v>0</v>
      </c>
      <c r="L337" s="4">
        <f t="shared" si="41"/>
        <v>0</v>
      </c>
    </row>
    <row r="338" spans="1:12" x14ac:dyDescent="0.25">
      <c r="A338" s="10">
        <f t="shared" si="40"/>
        <v>54667</v>
      </c>
      <c r="B338">
        <f t="shared" si="35"/>
        <v>29</v>
      </c>
      <c r="C338">
        <v>337</v>
      </c>
      <c r="D338" s="4">
        <f t="shared" si="36"/>
        <v>0</v>
      </c>
      <c r="F338" s="4">
        <f>L337*Invoer!$B$17/12</f>
        <v>0</v>
      </c>
      <c r="G338" s="4">
        <f>ABS(PMT(Invoer!$B$12/12,360-C338+1,L337,0))</f>
        <v>0</v>
      </c>
      <c r="I338" s="4">
        <f t="shared" si="37"/>
        <v>0</v>
      </c>
      <c r="J338" s="4">
        <f t="shared" si="38"/>
        <v>0</v>
      </c>
      <c r="K338" s="4">
        <f t="shared" si="39"/>
        <v>0</v>
      </c>
      <c r="L338" s="4">
        <f t="shared" si="41"/>
        <v>0</v>
      </c>
    </row>
    <row r="339" spans="1:12" x14ac:dyDescent="0.25">
      <c r="A339" s="10">
        <f t="shared" si="40"/>
        <v>54697</v>
      </c>
      <c r="B339">
        <f t="shared" si="35"/>
        <v>29</v>
      </c>
      <c r="C339">
        <v>338</v>
      </c>
      <c r="D339" s="4">
        <f t="shared" si="36"/>
        <v>0</v>
      </c>
      <c r="F339" s="4">
        <f>L338*Invoer!$B$17/12</f>
        <v>0</v>
      </c>
      <c r="G339" s="4">
        <f>ABS(PMT(Invoer!$B$12/12,360-C339+1,L338,0))</f>
        <v>0</v>
      </c>
      <c r="I339" s="4">
        <f t="shared" si="37"/>
        <v>0</v>
      </c>
      <c r="J339" s="4">
        <f t="shared" si="38"/>
        <v>0</v>
      </c>
      <c r="K339" s="4">
        <f t="shared" si="39"/>
        <v>0</v>
      </c>
      <c r="L339" s="4">
        <f t="shared" si="41"/>
        <v>0</v>
      </c>
    </row>
    <row r="340" spans="1:12" x14ac:dyDescent="0.25">
      <c r="A340" s="10">
        <f t="shared" si="40"/>
        <v>54728</v>
      </c>
      <c r="B340">
        <f t="shared" si="35"/>
        <v>29</v>
      </c>
      <c r="C340">
        <v>339</v>
      </c>
      <c r="D340" s="4">
        <f t="shared" si="36"/>
        <v>0</v>
      </c>
      <c r="F340" s="4">
        <f>L339*Invoer!$B$17/12</f>
        <v>0</v>
      </c>
      <c r="G340" s="4">
        <f>ABS(PMT(Invoer!$B$12/12,360-C340+1,L339,0))</f>
        <v>0</v>
      </c>
      <c r="I340" s="4">
        <f t="shared" si="37"/>
        <v>0</v>
      </c>
      <c r="J340" s="4">
        <f t="shared" si="38"/>
        <v>0</v>
      </c>
      <c r="K340" s="4">
        <f t="shared" si="39"/>
        <v>0</v>
      </c>
      <c r="L340" s="4">
        <f t="shared" si="41"/>
        <v>0</v>
      </c>
    </row>
    <row r="341" spans="1:12" x14ac:dyDescent="0.25">
      <c r="A341" s="10">
        <f t="shared" si="40"/>
        <v>54758</v>
      </c>
      <c r="B341">
        <f t="shared" si="35"/>
        <v>29</v>
      </c>
      <c r="C341">
        <v>340</v>
      </c>
      <c r="D341" s="4">
        <f t="shared" si="36"/>
        <v>0</v>
      </c>
      <c r="F341" s="4">
        <f>L340*Invoer!$B$17/12</f>
        <v>0</v>
      </c>
      <c r="G341" s="4">
        <f>ABS(PMT(Invoer!$B$12/12,360-C341+1,L340,0))</f>
        <v>0</v>
      </c>
      <c r="I341" s="4">
        <f t="shared" si="37"/>
        <v>0</v>
      </c>
      <c r="J341" s="4">
        <f t="shared" si="38"/>
        <v>0</v>
      </c>
      <c r="K341" s="4">
        <f t="shared" si="39"/>
        <v>0</v>
      </c>
      <c r="L341" s="4">
        <f t="shared" si="41"/>
        <v>0</v>
      </c>
    </row>
    <row r="342" spans="1:12" x14ac:dyDescent="0.25">
      <c r="A342" s="10">
        <f t="shared" si="40"/>
        <v>54789</v>
      </c>
      <c r="B342">
        <f t="shared" si="35"/>
        <v>29</v>
      </c>
      <c r="C342">
        <v>341</v>
      </c>
      <c r="D342" s="4">
        <f t="shared" si="36"/>
        <v>0</v>
      </c>
      <c r="F342" s="4">
        <f>L341*Invoer!$B$17/12</f>
        <v>0</v>
      </c>
      <c r="G342" s="4">
        <f>ABS(PMT(Invoer!$B$12/12,360-C342+1,L341,0))</f>
        <v>0</v>
      </c>
      <c r="I342" s="4">
        <f t="shared" si="37"/>
        <v>0</v>
      </c>
      <c r="J342" s="4">
        <f t="shared" si="38"/>
        <v>0</v>
      </c>
      <c r="K342" s="4">
        <f t="shared" si="39"/>
        <v>0</v>
      </c>
      <c r="L342" s="4">
        <f t="shared" si="41"/>
        <v>0</v>
      </c>
    </row>
    <row r="343" spans="1:12" x14ac:dyDescent="0.25">
      <c r="A343" s="10">
        <f t="shared" si="40"/>
        <v>54820</v>
      </c>
      <c r="B343">
        <f t="shared" si="35"/>
        <v>29</v>
      </c>
      <c r="C343">
        <v>342</v>
      </c>
      <c r="D343" s="4">
        <f t="shared" si="36"/>
        <v>0</v>
      </c>
      <c r="F343" s="4">
        <f>L342*Invoer!$B$17/12</f>
        <v>0</v>
      </c>
      <c r="G343" s="4">
        <f>ABS(PMT(Invoer!$B$12/12,360-C343+1,L342,0))</f>
        <v>0</v>
      </c>
      <c r="I343" s="4">
        <f t="shared" si="37"/>
        <v>0</v>
      </c>
      <c r="J343" s="4">
        <f t="shared" si="38"/>
        <v>0</v>
      </c>
      <c r="K343" s="4">
        <f t="shared" si="39"/>
        <v>0</v>
      </c>
      <c r="L343" s="4">
        <f t="shared" si="41"/>
        <v>0</v>
      </c>
    </row>
    <row r="344" spans="1:12" x14ac:dyDescent="0.25">
      <c r="A344" s="10">
        <f t="shared" si="40"/>
        <v>54848</v>
      </c>
      <c r="B344">
        <f t="shared" si="35"/>
        <v>29</v>
      </c>
      <c r="C344">
        <v>343</v>
      </c>
      <c r="D344" s="4">
        <f t="shared" si="36"/>
        <v>0</v>
      </c>
      <c r="F344" s="4">
        <f>L343*Invoer!$B$17/12</f>
        <v>0</v>
      </c>
      <c r="G344" s="4">
        <f>ABS(PMT(Invoer!$B$12/12,360-C344+1,L343,0))</f>
        <v>0</v>
      </c>
      <c r="I344" s="4">
        <f t="shared" si="37"/>
        <v>0</v>
      </c>
      <c r="J344" s="4">
        <f t="shared" si="38"/>
        <v>0</v>
      </c>
      <c r="K344" s="4">
        <f t="shared" si="39"/>
        <v>0</v>
      </c>
      <c r="L344" s="4">
        <f t="shared" si="41"/>
        <v>0</v>
      </c>
    </row>
    <row r="345" spans="1:12" x14ac:dyDescent="0.25">
      <c r="A345" s="10">
        <f t="shared" si="40"/>
        <v>54879</v>
      </c>
      <c r="B345">
        <f t="shared" si="35"/>
        <v>29</v>
      </c>
      <c r="C345">
        <v>344</v>
      </c>
      <c r="D345" s="4">
        <f t="shared" si="36"/>
        <v>0</v>
      </c>
      <c r="F345" s="4">
        <f>L344*Invoer!$B$17/12</f>
        <v>0</v>
      </c>
      <c r="G345" s="4">
        <f>ABS(PMT(Invoer!$B$12/12,360-C345+1,L344,0))</f>
        <v>0</v>
      </c>
      <c r="I345" s="4">
        <f t="shared" si="37"/>
        <v>0</v>
      </c>
      <c r="J345" s="4">
        <f t="shared" si="38"/>
        <v>0</v>
      </c>
      <c r="K345" s="4">
        <f t="shared" si="39"/>
        <v>0</v>
      </c>
      <c r="L345" s="4">
        <f t="shared" si="41"/>
        <v>0</v>
      </c>
    </row>
    <row r="346" spans="1:12" x14ac:dyDescent="0.25">
      <c r="A346" s="10">
        <f t="shared" si="40"/>
        <v>54909</v>
      </c>
      <c r="B346">
        <f t="shared" si="35"/>
        <v>29</v>
      </c>
      <c r="C346">
        <v>345</v>
      </c>
      <c r="D346" s="4">
        <f t="shared" si="36"/>
        <v>0</v>
      </c>
      <c r="F346" s="4">
        <f>L345*Invoer!$B$17/12</f>
        <v>0</v>
      </c>
      <c r="G346" s="4">
        <f>ABS(PMT(Invoer!$B$12/12,360-C346+1,L345,0))</f>
        <v>0</v>
      </c>
      <c r="I346" s="4">
        <f t="shared" si="37"/>
        <v>0</v>
      </c>
      <c r="J346" s="4">
        <f t="shared" si="38"/>
        <v>0</v>
      </c>
      <c r="K346" s="4">
        <f t="shared" si="39"/>
        <v>0</v>
      </c>
      <c r="L346" s="4">
        <f t="shared" si="41"/>
        <v>0</v>
      </c>
    </row>
    <row r="347" spans="1:12" x14ac:dyDescent="0.25">
      <c r="A347" s="10">
        <f t="shared" si="40"/>
        <v>54940</v>
      </c>
      <c r="B347">
        <f t="shared" si="35"/>
        <v>29</v>
      </c>
      <c r="C347">
        <v>346</v>
      </c>
      <c r="D347" s="4">
        <f t="shared" si="36"/>
        <v>0</v>
      </c>
      <c r="F347" s="4">
        <f>L346*Invoer!$B$17/12</f>
        <v>0</v>
      </c>
      <c r="G347" s="4">
        <f>ABS(PMT(Invoer!$B$12/12,360-C347+1,L346,0))</f>
        <v>0</v>
      </c>
      <c r="I347" s="4">
        <f t="shared" si="37"/>
        <v>0</v>
      </c>
      <c r="J347" s="4">
        <f t="shared" si="38"/>
        <v>0</v>
      </c>
      <c r="K347" s="4">
        <f t="shared" si="39"/>
        <v>0</v>
      </c>
      <c r="L347" s="4">
        <f t="shared" si="41"/>
        <v>0</v>
      </c>
    </row>
    <row r="348" spans="1:12" x14ac:dyDescent="0.25">
      <c r="A348" s="10">
        <f t="shared" si="40"/>
        <v>54970</v>
      </c>
      <c r="B348">
        <f t="shared" si="35"/>
        <v>29</v>
      </c>
      <c r="C348">
        <v>347</v>
      </c>
      <c r="D348" s="4">
        <f t="shared" si="36"/>
        <v>0</v>
      </c>
      <c r="F348" s="4">
        <f>L347*Invoer!$B$17/12</f>
        <v>0</v>
      </c>
      <c r="G348" s="4">
        <f>ABS(PMT(Invoer!$B$12/12,360-C348+1,L347,0))</f>
        <v>0</v>
      </c>
      <c r="I348" s="4">
        <f t="shared" si="37"/>
        <v>0</v>
      </c>
      <c r="J348" s="4">
        <f t="shared" si="38"/>
        <v>0</v>
      </c>
      <c r="K348" s="4">
        <f t="shared" si="39"/>
        <v>0</v>
      </c>
      <c r="L348" s="4">
        <f t="shared" si="41"/>
        <v>0</v>
      </c>
    </row>
    <row r="349" spans="1:12" x14ac:dyDescent="0.25">
      <c r="A349" s="10">
        <f t="shared" si="40"/>
        <v>55001</v>
      </c>
      <c r="B349">
        <f t="shared" si="35"/>
        <v>29</v>
      </c>
      <c r="C349">
        <v>348</v>
      </c>
      <c r="D349" s="4">
        <f t="shared" si="36"/>
        <v>0</v>
      </c>
      <c r="F349" s="4">
        <f>L348*Invoer!$B$17/12</f>
        <v>0</v>
      </c>
      <c r="G349" s="4">
        <f>ABS(PMT(Invoer!$B$12/12,360-C349+1,L348,0))</f>
        <v>0</v>
      </c>
      <c r="I349" s="4">
        <f t="shared" si="37"/>
        <v>0</v>
      </c>
      <c r="J349" s="4">
        <f t="shared" si="38"/>
        <v>0</v>
      </c>
      <c r="K349" s="4">
        <f t="shared" si="39"/>
        <v>0</v>
      </c>
      <c r="L349" s="4">
        <f t="shared" si="41"/>
        <v>0</v>
      </c>
    </row>
    <row r="350" spans="1:12" x14ac:dyDescent="0.25">
      <c r="A350" s="10">
        <f t="shared" si="40"/>
        <v>55032</v>
      </c>
      <c r="B350">
        <f t="shared" si="35"/>
        <v>30</v>
      </c>
      <c r="C350">
        <v>349</v>
      </c>
      <c r="D350" s="4">
        <f t="shared" si="36"/>
        <v>0</v>
      </c>
      <c r="F350" s="4">
        <f>L349*Invoer!$B$17/12</f>
        <v>0</v>
      </c>
      <c r="G350" s="4">
        <f>ABS(PMT(Invoer!$B$12/12,360-C350+1,L349,0))</f>
        <v>0</v>
      </c>
      <c r="I350" s="4">
        <f t="shared" si="37"/>
        <v>0</v>
      </c>
      <c r="J350" s="4">
        <f t="shared" si="38"/>
        <v>0</v>
      </c>
      <c r="K350" s="4">
        <f t="shared" si="39"/>
        <v>0</v>
      </c>
      <c r="L350" s="4">
        <f t="shared" si="41"/>
        <v>0</v>
      </c>
    </row>
    <row r="351" spans="1:12" x14ac:dyDescent="0.25">
      <c r="A351" s="10">
        <f t="shared" si="40"/>
        <v>55062</v>
      </c>
      <c r="B351">
        <f t="shared" si="35"/>
        <v>30</v>
      </c>
      <c r="C351">
        <v>350</v>
      </c>
      <c r="D351" s="4">
        <f t="shared" si="36"/>
        <v>0</v>
      </c>
      <c r="F351" s="4">
        <f>L350*Invoer!$B$17/12</f>
        <v>0</v>
      </c>
      <c r="G351" s="4">
        <f>ABS(PMT(Invoer!$B$12/12,360-C351+1,L350,0))</f>
        <v>0</v>
      </c>
      <c r="I351" s="4">
        <f t="shared" si="37"/>
        <v>0</v>
      </c>
      <c r="J351" s="4">
        <f t="shared" si="38"/>
        <v>0</v>
      </c>
      <c r="K351" s="4">
        <f t="shared" si="39"/>
        <v>0</v>
      </c>
      <c r="L351" s="4">
        <f t="shared" si="41"/>
        <v>0</v>
      </c>
    </row>
    <row r="352" spans="1:12" x14ac:dyDescent="0.25">
      <c r="A352" s="10">
        <f t="shared" si="40"/>
        <v>55093</v>
      </c>
      <c r="B352">
        <f t="shared" si="35"/>
        <v>30</v>
      </c>
      <c r="C352">
        <v>351</v>
      </c>
      <c r="D352" s="4">
        <f t="shared" si="36"/>
        <v>0</v>
      </c>
      <c r="F352" s="4">
        <f>L351*Invoer!$B$17/12</f>
        <v>0</v>
      </c>
      <c r="G352" s="4">
        <f>ABS(PMT(Invoer!$B$12/12,360-C352+1,L351,0))</f>
        <v>0</v>
      </c>
      <c r="I352" s="4">
        <f t="shared" si="37"/>
        <v>0</v>
      </c>
      <c r="J352" s="4">
        <f t="shared" si="38"/>
        <v>0</v>
      </c>
      <c r="K352" s="4">
        <f t="shared" si="39"/>
        <v>0</v>
      </c>
      <c r="L352" s="4">
        <f t="shared" si="41"/>
        <v>0</v>
      </c>
    </row>
    <row r="353" spans="1:12" x14ac:dyDescent="0.25">
      <c r="A353" s="10">
        <f t="shared" si="40"/>
        <v>55123</v>
      </c>
      <c r="B353">
        <f t="shared" si="35"/>
        <v>30</v>
      </c>
      <c r="C353">
        <v>352</v>
      </c>
      <c r="D353" s="4">
        <f t="shared" si="36"/>
        <v>0</v>
      </c>
      <c r="F353" s="4">
        <f>L352*Invoer!$B$17/12</f>
        <v>0</v>
      </c>
      <c r="G353" s="4">
        <f>ABS(PMT(Invoer!$B$12/12,360-C353+1,L352,0))</f>
        <v>0</v>
      </c>
      <c r="I353" s="4">
        <f t="shared" si="37"/>
        <v>0</v>
      </c>
      <c r="J353" s="4">
        <f t="shared" si="38"/>
        <v>0</v>
      </c>
      <c r="K353" s="4">
        <f t="shared" si="39"/>
        <v>0</v>
      </c>
      <c r="L353" s="4">
        <f t="shared" si="41"/>
        <v>0</v>
      </c>
    </row>
    <row r="354" spans="1:12" x14ac:dyDescent="0.25">
      <c r="A354" s="10">
        <f t="shared" si="40"/>
        <v>55154</v>
      </c>
      <c r="B354">
        <f t="shared" si="35"/>
        <v>30</v>
      </c>
      <c r="C354">
        <v>353</v>
      </c>
      <c r="D354" s="4">
        <f t="shared" si="36"/>
        <v>0</v>
      </c>
      <c r="F354" s="4">
        <f>L353*Invoer!$B$17/12</f>
        <v>0</v>
      </c>
      <c r="G354" s="4">
        <f>ABS(PMT(Invoer!$B$12/12,360-C354+1,L353,0))</f>
        <v>0</v>
      </c>
      <c r="I354" s="4">
        <f t="shared" si="37"/>
        <v>0</v>
      </c>
      <c r="J354" s="4">
        <f t="shared" si="38"/>
        <v>0</v>
      </c>
      <c r="K354" s="4">
        <f t="shared" si="39"/>
        <v>0</v>
      </c>
      <c r="L354" s="4">
        <f t="shared" si="41"/>
        <v>0</v>
      </c>
    </row>
    <row r="355" spans="1:12" x14ac:dyDescent="0.25">
      <c r="A355" s="10">
        <f t="shared" si="40"/>
        <v>55185</v>
      </c>
      <c r="B355">
        <f t="shared" si="35"/>
        <v>30</v>
      </c>
      <c r="C355">
        <v>354</v>
      </c>
      <c r="D355" s="4">
        <f t="shared" si="36"/>
        <v>0</v>
      </c>
      <c r="F355" s="4">
        <f>L354*Invoer!$B$17/12</f>
        <v>0</v>
      </c>
      <c r="G355" s="4">
        <f>ABS(PMT(Invoer!$B$12/12,360-C355+1,L354,0))</f>
        <v>0</v>
      </c>
      <c r="I355" s="4">
        <f t="shared" si="37"/>
        <v>0</v>
      </c>
      <c r="J355" s="4">
        <f t="shared" si="38"/>
        <v>0</v>
      </c>
      <c r="K355" s="4">
        <f t="shared" si="39"/>
        <v>0</v>
      </c>
      <c r="L355" s="4">
        <f t="shared" si="41"/>
        <v>0</v>
      </c>
    </row>
    <row r="356" spans="1:12" x14ac:dyDescent="0.25">
      <c r="A356" s="10">
        <f t="shared" si="40"/>
        <v>55213</v>
      </c>
      <c r="B356">
        <f t="shared" si="35"/>
        <v>30</v>
      </c>
      <c r="C356">
        <v>355</v>
      </c>
      <c r="D356" s="4">
        <f t="shared" si="36"/>
        <v>0</v>
      </c>
      <c r="F356" s="4">
        <f>L355*Invoer!$B$17/12</f>
        <v>0</v>
      </c>
      <c r="G356" s="4">
        <f>ABS(PMT(Invoer!$B$12/12,360-C356+1,L355,0))</f>
        <v>0</v>
      </c>
      <c r="I356" s="4">
        <f t="shared" si="37"/>
        <v>0</v>
      </c>
      <c r="J356" s="4">
        <f t="shared" si="38"/>
        <v>0</v>
      </c>
      <c r="K356" s="4">
        <f t="shared" si="39"/>
        <v>0</v>
      </c>
      <c r="L356" s="4">
        <f t="shared" si="41"/>
        <v>0</v>
      </c>
    </row>
    <row r="357" spans="1:12" x14ac:dyDescent="0.25">
      <c r="A357" s="10">
        <f t="shared" si="40"/>
        <v>55244</v>
      </c>
      <c r="B357">
        <f t="shared" si="35"/>
        <v>30</v>
      </c>
      <c r="C357">
        <v>356</v>
      </c>
      <c r="D357" s="4">
        <f t="shared" si="36"/>
        <v>0</v>
      </c>
      <c r="F357" s="4">
        <f>L356*Invoer!$B$17/12</f>
        <v>0</v>
      </c>
      <c r="G357" s="4">
        <f>ABS(PMT(Invoer!$B$12/12,360-C357+1,L356,0))</f>
        <v>0</v>
      </c>
      <c r="I357" s="4">
        <f t="shared" si="37"/>
        <v>0</v>
      </c>
      <c r="J357" s="4">
        <f t="shared" si="38"/>
        <v>0</v>
      </c>
      <c r="K357" s="4">
        <f t="shared" si="39"/>
        <v>0</v>
      </c>
      <c r="L357" s="4">
        <f t="shared" si="41"/>
        <v>0</v>
      </c>
    </row>
    <row r="358" spans="1:12" x14ac:dyDescent="0.25">
      <c r="A358" s="10">
        <f t="shared" si="40"/>
        <v>55274</v>
      </c>
      <c r="B358">
        <f t="shared" si="35"/>
        <v>30</v>
      </c>
      <c r="C358">
        <v>357</v>
      </c>
      <c r="D358" s="4">
        <f t="shared" si="36"/>
        <v>0</v>
      </c>
      <c r="F358" s="4">
        <f>L357*Invoer!$B$17/12</f>
        <v>0</v>
      </c>
      <c r="G358" s="4">
        <f>ABS(PMT(Invoer!$B$12/12,360-C358+1,L357,0))</f>
        <v>0</v>
      </c>
      <c r="I358" s="4">
        <f t="shared" si="37"/>
        <v>0</v>
      </c>
      <c r="J358" s="4">
        <f t="shared" si="38"/>
        <v>0</v>
      </c>
      <c r="K358" s="4">
        <f t="shared" si="39"/>
        <v>0</v>
      </c>
      <c r="L358" s="4">
        <f t="shared" si="41"/>
        <v>0</v>
      </c>
    </row>
    <row r="359" spans="1:12" x14ac:dyDescent="0.25">
      <c r="A359" s="10">
        <f t="shared" si="40"/>
        <v>55305</v>
      </c>
      <c r="B359">
        <f t="shared" si="35"/>
        <v>30</v>
      </c>
      <c r="C359">
        <v>358</v>
      </c>
      <c r="D359" s="4">
        <f t="shared" si="36"/>
        <v>0</v>
      </c>
      <c r="F359" s="4">
        <f>L358*Invoer!$B$17/12</f>
        <v>0</v>
      </c>
      <c r="G359" s="4">
        <f>ABS(PMT(Invoer!$B$12/12,360-C359+1,L358,0))</f>
        <v>0</v>
      </c>
      <c r="I359" s="4">
        <f t="shared" si="37"/>
        <v>0</v>
      </c>
      <c r="J359" s="4">
        <f t="shared" si="38"/>
        <v>0</v>
      </c>
      <c r="K359" s="4">
        <f t="shared" si="39"/>
        <v>0</v>
      </c>
      <c r="L359" s="4">
        <f t="shared" si="41"/>
        <v>0</v>
      </c>
    </row>
    <row r="360" spans="1:12" x14ac:dyDescent="0.25">
      <c r="A360" s="10">
        <f t="shared" si="40"/>
        <v>55335</v>
      </c>
      <c r="B360">
        <f t="shared" si="35"/>
        <v>30</v>
      </c>
      <c r="C360">
        <v>359</v>
      </c>
      <c r="D360" s="4">
        <f t="shared" si="36"/>
        <v>0</v>
      </c>
      <c r="F360" s="4">
        <f>L359*Invoer!$B$17/12</f>
        <v>0</v>
      </c>
      <c r="G360" s="4">
        <f>ABS(PMT(Invoer!$B$12/12,360-C360+1,L359,0))</f>
        <v>0</v>
      </c>
      <c r="I360" s="4">
        <f t="shared" si="37"/>
        <v>0</v>
      </c>
      <c r="J360" s="4">
        <f t="shared" si="38"/>
        <v>0</v>
      </c>
      <c r="K360" s="4">
        <f t="shared" si="39"/>
        <v>0</v>
      </c>
      <c r="L360" s="4">
        <f t="shared" si="41"/>
        <v>0</v>
      </c>
    </row>
    <row r="361" spans="1:12" x14ac:dyDescent="0.25">
      <c r="A361" s="10">
        <f t="shared" si="40"/>
        <v>55366</v>
      </c>
      <c r="B361">
        <f t="shared" si="35"/>
        <v>30</v>
      </c>
      <c r="C361">
        <v>360</v>
      </c>
      <c r="D361" s="4">
        <f t="shared" si="36"/>
        <v>0</v>
      </c>
      <c r="F361" s="4">
        <f>L360*Invoer!$B$17/12</f>
        <v>0</v>
      </c>
      <c r="G361" s="4">
        <f>ABS(PMT(Invoer!$B$12/12,360-C361+1,L360,0))</f>
        <v>0</v>
      </c>
      <c r="I361" s="4">
        <f t="shared" si="37"/>
        <v>0</v>
      </c>
      <c r="J361" s="4">
        <f t="shared" si="38"/>
        <v>0</v>
      </c>
      <c r="K361" s="4">
        <f t="shared" si="39"/>
        <v>0</v>
      </c>
      <c r="L361" s="4">
        <f t="shared" si="41"/>
        <v>0</v>
      </c>
    </row>
    <row r="362" spans="1:12" x14ac:dyDescent="0.25">
      <c r="A362" s="10"/>
    </row>
    <row r="363" spans="1:12" x14ac:dyDescent="0.25">
      <c r="A363" s="10"/>
    </row>
    <row r="364" spans="1:12" x14ac:dyDescent="0.25">
      <c r="A364" s="10"/>
    </row>
    <row r="365" spans="1:12" x14ac:dyDescent="0.25">
      <c r="A365" s="10"/>
    </row>
    <row r="366" spans="1:12" x14ac:dyDescent="0.25">
      <c r="A366" s="10"/>
    </row>
    <row r="367" spans="1:12" x14ac:dyDescent="0.25">
      <c r="A367" s="10"/>
    </row>
    <row r="368" spans="1:12" x14ac:dyDescent="0.25">
      <c r="A368" s="10"/>
    </row>
    <row r="369" spans="1:1" x14ac:dyDescent="0.25">
      <c r="A369" s="10"/>
    </row>
    <row r="370" spans="1:1" x14ac:dyDescent="0.25">
      <c r="A370" s="10"/>
    </row>
    <row r="371" spans="1:1" x14ac:dyDescent="0.25">
      <c r="A371" s="10"/>
    </row>
    <row r="372" spans="1:1" x14ac:dyDescent="0.25">
      <c r="A372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F224-AE0B-413B-B7A6-6BA5A6A4F304}">
  <sheetPr>
    <tabColor theme="9" tint="-0.249977111117893"/>
  </sheetPr>
  <dimension ref="A1:N372"/>
  <sheetViews>
    <sheetView workbookViewId="0">
      <pane ySplit="1" topLeftCell="A2" activePane="bottomLeft" state="frozen"/>
      <selection pane="bottomLeft" activeCell="G343" sqref="G343"/>
    </sheetView>
  </sheetViews>
  <sheetFormatPr defaultRowHeight="15" x14ac:dyDescent="0.25"/>
  <cols>
    <col min="3" max="3" width="10.7109375" customWidth="1"/>
    <col min="4" max="4" width="13.85546875" style="4" bestFit="1" customWidth="1"/>
    <col min="5" max="5" width="10.7109375" style="4" customWidth="1"/>
    <col min="6" max="6" width="12.42578125" style="4" bestFit="1" customWidth="1"/>
    <col min="7" max="10" width="10.7109375" style="4" customWidth="1"/>
    <col min="11" max="11" width="12.42578125" style="4" bestFit="1" customWidth="1"/>
    <col min="14" max="14" width="10.42578125" bestFit="1" customWidth="1"/>
  </cols>
  <sheetData>
    <row r="1" spans="1:14" x14ac:dyDescent="0.25">
      <c r="A1" t="s">
        <v>29</v>
      </c>
      <c r="B1" t="s">
        <v>9</v>
      </c>
      <c r="C1" t="s">
        <v>4</v>
      </c>
      <c r="D1" s="4" t="s">
        <v>36</v>
      </c>
      <c r="E1" s="4" t="s">
        <v>2</v>
      </c>
      <c r="F1" s="4" t="s">
        <v>7</v>
      </c>
      <c r="G1" s="4" t="s">
        <v>5</v>
      </c>
      <c r="H1" s="4" t="s">
        <v>6</v>
      </c>
      <c r="I1" s="4" t="s">
        <v>38</v>
      </c>
      <c r="J1" s="4" t="s">
        <v>39</v>
      </c>
      <c r="K1" s="4" t="s">
        <v>3</v>
      </c>
    </row>
    <row r="2" spans="1:14" x14ac:dyDescent="0.25">
      <c r="A2" s="10">
        <f>Invoer!B3</f>
        <v>44440</v>
      </c>
      <c r="B2">
        <f>CEILING(C2/12,1)</f>
        <v>1</v>
      </c>
      <c r="C2">
        <v>1</v>
      </c>
      <c r="E2" s="4">
        <f>(Invoer!B7+Invoer!B8)*(100%-Invoer!B24)*Invoer!B12/12</f>
        <v>0</v>
      </c>
      <c r="F2" s="4">
        <f>E2</f>
        <v>0</v>
      </c>
      <c r="H2" s="4">
        <f>F2-G2</f>
        <v>0</v>
      </c>
      <c r="I2" s="4">
        <f>SUM(D2,F2)</f>
        <v>0</v>
      </c>
      <c r="J2" s="4">
        <f>I2-G2</f>
        <v>0</v>
      </c>
      <c r="K2" s="4">
        <f>(Invoer!B7+Invoer!B8)*(100%-Invoer!B24)-D2</f>
        <v>0</v>
      </c>
    </row>
    <row r="3" spans="1:14" x14ac:dyDescent="0.25">
      <c r="A3" s="10">
        <f>DATE(YEAR(A2),MONTH(A2)+1,DAY(A2))</f>
        <v>44470</v>
      </c>
      <c r="B3">
        <f t="shared" ref="B3:B66" si="0">CEILING(C3/12,1)</f>
        <v>1</v>
      </c>
      <c r="C3">
        <v>2</v>
      </c>
      <c r="E3" s="4">
        <f>K2*Invoer!$B$12/12</f>
        <v>0</v>
      </c>
      <c r="F3" s="4">
        <f t="shared" ref="F3:F66" si="1">E3</f>
        <v>0</v>
      </c>
      <c r="H3" s="4">
        <f t="shared" ref="H3:H66" si="2">F3-G3</f>
        <v>0</v>
      </c>
      <c r="I3" s="4">
        <f t="shared" ref="I3:I66" si="3">SUM(D3,F3)</f>
        <v>0</v>
      </c>
      <c r="J3" s="4">
        <f t="shared" ref="J3:J66" si="4">I3-G3</f>
        <v>0</v>
      </c>
      <c r="K3" s="4">
        <f>K2-D3</f>
        <v>0</v>
      </c>
    </row>
    <row r="4" spans="1:14" x14ac:dyDescent="0.25">
      <c r="A4" s="10">
        <f t="shared" ref="A4:A67" si="5">DATE(YEAR(A3),MONTH(A3)+1,DAY(A3))</f>
        <v>44501</v>
      </c>
      <c r="B4">
        <f t="shared" si="0"/>
        <v>1</v>
      </c>
      <c r="C4">
        <v>3</v>
      </c>
      <c r="E4" s="4">
        <f>K3*Invoer!$B$12/12</f>
        <v>0</v>
      </c>
      <c r="F4" s="4">
        <f t="shared" si="1"/>
        <v>0</v>
      </c>
      <c r="H4" s="4">
        <f t="shared" si="2"/>
        <v>0</v>
      </c>
      <c r="I4" s="4">
        <f t="shared" si="3"/>
        <v>0</v>
      </c>
      <c r="J4" s="4">
        <f t="shared" si="4"/>
        <v>0</v>
      </c>
      <c r="K4" s="4">
        <f>K3-D4</f>
        <v>0</v>
      </c>
      <c r="N4" s="4">
        <f>SUM(E2:E11)</f>
        <v>0</v>
      </c>
    </row>
    <row r="5" spans="1:14" x14ac:dyDescent="0.25">
      <c r="A5" s="10">
        <f t="shared" si="5"/>
        <v>44531</v>
      </c>
      <c r="B5">
        <f t="shared" si="0"/>
        <v>1</v>
      </c>
      <c r="C5">
        <v>4</v>
      </c>
      <c r="E5" s="4">
        <f>K4*Invoer!$B$12/12</f>
        <v>0</v>
      </c>
      <c r="F5" s="4">
        <f t="shared" si="1"/>
        <v>0</v>
      </c>
      <c r="H5" s="4">
        <f t="shared" si="2"/>
        <v>0</v>
      </c>
      <c r="I5" s="4">
        <f t="shared" si="3"/>
        <v>0</v>
      </c>
      <c r="J5" s="4">
        <f t="shared" si="4"/>
        <v>0</v>
      </c>
      <c r="K5" s="4">
        <f t="shared" ref="K5:K68" si="6">K4-D5</f>
        <v>0</v>
      </c>
    </row>
    <row r="6" spans="1:14" x14ac:dyDescent="0.25">
      <c r="A6" s="10">
        <f t="shared" si="5"/>
        <v>44562</v>
      </c>
      <c r="B6">
        <f t="shared" si="0"/>
        <v>1</v>
      </c>
      <c r="C6">
        <v>5</v>
      </c>
      <c r="E6" s="4">
        <f>K5*Invoer!$B$12/12</f>
        <v>0</v>
      </c>
      <c r="F6" s="4">
        <f t="shared" si="1"/>
        <v>0</v>
      </c>
      <c r="H6" s="4">
        <f t="shared" si="2"/>
        <v>0</v>
      </c>
      <c r="I6" s="4">
        <f t="shared" si="3"/>
        <v>0</v>
      </c>
      <c r="J6" s="4">
        <f t="shared" si="4"/>
        <v>0</v>
      </c>
      <c r="K6" s="4">
        <f t="shared" si="6"/>
        <v>0</v>
      </c>
    </row>
    <row r="7" spans="1:14" x14ac:dyDescent="0.25">
      <c r="A7" s="10">
        <f t="shared" si="5"/>
        <v>44593</v>
      </c>
      <c r="B7">
        <f t="shared" si="0"/>
        <v>1</v>
      </c>
      <c r="C7">
        <v>6</v>
      </c>
      <c r="E7" s="4">
        <f>K6*Invoer!$B$12/12</f>
        <v>0</v>
      </c>
      <c r="F7" s="4">
        <f t="shared" si="1"/>
        <v>0</v>
      </c>
      <c r="H7" s="4">
        <f t="shared" si="2"/>
        <v>0</v>
      </c>
      <c r="I7" s="4">
        <f t="shared" si="3"/>
        <v>0</v>
      </c>
      <c r="J7" s="4">
        <f t="shared" si="4"/>
        <v>0</v>
      </c>
      <c r="K7" s="4">
        <f t="shared" si="6"/>
        <v>0</v>
      </c>
    </row>
    <row r="8" spans="1:14" x14ac:dyDescent="0.25">
      <c r="A8" s="10">
        <f t="shared" si="5"/>
        <v>44621</v>
      </c>
      <c r="B8">
        <f t="shared" si="0"/>
        <v>1</v>
      </c>
      <c r="C8">
        <v>7</v>
      </c>
      <c r="E8" s="4">
        <f>K7*Invoer!$B$12/12</f>
        <v>0</v>
      </c>
      <c r="F8" s="4">
        <f t="shared" si="1"/>
        <v>0</v>
      </c>
      <c r="H8" s="4">
        <f t="shared" si="2"/>
        <v>0</v>
      </c>
      <c r="I8" s="4">
        <f t="shared" si="3"/>
        <v>0</v>
      </c>
      <c r="J8" s="4">
        <f t="shared" si="4"/>
        <v>0</v>
      </c>
      <c r="K8" s="4">
        <f t="shared" si="6"/>
        <v>0</v>
      </c>
    </row>
    <row r="9" spans="1:14" x14ac:dyDescent="0.25">
      <c r="A9" s="10">
        <f t="shared" si="5"/>
        <v>44652</v>
      </c>
      <c r="B9">
        <f t="shared" si="0"/>
        <v>1</v>
      </c>
      <c r="C9">
        <v>8</v>
      </c>
      <c r="E9" s="4">
        <f>K8*Invoer!$B$12/12</f>
        <v>0</v>
      </c>
      <c r="F9" s="4">
        <f t="shared" si="1"/>
        <v>0</v>
      </c>
      <c r="H9" s="4">
        <f t="shared" si="2"/>
        <v>0</v>
      </c>
      <c r="I9" s="4">
        <f t="shared" si="3"/>
        <v>0</v>
      </c>
      <c r="J9" s="4">
        <f t="shared" si="4"/>
        <v>0</v>
      </c>
      <c r="K9" s="4">
        <f t="shared" si="6"/>
        <v>0</v>
      </c>
    </row>
    <row r="10" spans="1:14" x14ac:dyDescent="0.25">
      <c r="A10" s="10">
        <f t="shared" si="5"/>
        <v>44682</v>
      </c>
      <c r="B10">
        <f t="shared" si="0"/>
        <v>1</v>
      </c>
      <c r="C10">
        <v>9</v>
      </c>
      <c r="E10" s="4">
        <f>K9*Invoer!$B$12/12</f>
        <v>0</v>
      </c>
      <c r="F10" s="4">
        <f t="shared" si="1"/>
        <v>0</v>
      </c>
      <c r="H10" s="4">
        <f t="shared" si="2"/>
        <v>0</v>
      </c>
      <c r="I10" s="4">
        <f t="shared" si="3"/>
        <v>0</v>
      </c>
      <c r="J10" s="4">
        <f t="shared" si="4"/>
        <v>0</v>
      </c>
      <c r="K10" s="4">
        <f t="shared" si="6"/>
        <v>0</v>
      </c>
    </row>
    <row r="11" spans="1:14" x14ac:dyDescent="0.25">
      <c r="A11" s="10">
        <f t="shared" si="5"/>
        <v>44713</v>
      </c>
      <c r="B11">
        <f t="shared" si="0"/>
        <v>1</v>
      </c>
      <c r="C11">
        <v>10</v>
      </c>
      <c r="E11" s="4">
        <f>K10*Invoer!$B$12/12</f>
        <v>0</v>
      </c>
      <c r="F11" s="4">
        <f t="shared" si="1"/>
        <v>0</v>
      </c>
      <c r="H11" s="4">
        <f t="shared" si="2"/>
        <v>0</v>
      </c>
      <c r="I11" s="4">
        <f t="shared" si="3"/>
        <v>0</v>
      </c>
      <c r="J11" s="4">
        <f t="shared" si="4"/>
        <v>0</v>
      </c>
      <c r="K11" s="4">
        <f t="shared" si="6"/>
        <v>0</v>
      </c>
    </row>
    <row r="12" spans="1:14" x14ac:dyDescent="0.25">
      <c r="A12" s="10">
        <f t="shared" si="5"/>
        <v>44743</v>
      </c>
      <c r="B12">
        <f t="shared" si="0"/>
        <v>1</v>
      </c>
      <c r="C12">
        <v>11</v>
      </c>
      <c r="E12" s="4">
        <f>K11*Invoer!$B$12/12</f>
        <v>0</v>
      </c>
      <c r="F12" s="4">
        <f t="shared" si="1"/>
        <v>0</v>
      </c>
      <c r="H12" s="4">
        <f t="shared" si="2"/>
        <v>0</v>
      </c>
      <c r="I12" s="4">
        <f t="shared" si="3"/>
        <v>0</v>
      </c>
      <c r="J12" s="4">
        <f t="shared" si="4"/>
        <v>0</v>
      </c>
      <c r="K12" s="4">
        <f t="shared" si="6"/>
        <v>0</v>
      </c>
    </row>
    <row r="13" spans="1:14" x14ac:dyDescent="0.25">
      <c r="A13" s="10">
        <f t="shared" si="5"/>
        <v>44774</v>
      </c>
      <c r="B13">
        <f t="shared" si="0"/>
        <v>1</v>
      </c>
      <c r="C13">
        <v>12</v>
      </c>
      <c r="E13" s="4">
        <f>K12*Invoer!$B$12/12</f>
        <v>0</v>
      </c>
      <c r="F13" s="4">
        <f t="shared" si="1"/>
        <v>0</v>
      </c>
      <c r="H13" s="4">
        <f t="shared" si="2"/>
        <v>0</v>
      </c>
      <c r="I13" s="4">
        <f t="shared" si="3"/>
        <v>0</v>
      </c>
      <c r="J13" s="4">
        <f t="shared" si="4"/>
        <v>0</v>
      </c>
      <c r="K13" s="4">
        <f t="shared" si="6"/>
        <v>0</v>
      </c>
    </row>
    <row r="14" spans="1:14" x14ac:dyDescent="0.25">
      <c r="A14" s="10">
        <f t="shared" si="5"/>
        <v>44805</v>
      </c>
      <c r="B14">
        <f t="shared" si="0"/>
        <v>2</v>
      </c>
      <c r="C14">
        <v>13</v>
      </c>
      <c r="E14" s="4">
        <f>K13*Invoer!$B$12/12</f>
        <v>0</v>
      </c>
      <c r="F14" s="4">
        <f t="shared" si="1"/>
        <v>0</v>
      </c>
      <c r="H14" s="4">
        <f t="shared" si="2"/>
        <v>0</v>
      </c>
      <c r="I14" s="4">
        <f t="shared" si="3"/>
        <v>0</v>
      </c>
      <c r="J14" s="4">
        <f t="shared" si="4"/>
        <v>0</v>
      </c>
      <c r="K14" s="4">
        <f t="shared" si="6"/>
        <v>0</v>
      </c>
    </row>
    <row r="15" spans="1:14" x14ac:dyDescent="0.25">
      <c r="A15" s="10">
        <f>DATE(YEAR(A14),MONTH(A14)+1,DAY(A14))</f>
        <v>44835</v>
      </c>
      <c r="B15">
        <f t="shared" si="0"/>
        <v>2</v>
      </c>
      <c r="C15">
        <v>14</v>
      </c>
      <c r="E15" s="4">
        <f>K14*Invoer!$B$12/12</f>
        <v>0</v>
      </c>
      <c r="F15" s="4">
        <f t="shared" si="1"/>
        <v>0</v>
      </c>
      <c r="H15" s="4">
        <f t="shared" si="2"/>
        <v>0</v>
      </c>
      <c r="I15" s="4">
        <f t="shared" si="3"/>
        <v>0</v>
      </c>
      <c r="J15" s="4">
        <f t="shared" si="4"/>
        <v>0</v>
      </c>
      <c r="K15" s="4">
        <f t="shared" si="6"/>
        <v>0</v>
      </c>
    </row>
    <row r="16" spans="1:14" x14ac:dyDescent="0.25">
      <c r="A16" s="10">
        <f t="shared" si="5"/>
        <v>44866</v>
      </c>
      <c r="B16">
        <f t="shared" si="0"/>
        <v>2</v>
      </c>
      <c r="C16">
        <v>15</v>
      </c>
      <c r="E16" s="4">
        <f>K15*Invoer!$B$12/12</f>
        <v>0</v>
      </c>
      <c r="F16" s="4">
        <f t="shared" si="1"/>
        <v>0</v>
      </c>
      <c r="H16" s="4">
        <f t="shared" si="2"/>
        <v>0</v>
      </c>
      <c r="I16" s="4">
        <f t="shared" si="3"/>
        <v>0</v>
      </c>
      <c r="J16" s="4">
        <f t="shared" si="4"/>
        <v>0</v>
      </c>
      <c r="K16" s="4">
        <f t="shared" si="6"/>
        <v>0</v>
      </c>
    </row>
    <row r="17" spans="1:11" x14ac:dyDescent="0.25">
      <c r="A17" s="10">
        <f t="shared" si="5"/>
        <v>44896</v>
      </c>
      <c r="B17">
        <f t="shared" si="0"/>
        <v>2</v>
      </c>
      <c r="C17">
        <v>16</v>
      </c>
      <c r="E17" s="4">
        <f>K16*Invoer!$B$12/12</f>
        <v>0</v>
      </c>
      <c r="F17" s="4">
        <f t="shared" si="1"/>
        <v>0</v>
      </c>
      <c r="H17" s="4">
        <f t="shared" si="2"/>
        <v>0</v>
      </c>
      <c r="I17" s="4">
        <f t="shared" si="3"/>
        <v>0</v>
      </c>
      <c r="J17" s="4">
        <f t="shared" si="4"/>
        <v>0</v>
      </c>
      <c r="K17" s="4">
        <f t="shared" si="6"/>
        <v>0</v>
      </c>
    </row>
    <row r="18" spans="1:11" x14ac:dyDescent="0.25">
      <c r="A18" s="10">
        <f t="shared" si="5"/>
        <v>44927</v>
      </c>
      <c r="B18">
        <f t="shared" si="0"/>
        <v>2</v>
      </c>
      <c r="C18">
        <v>17</v>
      </c>
      <c r="E18" s="4">
        <f>K17*Invoer!$B$12/12</f>
        <v>0</v>
      </c>
      <c r="F18" s="4">
        <f t="shared" si="1"/>
        <v>0</v>
      </c>
      <c r="H18" s="4">
        <f t="shared" si="2"/>
        <v>0</v>
      </c>
      <c r="I18" s="4">
        <f t="shared" si="3"/>
        <v>0</v>
      </c>
      <c r="J18" s="4">
        <f t="shared" si="4"/>
        <v>0</v>
      </c>
      <c r="K18" s="4">
        <f t="shared" si="6"/>
        <v>0</v>
      </c>
    </row>
    <row r="19" spans="1:11" x14ac:dyDescent="0.25">
      <c r="A19" s="10">
        <f t="shared" si="5"/>
        <v>44958</v>
      </c>
      <c r="B19">
        <f t="shared" si="0"/>
        <v>2</v>
      </c>
      <c r="C19">
        <v>18</v>
      </c>
      <c r="E19" s="4">
        <f>K18*Invoer!$B$12/12</f>
        <v>0</v>
      </c>
      <c r="F19" s="4">
        <f t="shared" si="1"/>
        <v>0</v>
      </c>
      <c r="H19" s="4">
        <f t="shared" si="2"/>
        <v>0</v>
      </c>
      <c r="I19" s="4">
        <f t="shared" si="3"/>
        <v>0</v>
      </c>
      <c r="J19" s="4">
        <f t="shared" si="4"/>
        <v>0</v>
      </c>
      <c r="K19" s="4">
        <f t="shared" si="6"/>
        <v>0</v>
      </c>
    </row>
    <row r="20" spans="1:11" x14ac:dyDescent="0.25">
      <c r="A20" s="10">
        <f t="shared" si="5"/>
        <v>44986</v>
      </c>
      <c r="B20">
        <f t="shared" si="0"/>
        <v>2</v>
      </c>
      <c r="C20">
        <v>19</v>
      </c>
      <c r="E20" s="4">
        <f>K19*Invoer!$B$12/12</f>
        <v>0</v>
      </c>
      <c r="F20" s="4">
        <f t="shared" si="1"/>
        <v>0</v>
      </c>
      <c r="H20" s="4">
        <f t="shared" si="2"/>
        <v>0</v>
      </c>
      <c r="I20" s="4">
        <f t="shared" si="3"/>
        <v>0</v>
      </c>
      <c r="J20" s="4">
        <f t="shared" si="4"/>
        <v>0</v>
      </c>
      <c r="K20" s="4">
        <f t="shared" si="6"/>
        <v>0</v>
      </c>
    </row>
    <row r="21" spans="1:11" x14ac:dyDescent="0.25">
      <c r="A21" s="10">
        <f t="shared" si="5"/>
        <v>45017</v>
      </c>
      <c r="B21">
        <f t="shared" si="0"/>
        <v>2</v>
      </c>
      <c r="C21">
        <v>20</v>
      </c>
      <c r="E21" s="4">
        <f>K20*Invoer!$B$12/12</f>
        <v>0</v>
      </c>
      <c r="F21" s="4">
        <f t="shared" si="1"/>
        <v>0</v>
      </c>
      <c r="H21" s="4">
        <f t="shared" si="2"/>
        <v>0</v>
      </c>
      <c r="I21" s="4">
        <f t="shared" si="3"/>
        <v>0</v>
      </c>
      <c r="J21" s="4">
        <f t="shared" si="4"/>
        <v>0</v>
      </c>
      <c r="K21" s="4">
        <f t="shared" si="6"/>
        <v>0</v>
      </c>
    </row>
    <row r="22" spans="1:11" x14ac:dyDescent="0.25">
      <c r="A22" s="10">
        <f t="shared" si="5"/>
        <v>45047</v>
      </c>
      <c r="B22">
        <f t="shared" si="0"/>
        <v>2</v>
      </c>
      <c r="C22">
        <v>21</v>
      </c>
      <c r="E22" s="4">
        <f>K21*Invoer!$B$12/12</f>
        <v>0</v>
      </c>
      <c r="F22" s="4">
        <f t="shared" si="1"/>
        <v>0</v>
      </c>
      <c r="H22" s="4">
        <f t="shared" si="2"/>
        <v>0</v>
      </c>
      <c r="I22" s="4">
        <f t="shared" si="3"/>
        <v>0</v>
      </c>
      <c r="J22" s="4">
        <f t="shared" si="4"/>
        <v>0</v>
      </c>
      <c r="K22" s="4">
        <f t="shared" si="6"/>
        <v>0</v>
      </c>
    </row>
    <row r="23" spans="1:11" x14ac:dyDescent="0.25">
      <c r="A23" s="10">
        <f t="shared" si="5"/>
        <v>45078</v>
      </c>
      <c r="B23">
        <f t="shared" si="0"/>
        <v>2</v>
      </c>
      <c r="C23">
        <v>22</v>
      </c>
      <c r="E23" s="4">
        <f>K22*Invoer!$B$12/12</f>
        <v>0</v>
      </c>
      <c r="F23" s="4">
        <f t="shared" si="1"/>
        <v>0</v>
      </c>
      <c r="H23" s="4">
        <f t="shared" si="2"/>
        <v>0</v>
      </c>
      <c r="I23" s="4">
        <f t="shared" si="3"/>
        <v>0</v>
      </c>
      <c r="J23" s="4">
        <f t="shared" si="4"/>
        <v>0</v>
      </c>
      <c r="K23" s="4">
        <f t="shared" si="6"/>
        <v>0</v>
      </c>
    </row>
    <row r="24" spans="1:11" x14ac:dyDescent="0.25">
      <c r="A24" s="10">
        <f t="shared" si="5"/>
        <v>45108</v>
      </c>
      <c r="B24">
        <f t="shared" si="0"/>
        <v>2</v>
      </c>
      <c r="C24">
        <v>23</v>
      </c>
      <c r="E24" s="4">
        <f>K23*Invoer!$B$12/12</f>
        <v>0</v>
      </c>
      <c r="F24" s="4">
        <f t="shared" si="1"/>
        <v>0</v>
      </c>
      <c r="H24" s="4">
        <f t="shared" si="2"/>
        <v>0</v>
      </c>
      <c r="I24" s="4">
        <f t="shared" si="3"/>
        <v>0</v>
      </c>
      <c r="J24" s="4">
        <f t="shared" si="4"/>
        <v>0</v>
      </c>
      <c r="K24" s="4">
        <f t="shared" si="6"/>
        <v>0</v>
      </c>
    </row>
    <row r="25" spans="1:11" x14ac:dyDescent="0.25">
      <c r="A25" s="10">
        <f t="shared" si="5"/>
        <v>45139</v>
      </c>
      <c r="B25">
        <f t="shared" si="0"/>
        <v>2</v>
      </c>
      <c r="C25">
        <v>24</v>
      </c>
      <c r="E25" s="4">
        <f>K24*Invoer!$B$12/12</f>
        <v>0</v>
      </c>
      <c r="F25" s="4">
        <f t="shared" si="1"/>
        <v>0</v>
      </c>
      <c r="H25" s="4">
        <f t="shared" si="2"/>
        <v>0</v>
      </c>
      <c r="I25" s="4">
        <f t="shared" si="3"/>
        <v>0</v>
      </c>
      <c r="J25" s="4">
        <f t="shared" si="4"/>
        <v>0</v>
      </c>
      <c r="K25" s="4">
        <f t="shared" si="6"/>
        <v>0</v>
      </c>
    </row>
    <row r="26" spans="1:11" x14ac:dyDescent="0.25">
      <c r="A26" s="10">
        <f t="shared" si="5"/>
        <v>45170</v>
      </c>
      <c r="B26">
        <f t="shared" si="0"/>
        <v>3</v>
      </c>
      <c r="C26">
        <v>25</v>
      </c>
      <c r="E26" s="4">
        <f>K25*Invoer!$B$12/12</f>
        <v>0</v>
      </c>
      <c r="F26" s="4">
        <f t="shared" si="1"/>
        <v>0</v>
      </c>
      <c r="H26" s="4">
        <f t="shared" si="2"/>
        <v>0</v>
      </c>
      <c r="I26" s="4">
        <f t="shared" si="3"/>
        <v>0</v>
      </c>
      <c r="J26" s="4">
        <f t="shared" si="4"/>
        <v>0</v>
      </c>
      <c r="K26" s="4">
        <f t="shared" si="6"/>
        <v>0</v>
      </c>
    </row>
    <row r="27" spans="1:11" x14ac:dyDescent="0.25">
      <c r="A27" s="10">
        <f t="shared" si="5"/>
        <v>45200</v>
      </c>
      <c r="B27">
        <f t="shared" si="0"/>
        <v>3</v>
      </c>
      <c r="C27">
        <v>26</v>
      </c>
      <c r="E27" s="4">
        <f>K26*Invoer!$B$12/12</f>
        <v>0</v>
      </c>
      <c r="F27" s="4">
        <f t="shared" si="1"/>
        <v>0</v>
      </c>
      <c r="H27" s="4">
        <f t="shared" si="2"/>
        <v>0</v>
      </c>
      <c r="I27" s="4">
        <f t="shared" si="3"/>
        <v>0</v>
      </c>
      <c r="J27" s="4">
        <f t="shared" si="4"/>
        <v>0</v>
      </c>
      <c r="K27" s="4">
        <f t="shared" si="6"/>
        <v>0</v>
      </c>
    </row>
    <row r="28" spans="1:11" x14ac:dyDescent="0.25">
      <c r="A28" s="10">
        <f t="shared" si="5"/>
        <v>45231</v>
      </c>
      <c r="B28">
        <f t="shared" si="0"/>
        <v>3</v>
      </c>
      <c r="C28">
        <v>27</v>
      </c>
      <c r="E28" s="4">
        <f>K27*Invoer!$B$12/12</f>
        <v>0</v>
      </c>
      <c r="F28" s="4">
        <f t="shared" si="1"/>
        <v>0</v>
      </c>
      <c r="H28" s="4">
        <f t="shared" si="2"/>
        <v>0</v>
      </c>
      <c r="I28" s="4">
        <f t="shared" si="3"/>
        <v>0</v>
      </c>
      <c r="J28" s="4">
        <f t="shared" si="4"/>
        <v>0</v>
      </c>
      <c r="K28" s="4">
        <f t="shared" si="6"/>
        <v>0</v>
      </c>
    </row>
    <row r="29" spans="1:11" x14ac:dyDescent="0.25">
      <c r="A29" s="10">
        <f t="shared" si="5"/>
        <v>45261</v>
      </c>
      <c r="B29">
        <f t="shared" si="0"/>
        <v>3</v>
      </c>
      <c r="C29">
        <v>28</v>
      </c>
      <c r="E29" s="4">
        <f>K28*Invoer!$B$12/12</f>
        <v>0</v>
      </c>
      <c r="F29" s="4">
        <f t="shared" si="1"/>
        <v>0</v>
      </c>
      <c r="H29" s="4">
        <f t="shared" si="2"/>
        <v>0</v>
      </c>
      <c r="I29" s="4">
        <f t="shared" si="3"/>
        <v>0</v>
      </c>
      <c r="J29" s="4">
        <f t="shared" si="4"/>
        <v>0</v>
      </c>
      <c r="K29" s="4">
        <f t="shared" si="6"/>
        <v>0</v>
      </c>
    </row>
    <row r="30" spans="1:11" x14ac:dyDescent="0.25">
      <c r="A30" s="10">
        <f t="shared" si="5"/>
        <v>45292</v>
      </c>
      <c r="B30">
        <f t="shared" si="0"/>
        <v>3</v>
      </c>
      <c r="C30">
        <v>29</v>
      </c>
      <c r="E30" s="4">
        <f>K29*Invoer!$B$12/12</f>
        <v>0</v>
      </c>
      <c r="F30" s="4">
        <f t="shared" si="1"/>
        <v>0</v>
      </c>
      <c r="H30" s="4">
        <f t="shared" si="2"/>
        <v>0</v>
      </c>
      <c r="I30" s="4">
        <f t="shared" si="3"/>
        <v>0</v>
      </c>
      <c r="J30" s="4">
        <f t="shared" si="4"/>
        <v>0</v>
      </c>
      <c r="K30" s="4">
        <f t="shared" si="6"/>
        <v>0</v>
      </c>
    </row>
    <row r="31" spans="1:11" x14ac:dyDescent="0.25">
      <c r="A31" s="10">
        <f t="shared" si="5"/>
        <v>45323</v>
      </c>
      <c r="B31">
        <f t="shared" si="0"/>
        <v>3</v>
      </c>
      <c r="C31">
        <v>30</v>
      </c>
      <c r="E31" s="4">
        <f>K30*Invoer!$B$12/12</f>
        <v>0</v>
      </c>
      <c r="F31" s="4">
        <f t="shared" si="1"/>
        <v>0</v>
      </c>
      <c r="H31" s="4">
        <f t="shared" si="2"/>
        <v>0</v>
      </c>
      <c r="I31" s="4">
        <f t="shared" si="3"/>
        <v>0</v>
      </c>
      <c r="J31" s="4">
        <f t="shared" si="4"/>
        <v>0</v>
      </c>
      <c r="K31" s="4">
        <f t="shared" si="6"/>
        <v>0</v>
      </c>
    </row>
    <row r="32" spans="1:11" x14ac:dyDescent="0.25">
      <c r="A32" s="10">
        <f t="shared" si="5"/>
        <v>45352</v>
      </c>
      <c r="B32">
        <f t="shared" si="0"/>
        <v>3</v>
      </c>
      <c r="C32">
        <v>31</v>
      </c>
      <c r="E32" s="4">
        <f>K31*Invoer!$B$12/12</f>
        <v>0</v>
      </c>
      <c r="F32" s="4">
        <f t="shared" si="1"/>
        <v>0</v>
      </c>
      <c r="H32" s="4">
        <f t="shared" si="2"/>
        <v>0</v>
      </c>
      <c r="I32" s="4">
        <f t="shared" si="3"/>
        <v>0</v>
      </c>
      <c r="J32" s="4">
        <f t="shared" si="4"/>
        <v>0</v>
      </c>
      <c r="K32" s="4">
        <f t="shared" si="6"/>
        <v>0</v>
      </c>
    </row>
    <row r="33" spans="1:11" x14ac:dyDescent="0.25">
      <c r="A33" s="10">
        <f t="shared" si="5"/>
        <v>45383</v>
      </c>
      <c r="B33">
        <f t="shared" si="0"/>
        <v>3</v>
      </c>
      <c r="C33">
        <v>32</v>
      </c>
      <c r="E33" s="4">
        <f>K32*Invoer!$B$12/12</f>
        <v>0</v>
      </c>
      <c r="F33" s="4">
        <f t="shared" si="1"/>
        <v>0</v>
      </c>
      <c r="H33" s="4">
        <f t="shared" si="2"/>
        <v>0</v>
      </c>
      <c r="I33" s="4">
        <f t="shared" si="3"/>
        <v>0</v>
      </c>
      <c r="J33" s="4">
        <f t="shared" si="4"/>
        <v>0</v>
      </c>
      <c r="K33" s="4">
        <f t="shared" si="6"/>
        <v>0</v>
      </c>
    </row>
    <row r="34" spans="1:11" x14ac:dyDescent="0.25">
      <c r="A34" s="10">
        <f t="shared" si="5"/>
        <v>45413</v>
      </c>
      <c r="B34">
        <f t="shared" si="0"/>
        <v>3</v>
      </c>
      <c r="C34">
        <v>33</v>
      </c>
      <c r="E34" s="4">
        <f>K33*Invoer!$B$12/12</f>
        <v>0</v>
      </c>
      <c r="F34" s="4">
        <f t="shared" si="1"/>
        <v>0</v>
      </c>
      <c r="H34" s="4">
        <f t="shared" si="2"/>
        <v>0</v>
      </c>
      <c r="I34" s="4">
        <f t="shared" si="3"/>
        <v>0</v>
      </c>
      <c r="J34" s="4">
        <f t="shared" si="4"/>
        <v>0</v>
      </c>
      <c r="K34" s="4">
        <f t="shared" si="6"/>
        <v>0</v>
      </c>
    </row>
    <row r="35" spans="1:11" x14ac:dyDescent="0.25">
      <c r="A35" s="10">
        <f t="shared" si="5"/>
        <v>45444</v>
      </c>
      <c r="B35">
        <f t="shared" si="0"/>
        <v>3</v>
      </c>
      <c r="C35">
        <v>34</v>
      </c>
      <c r="E35" s="4">
        <f>K34*Invoer!$B$12/12</f>
        <v>0</v>
      </c>
      <c r="F35" s="4">
        <f t="shared" si="1"/>
        <v>0</v>
      </c>
      <c r="H35" s="4">
        <f t="shared" si="2"/>
        <v>0</v>
      </c>
      <c r="I35" s="4">
        <f t="shared" si="3"/>
        <v>0</v>
      </c>
      <c r="J35" s="4">
        <f t="shared" si="4"/>
        <v>0</v>
      </c>
      <c r="K35" s="4">
        <f t="shared" si="6"/>
        <v>0</v>
      </c>
    </row>
    <row r="36" spans="1:11" x14ac:dyDescent="0.25">
      <c r="A36" s="10">
        <f t="shared" si="5"/>
        <v>45474</v>
      </c>
      <c r="B36">
        <f t="shared" si="0"/>
        <v>3</v>
      </c>
      <c r="C36">
        <v>35</v>
      </c>
      <c r="E36" s="4">
        <f>K35*Invoer!$B$12/12</f>
        <v>0</v>
      </c>
      <c r="F36" s="4">
        <f t="shared" si="1"/>
        <v>0</v>
      </c>
      <c r="H36" s="4">
        <f t="shared" si="2"/>
        <v>0</v>
      </c>
      <c r="I36" s="4">
        <f t="shared" si="3"/>
        <v>0</v>
      </c>
      <c r="J36" s="4">
        <f t="shared" si="4"/>
        <v>0</v>
      </c>
      <c r="K36" s="4">
        <f t="shared" si="6"/>
        <v>0</v>
      </c>
    </row>
    <row r="37" spans="1:11" x14ac:dyDescent="0.25">
      <c r="A37" s="10">
        <f t="shared" si="5"/>
        <v>45505</v>
      </c>
      <c r="B37">
        <f t="shared" si="0"/>
        <v>3</v>
      </c>
      <c r="C37">
        <v>36</v>
      </c>
      <c r="E37" s="4">
        <f>K36*Invoer!$B$12/12</f>
        <v>0</v>
      </c>
      <c r="F37" s="4">
        <f t="shared" si="1"/>
        <v>0</v>
      </c>
      <c r="H37" s="4">
        <f t="shared" si="2"/>
        <v>0</v>
      </c>
      <c r="I37" s="4">
        <f t="shared" si="3"/>
        <v>0</v>
      </c>
      <c r="J37" s="4">
        <f t="shared" si="4"/>
        <v>0</v>
      </c>
      <c r="K37" s="4">
        <f t="shared" si="6"/>
        <v>0</v>
      </c>
    </row>
    <row r="38" spans="1:11" x14ac:dyDescent="0.25">
      <c r="A38" s="10">
        <f t="shared" si="5"/>
        <v>45536</v>
      </c>
      <c r="B38">
        <f t="shared" si="0"/>
        <v>4</v>
      </c>
      <c r="C38">
        <v>37</v>
      </c>
      <c r="E38" s="4">
        <f>K37*Invoer!$B$12/12</f>
        <v>0</v>
      </c>
      <c r="F38" s="4">
        <f t="shared" si="1"/>
        <v>0</v>
      </c>
      <c r="H38" s="4">
        <f t="shared" si="2"/>
        <v>0</v>
      </c>
      <c r="I38" s="4">
        <f t="shared" si="3"/>
        <v>0</v>
      </c>
      <c r="J38" s="4">
        <f t="shared" si="4"/>
        <v>0</v>
      </c>
      <c r="K38" s="4">
        <f t="shared" si="6"/>
        <v>0</v>
      </c>
    </row>
    <row r="39" spans="1:11" x14ac:dyDescent="0.25">
      <c r="A39" s="10">
        <f t="shared" si="5"/>
        <v>45566</v>
      </c>
      <c r="B39">
        <f t="shared" si="0"/>
        <v>4</v>
      </c>
      <c r="C39">
        <v>38</v>
      </c>
      <c r="E39" s="4">
        <f>K38*Invoer!$B$12/12</f>
        <v>0</v>
      </c>
      <c r="F39" s="4">
        <f t="shared" si="1"/>
        <v>0</v>
      </c>
      <c r="H39" s="4">
        <f t="shared" si="2"/>
        <v>0</v>
      </c>
      <c r="I39" s="4">
        <f t="shared" si="3"/>
        <v>0</v>
      </c>
      <c r="J39" s="4">
        <f t="shared" si="4"/>
        <v>0</v>
      </c>
      <c r="K39" s="4">
        <f t="shared" si="6"/>
        <v>0</v>
      </c>
    </row>
    <row r="40" spans="1:11" x14ac:dyDescent="0.25">
      <c r="A40" s="10">
        <f t="shared" si="5"/>
        <v>45597</v>
      </c>
      <c r="B40">
        <f t="shared" si="0"/>
        <v>4</v>
      </c>
      <c r="C40">
        <v>39</v>
      </c>
      <c r="E40" s="4">
        <f>K39*Invoer!$B$12/12</f>
        <v>0</v>
      </c>
      <c r="F40" s="4">
        <f t="shared" si="1"/>
        <v>0</v>
      </c>
      <c r="H40" s="4">
        <f t="shared" si="2"/>
        <v>0</v>
      </c>
      <c r="I40" s="4">
        <f t="shared" si="3"/>
        <v>0</v>
      </c>
      <c r="J40" s="4">
        <f t="shared" si="4"/>
        <v>0</v>
      </c>
      <c r="K40" s="4">
        <f t="shared" si="6"/>
        <v>0</v>
      </c>
    </row>
    <row r="41" spans="1:11" x14ac:dyDescent="0.25">
      <c r="A41" s="10">
        <f t="shared" si="5"/>
        <v>45627</v>
      </c>
      <c r="B41">
        <f t="shared" si="0"/>
        <v>4</v>
      </c>
      <c r="C41">
        <v>40</v>
      </c>
      <c r="E41" s="4">
        <f>K40*Invoer!$B$12/12</f>
        <v>0</v>
      </c>
      <c r="F41" s="4">
        <f t="shared" si="1"/>
        <v>0</v>
      </c>
      <c r="H41" s="4">
        <f t="shared" si="2"/>
        <v>0</v>
      </c>
      <c r="I41" s="4">
        <f t="shared" si="3"/>
        <v>0</v>
      </c>
      <c r="J41" s="4">
        <f t="shared" si="4"/>
        <v>0</v>
      </c>
      <c r="K41" s="4">
        <f t="shared" si="6"/>
        <v>0</v>
      </c>
    </row>
    <row r="42" spans="1:11" x14ac:dyDescent="0.25">
      <c r="A42" s="10">
        <f t="shared" si="5"/>
        <v>45658</v>
      </c>
      <c r="B42">
        <f t="shared" si="0"/>
        <v>4</v>
      </c>
      <c r="C42">
        <v>41</v>
      </c>
      <c r="E42" s="4">
        <f>K41*Invoer!$B$12/12</f>
        <v>0</v>
      </c>
      <c r="F42" s="4">
        <f t="shared" si="1"/>
        <v>0</v>
      </c>
      <c r="H42" s="4">
        <f t="shared" si="2"/>
        <v>0</v>
      </c>
      <c r="I42" s="4">
        <f t="shared" si="3"/>
        <v>0</v>
      </c>
      <c r="J42" s="4">
        <f t="shared" si="4"/>
        <v>0</v>
      </c>
      <c r="K42" s="4">
        <f t="shared" si="6"/>
        <v>0</v>
      </c>
    </row>
    <row r="43" spans="1:11" x14ac:dyDescent="0.25">
      <c r="A43" s="10">
        <f t="shared" si="5"/>
        <v>45689</v>
      </c>
      <c r="B43">
        <f t="shared" si="0"/>
        <v>4</v>
      </c>
      <c r="C43">
        <v>42</v>
      </c>
      <c r="E43" s="4">
        <f>K42*Invoer!$B$12/12</f>
        <v>0</v>
      </c>
      <c r="F43" s="4">
        <f t="shared" si="1"/>
        <v>0</v>
      </c>
      <c r="H43" s="4">
        <f t="shared" si="2"/>
        <v>0</v>
      </c>
      <c r="I43" s="4">
        <f t="shared" si="3"/>
        <v>0</v>
      </c>
      <c r="J43" s="4">
        <f t="shared" si="4"/>
        <v>0</v>
      </c>
      <c r="K43" s="4">
        <f t="shared" si="6"/>
        <v>0</v>
      </c>
    </row>
    <row r="44" spans="1:11" x14ac:dyDescent="0.25">
      <c r="A44" s="10">
        <f t="shared" si="5"/>
        <v>45717</v>
      </c>
      <c r="B44">
        <f t="shared" si="0"/>
        <v>4</v>
      </c>
      <c r="C44">
        <v>43</v>
      </c>
      <c r="E44" s="4">
        <f>K43*Invoer!$B$12/12</f>
        <v>0</v>
      </c>
      <c r="F44" s="4">
        <f t="shared" si="1"/>
        <v>0</v>
      </c>
      <c r="H44" s="4">
        <f t="shared" si="2"/>
        <v>0</v>
      </c>
      <c r="I44" s="4">
        <f t="shared" si="3"/>
        <v>0</v>
      </c>
      <c r="J44" s="4">
        <f t="shared" si="4"/>
        <v>0</v>
      </c>
      <c r="K44" s="4">
        <f t="shared" si="6"/>
        <v>0</v>
      </c>
    </row>
    <row r="45" spans="1:11" x14ac:dyDescent="0.25">
      <c r="A45" s="10">
        <f t="shared" si="5"/>
        <v>45748</v>
      </c>
      <c r="B45">
        <f t="shared" si="0"/>
        <v>4</v>
      </c>
      <c r="C45">
        <v>44</v>
      </c>
      <c r="E45" s="4">
        <f>K44*Invoer!$B$12/12</f>
        <v>0</v>
      </c>
      <c r="F45" s="4">
        <f t="shared" si="1"/>
        <v>0</v>
      </c>
      <c r="H45" s="4">
        <f t="shared" si="2"/>
        <v>0</v>
      </c>
      <c r="I45" s="4">
        <f t="shared" si="3"/>
        <v>0</v>
      </c>
      <c r="J45" s="4">
        <f t="shared" si="4"/>
        <v>0</v>
      </c>
      <c r="K45" s="4">
        <f t="shared" si="6"/>
        <v>0</v>
      </c>
    </row>
    <row r="46" spans="1:11" x14ac:dyDescent="0.25">
      <c r="A46" s="10">
        <f t="shared" si="5"/>
        <v>45778</v>
      </c>
      <c r="B46">
        <f t="shared" si="0"/>
        <v>4</v>
      </c>
      <c r="C46">
        <v>45</v>
      </c>
      <c r="E46" s="4">
        <f>K45*Invoer!$B$12/12</f>
        <v>0</v>
      </c>
      <c r="F46" s="4">
        <f t="shared" si="1"/>
        <v>0</v>
      </c>
      <c r="H46" s="4">
        <f t="shared" si="2"/>
        <v>0</v>
      </c>
      <c r="I46" s="4">
        <f t="shared" si="3"/>
        <v>0</v>
      </c>
      <c r="J46" s="4">
        <f t="shared" si="4"/>
        <v>0</v>
      </c>
      <c r="K46" s="4">
        <f t="shared" si="6"/>
        <v>0</v>
      </c>
    </row>
    <row r="47" spans="1:11" x14ac:dyDescent="0.25">
      <c r="A47" s="10">
        <f t="shared" si="5"/>
        <v>45809</v>
      </c>
      <c r="B47">
        <f t="shared" si="0"/>
        <v>4</v>
      </c>
      <c r="C47">
        <v>46</v>
      </c>
      <c r="E47" s="4">
        <f>K46*Invoer!$B$12/12</f>
        <v>0</v>
      </c>
      <c r="F47" s="4">
        <f t="shared" si="1"/>
        <v>0</v>
      </c>
      <c r="H47" s="4">
        <f t="shared" si="2"/>
        <v>0</v>
      </c>
      <c r="I47" s="4">
        <f t="shared" si="3"/>
        <v>0</v>
      </c>
      <c r="J47" s="4">
        <f t="shared" si="4"/>
        <v>0</v>
      </c>
      <c r="K47" s="4">
        <f t="shared" si="6"/>
        <v>0</v>
      </c>
    </row>
    <row r="48" spans="1:11" x14ac:dyDescent="0.25">
      <c r="A48" s="10">
        <f t="shared" si="5"/>
        <v>45839</v>
      </c>
      <c r="B48">
        <f t="shared" si="0"/>
        <v>4</v>
      </c>
      <c r="C48">
        <v>47</v>
      </c>
      <c r="E48" s="4">
        <f>K47*Invoer!$B$12/12</f>
        <v>0</v>
      </c>
      <c r="F48" s="4">
        <f t="shared" si="1"/>
        <v>0</v>
      </c>
      <c r="H48" s="4">
        <f t="shared" si="2"/>
        <v>0</v>
      </c>
      <c r="I48" s="4">
        <f t="shared" si="3"/>
        <v>0</v>
      </c>
      <c r="J48" s="4">
        <f t="shared" si="4"/>
        <v>0</v>
      </c>
      <c r="K48" s="4">
        <f t="shared" si="6"/>
        <v>0</v>
      </c>
    </row>
    <row r="49" spans="1:11" x14ac:dyDescent="0.25">
      <c r="A49" s="10">
        <f t="shared" si="5"/>
        <v>45870</v>
      </c>
      <c r="B49">
        <f t="shared" si="0"/>
        <v>4</v>
      </c>
      <c r="C49">
        <v>48</v>
      </c>
      <c r="E49" s="4">
        <f>K48*Invoer!$B$12/12</f>
        <v>0</v>
      </c>
      <c r="F49" s="4">
        <f t="shared" si="1"/>
        <v>0</v>
      </c>
      <c r="H49" s="4">
        <f t="shared" si="2"/>
        <v>0</v>
      </c>
      <c r="I49" s="4">
        <f t="shared" si="3"/>
        <v>0</v>
      </c>
      <c r="J49" s="4">
        <f t="shared" si="4"/>
        <v>0</v>
      </c>
      <c r="K49" s="4">
        <f t="shared" si="6"/>
        <v>0</v>
      </c>
    </row>
    <row r="50" spans="1:11" x14ac:dyDescent="0.25">
      <c r="A50" s="10">
        <f t="shared" si="5"/>
        <v>45901</v>
      </c>
      <c r="B50">
        <f t="shared" si="0"/>
        <v>5</v>
      </c>
      <c r="C50">
        <v>49</v>
      </c>
      <c r="E50" s="4">
        <f>K49*Invoer!$B$12/12</f>
        <v>0</v>
      </c>
      <c r="F50" s="4">
        <f t="shared" si="1"/>
        <v>0</v>
      </c>
      <c r="H50" s="4">
        <f t="shared" si="2"/>
        <v>0</v>
      </c>
      <c r="I50" s="4">
        <f t="shared" si="3"/>
        <v>0</v>
      </c>
      <c r="J50" s="4">
        <f t="shared" si="4"/>
        <v>0</v>
      </c>
      <c r="K50" s="4">
        <f t="shared" si="6"/>
        <v>0</v>
      </c>
    </row>
    <row r="51" spans="1:11" x14ac:dyDescent="0.25">
      <c r="A51" s="10">
        <f t="shared" si="5"/>
        <v>45931</v>
      </c>
      <c r="B51">
        <f t="shared" si="0"/>
        <v>5</v>
      </c>
      <c r="C51">
        <v>50</v>
      </c>
      <c r="E51" s="4">
        <f>K50*Invoer!$B$12/12</f>
        <v>0</v>
      </c>
      <c r="F51" s="4">
        <f t="shared" si="1"/>
        <v>0</v>
      </c>
      <c r="H51" s="4">
        <f t="shared" si="2"/>
        <v>0</v>
      </c>
      <c r="I51" s="4">
        <f t="shared" si="3"/>
        <v>0</v>
      </c>
      <c r="J51" s="4">
        <f t="shared" si="4"/>
        <v>0</v>
      </c>
      <c r="K51" s="4">
        <f t="shared" si="6"/>
        <v>0</v>
      </c>
    </row>
    <row r="52" spans="1:11" x14ac:dyDescent="0.25">
      <c r="A52" s="10">
        <f t="shared" si="5"/>
        <v>45962</v>
      </c>
      <c r="B52">
        <f t="shared" si="0"/>
        <v>5</v>
      </c>
      <c r="C52">
        <v>51</v>
      </c>
      <c r="E52" s="4">
        <f>K51*Invoer!$B$12/12</f>
        <v>0</v>
      </c>
      <c r="F52" s="4">
        <f t="shared" si="1"/>
        <v>0</v>
      </c>
      <c r="H52" s="4">
        <f t="shared" si="2"/>
        <v>0</v>
      </c>
      <c r="I52" s="4">
        <f t="shared" si="3"/>
        <v>0</v>
      </c>
      <c r="J52" s="4">
        <f t="shared" si="4"/>
        <v>0</v>
      </c>
      <c r="K52" s="4">
        <f t="shared" si="6"/>
        <v>0</v>
      </c>
    </row>
    <row r="53" spans="1:11" x14ac:dyDescent="0.25">
      <c r="A53" s="10">
        <f t="shared" si="5"/>
        <v>45992</v>
      </c>
      <c r="B53">
        <f t="shared" si="0"/>
        <v>5</v>
      </c>
      <c r="C53">
        <v>52</v>
      </c>
      <c r="E53" s="4">
        <f>K52*Invoer!$B$12/12</f>
        <v>0</v>
      </c>
      <c r="F53" s="4">
        <f t="shared" si="1"/>
        <v>0</v>
      </c>
      <c r="H53" s="4">
        <f t="shared" si="2"/>
        <v>0</v>
      </c>
      <c r="I53" s="4">
        <f t="shared" si="3"/>
        <v>0</v>
      </c>
      <c r="J53" s="4">
        <f t="shared" si="4"/>
        <v>0</v>
      </c>
      <c r="K53" s="4">
        <f t="shared" si="6"/>
        <v>0</v>
      </c>
    </row>
    <row r="54" spans="1:11" x14ac:dyDescent="0.25">
      <c r="A54" s="10">
        <f t="shared" si="5"/>
        <v>46023</v>
      </c>
      <c r="B54">
        <f t="shared" si="0"/>
        <v>5</v>
      </c>
      <c r="C54">
        <v>53</v>
      </c>
      <c r="E54" s="4">
        <f>K53*Invoer!$B$12/12</f>
        <v>0</v>
      </c>
      <c r="F54" s="4">
        <f t="shared" si="1"/>
        <v>0</v>
      </c>
      <c r="H54" s="4">
        <f t="shared" si="2"/>
        <v>0</v>
      </c>
      <c r="I54" s="4">
        <f t="shared" si="3"/>
        <v>0</v>
      </c>
      <c r="J54" s="4">
        <f t="shared" si="4"/>
        <v>0</v>
      </c>
      <c r="K54" s="4">
        <f t="shared" si="6"/>
        <v>0</v>
      </c>
    </row>
    <row r="55" spans="1:11" x14ac:dyDescent="0.25">
      <c r="A55" s="10">
        <f t="shared" si="5"/>
        <v>46054</v>
      </c>
      <c r="B55">
        <f t="shared" si="0"/>
        <v>5</v>
      </c>
      <c r="C55">
        <v>54</v>
      </c>
      <c r="E55" s="4">
        <f>K54*Invoer!$B$12/12</f>
        <v>0</v>
      </c>
      <c r="F55" s="4">
        <f t="shared" si="1"/>
        <v>0</v>
      </c>
      <c r="H55" s="4">
        <f t="shared" si="2"/>
        <v>0</v>
      </c>
      <c r="I55" s="4">
        <f t="shared" si="3"/>
        <v>0</v>
      </c>
      <c r="J55" s="4">
        <f t="shared" si="4"/>
        <v>0</v>
      </c>
      <c r="K55" s="4">
        <f t="shared" si="6"/>
        <v>0</v>
      </c>
    </row>
    <row r="56" spans="1:11" x14ac:dyDescent="0.25">
      <c r="A56" s="10">
        <f t="shared" si="5"/>
        <v>46082</v>
      </c>
      <c r="B56">
        <f t="shared" si="0"/>
        <v>5</v>
      </c>
      <c r="C56">
        <v>55</v>
      </c>
      <c r="E56" s="4">
        <f>K55*Invoer!$B$12/12</f>
        <v>0</v>
      </c>
      <c r="F56" s="4">
        <f t="shared" si="1"/>
        <v>0</v>
      </c>
      <c r="H56" s="4">
        <f t="shared" si="2"/>
        <v>0</v>
      </c>
      <c r="I56" s="4">
        <f t="shared" si="3"/>
        <v>0</v>
      </c>
      <c r="J56" s="4">
        <f t="shared" si="4"/>
        <v>0</v>
      </c>
      <c r="K56" s="4">
        <f t="shared" si="6"/>
        <v>0</v>
      </c>
    </row>
    <row r="57" spans="1:11" x14ac:dyDescent="0.25">
      <c r="A57" s="10">
        <f t="shared" si="5"/>
        <v>46113</v>
      </c>
      <c r="B57">
        <f t="shared" si="0"/>
        <v>5</v>
      </c>
      <c r="C57">
        <v>56</v>
      </c>
      <c r="E57" s="4">
        <f>K56*Invoer!$B$12/12</f>
        <v>0</v>
      </c>
      <c r="F57" s="4">
        <f t="shared" si="1"/>
        <v>0</v>
      </c>
      <c r="H57" s="4">
        <f t="shared" si="2"/>
        <v>0</v>
      </c>
      <c r="I57" s="4">
        <f t="shared" si="3"/>
        <v>0</v>
      </c>
      <c r="J57" s="4">
        <f t="shared" si="4"/>
        <v>0</v>
      </c>
      <c r="K57" s="4">
        <f t="shared" si="6"/>
        <v>0</v>
      </c>
    </row>
    <row r="58" spans="1:11" x14ac:dyDescent="0.25">
      <c r="A58" s="10">
        <f t="shared" si="5"/>
        <v>46143</v>
      </c>
      <c r="B58">
        <f t="shared" si="0"/>
        <v>5</v>
      </c>
      <c r="C58">
        <v>57</v>
      </c>
      <c r="E58" s="4">
        <f>K57*Invoer!$B$12/12</f>
        <v>0</v>
      </c>
      <c r="F58" s="4">
        <f t="shared" si="1"/>
        <v>0</v>
      </c>
      <c r="H58" s="4">
        <f t="shared" si="2"/>
        <v>0</v>
      </c>
      <c r="I58" s="4">
        <f t="shared" si="3"/>
        <v>0</v>
      </c>
      <c r="J58" s="4">
        <f t="shared" si="4"/>
        <v>0</v>
      </c>
      <c r="K58" s="4">
        <f t="shared" si="6"/>
        <v>0</v>
      </c>
    </row>
    <row r="59" spans="1:11" x14ac:dyDescent="0.25">
      <c r="A59" s="10">
        <f t="shared" si="5"/>
        <v>46174</v>
      </c>
      <c r="B59">
        <f t="shared" si="0"/>
        <v>5</v>
      </c>
      <c r="C59">
        <v>58</v>
      </c>
      <c r="E59" s="4">
        <f>K58*Invoer!$B$12/12</f>
        <v>0</v>
      </c>
      <c r="F59" s="4">
        <f t="shared" si="1"/>
        <v>0</v>
      </c>
      <c r="H59" s="4">
        <f t="shared" si="2"/>
        <v>0</v>
      </c>
      <c r="I59" s="4">
        <f t="shared" si="3"/>
        <v>0</v>
      </c>
      <c r="J59" s="4">
        <f t="shared" si="4"/>
        <v>0</v>
      </c>
      <c r="K59" s="4">
        <f t="shared" si="6"/>
        <v>0</v>
      </c>
    </row>
    <row r="60" spans="1:11" x14ac:dyDescent="0.25">
      <c r="A60" s="10">
        <f t="shared" si="5"/>
        <v>46204</v>
      </c>
      <c r="B60">
        <f t="shared" si="0"/>
        <v>5</v>
      </c>
      <c r="C60">
        <v>59</v>
      </c>
      <c r="E60" s="4">
        <f>K59*Invoer!$B$12/12</f>
        <v>0</v>
      </c>
      <c r="F60" s="4">
        <f t="shared" si="1"/>
        <v>0</v>
      </c>
      <c r="H60" s="4">
        <f t="shared" si="2"/>
        <v>0</v>
      </c>
      <c r="I60" s="4">
        <f t="shared" si="3"/>
        <v>0</v>
      </c>
      <c r="J60" s="4">
        <f t="shared" si="4"/>
        <v>0</v>
      </c>
      <c r="K60" s="4">
        <f t="shared" si="6"/>
        <v>0</v>
      </c>
    </row>
    <row r="61" spans="1:11" x14ac:dyDescent="0.25">
      <c r="A61" s="10">
        <f t="shared" si="5"/>
        <v>46235</v>
      </c>
      <c r="B61">
        <f t="shared" si="0"/>
        <v>5</v>
      </c>
      <c r="C61">
        <v>60</v>
      </c>
      <c r="E61" s="4">
        <f>K60*Invoer!$B$12/12</f>
        <v>0</v>
      </c>
      <c r="F61" s="4">
        <f t="shared" si="1"/>
        <v>0</v>
      </c>
      <c r="H61" s="4">
        <f t="shared" si="2"/>
        <v>0</v>
      </c>
      <c r="I61" s="4">
        <f t="shared" si="3"/>
        <v>0</v>
      </c>
      <c r="J61" s="4">
        <f t="shared" si="4"/>
        <v>0</v>
      </c>
      <c r="K61" s="4">
        <f t="shared" si="6"/>
        <v>0</v>
      </c>
    </row>
    <row r="62" spans="1:11" x14ac:dyDescent="0.25">
      <c r="A62" s="10">
        <f t="shared" si="5"/>
        <v>46266</v>
      </c>
      <c r="B62">
        <f t="shared" si="0"/>
        <v>6</v>
      </c>
      <c r="C62">
        <v>61</v>
      </c>
      <c r="E62" s="4">
        <f>K61*Invoer!$B$13/12</f>
        <v>0</v>
      </c>
      <c r="F62" s="4">
        <f t="shared" si="1"/>
        <v>0</v>
      </c>
      <c r="H62" s="4">
        <f t="shared" si="2"/>
        <v>0</v>
      </c>
      <c r="I62" s="4">
        <f t="shared" si="3"/>
        <v>0</v>
      </c>
      <c r="J62" s="4">
        <f t="shared" si="4"/>
        <v>0</v>
      </c>
      <c r="K62" s="4">
        <f t="shared" si="6"/>
        <v>0</v>
      </c>
    </row>
    <row r="63" spans="1:11" x14ac:dyDescent="0.25">
      <c r="A63" s="10">
        <f t="shared" si="5"/>
        <v>46296</v>
      </c>
      <c r="B63">
        <f t="shared" si="0"/>
        <v>6</v>
      </c>
      <c r="C63">
        <v>62</v>
      </c>
      <c r="E63" s="4">
        <f>K62*Invoer!$B$13/12</f>
        <v>0</v>
      </c>
      <c r="F63" s="4">
        <f t="shared" si="1"/>
        <v>0</v>
      </c>
      <c r="H63" s="4">
        <f t="shared" si="2"/>
        <v>0</v>
      </c>
      <c r="I63" s="4">
        <f t="shared" si="3"/>
        <v>0</v>
      </c>
      <c r="J63" s="4">
        <f t="shared" si="4"/>
        <v>0</v>
      </c>
      <c r="K63" s="4">
        <f t="shared" si="6"/>
        <v>0</v>
      </c>
    </row>
    <row r="64" spans="1:11" x14ac:dyDescent="0.25">
      <c r="A64" s="10">
        <f t="shared" si="5"/>
        <v>46327</v>
      </c>
      <c r="B64">
        <f t="shared" si="0"/>
        <v>6</v>
      </c>
      <c r="C64">
        <v>63</v>
      </c>
      <c r="E64" s="4">
        <f>K63*Invoer!$B$13/12</f>
        <v>0</v>
      </c>
      <c r="F64" s="4">
        <f t="shared" si="1"/>
        <v>0</v>
      </c>
      <c r="H64" s="4">
        <f t="shared" si="2"/>
        <v>0</v>
      </c>
      <c r="I64" s="4">
        <f t="shared" si="3"/>
        <v>0</v>
      </c>
      <c r="J64" s="4">
        <f t="shared" si="4"/>
        <v>0</v>
      </c>
      <c r="K64" s="4">
        <f t="shared" si="6"/>
        <v>0</v>
      </c>
    </row>
    <row r="65" spans="1:11" x14ac:dyDescent="0.25">
      <c r="A65" s="10">
        <f t="shared" si="5"/>
        <v>46357</v>
      </c>
      <c r="B65">
        <f t="shared" si="0"/>
        <v>6</v>
      </c>
      <c r="C65">
        <v>64</v>
      </c>
      <c r="E65" s="4">
        <f>K64*Invoer!$B$13/12</f>
        <v>0</v>
      </c>
      <c r="F65" s="4">
        <f t="shared" si="1"/>
        <v>0</v>
      </c>
      <c r="H65" s="4">
        <f t="shared" si="2"/>
        <v>0</v>
      </c>
      <c r="I65" s="4">
        <f t="shared" si="3"/>
        <v>0</v>
      </c>
      <c r="J65" s="4">
        <f t="shared" si="4"/>
        <v>0</v>
      </c>
      <c r="K65" s="4">
        <f t="shared" si="6"/>
        <v>0</v>
      </c>
    </row>
    <row r="66" spans="1:11" x14ac:dyDescent="0.25">
      <c r="A66" s="10">
        <f t="shared" si="5"/>
        <v>46388</v>
      </c>
      <c r="B66">
        <f t="shared" si="0"/>
        <v>6</v>
      </c>
      <c r="C66">
        <v>65</v>
      </c>
      <c r="E66" s="4">
        <f>K65*Invoer!$B$13/12</f>
        <v>0</v>
      </c>
      <c r="F66" s="4">
        <f t="shared" si="1"/>
        <v>0</v>
      </c>
      <c r="H66" s="4">
        <f t="shared" si="2"/>
        <v>0</v>
      </c>
      <c r="I66" s="4">
        <f t="shared" si="3"/>
        <v>0</v>
      </c>
      <c r="J66" s="4">
        <f t="shared" si="4"/>
        <v>0</v>
      </c>
      <c r="K66" s="4">
        <f t="shared" si="6"/>
        <v>0</v>
      </c>
    </row>
    <row r="67" spans="1:11" x14ac:dyDescent="0.25">
      <c r="A67" s="10">
        <f t="shared" si="5"/>
        <v>46419</v>
      </c>
      <c r="B67">
        <f t="shared" ref="B67:B130" si="7">CEILING(C67/12,1)</f>
        <v>6</v>
      </c>
      <c r="C67">
        <v>66</v>
      </c>
      <c r="E67" s="4">
        <f>K66*Invoer!$B$13/12</f>
        <v>0</v>
      </c>
      <c r="F67" s="4">
        <f t="shared" ref="F67:F130" si="8">E67</f>
        <v>0</v>
      </c>
      <c r="H67" s="4">
        <f t="shared" ref="H67:H130" si="9">F67-G67</f>
        <v>0</v>
      </c>
      <c r="I67" s="4">
        <f t="shared" ref="I67:I130" si="10">SUM(D67,F67)</f>
        <v>0</v>
      </c>
      <c r="J67" s="4">
        <f t="shared" ref="J67:J130" si="11">I67-G67</f>
        <v>0</v>
      </c>
      <c r="K67" s="4">
        <f t="shared" si="6"/>
        <v>0</v>
      </c>
    </row>
    <row r="68" spans="1:11" x14ac:dyDescent="0.25">
      <c r="A68" s="10">
        <f t="shared" ref="A68:A131" si="12">DATE(YEAR(A67),MONTH(A67)+1,DAY(A67))</f>
        <v>46447</v>
      </c>
      <c r="B68">
        <f t="shared" si="7"/>
        <v>6</v>
      </c>
      <c r="C68">
        <v>67</v>
      </c>
      <c r="E68" s="4">
        <f>K67*Invoer!$B$13/12</f>
        <v>0</v>
      </c>
      <c r="F68" s="4">
        <f t="shared" si="8"/>
        <v>0</v>
      </c>
      <c r="H68" s="4">
        <f t="shared" si="9"/>
        <v>0</v>
      </c>
      <c r="I68" s="4">
        <f t="shared" si="10"/>
        <v>0</v>
      </c>
      <c r="J68" s="4">
        <f t="shared" si="11"/>
        <v>0</v>
      </c>
      <c r="K68" s="4">
        <f t="shared" si="6"/>
        <v>0</v>
      </c>
    </row>
    <row r="69" spans="1:11" x14ac:dyDescent="0.25">
      <c r="A69" s="10">
        <f t="shared" si="12"/>
        <v>46478</v>
      </c>
      <c r="B69">
        <f t="shared" si="7"/>
        <v>6</v>
      </c>
      <c r="C69">
        <v>68</v>
      </c>
      <c r="E69" s="4">
        <f>K68*Invoer!$B$13/12</f>
        <v>0</v>
      </c>
      <c r="F69" s="4">
        <f t="shared" si="8"/>
        <v>0</v>
      </c>
      <c r="H69" s="4">
        <f t="shared" si="9"/>
        <v>0</v>
      </c>
      <c r="I69" s="4">
        <f t="shared" si="10"/>
        <v>0</v>
      </c>
      <c r="J69" s="4">
        <f t="shared" si="11"/>
        <v>0</v>
      </c>
      <c r="K69" s="4">
        <f t="shared" ref="K69:K132" si="13">K68-D69</f>
        <v>0</v>
      </c>
    </row>
    <row r="70" spans="1:11" x14ac:dyDescent="0.25">
      <c r="A70" s="10">
        <f t="shared" si="12"/>
        <v>46508</v>
      </c>
      <c r="B70">
        <f t="shared" si="7"/>
        <v>6</v>
      </c>
      <c r="C70">
        <v>69</v>
      </c>
      <c r="E70" s="4">
        <f>K69*Invoer!$B$13/12</f>
        <v>0</v>
      </c>
      <c r="F70" s="4">
        <f t="shared" si="8"/>
        <v>0</v>
      </c>
      <c r="H70" s="4">
        <f t="shared" si="9"/>
        <v>0</v>
      </c>
      <c r="I70" s="4">
        <f t="shared" si="10"/>
        <v>0</v>
      </c>
      <c r="J70" s="4">
        <f t="shared" si="11"/>
        <v>0</v>
      </c>
      <c r="K70" s="4">
        <f t="shared" si="13"/>
        <v>0</v>
      </c>
    </row>
    <row r="71" spans="1:11" x14ac:dyDescent="0.25">
      <c r="A71" s="10">
        <f t="shared" si="12"/>
        <v>46539</v>
      </c>
      <c r="B71">
        <f t="shared" si="7"/>
        <v>6</v>
      </c>
      <c r="C71">
        <v>70</v>
      </c>
      <c r="E71" s="4">
        <f>K70*Invoer!$B$13/12</f>
        <v>0</v>
      </c>
      <c r="F71" s="4">
        <f t="shared" si="8"/>
        <v>0</v>
      </c>
      <c r="H71" s="4">
        <f t="shared" si="9"/>
        <v>0</v>
      </c>
      <c r="I71" s="4">
        <f t="shared" si="10"/>
        <v>0</v>
      </c>
      <c r="J71" s="4">
        <f t="shared" si="11"/>
        <v>0</v>
      </c>
      <c r="K71" s="4">
        <f t="shared" si="13"/>
        <v>0</v>
      </c>
    </row>
    <row r="72" spans="1:11" x14ac:dyDescent="0.25">
      <c r="A72" s="10">
        <f t="shared" si="12"/>
        <v>46569</v>
      </c>
      <c r="B72">
        <f t="shared" si="7"/>
        <v>6</v>
      </c>
      <c r="C72">
        <v>71</v>
      </c>
      <c r="E72" s="4">
        <f>K71*Invoer!$B$13/12</f>
        <v>0</v>
      </c>
      <c r="F72" s="4">
        <f t="shared" si="8"/>
        <v>0</v>
      </c>
      <c r="H72" s="4">
        <f t="shared" si="9"/>
        <v>0</v>
      </c>
      <c r="I72" s="4">
        <f t="shared" si="10"/>
        <v>0</v>
      </c>
      <c r="J72" s="4">
        <f t="shared" si="11"/>
        <v>0</v>
      </c>
      <c r="K72" s="4">
        <f t="shared" si="13"/>
        <v>0</v>
      </c>
    </row>
    <row r="73" spans="1:11" x14ac:dyDescent="0.25">
      <c r="A73" s="10">
        <f t="shared" si="12"/>
        <v>46600</v>
      </c>
      <c r="B73">
        <f t="shared" si="7"/>
        <v>6</v>
      </c>
      <c r="C73">
        <v>72</v>
      </c>
      <c r="E73" s="4">
        <f>K72*Invoer!$B$13/12</f>
        <v>0</v>
      </c>
      <c r="F73" s="4">
        <f t="shared" si="8"/>
        <v>0</v>
      </c>
      <c r="H73" s="4">
        <f t="shared" si="9"/>
        <v>0</v>
      </c>
      <c r="I73" s="4">
        <f t="shared" si="10"/>
        <v>0</v>
      </c>
      <c r="J73" s="4">
        <f t="shared" si="11"/>
        <v>0</v>
      </c>
      <c r="K73" s="4">
        <f t="shared" si="13"/>
        <v>0</v>
      </c>
    </row>
    <row r="74" spans="1:11" x14ac:dyDescent="0.25">
      <c r="A74" s="10">
        <f t="shared" si="12"/>
        <v>46631</v>
      </c>
      <c r="B74">
        <f t="shared" si="7"/>
        <v>7</v>
      </c>
      <c r="C74">
        <v>73</v>
      </c>
      <c r="E74" s="4">
        <f>K73*Invoer!$B$13/12</f>
        <v>0</v>
      </c>
      <c r="F74" s="4">
        <f t="shared" si="8"/>
        <v>0</v>
      </c>
      <c r="H74" s="4">
        <f t="shared" si="9"/>
        <v>0</v>
      </c>
      <c r="I74" s="4">
        <f t="shared" si="10"/>
        <v>0</v>
      </c>
      <c r="J74" s="4">
        <f t="shared" si="11"/>
        <v>0</v>
      </c>
      <c r="K74" s="4">
        <f t="shared" si="13"/>
        <v>0</v>
      </c>
    </row>
    <row r="75" spans="1:11" x14ac:dyDescent="0.25">
      <c r="A75" s="10">
        <f t="shared" si="12"/>
        <v>46661</v>
      </c>
      <c r="B75">
        <f t="shared" si="7"/>
        <v>7</v>
      </c>
      <c r="C75">
        <v>74</v>
      </c>
      <c r="E75" s="4">
        <f>K74*Invoer!$B$13/12</f>
        <v>0</v>
      </c>
      <c r="F75" s="4">
        <f t="shared" si="8"/>
        <v>0</v>
      </c>
      <c r="H75" s="4">
        <f t="shared" si="9"/>
        <v>0</v>
      </c>
      <c r="I75" s="4">
        <f t="shared" si="10"/>
        <v>0</v>
      </c>
      <c r="J75" s="4">
        <f t="shared" si="11"/>
        <v>0</v>
      </c>
      <c r="K75" s="4">
        <f t="shared" si="13"/>
        <v>0</v>
      </c>
    </row>
    <row r="76" spans="1:11" x14ac:dyDescent="0.25">
      <c r="A76" s="10">
        <f t="shared" si="12"/>
        <v>46692</v>
      </c>
      <c r="B76">
        <f t="shared" si="7"/>
        <v>7</v>
      </c>
      <c r="C76">
        <v>75</v>
      </c>
      <c r="E76" s="4">
        <f>K75*Invoer!$B$13/12</f>
        <v>0</v>
      </c>
      <c r="F76" s="4">
        <f t="shared" si="8"/>
        <v>0</v>
      </c>
      <c r="H76" s="4">
        <f t="shared" si="9"/>
        <v>0</v>
      </c>
      <c r="I76" s="4">
        <f t="shared" si="10"/>
        <v>0</v>
      </c>
      <c r="J76" s="4">
        <f t="shared" si="11"/>
        <v>0</v>
      </c>
      <c r="K76" s="4">
        <f t="shared" si="13"/>
        <v>0</v>
      </c>
    </row>
    <row r="77" spans="1:11" x14ac:dyDescent="0.25">
      <c r="A77" s="10">
        <f t="shared" si="12"/>
        <v>46722</v>
      </c>
      <c r="B77">
        <f t="shared" si="7"/>
        <v>7</v>
      </c>
      <c r="C77">
        <v>76</v>
      </c>
      <c r="E77" s="4">
        <f>K76*Invoer!$B$13/12</f>
        <v>0</v>
      </c>
      <c r="F77" s="4">
        <f t="shared" si="8"/>
        <v>0</v>
      </c>
      <c r="H77" s="4">
        <f t="shared" si="9"/>
        <v>0</v>
      </c>
      <c r="I77" s="4">
        <f t="shared" si="10"/>
        <v>0</v>
      </c>
      <c r="J77" s="4">
        <f t="shared" si="11"/>
        <v>0</v>
      </c>
      <c r="K77" s="4">
        <f t="shared" si="13"/>
        <v>0</v>
      </c>
    </row>
    <row r="78" spans="1:11" x14ac:dyDescent="0.25">
      <c r="A78" s="10">
        <f t="shared" si="12"/>
        <v>46753</v>
      </c>
      <c r="B78">
        <f t="shared" si="7"/>
        <v>7</v>
      </c>
      <c r="C78">
        <v>77</v>
      </c>
      <c r="E78" s="4">
        <f>K77*Invoer!$B$13/12</f>
        <v>0</v>
      </c>
      <c r="F78" s="4">
        <f t="shared" si="8"/>
        <v>0</v>
      </c>
      <c r="H78" s="4">
        <f t="shared" si="9"/>
        <v>0</v>
      </c>
      <c r="I78" s="4">
        <f t="shared" si="10"/>
        <v>0</v>
      </c>
      <c r="J78" s="4">
        <f t="shared" si="11"/>
        <v>0</v>
      </c>
      <c r="K78" s="4">
        <f t="shared" si="13"/>
        <v>0</v>
      </c>
    </row>
    <row r="79" spans="1:11" x14ac:dyDescent="0.25">
      <c r="A79" s="10">
        <f t="shared" si="12"/>
        <v>46784</v>
      </c>
      <c r="B79">
        <f t="shared" si="7"/>
        <v>7</v>
      </c>
      <c r="C79">
        <v>78</v>
      </c>
      <c r="E79" s="4">
        <f>K78*Invoer!$B$13/12</f>
        <v>0</v>
      </c>
      <c r="F79" s="4">
        <f t="shared" si="8"/>
        <v>0</v>
      </c>
      <c r="H79" s="4">
        <f t="shared" si="9"/>
        <v>0</v>
      </c>
      <c r="I79" s="4">
        <f t="shared" si="10"/>
        <v>0</v>
      </c>
      <c r="J79" s="4">
        <f t="shared" si="11"/>
        <v>0</v>
      </c>
      <c r="K79" s="4">
        <f t="shared" si="13"/>
        <v>0</v>
      </c>
    </row>
    <row r="80" spans="1:11" x14ac:dyDescent="0.25">
      <c r="A80" s="10">
        <f t="shared" si="12"/>
        <v>46813</v>
      </c>
      <c r="B80">
        <f t="shared" si="7"/>
        <v>7</v>
      </c>
      <c r="C80">
        <v>79</v>
      </c>
      <c r="E80" s="4">
        <f>K79*Invoer!$B$13/12</f>
        <v>0</v>
      </c>
      <c r="F80" s="4">
        <f t="shared" si="8"/>
        <v>0</v>
      </c>
      <c r="H80" s="4">
        <f t="shared" si="9"/>
        <v>0</v>
      </c>
      <c r="I80" s="4">
        <f t="shared" si="10"/>
        <v>0</v>
      </c>
      <c r="J80" s="4">
        <f t="shared" si="11"/>
        <v>0</v>
      </c>
      <c r="K80" s="4">
        <f t="shared" si="13"/>
        <v>0</v>
      </c>
    </row>
    <row r="81" spans="1:11" x14ac:dyDescent="0.25">
      <c r="A81" s="10">
        <f t="shared" si="12"/>
        <v>46844</v>
      </c>
      <c r="B81">
        <f t="shared" si="7"/>
        <v>7</v>
      </c>
      <c r="C81">
        <v>80</v>
      </c>
      <c r="E81" s="4">
        <f>K80*Invoer!$B$13/12</f>
        <v>0</v>
      </c>
      <c r="F81" s="4">
        <f t="shared" si="8"/>
        <v>0</v>
      </c>
      <c r="H81" s="4">
        <f t="shared" si="9"/>
        <v>0</v>
      </c>
      <c r="I81" s="4">
        <f t="shared" si="10"/>
        <v>0</v>
      </c>
      <c r="J81" s="4">
        <f t="shared" si="11"/>
        <v>0</v>
      </c>
      <c r="K81" s="4">
        <f t="shared" si="13"/>
        <v>0</v>
      </c>
    </row>
    <row r="82" spans="1:11" x14ac:dyDescent="0.25">
      <c r="A82" s="10">
        <f t="shared" si="12"/>
        <v>46874</v>
      </c>
      <c r="B82">
        <f t="shared" si="7"/>
        <v>7</v>
      </c>
      <c r="C82">
        <v>81</v>
      </c>
      <c r="E82" s="4">
        <f>K81*Invoer!$B$13/12</f>
        <v>0</v>
      </c>
      <c r="F82" s="4">
        <f t="shared" si="8"/>
        <v>0</v>
      </c>
      <c r="H82" s="4">
        <f t="shared" si="9"/>
        <v>0</v>
      </c>
      <c r="I82" s="4">
        <f t="shared" si="10"/>
        <v>0</v>
      </c>
      <c r="J82" s="4">
        <f t="shared" si="11"/>
        <v>0</v>
      </c>
      <c r="K82" s="4">
        <f t="shared" si="13"/>
        <v>0</v>
      </c>
    </row>
    <row r="83" spans="1:11" x14ac:dyDescent="0.25">
      <c r="A83" s="10">
        <f t="shared" si="12"/>
        <v>46905</v>
      </c>
      <c r="B83">
        <f t="shared" si="7"/>
        <v>7</v>
      </c>
      <c r="C83">
        <v>82</v>
      </c>
      <c r="E83" s="4">
        <f>K82*Invoer!$B$13/12</f>
        <v>0</v>
      </c>
      <c r="F83" s="4">
        <f t="shared" si="8"/>
        <v>0</v>
      </c>
      <c r="H83" s="4">
        <f t="shared" si="9"/>
        <v>0</v>
      </c>
      <c r="I83" s="4">
        <f t="shared" si="10"/>
        <v>0</v>
      </c>
      <c r="J83" s="4">
        <f t="shared" si="11"/>
        <v>0</v>
      </c>
      <c r="K83" s="4">
        <f t="shared" si="13"/>
        <v>0</v>
      </c>
    </row>
    <row r="84" spans="1:11" x14ac:dyDescent="0.25">
      <c r="A84" s="10">
        <f t="shared" si="12"/>
        <v>46935</v>
      </c>
      <c r="B84">
        <f t="shared" si="7"/>
        <v>7</v>
      </c>
      <c r="C84">
        <v>83</v>
      </c>
      <c r="E84" s="4">
        <f>K83*Invoer!$B$13/12</f>
        <v>0</v>
      </c>
      <c r="F84" s="4">
        <f t="shared" si="8"/>
        <v>0</v>
      </c>
      <c r="H84" s="4">
        <f t="shared" si="9"/>
        <v>0</v>
      </c>
      <c r="I84" s="4">
        <f t="shared" si="10"/>
        <v>0</v>
      </c>
      <c r="J84" s="4">
        <f t="shared" si="11"/>
        <v>0</v>
      </c>
      <c r="K84" s="4">
        <f t="shared" si="13"/>
        <v>0</v>
      </c>
    </row>
    <row r="85" spans="1:11" x14ac:dyDescent="0.25">
      <c r="A85" s="10">
        <f t="shared" si="12"/>
        <v>46966</v>
      </c>
      <c r="B85">
        <f t="shared" si="7"/>
        <v>7</v>
      </c>
      <c r="C85">
        <v>84</v>
      </c>
      <c r="E85" s="4">
        <f>K84*Invoer!$B$13/12</f>
        <v>0</v>
      </c>
      <c r="F85" s="4">
        <f t="shared" si="8"/>
        <v>0</v>
      </c>
      <c r="H85" s="4">
        <f t="shared" si="9"/>
        <v>0</v>
      </c>
      <c r="I85" s="4">
        <f t="shared" si="10"/>
        <v>0</v>
      </c>
      <c r="J85" s="4">
        <f t="shared" si="11"/>
        <v>0</v>
      </c>
      <c r="K85" s="4">
        <f t="shared" si="13"/>
        <v>0</v>
      </c>
    </row>
    <row r="86" spans="1:11" x14ac:dyDescent="0.25">
      <c r="A86" s="10">
        <f t="shared" si="12"/>
        <v>46997</v>
      </c>
      <c r="B86">
        <f t="shared" si="7"/>
        <v>8</v>
      </c>
      <c r="C86">
        <v>85</v>
      </c>
      <c r="E86" s="4">
        <f>K85*Invoer!$B$13/12</f>
        <v>0</v>
      </c>
      <c r="F86" s="4">
        <f t="shared" si="8"/>
        <v>0</v>
      </c>
      <c r="H86" s="4">
        <f t="shared" si="9"/>
        <v>0</v>
      </c>
      <c r="I86" s="4">
        <f t="shared" si="10"/>
        <v>0</v>
      </c>
      <c r="J86" s="4">
        <f t="shared" si="11"/>
        <v>0</v>
      </c>
      <c r="K86" s="4">
        <f t="shared" si="13"/>
        <v>0</v>
      </c>
    </row>
    <row r="87" spans="1:11" x14ac:dyDescent="0.25">
      <c r="A87" s="10">
        <f t="shared" si="12"/>
        <v>47027</v>
      </c>
      <c r="B87">
        <f t="shared" si="7"/>
        <v>8</v>
      </c>
      <c r="C87">
        <v>86</v>
      </c>
      <c r="E87" s="4">
        <f>K86*Invoer!$B$13/12</f>
        <v>0</v>
      </c>
      <c r="F87" s="4">
        <f t="shared" si="8"/>
        <v>0</v>
      </c>
      <c r="H87" s="4">
        <f t="shared" si="9"/>
        <v>0</v>
      </c>
      <c r="I87" s="4">
        <f t="shared" si="10"/>
        <v>0</v>
      </c>
      <c r="J87" s="4">
        <f t="shared" si="11"/>
        <v>0</v>
      </c>
      <c r="K87" s="4">
        <f t="shared" si="13"/>
        <v>0</v>
      </c>
    </row>
    <row r="88" spans="1:11" x14ac:dyDescent="0.25">
      <c r="A88" s="10">
        <f t="shared" si="12"/>
        <v>47058</v>
      </c>
      <c r="B88">
        <f t="shared" si="7"/>
        <v>8</v>
      </c>
      <c r="C88">
        <v>87</v>
      </c>
      <c r="E88" s="4">
        <f>K87*Invoer!$B$13/12</f>
        <v>0</v>
      </c>
      <c r="F88" s="4">
        <f t="shared" si="8"/>
        <v>0</v>
      </c>
      <c r="H88" s="4">
        <f t="shared" si="9"/>
        <v>0</v>
      </c>
      <c r="I88" s="4">
        <f t="shared" si="10"/>
        <v>0</v>
      </c>
      <c r="J88" s="4">
        <f t="shared" si="11"/>
        <v>0</v>
      </c>
      <c r="K88" s="4">
        <f t="shared" si="13"/>
        <v>0</v>
      </c>
    </row>
    <row r="89" spans="1:11" x14ac:dyDescent="0.25">
      <c r="A89" s="10">
        <f t="shared" si="12"/>
        <v>47088</v>
      </c>
      <c r="B89">
        <f t="shared" si="7"/>
        <v>8</v>
      </c>
      <c r="C89">
        <v>88</v>
      </c>
      <c r="E89" s="4">
        <f>K88*Invoer!$B$13/12</f>
        <v>0</v>
      </c>
      <c r="F89" s="4">
        <f t="shared" si="8"/>
        <v>0</v>
      </c>
      <c r="H89" s="4">
        <f t="shared" si="9"/>
        <v>0</v>
      </c>
      <c r="I89" s="4">
        <f t="shared" si="10"/>
        <v>0</v>
      </c>
      <c r="J89" s="4">
        <f t="shared" si="11"/>
        <v>0</v>
      </c>
      <c r="K89" s="4">
        <f t="shared" si="13"/>
        <v>0</v>
      </c>
    </row>
    <row r="90" spans="1:11" x14ac:dyDescent="0.25">
      <c r="A90" s="10">
        <f t="shared" si="12"/>
        <v>47119</v>
      </c>
      <c r="B90">
        <f t="shared" si="7"/>
        <v>8</v>
      </c>
      <c r="C90">
        <v>89</v>
      </c>
      <c r="E90" s="4">
        <f>K89*Invoer!$B$13/12</f>
        <v>0</v>
      </c>
      <c r="F90" s="4">
        <f t="shared" si="8"/>
        <v>0</v>
      </c>
      <c r="H90" s="4">
        <f t="shared" si="9"/>
        <v>0</v>
      </c>
      <c r="I90" s="4">
        <f t="shared" si="10"/>
        <v>0</v>
      </c>
      <c r="J90" s="4">
        <f t="shared" si="11"/>
        <v>0</v>
      </c>
      <c r="K90" s="4">
        <f t="shared" si="13"/>
        <v>0</v>
      </c>
    </row>
    <row r="91" spans="1:11" x14ac:dyDescent="0.25">
      <c r="A91" s="10">
        <f t="shared" si="12"/>
        <v>47150</v>
      </c>
      <c r="B91">
        <f t="shared" si="7"/>
        <v>8</v>
      </c>
      <c r="C91">
        <v>90</v>
      </c>
      <c r="E91" s="4">
        <f>K90*Invoer!$B$13/12</f>
        <v>0</v>
      </c>
      <c r="F91" s="4">
        <f t="shared" si="8"/>
        <v>0</v>
      </c>
      <c r="H91" s="4">
        <f t="shared" si="9"/>
        <v>0</v>
      </c>
      <c r="I91" s="4">
        <f t="shared" si="10"/>
        <v>0</v>
      </c>
      <c r="J91" s="4">
        <f t="shared" si="11"/>
        <v>0</v>
      </c>
      <c r="K91" s="4">
        <f t="shared" si="13"/>
        <v>0</v>
      </c>
    </row>
    <row r="92" spans="1:11" x14ac:dyDescent="0.25">
      <c r="A92" s="10">
        <f t="shared" si="12"/>
        <v>47178</v>
      </c>
      <c r="B92">
        <f t="shared" si="7"/>
        <v>8</v>
      </c>
      <c r="C92">
        <v>91</v>
      </c>
      <c r="E92" s="4">
        <f>K91*Invoer!$B$13/12</f>
        <v>0</v>
      </c>
      <c r="F92" s="4">
        <f t="shared" si="8"/>
        <v>0</v>
      </c>
      <c r="H92" s="4">
        <f t="shared" si="9"/>
        <v>0</v>
      </c>
      <c r="I92" s="4">
        <f t="shared" si="10"/>
        <v>0</v>
      </c>
      <c r="J92" s="4">
        <f t="shared" si="11"/>
        <v>0</v>
      </c>
      <c r="K92" s="4">
        <f t="shared" si="13"/>
        <v>0</v>
      </c>
    </row>
    <row r="93" spans="1:11" x14ac:dyDescent="0.25">
      <c r="A93" s="10">
        <f t="shared" si="12"/>
        <v>47209</v>
      </c>
      <c r="B93">
        <f t="shared" si="7"/>
        <v>8</v>
      </c>
      <c r="C93">
        <v>92</v>
      </c>
      <c r="E93" s="4">
        <f>K92*Invoer!$B$13/12</f>
        <v>0</v>
      </c>
      <c r="F93" s="4">
        <f t="shared" si="8"/>
        <v>0</v>
      </c>
      <c r="H93" s="4">
        <f t="shared" si="9"/>
        <v>0</v>
      </c>
      <c r="I93" s="4">
        <f t="shared" si="10"/>
        <v>0</v>
      </c>
      <c r="J93" s="4">
        <f t="shared" si="11"/>
        <v>0</v>
      </c>
      <c r="K93" s="4">
        <f t="shared" si="13"/>
        <v>0</v>
      </c>
    </row>
    <row r="94" spans="1:11" x14ac:dyDescent="0.25">
      <c r="A94" s="10">
        <f t="shared" si="12"/>
        <v>47239</v>
      </c>
      <c r="B94">
        <f t="shared" si="7"/>
        <v>8</v>
      </c>
      <c r="C94">
        <v>93</v>
      </c>
      <c r="E94" s="4">
        <f>K93*Invoer!$B$13/12</f>
        <v>0</v>
      </c>
      <c r="F94" s="4">
        <f t="shared" si="8"/>
        <v>0</v>
      </c>
      <c r="H94" s="4">
        <f t="shared" si="9"/>
        <v>0</v>
      </c>
      <c r="I94" s="4">
        <f t="shared" si="10"/>
        <v>0</v>
      </c>
      <c r="J94" s="4">
        <f t="shared" si="11"/>
        <v>0</v>
      </c>
      <c r="K94" s="4">
        <f t="shared" si="13"/>
        <v>0</v>
      </c>
    </row>
    <row r="95" spans="1:11" x14ac:dyDescent="0.25">
      <c r="A95" s="10">
        <f t="shared" si="12"/>
        <v>47270</v>
      </c>
      <c r="B95">
        <f t="shared" si="7"/>
        <v>8</v>
      </c>
      <c r="C95">
        <v>94</v>
      </c>
      <c r="E95" s="4">
        <f>K94*Invoer!$B$13/12</f>
        <v>0</v>
      </c>
      <c r="F95" s="4">
        <f t="shared" si="8"/>
        <v>0</v>
      </c>
      <c r="H95" s="4">
        <f t="shared" si="9"/>
        <v>0</v>
      </c>
      <c r="I95" s="4">
        <f t="shared" si="10"/>
        <v>0</v>
      </c>
      <c r="J95" s="4">
        <f t="shared" si="11"/>
        <v>0</v>
      </c>
      <c r="K95" s="4">
        <f t="shared" si="13"/>
        <v>0</v>
      </c>
    </row>
    <row r="96" spans="1:11" x14ac:dyDescent="0.25">
      <c r="A96" s="10">
        <f t="shared" si="12"/>
        <v>47300</v>
      </c>
      <c r="B96">
        <f t="shared" si="7"/>
        <v>8</v>
      </c>
      <c r="C96">
        <v>95</v>
      </c>
      <c r="E96" s="4">
        <f>K95*Invoer!$B$13/12</f>
        <v>0</v>
      </c>
      <c r="F96" s="4">
        <f t="shared" si="8"/>
        <v>0</v>
      </c>
      <c r="H96" s="4">
        <f t="shared" si="9"/>
        <v>0</v>
      </c>
      <c r="I96" s="4">
        <f t="shared" si="10"/>
        <v>0</v>
      </c>
      <c r="J96" s="4">
        <f t="shared" si="11"/>
        <v>0</v>
      </c>
      <c r="K96" s="4">
        <f t="shared" si="13"/>
        <v>0</v>
      </c>
    </row>
    <row r="97" spans="1:11" x14ac:dyDescent="0.25">
      <c r="A97" s="10">
        <f t="shared" si="12"/>
        <v>47331</v>
      </c>
      <c r="B97">
        <f t="shared" si="7"/>
        <v>8</v>
      </c>
      <c r="C97">
        <v>96</v>
      </c>
      <c r="E97" s="4">
        <f>K96*Invoer!$B$13/12</f>
        <v>0</v>
      </c>
      <c r="F97" s="4">
        <f t="shared" si="8"/>
        <v>0</v>
      </c>
      <c r="H97" s="4">
        <f t="shared" si="9"/>
        <v>0</v>
      </c>
      <c r="I97" s="4">
        <f t="shared" si="10"/>
        <v>0</v>
      </c>
      <c r="J97" s="4">
        <f t="shared" si="11"/>
        <v>0</v>
      </c>
      <c r="K97" s="4">
        <f t="shared" si="13"/>
        <v>0</v>
      </c>
    </row>
    <row r="98" spans="1:11" x14ac:dyDescent="0.25">
      <c r="A98" s="10">
        <f t="shared" si="12"/>
        <v>47362</v>
      </c>
      <c r="B98">
        <f t="shared" si="7"/>
        <v>9</v>
      </c>
      <c r="C98">
        <v>97</v>
      </c>
      <c r="E98" s="4">
        <f>K97*Invoer!$B$13/12</f>
        <v>0</v>
      </c>
      <c r="F98" s="4">
        <f t="shared" si="8"/>
        <v>0</v>
      </c>
      <c r="H98" s="4">
        <f t="shared" si="9"/>
        <v>0</v>
      </c>
      <c r="I98" s="4">
        <f t="shared" si="10"/>
        <v>0</v>
      </c>
      <c r="J98" s="4">
        <f t="shared" si="11"/>
        <v>0</v>
      </c>
      <c r="K98" s="4">
        <f t="shared" si="13"/>
        <v>0</v>
      </c>
    </row>
    <row r="99" spans="1:11" x14ac:dyDescent="0.25">
      <c r="A99" s="10">
        <f t="shared" si="12"/>
        <v>47392</v>
      </c>
      <c r="B99">
        <f t="shared" si="7"/>
        <v>9</v>
      </c>
      <c r="C99">
        <v>98</v>
      </c>
      <c r="E99" s="4">
        <f>K98*Invoer!$B$13/12</f>
        <v>0</v>
      </c>
      <c r="F99" s="4">
        <f t="shared" si="8"/>
        <v>0</v>
      </c>
      <c r="H99" s="4">
        <f t="shared" si="9"/>
        <v>0</v>
      </c>
      <c r="I99" s="4">
        <f t="shared" si="10"/>
        <v>0</v>
      </c>
      <c r="J99" s="4">
        <f t="shared" si="11"/>
        <v>0</v>
      </c>
      <c r="K99" s="4">
        <f t="shared" si="13"/>
        <v>0</v>
      </c>
    </row>
    <row r="100" spans="1:11" x14ac:dyDescent="0.25">
      <c r="A100" s="10">
        <f t="shared" si="12"/>
        <v>47423</v>
      </c>
      <c r="B100">
        <f t="shared" si="7"/>
        <v>9</v>
      </c>
      <c r="C100">
        <v>99</v>
      </c>
      <c r="E100" s="4">
        <f>K99*Invoer!$B$13/12</f>
        <v>0</v>
      </c>
      <c r="F100" s="4">
        <f t="shared" si="8"/>
        <v>0</v>
      </c>
      <c r="H100" s="4">
        <f t="shared" si="9"/>
        <v>0</v>
      </c>
      <c r="I100" s="4">
        <f t="shared" si="10"/>
        <v>0</v>
      </c>
      <c r="J100" s="4">
        <f t="shared" si="11"/>
        <v>0</v>
      </c>
      <c r="K100" s="4">
        <f t="shared" si="13"/>
        <v>0</v>
      </c>
    </row>
    <row r="101" spans="1:11" x14ac:dyDescent="0.25">
      <c r="A101" s="10">
        <f t="shared" si="12"/>
        <v>47453</v>
      </c>
      <c r="B101">
        <f t="shared" si="7"/>
        <v>9</v>
      </c>
      <c r="C101">
        <v>100</v>
      </c>
      <c r="E101" s="4">
        <f>K100*Invoer!$B$13/12</f>
        <v>0</v>
      </c>
      <c r="F101" s="4">
        <f t="shared" si="8"/>
        <v>0</v>
      </c>
      <c r="H101" s="4">
        <f t="shared" si="9"/>
        <v>0</v>
      </c>
      <c r="I101" s="4">
        <f t="shared" si="10"/>
        <v>0</v>
      </c>
      <c r="J101" s="4">
        <f t="shared" si="11"/>
        <v>0</v>
      </c>
      <c r="K101" s="4">
        <f t="shared" si="13"/>
        <v>0</v>
      </c>
    </row>
    <row r="102" spans="1:11" x14ac:dyDescent="0.25">
      <c r="A102" s="10">
        <f t="shared" si="12"/>
        <v>47484</v>
      </c>
      <c r="B102">
        <f t="shared" si="7"/>
        <v>9</v>
      </c>
      <c r="C102">
        <v>101</v>
      </c>
      <c r="E102" s="4">
        <f>K101*Invoer!$B$13/12</f>
        <v>0</v>
      </c>
      <c r="F102" s="4">
        <f t="shared" si="8"/>
        <v>0</v>
      </c>
      <c r="H102" s="4">
        <f t="shared" si="9"/>
        <v>0</v>
      </c>
      <c r="I102" s="4">
        <f t="shared" si="10"/>
        <v>0</v>
      </c>
      <c r="J102" s="4">
        <f t="shared" si="11"/>
        <v>0</v>
      </c>
      <c r="K102" s="4">
        <f t="shared" si="13"/>
        <v>0</v>
      </c>
    </row>
    <row r="103" spans="1:11" x14ac:dyDescent="0.25">
      <c r="A103" s="10">
        <f t="shared" si="12"/>
        <v>47515</v>
      </c>
      <c r="B103">
        <f t="shared" si="7"/>
        <v>9</v>
      </c>
      <c r="C103">
        <v>102</v>
      </c>
      <c r="E103" s="4">
        <f>K102*Invoer!$B$13/12</f>
        <v>0</v>
      </c>
      <c r="F103" s="4">
        <f t="shared" si="8"/>
        <v>0</v>
      </c>
      <c r="H103" s="4">
        <f t="shared" si="9"/>
        <v>0</v>
      </c>
      <c r="I103" s="4">
        <f t="shared" si="10"/>
        <v>0</v>
      </c>
      <c r="J103" s="4">
        <f t="shared" si="11"/>
        <v>0</v>
      </c>
      <c r="K103" s="4">
        <f t="shared" si="13"/>
        <v>0</v>
      </c>
    </row>
    <row r="104" spans="1:11" x14ac:dyDescent="0.25">
      <c r="A104" s="10">
        <f t="shared" si="12"/>
        <v>47543</v>
      </c>
      <c r="B104">
        <f t="shared" si="7"/>
        <v>9</v>
      </c>
      <c r="C104">
        <v>103</v>
      </c>
      <c r="E104" s="4">
        <f>K103*Invoer!$B$13/12</f>
        <v>0</v>
      </c>
      <c r="F104" s="4">
        <f t="shared" si="8"/>
        <v>0</v>
      </c>
      <c r="H104" s="4">
        <f t="shared" si="9"/>
        <v>0</v>
      </c>
      <c r="I104" s="4">
        <f t="shared" si="10"/>
        <v>0</v>
      </c>
      <c r="J104" s="4">
        <f t="shared" si="11"/>
        <v>0</v>
      </c>
      <c r="K104" s="4">
        <f t="shared" si="13"/>
        <v>0</v>
      </c>
    </row>
    <row r="105" spans="1:11" x14ac:dyDescent="0.25">
      <c r="A105" s="10">
        <f t="shared" si="12"/>
        <v>47574</v>
      </c>
      <c r="B105">
        <f t="shared" si="7"/>
        <v>9</v>
      </c>
      <c r="C105">
        <v>104</v>
      </c>
      <c r="E105" s="4">
        <f>K104*Invoer!$B$13/12</f>
        <v>0</v>
      </c>
      <c r="F105" s="4">
        <f t="shared" si="8"/>
        <v>0</v>
      </c>
      <c r="H105" s="4">
        <f t="shared" si="9"/>
        <v>0</v>
      </c>
      <c r="I105" s="4">
        <f t="shared" si="10"/>
        <v>0</v>
      </c>
      <c r="J105" s="4">
        <f t="shared" si="11"/>
        <v>0</v>
      </c>
      <c r="K105" s="4">
        <f t="shared" si="13"/>
        <v>0</v>
      </c>
    </row>
    <row r="106" spans="1:11" x14ac:dyDescent="0.25">
      <c r="A106" s="10">
        <f t="shared" si="12"/>
        <v>47604</v>
      </c>
      <c r="B106">
        <f t="shared" si="7"/>
        <v>9</v>
      </c>
      <c r="C106">
        <v>105</v>
      </c>
      <c r="E106" s="4">
        <f>K105*Invoer!$B$13/12</f>
        <v>0</v>
      </c>
      <c r="F106" s="4">
        <f t="shared" si="8"/>
        <v>0</v>
      </c>
      <c r="H106" s="4">
        <f t="shared" si="9"/>
        <v>0</v>
      </c>
      <c r="I106" s="4">
        <f t="shared" si="10"/>
        <v>0</v>
      </c>
      <c r="J106" s="4">
        <f t="shared" si="11"/>
        <v>0</v>
      </c>
      <c r="K106" s="4">
        <f t="shared" si="13"/>
        <v>0</v>
      </c>
    </row>
    <row r="107" spans="1:11" x14ac:dyDescent="0.25">
      <c r="A107" s="10">
        <f t="shared" si="12"/>
        <v>47635</v>
      </c>
      <c r="B107">
        <f t="shared" si="7"/>
        <v>9</v>
      </c>
      <c r="C107">
        <v>106</v>
      </c>
      <c r="E107" s="4">
        <f>K106*Invoer!$B$13/12</f>
        <v>0</v>
      </c>
      <c r="F107" s="4">
        <f t="shared" si="8"/>
        <v>0</v>
      </c>
      <c r="H107" s="4">
        <f t="shared" si="9"/>
        <v>0</v>
      </c>
      <c r="I107" s="4">
        <f t="shared" si="10"/>
        <v>0</v>
      </c>
      <c r="J107" s="4">
        <f t="shared" si="11"/>
        <v>0</v>
      </c>
      <c r="K107" s="4">
        <f t="shared" si="13"/>
        <v>0</v>
      </c>
    </row>
    <row r="108" spans="1:11" x14ac:dyDescent="0.25">
      <c r="A108" s="10">
        <f t="shared" si="12"/>
        <v>47665</v>
      </c>
      <c r="B108">
        <f t="shared" si="7"/>
        <v>9</v>
      </c>
      <c r="C108">
        <v>107</v>
      </c>
      <c r="E108" s="4">
        <f>K107*Invoer!$B$13/12</f>
        <v>0</v>
      </c>
      <c r="F108" s="4">
        <f t="shared" si="8"/>
        <v>0</v>
      </c>
      <c r="H108" s="4">
        <f t="shared" si="9"/>
        <v>0</v>
      </c>
      <c r="I108" s="4">
        <f t="shared" si="10"/>
        <v>0</v>
      </c>
      <c r="J108" s="4">
        <f t="shared" si="11"/>
        <v>0</v>
      </c>
      <c r="K108" s="4">
        <f t="shared" si="13"/>
        <v>0</v>
      </c>
    </row>
    <row r="109" spans="1:11" x14ac:dyDescent="0.25">
      <c r="A109" s="10">
        <f t="shared" si="12"/>
        <v>47696</v>
      </c>
      <c r="B109">
        <f t="shared" si="7"/>
        <v>9</v>
      </c>
      <c r="C109">
        <v>108</v>
      </c>
      <c r="E109" s="4">
        <f>K108*Invoer!$B$13/12</f>
        <v>0</v>
      </c>
      <c r="F109" s="4">
        <f t="shared" si="8"/>
        <v>0</v>
      </c>
      <c r="H109" s="4">
        <f t="shared" si="9"/>
        <v>0</v>
      </c>
      <c r="I109" s="4">
        <f t="shared" si="10"/>
        <v>0</v>
      </c>
      <c r="J109" s="4">
        <f t="shared" si="11"/>
        <v>0</v>
      </c>
      <c r="K109" s="4">
        <f t="shared" si="13"/>
        <v>0</v>
      </c>
    </row>
    <row r="110" spans="1:11" x14ac:dyDescent="0.25">
      <c r="A110" s="10">
        <f t="shared" si="12"/>
        <v>47727</v>
      </c>
      <c r="B110">
        <f t="shared" si="7"/>
        <v>10</v>
      </c>
      <c r="C110">
        <v>109</v>
      </c>
      <c r="E110" s="4">
        <f>K109*Invoer!$B$13/12</f>
        <v>0</v>
      </c>
      <c r="F110" s="4">
        <f t="shared" si="8"/>
        <v>0</v>
      </c>
      <c r="H110" s="4">
        <f t="shared" si="9"/>
        <v>0</v>
      </c>
      <c r="I110" s="4">
        <f t="shared" si="10"/>
        <v>0</v>
      </c>
      <c r="J110" s="4">
        <f t="shared" si="11"/>
        <v>0</v>
      </c>
      <c r="K110" s="4">
        <f t="shared" si="13"/>
        <v>0</v>
      </c>
    </row>
    <row r="111" spans="1:11" x14ac:dyDescent="0.25">
      <c r="A111" s="10">
        <f t="shared" si="12"/>
        <v>47757</v>
      </c>
      <c r="B111">
        <f t="shared" si="7"/>
        <v>10</v>
      </c>
      <c r="C111">
        <v>110</v>
      </c>
      <c r="E111" s="4">
        <f>K110*Invoer!$B$13/12</f>
        <v>0</v>
      </c>
      <c r="F111" s="4">
        <f t="shared" si="8"/>
        <v>0</v>
      </c>
      <c r="H111" s="4">
        <f t="shared" si="9"/>
        <v>0</v>
      </c>
      <c r="I111" s="4">
        <f t="shared" si="10"/>
        <v>0</v>
      </c>
      <c r="J111" s="4">
        <f t="shared" si="11"/>
        <v>0</v>
      </c>
      <c r="K111" s="4">
        <f t="shared" si="13"/>
        <v>0</v>
      </c>
    </row>
    <row r="112" spans="1:11" x14ac:dyDescent="0.25">
      <c r="A112" s="10">
        <f t="shared" si="12"/>
        <v>47788</v>
      </c>
      <c r="B112">
        <f t="shared" si="7"/>
        <v>10</v>
      </c>
      <c r="C112">
        <v>111</v>
      </c>
      <c r="E112" s="4">
        <f>K111*Invoer!$B$13/12</f>
        <v>0</v>
      </c>
      <c r="F112" s="4">
        <f t="shared" si="8"/>
        <v>0</v>
      </c>
      <c r="H112" s="4">
        <f t="shared" si="9"/>
        <v>0</v>
      </c>
      <c r="I112" s="4">
        <f t="shared" si="10"/>
        <v>0</v>
      </c>
      <c r="J112" s="4">
        <f t="shared" si="11"/>
        <v>0</v>
      </c>
      <c r="K112" s="4">
        <f t="shared" si="13"/>
        <v>0</v>
      </c>
    </row>
    <row r="113" spans="1:11" x14ac:dyDescent="0.25">
      <c r="A113" s="10">
        <f t="shared" si="12"/>
        <v>47818</v>
      </c>
      <c r="B113">
        <f t="shared" si="7"/>
        <v>10</v>
      </c>
      <c r="C113">
        <v>112</v>
      </c>
      <c r="E113" s="4">
        <f>K112*Invoer!$B$13/12</f>
        <v>0</v>
      </c>
      <c r="F113" s="4">
        <f t="shared" si="8"/>
        <v>0</v>
      </c>
      <c r="H113" s="4">
        <f t="shared" si="9"/>
        <v>0</v>
      </c>
      <c r="I113" s="4">
        <f t="shared" si="10"/>
        <v>0</v>
      </c>
      <c r="J113" s="4">
        <f t="shared" si="11"/>
        <v>0</v>
      </c>
      <c r="K113" s="4">
        <f t="shared" si="13"/>
        <v>0</v>
      </c>
    </row>
    <row r="114" spans="1:11" x14ac:dyDescent="0.25">
      <c r="A114" s="10">
        <f t="shared" si="12"/>
        <v>47849</v>
      </c>
      <c r="B114">
        <f t="shared" si="7"/>
        <v>10</v>
      </c>
      <c r="C114">
        <v>113</v>
      </c>
      <c r="E114" s="4">
        <f>K113*Invoer!$B$13/12</f>
        <v>0</v>
      </c>
      <c r="F114" s="4">
        <f t="shared" si="8"/>
        <v>0</v>
      </c>
      <c r="H114" s="4">
        <f t="shared" si="9"/>
        <v>0</v>
      </c>
      <c r="I114" s="4">
        <f t="shared" si="10"/>
        <v>0</v>
      </c>
      <c r="J114" s="4">
        <f t="shared" si="11"/>
        <v>0</v>
      </c>
      <c r="K114" s="4">
        <f t="shared" si="13"/>
        <v>0</v>
      </c>
    </row>
    <row r="115" spans="1:11" x14ac:dyDescent="0.25">
      <c r="A115" s="10">
        <f t="shared" si="12"/>
        <v>47880</v>
      </c>
      <c r="B115">
        <f t="shared" si="7"/>
        <v>10</v>
      </c>
      <c r="C115">
        <v>114</v>
      </c>
      <c r="E115" s="4">
        <f>K114*Invoer!$B$13/12</f>
        <v>0</v>
      </c>
      <c r="F115" s="4">
        <f t="shared" si="8"/>
        <v>0</v>
      </c>
      <c r="H115" s="4">
        <f t="shared" si="9"/>
        <v>0</v>
      </c>
      <c r="I115" s="4">
        <f t="shared" si="10"/>
        <v>0</v>
      </c>
      <c r="J115" s="4">
        <f t="shared" si="11"/>
        <v>0</v>
      </c>
      <c r="K115" s="4">
        <f t="shared" si="13"/>
        <v>0</v>
      </c>
    </row>
    <row r="116" spans="1:11" x14ac:dyDescent="0.25">
      <c r="A116" s="10">
        <f t="shared" si="12"/>
        <v>47908</v>
      </c>
      <c r="B116">
        <f t="shared" si="7"/>
        <v>10</v>
      </c>
      <c r="C116">
        <v>115</v>
      </c>
      <c r="E116" s="4">
        <f>K115*Invoer!$B$13/12</f>
        <v>0</v>
      </c>
      <c r="F116" s="4">
        <f t="shared" si="8"/>
        <v>0</v>
      </c>
      <c r="H116" s="4">
        <f t="shared" si="9"/>
        <v>0</v>
      </c>
      <c r="I116" s="4">
        <f t="shared" si="10"/>
        <v>0</v>
      </c>
      <c r="J116" s="4">
        <f t="shared" si="11"/>
        <v>0</v>
      </c>
      <c r="K116" s="4">
        <f t="shared" si="13"/>
        <v>0</v>
      </c>
    </row>
    <row r="117" spans="1:11" x14ac:dyDescent="0.25">
      <c r="A117" s="10">
        <f t="shared" si="12"/>
        <v>47939</v>
      </c>
      <c r="B117">
        <f t="shared" si="7"/>
        <v>10</v>
      </c>
      <c r="C117">
        <v>116</v>
      </c>
      <c r="E117" s="4">
        <f>K116*Invoer!$B$13/12</f>
        <v>0</v>
      </c>
      <c r="F117" s="4">
        <f t="shared" si="8"/>
        <v>0</v>
      </c>
      <c r="H117" s="4">
        <f t="shared" si="9"/>
        <v>0</v>
      </c>
      <c r="I117" s="4">
        <f t="shared" si="10"/>
        <v>0</v>
      </c>
      <c r="J117" s="4">
        <f t="shared" si="11"/>
        <v>0</v>
      </c>
      <c r="K117" s="4">
        <f t="shared" si="13"/>
        <v>0</v>
      </c>
    </row>
    <row r="118" spans="1:11" x14ac:dyDescent="0.25">
      <c r="A118" s="10">
        <f t="shared" si="12"/>
        <v>47969</v>
      </c>
      <c r="B118">
        <f t="shared" si="7"/>
        <v>10</v>
      </c>
      <c r="C118">
        <v>117</v>
      </c>
      <c r="E118" s="4">
        <f>K117*Invoer!$B$13/12</f>
        <v>0</v>
      </c>
      <c r="F118" s="4">
        <f t="shared" si="8"/>
        <v>0</v>
      </c>
      <c r="H118" s="4">
        <f t="shared" si="9"/>
        <v>0</v>
      </c>
      <c r="I118" s="4">
        <f t="shared" si="10"/>
        <v>0</v>
      </c>
      <c r="J118" s="4">
        <f t="shared" si="11"/>
        <v>0</v>
      </c>
      <c r="K118" s="4">
        <f t="shared" si="13"/>
        <v>0</v>
      </c>
    </row>
    <row r="119" spans="1:11" x14ac:dyDescent="0.25">
      <c r="A119" s="10">
        <f t="shared" si="12"/>
        <v>48000</v>
      </c>
      <c r="B119">
        <f t="shared" si="7"/>
        <v>10</v>
      </c>
      <c r="C119">
        <v>118</v>
      </c>
      <c r="E119" s="4">
        <f>K118*Invoer!$B$13/12</f>
        <v>0</v>
      </c>
      <c r="F119" s="4">
        <f t="shared" si="8"/>
        <v>0</v>
      </c>
      <c r="H119" s="4">
        <f t="shared" si="9"/>
        <v>0</v>
      </c>
      <c r="I119" s="4">
        <f t="shared" si="10"/>
        <v>0</v>
      </c>
      <c r="J119" s="4">
        <f t="shared" si="11"/>
        <v>0</v>
      </c>
      <c r="K119" s="4">
        <f t="shared" si="13"/>
        <v>0</v>
      </c>
    </row>
    <row r="120" spans="1:11" x14ac:dyDescent="0.25">
      <c r="A120" s="10">
        <f t="shared" si="12"/>
        <v>48030</v>
      </c>
      <c r="B120">
        <f t="shared" si="7"/>
        <v>10</v>
      </c>
      <c r="C120">
        <v>119</v>
      </c>
      <c r="E120" s="4">
        <f>K119*Invoer!$B$13/12</f>
        <v>0</v>
      </c>
      <c r="F120" s="4">
        <f t="shared" si="8"/>
        <v>0</v>
      </c>
      <c r="H120" s="4">
        <f t="shared" si="9"/>
        <v>0</v>
      </c>
      <c r="I120" s="4">
        <f t="shared" si="10"/>
        <v>0</v>
      </c>
      <c r="J120" s="4">
        <f t="shared" si="11"/>
        <v>0</v>
      </c>
      <c r="K120" s="4">
        <f t="shared" si="13"/>
        <v>0</v>
      </c>
    </row>
    <row r="121" spans="1:11" x14ac:dyDescent="0.25">
      <c r="A121" s="10">
        <f t="shared" si="12"/>
        <v>48061</v>
      </c>
      <c r="B121">
        <f t="shared" si="7"/>
        <v>10</v>
      </c>
      <c r="C121">
        <v>120</v>
      </c>
      <c r="E121" s="4">
        <f>K120*Invoer!$B$13/12</f>
        <v>0</v>
      </c>
      <c r="F121" s="4">
        <f t="shared" si="8"/>
        <v>0</v>
      </c>
      <c r="H121" s="4">
        <f t="shared" si="9"/>
        <v>0</v>
      </c>
      <c r="I121" s="4">
        <f t="shared" si="10"/>
        <v>0</v>
      </c>
      <c r="J121" s="4">
        <f t="shared" si="11"/>
        <v>0</v>
      </c>
      <c r="K121" s="4">
        <f t="shared" si="13"/>
        <v>0</v>
      </c>
    </row>
    <row r="122" spans="1:11" x14ac:dyDescent="0.25">
      <c r="A122" s="10">
        <f t="shared" si="12"/>
        <v>48092</v>
      </c>
      <c r="B122">
        <f t="shared" si="7"/>
        <v>11</v>
      </c>
      <c r="C122">
        <v>121</v>
      </c>
      <c r="E122" s="4">
        <f>K121*Invoer!$B$14/12</f>
        <v>0</v>
      </c>
      <c r="F122" s="4">
        <f t="shared" si="8"/>
        <v>0</v>
      </c>
      <c r="H122" s="4">
        <f t="shared" si="9"/>
        <v>0</v>
      </c>
      <c r="I122" s="4">
        <f t="shared" si="10"/>
        <v>0</v>
      </c>
      <c r="J122" s="4">
        <f t="shared" si="11"/>
        <v>0</v>
      </c>
      <c r="K122" s="4">
        <f t="shared" si="13"/>
        <v>0</v>
      </c>
    </row>
    <row r="123" spans="1:11" x14ac:dyDescent="0.25">
      <c r="A123" s="10">
        <f t="shared" si="12"/>
        <v>48122</v>
      </c>
      <c r="B123">
        <f t="shared" si="7"/>
        <v>11</v>
      </c>
      <c r="C123">
        <v>122</v>
      </c>
      <c r="E123" s="4">
        <f>K122*Invoer!$B$14/12</f>
        <v>0</v>
      </c>
      <c r="F123" s="4">
        <f t="shared" si="8"/>
        <v>0</v>
      </c>
      <c r="H123" s="4">
        <f t="shared" si="9"/>
        <v>0</v>
      </c>
      <c r="I123" s="4">
        <f t="shared" si="10"/>
        <v>0</v>
      </c>
      <c r="J123" s="4">
        <f t="shared" si="11"/>
        <v>0</v>
      </c>
      <c r="K123" s="4">
        <f t="shared" si="13"/>
        <v>0</v>
      </c>
    </row>
    <row r="124" spans="1:11" x14ac:dyDescent="0.25">
      <c r="A124" s="10">
        <f t="shared" si="12"/>
        <v>48153</v>
      </c>
      <c r="B124">
        <f t="shared" si="7"/>
        <v>11</v>
      </c>
      <c r="C124">
        <v>123</v>
      </c>
      <c r="E124" s="4">
        <f>K123*Invoer!$B$14/12</f>
        <v>0</v>
      </c>
      <c r="F124" s="4">
        <f t="shared" si="8"/>
        <v>0</v>
      </c>
      <c r="H124" s="4">
        <f t="shared" si="9"/>
        <v>0</v>
      </c>
      <c r="I124" s="4">
        <f t="shared" si="10"/>
        <v>0</v>
      </c>
      <c r="J124" s="4">
        <f t="shared" si="11"/>
        <v>0</v>
      </c>
      <c r="K124" s="4">
        <f t="shared" si="13"/>
        <v>0</v>
      </c>
    </row>
    <row r="125" spans="1:11" x14ac:dyDescent="0.25">
      <c r="A125" s="10">
        <f t="shared" si="12"/>
        <v>48183</v>
      </c>
      <c r="B125">
        <f t="shared" si="7"/>
        <v>11</v>
      </c>
      <c r="C125">
        <v>124</v>
      </c>
      <c r="E125" s="4">
        <f>K124*Invoer!$B$14/12</f>
        <v>0</v>
      </c>
      <c r="F125" s="4">
        <f t="shared" si="8"/>
        <v>0</v>
      </c>
      <c r="H125" s="4">
        <f t="shared" si="9"/>
        <v>0</v>
      </c>
      <c r="I125" s="4">
        <f t="shared" si="10"/>
        <v>0</v>
      </c>
      <c r="J125" s="4">
        <f t="shared" si="11"/>
        <v>0</v>
      </c>
      <c r="K125" s="4">
        <f t="shared" si="13"/>
        <v>0</v>
      </c>
    </row>
    <row r="126" spans="1:11" x14ac:dyDescent="0.25">
      <c r="A126" s="10">
        <f t="shared" si="12"/>
        <v>48214</v>
      </c>
      <c r="B126">
        <f t="shared" si="7"/>
        <v>11</v>
      </c>
      <c r="C126">
        <v>125</v>
      </c>
      <c r="E126" s="4">
        <f>K125*Invoer!$B$14/12</f>
        <v>0</v>
      </c>
      <c r="F126" s="4">
        <f t="shared" si="8"/>
        <v>0</v>
      </c>
      <c r="H126" s="4">
        <f t="shared" si="9"/>
        <v>0</v>
      </c>
      <c r="I126" s="4">
        <f t="shared" si="10"/>
        <v>0</v>
      </c>
      <c r="J126" s="4">
        <f t="shared" si="11"/>
        <v>0</v>
      </c>
      <c r="K126" s="4">
        <f t="shared" si="13"/>
        <v>0</v>
      </c>
    </row>
    <row r="127" spans="1:11" x14ac:dyDescent="0.25">
      <c r="A127" s="10">
        <f t="shared" si="12"/>
        <v>48245</v>
      </c>
      <c r="B127">
        <f t="shared" si="7"/>
        <v>11</v>
      </c>
      <c r="C127">
        <v>126</v>
      </c>
      <c r="E127" s="4">
        <f>K126*Invoer!$B$14/12</f>
        <v>0</v>
      </c>
      <c r="F127" s="4">
        <f t="shared" si="8"/>
        <v>0</v>
      </c>
      <c r="H127" s="4">
        <f t="shared" si="9"/>
        <v>0</v>
      </c>
      <c r="I127" s="4">
        <f t="shared" si="10"/>
        <v>0</v>
      </c>
      <c r="J127" s="4">
        <f t="shared" si="11"/>
        <v>0</v>
      </c>
      <c r="K127" s="4">
        <f t="shared" si="13"/>
        <v>0</v>
      </c>
    </row>
    <row r="128" spans="1:11" x14ac:dyDescent="0.25">
      <c r="A128" s="10">
        <f t="shared" si="12"/>
        <v>48274</v>
      </c>
      <c r="B128">
        <f t="shared" si="7"/>
        <v>11</v>
      </c>
      <c r="C128">
        <v>127</v>
      </c>
      <c r="E128" s="4">
        <f>K127*Invoer!$B$14/12</f>
        <v>0</v>
      </c>
      <c r="F128" s="4">
        <f t="shared" si="8"/>
        <v>0</v>
      </c>
      <c r="H128" s="4">
        <f t="shared" si="9"/>
        <v>0</v>
      </c>
      <c r="I128" s="4">
        <f t="shared" si="10"/>
        <v>0</v>
      </c>
      <c r="J128" s="4">
        <f t="shared" si="11"/>
        <v>0</v>
      </c>
      <c r="K128" s="4">
        <f t="shared" si="13"/>
        <v>0</v>
      </c>
    </row>
    <row r="129" spans="1:11" x14ac:dyDescent="0.25">
      <c r="A129" s="10">
        <f t="shared" si="12"/>
        <v>48305</v>
      </c>
      <c r="B129">
        <f t="shared" si="7"/>
        <v>11</v>
      </c>
      <c r="C129">
        <v>128</v>
      </c>
      <c r="E129" s="4">
        <f>K128*Invoer!$B$14/12</f>
        <v>0</v>
      </c>
      <c r="F129" s="4">
        <f t="shared" si="8"/>
        <v>0</v>
      </c>
      <c r="H129" s="4">
        <f t="shared" si="9"/>
        <v>0</v>
      </c>
      <c r="I129" s="4">
        <f t="shared" si="10"/>
        <v>0</v>
      </c>
      <c r="J129" s="4">
        <f t="shared" si="11"/>
        <v>0</v>
      </c>
      <c r="K129" s="4">
        <f t="shared" si="13"/>
        <v>0</v>
      </c>
    </row>
    <row r="130" spans="1:11" x14ac:dyDescent="0.25">
      <c r="A130" s="10">
        <f t="shared" si="12"/>
        <v>48335</v>
      </c>
      <c r="B130">
        <f t="shared" si="7"/>
        <v>11</v>
      </c>
      <c r="C130">
        <v>129</v>
      </c>
      <c r="E130" s="4">
        <f>K129*Invoer!$B$14/12</f>
        <v>0</v>
      </c>
      <c r="F130" s="4">
        <f t="shared" si="8"/>
        <v>0</v>
      </c>
      <c r="H130" s="4">
        <f t="shared" si="9"/>
        <v>0</v>
      </c>
      <c r="I130" s="4">
        <f t="shared" si="10"/>
        <v>0</v>
      </c>
      <c r="J130" s="4">
        <f t="shared" si="11"/>
        <v>0</v>
      </c>
      <c r="K130" s="4">
        <f t="shared" si="13"/>
        <v>0</v>
      </c>
    </row>
    <row r="131" spans="1:11" x14ac:dyDescent="0.25">
      <c r="A131" s="10">
        <f t="shared" si="12"/>
        <v>48366</v>
      </c>
      <c r="B131">
        <f t="shared" ref="B131:B194" si="14">CEILING(C131/12,1)</f>
        <v>11</v>
      </c>
      <c r="C131">
        <v>130</v>
      </c>
      <c r="E131" s="4">
        <f>K130*Invoer!$B$14/12</f>
        <v>0</v>
      </c>
      <c r="F131" s="4">
        <f t="shared" ref="F131:F194" si="15">E131</f>
        <v>0</v>
      </c>
      <c r="H131" s="4">
        <f t="shared" ref="H131:H194" si="16">F131-G131</f>
        <v>0</v>
      </c>
      <c r="I131" s="4">
        <f t="shared" ref="I131:I194" si="17">SUM(D131,F131)</f>
        <v>0</v>
      </c>
      <c r="J131" s="4">
        <f t="shared" ref="J131:J194" si="18">I131-G131</f>
        <v>0</v>
      </c>
      <c r="K131" s="4">
        <f t="shared" si="13"/>
        <v>0</v>
      </c>
    </row>
    <row r="132" spans="1:11" x14ac:dyDescent="0.25">
      <c r="A132" s="10">
        <f t="shared" ref="A132:A195" si="19">DATE(YEAR(A131),MONTH(A131)+1,DAY(A131))</f>
        <v>48396</v>
      </c>
      <c r="B132">
        <f t="shared" si="14"/>
        <v>11</v>
      </c>
      <c r="C132">
        <v>131</v>
      </c>
      <c r="E132" s="4">
        <f>K131*Invoer!$B$14/12</f>
        <v>0</v>
      </c>
      <c r="F132" s="4">
        <f t="shared" si="15"/>
        <v>0</v>
      </c>
      <c r="H132" s="4">
        <f t="shared" si="16"/>
        <v>0</v>
      </c>
      <c r="I132" s="4">
        <f t="shared" si="17"/>
        <v>0</v>
      </c>
      <c r="J132" s="4">
        <f t="shared" si="18"/>
        <v>0</v>
      </c>
      <c r="K132" s="4">
        <f t="shared" si="13"/>
        <v>0</v>
      </c>
    </row>
    <row r="133" spans="1:11" x14ac:dyDescent="0.25">
      <c r="A133" s="10">
        <f t="shared" si="19"/>
        <v>48427</v>
      </c>
      <c r="B133">
        <f t="shared" si="14"/>
        <v>11</v>
      </c>
      <c r="C133">
        <v>132</v>
      </c>
      <c r="E133" s="4">
        <f>K132*Invoer!$B$14/12</f>
        <v>0</v>
      </c>
      <c r="F133" s="4">
        <f t="shared" si="15"/>
        <v>0</v>
      </c>
      <c r="H133" s="4">
        <f t="shared" si="16"/>
        <v>0</v>
      </c>
      <c r="I133" s="4">
        <f t="shared" si="17"/>
        <v>0</v>
      </c>
      <c r="J133" s="4">
        <f t="shared" si="18"/>
        <v>0</v>
      </c>
      <c r="K133" s="4">
        <f t="shared" ref="K133:K196" si="20">K132-D133</f>
        <v>0</v>
      </c>
    </row>
    <row r="134" spans="1:11" x14ac:dyDescent="0.25">
      <c r="A134" s="10">
        <f t="shared" si="19"/>
        <v>48458</v>
      </c>
      <c r="B134">
        <f t="shared" si="14"/>
        <v>12</v>
      </c>
      <c r="C134">
        <v>133</v>
      </c>
      <c r="E134" s="4">
        <f>K133*Invoer!$B$14/12</f>
        <v>0</v>
      </c>
      <c r="F134" s="4">
        <f t="shared" si="15"/>
        <v>0</v>
      </c>
      <c r="H134" s="4">
        <f t="shared" si="16"/>
        <v>0</v>
      </c>
      <c r="I134" s="4">
        <f t="shared" si="17"/>
        <v>0</v>
      </c>
      <c r="J134" s="4">
        <f t="shared" si="18"/>
        <v>0</v>
      </c>
      <c r="K134" s="4">
        <f t="shared" si="20"/>
        <v>0</v>
      </c>
    </row>
    <row r="135" spans="1:11" x14ac:dyDescent="0.25">
      <c r="A135" s="10">
        <f t="shared" si="19"/>
        <v>48488</v>
      </c>
      <c r="B135">
        <f t="shared" si="14"/>
        <v>12</v>
      </c>
      <c r="C135">
        <v>134</v>
      </c>
      <c r="E135" s="4">
        <f>K134*Invoer!$B$14/12</f>
        <v>0</v>
      </c>
      <c r="F135" s="4">
        <f t="shared" si="15"/>
        <v>0</v>
      </c>
      <c r="H135" s="4">
        <f t="shared" si="16"/>
        <v>0</v>
      </c>
      <c r="I135" s="4">
        <f t="shared" si="17"/>
        <v>0</v>
      </c>
      <c r="J135" s="4">
        <f t="shared" si="18"/>
        <v>0</v>
      </c>
      <c r="K135" s="4">
        <f t="shared" si="20"/>
        <v>0</v>
      </c>
    </row>
    <row r="136" spans="1:11" x14ac:dyDescent="0.25">
      <c r="A136" s="10">
        <f t="shared" si="19"/>
        <v>48519</v>
      </c>
      <c r="B136">
        <f t="shared" si="14"/>
        <v>12</v>
      </c>
      <c r="C136">
        <v>135</v>
      </c>
      <c r="E136" s="4">
        <f>K135*Invoer!$B$14/12</f>
        <v>0</v>
      </c>
      <c r="F136" s="4">
        <f t="shared" si="15"/>
        <v>0</v>
      </c>
      <c r="H136" s="4">
        <f t="shared" si="16"/>
        <v>0</v>
      </c>
      <c r="I136" s="4">
        <f t="shared" si="17"/>
        <v>0</v>
      </c>
      <c r="J136" s="4">
        <f t="shared" si="18"/>
        <v>0</v>
      </c>
      <c r="K136" s="4">
        <f t="shared" si="20"/>
        <v>0</v>
      </c>
    </row>
    <row r="137" spans="1:11" x14ac:dyDescent="0.25">
      <c r="A137" s="10">
        <f t="shared" si="19"/>
        <v>48549</v>
      </c>
      <c r="B137">
        <f t="shared" si="14"/>
        <v>12</v>
      </c>
      <c r="C137">
        <v>136</v>
      </c>
      <c r="E137" s="4">
        <f>K136*Invoer!$B$14/12</f>
        <v>0</v>
      </c>
      <c r="F137" s="4">
        <f t="shared" si="15"/>
        <v>0</v>
      </c>
      <c r="H137" s="4">
        <f t="shared" si="16"/>
        <v>0</v>
      </c>
      <c r="I137" s="4">
        <f t="shared" si="17"/>
        <v>0</v>
      </c>
      <c r="J137" s="4">
        <f t="shared" si="18"/>
        <v>0</v>
      </c>
      <c r="K137" s="4">
        <f t="shared" si="20"/>
        <v>0</v>
      </c>
    </row>
    <row r="138" spans="1:11" x14ac:dyDescent="0.25">
      <c r="A138" s="10">
        <f t="shared" si="19"/>
        <v>48580</v>
      </c>
      <c r="B138">
        <f t="shared" si="14"/>
        <v>12</v>
      </c>
      <c r="C138">
        <v>137</v>
      </c>
      <c r="E138" s="4">
        <f>K137*Invoer!$B$14/12</f>
        <v>0</v>
      </c>
      <c r="F138" s="4">
        <f t="shared" si="15"/>
        <v>0</v>
      </c>
      <c r="H138" s="4">
        <f t="shared" si="16"/>
        <v>0</v>
      </c>
      <c r="I138" s="4">
        <f t="shared" si="17"/>
        <v>0</v>
      </c>
      <c r="J138" s="4">
        <f t="shared" si="18"/>
        <v>0</v>
      </c>
      <c r="K138" s="4">
        <f t="shared" si="20"/>
        <v>0</v>
      </c>
    </row>
    <row r="139" spans="1:11" x14ac:dyDescent="0.25">
      <c r="A139" s="10">
        <f t="shared" si="19"/>
        <v>48611</v>
      </c>
      <c r="B139">
        <f t="shared" si="14"/>
        <v>12</v>
      </c>
      <c r="C139">
        <v>138</v>
      </c>
      <c r="E139" s="4">
        <f>K138*Invoer!$B$14/12</f>
        <v>0</v>
      </c>
      <c r="F139" s="4">
        <f t="shared" si="15"/>
        <v>0</v>
      </c>
      <c r="H139" s="4">
        <f t="shared" si="16"/>
        <v>0</v>
      </c>
      <c r="I139" s="4">
        <f t="shared" si="17"/>
        <v>0</v>
      </c>
      <c r="J139" s="4">
        <f t="shared" si="18"/>
        <v>0</v>
      </c>
      <c r="K139" s="4">
        <f t="shared" si="20"/>
        <v>0</v>
      </c>
    </row>
    <row r="140" spans="1:11" x14ac:dyDescent="0.25">
      <c r="A140" s="10">
        <f t="shared" si="19"/>
        <v>48639</v>
      </c>
      <c r="B140">
        <f t="shared" si="14"/>
        <v>12</v>
      </c>
      <c r="C140">
        <v>139</v>
      </c>
      <c r="E140" s="4">
        <f>K139*Invoer!$B$14/12</f>
        <v>0</v>
      </c>
      <c r="F140" s="4">
        <f t="shared" si="15"/>
        <v>0</v>
      </c>
      <c r="H140" s="4">
        <f t="shared" si="16"/>
        <v>0</v>
      </c>
      <c r="I140" s="4">
        <f t="shared" si="17"/>
        <v>0</v>
      </c>
      <c r="J140" s="4">
        <f t="shared" si="18"/>
        <v>0</v>
      </c>
      <c r="K140" s="4">
        <f t="shared" si="20"/>
        <v>0</v>
      </c>
    </row>
    <row r="141" spans="1:11" x14ac:dyDescent="0.25">
      <c r="A141" s="10">
        <f t="shared" si="19"/>
        <v>48670</v>
      </c>
      <c r="B141">
        <f t="shared" si="14"/>
        <v>12</v>
      </c>
      <c r="C141">
        <v>140</v>
      </c>
      <c r="E141" s="4">
        <f>K140*Invoer!$B$14/12</f>
        <v>0</v>
      </c>
      <c r="F141" s="4">
        <f t="shared" si="15"/>
        <v>0</v>
      </c>
      <c r="H141" s="4">
        <f t="shared" si="16"/>
        <v>0</v>
      </c>
      <c r="I141" s="4">
        <f t="shared" si="17"/>
        <v>0</v>
      </c>
      <c r="J141" s="4">
        <f t="shared" si="18"/>
        <v>0</v>
      </c>
      <c r="K141" s="4">
        <f t="shared" si="20"/>
        <v>0</v>
      </c>
    </row>
    <row r="142" spans="1:11" x14ac:dyDescent="0.25">
      <c r="A142" s="10">
        <f t="shared" si="19"/>
        <v>48700</v>
      </c>
      <c r="B142">
        <f t="shared" si="14"/>
        <v>12</v>
      </c>
      <c r="C142">
        <v>141</v>
      </c>
      <c r="E142" s="4">
        <f>K141*Invoer!$B$14/12</f>
        <v>0</v>
      </c>
      <c r="F142" s="4">
        <f t="shared" si="15"/>
        <v>0</v>
      </c>
      <c r="H142" s="4">
        <f t="shared" si="16"/>
        <v>0</v>
      </c>
      <c r="I142" s="4">
        <f t="shared" si="17"/>
        <v>0</v>
      </c>
      <c r="J142" s="4">
        <f t="shared" si="18"/>
        <v>0</v>
      </c>
      <c r="K142" s="4">
        <f t="shared" si="20"/>
        <v>0</v>
      </c>
    </row>
    <row r="143" spans="1:11" x14ac:dyDescent="0.25">
      <c r="A143" s="10">
        <f t="shared" si="19"/>
        <v>48731</v>
      </c>
      <c r="B143">
        <f t="shared" si="14"/>
        <v>12</v>
      </c>
      <c r="C143">
        <v>142</v>
      </c>
      <c r="E143" s="4">
        <f>K142*Invoer!$B$14/12</f>
        <v>0</v>
      </c>
      <c r="F143" s="4">
        <f t="shared" si="15"/>
        <v>0</v>
      </c>
      <c r="H143" s="4">
        <f t="shared" si="16"/>
        <v>0</v>
      </c>
      <c r="I143" s="4">
        <f t="shared" si="17"/>
        <v>0</v>
      </c>
      <c r="J143" s="4">
        <f t="shared" si="18"/>
        <v>0</v>
      </c>
      <c r="K143" s="4">
        <f t="shared" si="20"/>
        <v>0</v>
      </c>
    </row>
    <row r="144" spans="1:11" x14ac:dyDescent="0.25">
      <c r="A144" s="10">
        <f t="shared" si="19"/>
        <v>48761</v>
      </c>
      <c r="B144">
        <f t="shared" si="14"/>
        <v>12</v>
      </c>
      <c r="C144">
        <v>143</v>
      </c>
      <c r="E144" s="4">
        <f>K143*Invoer!$B$14/12</f>
        <v>0</v>
      </c>
      <c r="F144" s="4">
        <f t="shared" si="15"/>
        <v>0</v>
      </c>
      <c r="H144" s="4">
        <f t="shared" si="16"/>
        <v>0</v>
      </c>
      <c r="I144" s="4">
        <f t="shared" si="17"/>
        <v>0</v>
      </c>
      <c r="J144" s="4">
        <f t="shared" si="18"/>
        <v>0</v>
      </c>
      <c r="K144" s="4">
        <f t="shared" si="20"/>
        <v>0</v>
      </c>
    </row>
    <row r="145" spans="1:11" x14ac:dyDescent="0.25">
      <c r="A145" s="10">
        <f t="shared" si="19"/>
        <v>48792</v>
      </c>
      <c r="B145">
        <f t="shared" si="14"/>
        <v>12</v>
      </c>
      <c r="C145">
        <v>144</v>
      </c>
      <c r="E145" s="4">
        <f>K144*Invoer!$B$14/12</f>
        <v>0</v>
      </c>
      <c r="F145" s="4">
        <f t="shared" si="15"/>
        <v>0</v>
      </c>
      <c r="H145" s="4">
        <f t="shared" si="16"/>
        <v>0</v>
      </c>
      <c r="I145" s="4">
        <f t="shared" si="17"/>
        <v>0</v>
      </c>
      <c r="J145" s="4">
        <f t="shared" si="18"/>
        <v>0</v>
      </c>
      <c r="K145" s="4">
        <f t="shared" si="20"/>
        <v>0</v>
      </c>
    </row>
    <row r="146" spans="1:11" x14ac:dyDescent="0.25">
      <c r="A146" s="10">
        <f t="shared" si="19"/>
        <v>48823</v>
      </c>
      <c r="B146">
        <f t="shared" si="14"/>
        <v>13</v>
      </c>
      <c r="C146">
        <v>145</v>
      </c>
      <c r="E146" s="4">
        <f>K145*Invoer!$B$14/12</f>
        <v>0</v>
      </c>
      <c r="F146" s="4">
        <f t="shared" si="15"/>
        <v>0</v>
      </c>
      <c r="H146" s="4">
        <f t="shared" si="16"/>
        <v>0</v>
      </c>
      <c r="I146" s="4">
        <f t="shared" si="17"/>
        <v>0</v>
      </c>
      <c r="J146" s="4">
        <f t="shared" si="18"/>
        <v>0</v>
      </c>
      <c r="K146" s="4">
        <f t="shared" si="20"/>
        <v>0</v>
      </c>
    </row>
    <row r="147" spans="1:11" x14ac:dyDescent="0.25">
      <c r="A147" s="10">
        <f t="shared" si="19"/>
        <v>48853</v>
      </c>
      <c r="B147">
        <f t="shared" si="14"/>
        <v>13</v>
      </c>
      <c r="C147">
        <v>146</v>
      </c>
      <c r="E147" s="4">
        <f>K146*Invoer!$B$14/12</f>
        <v>0</v>
      </c>
      <c r="F147" s="4">
        <f t="shared" si="15"/>
        <v>0</v>
      </c>
      <c r="H147" s="4">
        <f t="shared" si="16"/>
        <v>0</v>
      </c>
      <c r="I147" s="4">
        <f t="shared" si="17"/>
        <v>0</v>
      </c>
      <c r="J147" s="4">
        <f t="shared" si="18"/>
        <v>0</v>
      </c>
      <c r="K147" s="4">
        <f t="shared" si="20"/>
        <v>0</v>
      </c>
    </row>
    <row r="148" spans="1:11" x14ac:dyDescent="0.25">
      <c r="A148" s="10">
        <f t="shared" si="19"/>
        <v>48884</v>
      </c>
      <c r="B148">
        <f t="shared" si="14"/>
        <v>13</v>
      </c>
      <c r="C148">
        <v>147</v>
      </c>
      <c r="E148" s="4">
        <f>K147*Invoer!$B$14/12</f>
        <v>0</v>
      </c>
      <c r="F148" s="4">
        <f t="shared" si="15"/>
        <v>0</v>
      </c>
      <c r="H148" s="4">
        <f t="shared" si="16"/>
        <v>0</v>
      </c>
      <c r="I148" s="4">
        <f t="shared" si="17"/>
        <v>0</v>
      </c>
      <c r="J148" s="4">
        <f t="shared" si="18"/>
        <v>0</v>
      </c>
      <c r="K148" s="4">
        <f t="shared" si="20"/>
        <v>0</v>
      </c>
    </row>
    <row r="149" spans="1:11" x14ac:dyDescent="0.25">
      <c r="A149" s="10">
        <f t="shared" si="19"/>
        <v>48914</v>
      </c>
      <c r="B149">
        <f t="shared" si="14"/>
        <v>13</v>
      </c>
      <c r="C149">
        <v>148</v>
      </c>
      <c r="E149" s="4">
        <f>K148*Invoer!$B$14/12</f>
        <v>0</v>
      </c>
      <c r="F149" s="4">
        <f t="shared" si="15"/>
        <v>0</v>
      </c>
      <c r="H149" s="4">
        <f t="shared" si="16"/>
        <v>0</v>
      </c>
      <c r="I149" s="4">
        <f t="shared" si="17"/>
        <v>0</v>
      </c>
      <c r="J149" s="4">
        <f t="shared" si="18"/>
        <v>0</v>
      </c>
      <c r="K149" s="4">
        <f t="shared" si="20"/>
        <v>0</v>
      </c>
    </row>
    <row r="150" spans="1:11" x14ac:dyDescent="0.25">
      <c r="A150" s="10">
        <f t="shared" si="19"/>
        <v>48945</v>
      </c>
      <c r="B150">
        <f t="shared" si="14"/>
        <v>13</v>
      </c>
      <c r="C150">
        <v>149</v>
      </c>
      <c r="E150" s="4">
        <f>K149*Invoer!$B$14/12</f>
        <v>0</v>
      </c>
      <c r="F150" s="4">
        <f t="shared" si="15"/>
        <v>0</v>
      </c>
      <c r="H150" s="4">
        <f t="shared" si="16"/>
        <v>0</v>
      </c>
      <c r="I150" s="4">
        <f t="shared" si="17"/>
        <v>0</v>
      </c>
      <c r="J150" s="4">
        <f t="shared" si="18"/>
        <v>0</v>
      </c>
      <c r="K150" s="4">
        <f t="shared" si="20"/>
        <v>0</v>
      </c>
    </row>
    <row r="151" spans="1:11" x14ac:dyDescent="0.25">
      <c r="A151" s="10">
        <f t="shared" si="19"/>
        <v>48976</v>
      </c>
      <c r="B151">
        <f t="shared" si="14"/>
        <v>13</v>
      </c>
      <c r="C151">
        <v>150</v>
      </c>
      <c r="E151" s="4">
        <f>K150*Invoer!$B$14/12</f>
        <v>0</v>
      </c>
      <c r="F151" s="4">
        <f t="shared" si="15"/>
        <v>0</v>
      </c>
      <c r="H151" s="4">
        <f t="shared" si="16"/>
        <v>0</v>
      </c>
      <c r="I151" s="4">
        <f t="shared" si="17"/>
        <v>0</v>
      </c>
      <c r="J151" s="4">
        <f t="shared" si="18"/>
        <v>0</v>
      </c>
      <c r="K151" s="4">
        <f t="shared" si="20"/>
        <v>0</v>
      </c>
    </row>
    <row r="152" spans="1:11" x14ac:dyDescent="0.25">
      <c r="A152" s="10">
        <f t="shared" si="19"/>
        <v>49004</v>
      </c>
      <c r="B152">
        <f t="shared" si="14"/>
        <v>13</v>
      </c>
      <c r="C152">
        <v>151</v>
      </c>
      <c r="E152" s="4">
        <f>K151*Invoer!$B$14/12</f>
        <v>0</v>
      </c>
      <c r="F152" s="4">
        <f t="shared" si="15"/>
        <v>0</v>
      </c>
      <c r="H152" s="4">
        <f t="shared" si="16"/>
        <v>0</v>
      </c>
      <c r="I152" s="4">
        <f t="shared" si="17"/>
        <v>0</v>
      </c>
      <c r="J152" s="4">
        <f t="shared" si="18"/>
        <v>0</v>
      </c>
      <c r="K152" s="4">
        <f t="shared" si="20"/>
        <v>0</v>
      </c>
    </row>
    <row r="153" spans="1:11" x14ac:dyDescent="0.25">
      <c r="A153" s="10">
        <f t="shared" si="19"/>
        <v>49035</v>
      </c>
      <c r="B153">
        <f t="shared" si="14"/>
        <v>13</v>
      </c>
      <c r="C153">
        <v>152</v>
      </c>
      <c r="E153" s="4">
        <f>K152*Invoer!$B$14/12</f>
        <v>0</v>
      </c>
      <c r="F153" s="4">
        <f t="shared" si="15"/>
        <v>0</v>
      </c>
      <c r="H153" s="4">
        <f t="shared" si="16"/>
        <v>0</v>
      </c>
      <c r="I153" s="4">
        <f t="shared" si="17"/>
        <v>0</v>
      </c>
      <c r="J153" s="4">
        <f t="shared" si="18"/>
        <v>0</v>
      </c>
      <c r="K153" s="4">
        <f t="shared" si="20"/>
        <v>0</v>
      </c>
    </row>
    <row r="154" spans="1:11" x14ac:dyDescent="0.25">
      <c r="A154" s="10">
        <f t="shared" si="19"/>
        <v>49065</v>
      </c>
      <c r="B154">
        <f t="shared" si="14"/>
        <v>13</v>
      </c>
      <c r="C154">
        <v>153</v>
      </c>
      <c r="E154" s="4">
        <f>K153*Invoer!$B$14/12</f>
        <v>0</v>
      </c>
      <c r="F154" s="4">
        <f t="shared" si="15"/>
        <v>0</v>
      </c>
      <c r="H154" s="4">
        <f t="shared" si="16"/>
        <v>0</v>
      </c>
      <c r="I154" s="4">
        <f t="shared" si="17"/>
        <v>0</v>
      </c>
      <c r="J154" s="4">
        <f t="shared" si="18"/>
        <v>0</v>
      </c>
      <c r="K154" s="4">
        <f t="shared" si="20"/>
        <v>0</v>
      </c>
    </row>
    <row r="155" spans="1:11" x14ac:dyDescent="0.25">
      <c r="A155" s="10">
        <f t="shared" si="19"/>
        <v>49096</v>
      </c>
      <c r="B155">
        <f t="shared" si="14"/>
        <v>13</v>
      </c>
      <c r="C155">
        <v>154</v>
      </c>
      <c r="E155" s="4">
        <f>K154*Invoer!$B$14/12</f>
        <v>0</v>
      </c>
      <c r="F155" s="4">
        <f t="shared" si="15"/>
        <v>0</v>
      </c>
      <c r="H155" s="4">
        <f t="shared" si="16"/>
        <v>0</v>
      </c>
      <c r="I155" s="4">
        <f t="shared" si="17"/>
        <v>0</v>
      </c>
      <c r="J155" s="4">
        <f t="shared" si="18"/>
        <v>0</v>
      </c>
      <c r="K155" s="4">
        <f t="shared" si="20"/>
        <v>0</v>
      </c>
    </row>
    <row r="156" spans="1:11" x14ac:dyDescent="0.25">
      <c r="A156" s="10">
        <f t="shared" si="19"/>
        <v>49126</v>
      </c>
      <c r="B156">
        <f t="shared" si="14"/>
        <v>13</v>
      </c>
      <c r="C156">
        <v>155</v>
      </c>
      <c r="E156" s="4">
        <f>K155*Invoer!$B$14/12</f>
        <v>0</v>
      </c>
      <c r="F156" s="4">
        <f t="shared" si="15"/>
        <v>0</v>
      </c>
      <c r="H156" s="4">
        <f t="shared" si="16"/>
        <v>0</v>
      </c>
      <c r="I156" s="4">
        <f t="shared" si="17"/>
        <v>0</v>
      </c>
      <c r="J156" s="4">
        <f t="shared" si="18"/>
        <v>0</v>
      </c>
      <c r="K156" s="4">
        <f t="shared" si="20"/>
        <v>0</v>
      </c>
    </row>
    <row r="157" spans="1:11" x14ac:dyDescent="0.25">
      <c r="A157" s="10">
        <f t="shared" si="19"/>
        <v>49157</v>
      </c>
      <c r="B157">
        <f t="shared" si="14"/>
        <v>13</v>
      </c>
      <c r="C157">
        <v>156</v>
      </c>
      <c r="E157" s="4">
        <f>K156*Invoer!$B$14/12</f>
        <v>0</v>
      </c>
      <c r="F157" s="4">
        <f t="shared" si="15"/>
        <v>0</v>
      </c>
      <c r="H157" s="4">
        <f t="shared" si="16"/>
        <v>0</v>
      </c>
      <c r="I157" s="4">
        <f t="shared" si="17"/>
        <v>0</v>
      </c>
      <c r="J157" s="4">
        <f t="shared" si="18"/>
        <v>0</v>
      </c>
      <c r="K157" s="4">
        <f t="shared" si="20"/>
        <v>0</v>
      </c>
    </row>
    <row r="158" spans="1:11" x14ac:dyDescent="0.25">
      <c r="A158" s="10">
        <f t="shared" si="19"/>
        <v>49188</v>
      </c>
      <c r="B158">
        <f t="shared" si="14"/>
        <v>14</v>
      </c>
      <c r="C158">
        <v>157</v>
      </c>
      <c r="E158" s="4">
        <f>K157*Invoer!$B$14/12</f>
        <v>0</v>
      </c>
      <c r="F158" s="4">
        <f t="shared" si="15"/>
        <v>0</v>
      </c>
      <c r="H158" s="4">
        <f t="shared" si="16"/>
        <v>0</v>
      </c>
      <c r="I158" s="4">
        <f t="shared" si="17"/>
        <v>0</v>
      </c>
      <c r="J158" s="4">
        <f t="shared" si="18"/>
        <v>0</v>
      </c>
      <c r="K158" s="4">
        <f t="shared" si="20"/>
        <v>0</v>
      </c>
    </row>
    <row r="159" spans="1:11" x14ac:dyDescent="0.25">
      <c r="A159" s="10">
        <f t="shared" si="19"/>
        <v>49218</v>
      </c>
      <c r="B159">
        <f t="shared" si="14"/>
        <v>14</v>
      </c>
      <c r="C159">
        <v>158</v>
      </c>
      <c r="E159" s="4">
        <f>K158*Invoer!$B$14/12</f>
        <v>0</v>
      </c>
      <c r="F159" s="4">
        <f t="shared" si="15"/>
        <v>0</v>
      </c>
      <c r="H159" s="4">
        <f t="shared" si="16"/>
        <v>0</v>
      </c>
      <c r="I159" s="4">
        <f t="shared" si="17"/>
        <v>0</v>
      </c>
      <c r="J159" s="4">
        <f t="shared" si="18"/>
        <v>0</v>
      </c>
      <c r="K159" s="4">
        <f t="shared" si="20"/>
        <v>0</v>
      </c>
    </row>
    <row r="160" spans="1:11" x14ac:dyDescent="0.25">
      <c r="A160" s="10">
        <f t="shared" si="19"/>
        <v>49249</v>
      </c>
      <c r="B160">
        <f t="shared" si="14"/>
        <v>14</v>
      </c>
      <c r="C160">
        <v>159</v>
      </c>
      <c r="E160" s="4">
        <f>K159*Invoer!$B$14/12</f>
        <v>0</v>
      </c>
      <c r="F160" s="4">
        <f t="shared" si="15"/>
        <v>0</v>
      </c>
      <c r="H160" s="4">
        <f t="shared" si="16"/>
        <v>0</v>
      </c>
      <c r="I160" s="4">
        <f t="shared" si="17"/>
        <v>0</v>
      </c>
      <c r="J160" s="4">
        <f t="shared" si="18"/>
        <v>0</v>
      </c>
      <c r="K160" s="4">
        <f t="shared" si="20"/>
        <v>0</v>
      </c>
    </row>
    <row r="161" spans="1:11" x14ac:dyDescent="0.25">
      <c r="A161" s="10">
        <f t="shared" si="19"/>
        <v>49279</v>
      </c>
      <c r="B161">
        <f t="shared" si="14"/>
        <v>14</v>
      </c>
      <c r="C161">
        <v>160</v>
      </c>
      <c r="E161" s="4">
        <f>K160*Invoer!$B$14/12</f>
        <v>0</v>
      </c>
      <c r="F161" s="4">
        <f t="shared" si="15"/>
        <v>0</v>
      </c>
      <c r="H161" s="4">
        <f t="shared" si="16"/>
        <v>0</v>
      </c>
      <c r="I161" s="4">
        <f t="shared" si="17"/>
        <v>0</v>
      </c>
      <c r="J161" s="4">
        <f t="shared" si="18"/>
        <v>0</v>
      </c>
      <c r="K161" s="4">
        <f t="shared" si="20"/>
        <v>0</v>
      </c>
    </row>
    <row r="162" spans="1:11" x14ac:dyDescent="0.25">
      <c r="A162" s="10">
        <f t="shared" si="19"/>
        <v>49310</v>
      </c>
      <c r="B162">
        <f t="shared" si="14"/>
        <v>14</v>
      </c>
      <c r="C162">
        <v>161</v>
      </c>
      <c r="E162" s="4">
        <f>K161*Invoer!$B$14/12</f>
        <v>0</v>
      </c>
      <c r="F162" s="4">
        <f t="shared" si="15"/>
        <v>0</v>
      </c>
      <c r="H162" s="4">
        <f t="shared" si="16"/>
        <v>0</v>
      </c>
      <c r="I162" s="4">
        <f t="shared" si="17"/>
        <v>0</v>
      </c>
      <c r="J162" s="4">
        <f t="shared" si="18"/>
        <v>0</v>
      </c>
      <c r="K162" s="4">
        <f t="shared" si="20"/>
        <v>0</v>
      </c>
    </row>
    <row r="163" spans="1:11" x14ac:dyDescent="0.25">
      <c r="A163" s="10">
        <f t="shared" si="19"/>
        <v>49341</v>
      </c>
      <c r="B163">
        <f t="shared" si="14"/>
        <v>14</v>
      </c>
      <c r="C163">
        <v>162</v>
      </c>
      <c r="E163" s="4">
        <f>K162*Invoer!$B$14/12</f>
        <v>0</v>
      </c>
      <c r="F163" s="4">
        <f t="shared" si="15"/>
        <v>0</v>
      </c>
      <c r="H163" s="4">
        <f t="shared" si="16"/>
        <v>0</v>
      </c>
      <c r="I163" s="4">
        <f t="shared" si="17"/>
        <v>0</v>
      </c>
      <c r="J163" s="4">
        <f t="shared" si="18"/>
        <v>0</v>
      </c>
      <c r="K163" s="4">
        <f t="shared" si="20"/>
        <v>0</v>
      </c>
    </row>
    <row r="164" spans="1:11" x14ac:dyDescent="0.25">
      <c r="A164" s="10">
        <f t="shared" si="19"/>
        <v>49369</v>
      </c>
      <c r="B164">
        <f t="shared" si="14"/>
        <v>14</v>
      </c>
      <c r="C164">
        <v>163</v>
      </c>
      <c r="E164" s="4">
        <f>K163*Invoer!$B$14/12</f>
        <v>0</v>
      </c>
      <c r="F164" s="4">
        <f t="shared" si="15"/>
        <v>0</v>
      </c>
      <c r="H164" s="4">
        <f t="shared" si="16"/>
        <v>0</v>
      </c>
      <c r="I164" s="4">
        <f t="shared" si="17"/>
        <v>0</v>
      </c>
      <c r="J164" s="4">
        <f t="shared" si="18"/>
        <v>0</v>
      </c>
      <c r="K164" s="4">
        <f t="shared" si="20"/>
        <v>0</v>
      </c>
    </row>
    <row r="165" spans="1:11" x14ac:dyDescent="0.25">
      <c r="A165" s="10">
        <f t="shared" si="19"/>
        <v>49400</v>
      </c>
      <c r="B165">
        <f t="shared" si="14"/>
        <v>14</v>
      </c>
      <c r="C165">
        <v>164</v>
      </c>
      <c r="E165" s="4">
        <f>K164*Invoer!$B$14/12</f>
        <v>0</v>
      </c>
      <c r="F165" s="4">
        <f t="shared" si="15"/>
        <v>0</v>
      </c>
      <c r="H165" s="4">
        <f t="shared" si="16"/>
        <v>0</v>
      </c>
      <c r="I165" s="4">
        <f t="shared" si="17"/>
        <v>0</v>
      </c>
      <c r="J165" s="4">
        <f t="shared" si="18"/>
        <v>0</v>
      </c>
      <c r="K165" s="4">
        <f t="shared" si="20"/>
        <v>0</v>
      </c>
    </row>
    <row r="166" spans="1:11" x14ac:dyDescent="0.25">
      <c r="A166" s="10">
        <f t="shared" si="19"/>
        <v>49430</v>
      </c>
      <c r="B166">
        <f t="shared" si="14"/>
        <v>14</v>
      </c>
      <c r="C166">
        <v>165</v>
      </c>
      <c r="E166" s="4">
        <f>K165*Invoer!$B$14/12</f>
        <v>0</v>
      </c>
      <c r="F166" s="4">
        <f t="shared" si="15"/>
        <v>0</v>
      </c>
      <c r="H166" s="4">
        <f t="shared" si="16"/>
        <v>0</v>
      </c>
      <c r="I166" s="4">
        <f t="shared" si="17"/>
        <v>0</v>
      </c>
      <c r="J166" s="4">
        <f t="shared" si="18"/>
        <v>0</v>
      </c>
      <c r="K166" s="4">
        <f t="shared" si="20"/>
        <v>0</v>
      </c>
    </row>
    <row r="167" spans="1:11" x14ac:dyDescent="0.25">
      <c r="A167" s="10">
        <f t="shared" si="19"/>
        <v>49461</v>
      </c>
      <c r="B167">
        <f t="shared" si="14"/>
        <v>14</v>
      </c>
      <c r="C167">
        <v>166</v>
      </c>
      <c r="E167" s="4">
        <f>K166*Invoer!$B$14/12</f>
        <v>0</v>
      </c>
      <c r="F167" s="4">
        <f t="shared" si="15"/>
        <v>0</v>
      </c>
      <c r="H167" s="4">
        <f t="shared" si="16"/>
        <v>0</v>
      </c>
      <c r="I167" s="4">
        <f t="shared" si="17"/>
        <v>0</v>
      </c>
      <c r="J167" s="4">
        <f t="shared" si="18"/>
        <v>0</v>
      </c>
      <c r="K167" s="4">
        <f t="shared" si="20"/>
        <v>0</v>
      </c>
    </row>
    <row r="168" spans="1:11" x14ac:dyDescent="0.25">
      <c r="A168" s="10">
        <f t="shared" si="19"/>
        <v>49491</v>
      </c>
      <c r="B168">
        <f t="shared" si="14"/>
        <v>14</v>
      </c>
      <c r="C168">
        <v>167</v>
      </c>
      <c r="E168" s="4">
        <f>K167*Invoer!$B$14/12</f>
        <v>0</v>
      </c>
      <c r="F168" s="4">
        <f t="shared" si="15"/>
        <v>0</v>
      </c>
      <c r="H168" s="4">
        <f t="shared" si="16"/>
        <v>0</v>
      </c>
      <c r="I168" s="4">
        <f t="shared" si="17"/>
        <v>0</v>
      </c>
      <c r="J168" s="4">
        <f t="shared" si="18"/>
        <v>0</v>
      </c>
      <c r="K168" s="4">
        <f t="shared" si="20"/>
        <v>0</v>
      </c>
    </row>
    <row r="169" spans="1:11" x14ac:dyDescent="0.25">
      <c r="A169" s="10">
        <f t="shared" si="19"/>
        <v>49522</v>
      </c>
      <c r="B169">
        <f t="shared" si="14"/>
        <v>14</v>
      </c>
      <c r="C169">
        <v>168</v>
      </c>
      <c r="E169" s="4">
        <f>K168*Invoer!$B$14/12</f>
        <v>0</v>
      </c>
      <c r="F169" s="4">
        <f t="shared" si="15"/>
        <v>0</v>
      </c>
      <c r="H169" s="4">
        <f t="shared" si="16"/>
        <v>0</v>
      </c>
      <c r="I169" s="4">
        <f t="shared" si="17"/>
        <v>0</v>
      </c>
      <c r="J169" s="4">
        <f t="shared" si="18"/>
        <v>0</v>
      </c>
      <c r="K169" s="4">
        <f t="shared" si="20"/>
        <v>0</v>
      </c>
    </row>
    <row r="170" spans="1:11" x14ac:dyDescent="0.25">
      <c r="A170" s="10">
        <f t="shared" si="19"/>
        <v>49553</v>
      </c>
      <c r="B170">
        <f t="shared" si="14"/>
        <v>15</v>
      </c>
      <c r="C170">
        <v>169</v>
      </c>
      <c r="E170" s="4">
        <f>K169*Invoer!$B$14/12</f>
        <v>0</v>
      </c>
      <c r="F170" s="4">
        <f t="shared" si="15"/>
        <v>0</v>
      </c>
      <c r="H170" s="4">
        <f t="shared" si="16"/>
        <v>0</v>
      </c>
      <c r="I170" s="4">
        <f t="shared" si="17"/>
        <v>0</v>
      </c>
      <c r="J170" s="4">
        <f t="shared" si="18"/>
        <v>0</v>
      </c>
      <c r="K170" s="4">
        <f t="shared" si="20"/>
        <v>0</v>
      </c>
    </row>
    <row r="171" spans="1:11" x14ac:dyDescent="0.25">
      <c r="A171" s="10">
        <f t="shared" si="19"/>
        <v>49583</v>
      </c>
      <c r="B171">
        <f t="shared" si="14"/>
        <v>15</v>
      </c>
      <c r="C171">
        <v>170</v>
      </c>
      <c r="E171" s="4">
        <f>K170*Invoer!$B$14/12</f>
        <v>0</v>
      </c>
      <c r="F171" s="4">
        <f t="shared" si="15"/>
        <v>0</v>
      </c>
      <c r="H171" s="4">
        <f t="shared" si="16"/>
        <v>0</v>
      </c>
      <c r="I171" s="4">
        <f t="shared" si="17"/>
        <v>0</v>
      </c>
      <c r="J171" s="4">
        <f t="shared" si="18"/>
        <v>0</v>
      </c>
      <c r="K171" s="4">
        <f t="shared" si="20"/>
        <v>0</v>
      </c>
    </row>
    <row r="172" spans="1:11" x14ac:dyDescent="0.25">
      <c r="A172" s="10">
        <f t="shared" si="19"/>
        <v>49614</v>
      </c>
      <c r="B172">
        <f t="shared" si="14"/>
        <v>15</v>
      </c>
      <c r="C172">
        <v>171</v>
      </c>
      <c r="E172" s="4">
        <f>K171*Invoer!$B$14/12</f>
        <v>0</v>
      </c>
      <c r="F172" s="4">
        <f t="shared" si="15"/>
        <v>0</v>
      </c>
      <c r="H172" s="4">
        <f t="shared" si="16"/>
        <v>0</v>
      </c>
      <c r="I172" s="4">
        <f t="shared" si="17"/>
        <v>0</v>
      </c>
      <c r="J172" s="4">
        <f t="shared" si="18"/>
        <v>0</v>
      </c>
      <c r="K172" s="4">
        <f t="shared" si="20"/>
        <v>0</v>
      </c>
    </row>
    <row r="173" spans="1:11" x14ac:dyDescent="0.25">
      <c r="A173" s="10">
        <f t="shared" si="19"/>
        <v>49644</v>
      </c>
      <c r="B173">
        <f t="shared" si="14"/>
        <v>15</v>
      </c>
      <c r="C173">
        <v>172</v>
      </c>
      <c r="E173" s="4">
        <f>K172*Invoer!$B$14/12</f>
        <v>0</v>
      </c>
      <c r="F173" s="4">
        <f t="shared" si="15"/>
        <v>0</v>
      </c>
      <c r="H173" s="4">
        <f t="shared" si="16"/>
        <v>0</v>
      </c>
      <c r="I173" s="4">
        <f t="shared" si="17"/>
        <v>0</v>
      </c>
      <c r="J173" s="4">
        <f t="shared" si="18"/>
        <v>0</v>
      </c>
      <c r="K173" s="4">
        <f t="shared" si="20"/>
        <v>0</v>
      </c>
    </row>
    <row r="174" spans="1:11" x14ac:dyDescent="0.25">
      <c r="A174" s="10">
        <f t="shared" si="19"/>
        <v>49675</v>
      </c>
      <c r="B174">
        <f t="shared" si="14"/>
        <v>15</v>
      </c>
      <c r="C174">
        <v>173</v>
      </c>
      <c r="E174" s="4">
        <f>K173*Invoer!$B$14/12</f>
        <v>0</v>
      </c>
      <c r="F174" s="4">
        <f t="shared" si="15"/>
        <v>0</v>
      </c>
      <c r="H174" s="4">
        <f t="shared" si="16"/>
        <v>0</v>
      </c>
      <c r="I174" s="4">
        <f t="shared" si="17"/>
        <v>0</v>
      </c>
      <c r="J174" s="4">
        <f t="shared" si="18"/>
        <v>0</v>
      </c>
      <c r="K174" s="4">
        <f t="shared" si="20"/>
        <v>0</v>
      </c>
    </row>
    <row r="175" spans="1:11" x14ac:dyDescent="0.25">
      <c r="A175" s="10">
        <f t="shared" si="19"/>
        <v>49706</v>
      </c>
      <c r="B175">
        <f t="shared" si="14"/>
        <v>15</v>
      </c>
      <c r="C175">
        <v>174</v>
      </c>
      <c r="E175" s="4">
        <f>K174*Invoer!$B$14/12</f>
        <v>0</v>
      </c>
      <c r="F175" s="4">
        <f t="shared" si="15"/>
        <v>0</v>
      </c>
      <c r="H175" s="4">
        <f t="shared" si="16"/>
        <v>0</v>
      </c>
      <c r="I175" s="4">
        <f t="shared" si="17"/>
        <v>0</v>
      </c>
      <c r="J175" s="4">
        <f t="shared" si="18"/>
        <v>0</v>
      </c>
      <c r="K175" s="4">
        <f t="shared" si="20"/>
        <v>0</v>
      </c>
    </row>
    <row r="176" spans="1:11" x14ac:dyDescent="0.25">
      <c r="A176" s="10">
        <f t="shared" si="19"/>
        <v>49735</v>
      </c>
      <c r="B176">
        <f t="shared" si="14"/>
        <v>15</v>
      </c>
      <c r="C176">
        <v>175</v>
      </c>
      <c r="E176" s="4">
        <f>K175*Invoer!$B$14/12</f>
        <v>0</v>
      </c>
      <c r="F176" s="4">
        <f t="shared" si="15"/>
        <v>0</v>
      </c>
      <c r="H176" s="4">
        <f t="shared" si="16"/>
        <v>0</v>
      </c>
      <c r="I176" s="4">
        <f t="shared" si="17"/>
        <v>0</v>
      </c>
      <c r="J176" s="4">
        <f t="shared" si="18"/>
        <v>0</v>
      </c>
      <c r="K176" s="4">
        <f t="shared" si="20"/>
        <v>0</v>
      </c>
    </row>
    <row r="177" spans="1:11" x14ac:dyDescent="0.25">
      <c r="A177" s="10">
        <f t="shared" si="19"/>
        <v>49766</v>
      </c>
      <c r="B177">
        <f t="shared" si="14"/>
        <v>15</v>
      </c>
      <c r="C177">
        <v>176</v>
      </c>
      <c r="E177" s="4">
        <f>K176*Invoer!$B$14/12</f>
        <v>0</v>
      </c>
      <c r="F177" s="4">
        <f t="shared" si="15"/>
        <v>0</v>
      </c>
      <c r="H177" s="4">
        <f t="shared" si="16"/>
        <v>0</v>
      </c>
      <c r="I177" s="4">
        <f t="shared" si="17"/>
        <v>0</v>
      </c>
      <c r="J177" s="4">
        <f t="shared" si="18"/>
        <v>0</v>
      </c>
      <c r="K177" s="4">
        <f t="shared" si="20"/>
        <v>0</v>
      </c>
    </row>
    <row r="178" spans="1:11" x14ac:dyDescent="0.25">
      <c r="A178" s="10">
        <f t="shared" si="19"/>
        <v>49796</v>
      </c>
      <c r="B178">
        <f t="shared" si="14"/>
        <v>15</v>
      </c>
      <c r="C178">
        <v>177</v>
      </c>
      <c r="E178" s="4">
        <f>K177*Invoer!$B$14/12</f>
        <v>0</v>
      </c>
      <c r="F178" s="4">
        <f t="shared" si="15"/>
        <v>0</v>
      </c>
      <c r="H178" s="4">
        <f t="shared" si="16"/>
        <v>0</v>
      </c>
      <c r="I178" s="4">
        <f t="shared" si="17"/>
        <v>0</v>
      </c>
      <c r="J178" s="4">
        <f t="shared" si="18"/>
        <v>0</v>
      </c>
      <c r="K178" s="4">
        <f t="shared" si="20"/>
        <v>0</v>
      </c>
    </row>
    <row r="179" spans="1:11" x14ac:dyDescent="0.25">
      <c r="A179" s="10">
        <f t="shared" si="19"/>
        <v>49827</v>
      </c>
      <c r="B179">
        <f t="shared" si="14"/>
        <v>15</v>
      </c>
      <c r="C179">
        <v>178</v>
      </c>
      <c r="E179" s="4">
        <f>K178*Invoer!$B$14/12</f>
        <v>0</v>
      </c>
      <c r="F179" s="4">
        <f t="shared" si="15"/>
        <v>0</v>
      </c>
      <c r="H179" s="4">
        <f t="shared" si="16"/>
        <v>0</v>
      </c>
      <c r="I179" s="4">
        <f t="shared" si="17"/>
        <v>0</v>
      </c>
      <c r="J179" s="4">
        <f t="shared" si="18"/>
        <v>0</v>
      </c>
      <c r="K179" s="4">
        <f t="shared" si="20"/>
        <v>0</v>
      </c>
    </row>
    <row r="180" spans="1:11" x14ac:dyDescent="0.25">
      <c r="A180" s="10">
        <f t="shared" si="19"/>
        <v>49857</v>
      </c>
      <c r="B180">
        <f t="shared" si="14"/>
        <v>15</v>
      </c>
      <c r="C180">
        <v>179</v>
      </c>
      <c r="E180" s="4">
        <f>K179*Invoer!$B$14/12</f>
        <v>0</v>
      </c>
      <c r="F180" s="4">
        <f t="shared" si="15"/>
        <v>0</v>
      </c>
      <c r="H180" s="4">
        <f t="shared" si="16"/>
        <v>0</v>
      </c>
      <c r="I180" s="4">
        <f t="shared" si="17"/>
        <v>0</v>
      </c>
      <c r="J180" s="4">
        <f t="shared" si="18"/>
        <v>0</v>
      </c>
      <c r="K180" s="4">
        <f t="shared" si="20"/>
        <v>0</v>
      </c>
    </row>
    <row r="181" spans="1:11" x14ac:dyDescent="0.25">
      <c r="A181" s="10">
        <f t="shared" si="19"/>
        <v>49888</v>
      </c>
      <c r="B181">
        <f t="shared" si="14"/>
        <v>15</v>
      </c>
      <c r="C181">
        <v>180</v>
      </c>
      <c r="E181" s="4">
        <f>K180*Invoer!$B$14/12</f>
        <v>0</v>
      </c>
      <c r="F181" s="4">
        <f t="shared" si="15"/>
        <v>0</v>
      </c>
      <c r="H181" s="4">
        <f t="shared" si="16"/>
        <v>0</v>
      </c>
      <c r="I181" s="4">
        <f t="shared" si="17"/>
        <v>0</v>
      </c>
      <c r="J181" s="4">
        <f t="shared" si="18"/>
        <v>0</v>
      </c>
      <c r="K181" s="4">
        <f t="shared" si="20"/>
        <v>0</v>
      </c>
    </row>
    <row r="182" spans="1:11" x14ac:dyDescent="0.25">
      <c r="A182" s="10">
        <f t="shared" si="19"/>
        <v>49919</v>
      </c>
      <c r="B182">
        <f t="shared" si="14"/>
        <v>16</v>
      </c>
      <c r="C182">
        <v>181</v>
      </c>
      <c r="E182" s="4">
        <f>K181*Invoer!$B$15/12</f>
        <v>0</v>
      </c>
      <c r="F182" s="4">
        <f t="shared" si="15"/>
        <v>0</v>
      </c>
      <c r="H182" s="4">
        <f t="shared" si="16"/>
        <v>0</v>
      </c>
      <c r="I182" s="4">
        <f t="shared" si="17"/>
        <v>0</v>
      </c>
      <c r="J182" s="4">
        <f t="shared" si="18"/>
        <v>0</v>
      </c>
      <c r="K182" s="4">
        <f t="shared" si="20"/>
        <v>0</v>
      </c>
    </row>
    <row r="183" spans="1:11" x14ac:dyDescent="0.25">
      <c r="A183" s="10">
        <f t="shared" si="19"/>
        <v>49949</v>
      </c>
      <c r="B183">
        <f t="shared" si="14"/>
        <v>16</v>
      </c>
      <c r="C183">
        <v>182</v>
      </c>
      <c r="E183" s="4">
        <f>K182*Invoer!$B$15/12</f>
        <v>0</v>
      </c>
      <c r="F183" s="4">
        <f t="shared" si="15"/>
        <v>0</v>
      </c>
      <c r="H183" s="4">
        <f t="shared" si="16"/>
        <v>0</v>
      </c>
      <c r="I183" s="4">
        <f t="shared" si="17"/>
        <v>0</v>
      </c>
      <c r="J183" s="4">
        <f t="shared" si="18"/>
        <v>0</v>
      </c>
      <c r="K183" s="4">
        <f t="shared" si="20"/>
        <v>0</v>
      </c>
    </row>
    <row r="184" spans="1:11" x14ac:dyDescent="0.25">
      <c r="A184" s="10">
        <f t="shared" si="19"/>
        <v>49980</v>
      </c>
      <c r="B184">
        <f t="shared" si="14"/>
        <v>16</v>
      </c>
      <c r="C184">
        <v>183</v>
      </c>
      <c r="E184" s="4">
        <f>K183*Invoer!$B$15/12</f>
        <v>0</v>
      </c>
      <c r="F184" s="4">
        <f t="shared" si="15"/>
        <v>0</v>
      </c>
      <c r="H184" s="4">
        <f t="shared" si="16"/>
        <v>0</v>
      </c>
      <c r="I184" s="4">
        <f t="shared" si="17"/>
        <v>0</v>
      </c>
      <c r="J184" s="4">
        <f t="shared" si="18"/>
        <v>0</v>
      </c>
      <c r="K184" s="4">
        <f t="shared" si="20"/>
        <v>0</v>
      </c>
    </row>
    <row r="185" spans="1:11" x14ac:dyDescent="0.25">
      <c r="A185" s="10">
        <f t="shared" si="19"/>
        <v>50010</v>
      </c>
      <c r="B185">
        <f t="shared" si="14"/>
        <v>16</v>
      </c>
      <c r="C185">
        <v>184</v>
      </c>
      <c r="E185" s="4">
        <f>K184*Invoer!$B$15/12</f>
        <v>0</v>
      </c>
      <c r="F185" s="4">
        <f t="shared" si="15"/>
        <v>0</v>
      </c>
      <c r="H185" s="4">
        <f t="shared" si="16"/>
        <v>0</v>
      </c>
      <c r="I185" s="4">
        <f t="shared" si="17"/>
        <v>0</v>
      </c>
      <c r="J185" s="4">
        <f t="shared" si="18"/>
        <v>0</v>
      </c>
      <c r="K185" s="4">
        <f t="shared" si="20"/>
        <v>0</v>
      </c>
    </row>
    <row r="186" spans="1:11" x14ac:dyDescent="0.25">
      <c r="A186" s="10">
        <f t="shared" si="19"/>
        <v>50041</v>
      </c>
      <c r="B186">
        <f t="shared" si="14"/>
        <v>16</v>
      </c>
      <c r="C186">
        <v>185</v>
      </c>
      <c r="E186" s="4">
        <f>K185*Invoer!$B$15/12</f>
        <v>0</v>
      </c>
      <c r="F186" s="4">
        <f t="shared" si="15"/>
        <v>0</v>
      </c>
      <c r="H186" s="4">
        <f t="shared" si="16"/>
        <v>0</v>
      </c>
      <c r="I186" s="4">
        <f t="shared" si="17"/>
        <v>0</v>
      </c>
      <c r="J186" s="4">
        <f t="shared" si="18"/>
        <v>0</v>
      </c>
      <c r="K186" s="4">
        <f t="shared" si="20"/>
        <v>0</v>
      </c>
    </row>
    <row r="187" spans="1:11" x14ac:dyDescent="0.25">
      <c r="A187" s="10">
        <f t="shared" si="19"/>
        <v>50072</v>
      </c>
      <c r="B187">
        <f t="shared" si="14"/>
        <v>16</v>
      </c>
      <c r="C187">
        <v>186</v>
      </c>
      <c r="E187" s="4">
        <f>K186*Invoer!$B$15/12</f>
        <v>0</v>
      </c>
      <c r="F187" s="4">
        <f t="shared" si="15"/>
        <v>0</v>
      </c>
      <c r="H187" s="4">
        <f t="shared" si="16"/>
        <v>0</v>
      </c>
      <c r="I187" s="4">
        <f t="shared" si="17"/>
        <v>0</v>
      </c>
      <c r="J187" s="4">
        <f t="shared" si="18"/>
        <v>0</v>
      </c>
      <c r="K187" s="4">
        <f t="shared" si="20"/>
        <v>0</v>
      </c>
    </row>
    <row r="188" spans="1:11" x14ac:dyDescent="0.25">
      <c r="A188" s="10">
        <f t="shared" si="19"/>
        <v>50100</v>
      </c>
      <c r="B188">
        <f t="shared" si="14"/>
        <v>16</v>
      </c>
      <c r="C188">
        <v>187</v>
      </c>
      <c r="E188" s="4">
        <f>K187*Invoer!$B$15/12</f>
        <v>0</v>
      </c>
      <c r="F188" s="4">
        <f t="shared" si="15"/>
        <v>0</v>
      </c>
      <c r="H188" s="4">
        <f t="shared" si="16"/>
        <v>0</v>
      </c>
      <c r="I188" s="4">
        <f t="shared" si="17"/>
        <v>0</v>
      </c>
      <c r="J188" s="4">
        <f t="shared" si="18"/>
        <v>0</v>
      </c>
      <c r="K188" s="4">
        <f t="shared" si="20"/>
        <v>0</v>
      </c>
    </row>
    <row r="189" spans="1:11" x14ac:dyDescent="0.25">
      <c r="A189" s="10">
        <f t="shared" si="19"/>
        <v>50131</v>
      </c>
      <c r="B189">
        <f t="shared" si="14"/>
        <v>16</v>
      </c>
      <c r="C189">
        <v>188</v>
      </c>
      <c r="E189" s="4">
        <f>K188*Invoer!$B$15/12</f>
        <v>0</v>
      </c>
      <c r="F189" s="4">
        <f t="shared" si="15"/>
        <v>0</v>
      </c>
      <c r="H189" s="4">
        <f t="shared" si="16"/>
        <v>0</v>
      </c>
      <c r="I189" s="4">
        <f t="shared" si="17"/>
        <v>0</v>
      </c>
      <c r="J189" s="4">
        <f t="shared" si="18"/>
        <v>0</v>
      </c>
      <c r="K189" s="4">
        <f t="shared" si="20"/>
        <v>0</v>
      </c>
    </row>
    <row r="190" spans="1:11" x14ac:dyDescent="0.25">
      <c r="A190" s="10">
        <f t="shared" si="19"/>
        <v>50161</v>
      </c>
      <c r="B190">
        <f t="shared" si="14"/>
        <v>16</v>
      </c>
      <c r="C190">
        <v>189</v>
      </c>
      <c r="E190" s="4">
        <f>K189*Invoer!$B$15/12</f>
        <v>0</v>
      </c>
      <c r="F190" s="4">
        <f t="shared" si="15"/>
        <v>0</v>
      </c>
      <c r="H190" s="4">
        <f t="shared" si="16"/>
        <v>0</v>
      </c>
      <c r="I190" s="4">
        <f t="shared" si="17"/>
        <v>0</v>
      </c>
      <c r="J190" s="4">
        <f t="shared" si="18"/>
        <v>0</v>
      </c>
      <c r="K190" s="4">
        <f t="shared" si="20"/>
        <v>0</v>
      </c>
    </row>
    <row r="191" spans="1:11" x14ac:dyDescent="0.25">
      <c r="A191" s="10">
        <f t="shared" si="19"/>
        <v>50192</v>
      </c>
      <c r="B191">
        <f t="shared" si="14"/>
        <v>16</v>
      </c>
      <c r="C191">
        <v>190</v>
      </c>
      <c r="E191" s="4">
        <f>K190*Invoer!$B$15/12</f>
        <v>0</v>
      </c>
      <c r="F191" s="4">
        <f t="shared" si="15"/>
        <v>0</v>
      </c>
      <c r="H191" s="4">
        <f t="shared" si="16"/>
        <v>0</v>
      </c>
      <c r="I191" s="4">
        <f t="shared" si="17"/>
        <v>0</v>
      </c>
      <c r="J191" s="4">
        <f t="shared" si="18"/>
        <v>0</v>
      </c>
      <c r="K191" s="4">
        <f t="shared" si="20"/>
        <v>0</v>
      </c>
    </row>
    <row r="192" spans="1:11" x14ac:dyDescent="0.25">
      <c r="A192" s="10">
        <f t="shared" si="19"/>
        <v>50222</v>
      </c>
      <c r="B192">
        <f t="shared" si="14"/>
        <v>16</v>
      </c>
      <c r="C192">
        <v>191</v>
      </c>
      <c r="E192" s="4">
        <f>K191*Invoer!$B$15/12</f>
        <v>0</v>
      </c>
      <c r="F192" s="4">
        <f t="shared" si="15"/>
        <v>0</v>
      </c>
      <c r="H192" s="4">
        <f t="shared" si="16"/>
        <v>0</v>
      </c>
      <c r="I192" s="4">
        <f t="shared" si="17"/>
        <v>0</v>
      </c>
      <c r="J192" s="4">
        <f t="shared" si="18"/>
        <v>0</v>
      </c>
      <c r="K192" s="4">
        <f t="shared" si="20"/>
        <v>0</v>
      </c>
    </row>
    <row r="193" spans="1:11" x14ac:dyDescent="0.25">
      <c r="A193" s="10">
        <f t="shared" si="19"/>
        <v>50253</v>
      </c>
      <c r="B193">
        <f t="shared" si="14"/>
        <v>16</v>
      </c>
      <c r="C193">
        <v>192</v>
      </c>
      <c r="E193" s="4">
        <f>K192*Invoer!$B$15/12</f>
        <v>0</v>
      </c>
      <c r="F193" s="4">
        <f t="shared" si="15"/>
        <v>0</v>
      </c>
      <c r="H193" s="4">
        <f t="shared" si="16"/>
        <v>0</v>
      </c>
      <c r="I193" s="4">
        <f t="shared" si="17"/>
        <v>0</v>
      </c>
      <c r="J193" s="4">
        <f t="shared" si="18"/>
        <v>0</v>
      </c>
      <c r="K193" s="4">
        <f t="shared" si="20"/>
        <v>0</v>
      </c>
    </row>
    <row r="194" spans="1:11" x14ac:dyDescent="0.25">
      <c r="A194" s="10">
        <f t="shared" si="19"/>
        <v>50284</v>
      </c>
      <c r="B194">
        <f t="shared" si="14"/>
        <v>17</v>
      </c>
      <c r="C194">
        <v>193</v>
      </c>
      <c r="E194" s="4">
        <f>K193*Invoer!$B$15/12</f>
        <v>0</v>
      </c>
      <c r="F194" s="4">
        <f t="shared" si="15"/>
        <v>0</v>
      </c>
      <c r="H194" s="4">
        <f t="shared" si="16"/>
        <v>0</v>
      </c>
      <c r="I194" s="4">
        <f t="shared" si="17"/>
        <v>0</v>
      </c>
      <c r="J194" s="4">
        <f t="shared" si="18"/>
        <v>0</v>
      </c>
      <c r="K194" s="4">
        <f t="shared" si="20"/>
        <v>0</v>
      </c>
    </row>
    <row r="195" spans="1:11" x14ac:dyDescent="0.25">
      <c r="A195" s="10">
        <f t="shared" si="19"/>
        <v>50314</v>
      </c>
      <c r="B195">
        <f t="shared" ref="B195:B258" si="21">CEILING(C195/12,1)</f>
        <v>17</v>
      </c>
      <c r="C195">
        <v>194</v>
      </c>
      <c r="E195" s="4">
        <f>K194*Invoer!$B$15/12</f>
        <v>0</v>
      </c>
      <c r="F195" s="4">
        <f t="shared" ref="F195:F258" si="22">E195</f>
        <v>0</v>
      </c>
      <c r="H195" s="4">
        <f t="shared" ref="H195:H258" si="23">F195-G195</f>
        <v>0</v>
      </c>
      <c r="I195" s="4">
        <f t="shared" ref="I195:I258" si="24">SUM(D195,F195)</f>
        <v>0</v>
      </c>
      <c r="J195" s="4">
        <f t="shared" ref="J195:J258" si="25">I195-G195</f>
        <v>0</v>
      </c>
      <c r="K195" s="4">
        <f t="shared" si="20"/>
        <v>0</v>
      </c>
    </row>
    <row r="196" spans="1:11" x14ac:dyDescent="0.25">
      <c r="A196" s="10">
        <f t="shared" ref="A196:A259" si="26">DATE(YEAR(A195),MONTH(A195)+1,DAY(A195))</f>
        <v>50345</v>
      </c>
      <c r="B196">
        <f t="shared" si="21"/>
        <v>17</v>
      </c>
      <c r="C196">
        <v>195</v>
      </c>
      <c r="E196" s="4">
        <f>K195*Invoer!$B$15/12</f>
        <v>0</v>
      </c>
      <c r="F196" s="4">
        <f t="shared" si="22"/>
        <v>0</v>
      </c>
      <c r="H196" s="4">
        <f t="shared" si="23"/>
        <v>0</v>
      </c>
      <c r="I196" s="4">
        <f t="shared" si="24"/>
        <v>0</v>
      </c>
      <c r="J196" s="4">
        <f t="shared" si="25"/>
        <v>0</v>
      </c>
      <c r="K196" s="4">
        <f t="shared" si="20"/>
        <v>0</v>
      </c>
    </row>
    <row r="197" spans="1:11" x14ac:dyDescent="0.25">
      <c r="A197" s="10">
        <f t="shared" si="26"/>
        <v>50375</v>
      </c>
      <c r="B197">
        <f t="shared" si="21"/>
        <v>17</v>
      </c>
      <c r="C197">
        <v>196</v>
      </c>
      <c r="E197" s="4">
        <f>K196*Invoer!$B$15/12</f>
        <v>0</v>
      </c>
      <c r="F197" s="4">
        <f t="shared" si="22"/>
        <v>0</v>
      </c>
      <c r="H197" s="4">
        <f t="shared" si="23"/>
        <v>0</v>
      </c>
      <c r="I197" s="4">
        <f t="shared" si="24"/>
        <v>0</v>
      </c>
      <c r="J197" s="4">
        <f t="shared" si="25"/>
        <v>0</v>
      </c>
      <c r="K197" s="4">
        <f t="shared" ref="K197:K260" si="27">K196-D197</f>
        <v>0</v>
      </c>
    </row>
    <row r="198" spans="1:11" x14ac:dyDescent="0.25">
      <c r="A198" s="10">
        <f t="shared" si="26"/>
        <v>50406</v>
      </c>
      <c r="B198">
        <f t="shared" si="21"/>
        <v>17</v>
      </c>
      <c r="C198">
        <v>197</v>
      </c>
      <c r="E198" s="4">
        <f>K197*Invoer!$B$15/12</f>
        <v>0</v>
      </c>
      <c r="F198" s="4">
        <f t="shared" si="22"/>
        <v>0</v>
      </c>
      <c r="H198" s="4">
        <f t="shared" si="23"/>
        <v>0</v>
      </c>
      <c r="I198" s="4">
        <f t="shared" si="24"/>
        <v>0</v>
      </c>
      <c r="J198" s="4">
        <f t="shared" si="25"/>
        <v>0</v>
      </c>
      <c r="K198" s="4">
        <f t="shared" si="27"/>
        <v>0</v>
      </c>
    </row>
    <row r="199" spans="1:11" x14ac:dyDescent="0.25">
      <c r="A199" s="10">
        <f t="shared" si="26"/>
        <v>50437</v>
      </c>
      <c r="B199">
        <f t="shared" si="21"/>
        <v>17</v>
      </c>
      <c r="C199">
        <v>198</v>
      </c>
      <c r="E199" s="4">
        <f>K198*Invoer!$B$15/12</f>
        <v>0</v>
      </c>
      <c r="F199" s="4">
        <f t="shared" si="22"/>
        <v>0</v>
      </c>
      <c r="H199" s="4">
        <f t="shared" si="23"/>
        <v>0</v>
      </c>
      <c r="I199" s="4">
        <f t="shared" si="24"/>
        <v>0</v>
      </c>
      <c r="J199" s="4">
        <f t="shared" si="25"/>
        <v>0</v>
      </c>
      <c r="K199" s="4">
        <f t="shared" si="27"/>
        <v>0</v>
      </c>
    </row>
    <row r="200" spans="1:11" x14ac:dyDescent="0.25">
      <c r="A200" s="10">
        <f t="shared" si="26"/>
        <v>50465</v>
      </c>
      <c r="B200">
        <f t="shared" si="21"/>
        <v>17</v>
      </c>
      <c r="C200">
        <v>199</v>
      </c>
      <c r="E200" s="4">
        <f>K199*Invoer!$B$15/12</f>
        <v>0</v>
      </c>
      <c r="F200" s="4">
        <f t="shared" si="22"/>
        <v>0</v>
      </c>
      <c r="H200" s="4">
        <f t="shared" si="23"/>
        <v>0</v>
      </c>
      <c r="I200" s="4">
        <f t="shared" si="24"/>
        <v>0</v>
      </c>
      <c r="J200" s="4">
        <f t="shared" si="25"/>
        <v>0</v>
      </c>
      <c r="K200" s="4">
        <f t="shared" si="27"/>
        <v>0</v>
      </c>
    </row>
    <row r="201" spans="1:11" x14ac:dyDescent="0.25">
      <c r="A201" s="10">
        <f t="shared" si="26"/>
        <v>50496</v>
      </c>
      <c r="B201">
        <f t="shared" si="21"/>
        <v>17</v>
      </c>
      <c r="C201">
        <v>200</v>
      </c>
      <c r="E201" s="4">
        <f>K200*Invoer!$B$15/12</f>
        <v>0</v>
      </c>
      <c r="F201" s="4">
        <f t="shared" si="22"/>
        <v>0</v>
      </c>
      <c r="H201" s="4">
        <f t="shared" si="23"/>
        <v>0</v>
      </c>
      <c r="I201" s="4">
        <f t="shared" si="24"/>
        <v>0</v>
      </c>
      <c r="J201" s="4">
        <f t="shared" si="25"/>
        <v>0</v>
      </c>
      <c r="K201" s="4">
        <f t="shared" si="27"/>
        <v>0</v>
      </c>
    </row>
    <row r="202" spans="1:11" x14ac:dyDescent="0.25">
      <c r="A202" s="10">
        <f t="shared" si="26"/>
        <v>50526</v>
      </c>
      <c r="B202">
        <f t="shared" si="21"/>
        <v>17</v>
      </c>
      <c r="C202">
        <v>201</v>
      </c>
      <c r="E202" s="4">
        <f>K201*Invoer!$B$15/12</f>
        <v>0</v>
      </c>
      <c r="F202" s="4">
        <f t="shared" si="22"/>
        <v>0</v>
      </c>
      <c r="H202" s="4">
        <f t="shared" si="23"/>
        <v>0</v>
      </c>
      <c r="I202" s="4">
        <f t="shared" si="24"/>
        <v>0</v>
      </c>
      <c r="J202" s="4">
        <f t="shared" si="25"/>
        <v>0</v>
      </c>
      <c r="K202" s="4">
        <f t="shared" si="27"/>
        <v>0</v>
      </c>
    </row>
    <row r="203" spans="1:11" x14ac:dyDescent="0.25">
      <c r="A203" s="10">
        <f t="shared" si="26"/>
        <v>50557</v>
      </c>
      <c r="B203">
        <f t="shared" si="21"/>
        <v>17</v>
      </c>
      <c r="C203">
        <v>202</v>
      </c>
      <c r="E203" s="4">
        <f>K202*Invoer!$B$15/12</f>
        <v>0</v>
      </c>
      <c r="F203" s="4">
        <f t="shared" si="22"/>
        <v>0</v>
      </c>
      <c r="H203" s="4">
        <f t="shared" si="23"/>
        <v>0</v>
      </c>
      <c r="I203" s="4">
        <f t="shared" si="24"/>
        <v>0</v>
      </c>
      <c r="J203" s="4">
        <f t="shared" si="25"/>
        <v>0</v>
      </c>
      <c r="K203" s="4">
        <f t="shared" si="27"/>
        <v>0</v>
      </c>
    </row>
    <row r="204" spans="1:11" x14ac:dyDescent="0.25">
      <c r="A204" s="10">
        <f t="shared" si="26"/>
        <v>50587</v>
      </c>
      <c r="B204">
        <f t="shared" si="21"/>
        <v>17</v>
      </c>
      <c r="C204">
        <v>203</v>
      </c>
      <c r="E204" s="4">
        <f>K203*Invoer!$B$15/12</f>
        <v>0</v>
      </c>
      <c r="F204" s="4">
        <f t="shared" si="22"/>
        <v>0</v>
      </c>
      <c r="H204" s="4">
        <f t="shared" si="23"/>
        <v>0</v>
      </c>
      <c r="I204" s="4">
        <f t="shared" si="24"/>
        <v>0</v>
      </c>
      <c r="J204" s="4">
        <f t="shared" si="25"/>
        <v>0</v>
      </c>
      <c r="K204" s="4">
        <f t="shared" si="27"/>
        <v>0</v>
      </c>
    </row>
    <row r="205" spans="1:11" x14ac:dyDescent="0.25">
      <c r="A205" s="10">
        <f t="shared" si="26"/>
        <v>50618</v>
      </c>
      <c r="B205">
        <f t="shared" si="21"/>
        <v>17</v>
      </c>
      <c r="C205">
        <v>204</v>
      </c>
      <c r="E205" s="4">
        <f>K204*Invoer!$B$15/12</f>
        <v>0</v>
      </c>
      <c r="F205" s="4">
        <f t="shared" si="22"/>
        <v>0</v>
      </c>
      <c r="H205" s="4">
        <f t="shared" si="23"/>
        <v>0</v>
      </c>
      <c r="I205" s="4">
        <f t="shared" si="24"/>
        <v>0</v>
      </c>
      <c r="J205" s="4">
        <f t="shared" si="25"/>
        <v>0</v>
      </c>
      <c r="K205" s="4">
        <f t="shared" si="27"/>
        <v>0</v>
      </c>
    </row>
    <row r="206" spans="1:11" x14ac:dyDescent="0.25">
      <c r="A206" s="10">
        <f t="shared" si="26"/>
        <v>50649</v>
      </c>
      <c r="B206">
        <f t="shared" si="21"/>
        <v>18</v>
      </c>
      <c r="C206">
        <v>205</v>
      </c>
      <c r="E206" s="4">
        <f>K205*Invoer!$B$15/12</f>
        <v>0</v>
      </c>
      <c r="F206" s="4">
        <f t="shared" si="22"/>
        <v>0</v>
      </c>
      <c r="H206" s="4">
        <f t="shared" si="23"/>
        <v>0</v>
      </c>
      <c r="I206" s="4">
        <f t="shared" si="24"/>
        <v>0</v>
      </c>
      <c r="J206" s="4">
        <f t="shared" si="25"/>
        <v>0</v>
      </c>
      <c r="K206" s="4">
        <f t="shared" si="27"/>
        <v>0</v>
      </c>
    </row>
    <row r="207" spans="1:11" x14ac:dyDescent="0.25">
      <c r="A207" s="10">
        <f t="shared" si="26"/>
        <v>50679</v>
      </c>
      <c r="B207">
        <f t="shared" si="21"/>
        <v>18</v>
      </c>
      <c r="C207">
        <v>206</v>
      </c>
      <c r="E207" s="4">
        <f>K206*Invoer!$B$15/12</f>
        <v>0</v>
      </c>
      <c r="F207" s="4">
        <f t="shared" si="22"/>
        <v>0</v>
      </c>
      <c r="H207" s="4">
        <f t="shared" si="23"/>
        <v>0</v>
      </c>
      <c r="I207" s="4">
        <f t="shared" si="24"/>
        <v>0</v>
      </c>
      <c r="J207" s="4">
        <f t="shared" si="25"/>
        <v>0</v>
      </c>
      <c r="K207" s="4">
        <f t="shared" si="27"/>
        <v>0</v>
      </c>
    </row>
    <row r="208" spans="1:11" x14ac:dyDescent="0.25">
      <c r="A208" s="10">
        <f t="shared" si="26"/>
        <v>50710</v>
      </c>
      <c r="B208">
        <f t="shared" si="21"/>
        <v>18</v>
      </c>
      <c r="C208">
        <v>207</v>
      </c>
      <c r="E208" s="4">
        <f>K207*Invoer!$B$15/12</f>
        <v>0</v>
      </c>
      <c r="F208" s="4">
        <f t="shared" si="22"/>
        <v>0</v>
      </c>
      <c r="H208" s="4">
        <f t="shared" si="23"/>
        <v>0</v>
      </c>
      <c r="I208" s="4">
        <f t="shared" si="24"/>
        <v>0</v>
      </c>
      <c r="J208" s="4">
        <f t="shared" si="25"/>
        <v>0</v>
      </c>
      <c r="K208" s="4">
        <f t="shared" si="27"/>
        <v>0</v>
      </c>
    </row>
    <row r="209" spans="1:11" x14ac:dyDescent="0.25">
      <c r="A209" s="10">
        <f t="shared" si="26"/>
        <v>50740</v>
      </c>
      <c r="B209">
        <f t="shared" si="21"/>
        <v>18</v>
      </c>
      <c r="C209">
        <v>208</v>
      </c>
      <c r="E209" s="4">
        <f>K208*Invoer!$B$15/12</f>
        <v>0</v>
      </c>
      <c r="F209" s="4">
        <f t="shared" si="22"/>
        <v>0</v>
      </c>
      <c r="H209" s="4">
        <f t="shared" si="23"/>
        <v>0</v>
      </c>
      <c r="I209" s="4">
        <f t="shared" si="24"/>
        <v>0</v>
      </c>
      <c r="J209" s="4">
        <f t="shared" si="25"/>
        <v>0</v>
      </c>
      <c r="K209" s="4">
        <f t="shared" si="27"/>
        <v>0</v>
      </c>
    </row>
    <row r="210" spans="1:11" x14ac:dyDescent="0.25">
      <c r="A210" s="10">
        <f t="shared" si="26"/>
        <v>50771</v>
      </c>
      <c r="B210">
        <f t="shared" si="21"/>
        <v>18</v>
      </c>
      <c r="C210">
        <v>209</v>
      </c>
      <c r="E210" s="4">
        <f>K209*Invoer!$B$15/12</f>
        <v>0</v>
      </c>
      <c r="F210" s="4">
        <f t="shared" si="22"/>
        <v>0</v>
      </c>
      <c r="H210" s="4">
        <f t="shared" si="23"/>
        <v>0</v>
      </c>
      <c r="I210" s="4">
        <f t="shared" si="24"/>
        <v>0</v>
      </c>
      <c r="J210" s="4">
        <f t="shared" si="25"/>
        <v>0</v>
      </c>
      <c r="K210" s="4">
        <f t="shared" si="27"/>
        <v>0</v>
      </c>
    </row>
    <row r="211" spans="1:11" x14ac:dyDescent="0.25">
      <c r="A211" s="10">
        <f t="shared" si="26"/>
        <v>50802</v>
      </c>
      <c r="B211">
        <f t="shared" si="21"/>
        <v>18</v>
      </c>
      <c r="C211">
        <v>210</v>
      </c>
      <c r="E211" s="4">
        <f>K210*Invoer!$B$15/12</f>
        <v>0</v>
      </c>
      <c r="F211" s="4">
        <f t="shared" si="22"/>
        <v>0</v>
      </c>
      <c r="H211" s="4">
        <f t="shared" si="23"/>
        <v>0</v>
      </c>
      <c r="I211" s="4">
        <f t="shared" si="24"/>
        <v>0</v>
      </c>
      <c r="J211" s="4">
        <f t="shared" si="25"/>
        <v>0</v>
      </c>
      <c r="K211" s="4">
        <f t="shared" si="27"/>
        <v>0</v>
      </c>
    </row>
    <row r="212" spans="1:11" x14ac:dyDescent="0.25">
      <c r="A212" s="10">
        <f t="shared" si="26"/>
        <v>50830</v>
      </c>
      <c r="B212">
        <f t="shared" si="21"/>
        <v>18</v>
      </c>
      <c r="C212">
        <v>211</v>
      </c>
      <c r="E212" s="4">
        <f>K211*Invoer!$B$15/12</f>
        <v>0</v>
      </c>
      <c r="F212" s="4">
        <f t="shared" si="22"/>
        <v>0</v>
      </c>
      <c r="H212" s="4">
        <f t="shared" si="23"/>
        <v>0</v>
      </c>
      <c r="I212" s="4">
        <f t="shared" si="24"/>
        <v>0</v>
      </c>
      <c r="J212" s="4">
        <f t="shared" si="25"/>
        <v>0</v>
      </c>
      <c r="K212" s="4">
        <f t="shared" si="27"/>
        <v>0</v>
      </c>
    </row>
    <row r="213" spans="1:11" x14ac:dyDescent="0.25">
      <c r="A213" s="10">
        <f t="shared" si="26"/>
        <v>50861</v>
      </c>
      <c r="B213">
        <f t="shared" si="21"/>
        <v>18</v>
      </c>
      <c r="C213">
        <v>212</v>
      </c>
      <c r="E213" s="4">
        <f>K212*Invoer!$B$15/12</f>
        <v>0</v>
      </c>
      <c r="F213" s="4">
        <f t="shared" si="22"/>
        <v>0</v>
      </c>
      <c r="H213" s="4">
        <f t="shared" si="23"/>
        <v>0</v>
      </c>
      <c r="I213" s="4">
        <f t="shared" si="24"/>
        <v>0</v>
      </c>
      <c r="J213" s="4">
        <f t="shared" si="25"/>
        <v>0</v>
      </c>
      <c r="K213" s="4">
        <f t="shared" si="27"/>
        <v>0</v>
      </c>
    </row>
    <row r="214" spans="1:11" x14ac:dyDescent="0.25">
      <c r="A214" s="10">
        <f t="shared" si="26"/>
        <v>50891</v>
      </c>
      <c r="B214">
        <f t="shared" si="21"/>
        <v>18</v>
      </c>
      <c r="C214">
        <v>213</v>
      </c>
      <c r="E214" s="4">
        <f>K213*Invoer!$B$15/12</f>
        <v>0</v>
      </c>
      <c r="F214" s="4">
        <f t="shared" si="22"/>
        <v>0</v>
      </c>
      <c r="H214" s="4">
        <f t="shared" si="23"/>
        <v>0</v>
      </c>
      <c r="I214" s="4">
        <f t="shared" si="24"/>
        <v>0</v>
      </c>
      <c r="J214" s="4">
        <f t="shared" si="25"/>
        <v>0</v>
      </c>
      <c r="K214" s="4">
        <f t="shared" si="27"/>
        <v>0</v>
      </c>
    </row>
    <row r="215" spans="1:11" x14ac:dyDescent="0.25">
      <c r="A215" s="10">
        <f t="shared" si="26"/>
        <v>50922</v>
      </c>
      <c r="B215">
        <f t="shared" si="21"/>
        <v>18</v>
      </c>
      <c r="C215">
        <v>214</v>
      </c>
      <c r="E215" s="4">
        <f>K214*Invoer!$B$15/12</f>
        <v>0</v>
      </c>
      <c r="F215" s="4">
        <f t="shared" si="22"/>
        <v>0</v>
      </c>
      <c r="H215" s="4">
        <f t="shared" si="23"/>
        <v>0</v>
      </c>
      <c r="I215" s="4">
        <f t="shared" si="24"/>
        <v>0</v>
      </c>
      <c r="J215" s="4">
        <f t="shared" si="25"/>
        <v>0</v>
      </c>
      <c r="K215" s="4">
        <f t="shared" si="27"/>
        <v>0</v>
      </c>
    </row>
    <row r="216" spans="1:11" x14ac:dyDescent="0.25">
      <c r="A216" s="10">
        <f t="shared" si="26"/>
        <v>50952</v>
      </c>
      <c r="B216">
        <f t="shared" si="21"/>
        <v>18</v>
      </c>
      <c r="C216">
        <v>215</v>
      </c>
      <c r="E216" s="4">
        <f>K215*Invoer!$B$15/12</f>
        <v>0</v>
      </c>
      <c r="F216" s="4">
        <f t="shared" si="22"/>
        <v>0</v>
      </c>
      <c r="H216" s="4">
        <f t="shared" si="23"/>
        <v>0</v>
      </c>
      <c r="I216" s="4">
        <f t="shared" si="24"/>
        <v>0</v>
      </c>
      <c r="J216" s="4">
        <f t="shared" si="25"/>
        <v>0</v>
      </c>
      <c r="K216" s="4">
        <f t="shared" si="27"/>
        <v>0</v>
      </c>
    </row>
    <row r="217" spans="1:11" x14ac:dyDescent="0.25">
      <c r="A217" s="10">
        <f t="shared" si="26"/>
        <v>50983</v>
      </c>
      <c r="B217">
        <f t="shared" si="21"/>
        <v>18</v>
      </c>
      <c r="C217">
        <v>216</v>
      </c>
      <c r="E217" s="4">
        <f>K216*Invoer!$B$15/12</f>
        <v>0</v>
      </c>
      <c r="F217" s="4">
        <f t="shared" si="22"/>
        <v>0</v>
      </c>
      <c r="H217" s="4">
        <f t="shared" si="23"/>
        <v>0</v>
      </c>
      <c r="I217" s="4">
        <f t="shared" si="24"/>
        <v>0</v>
      </c>
      <c r="J217" s="4">
        <f t="shared" si="25"/>
        <v>0</v>
      </c>
      <c r="K217" s="4">
        <f t="shared" si="27"/>
        <v>0</v>
      </c>
    </row>
    <row r="218" spans="1:11" x14ac:dyDescent="0.25">
      <c r="A218" s="10">
        <f t="shared" si="26"/>
        <v>51014</v>
      </c>
      <c r="B218">
        <f t="shared" si="21"/>
        <v>19</v>
      </c>
      <c r="C218">
        <v>217</v>
      </c>
      <c r="E218" s="4">
        <f>K217*Invoer!$B$15/12</f>
        <v>0</v>
      </c>
      <c r="F218" s="4">
        <f t="shared" si="22"/>
        <v>0</v>
      </c>
      <c r="H218" s="4">
        <f t="shared" si="23"/>
        <v>0</v>
      </c>
      <c r="I218" s="4">
        <f t="shared" si="24"/>
        <v>0</v>
      </c>
      <c r="J218" s="4">
        <f t="shared" si="25"/>
        <v>0</v>
      </c>
      <c r="K218" s="4">
        <f t="shared" si="27"/>
        <v>0</v>
      </c>
    </row>
    <row r="219" spans="1:11" x14ac:dyDescent="0.25">
      <c r="A219" s="10">
        <f t="shared" si="26"/>
        <v>51044</v>
      </c>
      <c r="B219">
        <f t="shared" si="21"/>
        <v>19</v>
      </c>
      <c r="C219">
        <v>218</v>
      </c>
      <c r="E219" s="4">
        <f>K218*Invoer!$B$15/12</f>
        <v>0</v>
      </c>
      <c r="F219" s="4">
        <f t="shared" si="22"/>
        <v>0</v>
      </c>
      <c r="H219" s="4">
        <f t="shared" si="23"/>
        <v>0</v>
      </c>
      <c r="I219" s="4">
        <f t="shared" si="24"/>
        <v>0</v>
      </c>
      <c r="J219" s="4">
        <f t="shared" si="25"/>
        <v>0</v>
      </c>
      <c r="K219" s="4">
        <f t="shared" si="27"/>
        <v>0</v>
      </c>
    </row>
    <row r="220" spans="1:11" x14ac:dyDescent="0.25">
      <c r="A220" s="10">
        <f t="shared" si="26"/>
        <v>51075</v>
      </c>
      <c r="B220">
        <f t="shared" si="21"/>
        <v>19</v>
      </c>
      <c r="C220">
        <v>219</v>
      </c>
      <c r="E220" s="4">
        <f>K219*Invoer!$B$15/12</f>
        <v>0</v>
      </c>
      <c r="F220" s="4">
        <f t="shared" si="22"/>
        <v>0</v>
      </c>
      <c r="H220" s="4">
        <f t="shared" si="23"/>
        <v>0</v>
      </c>
      <c r="I220" s="4">
        <f t="shared" si="24"/>
        <v>0</v>
      </c>
      <c r="J220" s="4">
        <f t="shared" si="25"/>
        <v>0</v>
      </c>
      <c r="K220" s="4">
        <f t="shared" si="27"/>
        <v>0</v>
      </c>
    </row>
    <row r="221" spans="1:11" x14ac:dyDescent="0.25">
      <c r="A221" s="10">
        <f t="shared" si="26"/>
        <v>51105</v>
      </c>
      <c r="B221">
        <f t="shared" si="21"/>
        <v>19</v>
      </c>
      <c r="C221">
        <v>220</v>
      </c>
      <c r="E221" s="4">
        <f>K220*Invoer!$B$15/12</f>
        <v>0</v>
      </c>
      <c r="F221" s="4">
        <f t="shared" si="22"/>
        <v>0</v>
      </c>
      <c r="H221" s="4">
        <f t="shared" si="23"/>
        <v>0</v>
      </c>
      <c r="I221" s="4">
        <f t="shared" si="24"/>
        <v>0</v>
      </c>
      <c r="J221" s="4">
        <f t="shared" si="25"/>
        <v>0</v>
      </c>
      <c r="K221" s="4">
        <f t="shared" si="27"/>
        <v>0</v>
      </c>
    </row>
    <row r="222" spans="1:11" x14ac:dyDescent="0.25">
      <c r="A222" s="10">
        <f t="shared" si="26"/>
        <v>51136</v>
      </c>
      <c r="B222">
        <f t="shared" si="21"/>
        <v>19</v>
      </c>
      <c r="C222">
        <v>221</v>
      </c>
      <c r="E222" s="4">
        <f>K221*Invoer!$B$15/12</f>
        <v>0</v>
      </c>
      <c r="F222" s="4">
        <f t="shared" si="22"/>
        <v>0</v>
      </c>
      <c r="H222" s="4">
        <f t="shared" si="23"/>
        <v>0</v>
      </c>
      <c r="I222" s="4">
        <f t="shared" si="24"/>
        <v>0</v>
      </c>
      <c r="J222" s="4">
        <f t="shared" si="25"/>
        <v>0</v>
      </c>
      <c r="K222" s="4">
        <f t="shared" si="27"/>
        <v>0</v>
      </c>
    </row>
    <row r="223" spans="1:11" x14ac:dyDescent="0.25">
      <c r="A223" s="10">
        <f t="shared" si="26"/>
        <v>51167</v>
      </c>
      <c r="B223">
        <f t="shared" si="21"/>
        <v>19</v>
      </c>
      <c r="C223">
        <v>222</v>
      </c>
      <c r="E223" s="4">
        <f>K222*Invoer!$B$15/12</f>
        <v>0</v>
      </c>
      <c r="F223" s="4">
        <f t="shared" si="22"/>
        <v>0</v>
      </c>
      <c r="H223" s="4">
        <f t="shared" si="23"/>
        <v>0</v>
      </c>
      <c r="I223" s="4">
        <f t="shared" si="24"/>
        <v>0</v>
      </c>
      <c r="J223" s="4">
        <f t="shared" si="25"/>
        <v>0</v>
      </c>
      <c r="K223" s="4">
        <f t="shared" si="27"/>
        <v>0</v>
      </c>
    </row>
    <row r="224" spans="1:11" x14ac:dyDescent="0.25">
      <c r="A224" s="10">
        <f t="shared" si="26"/>
        <v>51196</v>
      </c>
      <c r="B224">
        <f t="shared" si="21"/>
        <v>19</v>
      </c>
      <c r="C224">
        <v>223</v>
      </c>
      <c r="E224" s="4">
        <f>K223*Invoer!$B$15/12</f>
        <v>0</v>
      </c>
      <c r="F224" s="4">
        <f t="shared" si="22"/>
        <v>0</v>
      </c>
      <c r="H224" s="4">
        <f t="shared" si="23"/>
        <v>0</v>
      </c>
      <c r="I224" s="4">
        <f t="shared" si="24"/>
        <v>0</v>
      </c>
      <c r="J224" s="4">
        <f t="shared" si="25"/>
        <v>0</v>
      </c>
      <c r="K224" s="4">
        <f t="shared" si="27"/>
        <v>0</v>
      </c>
    </row>
    <row r="225" spans="1:11" x14ac:dyDescent="0.25">
      <c r="A225" s="10">
        <f t="shared" si="26"/>
        <v>51227</v>
      </c>
      <c r="B225">
        <f t="shared" si="21"/>
        <v>19</v>
      </c>
      <c r="C225">
        <v>224</v>
      </c>
      <c r="E225" s="4">
        <f>K224*Invoer!$B$15/12</f>
        <v>0</v>
      </c>
      <c r="F225" s="4">
        <f t="shared" si="22"/>
        <v>0</v>
      </c>
      <c r="H225" s="4">
        <f t="shared" si="23"/>
        <v>0</v>
      </c>
      <c r="I225" s="4">
        <f t="shared" si="24"/>
        <v>0</v>
      </c>
      <c r="J225" s="4">
        <f t="shared" si="25"/>
        <v>0</v>
      </c>
      <c r="K225" s="4">
        <f t="shared" si="27"/>
        <v>0</v>
      </c>
    </row>
    <row r="226" spans="1:11" x14ac:dyDescent="0.25">
      <c r="A226" s="10">
        <f t="shared" si="26"/>
        <v>51257</v>
      </c>
      <c r="B226">
        <f t="shared" si="21"/>
        <v>19</v>
      </c>
      <c r="C226">
        <v>225</v>
      </c>
      <c r="E226" s="4">
        <f>K225*Invoer!$B$15/12</f>
        <v>0</v>
      </c>
      <c r="F226" s="4">
        <f t="shared" si="22"/>
        <v>0</v>
      </c>
      <c r="H226" s="4">
        <f t="shared" si="23"/>
        <v>0</v>
      </c>
      <c r="I226" s="4">
        <f t="shared" si="24"/>
        <v>0</v>
      </c>
      <c r="J226" s="4">
        <f t="shared" si="25"/>
        <v>0</v>
      </c>
      <c r="K226" s="4">
        <f t="shared" si="27"/>
        <v>0</v>
      </c>
    </row>
    <row r="227" spans="1:11" x14ac:dyDescent="0.25">
      <c r="A227" s="10">
        <f t="shared" si="26"/>
        <v>51288</v>
      </c>
      <c r="B227">
        <f t="shared" si="21"/>
        <v>19</v>
      </c>
      <c r="C227">
        <v>226</v>
      </c>
      <c r="E227" s="4">
        <f>K226*Invoer!$B$15/12</f>
        <v>0</v>
      </c>
      <c r="F227" s="4">
        <f t="shared" si="22"/>
        <v>0</v>
      </c>
      <c r="H227" s="4">
        <f t="shared" si="23"/>
        <v>0</v>
      </c>
      <c r="I227" s="4">
        <f t="shared" si="24"/>
        <v>0</v>
      </c>
      <c r="J227" s="4">
        <f t="shared" si="25"/>
        <v>0</v>
      </c>
      <c r="K227" s="4">
        <f t="shared" si="27"/>
        <v>0</v>
      </c>
    </row>
    <row r="228" spans="1:11" x14ac:dyDescent="0.25">
      <c r="A228" s="10">
        <f t="shared" si="26"/>
        <v>51318</v>
      </c>
      <c r="B228">
        <f t="shared" si="21"/>
        <v>19</v>
      </c>
      <c r="C228">
        <v>227</v>
      </c>
      <c r="E228" s="4">
        <f>K227*Invoer!$B$15/12</f>
        <v>0</v>
      </c>
      <c r="F228" s="4">
        <f t="shared" si="22"/>
        <v>0</v>
      </c>
      <c r="H228" s="4">
        <f t="shared" si="23"/>
        <v>0</v>
      </c>
      <c r="I228" s="4">
        <f t="shared" si="24"/>
        <v>0</v>
      </c>
      <c r="J228" s="4">
        <f t="shared" si="25"/>
        <v>0</v>
      </c>
      <c r="K228" s="4">
        <f t="shared" si="27"/>
        <v>0</v>
      </c>
    </row>
    <row r="229" spans="1:11" x14ac:dyDescent="0.25">
      <c r="A229" s="10">
        <f t="shared" si="26"/>
        <v>51349</v>
      </c>
      <c r="B229">
        <f t="shared" si="21"/>
        <v>19</v>
      </c>
      <c r="C229">
        <v>228</v>
      </c>
      <c r="E229" s="4">
        <f>K228*Invoer!$B$15/12</f>
        <v>0</v>
      </c>
      <c r="F229" s="4">
        <f t="shared" si="22"/>
        <v>0</v>
      </c>
      <c r="H229" s="4">
        <f t="shared" si="23"/>
        <v>0</v>
      </c>
      <c r="I229" s="4">
        <f t="shared" si="24"/>
        <v>0</v>
      </c>
      <c r="J229" s="4">
        <f t="shared" si="25"/>
        <v>0</v>
      </c>
      <c r="K229" s="4">
        <f t="shared" si="27"/>
        <v>0</v>
      </c>
    </row>
    <row r="230" spans="1:11" x14ac:dyDescent="0.25">
      <c r="A230" s="10">
        <f t="shared" si="26"/>
        <v>51380</v>
      </c>
      <c r="B230">
        <f t="shared" si="21"/>
        <v>20</v>
      </c>
      <c r="C230">
        <v>229</v>
      </c>
      <c r="E230" s="4">
        <f>K229*Invoer!$B$15/12</f>
        <v>0</v>
      </c>
      <c r="F230" s="4">
        <f t="shared" si="22"/>
        <v>0</v>
      </c>
      <c r="H230" s="4">
        <f t="shared" si="23"/>
        <v>0</v>
      </c>
      <c r="I230" s="4">
        <f t="shared" si="24"/>
        <v>0</v>
      </c>
      <c r="J230" s="4">
        <f t="shared" si="25"/>
        <v>0</v>
      </c>
      <c r="K230" s="4">
        <f t="shared" si="27"/>
        <v>0</v>
      </c>
    </row>
    <row r="231" spans="1:11" x14ac:dyDescent="0.25">
      <c r="A231" s="10">
        <f t="shared" si="26"/>
        <v>51410</v>
      </c>
      <c r="B231">
        <f t="shared" si="21"/>
        <v>20</v>
      </c>
      <c r="C231">
        <v>230</v>
      </c>
      <c r="E231" s="4">
        <f>K230*Invoer!$B$15/12</f>
        <v>0</v>
      </c>
      <c r="F231" s="4">
        <f t="shared" si="22"/>
        <v>0</v>
      </c>
      <c r="H231" s="4">
        <f t="shared" si="23"/>
        <v>0</v>
      </c>
      <c r="I231" s="4">
        <f t="shared" si="24"/>
        <v>0</v>
      </c>
      <c r="J231" s="4">
        <f t="shared" si="25"/>
        <v>0</v>
      </c>
      <c r="K231" s="4">
        <f t="shared" si="27"/>
        <v>0</v>
      </c>
    </row>
    <row r="232" spans="1:11" x14ac:dyDescent="0.25">
      <c r="A232" s="10">
        <f t="shared" si="26"/>
        <v>51441</v>
      </c>
      <c r="B232">
        <f t="shared" si="21"/>
        <v>20</v>
      </c>
      <c r="C232">
        <v>231</v>
      </c>
      <c r="E232" s="4">
        <f>K231*Invoer!$B$15/12</f>
        <v>0</v>
      </c>
      <c r="F232" s="4">
        <f t="shared" si="22"/>
        <v>0</v>
      </c>
      <c r="H232" s="4">
        <f t="shared" si="23"/>
        <v>0</v>
      </c>
      <c r="I232" s="4">
        <f t="shared" si="24"/>
        <v>0</v>
      </c>
      <c r="J232" s="4">
        <f t="shared" si="25"/>
        <v>0</v>
      </c>
      <c r="K232" s="4">
        <f t="shared" si="27"/>
        <v>0</v>
      </c>
    </row>
    <row r="233" spans="1:11" x14ac:dyDescent="0.25">
      <c r="A233" s="10">
        <f t="shared" si="26"/>
        <v>51471</v>
      </c>
      <c r="B233">
        <f t="shared" si="21"/>
        <v>20</v>
      </c>
      <c r="C233">
        <v>232</v>
      </c>
      <c r="E233" s="4">
        <f>K232*Invoer!$B$15/12</f>
        <v>0</v>
      </c>
      <c r="F233" s="4">
        <f t="shared" si="22"/>
        <v>0</v>
      </c>
      <c r="H233" s="4">
        <f t="shared" si="23"/>
        <v>0</v>
      </c>
      <c r="I233" s="4">
        <f t="shared" si="24"/>
        <v>0</v>
      </c>
      <c r="J233" s="4">
        <f t="shared" si="25"/>
        <v>0</v>
      </c>
      <c r="K233" s="4">
        <f t="shared" si="27"/>
        <v>0</v>
      </c>
    </row>
    <row r="234" spans="1:11" x14ac:dyDescent="0.25">
      <c r="A234" s="10">
        <f t="shared" si="26"/>
        <v>51502</v>
      </c>
      <c r="B234">
        <f t="shared" si="21"/>
        <v>20</v>
      </c>
      <c r="C234">
        <v>233</v>
      </c>
      <c r="E234" s="4">
        <f>K233*Invoer!$B$15/12</f>
        <v>0</v>
      </c>
      <c r="F234" s="4">
        <f t="shared" si="22"/>
        <v>0</v>
      </c>
      <c r="H234" s="4">
        <f t="shared" si="23"/>
        <v>0</v>
      </c>
      <c r="I234" s="4">
        <f t="shared" si="24"/>
        <v>0</v>
      </c>
      <c r="J234" s="4">
        <f t="shared" si="25"/>
        <v>0</v>
      </c>
      <c r="K234" s="4">
        <f t="shared" si="27"/>
        <v>0</v>
      </c>
    </row>
    <row r="235" spans="1:11" x14ac:dyDescent="0.25">
      <c r="A235" s="10">
        <f t="shared" si="26"/>
        <v>51533</v>
      </c>
      <c r="B235">
        <f t="shared" si="21"/>
        <v>20</v>
      </c>
      <c r="C235">
        <v>234</v>
      </c>
      <c r="E235" s="4">
        <f>K234*Invoer!$B$15/12</f>
        <v>0</v>
      </c>
      <c r="F235" s="4">
        <f t="shared" si="22"/>
        <v>0</v>
      </c>
      <c r="H235" s="4">
        <f t="shared" si="23"/>
        <v>0</v>
      </c>
      <c r="I235" s="4">
        <f t="shared" si="24"/>
        <v>0</v>
      </c>
      <c r="J235" s="4">
        <f t="shared" si="25"/>
        <v>0</v>
      </c>
      <c r="K235" s="4">
        <f t="shared" si="27"/>
        <v>0</v>
      </c>
    </row>
    <row r="236" spans="1:11" x14ac:dyDescent="0.25">
      <c r="A236" s="10">
        <f t="shared" si="26"/>
        <v>51561</v>
      </c>
      <c r="B236">
        <f t="shared" si="21"/>
        <v>20</v>
      </c>
      <c r="C236">
        <v>235</v>
      </c>
      <c r="E236" s="4">
        <f>K235*Invoer!$B$15/12</f>
        <v>0</v>
      </c>
      <c r="F236" s="4">
        <f t="shared" si="22"/>
        <v>0</v>
      </c>
      <c r="H236" s="4">
        <f t="shared" si="23"/>
        <v>0</v>
      </c>
      <c r="I236" s="4">
        <f t="shared" si="24"/>
        <v>0</v>
      </c>
      <c r="J236" s="4">
        <f t="shared" si="25"/>
        <v>0</v>
      </c>
      <c r="K236" s="4">
        <f t="shared" si="27"/>
        <v>0</v>
      </c>
    </row>
    <row r="237" spans="1:11" x14ac:dyDescent="0.25">
      <c r="A237" s="10">
        <f t="shared" si="26"/>
        <v>51592</v>
      </c>
      <c r="B237">
        <f t="shared" si="21"/>
        <v>20</v>
      </c>
      <c r="C237">
        <v>236</v>
      </c>
      <c r="E237" s="4">
        <f>K236*Invoer!$B$15/12</f>
        <v>0</v>
      </c>
      <c r="F237" s="4">
        <f t="shared" si="22"/>
        <v>0</v>
      </c>
      <c r="H237" s="4">
        <f t="shared" si="23"/>
        <v>0</v>
      </c>
      <c r="I237" s="4">
        <f t="shared" si="24"/>
        <v>0</v>
      </c>
      <c r="J237" s="4">
        <f t="shared" si="25"/>
        <v>0</v>
      </c>
      <c r="K237" s="4">
        <f t="shared" si="27"/>
        <v>0</v>
      </c>
    </row>
    <row r="238" spans="1:11" x14ac:dyDescent="0.25">
      <c r="A238" s="10">
        <f t="shared" si="26"/>
        <v>51622</v>
      </c>
      <c r="B238">
        <f t="shared" si="21"/>
        <v>20</v>
      </c>
      <c r="C238">
        <v>237</v>
      </c>
      <c r="E238" s="4">
        <f>K237*Invoer!$B$15/12</f>
        <v>0</v>
      </c>
      <c r="F238" s="4">
        <f t="shared" si="22"/>
        <v>0</v>
      </c>
      <c r="H238" s="4">
        <f t="shared" si="23"/>
        <v>0</v>
      </c>
      <c r="I238" s="4">
        <f t="shared" si="24"/>
        <v>0</v>
      </c>
      <c r="J238" s="4">
        <f t="shared" si="25"/>
        <v>0</v>
      </c>
      <c r="K238" s="4">
        <f t="shared" si="27"/>
        <v>0</v>
      </c>
    </row>
    <row r="239" spans="1:11" x14ac:dyDescent="0.25">
      <c r="A239" s="10">
        <f t="shared" si="26"/>
        <v>51653</v>
      </c>
      <c r="B239">
        <f t="shared" si="21"/>
        <v>20</v>
      </c>
      <c r="C239">
        <v>238</v>
      </c>
      <c r="E239" s="4">
        <f>K238*Invoer!$B$15/12</f>
        <v>0</v>
      </c>
      <c r="F239" s="4">
        <f t="shared" si="22"/>
        <v>0</v>
      </c>
      <c r="H239" s="4">
        <f t="shared" si="23"/>
        <v>0</v>
      </c>
      <c r="I239" s="4">
        <f t="shared" si="24"/>
        <v>0</v>
      </c>
      <c r="J239" s="4">
        <f t="shared" si="25"/>
        <v>0</v>
      </c>
      <c r="K239" s="4">
        <f t="shared" si="27"/>
        <v>0</v>
      </c>
    </row>
    <row r="240" spans="1:11" x14ac:dyDescent="0.25">
      <c r="A240" s="10">
        <f t="shared" si="26"/>
        <v>51683</v>
      </c>
      <c r="B240">
        <f t="shared" si="21"/>
        <v>20</v>
      </c>
      <c r="C240">
        <v>239</v>
      </c>
      <c r="E240" s="4">
        <f>K239*Invoer!$B$15/12</f>
        <v>0</v>
      </c>
      <c r="F240" s="4">
        <f t="shared" si="22"/>
        <v>0</v>
      </c>
      <c r="H240" s="4">
        <f t="shared" si="23"/>
        <v>0</v>
      </c>
      <c r="I240" s="4">
        <f t="shared" si="24"/>
        <v>0</v>
      </c>
      <c r="J240" s="4">
        <f t="shared" si="25"/>
        <v>0</v>
      </c>
      <c r="K240" s="4">
        <f t="shared" si="27"/>
        <v>0</v>
      </c>
    </row>
    <row r="241" spans="1:11" x14ac:dyDescent="0.25">
      <c r="A241" s="10">
        <f t="shared" si="26"/>
        <v>51714</v>
      </c>
      <c r="B241">
        <f t="shared" si="21"/>
        <v>20</v>
      </c>
      <c r="C241">
        <v>240</v>
      </c>
      <c r="E241" s="4">
        <f>K240*Invoer!$B$15/12</f>
        <v>0</v>
      </c>
      <c r="F241" s="4">
        <f t="shared" si="22"/>
        <v>0</v>
      </c>
      <c r="H241" s="4">
        <f t="shared" si="23"/>
        <v>0</v>
      </c>
      <c r="I241" s="4">
        <f t="shared" si="24"/>
        <v>0</v>
      </c>
      <c r="J241" s="4">
        <f t="shared" si="25"/>
        <v>0</v>
      </c>
      <c r="K241" s="4">
        <f t="shared" si="27"/>
        <v>0</v>
      </c>
    </row>
    <row r="242" spans="1:11" x14ac:dyDescent="0.25">
      <c r="A242" s="10">
        <f t="shared" si="26"/>
        <v>51745</v>
      </c>
      <c r="B242">
        <f t="shared" si="21"/>
        <v>21</v>
      </c>
      <c r="C242">
        <v>241</v>
      </c>
      <c r="E242" s="4">
        <f>K241*Invoer!$B$16/12</f>
        <v>0</v>
      </c>
      <c r="F242" s="4">
        <f t="shared" si="22"/>
        <v>0</v>
      </c>
      <c r="H242" s="4">
        <f t="shared" si="23"/>
        <v>0</v>
      </c>
      <c r="I242" s="4">
        <f t="shared" si="24"/>
        <v>0</v>
      </c>
      <c r="J242" s="4">
        <f t="shared" si="25"/>
        <v>0</v>
      </c>
      <c r="K242" s="4">
        <f t="shared" si="27"/>
        <v>0</v>
      </c>
    </row>
    <row r="243" spans="1:11" x14ac:dyDescent="0.25">
      <c r="A243" s="10">
        <f t="shared" si="26"/>
        <v>51775</v>
      </c>
      <c r="B243">
        <f t="shared" si="21"/>
        <v>21</v>
      </c>
      <c r="C243">
        <v>242</v>
      </c>
      <c r="E243" s="4">
        <f>K242*Invoer!$B$16/12</f>
        <v>0</v>
      </c>
      <c r="F243" s="4">
        <f t="shared" si="22"/>
        <v>0</v>
      </c>
      <c r="H243" s="4">
        <f t="shared" si="23"/>
        <v>0</v>
      </c>
      <c r="I243" s="4">
        <f t="shared" si="24"/>
        <v>0</v>
      </c>
      <c r="J243" s="4">
        <f t="shared" si="25"/>
        <v>0</v>
      </c>
      <c r="K243" s="4">
        <f t="shared" si="27"/>
        <v>0</v>
      </c>
    </row>
    <row r="244" spans="1:11" x14ac:dyDescent="0.25">
      <c r="A244" s="10">
        <f t="shared" si="26"/>
        <v>51806</v>
      </c>
      <c r="B244">
        <f t="shared" si="21"/>
        <v>21</v>
      </c>
      <c r="C244">
        <v>243</v>
      </c>
      <c r="E244" s="4">
        <f>K243*Invoer!$B$16/12</f>
        <v>0</v>
      </c>
      <c r="F244" s="4">
        <f t="shared" si="22"/>
        <v>0</v>
      </c>
      <c r="H244" s="4">
        <f t="shared" si="23"/>
        <v>0</v>
      </c>
      <c r="I244" s="4">
        <f t="shared" si="24"/>
        <v>0</v>
      </c>
      <c r="J244" s="4">
        <f t="shared" si="25"/>
        <v>0</v>
      </c>
      <c r="K244" s="4">
        <f t="shared" si="27"/>
        <v>0</v>
      </c>
    </row>
    <row r="245" spans="1:11" x14ac:dyDescent="0.25">
      <c r="A245" s="10">
        <f t="shared" si="26"/>
        <v>51836</v>
      </c>
      <c r="B245">
        <f t="shared" si="21"/>
        <v>21</v>
      </c>
      <c r="C245">
        <v>244</v>
      </c>
      <c r="E245" s="4">
        <f>K244*Invoer!$B$16/12</f>
        <v>0</v>
      </c>
      <c r="F245" s="4">
        <f t="shared" si="22"/>
        <v>0</v>
      </c>
      <c r="H245" s="4">
        <f t="shared" si="23"/>
        <v>0</v>
      </c>
      <c r="I245" s="4">
        <f t="shared" si="24"/>
        <v>0</v>
      </c>
      <c r="J245" s="4">
        <f t="shared" si="25"/>
        <v>0</v>
      </c>
      <c r="K245" s="4">
        <f t="shared" si="27"/>
        <v>0</v>
      </c>
    </row>
    <row r="246" spans="1:11" x14ac:dyDescent="0.25">
      <c r="A246" s="10">
        <f t="shared" si="26"/>
        <v>51867</v>
      </c>
      <c r="B246">
        <f t="shared" si="21"/>
        <v>21</v>
      </c>
      <c r="C246">
        <v>245</v>
      </c>
      <c r="E246" s="4">
        <f>K245*Invoer!$B$16/12</f>
        <v>0</v>
      </c>
      <c r="F246" s="4">
        <f t="shared" si="22"/>
        <v>0</v>
      </c>
      <c r="H246" s="4">
        <f t="shared" si="23"/>
        <v>0</v>
      </c>
      <c r="I246" s="4">
        <f t="shared" si="24"/>
        <v>0</v>
      </c>
      <c r="J246" s="4">
        <f t="shared" si="25"/>
        <v>0</v>
      </c>
      <c r="K246" s="4">
        <f t="shared" si="27"/>
        <v>0</v>
      </c>
    </row>
    <row r="247" spans="1:11" x14ac:dyDescent="0.25">
      <c r="A247" s="10">
        <f t="shared" si="26"/>
        <v>51898</v>
      </c>
      <c r="B247">
        <f t="shared" si="21"/>
        <v>21</v>
      </c>
      <c r="C247">
        <v>246</v>
      </c>
      <c r="E247" s="4">
        <f>K246*Invoer!$B$16/12</f>
        <v>0</v>
      </c>
      <c r="F247" s="4">
        <f t="shared" si="22"/>
        <v>0</v>
      </c>
      <c r="H247" s="4">
        <f t="shared" si="23"/>
        <v>0</v>
      </c>
      <c r="I247" s="4">
        <f t="shared" si="24"/>
        <v>0</v>
      </c>
      <c r="J247" s="4">
        <f t="shared" si="25"/>
        <v>0</v>
      </c>
      <c r="K247" s="4">
        <f t="shared" si="27"/>
        <v>0</v>
      </c>
    </row>
    <row r="248" spans="1:11" x14ac:dyDescent="0.25">
      <c r="A248" s="10">
        <f t="shared" si="26"/>
        <v>51926</v>
      </c>
      <c r="B248">
        <f t="shared" si="21"/>
        <v>21</v>
      </c>
      <c r="C248">
        <v>247</v>
      </c>
      <c r="E248" s="4">
        <f>K247*Invoer!$B$16/12</f>
        <v>0</v>
      </c>
      <c r="F248" s="4">
        <f t="shared" si="22"/>
        <v>0</v>
      </c>
      <c r="H248" s="4">
        <f t="shared" si="23"/>
        <v>0</v>
      </c>
      <c r="I248" s="4">
        <f t="shared" si="24"/>
        <v>0</v>
      </c>
      <c r="J248" s="4">
        <f t="shared" si="25"/>
        <v>0</v>
      </c>
      <c r="K248" s="4">
        <f t="shared" si="27"/>
        <v>0</v>
      </c>
    </row>
    <row r="249" spans="1:11" x14ac:dyDescent="0.25">
      <c r="A249" s="10">
        <f t="shared" si="26"/>
        <v>51957</v>
      </c>
      <c r="B249">
        <f t="shared" si="21"/>
        <v>21</v>
      </c>
      <c r="C249">
        <v>248</v>
      </c>
      <c r="E249" s="4">
        <f>K248*Invoer!$B$16/12</f>
        <v>0</v>
      </c>
      <c r="F249" s="4">
        <f t="shared" si="22"/>
        <v>0</v>
      </c>
      <c r="H249" s="4">
        <f t="shared" si="23"/>
        <v>0</v>
      </c>
      <c r="I249" s="4">
        <f t="shared" si="24"/>
        <v>0</v>
      </c>
      <c r="J249" s="4">
        <f t="shared" si="25"/>
        <v>0</v>
      </c>
      <c r="K249" s="4">
        <f t="shared" si="27"/>
        <v>0</v>
      </c>
    </row>
    <row r="250" spans="1:11" x14ac:dyDescent="0.25">
      <c r="A250" s="10">
        <f t="shared" si="26"/>
        <v>51987</v>
      </c>
      <c r="B250">
        <f t="shared" si="21"/>
        <v>21</v>
      </c>
      <c r="C250">
        <v>249</v>
      </c>
      <c r="E250" s="4">
        <f>K249*Invoer!$B$16/12</f>
        <v>0</v>
      </c>
      <c r="F250" s="4">
        <f t="shared" si="22"/>
        <v>0</v>
      </c>
      <c r="H250" s="4">
        <f t="shared" si="23"/>
        <v>0</v>
      </c>
      <c r="I250" s="4">
        <f t="shared" si="24"/>
        <v>0</v>
      </c>
      <c r="J250" s="4">
        <f t="shared" si="25"/>
        <v>0</v>
      </c>
      <c r="K250" s="4">
        <f t="shared" si="27"/>
        <v>0</v>
      </c>
    </row>
    <row r="251" spans="1:11" x14ac:dyDescent="0.25">
      <c r="A251" s="10">
        <f t="shared" si="26"/>
        <v>52018</v>
      </c>
      <c r="B251">
        <f t="shared" si="21"/>
        <v>21</v>
      </c>
      <c r="C251">
        <v>250</v>
      </c>
      <c r="E251" s="4">
        <f>K250*Invoer!$B$16/12</f>
        <v>0</v>
      </c>
      <c r="F251" s="4">
        <f t="shared" si="22"/>
        <v>0</v>
      </c>
      <c r="H251" s="4">
        <f t="shared" si="23"/>
        <v>0</v>
      </c>
      <c r="I251" s="4">
        <f t="shared" si="24"/>
        <v>0</v>
      </c>
      <c r="J251" s="4">
        <f t="shared" si="25"/>
        <v>0</v>
      </c>
      <c r="K251" s="4">
        <f t="shared" si="27"/>
        <v>0</v>
      </c>
    </row>
    <row r="252" spans="1:11" x14ac:dyDescent="0.25">
      <c r="A252" s="10">
        <f t="shared" si="26"/>
        <v>52048</v>
      </c>
      <c r="B252">
        <f t="shared" si="21"/>
        <v>21</v>
      </c>
      <c r="C252">
        <v>251</v>
      </c>
      <c r="E252" s="4">
        <f>K251*Invoer!$B$16/12</f>
        <v>0</v>
      </c>
      <c r="F252" s="4">
        <f t="shared" si="22"/>
        <v>0</v>
      </c>
      <c r="H252" s="4">
        <f t="shared" si="23"/>
        <v>0</v>
      </c>
      <c r="I252" s="4">
        <f t="shared" si="24"/>
        <v>0</v>
      </c>
      <c r="J252" s="4">
        <f t="shared" si="25"/>
        <v>0</v>
      </c>
      <c r="K252" s="4">
        <f t="shared" si="27"/>
        <v>0</v>
      </c>
    </row>
    <row r="253" spans="1:11" x14ac:dyDescent="0.25">
      <c r="A253" s="10">
        <f t="shared" si="26"/>
        <v>52079</v>
      </c>
      <c r="B253">
        <f t="shared" si="21"/>
        <v>21</v>
      </c>
      <c r="C253">
        <v>252</v>
      </c>
      <c r="E253" s="4">
        <f>K252*Invoer!$B$16/12</f>
        <v>0</v>
      </c>
      <c r="F253" s="4">
        <f t="shared" si="22"/>
        <v>0</v>
      </c>
      <c r="H253" s="4">
        <f t="shared" si="23"/>
        <v>0</v>
      </c>
      <c r="I253" s="4">
        <f t="shared" si="24"/>
        <v>0</v>
      </c>
      <c r="J253" s="4">
        <f t="shared" si="25"/>
        <v>0</v>
      </c>
      <c r="K253" s="4">
        <f t="shared" si="27"/>
        <v>0</v>
      </c>
    </row>
    <row r="254" spans="1:11" x14ac:dyDescent="0.25">
      <c r="A254" s="10">
        <f t="shared" si="26"/>
        <v>52110</v>
      </c>
      <c r="B254">
        <f t="shared" si="21"/>
        <v>22</v>
      </c>
      <c r="C254">
        <v>253</v>
      </c>
      <c r="E254" s="4">
        <f>K253*Invoer!$B$16/12</f>
        <v>0</v>
      </c>
      <c r="F254" s="4">
        <f t="shared" si="22"/>
        <v>0</v>
      </c>
      <c r="H254" s="4">
        <f t="shared" si="23"/>
        <v>0</v>
      </c>
      <c r="I254" s="4">
        <f t="shared" si="24"/>
        <v>0</v>
      </c>
      <c r="J254" s="4">
        <f t="shared" si="25"/>
        <v>0</v>
      </c>
      <c r="K254" s="4">
        <f t="shared" si="27"/>
        <v>0</v>
      </c>
    </row>
    <row r="255" spans="1:11" x14ac:dyDescent="0.25">
      <c r="A255" s="10">
        <f t="shared" si="26"/>
        <v>52140</v>
      </c>
      <c r="B255">
        <f t="shared" si="21"/>
        <v>22</v>
      </c>
      <c r="C255">
        <v>254</v>
      </c>
      <c r="E255" s="4">
        <f>K254*Invoer!$B$16/12</f>
        <v>0</v>
      </c>
      <c r="F255" s="4">
        <f t="shared" si="22"/>
        <v>0</v>
      </c>
      <c r="H255" s="4">
        <f t="shared" si="23"/>
        <v>0</v>
      </c>
      <c r="I255" s="4">
        <f t="shared" si="24"/>
        <v>0</v>
      </c>
      <c r="J255" s="4">
        <f t="shared" si="25"/>
        <v>0</v>
      </c>
      <c r="K255" s="4">
        <f t="shared" si="27"/>
        <v>0</v>
      </c>
    </row>
    <row r="256" spans="1:11" x14ac:dyDescent="0.25">
      <c r="A256" s="10">
        <f t="shared" si="26"/>
        <v>52171</v>
      </c>
      <c r="B256">
        <f t="shared" si="21"/>
        <v>22</v>
      </c>
      <c r="C256">
        <v>255</v>
      </c>
      <c r="E256" s="4">
        <f>K255*Invoer!$B$16/12</f>
        <v>0</v>
      </c>
      <c r="F256" s="4">
        <f t="shared" si="22"/>
        <v>0</v>
      </c>
      <c r="H256" s="4">
        <f t="shared" si="23"/>
        <v>0</v>
      </c>
      <c r="I256" s="4">
        <f t="shared" si="24"/>
        <v>0</v>
      </c>
      <c r="J256" s="4">
        <f t="shared" si="25"/>
        <v>0</v>
      </c>
      <c r="K256" s="4">
        <f t="shared" si="27"/>
        <v>0</v>
      </c>
    </row>
    <row r="257" spans="1:11" x14ac:dyDescent="0.25">
      <c r="A257" s="10">
        <f t="shared" si="26"/>
        <v>52201</v>
      </c>
      <c r="B257">
        <f t="shared" si="21"/>
        <v>22</v>
      </c>
      <c r="C257">
        <v>256</v>
      </c>
      <c r="E257" s="4">
        <f>K256*Invoer!$B$16/12</f>
        <v>0</v>
      </c>
      <c r="F257" s="4">
        <f t="shared" si="22"/>
        <v>0</v>
      </c>
      <c r="H257" s="4">
        <f t="shared" si="23"/>
        <v>0</v>
      </c>
      <c r="I257" s="4">
        <f t="shared" si="24"/>
        <v>0</v>
      </c>
      <c r="J257" s="4">
        <f t="shared" si="25"/>
        <v>0</v>
      </c>
      <c r="K257" s="4">
        <f t="shared" si="27"/>
        <v>0</v>
      </c>
    </row>
    <row r="258" spans="1:11" x14ac:dyDescent="0.25">
      <c r="A258" s="10">
        <f t="shared" si="26"/>
        <v>52232</v>
      </c>
      <c r="B258">
        <f t="shared" si="21"/>
        <v>22</v>
      </c>
      <c r="C258">
        <v>257</v>
      </c>
      <c r="E258" s="4">
        <f>K257*Invoer!$B$16/12</f>
        <v>0</v>
      </c>
      <c r="F258" s="4">
        <f t="shared" si="22"/>
        <v>0</v>
      </c>
      <c r="H258" s="4">
        <f t="shared" si="23"/>
        <v>0</v>
      </c>
      <c r="I258" s="4">
        <f t="shared" si="24"/>
        <v>0</v>
      </c>
      <c r="J258" s="4">
        <f t="shared" si="25"/>
        <v>0</v>
      </c>
      <c r="K258" s="4">
        <f t="shared" si="27"/>
        <v>0</v>
      </c>
    </row>
    <row r="259" spans="1:11" x14ac:dyDescent="0.25">
      <c r="A259" s="10">
        <f t="shared" si="26"/>
        <v>52263</v>
      </c>
      <c r="B259">
        <f t="shared" ref="B259:B322" si="28">CEILING(C259/12,1)</f>
        <v>22</v>
      </c>
      <c r="C259">
        <v>258</v>
      </c>
      <c r="E259" s="4">
        <f>K258*Invoer!$B$16/12</f>
        <v>0</v>
      </c>
      <c r="F259" s="4">
        <f t="shared" ref="F259:F322" si="29">E259</f>
        <v>0</v>
      </c>
      <c r="H259" s="4">
        <f t="shared" ref="H259:H322" si="30">F259-G259</f>
        <v>0</v>
      </c>
      <c r="I259" s="4">
        <f t="shared" ref="I259:I322" si="31">SUM(D259,F259)</f>
        <v>0</v>
      </c>
      <c r="J259" s="4">
        <f t="shared" ref="J259:J322" si="32">I259-G259</f>
        <v>0</v>
      </c>
      <c r="K259" s="4">
        <f t="shared" si="27"/>
        <v>0</v>
      </c>
    </row>
    <row r="260" spans="1:11" x14ac:dyDescent="0.25">
      <c r="A260" s="10">
        <f t="shared" ref="A260:A323" si="33">DATE(YEAR(A259),MONTH(A259)+1,DAY(A259))</f>
        <v>52291</v>
      </c>
      <c r="B260">
        <f t="shared" si="28"/>
        <v>22</v>
      </c>
      <c r="C260">
        <v>259</v>
      </c>
      <c r="E260" s="4">
        <f>K259*Invoer!$B$16/12</f>
        <v>0</v>
      </c>
      <c r="F260" s="4">
        <f t="shared" si="29"/>
        <v>0</v>
      </c>
      <c r="H260" s="4">
        <f t="shared" si="30"/>
        <v>0</v>
      </c>
      <c r="I260" s="4">
        <f t="shared" si="31"/>
        <v>0</v>
      </c>
      <c r="J260" s="4">
        <f t="shared" si="32"/>
        <v>0</v>
      </c>
      <c r="K260" s="4">
        <f t="shared" si="27"/>
        <v>0</v>
      </c>
    </row>
    <row r="261" spans="1:11" x14ac:dyDescent="0.25">
      <c r="A261" s="10">
        <f t="shared" si="33"/>
        <v>52322</v>
      </c>
      <c r="B261">
        <f t="shared" si="28"/>
        <v>22</v>
      </c>
      <c r="C261">
        <v>260</v>
      </c>
      <c r="E261" s="4">
        <f>K260*Invoer!$B$16/12</f>
        <v>0</v>
      </c>
      <c r="F261" s="4">
        <f t="shared" si="29"/>
        <v>0</v>
      </c>
      <c r="H261" s="4">
        <f t="shared" si="30"/>
        <v>0</v>
      </c>
      <c r="I261" s="4">
        <f t="shared" si="31"/>
        <v>0</v>
      </c>
      <c r="J261" s="4">
        <f t="shared" si="32"/>
        <v>0</v>
      </c>
      <c r="K261" s="4">
        <f t="shared" ref="K261:K324" si="34">K260-D261</f>
        <v>0</v>
      </c>
    </row>
    <row r="262" spans="1:11" x14ac:dyDescent="0.25">
      <c r="A262" s="10">
        <f t="shared" si="33"/>
        <v>52352</v>
      </c>
      <c r="B262">
        <f t="shared" si="28"/>
        <v>22</v>
      </c>
      <c r="C262">
        <v>261</v>
      </c>
      <c r="E262" s="4">
        <f>K261*Invoer!$B$16/12</f>
        <v>0</v>
      </c>
      <c r="F262" s="4">
        <f t="shared" si="29"/>
        <v>0</v>
      </c>
      <c r="H262" s="4">
        <f t="shared" si="30"/>
        <v>0</v>
      </c>
      <c r="I262" s="4">
        <f t="shared" si="31"/>
        <v>0</v>
      </c>
      <c r="J262" s="4">
        <f t="shared" si="32"/>
        <v>0</v>
      </c>
      <c r="K262" s="4">
        <f t="shared" si="34"/>
        <v>0</v>
      </c>
    </row>
    <row r="263" spans="1:11" x14ac:dyDescent="0.25">
      <c r="A263" s="10">
        <f t="shared" si="33"/>
        <v>52383</v>
      </c>
      <c r="B263">
        <f t="shared" si="28"/>
        <v>22</v>
      </c>
      <c r="C263">
        <v>262</v>
      </c>
      <c r="E263" s="4">
        <f>K262*Invoer!$B$16/12</f>
        <v>0</v>
      </c>
      <c r="F263" s="4">
        <f t="shared" si="29"/>
        <v>0</v>
      </c>
      <c r="H263" s="4">
        <f t="shared" si="30"/>
        <v>0</v>
      </c>
      <c r="I263" s="4">
        <f t="shared" si="31"/>
        <v>0</v>
      </c>
      <c r="J263" s="4">
        <f t="shared" si="32"/>
        <v>0</v>
      </c>
      <c r="K263" s="4">
        <f t="shared" si="34"/>
        <v>0</v>
      </c>
    </row>
    <row r="264" spans="1:11" x14ac:dyDescent="0.25">
      <c r="A264" s="10">
        <f t="shared" si="33"/>
        <v>52413</v>
      </c>
      <c r="B264">
        <f t="shared" si="28"/>
        <v>22</v>
      </c>
      <c r="C264">
        <v>263</v>
      </c>
      <c r="E264" s="4">
        <f>K263*Invoer!$B$16/12</f>
        <v>0</v>
      </c>
      <c r="F264" s="4">
        <f t="shared" si="29"/>
        <v>0</v>
      </c>
      <c r="H264" s="4">
        <f t="shared" si="30"/>
        <v>0</v>
      </c>
      <c r="I264" s="4">
        <f t="shared" si="31"/>
        <v>0</v>
      </c>
      <c r="J264" s="4">
        <f t="shared" si="32"/>
        <v>0</v>
      </c>
      <c r="K264" s="4">
        <f t="shared" si="34"/>
        <v>0</v>
      </c>
    </row>
    <row r="265" spans="1:11" x14ac:dyDescent="0.25">
      <c r="A265" s="10">
        <f t="shared" si="33"/>
        <v>52444</v>
      </c>
      <c r="B265">
        <f t="shared" si="28"/>
        <v>22</v>
      </c>
      <c r="C265">
        <v>264</v>
      </c>
      <c r="E265" s="4">
        <f>K264*Invoer!$B$16/12</f>
        <v>0</v>
      </c>
      <c r="F265" s="4">
        <f t="shared" si="29"/>
        <v>0</v>
      </c>
      <c r="H265" s="4">
        <f t="shared" si="30"/>
        <v>0</v>
      </c>
      <c r="I265" s="4">
        <f t="shared" si="31"/>
        <v>0</v>
      </c>
      <c r="J265" s="4">
        <f t="shared" si="32"/>
        <v>0</v>
      </c>
      <c r="K265" s="4">
        <f t="shared" si="34"/>
        <v>0</v>
      </c>
    </row>
    <row r="266" spans="1:11" x14ac:dyDescent="0.25">
      <c r="A266" s="10">
        <f t="shared" si="33"/>
        <v>52475</v>
      </c>
      <c r="B266">
        <f t="shared" si="28"/>
        <v>23</v>
      </c>
      <c r="C266">
        <v>265</v>
      </c>
      <c r="E266" s="4">
        <f>K265*Invoer!$B$16/12</f>
        <v>0</v>
      </c>
      <c r="F266" s="4">
        <f t="shared" si="29"/>
        <v>0</v>
      </c>
      <c r="H266" s="4">
        <f t="shared" si="30"/>
        <v>0</v>
      </c>
      <c r="I266" s="4">
        <f t="shared" si="31"/>
        <v>0</v>
      </c>
      <c r="J266" s="4">
        <f t="shared" si="32"/>
        <v>0</v>
      </c>
      <c r="K266" s="4">
        <f t="shared" si="34"/>
        <v>0</v>
      </c>
    </row>
    <row r="267" spans="1:11" x14ac:dyDescent="0.25">
      <c r="A267" s="10">
        <f t="shared" si="33"/>
        <v>52505</v>
      </c>
      <c r="B267">
        <f t="shared" si="28"/>
        <v>23</v>
      </c>
      <c r="C267">
        <v>266</v>
      </c>
      <c r="E267" s="4">
        <f>K266*Invoer!$B$16/12</f>
        <v>0</v>
      </c>
      <c r="F267" s="4">
        <f t="shared" si="29"/>
        <v>0</v>
      </c>
      <c r="H267" s="4">
        <f t="shared" si="30"/>
        <v>0</v>
      </c>
      <c r="I267" s="4">
        <f t="shared" si="31"/>
        <v>0</v>
      </c>
      <c r="J267" s="4">
        <f t="shared" si="32"/>
        <v>0</v>
      </c>
      <c r="K267" s="4">
        <f t="shared" si="34"/>
        <v>0</v>
      </c>
    </row>
    <row r="268" spans="1:11" x14ac:dyDescent="0.25">
      <c r="A268" s="10">
        <f t="shared" si="33"/>
        <v>52536</v>
      </c>
      <c r="B268">
        <f t="shared" si="28"/>
        <v>23</v>
      </c>
      <c r="C268">
        <v>267</v>
      </c>
      <c r="E268" s="4">
        <f>K267*Invoer!$B$16/12</f>
        <v>0</v>
      </c>
      <c r="F268" s="4">
        <f t="shared" si="29"/>
        <v>0</v>
      </c>
      <c r="H268" s="4">
        <f t="shared" si="30"/>
        <v>0</v>
      </c>
      <c r="I268" s="4">
        <f t="shared" si="31"/>
        <v>0</v>
      </c>
      <c r="J268" s="4">
        <f t="shared" si="32"/>
        <v>0</v>
      </c>
      <c r="K268" s="4">
        <f t="shared" si="34"/>
        <v>0</v>
      </c>
    </row>
    <row r="269" spans="1:11" x14ac:dyDescent="0.25">
      <c r="A269" s="10">
        <f t="shared" si="33"/>
        <v>52566</v>
      </c>
      <c r="B269">
        <f t="shared" si="28"/>
        <v>23</v>
      </c>
      <c r="C269">
        <v>268</v>
      </c>
      <c r="E269" s="4">
        <f>K268*Invoer!$B$16/12</f>
        <v>0</v>
      </c>
      <c r="F269" s="4">
        <f t="shared" si="29"/>
        <v>0</v>
      </c>
      <c r="H269" s="4">
        <f t="shared" si="30"/>
        <v>0</v>
      </c>
      <c r="I269" s="4">
        <f t="shared" si="31"/>
        <v>0</v>
      </c>
      <c r="J269" s="4">
        <f t="shared" si="32"/>
        <v>0</v>
      </c>
      <c r="K269" s="4">
        <f t="shared" si="34"/>
        <v>0</v>
      </c>
    </row>
    <row r="270" spans="1:11" x14ac:dyDescent="0.25">
      <c r="A270" s="10">
        <f t="shared" si="33"/>
        <v>52597</v>
      </c>
      <c r="B270">
        <f t="shared" si="28"/>
        <v>23</v>
      </c>
      <c r="C270">
        <v>269</v>
      </c>
      <c r="E270" s="4">
        <f>K269*Invoer!$B$16/12</f>
        <v>0</v>
      </c>
      <c r="F270" s="4">
        <f t="shared" si="29"/>
        <v>0</v>
      </c>
      <c r="H270" s="4">
        <f t="shared" si="30"/>
        <v>0</v>
      </c>
      <c r="I270" s="4">
        <f t="shared" si="31"/>
        <v>0</v>
      </c>
      <c r="J270" s="4">
        <f t="shared" si="32"/>
        <v>0</v>
      </c>
      <c r="K270" s="4">
        <f t="shared" si="34"/>
        <v>0</v>
      </c>
    </row>
    <row r="271" spans="1:11" x14ac:dyDescent="0.25">
      <c r="A271" s="10">
        <f t="shared" si="33"/>
        <v>52628</v>
      </c>
      <c r="B271">
        <f t="shared" si="28"/>
        <v>23</v>
      </c>
      <c r="C271">
        <v>270</v>
      </c>
      <c r="E271" s="4">
        <f>K270*Invoer!$B$16/12</f>
        <v>0</v>
      </c>
      <c r="F271" s="4">
        <f t="shared" si="29"/>
        <v>0</v>
      </c>
      <c r="H271" s="4">
        <f t="shared" si="30"/>
        <v>0</v>
      </c>
      <c r="I271" s="4">
        <f t="shared" si="31"/>
        <v>0</v>
      </c>
      <c r="J271" s="4">
        <f t="shared" si="32"/>
        <v>0</v>
      </c>
      <c r="K271" s="4">
        <f t="shared" si="34"/>
        <v>0</v>
      </c>
    </row>
    <row r="272" spans="1:11" x14ac:dyDescent="0.25">
      <c r="A272" s="10">
        <f t="shared" si="33"/>
        <v>52657</v>
      </c>
      <c r="B272">
        <f t="shared" si="28"/>
        <v>23</v>
      </c>
      <c r="C272">
        <v>271</v>
      </c>
      <c r="E272" s="4">
        <f>K271*Invoer!$B$16/12</f>
        <v>0</v>
      </c>
      <c r="F272" s="4">
        <f t="shared" si="29"/>
        <v>0</v>
      </c>
      <c r="H272" s="4">
        <f t="shared" si="30"/>
        <v>0</v>
      </c>
      <c r="I272" s="4">
        <f t="shared" si="31"/>
        <v>0</v>
      </c>
      <c r="J272" s="4">
        <f t="shared" si="32"/>
        <v>0</v>
      </c>
      <c r="K272" s="4">
        <f t="shared" si="34"/>
        <v>0</v>
      </c>
    </row>
    <row r="273" spans="1:11" x14ac:dyDescent="0.25">
      <c r="A273" s="10">
        <f t="shared" si="33"/>
        <v>52688</v>
      </c>
      <c r="B273">
        <f t="shared" si="28"/>
        <v>23</v>
      </c>
      <c r="C273">
        <v>272</v>
      </c>
      <c r="E273" s="4">
        <f>K272*Invoer!$B$16/12</f>
        <v>0</v>
      </c>
      <c r="F273" s="4">
        <f t="shared" si="29"/>
        <v>0</v>
      </c>
      <c r="H273" s="4">
        <f t="shared" si="30"/>
        <v>0</v>
      </c>
      <c r="I273" s="4">
        <f t="shared" si="31"/>
        <v>0</v>
      </c>
      <c r="J273" s="4">
        <f t="shared" si="32"/>
        <v>0</v>
      </c>
      <c r="K273" s="4">
        <f t="shared" si="34"/>
        <v>0</v>
      </c>
    </row>
    <row r="274" spans="1:11" x14ac:dyDescent="0.25">
      <c r="A274" s="10">
        <f t="shared" si="33"/>
        <v>52718</v>
      </c>
      <c r="B274">
        <f t="shared" si="28"/>
        <v>23</v>
      </c>
      <c r="C274">
        <v>273</v>
      </c>
      <c r="E274" s="4">
        <f>K273*Invoer!$B$16/12</f>
        <v>0</v>
      </c>
      <c r="F274" s="4">
        <f t="shared" si="29"/>
        <v>0</v>
      </c>
      <c r="H274" s="4">
        <f t="shared" si="30"/>
        <v>0</v>
      </c>
      <c r="I274" s="4">
        <f t="shared" si="31"/>
        <v>0</v>
      </c>
      <c r="J274" s="4">
        <f t="shared" si="32"/>
        <v>0</v>
      </c>
      <c r="K274" s="4">
        <f t="shared" si="34"/>
        <v>0</v>
      </c>
    </row>
    <row r="275" spans="1:11" x14ac:dyDescent="0.25">
      <c r="A275" s="10">
        <f t="shared" si="33"/>
        <v>52749</v>
      </c>
      <c r="B275">
        <f t="shared" si="28"/>
        <v>23</v>
      </c>
      <c r="C275">
        <v>274</v>
      </c>
      <c r="E275" s="4">
        <f>K274*Invoer!$B$16/12</f>
        <v>0</v>
      </c>
      <c r="F275" s="4">
        <f t="shared" si="29"/>
        <v>0</v>
      </c>
      <c r="H275" s="4">
        <f t="shared" si="30"/>
        <v>0</v>
      </c>
      <c r="I275" s="4">
        <f t="shared" si="31"/>
        <v>0</v>
      </c>
      <c r="J275" s="4">
        <f t="shared" si="32"/>
        <v>0</v>
      </c>
      <c r="K275" s="4">
        <f t="shared" si="34"/>
        <v>0</v>
      </c>
    </row>
    <row r="276" spans="1:11" x14ac:dyDescent="0.25">
      <c r="A276" s="10">
        <f t="shared" si="33"/>
        <v>52779</v>
      </c>
      <c r="B276">
        <f t="shared" si="28"/>
        <v>23</v>
      </c>
      <c r="C276">
        <v>275</v>
      </c>
      <c r="E276" s="4">
        <f>K275*Invoer!$B$16/12</f>
        <v>0</v>
      </c>
      <c r="F276" s="4">
        <f t="shared" si="29"/>
        <v>0</v>
      </c>
      <c r="H276" s="4">
        <f t="shared" si="30"/>
        <v>0</v>
      </c>
      <c r="I276" s="4">
        <f t="shared" si="31"/>
        <v>0</v>
      </c>
      <c r="J276" s="4">
        <f t="shared" si="32"/>
        <v>0</v>
      </c>
      <c r="K276" s="4">
        <f t="shared" si="34"/>
        <v>0</v>
      </c>
    </row>
    <row r="277" spans="1:11" x14ac:dyDescent="0.25">
      <c r="A277" s="10">
        <f t="shared" si="33"/>
        <v>52810</v>
      </c>
      <c r="B277">
        <f t="shared" si="28"/>
        <v>23</v>
      </c>
      <c r="C277">
        <v>276</v>
      </c>
      <c r="E277" s="4">
        <f>K276*Invoer!$B$16/12</f>
        <v>0</v>
      </c>
      <c r="F277" s="4">
        <f t="shared" si="29"/>
        <v>0</v>
      </c>
      <c r="H277" s="4">
        <f t="shared" si="30"/>
        <v>0</v>
      </c>
      <c r="I277" s="4">
        <f t="shared" si="31"/>
        <v>0</v>
      </c>
      <c r="J277" s="4">
        <f t="shared" si="32"/>
        <v>0</v>
      </c>
      <c r="K277" s="4">
        <f t="shared" si="34"/>
        <v>0</v>
      </c>
    </row>
    <row r="278" spans="1:11" x14ac:dyDescent="0.25">
      <c r="A278" s="10">
        <f t="shared" si="33"/>
        <v>52841</v>
      </c>
      <c r="B278">
        <f t="shared" si="28"/>
        <v>24</v>
      </c>
      <c r="C278">
        <v>277</v>
      </c>
      <c r="E278" s="4">
        <f>K277*Invoer!$B$16/12</f>
        <v>0</v>
      </c>
      <c r="F278" s="4">
        <f t="shared" si="29"/>
        <v>0</v>
      </c>
      <c r="H278" s="4">
        <f t="shared" si="30"/>
        <v>0</v>
      </c>
      <c r="I278" s="4">
        <f t="shared" si="31"/>
        <v>0</v>
      </c>
      <c r="J278" s="4">
        <f t="shared" si="32"/>
        <v>0</v>
      </c>
      <c r="K278" s="4">
        <f t="shared" si="34"/>
        <v>0</v>
      </c>
    </row>
    <row r="279" spans="1:11" x14ac:dyDescent="0.25">
      <c r="A279" s="10">
        <f t="shared" si="33"/>
        <v>52871</v>
      </c>
      <c r="B279">
        <f t="shared" si="28"/>
        <v>24</v>
      </c>
      <c r="C279">
        <v>278</v>
      </c>
      <c r="E279" s="4">
        <f>K278*Invoer!$B$16/12</f>
        <v>0</v>
      </c>
      <c r="F279" s="4">
        <f t="shared" si="29"/>
        <v>0</v>
      </c>
      <c r="H279" s="4">
        <f t="shared" si="30"/>
        <v>0</v>
      </c>
      <c r="I279" s="4">
        <f t="shared" si="31"/>
        <v>0</v>
      </c>
      <c r="J279" s="4">
        <f t="shared" si="32"/>
        <v>0</v>
      </c>
      <c r="K279" s="4">
        <f t="shared" si="34"/>
        <v>0</v>
      </c>
    </row>
    <row r="280" spans="1:11" x14ac:dyDescent="0.25">
      <c r="A280" s="10">
        <f t="shared" si="33"/>
        <v>52902</v>
      </c>
      <c r="B280">
        <f t="shared" si="28"/>
        <v>24</v>
      </c>
      <c r="C280">
        <v>279</v>
      </c>
      <c r="E280" s="4">
        <f>K279*Invoer!$B$16/12</f>
        <v>0</v>
      </c>
      <c r="F280" s="4">
        <f t="shared" si="29"/>
        <v>0</v>
      </c>
      <c r="H280" s="4">
        <f t="shared" si="30"/>
        <v>0</v>
      </c>
      <c r="I280" s="4">
        <f t="shared" si="31"/>
        <v>0</v>
      </c>
      <c r="J280" s="4">
        <f t="shared" si="32"/>
        <v>0</v>
      </c>
      <c r="K280" s="4">
        <f t="shared" si="34"/>
        <v>0</v>
      </c>
    </row>
    <row r="281" spans="1:11" x14ac:dyDescent="0.25">
      <c r="A281" s="10">
        <f t="shared" si="33"/>
        <v>52932</v>
      </c>
      <c r="B281">
        <f t="shared" si="28"/>
        <v>24</v>
      </c>
      <c r="C281">
        <v>280</v>
      </c>
      <c r="E281" s="4">
        <f>K280*Invoer!$B$16/12</f>
        <v>0</v>
      </c>
      <c r="F281" s="4">
        <f t="shared" si="29"/>
        <v>0</v>
      </c>
      <c r="H281" s="4">
        <f t="shared" si="30"/>
        <v>0</v>
      </c>
      <c r="I281" s="4">
        <f t="shared" si="31"/>
        <v>0</v>
      </c>
      <c r="J281" s="4">
        <f t="shared" si="32"/>
        <v>0</v>
      </c>
      <c r="K281" s="4">
        <f t="shared" si="34"/>
        <v>0</v>
      </c>
    </row>
    <row r="282" spans="1:11" x14ac:dyDescent="0.25">
      <c r="A282" s="10">
        <f t="shared" si="33"/>
        <v>52963</v>
      </c>
      <c r="B282">
        <f t="shared" si="28"/>
        <v>24</v>
      </c>
      <c r="C282">
        <v>281</v>
      </c>
      <c r="E282" s="4">
        <f>K281*Invoer!$B$16/12</f>
        <v>0</v>
      </c>
      <c r="F282" s="4">
        <f t="shared" si="29"/>
        <v>0</v>
      </c>
      <c r="H282" s="4">
        <f t="shared" si="30"/>
        <v>0</v>
      </c>
      <c r="I282" s="4">
        <f t="shared" si="31"/>
        <v>0</v>
      </c>
      <c r="J282" s="4">
        <f t="shared" si="32"/>
        <v>0</v>
      </c>
      <c r="K282" s="4">
        <f t="shared" si="34"/>
        <v>0</v>
      </c>
    </row>
    <row r="283" spans="1:11" x14ac:dyDescent="0.25">
      <c r="A283" s="10">
        <f t="shared" si="33"/>
        <v>52994</v>
      </c>
      <c r="B283">
        <f t="shared" si="28"/>
        <v>24</v>
      </c>
      <c r="C283">
        <v>282</v>
      </c>
      <c r="E283" s="4">
        <f>K282*Invoer!$B$16/12</f>
        <v>0</v>
      </c>
      <c r="F283" s="4">
        <f t="shared" si="29"/>
        <v>0</v>
      </c>
      <c r="H283" s="4">
        <f t="shared" si="30"/>
        <v>0</v>
      </c>
      <c r="I283" s="4">
        <f t="shared" si="31"/>
        <v>0</v>
      </c>
      <c r="J283" s="4">
        <f t="shared" si="32"/>
        <v>0</v>
      </c>
      <c r="K283" s="4">
        <f t="shared" si="34"/>
        <v>0</v>
      </c>
    </row>
    <row r="284" spans="1:11" x14ac:dyDescent="0.25">
      <c r="A284" s="10">
        <f t="shared" si="33"/>
        <v>53022</v>
      </c>
      <c r="B284">
        <f t="shared" si="28"/>
        <v>24</v>
      </c>
      <c r="C284">
        <v>283</v>
      </c>
      <c r="E284" s="4">
        <f>K283*Invoer!$B$16/12</f>
        <v>0</v>
      </c>
      <c r="F284" s="4">
        <f t="shared" si="29"/>
        <v>0</v>
      </c>
      <c r="H284" s="4">
        <f t="shared" si="30"/>
        <v>0</v>
      </c>
      <c r="I284" s="4">
        <f t="shared" si="31"/>
        <v>0</v>
      </c>
      <c r="J284" s="4">
        <f t="shared" si="32"/>
        <v>0</v>
      </c>
      <c r="K284" s="4">
        <f t="shared" si="34"/>
        <v>0</v>
      </c>
    </row>
    <row r="285" spans="1:11" x14ac:dyDescent="0.25">
      <c r="A285" s="10">
        <f t="shared" si="33"/>
        <v>53053</v>
      </c>
      <c r="B285">
        <f t="shared" si="28"/>
        <v>24</v>
      </c>
      <c r="C285">
        <v>284</v>
      </c>
      <c r="E285" s="4">
        <f>K284*Invoer!$B$16/12</f>
        <v>0</v>
      </c>
      <c r="F285" s="4">
        <f t="shared" si="29"/>
        <v>0</v>
      </c>
      <c r="H285" s="4">
        <f t="shared" si="30"/>
        <v>0</v>
      </c>
      <c r="I285" s="4">
        <f t="shared" si="31"/>
        <v>0</v>
      </c>
      <c r="J285" s="4">
        <f t="shared" si="32"/>
        <v>0</v>
      </c>
      <c r="K285" s="4">
        <f t="shared" si="34"/>
        <v>0</v>
      </c>
    </row>
    <row r="286" spans="1:11" x14ac:dyDescent="0.25">
      <c r="A286" s="10">
        <f t="shared" si="33"/>
        <v>53083</v>
      </c>
      <c r="B286">
        <f t="shared" si="28"/>
        <v>24</v>
      </c>
      <c r="C286">
        <v>285</v>
      </c>
      <c r="E286" s="4">
        <f>K285*Invoer!$B$16/12</f>
        <v>0</v>
      </c>
      <c r="F286" s="4">
        <f t="shared" si="29"/>
        <v>0</v>
      </c>
      <c r="H286" s="4">
        <f t="shared" si="30"/>
        <v>0</v>
      </c>
      <c r="I286" s="4">
        <f t="shared" si="31"/>
        <v>0</v>
      </c>
      <c r="J286" s="4">
        <f t="shared" si="32"/>
        <v>0</v>
      </c>
      <c r="K286" s="4">
        <f t="shared" si="34"/>
        <v>0</v>
      </c>
    </row>
    <row r="287" spans="1:11" x14ac:dyDescent="0.25">
      <c r="A287" s="10">
        <f t="shared" si="33"/>
        <v>53114</v>
      </c>
      <c r="B287">
        <f t="shared" si="28"/>
        <v>24</v>
      </c>
      <c r="C287">
        <v>286</v>
      </c>
      <c r="E287" s="4">
        <f>K286*Invoer!$B$16/12</f>
        <v>0</v>
      </c>
      <c r="F287" s="4">
        <f t="shared" si="29"/>
        <v>0</v>
      </c>
      <c r="H287" s="4">
        <f t="shared" si="30"/>
        <v>0</v>
      </c>
      <c r="I287" s="4">
        <f t="shared" si="31"/>
        <v>0</v>
      </c>
      <c r="J287" s="4">
        <f t="shared" si="32"/>
        <v>0</v>
      </c>
      <c r="K287" s="4">
        <f t="shared" si="34"/>
        <v>0</v>
      </c>
    </row>
    <row r="288" spans="1:11" x14ac:dyDescent="0.25">
      <c r="A288" s="10">
        <f t="shared" si="33"/>
        <v>53144</v>
      </c>
      <c r="B288">
        <f t="shared" si="28"/>
        <v>24</v>
      </c>
      <c r="C288">
        <v>287</v>
      </c>
      <c r="E288" s="4">
        <f>K287*Invoer!$B$16/12</f>
        <v>0</v>
      </c>
      <c r="F288" s="4">
        <f t="shared" si="29"/>
        <v>0</v>
      </c>
      <c r="H288" s="4">
        <f t="shared" si="30"/>
        <v>0</v>
      </c>
      <c r="I288" s="4">
        <f t="shared" si="31"/>
        <v>0</v>
      </c>
      <c r="J288" s="4">
        <f t="shared" si="32"/>
        <v>0</v>
      </c>
      <c r="K288" s="4">
        <f t="shared" si="34"/>
        <v>0</v>
      </c>
    </row>
    <row r="289" spans="1:11" x14ac:dyDescent="0.25">
      <c r="A289" s="10">
        <f t="shared" si="33"/>
        <v>53175</v>
      </c>
      <c r="B289">
        <f t="shared" si="28"/>
        <v>24</v>
      </c>
      <c r="C289">
        <v>288</v>
      </c>
      <c r="E289" s="4">
        <f>K288*Invoer!$B$16/12</f>
        <v>0</v>
      </c>
      <c r="F289" s="4">
        <f t="shared" si="29"/>
        <v>0</v>
      </c>
      <c r="H289" s="4">
        <f t="shared" si="30"/>
        <v>0</v>
      </c>
      <c r="I289" s="4">
        <f t="shared" si="31"/>
        <v>0</v>
      </c>
      <c r="J289" s="4">
        <f t="shared" si="32"/>
        <v>0</v>
      </c>
      <c r="K289" s="4">
        <f t="shared" si="34"/>
        <v>0</v>
      </c>
    </row>
    <row r="290" spans="1:11" x14ac:dyDescent="0.25">
      <c r="A290" s="10">
        <f t="shared" si="33"/>
        <v>53206</v>
      </c>
      <c r="B290">
        <f t="shared" si="28"/>
        <v>25</v>
      </c>
      <c r="C290">
        <v>289</v>
      </c>
      <c r="E290" s="4">
        <f>K289*Invoer!$B$16/12</f>
        <v>0</v>
      </c>
      <c r="F290" s="4">
        <f t="shared" si="29"/>
        <v>0</v>
      </c>
      <c r="H290" s="4">
        <f t="shared" si="30"/>
        <v>0</v>
      </c>
      <c r="I290" s="4">
        <f t="shared" si="31"/>
        <v>0</v>
      </c>
      <c r="J290" s="4">
        <f t="shared" si="32"/>
        <v>0</v>
      </c>
      <c r="K290" s="4">
        <f t="shared" si="34"/>
        <v>0</v>
      </c>
    </row>
    <row r="291" spans="1:11" x14ac:dyDescent="0.25">
      <c r="A291" s="10">
        <f t="shared" si="33"/>
        <v>53236</v>
      </c>
      <c r="B291">
        <f t="shared" si="28"/>
        <v>25</v>
      </c>
      <c r="C291">
        <v>290</v>
      </c>
      <c r="E291" s="4">
        <f>K290*Invoer!$B$16/12</f>
        <v>0</v>
      </c>
      <c r="F291" s="4">
        <f t="shared" si="29"/>
        <v>0</v>
      </c>
      <c r="H291" s="4">
        <f t="shared" si="30"/>
        <v>0</v>
      </c>
      <c r="I291" s="4">
        <f t="shared" si="31"/>
        <v>0</v>
      </c>
      <c r="J291" s="4">
        <f t="shared" si="32"/>
        <v>0</v>
      </c>
      <c r="K291" s="4">
        <f t="shared" si="34"/>
        <v>0</v>
      </c>
    </row>
    <row r="292" spans="1:11" x14ac:dyDescent="0.25">
      <c r="A292" s="10">
        <f t="shared" si="33"/>
        <v>53267</v>
      </c>
      <c r="B292">
        <f t="shared" si="28"/>
        <v>25</v>
      </c>
      <c r="C292">
        <v>291</v>
      </c>
      <c r="E292" s="4">
        <f>K291*Invoer!$B$16/12</f>
        <v>0</v>
      </c>
      <c r="F292" s="4">
        <f t="shared" si="29"/>
        <v>0</v>
      </c>
      <c r="H292" s="4">
        <f t="shared" si="30"/>
        <v>0</v>
      </c>
      <c r="I292" s="4">
        <f t="shared" si="31"/>
        <v>0</v>
      </c>
      <c r="J292" s="4">
        <f t="shared" si="32"/>
        <v>0</v>
      </c>
      <c r="K292" s="4">
        <f t="shared" si="34"/>
        <v>0</v>
      </c>
    </row>
    <row r="293" spans="1:11" x14ac:dyDescent="0.25">
      <c r="A293" s="10">
        <f t="shared" si="33"/>
        <v>53297</v>
      </c>
      <c r="B293">
        <f t="shared" si="28"/>
        <v>25</v>
      </c>
      <c r="C293">
        <v>292</v>
      </c>
      <c r="E293" s="4">
        <f>K292*Invoer!$B$16/12</f>
        <v>0</v>
      </c>
      <c r="F293" s="4">
        <f t="shared" si="29"/>
        <v>0</v>
      </c>
      <c r="H293" s="4">
        <f t="shared" si="30"/>
        <v>0</v>
      </c>
      <c r="I293" s="4">
        <f t="shared" si="31"/>
        <v>0</v>
      </c>
      <c r="J293" s="4">
        <f t="shared" si="32"/>
        <v>0</v>
      </c>
      <c r="K293" s="4">
        <f t="shared" si="34"/>
        <v>0</v>
      </c>
    </row>
    <row r="294" spans="1:11" x14ac:dyDescent="0.25">
      <c r="A294" s="10">
        <f t="shared" si="33"/>
        <v>53328</v>
      </c>
      <c r="B294">
        <f t="shared" si="28"/>
        <v>25</v>
      </c>
      <c r="C294">
        <v>293</v>
      </c>
      <c r="E294" s="4">
        <f>K293*Invoer!$B$16/12</f>
        <v>0</v>
      </c>
      <c r="F294" s="4">
        <f t="shared" si="29"/>
        <v>0</v>
      </c>
      <c r="H294" s="4">
        <f t="shared" si="30"/>
        <v>0</v>
      </c>
      <c r="I294" s="4">
        <f t="shared" si="31"/>
        <v>0</v>
      </c>
      <c r="J294" s="4">
        <f t="shared" si="32"/>
        <v>0</v>
      </c>
      <c r="K294" s="4">
        <f t="shared" si="34"/>
        <v>0</v>
      </c>
    </row>
    <row r="295" spans="1:11" x14ac:dyDescent="0.25">
      <c r="A295" s="10">
        <f t="shared" si="33"/>
        <v>53359</v>
      </c>
      <c r="B295">
        <f t="shared" si="28"/>
        <v>25</v>
      </c>
      <c r="C295">
        <v>294</v>
      </c>
      <c r="E295" s="4">
        <f>K294*Invoer!$B$16/12</f>
        <v>0</v>
      </c>
      <c r="F295" s="4">
        <f t="shared" si="29"/>
        <v>0</v>
      </c>
      <c r="H295" s="4">
        <f t="shared" si="30"/>
        <v>0</v>
      </c>
      <c r="I295" s="4">
        <f t="shared" si="31"/>
        <v>0</v>
      </c>
      <c r="J295" s="4">
        <f t="shared" si="32"/>
        <v>0</v>
      </c>
      <c r="K295" s="4">
        <f t="shared" si="34"/>
        <v>0</v>
      </c>
    </row>
    <row r="296" spans="1:11" x14ac:dyDescent="0.25">
      <c r="A296" s="10">
        <f t="shared" si="33"/>
        <v>53387</v>
      </c>
      <c r="B296">
        <f t="shared" si="28"/>
        <v>25</v>
      </c>
      <c r="C296">
        <v>295</v>
      </c>
      <c r="E296" s="4">
        <f>K295*Invoer!$B$16/12</f>
        <v>0</v>
      </c>
      <c r="F296" s="4">
        <f t="shared" si="29"/>
        <v>0</v>
      </c>
      <c r="H296" s="4">
        <f t="shared" si="30"/>
        <v>0</v>
      </c>
      <c r="I296" s="4">
        <f t="shared" si="31"/>
        <v>0</v>
      </c>
      <c r="J296" s="4">
        <f t="shared" si="32"/>
        <v>0</v>
      </c>
      <c r="K296" s="4">
        <f t="shared" si="34"/>
        <v>0</v>
      </c>
    </row>
    <row r="297" spans="1:11" x14ac:dyDescent="0.25">
      <c r="A297" s="10">
        <f t="shared" si="33"/>
        <v>53418</v>
      </c>
      <c r="B297">
        <f t="shared" si="28"/>
        <v>25</v>
      </c>
      <c r="C297">
        <v>296</v>
      </c>
      <c r="E297" s="4">
        <f>K296*Invoer!$B$16/12</f>
        <v>0</v>
      </c>
      <c r="F297" s="4">
        <f t="shared" si="29"/>
        <v>0</v>
      </c>
      <c r="H297" s="4">
        <f t="shared" si="30"/>
        <v>0</v>
      </c>
      <c r="I297" s="4">
        <f t="shared" si="31"/>
        <v>0</v>
      </c>
      <c r="J297" s="4">
        <f t="shared" si="32"/>
        <v>0</v>
      </c>
      <c r="K297" s="4">
        <f t="shared" si="34"/>
        <v>0</v>
      </c>
    </row>
    <row r="298" spans="1:11" x14ac:dyDescent="0.25">
      <c r="A298" s="10">
        <f t="shared" si="33"/>
        <v>53448</v>
      </c>
      <c r="B298">
        <f t="shared" si="28"/>
        <v>25</v>
      </c>
      <c r="C298">
        <v>297</v>
      </c>
      <c r="E298" s="4">
        <f>K297*Invoer!$B$16/12</f>
        <v>0</v>
      </c>
      <c r="F298" s="4">
        <f t="shared" si="29"/>
        <v>0</v>
      </c>
      <c r="H298" s="4">
        <f t="shared" si="30"/>
        <v>0</v>
      </c>
      <c r="I298" s="4">
        <f t="shared" si="31"/>
        <v>0</v>
      </c>
      <c r="J298" s="4">
        <f t="shared" si="32"/>
        <v>0</v>
      </c>
      <c r="K298" s="4">
        <f t="shared" si="34"/>
        <v>0</v>
      </c>
    </row>
    <row r="299" spans="1:11" x14ac:dyDescent="0.25">
      <c r="A299" s="10">
        <f t="shared" si="33"/>
        <v>53479</v>
      </c>
      <c r="B299">
        <f t="shared" si="28"/>
        <v>25</v>
      </c>
      <c r="C299">
        <v>298</v>
      </c>
      <c r="E299" s="4">
        <f>K298*Invoer!$B$16/12</f>
        <v>0</v>
      </c>
      <c r="F299" s="4">
        <f t="shared" si="29"/>
        <v>0</v>
      </c>
      <c r="H299" s="4">
        <f t="shared" si="30"/>
        <v>0</v>
      </c>
      <c r="I299" s="4">
        <f t="shared" si="31"/>
        <v>0</v>
      </c>
      <c r="J299" s="4">
        <f t="shared" si="32"/>
        <v>0</v>
      </c>
      <c r="K299" s="4">
        <f t="shared" si="34"/>
        <v>0</v>
      </c>
    </row>
    <row r="300" spans="1:11" x14ac:dyDescent="0.25">
      <c r="A300" s="10">
        <f t="shared" si="33"/>
        <v>53509</v>
      </c>
      <c r="B300">
        <f t="shared" si="28"/>
        <v>25</v>
      </c>
      <c r="C300">
        <v>299</v>
      </c>
      <c r="E300" s="4">
        <f>K299*Invoer!$B$16/12</f>
        <v>0</v>
      </c>
      <c r="F300" s="4">
        <f t="shared" si="29"/>
        <v>0</v>
      </c>
      <c r="H300" s="4">
        <f t="shared" si="30"/>
        <v>0</v>
      </c>
      <c r="I300" s="4">
        <f t="shared" si="31"/>
        <v>0</v>
      </c>
      <c r="J300" s="4">
        <f t="shared" si="32"/>
        <v>0</v>
      </c>
      <c r="K300" s="4">
        <f t="shared" si="34"/>
        <v>0</v>
      </c>
    </row>
    <row r="301" spans="1:11" x14ac:dyDescent="0.25">
      <c r="A301" s="10">
        <f t="shared" si="33"/>
        <v>53540</v>
      </c>
      <c r="B301">
        <f t="shared" si="28"/>
        <v>25</v>
      </c>
      <c r="C301">
        <v>300</v>
      </c>
      <c r="E301" s="4">
        <f>K300*Invoer!$B$16/12</f>
        <v>0</v>
      </c>
      <c r="F301" s="4">
        <f t="shared" si="29"/>
        <v>0</v>
      </c>
      <c r="H301" s="4">
        <f t="shared" si="30"/>
        <v>0</v>
      </c>
      <c r="I301" s="4">
        <f t="shared" si="31"/>
        <v>0</v>
      </c>
      <c r="J301" s="4">
        <f t="shared" si="32"/>
        <v>0</v>
      </c>
      <c r="K301" s="4">
        <f t="shared" si="34"/>
        <v>0</v>
      </c>
    </row>
    <row r="302" spans="1:11" x14ac:dyDescent="0.25">
      <c r="A302" s="10">
        <f t="shared" si="33"/>
        <v>53571</v>
      </c>
      <c r="B302">
        <f t="shared" si="28"/>
        <v>26</v>
      </c>
      <c r="C302">
        <v>301</v>
      </c>
      <c r="E302" s="4">
        <f>K301*Invoer!$B$17/12</f>
        <v>0</v>
      </c>
      <c r="F302" s="4">
        <f t="shared" si="29"/>
        <v>0</v>
      </c>
      <c r="H302" s="4">
        <f t="shared" si="30"/>
        <v>0</v>
      </c>
      <c r="I302" s="4">
        <f t="shared" si="31"/>
        <v>0</v>
      </c>
      <c r="J302" s="4">
        <f t="shared" si="32"/>
        <v>0</v>
      </c>
      <c r="K302" s="4">
        <f t="shared" si="34"/>
        <v>0</v>
      </c>
    </row>
    <row r="303" spans="1:11" x14ac:dyDescent="0.25">
      <c r="A303" s="10">
        <f t="shared" si="33"/>
        <v>53601</v>
      </c>
      <c r="B303">
        <f t="shared" si="28"/>
        <v>26</v>
      </c>
      <c r="C303">
        <v>302</v>
      </c>
      <c r="E303" s="4">
        <f>K302*Invoer!$B$17/12</f>
        <v>0</v>
      </c>
      <c r="F303" s="4">
        <f t="shared" si="29"/>
        <v>0</v>
      </c>
      <c r="H303" s="4">
        <f t="shared" si="30"/>
        <v>0</v>
      </c>
      <c r="I303" s="4">
        <f t="shared" si="31"/>
        <v>0</v>
      </c>
      <c r="J303" s="4">
        <f t="shared" si="32"/>
        <v>0</v>
      </c>
      <c r="K303" s="4">
        <f t="shared" si="34"/>
        <v>0</v>
      </c>
    </row>
    <row r="304" spans="1:11" x14ac:dyDescent="0.25">
      <c r="A304" s="10">
        <f t="shared" si="33"/>
        <v>53632</v>
      </c>
      <c r="B304">
        <f t="shared" si="28"/>
        <v>26</v>
      </c>
      <c r="C304">
        <v>303</v>
      </c>
      <c r="E304" s="4">
        <f>K303*Invoer!$B$17/12</f>
        <v>0</v>
      </c>
      <c r="F304" s="4">
        <f t="shared" si="29"/>
        <v>0</v>
      </c>
      <c r="H304" s="4">
        <f t="shared" si="30"/>
        <v>0</v>
      </c>
      <c r="I304" s="4">
        <f t="shared" si="31"/>
        <v>0</v>
      </c>
      <c r="J304" s="4">
        <f t="shared" si="32"/>
        <v>0</v>
      </c>
      <c r="K304" s="4">
        <f t="shared" si="34"/>
        <v>0</v>
      </c>
    </row>
    <row r="305" spans="1:11" x14ac:dyDescent="0.25">
      <c r="A305" s="10">
        <f t="shared" si="33"/>
        <v>53662</v>
      </c>
      <c r="B305">
        <f t="shared" si="28"/>
        <v>26</v>
      </c>
      <c r="C305">
        <v>304</v>
      </c>
      <c r="E305" s="4">
        <f>K304*Invoer!$B$17/12</f>
        <v>0</v>
      </c>
      <c r="F305" s="4">
        <f t="shared" si="29"/>
        <v>0</v>
      </c>
      <c r="H305" s="4">
        <f t="shared" si="30"/>
        <v>0</v>
      </c>
      <c r="I305" s="4">
        <f t="shared" si="31"/>
        <v>0</v>
      </c>
      <c r="J305" s="4">
        <f t="shared" si="32"/>
        <v>0</v>
      </c>
      <c r="K305" s="4">
        <f t="shared" si="34"/>
        <v>0</v>
      </c>
    </row>
    <row r="306" spans="1:11" x14ac:dyDescent="0.25">
      <c r="A306" s="10">
        <f t="shared" si="33"/>
        <v>53693</v>
      </c>
      <c r="B306">
        <f t="shared" si="28"/>
        <v>26</v>
      </c>
      <c r="C306">
        <v>305</v>
      </c>
      <c r="E306" s="4">
        <f>K305*Invoer!$B$17/12</f>
        <v>0</v>
      </c>
      <c r="F306" s="4">
        <f t="shared" si="29"/>
        <v>0</v>
      </c>
      <c r="H306" s="4">
        <f t="shared" si="30"/>
        <v>0</v>
      </c>
      <c r="I306" s="4">
        <f t="shared" si="31"/>
        <v>0</v>
      </c>
      <c r="J306" s="4">
        <f t="shared" si="32"/>
        <v>0</v>
      </c>
      <c r="K306" s="4">
        <f t="shared" si="34"/>
        <v>0</v>
      </c>
    </row>
    <row r="307" spans="1:11" x14ac:dyDescent="0.25">
      <c r="A307" s="10">
        <f t="shared" si="33"/>
        <v>53724</v>
      </c>
      <c r="B307">
        <f t="shared" si="28"/>
        <v>26</v>
      </c>
      <c r="C307">
        <v>306</v>
      </c>
      <c r="E307" s="4">
        <f>K306*Invoer!$B$17/12</f>
        <v>0</v>
      </c>
      <c r="F307" s="4">
        <f t="shared" si="29"/>
        <v>0</v>
      </c>
      <c r="H307" s="4">
        <f t="shared" si="30"/>
        <v>0</v>
      </c>
      <c r="I307" s="4">
        <f t="shared" si="31"/>
        <v>0</v>
      </c>
      <c r="J307" s="4">
        <f t="shared" si="32"/>
        <v>0</v>
      </c>
      <c r="K307" s="4">
        <f t="shared" si="34"/>
        <v>0</v>
      </c>
    </row>
    <row r="308" spans="1:11" x14ac:dyDescent="0.25">
      <c r="A308" s="10">
        <f t="shared" si="33"/>
        <v>53752</v>
      </c>
      <c r="B308">
        <f t="shared" si="28"/>
        <v>26</v>
      </c>
      <c r="C308">
        <v>307</v>
      </c>
      <c r="E308" s="4">
        <f>K307*Invoer!$B$17/12</f>
        <v>0</v>
      </c>
      <c r="F308" s="4">
        <f t="shared" si="29"/>
        <v>0</v>
      </c>
      <c r="H308" s="4">
        <f t="shared" si="30"/>
        <v>0</v>
      </c>
      <c r="I308" s="4">
        <f t="shared" si="31"/>
        <v>0</v>
      </c>
      <c r="J308" s="4">
        <f t="shared" si="32"/>
        <v>0</v>
      </c>
      <c r="K308" s="4">
        <f t="shared" si="34"/>
        <v>0</v>
      </c>
    </row>
    <row r="309" spans="1:11" x14ac:dyDescent="0.25">
      <c r="A309" s="10">
        <f t="shared" si="33"/>
        <v>53783</v>
      </c>
      <c r="B309">
        <f t="shared" si="28"/>
        <v>26</v>
      </c>
      <c r="C309">
        <v>308</v>
      </c>
      <c r="E309" s="4">
        <f>K308*Invoer!$B$17/12</f>
        <v>0</v>
      </c>
      <c r="F309" s="4">
        <f t="shared" si="29"/>
        <v>0</v>
      </c>
      <c r="H309" s="4">
        <f t="shared" si="30"/>
        <v>0</v>
      </c>
      <c r="I309" s="4">
        <f t="shared" si="31"/>
        <v>0</v>
      </c>
      <c r="J309" s="4">
        <f t="shared" si="32"/>
        <v>0</v>
      </c>
      <c r="K309" s="4">
        <f t="shared" si="34"/>
        <v>0</v>
      </c>
    </row>
    <row r="310" spans="1:11" x14ac:dyDescent="0.25">
      <c r="A310" s="10">
        <f t="shared" si="33"/>
        <v>53813</v>
      </c>
      <c r="B310">
        <f t="shared" si="28"/>
        <v>26</v>
      </c>
      <c r="C310">
        <v>309</v>
      </c>
      <c r="E310" s="4">
        <f>K309*Invoer!$B$17/12</f>
        <v>0</v>
      </c>
      <c r="F310" s="4">
        <f t="shared" si="29"/>
        <v>0</v>
      </c>
      <c r="H310" s="4">
        <f t="shared" si="30"/>
        <v>0</v>
      </c>
      <c r="I310" s="4">
        <f t="shared" si="31"/>
        <v>0</v>
      </c>
      <c r="J310" s="4">
        <f t="shared" si="32"/>
        <v>0</v>
      </c>
      <c r="K310" s="4">
        <f t="shared" si="34"/>
        <v>0</v>
      </c>
    </row>
    <row r="311" spans="1:11" x14ac:dyDescent="0.25">
      <c r="A311" s="10">
        <f t="shared" si="33"/>
        <v>53844</v>
      </c>
      <c r="B311">
        <f t="shared" si="28"/>
        <v>26</v>
      </c>
      <c r="C311">
        <v>310</v>
      </c>
      <c r="E311" s="4">
        <f>K310*Invoer!$B$17/12</f>
        <v>0</v>
      </c>
      <c r="F311" s="4">
        <f t="shared" si="29"/>
        <v>0</v>
      </c>
      <c r="H311" s="4">
        <f t="shared" si="30"/>
        <v>0</v>
      </c>
      <c r="I311" s="4">
        <f t="shared" si="31"/>
        <v>0</v>
      </c>
      <c r="J311" s="4">
        <f t="shared" si="32"/>
        <v>0</v>
      </c>
      <c r="K311" s="4">
        <f t="shared" si="34"/>
        <v>0</v>
      </c>
    </row>
    <row r="312" spans="1:11" x14ac:dyDescent="0.25">
      <c r="A312" s="10">
        <f t="shared" si="33"/>
        <v>53874</v>
      </c>
      <c r="B312">
        <f t="shared" si="28"/>
        <v>26</v>
      </c>
      <c r="C312">
        <v>311</v>
      </c>
      <c r="E312" s="4">
        <f>K311*Invoer!$B$17/12</f>
        <v>0</v>
      </c>
      <c r="F312" s="4">
        <f t="shared" si="29"/>
        <v>0</v>
      </c>
      <c r="H312" s="4">
        <f t="shared" si="30"/>
        <v>0</v>
      </c>
      <c r="I312" s="4">
        <f t="shared" si="31"/>
        <v>0</v>
      </c>
      <c r="J312" s="4">
        <f t="shared" si="32"/>
        <v>0</v>
      </c>
      <c r="K312" s="4">
        <f t="shared" si="34"/>
        <v>0</v>
      </c>
    </row>
    <row r="313" spans="1:11" x14ac:dyDescent="0.25">
      <c r="A313" s="10">
        <f t="shared" si="33"/>
        <v>53905</v>
      </c>
      <c r="B313">
        <f t="shared" si="28"/>
        <v>26</v>
      </c>
      <c r="C313">
        <v>312</v>
      </c>
      <c r="E313" s="4">
        <f>K312*Invoer!$B$17/12</f>
        <v>0</v>
      </c>
      <c r="F313" s="4">
        <f t="shared" si="29"/>
        <v>0</v>
      </c>
      <c r="H313" s="4">
        <f t="shared" si="30"/>
        <v>0</v>
      </c>
      <c r="I313" s="4">
        <f t="shared" si="31"/>
        <v>0</v>
      </c>
      <c r="J313" s="4">
        <f t="shared" si="32"/>
        <v>0</v>
      </c>
      <c r="K313" s="4">
        <f t="shared" si="34"/>
        <v>0</v>
      </c>
    </row>
    <row r="314" spans="1:11" x14ac:dyDescent="0.25">
      <c r="A314" s="10">
        <f t="shared" si="33"/>
        <v>53936</v>
      </c>
      <c r="B314">
        <f t="shared" si="28"/>
        <v>27</v>
      </c>
      <c r="C314">
        <v>313</v>
      </c>
      <c r="E314" s="4">
        <f>K313*Invoer!$B$17/12</f>
        <v>0</v>
      </c>
      <c r="F314" s="4">
        <f t="shared" si="29"/>
        <v>0</v>
      </c>
      <c r="H314" s="4">
        <f t="shared" si="30"/>
        <v>0</v>
      </c>
      <c r="I314" s="4">
        <f t="shared" si="31"/>
        <v>0</v>
      </c>
      <c r="J314" s="4">
        <f t="shared" si="32"/>
        <v>0</v>
      </c>
      <c r="K314" s="4">
        <f t="shared" si="34"/>
        <v>0</v>
      </c>
    </row>
    <row r="315" spans="1:11" x14ac:dyDescent="0.25">
      <c r="A315" s="10">
        <f t="shared" si="33"/>
        <v>53966</v>
      </c>
      <c r="B315">
        <f t="shared" si="28"/>
        <v>27</v>
      </c>
      <c r="C315">
        <v>314</v>
      </c>
      <c r="E315" s="4">
        <f>K314*Invoer!$B$17/12</f>
        <v>0</v>
      </c>
      <c r="F315" s="4">
        <f t="shared" si="29"/>
        <v>0</v>
      </c>
      <c r="H315" s="4">
        <f t="shared" si="30"/>
        <v>0</v>
      </c>
      <c r="I315" s="4">
        <f t="shared" si="31"/>
        <v>0</v>
      </c>
      <c r="J315" s="4">
        <f t="shared" si="32"/>
        <v>0</v>
      </c>
      <c r="K315" s="4">
        <f t="shared" si="34"/>
        <v>0</v>
      </c>
    </row>
    <row r="316" spans="1:11" x14ac:dyDescent="0.25">
      <c r="A316" s="10">
        <f t="shared" si="33"/>
        <v>53997</v>
      </c>
      <c r="B316">
        <f t="shared" si="28"/>
        <v>27</v>
      </c>
      <c r="C316">
        <v>315</v>
      </c>
      <c r="E316" s="4">
        <f>K315*Invoer!$B$17/12</f>
        <v>0</v>
      </c>
      <c r="F316" s="4">
        <f t="shared" si="29"/>
        <v>0</v>
      </c>
      <c r="H316" s="4">
        <f t="shared" si="30"/>
        <v>0</v>
      </c>
      <c r="I316" s="4">
        <f t="shared" si="31"/>
        <v>0</v>
      </c>
      <c r="J316" s="4">
        <f t="shared" si="32"/>
        <v>0</v>
      </c>
      <c r="K316" s="4">
        <f t="shared" si="34"/>
        <v>0</v>
      </c>
    </row>
    <row r="317" spans="1:11" x14ac:dyDescent="0.25">
      <c r="A317" s="10">
        <f t="shared" si="33"/>
        <v>54027</v>
      </c>
      <c r="B317">
        <f t="shared" si="28"/>
        <v>27</v>
      </c>
      <c r="C317">
        <v>316</v>
      </c>
      <c r="E317" s="4">
        <f>K316*Invoer!$B$17/12</f>
        <v>0</v>
      </c>
      <c r="F317" s="4">
        <f t="shared" si="29"/>
        <v>0</v>
      </c>
      <c r="H317" s="4">
        <f t="shared" si="30"/>
        <v>0</v>
      </c>
      <c r="I317" s="4">
        <f t="shared" si="31"/>
        <v>0</v>
      </c>
      <c r="J317" s="4">
        <f t="shared" si="32"/>
        <v>0</v>
      </c>
      <c r="K317" s="4">
        <f t="shared" si="34"/>
        <v>0</v>
      </c>
    </row>
    <row r="318" spans="1:11" x14ac:dyDescent="0.25">
      <c r="A318" s="10">
        <f t="shared" si="33"/>
        <v>54058</v>
      </c>
      <c r="B318">
        <f t="shared" si="28"/>
        <v>27</v>
      </c>
      <c r="C318">
        <v>317</v>
      </c>
      <c r="E318" s="4">
        <f>K317*Invoer!$B$17/12</f>
        <v>0</v>
      </c>
      <c r="F318" s="4">
        <f t="shared" si="29"/>
        <v>0</v>
      </c>
      <c r="H318" s="4">
        <f t="shared" si="30"/>
        <v>0</v>
      </c>
      <c r="I318" s="4">
        <f t="shared" si="31"/>
        <v>0</v>
      </c>
      <c r="J318" s="4">
        <f t="shared" si="32"/>
        <v>0</v>
      </c>
      <c r="K318" s="4">
        <f t="shared" si="34"/>
        <v>0</v>
      </c>
    </row>
    <row r="319" spans="1:11" x14ac:dyDescent="0.25">
      <c r="A319" s="10">
        <f t="shared" si="33"/>
        <v>54089</v>
      </c>
      <c r="B319">
        <f t="shared" si="28"/>
        <v>27</v>
      </c>
      <c r="C319">
        <v>318</v>
      </c>
      <c r="E319" s="4">
        <f>K318*Invoer!$B$17/12</f>
        <v>0</v>
      </c>
      <c r="F319" s="4">
        <f t="shared" si="29"/>
        <v>0</v>
      </c>
      <c r="H319" s="4">
        <f t="shared" si="30"/>
        <v>0</v>
      </c>
      <c r="I319" s="4">
        <f t="shared" si="31"/>
        <v>0</v>
      </c>
      <c r="J319" s="4">
        <f t="shared" si="32"/>
        <v>0</v>
      </c>
      <c r="K319" s="4">
        <f t="shared" si="34"/>
        <v>0</v>
      </c>
    </row>
    <row r="320" spans="1:11" x14ac:dyDescent="0.25">
      <c r="A320" s="10">
        <f t="shared" si="33"/>
        <v>54118</v>
      </c>
      <c r="B320">
        <f t="shared" si="28"/>
        <v>27</v>
      </c>
      <c r="C320">
        <v>319</v>
      </c>
      <c r="E320" s="4">
        <f>K319*Invoer!$B$17/12</f>
        <v>0</v>
      </c>
      <c r="F320" s="4">
        <f t="shared" si="29"/>
        <v>0</v>
      </c>
      <c r="H320" s="4">
        <f t="shared" si="30"/>
        <v>0</v>
      </c>
      <c r="I320" s="4">
        <f t="shared" si="31"/>
        <v>0</v>
      </c>
      <c r="J320" s="4">
        <f t="shared" si="32"/>
        <v>0</v>
      </c>
      <c r="K320" s="4">
        <f t="shared" si="34"/>
        <v>0</v>
      </c>
    </row>
    <row r="321" spans="1:11" x14ac:dyDescent="0.25">
      <c r="A321" s="10">
        <f t="shared" si="33"/>
        <v>54149</v>
      </c>
      <c r="B321">
        <f t="shared" si="28"/>
        <v>27</v>
      </c>
      <c r="C321">
        <v>320</v>
      </c>
      <c r="E321" s="4">
        <f>K320*Invoer!$B$17/12</f>
        <v>0</v>
      </c>
      <c r="F321" s="4">
        <f t="shared" si="29"/>
        <v>0</v>
      </c>
      <c r="H321" s="4">
        <f t="shared" si="30"/>
        <v>0</v>
      </c>
      <c r="I321" s="4">
        <f t="shared" si="31"/>
        <v>0</v>
      </c>
      <c r="J321" s="4">
        <f t="shared" si="32"/>
        <v>0</v>
      </c>
      <c r="K321" s="4">
        <f t="shared" si="34"/>
        <v>0</v>
      </c>
    </row>
    <row r="322" spans="1:11" x14ac:dyDescent="0.25">
      <c r="A322" s="10">
        <f t="shared" si="33"/>
        <v>54179</v>
      </c>
      <c r="B322">
        <f t="shared" si="28"/>
        <v>27</v>
      </c>
      <c r="C322">
        <v>321</v>
      </c>
      <c r="E322" s="4">
        <f>K321*Invoer!$B$17/12</f>
        <v>0</v>
      </c>
      <c r="F322" s="4">
        <f t="shared" si="29"/>
        <v>0</v>
      </c>
      <c r="H322" s="4">
        <f t="shared" si="30"/>
        <v>0</v>
      </c>
      <c r="I322" s="4">
        <f t="shared" si="31"/>
        <v>0</v>
      </c>
      <c r="J322" s="4">
        <f t="shared" si="32"/>
        <v>0</v>
      </c>
      <c r="K322" s="4">
        <f t="shared" si="34"/>
        <v>0</v>
      </c>
    </row>
    <row r="323" spans="1:11" x14ac:dyDescent="0.25">
      <c r="A323" s="10">
        <f t="shared" si="33"/>
        <v>54210</v>
      </c>
      <c r="B323">
        <f t="shared" ref="B323:B361" si="35">CEILING(C323/12,1)</f>
        <v>27</v>
      </c>
      <c r="C323">
        <v>322</v>
      </c>
      <c r="E323" s="4">
        <f>K322*Invoer!$B$17/12</f>
        <v>0</v>
      </c>
      <c r="F323" s="4">
        <f t="shared" ref="F323:F361" si="36">E323</f>
        <v>0</v>
      </c>
      <c r="H323" s="4">
        <f t="shared" ref="H323:H361" si="37">F323-G323</f>
        <v>0</v>
      </c>
      <c r="I323" s="4">
        <f t="shared" ref="I323:I361" si="38">SUM(D323,F323)</f>
        <v>0</v>
      </c>
      <c r="J323" s="4">
        <f t="shared" ref="J323:J361" si="39">I323-G323</f>
        <v>0</v>
      </c>
      <c r="K323" s="4">
        <f t="shared" si="34"/>
        <v>0</v>
      </c>
    </row>
    <row r="324" spans="1:11" x14ac:dyDescent="0.25">
      <c r="A324" s="10">
        <f t="shared" ref="A324:A361" si="40">DATE(YEAR(A323),MONTH(A323)+1,DAY(A323))</f>
        <v>54240</v>
      </c>
      <c r="B324">
        <f t="shared" si="35"/>
        <v>27</v>
      </c>
      <c r="C324">
        <v>323</v>
      </c>
      <c r="E324" s="4">
        <f>K323*Invoer!$B$17/12</f>
        <v>0</v>
      </c>
      <c r="F324" s="4">
        <f t="shared" si="36"/>
        <v>0</v>
      </c>
      <c r="H324" s="4">
        <f t="shared" si="37"/>
        <v>0</v>
      </c>
      <c r="I324" s="4">
        <f t="shared" si="38"/>
        <v>0</v>
      </c>
      <c r="J324" s="4">
        <f t="shared" si="39"/>
        <v>0</v>
      </c>
      <c r="K324" s="4">
        <f t="shared" si="34"/>
        <v>0</v>
      </c>
    </row>
    <row r="325" spans="1:11" x14ac:dyDescent="0.25">
      <c r="A325" s="10">
        <f t="shared" si="40"/>
        <v>54271</v>
      </c>
      <c r="B325">
        <f t="shared" si="35"/>
        <v>27</v>
      </c>
      <c r="C325">
        <v>324</v>
      </c>
      <c r="E325" s="4">
        <f>K324*Invoer!$B$17/12</f>
        <v>0</v>
      </c>
      <c r="F325" s="4">
        <f t="shared" si="36"/>
        <v>0</v>
      </c>
      <c r="H325" s="4">
        <f t="shared" si="37"/>
        <v>0</v>
      </c>
      <c r="I325" s="4">
        <f t="shared" si="38"/>
        <v>0</v>
      </c>
      <c r="J325" s="4">
        <f t="shared" si="39"/>
        <v>0</v>
      </c>
      <c r="K325" s="4">
        <f t="shared" ref="K325:K361" si="41">K324-D325</f>
        <v>0</v>
      </c>
    </row>
    <row r="326" spans="1:11" x14ac:dyDescent="0.25">
      <c r="A326" s="10">
        <f t="shared" si="40"/>
        <v>54302</v>
      </c>
      <c r="B326">
        <f t="shared" si="35"/>
        <v>28</v>
      </c>
      <c r="C326">
        <v>325</v>
      </c>
      <c r="E326" s="4">
        <f>K325*Invoer!$B$17/12</f>
        <v>0</v>
      </c>
      <c r="F326" s="4">
        <f t="shared" si="36"/>
        <v>0</v>
      </c>
      <c r="H326" s="4">
        <f t="shared" si="37"/>
        <v>0</v>
      </c>
      <c r="I326" s="4">
        <f t="shared" si="38"/>
        <v>0</v>
      </c>
      <c r="J326" s="4">
        <f t="shared" si="39"/>
        <v>0</v>
      </c>
      <c r="K326" s="4">
        <f t="shared" si="41"/>
        <v>0</v>
      </c>
    </row>
    <row r="327" spans="1:11" x14ac:dyDescent="0.25">
      <c r="A327" s="10">
        <f t="shared" si="40"/>
        <v>54332</v>
      </c>
      <c r="B327">
        <f t="shared" si="35"/>
        <v>28</v>
      </c>
      <c r="C327">
        <v>326</v>
      </c>
      <c r="E327" s="4">
        <f>K326*Invoer!$B$17/12</f>
        <v>0</v>
      </c>
      <c r="F327" s="4">
        <f t="shared" si="36"/>
        <v>0</v>
      </c>
      <c r="H327" s="4">
        <f t="shared" si="37"/>
        <v>0</v>
      </c>
      <c r="I327" s="4">
        <f t="shared" si="38"/>
        <v>0</v>
      </c>
      <c r="J327" s="4">
        <f t="shared" si="39"/>
        <v>0</v>
      </c>
      <c r="K327" s="4">
        <f t="shared" si="41"/>
        <v>0</v>
      </c>
    </row>
    <row r="328" spans="1:11" x14ac:dyDescent="0.25">
      <c r="A328" s="10">
        <f t="shared" si="40"/>
        <v>54363</v>
      </c>
      <c r="B328">
        <f t="shared" si="35"/>
        <v>28</v>
      </c>
      <c r="C328">
        <v>327</v>
      </c>
      <c r="E328" s="4">
        <f>K327*Invoer!$B$17/12</f>
        <v>0</v>
      </c>
      <c r="F328" s="4">
        <f t="shared" si="36"/>
        <v>0</v>
      </c>
      <c r="H328" s="4">
        <f t="shared" si="37"/>
        <v>0</v>
      </c>
      <c r="I328" s="4">
        <f t="shared" si="38"/>
        <v>0</v>
      </c>
      <c r="J328" s="4">
        <f t="shared" si="39"/>
        <v>0</v>
      </c>
      <c r="K328" s="4">
        <f t="shared" si="41"/>
        <v>0</v>
      </c>
    </row>
    <row r="329" spans="1:11" x14ac:dyDescent="0.25">
      <c r="A329" s="10">
        <f t="shared" si="40"/>
        <v>54393</v>
      </c>
      <c r="B329">
        <f t="shared" si="35"/>
        <v>28</v>
      </c>
      <c r="C329">
        <v>328</v>
      </c>
      <c r="E329" s="4">
        <f>K328*Invoer!$B$17/12</f>
        <v>0</v>
      </c>
      <c r="F329" s="4">
        <f t="shared" si="36"/>
        <v>0</v>
      </c>
      <c r="H329" s="4">
        <f t="shared" si="37"/>
        <v>0</v>
      </c>
      <c r="I329" s="4">
        <f t="shared" si="38"/>
        <v>0</v>
      </c>
      <c r="J329" s="4">
        <f t="shared" si="39"/>
        <v>0</v>
      </c>
      <c r="K329" s="4">
        <f t="shared" si="41"/>
        <v>0</v>
      </c>
    </row>
    <row r="330" spans="1:11" x14ac:dyDescent="0.25">
      <c r="A330" s="10">
        <f t="shared" si="40"/>
        <v>54424</v>
      </c>
      <c r="B330">
        <f t="shared" si="35"/>
        <v>28</v>
      </c>
      <c r="C330">
        <v>329</v>
      </c>
      <c r="E330" s="4">
        <f>K329*Invoer!$B$17/12</f>
        <v>0</v>
      </c>
      <c r="F330" s="4">
        <f t="shared" si="36"/>
        <v>0</v>
      </c>
      <c r="H330" s="4">
        <f t="shared" si="37"/>
        <v>0</v>
      </c>
      <c r="I330" s="4">
        <f t="shared" si="38"/>
        <v>0</v>
      </c>
      <c r="J330" s="4">
        <f t="shared" si="39"/>
        <v>0</v>
      </c>
      <c r="K330" s="4">
        <f t="shared" si="41"/>
        <v>0</v>
      </c>
    </row>
    <row r="331" spans="1:11" x14ac:dyDescent="0.25">
      <c r="A331" s="10">
        <f t="shared" si="40"/>
        <v>54455</v>
      </c>
      <c r="B331">
        <f t="shared" si="35"/>
        <v>28</v>
      </c>
      <c r="C331">
        <v>330</v>
      </c>
      <c r="E331" s="4">
        <f>K330*Invoer!$B$17/12</f>
        <v>0</v>
      </c>
      <c r="F331" s="4">
        <f t="shared" si="36"/>
        <v>0</v>
      </c>
      <c r="H331" s="4">
        <f t="shared" si="37"/>
        <v>0</v>
      </c>
      <c r="I331" s="4">
        <f t="shared" si="38"/>
        <v>0</v>
      </c>
      <c r="J331" s="4">
        <f t="shared" si="39"/>
        <v>0</v>
      </c>
      <c r="K331" s="4">
        <f t="shared" si="41"/>
        <v>0</v>
      </c>
    </row>
    <row r="332" spans="1:11" x14ac:dyDescent="0.25">
      <c r="A332" s="10">
        <f t="shared" si="40"/>
        <v>54483</v>
      </c>
      <c r="B332">
        <f t="shared" si="35"/>
        <v>28</v>
      </c>
      <c r="C332">
        <v>331</v>
      </c>
      <c r="E332" s="4">
        <f>K331*Invoer!$B$17/12</f>
        <v>0</v>
      </c>
      <c r="F332" s="4">
        <f t="shared" si="36"/>
        <v>0</v>
      </c>
      <c r="H332" s="4">
        <f t="shared" si="37"/>
        <v>0</v>
      </c>
      <c r="I332" s="4">
        <f t="shared" si="38"/>
        <v>0</v>
      </c>
      <c r="J332" s="4">
        <f t="shared" si="39"/>
        <v>0</v>
      </c>
      <c r="K332" s="4">
        <f t="shared" si="41"/>
        <v>0</v>
      </c>
    </row>
    <row r="333" spans="1:11" x14ac:dyDescent="0.25">
      <c r="A333" s="10">
        <f t="shared" si="40"/>
        <v>54514</v>
      </c>
      <c r="B333">
        <f t="shared" si="35"/>
        <v>28</v>
      </c>
      <c r="C333">
        <v>332</v>
      </c>
      <c r="E333" s="4">
        <f>K332*Invoer!$B$17/12</f>
        <v>0</v>
      </c>
      <c r="F333" s="4">
        <f t="shared" si="36"/>
        <v>0</v>
      </c>
      <c r="H333" s="4">
        <f t="shared" si="37"/>
        <v>0</v>
      </c>
      <c r="I333" s="4">
        <f t="shared" si="38"/>
        <v>0</v>
      </c>
      <c r="J333" s="4">
        <f t="shared" si="39"/>
        <v>0</v>
      </c>
      <c r="K333" s="4">
        <f t="shared" si="41"/>
        <v>0</v>
      </c>
    </row>
    <row r="334" spans="1:11" x14ac:dyDescent="0.25">
      <c r="A334" s="10">
        <f t="shared" si="40"/>
        <v>54544</v>
      </c>
      <c r="B334">
        <f t="shared" si="35"/>
        <v>28</v>
      </c>
      <c r="C334">
        <v>333</v>
      </c>
      <c r="E334" s="4">
        <f>K333*Invoer!$B$17/12</f>
        <v>0</v>
      </c>
      <c r="F334" s="4">
        <f t="shared" si="36"/>
        <v>0</v>
      </c>
      <c r="H334" s="4">
        <f t="shared" si="37"/>
        <v>0</v>
      </c>
      <c r="I334" s="4">
        <f t="shared" si="38"/>
        <v>0</v>
      </c>
      <c r="J334" s="4">
        <f t="shared" si="39"/>
        <v>0</v>
      </c>
      <c r="K334" s="4">
        <f t="shared" si="41"/>
        <v>0</v>
      </c>
    </row>
    <row r="335" spans="1:11" x14ac:dyDescent="0.25">
      <c r="A335" s="10">
        <f t="shared" si="40"/>
        <v>54575</v>
      </c>
      <c r="B335">
        <f t="shared" si="35"/>
        <v>28</v>
      </c>
      <c r="C335">
        <v>334</v>
      </c>
      <c r="E335" s="4">
        <f>K334*Invoer!$B$17/12</f>
        <v>0</v>
      </c>
      <c r="F335" s="4">
        <f t="shared" si="36"/>
        <v>0</v>
      </c>
      <c r="H335" s="4">
        <f t="shared" si="37"/>
        <v>0</v>
      </c>
      <c r="I335" s="4">
        <f t="shared" si="38"/>
        <v>0</v>
      </c>
      <c r="J335" s="4">
        <f t="shared" si="39"/>
        <v>0</v>
      </c>
      <c r="K335" s="4">
        <f t="shared" si="41"/>
        <v>0</v>
      </c>
    </row>
    <row r="336" spans="1:11" x14ac:dyDescent="0.25">
      <c r="A336" s="10">
        <f t="shared" si="40"/>
        <v>54605</v>
      </c>
      <c r="B336">
        <f t="shared" si="35"/>
        <v>28</v>
      </c>
      <c r="C336">
        <v>335</v>
      </c>
      <c r="E336" s="4">
        <f>K335*Invoer!$B$17/12</f>
        <v>0</v>
      </c>
      <c r="F336" s="4">
        <f t="shared" si="36"/>
        <v>0</v>
      </c>
      <c r="H336" s="4">
        <f t="shared" si="37"/>
        <v>0</v>
      </c>
      <c r="I336" s="4">
        <f t="shared" si="38"/>
        <v>0</v>
      </c>
      <c r="J336" s="4">
        <f t="shared" si="39"/>
        <v>0</v>
      </c>
      <c r="K336" s="4">
        <f t="shared" si="41"/>
        <v>0</v>
      </c>
    </row>
    <row r="337" spans="1:11" x14ac:dyDescent="0.25">
      <c r="A337" s="10">
        <f t="shared" si="40"/>
        <v>54636</v>
      </c>
      <c r="B337">
        <f t="shared" si="35"/>
        <v>28</v>
      </c>
      <c r="C337">
        <v>336</v>
      </c>
      <c r="E337" s="4">
        <f>K336*Invoer!$B$17/12</f>
        <v>0</v>
      </c>
      <c r="F337" s="4">
        <f t="shared" si="36"/>
        <v>0</v>
      </c>
      <c r="H337" s="4">
        <f t="shared" si="37"/>
        <v>0</v>
      </c>
      <c r="I337" s="4">
        <f t="shared" si="38"/>
        <v>0</v>
      </c>
      <c r="J337" s="4">
        <f t="shared" si="39"/>
        <v>0</v>
      </c>
      <c r="K337" s="4">
        <f t="shared" si="41"/>
        <v>0</v>
      </c>
    </row>
    <row r="338" spans="1:11" x14ac:dyDescent="0.25">
      <c r="A338" s="10">
        <f t="shared" si="40"/>
        <v>54667</v>
      </c>
      <c r="B338">
        <f t="shared" si="35"/>
        <v>29</v>
      </c>
      <c r="C338">
        <v>337</v>
      </c>
      <c r="E338" s="4">
        <f>K337*Invoer!$B$17/12</f>
        <v>0</v>
      </c>
      <c r="F338" s="4">
        <f t="shared" si="36"/>
        <v>0</v>
      </c>
      <c r="H338" s="4">
        <f t="shared" si="37"/>
        <v>0</v>
      </c>
      <c r="I338" s="4">
        <f t="shared" si="38"/>
        <v>0</v>
      </c>
      <c r="J338" s="4">
        <f t="shared" si="39"/>
        <v>0</v>
      </c>
      <c r="K338" s="4">
        <f t="shared" si="41"/>
        <v>0</v>
      </c>
    </row>
    <row r="339" spans="1:11" x14ac:dyDescent="0.25">
      <c r="A339" s="10">
        <f t="shared" si="40"/>
        <v>54697</v>
      </c>
      <c r="B339">
        <f t="shared" si="35"/>
        <v>29</v>
      </c>
      <c r="C339">
        <v>338</v>
      </c>
      <c r="E339" s="4">
        <f>K338*Invoer!$B$17/12</f>
        <v>0</v>
      </c>
      <c r="F339" s="4">
        <f t="shared" si="36"/>
        <v>0</v>
      </c>
      <c r="H339" s="4">
        <f t="shared" si="37"/>
        <v>0</v>
      </c>
      <c r="I339" s="4">
        <f t="shared" si="38"/>
        <v>0</v>
      </c>
      <c r="J339" s="4">
        <f t="shared" si="39"/>
        <v>0</v>
      </c>
      <c r="K339" s="4">
        <f t="shared" si="41"/>
        <v>0</v>
      </c>
    </row>
    <row r="340" spans="1:11" x14ac:dyDescent="0.25">
      <c r="A340" s="10">
        <f t="shared" si="40"/>
        <v>54728</v>
      </c>
      <c r="B340">
        <f t="shared" si="35"/>
        <v>29</v>
      </c>
      <c r="C340">
        <v>339</v>
      </c>
      <c r="E340" s="4">
        <f>K339*Invoer!$B$17/12</f>
        <v>0</v>
      </c>
      <c r="F340" s="4">
        <f t="shared" si="36"/>
        <v>0</v>
      </c>
      <c r="H340" s="4">
        <f t="shared" si="37"/>
        <v>0</v>
      </c>
      <c r="I340" s="4">
        <f t="shared" si="38"/>
        <v>0</v>
      </c>
      <c r="J340" s="4">
        <f t="shared" si="39"/>
        <v>0</v>
      </c>
      <c r="K340" s="4">
        <f t="shared" si="41"/>
        <v>0</v>
      </c>
    </row>
    <row r="341" spans="1:11" x14ac:dyDescent="0.25">
      <c r="A341" s="10">
        <f t="shared" si="40"/>
        <v>54758</v>
      </c>
      <c r="B341">
        <f t="shared" si="35"/>
        <v>29</v>
      </c>
      <c r="C341">
        <v>340</v>
      </c>
      <c r="E341" s="4">
        <f>K340*Invoer!$B$17/12</f>
        <v>0</v>
      </c>
      <c r="F341" s="4">
        <f t="shared" si="36"/>
        <v>0</v>
      </c>
      <c r="H341" s="4">
        <f t="shared" si="37"/>
        <v>0</v>
      </c>
      <c r="I341" s="4">
        <f t="shared" si="38"/>
        <v>0</v>
      </c>
      <c r="J341" s="4">
        <f t="shared" si="39"/>
        <v>0</v>
      </c>
      <c r="K341" s="4">
        <f t="shared" si="41"/>
        <v>0</v>
      </c>
    </row>
    <row r="342" spans="1:11" x14ac:dyDescent="0.25">
      <c r="A342" s="10">
        <f t="shared" si="40"/>
        <v>54789</v>
      </c>
      <c r="B342">
        <f t="shared" si="35"/>
        <v>29</v>
      </c>
      <c r="C342">
        <v>341</v>
      </c>
      <c r="E342" s="4">
        <f>K341*Invoer!$B$17/12</f>
        <v>0</v>
      </c>
      <c r="F342" s="4">
        <f t="shared" si="36"/>
        <v>0</v>
      </c>
      <c r="H342" s="4">
        <f t="shared" si="37"/>
        <v>0</v>
      </c>
      <c r="I342" s="4">
        <f t="shared" si="38"/>
        <v>0</v>
      </c>
      <c r="J342" s="4">
        <f t="shared" si="39"/>
        <v>0</v>
      </c>
      <c r="K342" s="4">
        <f t="shared" si="41"/>
        <v>0</v>
      </c>
    </row>
    <row r="343" spans="1:11" x14ac:dyDescent="0.25">
      <c r="A343" s="10">
        <f t="shared" si="40"/>
        <v>54820</v>
      </c>
      <c r="B343">
        <f t="shared" si="35"/>
        <v>29</v>
      </c>
      <c r="C343">
        <v>342</v>
      </c>
      <c r="E343" s="4">
        <f>K342*Invoer!$B$17/12</f>
        <v>0</v>
      </c>
      <c r="F343" s="4">
        <f t="shared" si="36"/>
        <v>0</v>
      </c>
      <c r="H343" s="4">
        <f t="shared" si="37"/>
        <v>0</v>
      </c>
      <c r="I343" s="4">
        <f t="shared" si="38"/>
        <v>0</v>
      </c>
      <c r="J343" s="4">
        <f t="shared" si="39"/>
        <v>0</v>
      </c>
      <c r="K343" s="4">
        <f t="shared" si="41"/>
        <v>0</v>
      </c>
    </row>
    <row r="344" spans="1:11" x14ac:dyDescent="0.25">
      <c r="A344" s="10">
        <f t="shared" si="40"/>
        <v>54848</v>
      </c>
      <c r="B344">
        <f t="shared" si="35"/>
        <v>29</v>
      </c>
      <c r="C344">
        <v>343</v>
      </c>
      <c r="E344" s="4">
        <f>K343*Invoer!$B$17/12</f>
        <v>0</v>
      </c>
      <c r="F344" s="4">
        <f t="shared" si="36"/>
        <v>0</v>
      </c>
      <c r="H344" s="4">
        <f t="shared" si="37"/>
        <v>0</v>
      </c>
      <c r="I344" s="4">
        <f t="shared" si="38"/>
        <v>0</v>
      </c>
      <c r="J344" s="4">
        <f t="shared" si="39"/>
        <v>0</v>
      </c>
      <c r="K344" s="4">
        <f t="shared" si="41"/>
        <v>0</v>
      </c>
    </row>
    <row r="345" spans="1:11" x14ac:dyDescent="0.25">
      <c r="A345" s="10">
        <f t="shared" si="40"/>
        <v>54879</v>
      </c>
      <c r="B345">
        <f t="shared" si="35"/>
        <v>29</v>
      </c>
      <c r="C345">
        <v>344</v>
      </c>
      <c r="E345" s="4">
        <f>K344*Invoer!$B$17/12</f>
        <v>0</v>
      </c>
      <c r="F345" s="4">
        <f t="shared" si="36"/>
        <v>0</v>
      </c>
      <c r="H345" s="4">
        <f t="shared" si="37"/>
        <v>0</v>
      </c>
      <c r="I345" s="4">
        <f t="shared" si="38"/>
        <v>0</v>
      </c>
      <c r="J345" s="4">
        <f t="shared" si="39"/>
        <v>0</v>
      </c>
      <c r="K345" s="4">
        <f t="shared" si="41"/>
        <v>0</v>
      </c>
    </row>
    <row r="346" spans="1:11" x14ac:dyDescent="0.25">
      <c r="A346" s="10">
        <f t="shared" si="40"/>
        <v>54909</v>
      </c>
      <c r="B346">
        <f t="shared" si="35"/>
        <v>29</v>
      </c>
      <c r="C346">
        <v>345</v>
      </c>
      <c r="E346" s="4">
        <f>K345*Invoer!$B$17/12</f>
        <v>0</v>
      </c>
      <c r="F346" s="4">
        <f t="shared" si="36"/>
        <v>0</v>
      </c>
      <c r="H346" s="4">
        <f t="shared" si="37"/>
        <v>0</v>
      </c>
      <c r="I346" s="4">
        <f t="shared" si="38"/>
        <v>0</v>
      </c>
      <c r="J346" s="4">
        <f t="shared" si="39"/>
        <v>0</v>
      </c>
      <c r="K346" s="4">
        <f t="shared" si="41"/>
        <v>0</v>
      </c>
    </row>
    <row r="347" spans="1:11" x14ac:dyDescent="0.25">
      <c r="A347" s="10">
        <f t="shared" si="40"/>
        <v>54940</v>
      </c>
      <c r="B347">
        <f t="shared" si="35"/>
        <v>29</v>
      </c>
      <c r="C347">
        <v>346</v>
      </c>
      <c r="E347" s="4">
        <f>K346*Invoer!$B$17/12</f>
        <v>0</v>
      </c>
      <c r="F347" s="4">
        <f t="shared" si="36"/>
        <v>0</v>
      </c>
      <c r="H347" s="4">
        <f t="shared" si="37"/>
        <v>0</v>
      </c>
      <c r="I347" s="4">
        <f t="shared" si="38"/>
        <v>0</v>
      </c>
      <c r="J347" s="4">
        <f t="shared" si="39"/>
        <v>0</v>
      </c>
      <c r="K347" s="4">
        <f t="shared" si="41"/>
        <v>0</v>
      </c>
    </row>
    <row r="348" spans="1:11" x14ac:dyDescent="0.25">
      <c r="A348" s="10">
        <f t="shared" si="40"/>
        <v>54970</v>
      </c>
      <c r="B348">
        <f t="shared" si="35"/>
        <v>29</v>
      </c>
      <c r="C348">
        <v>347</v>
      </c>
      <c r="E348" s="4">
        <f>K347*Invoer!$B$17/12</f>
        <v>0</v>
      </c>
      <c r="F348" s="4">
        <f t="shared" si="36"/>
        <v>0</v>
      </c>
      <c r="H348" s="4">
        <f t="shared" si="37"/>
        <v>0</v>
      </c>
      <c r="I348" s="4">
        <f t="shared" si="38"/>
        <v>0</v>
      </c>
      <c r="J348" s="4">
        <f t="shared" si="39"/>
        <v>0</v>
      </c>
      <c r="K348" s="4">
        <f t="shared" si="41"/>
        <v>0</v>
      </c>
    </row>
    <row r="349" spans="1:11" x14ac:dyDescent="0.25">
      <c r="A349" s="10">
        <f t="shared" si="40"/>
        <v>55001</v>
      </c>
      <c r="B349">
        <f t="shared" si="35"/>
        <v>29</v>
      </c>
      <c r="C349">
        <v>348</v>
      </c>
      <c r="E349" s="4">
        <f>K348*Invoer!$B$17/12</f>
        <v>0</v>
      </c>
      <c r="F349" s="4">
        <f t="shared" si="36"/>
        <v>0</v>
      </c>
      <c r="H349" s="4">
        <f t="shared" si="37"/>
        <v>0</v>
      </c>
      <c r="I349" s="4">
        <f t="shared" si="38"/>
        <v>0</v>
      </c>
      <c r="J349" s="4">
        <f t="shared" si="39"/>
        <v>0</v>
      </c>
      <c r="K349" s="4">
        <f t="shared" si="41"/>
        <v>0</v>
      </c>
    </row>
    <row r="350" spans="1:11" x14ac:dyDescent="0.25">
      <c r="A350" s="10">
        <f t="shared" si="40"/>
        <v>55032</v>
      </c>
      <c r="B350">
        <f t="shared" si="35"/>
        <v>30</v>
      </c>
      <c r="C350">
        <v>349</v>
      </c>
      <c r="E350" s="4">
        <f>K349*Invoer!$B$17/12</f>
        <v>0</v>
      </c>
      <c r="F350" s="4">
        <f t="shared" si="36"/>
        <v>0</v>
      </c>
      <c r="H350" s="4">
        <f t="shared" si="37"/>
        <v>0</v>
      </c>
      <c r="I350" s="4">
        <f t="shared" si="38"/>
        <v>0</v>
      </c>
      <c r="J350" s="4">
        <f t="shared" si="39"/>
        <v>0</v>
      </c>
      <c r="K350" s="4">
        <f t="shared" si="41"/>
        <v>0</v>
      </c>
    </row>
    <row r="351" spans="1:11" x14ac:dyDescent="0.25">
      <c r="A351" s="10">
        <f t="shared" si="40"/>
        <v>55062</v>
      </c>
      <c r="B351">
        <f t="shared" si="35"/>
        <v>30</v>
      </c>
      <c r="C351">
        <v>350</v>
      </c>
      <c r="E351" s="4">
        <f>K350*Invoer!$B$17/12</f>
        <v>0</v>
      </c>
      <c r="F351" s="4">
        <f t="shared" si="36"/>
        <v>0</v>
      </c>
      <c r="H351" s="4">
        <f t="shared" si="37"/>
        <v>0</v>
      </c>
      <c r="I351" s="4">
        <f t="shared" si="38"/>
        <v>0</v>
      </c>
      <c r="J351" s="4">
        <f t="shared" si="39"/>
        <v>0</v>
      </c>
      <c r="K351" s="4">
        <f t="shared" si="41"/>
        <v>0</v>
      </c>
    </row>
    <row r="352" spans="1:11" x14ac:dyDescent="0.25">
      <c r="A352" s="10">
        <f t="shared" si="40"/>
        <v>55093</v>
      </c>
      <c r="B352">
        <f t="shared" si="35"/>
        <v>30</v>
      </c>
      <c r="C352">
        <v>351</v>
      </c>
      <c r="E352" s="4">
        <f>K351*Invoer!$B$17/12</f>
        <v>0</v>
      </c>
      <c r="F352" s="4">
        <f t="shared" si="36"/>
        <v>0</v>
      </c>
      <c r="H352" s="4">
        <f t="shared" si="37"/>
        <v>0</v>
      </c>
      <c r="I352" s="4">
        <f t="shared" si="38"/>
        <v>0</v>
      </c>
      <c r="J352" s="4">
        <f t="shared" si="39"/>
        <v>0</v>
      </c>
      <c r="K352" s="4">
        <f t="shared" si="41"/>
        <v>0</v>
      </c>
    </row>
    <row r="353" spans="1:11" x14ac:dyDescent="0.25">
      <c r="A353" s="10">
        <f t="shared" si="40"/>
        <v>55123</v>
      </c>
      <c r="B353">
        <f t="shared" si="35"/>
        <v>30</v>
      </c>
      <c r="C353">
        <v>352</v>
      </c>
      <c r="E353" s="4">
        <f>K352*Invoer!$B$17/12</f>
        <v>0</v>
      </c>
      <c r="F353" s="4">
        <f t="shared" si="36"/>
        <v>0</v>
      </c>
      <c r="H353" s="4">
        <f t="shared" si="37"/>
        <v>0</v>
      </c>
      <c r="I353" s="4">
        <f t="shared" si="38"/>
        <v>0</v>
      </c>
      <c r="J353" s="4">
        <f t="shared" si="39"/>
        <v>0</v>
      </c>
      <c r="K353" s="4">
        <f t="shared" si="41"/>
        <v>0</v>
      </c>
    </row>
    <row r="354" spans="1:11" x14ac:dyDescent="0.25">
      <c r="A354" s="10">
        <f t="shared" si="40"/>
        <v>55154</v>
      </c>
      <c r="B354">
        <f t="shared" si="35"/>
        <v>30</v>
      </c>
      <c r="C354">
        <v>353</v>
      </c>
      <c r="E354" s="4">
        <f>K353*Invoer!$B$17/12</f>
        <v>0</v>
      </c>
      <c r="F354" s="4">
        <f t="shared" si="36"/>
        <v>0</v>
      </c>
      <c r="H354" s="4">
        <f t="shared" si="37"/>
        <v>0</v>
      </c>
      <c r="I354" s="4">
        <f t="shared" si="38"/>
        <v>0</v>
      </c>
      <c r="J354" s="4">
        <f t="shared" si="39"/>
        <v>0</v>
      </c>
      <c r="K354" s="4">
        <f t="shared" si="41"/>
        <v>0</v>
      </c>
    </row>
    <row r="355" spans="1:11" x14ac:dyDescent="0.25">
      <c r="A355" s="10">
        <f t="shared" si="40"/>
        <v>55185</v>
      </c>
      <c r="B355">
        <f t="shared" si="35"/>
        <v>30</v>
      </c>
      <c r="C355">
        <v>354</v>
      </c>
      <c r="E355" s="4">
        <f>K354*Invoer!$B$17/12</f>
        <v>0</v>
      </c>
      <c r="F355" s="4">
        <f t="shared" si="36"/>
        <v>0</v>
      </c>
      <c r="H355" s="4">
        <f t="shared" si="37"/>
        <v>0</v>
      </c>
      <c r="I355" s="4">
        <f t="shared" si="38"/>
        <v>0</v>
      </c>
      <c r="J355" s="4">
        <f t="shared" si="39"/>
        <v>0</v>
      </c>
      <c r="K355" s="4">
        <f t="shared" si="41"/>
        <v>0</v>
      </c>
    </row>
    <row r="356" spans="1:11" x14ac:dyDescent="0.25">
      <c r="A356" s="10">
        <f t="shared" si="40"/>
        <v>55213</v>
      </c>
      <c r="B356">
        <f t="shared" si="35"/>
        <v>30</v>
      </c>
      <c r="C356">
        <v>355</v>
      </c>
      <c r="E356" s="4">
        <f>K355*Invoer!$B$17/12</f>
        <v>0</v>
      </c>
      <c r="F356" s="4">
        <f t="shared" si="36"/>
        <v>0</v>
      </c>
      <c r="H356" s="4">
        <f t="shared" si="37"/>
        <v>0</v>
      </c>
      <c r="I356" s="4">
        <f t="shared" si="38"/>
        <v>0</v>
      </c>
      <c r="J356" s="4">
        <f t="shared" si="39"/>
        <v>0</v>
      </c>
      <c r="K356" s="4">
        <f t="shared" si="41"/>
        <v>0</v>
      </c>
    </row>
    <row r="357" spans="1:11" x14ac:dyDescent="0.25">
      <c r="A357" s="10">
        <f t="shared" si="40"/>
        <v>55244</v>
      </c>
      <c r="B357">
        <f t="shared" si="35"/>
        <v>30</v>
      </c>
      <c r="C357">
        <v>356</v>
      </c>
      <c r="E357" s="4">
        <f>K356*Invoer!$B$17/12</f>
        <v>0</v>
      </c>
      <c r="F357" s="4">
        <f t="shared" si="36"/>
        <v>0</v>
      </c>
      <c r="H357" s="4">
        <f t="shared" si="37"/>
        <v>0</v>
      </c>
      <c r="I357" s="4">
        <f t="shared" si="38"/>
        <v>0</v>
      </c>
      <c r="J357" s="4">
        <f t="shared" si="39"/>
        <v>0</v>
      </c>
      <c r="K357" s="4">
        <f t="shared" si="41"/>
        <v>0</v>
      </c>
    </row>
    <row r="358" spans="1:11" x14ac:dyDescent="0.25">
      <c r="A358" s="10">
        <f t="shared" si="40"/>
        <v>55274</v>
      </c>
      <c r="B358">
        <f t="shared" si="35"/>
        <v>30</v>
      </c>
      <c r="C358">
        <v>357</v>
      </c>
      <c r="E358" s="4">
        <f>K357*Invoer!$B$17/12</f>
        <v>0</v>
      </c>
      <c r="F358" s="4">
        <f t="shared" si="36"/>
        <v>0</v>
      </c>
      <c r="H358" s="4">
        <f t="shared" si="37"/>
        <v>0</v>
      </c>
      <c r="I358" s="4">
        <f t="shared" si="38"/>
        <v>0</v>
      </c>
      <c r="J358" s="4">
        <f t="shared" si="39"/>
        <v>0</v>
      </c>
      <c r="K358" s="4">
        <f t="shared" si="41"/>
        <v>0</v>
      </c>
    </row>
    <row r="359" spans="1:11" x14ac:dyDescent="0.25">
      <c r="A359" s="10">
        <f t="shared" si="40"/>
        <v>55305</v>
      </c>
      <c r="B359">
        <f t="shared" si="35"/>
        <v>30</v>
      </c>
      <c r="C359">
        <v>358</v>
      </c>
      <c r="E359" s="4">
        <f>K358*Invoer!$B$17/12</f>
        <v>0</v>
      </c>
      <c r="F359" s="4">
        <f t="shared" si="36"/>
        <v>0</v>
      </c>
      <c r="H359" s="4">
        <f t="shared" si="37"/>
        <v>0</v>
      </c>
      <c r="I359" s="4">
        <f t="shared" si="38"/>
        <v>0</v>
      </c>
      <c r="J359" s="4">
        <f t="shared" si="39"/>
        <v>0</v>
      </c>
      <c r="K359" s="4">
        <f t="shared" si="41"/>
        <v>0</v>
      </c>
    </row>
    <row r="360" spans="1:11" x14ac:dyDescent="0.25">
      <c r="A360" s="10">
        <f t="shared" si="40"/>
        <v>55335</v>
      </c>
      <c r="B360">
        <f t="shared" si="35"/>
        <v>30</v>
      </c>
      <c r="C360">
        <v>359</v>
      </c>
      <c r="E360" s="4">
        <f>K359*Invoer!$B$17/12</f>
        <v>0</v>
      </c>
      <c r="F360" s="4">
        <f t="shared" si="36"/>
        <v>0</v>
      </c>
      <c r="H360" s="4">
        <f t="shared" si="37"/>
        <v>0</v>
      </c>
      <c r="I360" s="4">
        <f t="shared" si="38"/>
        <v>0</v>
      </c>
      <c r="J360" s="4">
        <f t="shared" si="39"/>
        <v>0</v>
      </c>
      <c r="K360" s="4">
        <f t="shared" si="41"/>
        <v>0</v>
      </c>
    </row>
    <row r="361" spans="1:11" x14ac:dyDescent="0.25">
      <c r="A361" s="10">
        <f t="shared" si="40"/>
        <v>55366</v>
      </c>
      <c r="B361">
        <f t="shared" si="35"/>
        <v>30</v>
      </c>
      <c r="C361">
        <v>360</v>
      </c>
      <c r="E361" s="4">
        <f>K360*Invoer!$B$17/12</f>
        <v>0</v>
      </c>
      <c r="F361" s="4">
        <f t="shared" si="36"/>
        <v>0</v>
      </c>
      <c r="H361" s="4">
        <f t="shared" si="37"/>
        <v>0</v>
      </c>
      <c r="I361" s="4">
        <f t="shared" si="38"/>
        <v>0</v>
      </c>
      <c r="J361" s="4">
        <f t="shared" si="39"/>
        <v>0</v>
      </c>
      <c r="K361" s="4">
        <f t="shared" si="41"/>
        <v>0</v>
      </c>
    </row>
    <row r="362" spans="1:11" x14ac:dyDescent="0.25">
      <c r="A362" s="10"/>
    </row>
    <row r="363" spans="1:11" x14ac:dyDescent="0.25">
      <c r="A363" s="10"/>
    </row>
    <row r="364" spans="1:11" x14ac:dyDescent="0.25">
      <c r="A364" s="10"/>
    </row>
    <row r="365" spans="1:11" x14ac:dyDescent="0.25">
      <c r="A365" s="10"/>
    </row>
    <row r="366" spans="1:11" x14ac:dyDescent="0.25">
      <c r="A366" s="10"/>
    </row>
    <row r="367" spans="1:11" x14ac:dyDescent="0.25">
      <c r="A367" s="10"/>
    </row>
    <row r="368" spans="1:11" x14ac:dyDescent="0.25">
      <c r="A368" s="10"/>
    </row>
    <row r="369" spans="1:1" x14ac:dyDescent="0.25">
      <c r="A369" s="10"/>
    </row>
    <row r="370" spans="1:1" x14ac:dyDescent="0.25">
      <c r="A370" s="10"/>
    </row>
    <row r="371" spans="1:1" x14ac:dyDescent="0.25">
      <c r="A371" s="10"/>
    </row>
    <row r="372" spans="1:1" x14ac:dyDescent="0.25">
      <c r="A372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7063-412C-4DDE-B341-EE7E0CB99C7D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70</v>
      </c>
    </row>
    <row r="2" spans="1:1" x14ac:dyDescent="0.25">
      <c r="A2" t="s">
        <v>67</v>
      </c>
    </row>
    <row r="3" spans="1:1" x14ac:dyDescent="0.25">
      <c r="A3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61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3" max="3" width="10.7109375" customWidth="1"/>
    <col min="4" max="5" width="12.42578125" style="4" bestFit="1" customWidth="1"/>
    <col min="6" max="9" width="10.7109375" style="4" customWidth="1"/>
    <col min="10" max="10" width="13.28515625" style="4" bestFit="1" customWidth="1"/>
    <col min="12" max="12" width="12.42578125" bestFit="1" customWidth="1"/>
    <col min="13" max="13" width="11.42578125" bestFit="1" customWidth="1"/>
    <col min="14" max="14" width="12.42578125" bestFit="1" customWidth="1"/>
  </cols>
  <sheetData>
    <row r="1" spans="1:15" x14ac:dyDescent="0.25">
      <c r="A1" t="s">
        <v>29</v>
      </c>
      <c r="B1" t="s">
        <v>9</v>
      </c>
      <c r="C1" t="s">
        <v>4</v>
      </c>
      <c r="D1" s="4" t="s">
        <v>1</v>
      </c>
      <c r="F1" s="4" t="s">
        <v>2</v>
      </c>
      <c r="G1" s="4" t="s">
        <v>7</v>
      </c>
      <c r="H1" s="4" t="s">
        <v>5</v>
      </c>
      <c r="I1" s="4" t="s">
        <v>6</v>
      </c>
      <c r="J1" s="4" t="s">
        <v>3</v>
      </c>
    </row>
    <row r="2" spans="1:15" x14ac:dyDescent="0.25">
      <c r="A2" s="10">
        <f>Invoer!B3</f>
        <v>44440</v>
      </c>
      <c r="B2">
        <f>CEILING(C2/12,1)</f>
        <v>1</v>
      </c>
      <c r="C2">
        <v>1</v>
      </c>
      <c r="D2" s="4">
        <f>Invoer!$B$7/360</f>
        <v>0</v>
      </c>
      <c r="E2" s="4">
        <f>IF(ISNA(VLOOKUP(A2,'Extra aflossing'!A:G,3,0)),0,VLOOKUP(A2,'Extra aflossing'!A:G,3,0))</f>
        <v>0</v>
      </c>
      <c r="F2" s="4">
        <f>Invoer!B7*Invoer!B12/12</f>
        <v>0</v>
      </c>
      <c r="G2" s="4">
        <f>SUM(D2,F2)</f>
        <v>0</v>
      </c>
      <c r="H2" s="4">
        <f t="shared" ref="H2:H65" si="0">IF(F2-(Eigenwoningforfait/12)&lt;=0,0,(F2-(Eigenwoningforfait/12))*Belastingpercentage)</f>
        <v>0</v>
      </c>
      <c r="I2" s="4">
        <f>G2-H2</f>
        <v>0</v>
      </c>
      <c r="J2" s="4">
        <f>Invoer!B7-D2-E2</f>
        <v>0</v>
      </c>
      <c r="N2" s="2"/>
      <c r="O2" s="2"/>
    </row>
    <row r="3" spans="1:15" x14ac:dyDescent="0.25">
      <c r="A3" s="10">
        <f>DATE(YEAR(A2),MONTH(A2)+1,DAY(A2))</f>
        <v>44470</v>
      </c>
      <c r="B3">
        <f t="shared" ref="B3:B66" si="1">CEILING(C3/12,1)</f>
        <v>1</v>
      </c>
      <c r="C3">
        <v>2</v>
      </c>
      <c r="D3" s="4">
        <f>J2/(360-C2)</f>
        <v>0</v>
      </c>
      <c r="E3" s="4">
        <f>IF(ISNA(VLOOKUP(A3,'Extra aflossing'!A:G,3,0)),0,VLOOKUP(A3,'Extra aflossing'!A:G,3,0))</f>
        <v>0</v>
      </c>
      <c r="F3" s="4">
        <f>J2*Invoer!$B$12/12</f>
        <v>0</v>
      </c>
      <c r="G3" s="4">
        <f t="shared" ref="G3:G66" si="2">SUM(D3,F3)</f>
        <v>0</v>
      </c>
      <c r="H3" s="4">
        <f t="shared" si="0"/>
        <v>0</v>
      </c>
      <c r="I3" s="4">
        <f t="shared" ref="I3:I66" si="3">G3-H3</f>
        <v>0</v>
      </c>
      <c r="J3" s="4">
        <f>J2-D3-E3</f>
        <v>0</v>
      </c>
    </row>
    <row r="4" spans="1:15" x14ac:dyDescent="0.25">
      <c r="A4" s="10">
        <f t="shared" ref="A4:A67" si="4">DATE(YEAR(A3),MONTH(A3)+1,DAY(A3))</f>
        <v>44501</v>
      </c>
      <c r="B4">
        <f t="shared" si="1"/>
        <v>1</v>
      </c>
      <c r="C4">
        <v>3</v>
      </c>
      <c r="D4" s="4">
        <f t="shared" ref="D4:D67" si="5">J3/(360-C3)</f>
        <v>0</v>
      </c>
      <c r="E4" s="4">
        <f>IF(ISNA(VLOOKUP(A4,'Extra aflossing'!A:G,3,0)),0,VLOOKUP(A4,'Extra aflossing'!A:G,3,0))</f>
        <v>0</v>
      </c>
      <c r="F4" s="4">
        <f>J3*Invoer!$B$12/12</f>
        <v>0</v>
      </c>
      <c r="G4" s="4">
        <f t="shared" si="2"/>
        <v>0</v>
      </c>
      <c r="H4" s="4">
        <f t="shared" si="0"/>
        <v>0</v>
      </c>
      <c r="I4" s="4">
        <f t="shared" si="3"/>
        <v>0</v>
      </c>
      <c r="J4" s="4">
        <f t="shared" ref="J4:J67" si="6">J3-D4-E4</f>
        <v>0</v>
      </c>
      <c r="L4" s="4">
        <f>SUM(G:G)</f>
        <v>0</v>
      </c>
      <c r="M4" s="4">
        <f>SUM(H:H)</f>
        <v>0</v>
      </c>
      <c r="N4" s="4">
        <f>L4-M4</f>
        <v>0</v>
      </c>
    </row>
    <row r="5" spans="1:15" x14ac:dyDescent="0.25">
      <c r="A5" s="10">
        <f t="shared" si="4"/>
        <v>44531</v>
      </c>
      <c r="B5">
        <f t="shared" si="1"/>
        <v>1</v>
      </c>
      <c r="C5">
        <v>4</v>
      </c>
      <c r="D5" s="4">
        <f t="shared" si="5"/>
        <v>0</v>
      </c>
      <c r="E5" s="4">
        <f>IF(ISNA(VLOOKUP(A5,'Extra aflossing'!A:G,3,0)),0,VLOOKUP(A5,'Extra aflossing'!A:G,3,0))</f>
        <v>0</v>
      </c>
      <c r="F5" s="4">
        <f>J4*Invoer!$B$12/12</f>
        <v>0</v>
      </c>
      <c r="G5" s="4">
        <f t="shared" si="2"/>
        <v>0</v>
      </c>
      <c r="H5" s="4">
        <f t="shared" si="0"/>
        <v>0</v>
      </c>
      <c r="I5" s="4">
        <f t="shared" si="3"/>
        <v>0</v>
      </c>
      <c r="J5" s="4">
        <f t="shared" si="6"/>
        <v>0</v>
      </c>
      <c r="L5" s="4">
        <f>SUM('Annuitair nieuw'!G:G)</f>
        <v>0</v>
      </c>
      <c r="M5" s="4" t="e">
        <f>SUM('Annuitair nieuw'!#REF!)</f>
        <v>#REF!</v>
      </c>
      <c r="N5" s="4" t="e">
        <f>L5-M5</f>
        <v>#REF!</v>
      </c>
    </row>
    <row r="6" spans="1:15" x14ac:dyDescent="0.25">
      <c r="A6" s="10">
        <f t="shared" si="4"/>
        <v>44562</v>
      </c>
      <c r="B6">
        <f t="shared" si="1"/>
        <v>1</v>
      </c>
      <c r="C6">
        <v>5</v>
      </c>
      <c r="D6" s="4">
        <f t="shared" si="5"/>
        <v>0</v>
      </c>
      <c r="E6" s="4">
        <f>IF(ISNA(VLOOKUP(A6,'Extra aflossing'!A:G,3,0)),0,VLOOKUP(A6,'Extra aflossing'!A:G,3,0))</f>
        <v>0</v>
      </c>
      <c r="F6" s="4">
        <f>J5*Invoer!$B$12/12</f>
        <v>0</v>
      </c>
      <c r="G6" s="4">
        <f t="shared" si="2"/>
        <v>0</v>
      </c>
      <c r="H6" s="4">
        <f t="shared" si="0"/>
        <v>0</v>
      </c>
      <c r="I6" s="4">
        <f t="shared" si="3"/>
        <v>0</v>
      </c>
      <c r="J6" s="4">
        <f t="shared" si="6"/>
        <v>0</v>
      </c>
    </row>
    <row r="7" spans="1:15" x14ac:dyDescent="0.25">
      <c r="A7" s="10">
        <f t="shared" si="4"/>
        <v>44593</v>
      </c>
      <c r="B7">
        <f t="shared" si="1"/>
        <v>1</v>
      </c>
      <c r="C7">
        <v>6</v>
      </c>
      <c r="D7" s="4">
        <f t="shared" si="5"/>
        <v>0</v>
      </c>
      <c r="E7" s="4">
        <f>IF(ISNA(VLOOKUP(A7,'Extra aflossing'!A:G,3,0)),0,VLOOKUP(A7,'Extra aflossing'!A:G,3,0))</f>
        <v>0</v>
      </c>
      <c r="F7" s="4">
        <f>J6*Invoer!$B$12/12</f>
        <v>0</v>
      </c>
      <c r="G7" s="4">
        <f t="shared" si="2"/>
        <v>0</v>
      </c>
      <c r="H7" s="4">
        <f t="shared" si="0"/>
        <v>0</v>
      </c>
      <c r="I7" s="4">
        <f t="shared" si="3"/>
        <v>0</v>
      </c>
      <c r="J7" s="4">
        <f t="shared" si="6"/>
        <v>0</v>
      </c>
    </row>
    <row r="8" spans="1:15" x14ac:dyDescent="0.25">
      <c r="A8" s="10">
        <f t="shared" si="4"/>
        <v>44621</v>
      </c>
      <c r="B8">
        <f t="shared" si="1"/>
        <v>1</v>
      </c>
      <c r="C8">
        <v>7</v>
      </c>
      <c r="D8" s="4">
        <f t="shared" si="5"/>
        <v>0</v>
      </c>
      <c r="E8" s="4">
        <f>IF(ISNA(VLOOKUP(A8,'Extra aflossing'!A:G,3,0)),0,VLOOKUP(A8,'Extra aflossing'!A:G,3,0))</f>
        <v>0</v>
      </c>
      <c r="F8" s="4">
        <f>J7*Invoer!$B$12/12</f>
        <v>0</v>
      </c>
      <c r="G8" s="4">
        <f t="shared" si="2"/>
        <v>0</v>
      </c>
      <c r="H8" s="4">
        <f t="shared" si="0"/>
        <v>0</v>
      </c>
      <c r="I8" s="4">
        <f t="shared" si="3"/>
        <v>0</v>
      </c>
      <c r="J8" s="4">
        <f t="shared" si="6"/>
        <v>0</v>
      </c>
    </row>
    <row r="9" spans="1:15" x14ac:dyDescent="0.25">
      <c r="A9" s="10">
        <f t="shared" si="4"/>
        <v>44652</v>
      </c>
      <c r="B9">
        <f t="shared" si="1"/>
        <v>1</v>
      </c>
      <c r="C9">
        <v>8</v>
      </c>
      <c r="D9" s="4">
        <f t="shared" si="5"/>
        <v>0</v>
      </c>
      <c r="E9" s="4">
        <f>IF(ISNA(VLOOKUP(A9,'Extra aflossing'!A:G,3,0)),0,VLOOKUP(A9,'Extra aflossing'!A:G,3,0))</f>
        <v>0</v>
      </c>
      <c r="F9" s="4">
        <f>J8*Invoer!$B$12/12</f>
        <v>0</v>
      </c>
      <c r="G9" s="4">
        <f t="shared" si="2"/>
        <v>0</v>
      </c>
      <c r="H9" s="4">
        <f t="shared" si="0"/>
        <v>0</v>
      </c>
      <c r="I9" s="4">
        <f t="shared" si="3"/>
        <v>0</v>
      </c>
      <c r="J9" s="4">
        <f t="shared" si="6"/>
        <v>0</v>
      </c>
    </row>
    <row r="10" spans="1:15" x14ac:dyDescent="0.25">
      <c r="A10" s="10">
        <f t="shared" si="4"/>
        <v>44682</v>
      </c>
      <c r="B10">
        <f t="shared" si="1"/>
        <v>1</v>
      </c>
      <c r="C10">
        <v>9</v>
      </c>
      <c r="D10" s="4">
        <f t="shared" si="5"/>
        <v>0</v>
      </c>
      <c r="E10" s="4">
        <f>IF(ISNA(VLOOKUP(A10,'Extra aflossing'!A:G,3,0)),0,VLOOKUP(A10,'Extra aflossing'!A:G,3,0))</f>
        <v>0</v>
      </c>
      <c r="F10" s="4">
        <f>J9*Invoer!$B$12/12</f>
        <v>0</v>
      </c>
      <c r="G10" s="4">
        <f t="shared" si="2"/>
        <v>0</v>
      </c>
      <c r="H10" s="4">
        <f t="shared" si="0"/>
        <v>0</v>
      </c>
      <c r="I10" s="4">
        <f t="shared" si="3"/>
        <v>0</v>
      </c>
      <c r="J10" s="4">
        <f t="shared" si="6"/>
        <v>0</v>
      </c>
    </row>
    <row r="11" spans="1:15" x14ac:dyDescent="0.25">
      <c r="A11" s="10">
        <f t="shared" si="4"/>
        <v>44713</v>
      </c>
      <c r="B11">
        <f t="shared" si="1"/>
        <v>1</v>
      </c>
      <c r="C11">
        <v>10</v>
      </c>
      <c r="D11" s="4">
        <f t="shared" si="5"/>
        <v>0</v>
      </c>
      <c r="E11" s="4">
        <f>IF(ISNA(VLOOKUP(A11,'Extra aflossing'!A:G,3,0)),0,VLOOKUP(A11,'Extra aflossing'!A:G,3,0))</f>
        <v>0</v>
      </c>
      <c r="F11" s="4">
        <f>J10*Invoer!$B$12/12</f>
        <v>0</v>
      </c>
      <c r="G11" s="4">
        <f t="shared" si="2"/>
        <v>0</v>
      </c>
      <c r="H11" s="4">
        <f t="shared" si="0"/>
        <v>0</v>
      </c>
      <c r="I11" s="4">
        <f t="shared" si="3"/>
        <v>0</v>
      </c>
      <c r="J11" s="4">
        <f t="shared" si="6"/>
        <v>0</v>
      </c>
    </row>
    <row r="12" spans="1:15" x14ac:dyDescent="0.25">
      <c r="A12" s="10">
        <f t="shared" si="4"/>
        <v>44743</v>
      </c>
      <c r="B12">
        <f t="shared" si="1"/>
        <v>1</v>
      </c>
      <c r="C12">
        <v>11</v>
      </c>
      <c r="D12" s="4">
        <f t="shared" si="5"/>
        <v>0</v>
      </c>
      <c r="E12" s="4">
        <f>IF(ISNA(VLOOKUP(A12,'Extra aflossing'!A:G,3,0)),0,VLOOKUP(A12,'Extra aflossing'!A:G,3,0))</f>
        <v>0</v>
      </c>
      <c r="F12" s="4">
        <f>J11*Invoer!$B$12/12</f>
        <v>0</v>
      </c>
      <c r="G12" s="4">
        <f t="shared" si="2"/>
        <v>0</v>
      </c>
      <c r="H12" s="4">
        <f t="shared" si="0"/>
        <v>0</v>
      </c>
      <c r="I12" s="4">
        <f t="shared" si="3"/>
        <v>0</v>
      </c>
      <c r="J12" s="4">
        <f t="shared" si="6"/>
        <v>0</v>
      </c>
    </row>
    <row r="13" spans="1:15" x14ac:dyDescent="0.25">
      <c r="A13" s="10">
        <f t="shared" si="4"/>
        <v>44774</v>
      </c>
      <c r="B13">
        <f t="shared" si="1"/>
        <v>1</v>
      </c>
      <c r="C13">
        <v>12</v>
      </c>
      <c r="D13" s="4">
        <f t="shared" si="5"/>
        <v>0</v>
      </c>
      <c r="E13" s="4">
        <f>IF(ISNA(VLOOKUP(A13,'Extra aflossing'!A:G,3,0)),0,VLOOKUP(A13,'Extra aflossing'!A:G,3,0))</f>
        <v>0</v>
      </c>
      <c r="F13" s="4">
        <f>J12*Invoer!$B$12/12</f>
        <v>0</v>
      </c>
      <c r="G13" s="4">
        <f t="shared" si="2"/>
        <v>0</v>
      </c>
      <c r="H13" s="4">
        <f t="shared" si="0"/>
        <v>0</v>
      </c>
      <c r="I13" s="4">
        <f t="shared" si="3"/>
        <v>0</v>
      </c>
      <c r="J13" s="4">
        <f t="shared" si="6"/>
        <v>0</v>
      </c>
    </row>
    <row r="14" spans="1:15" x14ac:dyDescent="0.25">
      <c r="A14" s="10">
        <f t="shared" si="4"/>
        <v>44805</v>
      </c>
      <c r="B14">
        <f t="shared" si="1"/>
        <v>2</v>
      </c>
      <c r="C14">
        <v>13</v>
      </c>
      <c r="D14" s="4">
        <f t="shared" si="5"/>
        <v>0</v>
      </c>
      <c r="E14" s="4">
        <f>IF(ISNA(VLOOKUP(A14,'Extra aflossing'!A:G,3,0)),0,VLOOKUP(A14,'Extra aflossing'!A:G,3,0))</f>
        <v>0</v>
      </c>
      <c r="F14" s="4">
        <f>J13*Invoer!$B$12/12</f>
        <v>0</v>
      </c>
      <c r="G14" s="4">
        <f t="shared" si="2"/>
        <v>0</v>
      </c>
      <c r="H14" s="4">
        <f t="shared" si="0"/>
        <v>0</v>
      </c>
      <c r="I14" s="4">
        <f t="shared" si="3"/>
        <v>0</v>
      </c>
      <c r="J14" s="4">
        <f t="shared" si="6"/>
        <v>0</v>
      </c>
    </row>
    <row r="15" spans="1:15" x14ac:dyDescent="0.25">
      <c r="A15" s="10">
        <f t="shared" si="4"/>
        <v>44835</v>
      </c>
      <c r="B15">
        <f t="shared" si="1"/>
        <v>2</v>
      </c>
      <c r="C15">
        <v>14</v>
      </c>
      <c r="D15" s="4">
        <f t="shared" si="5"/>
        <v>0</v>
      </c>
      <c r="E15" s="4">
        <f>IF(ISNA(VLOOKUP(A15,'Extra aflossing'!A:G,3,0)),0,VLOOKUP(A15,'Extra aflossing'!A:G,3,0))</f>
        <v>0</v>
      </c>
      <c r="F15" s="4">
        <f>J14*Invoer!$B$12/12</f>
        <v>0</v>
      </c>
      <c r="G15" s="4">
        <f t="shared" si="2"/>
        <v>0</v>
      </c>
      <c r="H15" s="4">
        <f t="shared" si="0"/>
        <v>0</v>
      </c>
      <c r="I15" s="4">
        <f t="shared" si="3"/>
        <v>0</v>
      </c>
      <c r="J15" s="4">
        <f t="shared" si="6"/>
        <v>0</v>
      </c>
    </row>
    <row r="16" spans="1:15" x14ac:dyDescent="0.25">
      <c r="A16" s="10">
        <f t="shared" si="4"/>
        <v>44866</v>
      </c>
      <c r="B16">
        <f t="shared" si="1"/>
        <v>2</v>
      </c>
      <c r="C16">
        <v>15</v>
      </c>
      <c r="D16" s="4">
        <f t="shared" si="5"/>
        <v>0</v>
      </c>
      <c r="E16" s="4">
        <f>IF(ISNA(VLOOKUP(A16,'Extra aflossing'!A:G,3,0)),0,VLOOKUP(A16,'Extra aflossing'!A:G,3,0))</f>
        <v>0</v>
      </c>
      <c r="F16" s="4">
        <f>J15*Invoer!$B$12/12</f>
        <v>0</v>
      </c>
      <c r="G16" s="4">
        <f t="shared" si="2"/>
        <v>0</v>
      </c>
      <c r="H16" s="4">
        <f t="shared" si="0"/>
        <v>0</v>
      </c>
      <c r="I16" s="4">
        <f t="shared" si="3"/>
        <v>0</v>
      </c>
      <c r="J16" s="4">
        <f t="shared" si="6"/>
        <v>0</v>
      </c>
    </row>
    <row r="17" spans="1:10" x14ac:dyDescent="0.25">
      <c r="A17" s="10">
        <f t="shared" si="4"/>
        <v>44896</v>
      </c>
      <c r="B17">
        <f t="shared" si="1"/>
        <v>2</v>
      </c>
      <c r="C17">
        <v>16</v>
      </c>
      <c r="D17" s="4">
        <f t="shared" si="5"/>
        <v>0</v>
      </c>
      <c r="E17" s="4">
        <f>IF(ISNA(VLOOKUP(A17,'Extra aflossing'!A:G,3,0)),0,VLOOKUP(A17,'Extra aflossing'!A:G,3,0))</f>
        <v>0</v>
      </c>
      <c r="F17" s="4">
        <f>J16*Invoer!$B$12/12</f>
        <v>0</v>
      </c>
      <c r="G17" s="4">
        <f t="shared" si="2"/>
        <v>0</v>
      </c>
      <c r="H17" s="4">
        <f t="shared" si="0"/>
        <v>0</v>
      </c>
      <c r="I17" s="4">
        <f t="shared" si="3"/>
        <v>0</v>
      </c>
      <c r="J17" s="4">
        <f t="shared" si="6"/>
        <v>0</v>
      </c>
    </row>
    <row r="18" spans="1:10" x14ac:dyDescent="0.25">
      <c r="A18" s="10">
        <f t="shared" si="4"/>
        <v>44927</v>
      </c>
      <c r="B18">
        <f t="shared" si="1"/>
        <v>2</v>
      </c>
      <c r="C18">
        <v>17</v>
      </c>
      <c r="D18" s="4">
        <f t="shared" si="5"/>
        <v>0</v>
      </c>
      <c r="E18" s="4">
        <f>IF(ISNA(VLOOKUP(A18,'Extra aflossing'!A:G,3,0)),0,VLOOKUP(A18,'Extra aflossing'!A:G,3,0))</f>
        <v>0</v>
      </c>
      <c r="F18" s="4">
        <f>J17*Invoer!$B$12/12</f>
        <v>0</v>
      </c>
      <c r="G18" s="4">
        <f t="shared" si="2"/>
        <v>0</v>
      </c>
      <c r="H18" s="4">
        <f t="shared" si="0"/>
        <v>0</v>
      </c>
      <c r="I18" s="4">
        <f t="shared" si="3"/>
        <v>0</v>
      </c>
      <c r="J18" s="4">
        <f t="shared" si="6"/>
        <v>0</v>
      </c>
    </row>
    <row r="19" spans="1:10" x14ac:dyDescent="0.25">
      <c r="A19" s="10">
        <f t="shared" si="4"/>
        <v>44958</v>
      </c>
      <c r="B19">
        <f t="shared" si="1"/>
        <v>2</v>
      </c>
      <c r="C19">
        <v>18</v>
      </c>
      <c r="D19" s="4">
        <f t="shared" si="5"/>
        <v>0</v>
      </c>
      <c r="E19" s="4">
        <f>IF(ISNA(VLOOKUP(A19,'Extra aflossing'!A:G,3,0)),0,VLOOKUP(A19,'Extra aflossing'!A:G,3,0))</f>
        <v>0</v>
      </c>
      <c r="F19" s="4">
        <f>J18*Invoer!$B$12/12</f>
        <v>0</v>
      </c>
      <c r="G19" s="4">
        <f t="shared" si="2"/>
        <v>0</v>
      </c>
      <c r="H19" s="4">
        <f t="shared" si="0"/>
        <v>0</v>
      </c>
      <c r="I19" s="4">
        <f t="shared" si="3"/>
        <v>0</v>
      </c>
      <c r="J19" s="4">
        <f t="shared" si="6"/>
        <v>0</v>
      </c>
    </row>
    <row r="20" spans="1:10" x14ac:dyDescent="0.25">
      <c r="A20" s="10">
        <f t="shared" si="4"/>
        <v>44986</v>
      </c>
      <c r="B20">
        <f t="shared" si="1"/>
        <v>2</v>
      </c>
      <c r="C20">
        <v>19</v>
      </c>
      <c r="D20" s="4">
        <f t="shared" si="5"/>
        <v>0</v>
      </c>
      <c r="E20" s="4">
        <f>IF(ISNA(VLOOKUP(A20,'Extra aflossing'!A:G,3,0)),0,VLOOKUP(A20,'Extra aflossing'!A:G,3,0))</f>
        <v>0</v>
      </c>
      <c r="F20" s="4">
        <f>J19*Invoer!$B$12/12</f>
        <v>0</v>
      </c>
      <c r="G20" s="4">
        <f t="shared" si="2"/>
        <v>0</v>
      </c>
      <c r="H20" s="4">
        <f t="shared" si="0"/>
        <v>0</v>
      </c>
      <c r="I20" s="4">
        <f t="shared" si="3"/>
        <v>0</v>
      </c>
      <c r="J20" s="4">
        <f t="shared" si="6"/>
        <v>0</v>
      </c>
    </row>
    <row r="21" spans="1:10" x14ac:dyDescent="0.25">
      <c r="A21" s="10">
        <f t="shared" si="4"/>
        <v>45017</v>
      </c>
      <c r="B21">
        <f t="shared" si="1"/>
        <v>2</v>
      </c>
      <c r="C21">
        <v>20</v>
      </c>
      <c r="D21" s="4">
        <f t="shared" si="5"/>
        <v>0</v>
      </c>
      <c r="E21" s="4">
        <f>IF(ISNA(VLOOKUP(A21,'Extra aflossing'!A:G,3,0)),0,VLOOKUP(A21,'Extra aflossing'!A:G,3,0))</f>
        <v>0</v>
      </c>
      <c r="F21" s="4">
        <f>J20*Invoer!$B$12/12</f>
        <v>0</v>
      </c>
      <c r="G21" s="4">
        <f t="shared" si="2"/>
        <v>0</v>
      </c>
      <c r="H21" s="4">
        <f t="shared" si="0"/>
        <v>0</v>
      </c>
      <c r="I21" s="4">
        <f t="shared" si="3"/>
        <v>0</v>
      </c>
      <c r="J21" s="4">
        <f t="shared" si="6"/>
        <v>0</v>
      </c>
    </row>
    <row r="22" spans="1:10" x14ac:dyDescent="0.25">
      <c r="A22" s="10">
        <f t="shared" si="4"/>
        <v>45047</v>
      </c>
      <c r="B22">
        <f t="shared" si="1"/>
        <v>2</v>
      </c>
      <c r="C22">
        <v>21</v>
      </c>
      <c r="D22" s="4">
        <f t="shared" si="5"/>
        <v>0</v>
      </c>
      <c r="E22" s="4">
        <f>IF(ISNA(VLOOKUP(A22,'Extra aflossing'!A:G,3,0)),0,VLOOKUP(A22,'Extra aflossing'!A:G,3,0))</f>
        <v>0</v>
      </c>
      <c r="F22" s="4">
        <f>J21*Invoer!$B$12/12</f>
        <v>0</v>
      </c>
      <c r="G22" s="4">
        <f t="shared" si="2"/>
        <v>0</v>
      </c>
      <c r="H22" s="4">
        <f t="shared" si="0"/>
        <v>0</v>
      </c>
      <c r="I22" s="4">
        <f t="shared" si="3"/>
        <v>0</v>
      </c>
      <c r="J22" s="4">
        <f t="shared" si="6"/>
        <v>0</v>
      </c>
    </row>
    <row r="23" spans="1:10" x14ac:dyDescent="0.25">
      <c r="A23" s="10">
        <f t="shared" si="4"/>
        <v>45078</v>
      </c>
      <c r="B23">
        <f t="shared" si="1"/>
        <v>2</v>
      </c>
      <c r="C23">
        <v>22</v>
      </c>
      <c r="D23" s="4">
        <f t="shared" si="5"/>
        <v>0</v>
      </c>
      <c r="E23" s="4">
        <f>IF(ISNA(VLOOKUP(A23,'Extra aflossing'!A:G,3,0)),0,VLOOKUP(A23,'Extra aflossing'!A:G,3,0))</f>
        <v>0</v>
      </c>
      <c r="F23" s="4">
        <f>J22*Invoer!$B$12/12</f>
        <v>0</v>
      </c>
      <c r="G23" s="4">
        <f t="shared" si="2"/>
        <v>0</v>
      </c>
      <c r="H23" s="4">
        <f t="shared" si="0"/>
        <v>0</v>
      </c>
      <c r="I23" s="4">
        <f t="shared" si="3"/>
        <v>0</v>
      </c>
      <c r="J23" s="4">
        <f t="shared" si="6"/>
        <v>0</v>
      </c>
    </row>
    <row r="24" spans="1:10" x14ac:dyDescent="0.25">
      <c r="A24" s="10">
        <f t="shared" si="4"/>
        <v>45108</v>
      </c>
      <c r="B24">
        <f t="shared" si="1"/>
        <v>2</v>
      </c>
      <c r="C24">
        <v>23</v>
      </c>
      <c r="D24" s="4">
        <f t="shared" si="5"/>
        <v>0</v>
      </c>
      <c r="E24" s="4">
        <f>IF(ISNA(VLOOKUP(A24,'Extra aflossing'!A:G,3,0)),0,VLOOKUP(A24,'Extra aflossing'!A:G,3,0))</f>
        <v>0</v>
      </c>
      <c r="F24" s="4">
        <f>J23*Invoer!$B$12/12</f>
        <v>0</v>
      </c>
      <c r="G24" s="4">
        <f t="shared" si="2"/>
        <v>0</v>
      </c>
      <c r="H24" s="4">
        <f t="shared" si="0"/>
        <v>0</v>
      </c>
      <c r="I24" s="4">
        <f t="shared" si="3"/>
        <v>0</v>
      </c>
      <c r="J24" s="4">
        <f t="shared" si="6"/>
        <v>0</v>
      </c>
    </row>
    <row r="25" spans="1:10" x14ac:dyDescent="0.25">
      <c r="A25" s="10">
        <f t="shared" si="4"/>
        <v>45139</v>
      </c>
      <c r="B25">
        <f t="shared" si="1"/>
        <v>2</v>
      </c>
      <c r="C25">
        <v>24</v>
      </c>
      <c r="D25" s="4">
        <f t="shared" si="5"/>
        <v>0</v>
      </c>
      <c r="E25" s="4">
        <f>IF(ISNA(VLOOKUP(A25,'Extra aflossing'!A:G,3,0)),0,VLOOKUP(A25,'Extra aflossing'!A:G,3,0))</f>
        <v>0</v>
      </c>
      <c r="F25" s="4">
        <f>J24*Invoer!$B$12/12</f>
        <v>0</v>
      </c>
      <c r="G25" s="4">
        <f t="shared" si="2"/>
        <v>0</v>
      </c>
      <c r="H25" s="4">
        <f t="shared" si="0"/>
        <v>0</v>
      </c>
      <c r="I25" s="4">
        <f t="shared" si="3"/>
        <v>0</v>
      </c>
      <c r="J25" s="4">
        <f t="shared" si="6"/>
        <v>0</v>
      </c>
    </row>
    <row r="26" spans="1:10" x14ac:dyDescent="0.25">
      <c r="A26" s="10">
        <f t="shared" si="4"/>
        <v>45170</v>
      </c>
      <c r="B26">
        <f t="shared" si="1"/>
        <v>3</v>
      </c>
      <c r="C26">
        <v>25</v>
      </c>
      <c r="D26" s="4">
        <f t="shared" si="5"/>
        <v>0</v>
      </c>
      <c r="E26" s="4">
        <f>IF(ISNA(VLOOKUP(A26,'Extra aflossing'!A:G,3,0)),0,VLOOKUP(A26,'Extra aflossing'!A:G,3,0))</f>
        <v>0</v>
      </c>
      <c r="F26" s="4">
        <f>J25*Invoer!$B$12/12</f>
        <v>0</v>
      </c>
      <c r="G26" s="4">
        <f t="shared" si="2"/>
        <v>0</v>
      </c>
      <c r="H26" s="4">
        <f t="shared" si="0"/>
        <v>0</v>
      </c>
      <c r="I26" s="4">
        <f t="shared" si="3"/>
        <v>0</v>
      </c>
      <c r="J26" s="4">
        <f t="shared" si="6"/>
        <v>0</v>
      </c>
    </row>
    <row r="27" spans="1:10" x14ac:dyDescent="0.25">
      <c r="A27" s="10">
        <f t="shared" si="4"/>
        <v>45200</v>
      </c>
      <c r="B27">
        <f t="shared" si="1"/>
        <v>3</v>
      </c>
      <c r="C27">
        <v>26</v>
      </c>
      <c r="D27" s="4">
        <f t="shared" si="5"/>
        <v>0</v>
      </c>
      <c r="E27" s="4">
        <f>IF(ISNA(VLOOKUP(A27,'Extra aflossing'!A:G,3,0)),0,VLOOKUP(A27,'Extra aflossing'!A:G,3,0))</f>
        <v>0</v>
      </c>
      <c r="F27" s="4">
        <f>J26*Invoer!$B$12/12</f>
        <v>0</v>
      </c>
      <c r="G27" s="4">
        <f t="shared" si="2"/>
        <v>0</v>
      </c>
      <c r="H27" s="4">
        <f t="shared" si="0"/>
        <v>0</v>
      </c>
      <c r="I27" s="4">
        <f t="shared" si="3"/>
        <v>0</v>
      </c>
      <c r="J27" s="4">
        <f t="shared" si="6"/>
        <v>0</v>
      </c>
    </row>
    <row r="28" spans="1:10" x14ac:dyDescent="0.25">
      <c r="A28" s="10">
        <f t="shared" si="4"/>
        <v>45231</v>
      </c>
      <c r="B28">
        <f t="shared" si="1"/>
        <v>3</v>
      </c>
      <c r="C28">
        <v>27</v>
      </c>
      <c r="D28" s="4">
        <f t="shared" si="5"/>
        <v>0</v>
      </c>
      <c r="E28" s="4">
        <f>IF(ISNA(VLOOKUP(A28,'Extra aflossing'!A:G,3,0)),0,VLOOKUP(A28,'Extra aflossing'!A:G,3,0))</f>
        <v>0</v>
      </c>
      <c r="F28" s="4">
        <f>J27*Invoer!$B$12/12</f>
        <v>0</v>
      </c>
      <c r="G28" s="4">
        <f t="shared" si="2"/>
        <v>0</v>
      </c>
      <c r="H28" s="4">
        <f t="shared" si="0"/>
        <v>0</v>
      </c>
      <c r="I28" s="4">
        <f t="shared" si="3"/>
        <v>0</v>
      </c>
      <c r="J28" s="4">
        <f t="shared" si="6"/>
        <v>0</v>
      </c>
    </row>
    <row r="29" spans="1:10" x14ac:dyDescent="0.25">
      <c r="A29" s="10">
        <f t="shared" si="4"/>
        <v>45261</v>
      </c>
      <c r="B29">
        <f t="shared" si="1"/>
        <v>3</v>
      </c>
      <c r="C29">
        <v>28</v>
      </c>
      <c r="D29" s="4">
        <f t="shared" si="5"/>
        <v>0</v>
      </c>
      <c r="E29" s="4">
        <f>IF(ISNA(VLOOKUP(A29,'Extra aflossing'!A:G,3,0)),0,VLOOKUP(A29,'Extra aflossing'!A:G,3,0))</f>
        <v>0</v>
      </c>
      <c r="F29" s="4">
        <f>J28*Invoer!$B$12/12</f>
        <v>0</v>
      </c>
      <c r="G29" s="4">
        <f t="shared" si="2"/>
        <v>0</v>
      </c>
      <c r="H29" s="4">
        <f t="shared" si="0"/>
        <v>0</v>
      </c>
      <c r="I29" s="4">
        <f t="shared" si="3"/>
        <v>0</v>
      </c>
      <c r="J29" s="4">
        <f t="shared" si="6"/>
        <v>0</v>
      </c>
    </row>
    <row r="30" spans="1:10" x14ac:dyDescent="0.25">
      <c r="A30" s="10">
        <f t="shared" si="4"/>
        <v>45292</v>
      </c>
      <c r="B30">
        <f t="shared" si="1"/>
        <v>3</v>
      </c>
      <c r="C30">
        <v>29</v>
      </c>
      <c r="D30" s="4">
        <f t="shared" si="5"/>
        <v>0</v>
      </c>
      <c r="E30" s="4">
        <f>IF(ISNA(VLOOKUP(A30,'Extra aflossing'!A:G,3,0)),0,VLOOKUP(A30,'Extra aflossing'!A:G,3,0))</f>
        <v>0</v>
      </c>
      <c r="F30" s="4">
        <f>J29*Invoer!$B$12/12</f>
        <v>0</v>
      </c>
      <c r="G30" s="4">
        <f t="shared" si="2"/>
        <v>0</v>
      </c>
      <c r="H30" s="4">
        <f t="shared" si="0"/>
        <v>0</v>
      </c>
      <c r="I30" s="4">
        <f t="shared" si="3"/>
        <v>0</v>
      </c>
      <c r="J30" s="4">
        <f t="shared" si="6"/>
        <v>0</v>
      </c>
    </row>
    <row r="31" spans="1:10" x14ac:dyDescent="0.25">
      <c r="A31" s="10">
        <f t="shared" si="4"/>
        <v>45323</v>
      </c>
      <c r="B31">
        <f t="shared" si="1"/>
        <v>3</v>
      </c>
      <c r="C31">
        <v>30</v>
      </c>
      <c r="D31" s="4">
        <f t="shared" si="5"/>
        <v>0</v>
      </c>
      <c r="E31" s="4">
        <f>IF(ISNA(VLOOKUP(A31,'Extra aflossing'!A:G,3,0)),0,VLOOKUP(A31,'Extra aflossing'!A:G,3,0))</f>
        <v>0</v>
      </c>
      <c r="F31" s="4">
        <f>J30*Invoer!$B$12/12</f>
        <v>0</v>
      </c>
      <c r="G31" s="4">
        <f t="shared" si="2"/>
        <v>0</v>
      </c>
      <c r="H31" s="4">
        <f t="shared" si="0"/>
        <v>0</v>
      </c>
      <c r="I31" s="4">
        <f t="shared" si="3"/>
        <v>0</v>
      </c>
      <c r="J31" s="4">
        <f t="shared" si="6"/>
        <v>0</v>
      </c>
    </row>
    <row r="32" spans="1:10" x14ac:dyDescent="0.25">
      <c r="A32" s="10">
        <f t="shared" si="4"/>
        <v>45352</v>
      </c>
      <c r="B32">
        <f t="shared" si="1"/>
        <v>3</v>
      </c>
      <c r="C32">
        <v>31</v>
      </c>
      <c r="D32" s="4">
        <f t="shared" si="5"/>
        <v>0</v>
      </c>
      <c r="E32" s="4">
        <f>IF(ISNA(VLOOKUP(A32,'Extra aflossing'!A:G,3,0)),0,VLOOKUP(A32,'Extra aflossing'!A:G,3,0))</f>
        <v>0</v>
      </c>
      <c r="F32" s="4">
        <f>J31*Invoer!$B$12/12</f>
        <v>0</v>
      </c>
      <c r="G32" s="4">
        <f t="shared" si="2"/>
        <v>0</v>
      </c>
      <c r="H32" s="4">
        <f t="shared" si="0"/>
        <v>0</v>
      </c>
      <c r="I32" s="4">
        <f t="shared" si="3"/>
        <v>0</v>
      </c>
      <c r="J32" s="4">
        <f t="shared" si="6"/>
        <v>0</v>
      </c>
    </row>
    <row r="33" spans="1:10" x14ac:dyDescent="0.25">
      <c r="A33" s="10">
        <f t="shared" si="4"/>
        <v>45383</v>
      </c>
      <c r="B33">
        <f t="shared" si="1"/>
        <v>3</v>
      </c>
      <c r="C33">
        <v>32</v>
      </c>
      <c r="D33" s="4">
        <f t="shared" si="5"/>
        <v>0</v>
      </c>
      <c r="E33" s="4">
        <f>IF(ISNA(VLOOKUP(A33,'Extra aflossing'!A:G,3,0)),0,VLOOKUP(A33,'Extra aflossing'!A:G,3,0))</f>
        <v>0</v>
      </c>
      <c r="F33" s="4">
        <f>J32*Invoer!$B$12/12</f>
        <v>0</v>
      </c>
      <c r="G33" s="4">
        <f t="shared" si="2"/>
        <v>0</v>
      </c>
      <c r="H33" s="4">
        <f t="shared" si="0"/>
        <v>0</v>
      </c>
      <c r="I33" s="4">
        <f t="shared" si="3"/>
        <v>0</v>
      </c>
      <c r="J33" s="4">
        <f t="shared" si="6"/>
        <v>0</v>
      </c>
    </row>
    <row r="34" spans="1:10" x14ac:dyDescent="0.25">
      <c r="A34" s="10">
        <f t="shared" si="4"/>
        <v>45413</v>
      </c>
      <c r="B34">
        <f t="shared" si="1"/>
        <v>3</v>
      </c>
      <c r="C34">
        <v>33</v>
      </c>
      <c r="D34" s="4">
        <f t="shared" si="5"/>
        <v>0</v>
      </c>
      <c r="E34" s="4">
        <f>IF(ISNA(VLOOKUP(A34,'Extra aflossing'!A:G,3,0)),0,VLOOKUP(A34,'Extra aflossing'!A:G,3,0))</f>
        <v>0</v>
      </c>
      <c r="F34" s="4">
        <f>J33*Invoer!$B$12/12</f>
        <v>0</v>
      </c>
      <c r="G34" s="4">
        <f t="shared" si="2"/>
        <v>0</v>
      </c>
      <c r="H34" s="4">
        <f t="shared" si="0"/>
        <v>0</v>
      </c>
      <c r="I34" s="4">
        <f t="shared" si="3"/>
        <v>0</v>
      </c>
      <c r="J34" s="4">
        <f t="shared" si="6"/>
        <v>0</v>
      </c>
    </row>
    <row r="35" spans="1:10" x14ac:dyDescent="0.25">
      <c r="A35" s="10">
        <f t="shared" si="4"/>
        <v>45444</v>
      </c>
      <c r="B35">
        <f t="shared" si="1"/>
        <v>3</v>
      </c>
      <c r="C35">
        <v>34</v>
      </c>
      <c r="D35" s="4">
        <f t="shared" si="5"/>
        <v>0</v>
      </c>
      <c r="E35" s="4">
        <f>IF(ISNA(VLOOKUP(A35,'Extra aflossing'!A:G,3,0)),0,VLOOKUP(A35,'Extra aflossing'!A:G,3,0))</f>
        <v>0</v>
      </c>
      <c r="F35" s="4">
        <f>J34*Invoer!$B$12/12</f>
        <v>0</v>
      </c>
      <c r="G35" s="4">
        <f t="shared" si="2"/>
        <v>0</v>
      </c>
      <c r="H35" s="4">
        <f t="shared" si="0"/>
        <v>0</v>
      </c>
      <c r="I35" s="4">
        <f t="shared" si="3"/>
        <v>0</v>
      </c>
      <c r="J35" s="4">
        <f t="shared" si="6"/>
        <v>0</v>
      </c>
    </row>
    <row r="36" spans="1:10" x14ac:dyDescent="0.25">
      <c r="A36" s="10">
        <f t="shared" si="4"/>
        <v>45474</v>
      </c>
      <c r="B36">
        <f t="shared" si="1"/>
        <v>3</v>
      </c>
      <c r="C36">
        <v>35</v>
      </c>
      <c r="D36" s="4">
        <f t="shared" si="5"/>
        <v>0</v>
      </c>
      <c r="E36" s="4">
        <f>IF(ISNA(VLOOKUP(A36,'Extra aflossing'!A:G,3,0)),0,VLOOKUP(A36,'Extra aflossing'!A:G,3,0))</f>
        <v>0</v>
      </c>
      <c r="F36" s="4">
        <f>J35*Invoer!$B$12/12</f>
        <v>0</v>
      </c>
      <c r="G36" s="4">
        <f t="shared" si="2"/>
        <v>0</v>
      </c>
      <c r="H36" s="4">
        <f t="shared" si="0"/>
        <v>0</v>
      </c>
      <c r="I36" s="4">
        <f t="shared" si="3"/>
        <v>0</v>
      </c>
      <c r="J36" s="4">
        <f t="shared" si="6"/>
        <v>0</v>
      </c>
    </row>
    <row r="37" spans="1:10" x14ac:dyDescent="0.25">
      <c r="A37" s="10">
        <f t="shared" si="4"/>
        <v>45505</v>
      </c>
      <c r="B37">
        <f t="shared" si="1"/>
        <v>3</v>
      </c>
      <c r="C37">
        <v>36</v>
      </c>
      <c r="D37" s="4">
        <f t="shared" si="5"/>
        <v>0</v>
      </c>
      <c r="E37" s="4">
        <f>IF(ISNA(VLOOKUP(A37,'Extra aflossing'!A:G,3,0)),0,VLOOKUP(A37,'Extra aflossing'!A:G,3,0))</f>
        <v>0</v>
      </c>
      <c r="F37" s="4">
        <f>J36*Invoer!$B$12/12</f>
        <v>0</v>
      </c>
      <c r="G37" s="4">
        <f t="shared" si="2"/>
        <v>0</v>
      </c>
      <c r="H37" s="4">
        <f t="shared" si="0"/>
        <v>0</v>
      </c>
      <c r="I37" s="4">
        <f t="shared" si="3"/>
        <v>0</v>
      </c>
      <c r="J37" s="4">
        <f t="shared" si="6"/>
        <v>0</v>
      </c>
    </row>
    <row r="38" spans="1:10" x14ac:dyDescent="0.25">
      <c r="A38" s="10">
        <f t="shared" si="4"/>
        <v>45536</v>
      </c>
      <c r="B38">
        <f t="shared" si="1"/>
        <v>4</v>
      </c>
      <c r="C38">
        <v>37</v>
      </c>
      <c r="D38" s="4">
        <f t="shared" si="5"/>
        <v>0</v>
      </c>
      <c r="E38" s="4">
        <f>IF(ISNA(VLOOKUP(A38,'Extra aflossing'!A:G,3,0)),0,VLOOKUP(A38,'Extra aflossing'!A:G,3,0))</f>
        <v>0</v>
      </c>
      <c r="F38" s="4">
        <f>J37*Invoer!$B$12/12</f>
        <v>0</v>
      </c>
      <c r="G38" s="4">
        <f t="shared" si="2"/>
        <v>0</v>
      </c>
      <c r="H38" s="4">
        <f t="shared" si="0"/>
        <v>0</v>
      </c>
      <c r="I38" s="4">
        <f t="shared" si="3"/>
        <v>0</v>
      </c>
      <c r="J38" s="4">
        <f t="shared" si="6"/>
        <v>0</v>
      </c>
    </row>
    <row r="39" spans="1:10" x14ac:dyDescent="0.25">
      <c r="A39" s="10">
        <f t="shared" si="4"/>
        <v>45566</v>
      </c>
      <c r="B39">
        <f t="shared" si="1"/>
        <v>4</v>
      </c>
      <c r="C39">
        <v>38</v>
      </c>
      <c r="D39" s="4">
        <f t="shared" si="5"/>
        <v>0</v>
      </c>
      <c r="E39" s="4">
        <f>IF(ISNA(VLOOKUP(A39,'Extra aflossing'!A:G,3,0)),0,VLOOKUP(A39,'Extra aflossing'!A:G,3,0))</f>
        <v>0</v>
      </c>
      <c r="F39" s="4">
        <f>J38*Invoer!$B$12/12</f>
        <v>0</v>
      </c>
      <c r="G39" s="4">
        <f t="shared" si="2"/>
        <v>0</v>
      </c>
      <c r="H39" s="4">
        <f t="shared" si="0"/>
        <v>0</v>
      </c>
      <c r="I39" s="4">
        <f t="shared" si="3"/>
        <v>0</v>
      </c>
      <c r="J39" s="4">
        <f t="shared" si="6"/>
        <v>0</v>
      </c>
    </row>
    <row r="40" spans="1:10" x14ac:dyDescent="0.25">
      <c r="A40" s="10">
        <f t="shared" si="4"/>
        <v>45597</v>
      </c>
      <c r="B40">
        <f t="shared" si="1"/>
        <v>4</v>
      </c>
      <c r="C40">
        <v>39</v>
      </c>
      <c r="D40" s="4">
        <f t="shared" si="5"/>
        <v>0</v>
      </c>
      <c r="E40" s="4">
        <f>IF(ISNA(VLOOKUP(A40,'Extra aflossing'!A:G,3,0)),0,VLOOKUP(A40,'Extra aflossing'!A:G,3,0))</f>
        <v>0</v>
      </c>
      <c r="F40" s="4">
        <f>J39*Invoer!$B$12/12</f>
        <v>0</v>
      </c>
      <c r="G40" s="4">
        <f t="shared" si="2"/>
        <v>0</v>
      </c>
      <c r="H40" s="4">
        <f t="shared" si="0"/>
        <v>0</v>
      </c>
      <c r="I40" s="4">
        <f t="shared" si="3"/>
        <v>0</v>
      </c>
      <c r="J40" s="4">
        <f t="shared" si="6"/>
        <v>0</v>
      </c>
    </row>
    <row r="41" spans="1:10" x14ac:dyDescent="0.25">
      <c r="A41" s="10">
        <f t="shared" si="4"/>
        <v>45627</v>
      </c>
      <c r="B41">
        <f t="shared" si="1"/>
        <v>4</v>
      </c>
      <c r="C41">
        <v>40</v>
      </c>
      <c r="D41" s="4">
        <f t="shared" si="5"/>
        <v>0</v>
      </c>
      <c r="E41" s="4">
        <f>IF(ISNA(VLOOKUP(A41,'Extra aflossing'!A:G,3,0)),0,VLOOKUP(A41,'Extra aflossing'!A:G,3,0))</f>
        <v>0</v>
      </c>
      <c r="F41" s="4">
        <f>J40*Invoer!$B$12/12</f>
        <v>0</v>
      </c>
      <c r="G41" s="4">
        <f t="shared" si="2"/>
        <v>0</v>
      </c>
      <c r="H41" s="4">
        <f t="shared" si="0"/>
        <v>0</v>
      </c>
      <c r="I41" s="4">
        <f t="shared" si="3"/>
        <v>0</v>
      </c>
      <c r="J41" s="4">
        <f t="shared" si="6"/>
        <v>0</v>
      </c>
    </row>
    <row r="42" spans="1:10" x14ac:dyDescent="0.25">
      <c r="A42" s="10">
        <f t="shared" si="4"/>
        <v>45658</v>
      </c>
      <c r="B42">
        <f t="shared" si="1"/>
        <v>4</v>
      </c>
      <c r="C42">
        <v>41</v>
      </c>
      <c r="D42" s="4">
        <f t="shared" si="5"/>
        <v>0</v>
      </c>
      <c r="E42" s="4">
        <f>IF(ISNA(VLOOKUP(A42,'Extra aflossing'!A:G,3,0)),0,VLOOKUP(A42,'Extra aflossing'!A:G,3,0))</f>
        <v>0</v>
      </c>
      <c r="F42" s="4">
        <f>J41*Invoer!$B$12/12</f>
        <v>0</v>
      </c>
      <c r="G42" s="4">
        <f t="shared" si="2"/>
        <v>0</v>
      </c>
      <c r="H42" s="4">
        <f t="shared" si="0"/>
        <v>0</v>
      </c>
      <c r="I42" s="4">
        <f t="shared" si="3"/>
        <v>0</v>
      </c>
      <c r="J42" s="4">
        <f t="shared" si="6"/>
        <v>0</v>
      </c>
    </row>
    <row r="43" spans="1:10" x14ac:dyDescent="0.25">
      <c r="A43" s="10">
        <f t="shared" si="4"/>
        <v>45689</v>
      </c>
      <c r="B43">
        <f t="shared" si="1"/>
        <v>4</v>
      </c>
      <c r="C43">
        <v>42</v>
      </c>
      <c r="D43" s="4">
        <f t="shared" si="5"/>
        <v>0</v>
      </c>
      <c r="E43" s="4">
        <f>IF(ISNA(VLOOKUP(A43,'Extra aflossing'!A:G,3,0)),0,VLOOKUP(A43,'Extra aflossing'!A:G,3,0))</f>
        <v>0</v>
      </c>
      <c r="F43" s="4">
        <f>J42*Invoer!$B$12/12</f>
        <v>0</v>
      </c>
      <c r="G43" s="4">
        <f t="shared" si="2"/>
        <v>0</v>
      </c>
      <c r="H43" s="4">
        <f t="shared" si="0"/>
        <v>0</v>
      </c>
      <c r="I43" s="4">
        <f t="shared" si="3"/>
        <v>0</v>
      </c>
      <c r="J43" s="4">
        <f t="shared" si="6"/>
        <v>0</v>
      </c>
    </row>
    <row r="44" spans="1:10" x14ac:dyDescent="0.25">
      <c r="A44" s="10">
        <f t="shared" si="4"/>
        <v>45717</v>
      </c>
      <c r="B44">
        <f t="shared" si="1"/>
        <v>4</v>
      </c>
      <c r="C44">
        <v>43</v>
      </c>
      <c r="D44" s="4">
        <f t="shared" si="5"/>
        <v>0</v>
      </c>
      <c r="E44" s="4">
        <f>IF(ISNA(VLOOKUP(A44,'Extra aflossing'!A:G,3,0)),0,VLOOKUP(A44,'Extra aflossing'!A:G,3,0))</f>
        <v>0</v>
      </c>
      <c r="F44" s="4">
        <f>J43*Invoer!$B$12/12</f>
        <v>0</v>
      </c>
      <c r="G44" s="4">
        <f t="shared" si="2"/>
        <v>0</v>
      </c>
      <c r="H44" s="4">
        <f t="shared" si="0"/>
        <v>0</v>
      </c>
      <c r="I44" s="4">
        <f t="shared" si="3"/>
        <v>0</v>
      </c>
      <c r="J44" s="4">
        <f t="shared" si="6"/>
        <v>0</v>
      </c>
    </row>
    <row r="45" spans="1:10" x14ac:dyDescent="0.25">
      <c r="A45" s="10">
        <f t="shared" si="4"/>
        <v>45748</v>
      </c>
      <c r="B45">
        <f t="shared" si="1"/>
        <v>4</v>
      </c>
      <c r="C45">
        <v>44</v>
      </c>
      <c r="D45" s="4">
        <f t="shared" si="5"/>
        <v>0</v>
      </c>
      <c r="E45" s="4">
        <f>IF(ISNA(VLOOKUP(A45,'Extra aflossing'!A:G,3,0)),0,VLOOKUP(A45,'Extra aflossing'!A:G,3,0))</f>
        <v>0</v>
      </c>
      <c r="F45" s="4">
        <f>J44*Invoer!$B$12/12</f>
        <v>0</v>
      </c>
      <c r="G45" s="4">
        <f t="shared" si="2"/>
        <v>0</v>
      </c>
      <c r="H45" s="4">
        <f t="shared" si="0"/>
        <v>0</v>
      </c>
      <c r="I45" s="4">
        <f t="shared" si="3"/>
        <v>0</v>
      </c>
      <c r="J45" s="4">
        <f t="shared" si="6"/>
        <v>0</v>
      </c>
    </row>
    <row r="46" spans="1:10" x14ac:dyDescent="0.25">
      <c r="A46" s="10">
        <f t="shared" si="4"/>
        <v>45778</v>
      </c>
      <c r="B46">
        <f t="shared" si="1"/>
        <v>4</v>
      </c>
      <c r="C46">
        <v>45</v>
      </c>
      <c r="D46" s="4">
        <f t="shared" si="5"/>
        <v>0</v>
      </c>
      <c r="E46" s="4">
        <f>IF(ISNA(VLOOKUP(A46,'Extra aflossing'!A:G,3,0)),0,VLOOKUP(A46,'Extra aflossing'!A:G,3,0))</f>
        <v>0</v>
      </c>
      <c r="F46" s="4">
        <f>J45*Invoer!$B$12/12</f>
        <v>0</v>
      </c>
      <c r="G46" s="4">
        <f t="shared" si="2"/>
        <v>0</v>
      </c>
      <c r="H46" s="4">
        <f t="shared" si="0"/>
        <v>0</v>
      </c>
      <c r="I46" s="4">
        <f t="shared" si="3"/>
        <v>0</v>
      </c>
      <c r="J46" s="4">
        <f t="shared" si="6"/>
        <v>0</v>
      </c>
    </row>
    <row r="47" spans="1:10" x14ac:dyDescent="0.25">
      <c r="A47" s="10">
        <f t="shared" si="4"/>
        <v>45809</v>
      </c>
      <c r="B47">
        <f t="shared" si="1"/>
        <v>4</v>
      </c>
      <c r="C47">
        <v>46</v>
      </c>
      <c r="D47" s="4">
        <f t="shared" si="5"/>
        <v>0</v>
      </c>
      <c r="E47" s="4">
        <f>IF(ISNA(VLOOKUP(A47,'Extra aflossing'!A:G,3,0)),0,VLOOKUP(A47,'Extra aflossing'!A:G,3,0))</f>
        <v>0</v>
      </c>
      <c r="F47" s="4">
        <f>J46*Invoer!$B$12/12</f>
        <v>0</v>
      </c>
      <c r="G47" s="4">
        <f t="shared" si="2"/>
        <v>0</v>
      </c>
      <c r="H47" s="4">
        <f t="shared" si="0"/>
        <v>0</v>
      </c>
      <c r="I47" s="4">
        <f t="shared" si="3"/>
        <v>0</v>
      </c>
      <c r="J47" s="4">
        <f t="shared" si="6"/>
        <v>0</v>
      </c>
    </row>
    <row r="48" spans="1:10" x14ac:dyDescent="0.25">
      <c r="A48" s="10">
        <f t="shared" si="4"/>
        <v>45839</v>
      </c>
      <c r="B48">
        <f t="shared" si="1"/>
        <v>4</v>
      </c>
      <c r="C48">
        <v>47</v>
      </c>
      <c r="D48" s="4">
        <f t="shared" si="5"/>
        <v>0</v>
      </c>
      <c r="E48" s="4">
        <f>IF(ISNA(VLOOKUP(A48,'Extra aflossing'!A:G,3,0)),0,VLOOKUP(A48,'Extra aflossing'!A:G,3,0))</f>
        <v>0</v>
      </c>
      <c r="F48" s="4">
        <f>J47*Invoer!$B$12/12</f>
        <v>0</v>
      </c>
      <c r="G48" s="4">
        <f t="shared" si="2"/>
        <v>0</v>
      </c>
      <c r="H48" s="4">
        <f t="shared" si="0"/>
        <v>0</v>
      </c>
      <c r="I48" s="4">
        <f t="shared" si="3"/>
        <v>0</v>
      </c>
      <c r="J48" s="4">
        <f t="shared" si="6"/>
        <v>0</v>
      </c>
    </row>
    <row r="49" spans="1:10" x14ac:dyDescent="0.25">
      <c r="A49" s="10">
        <f t="shared" si="4"/>
        <v>45870</v>
      </c>
      <c r="B49">
        <f t="shared" si="1"/>
        <v>4</v>
      </c>
      <c r="C49">
        <v>48</v>
      </c>
      <c r="D49" s="4">
        <f t="shared" si="5"/>
        <v>0</v>
      </c>
      <c r="E49" s="4">
        <f>IF(ISNA(VLOOKUP(A49,'Extra aflossing'!A:G,3,0)),0,VLOOKUP(A49,'Extra aflossing'!A:G,3,0))</f>
        <v>0</v>
      </c>
      <c r="F49" s="4">
        <f>J48*Invoer!$B$12/12</f>
        <v>0</v>
      </c>
      <c r="G49" s="4">
        <f t="shared" si="2"/>
        <v>0</v>
      </c>
      <c r="H49" s="4">
        <f t="shared" si="0"/>
        <v>0</v>
      </c>
      <c r="I49" s="4">
        <f t="shared" si="3"/>
        <v>0</v>
      </c>
      <c r="J49" s="4">
        <f t="shared" si="6"/>
        <v>0</v>
      </c>
    </row>
    <row r="50" spans="1:10" x14ac:dyDescent="0.25">
      <c r="A50" s="10">
        <f t="shared" si="4"/>
        <v>45901</v>
      </c>
      <c r="B50">
        <f t="shared" si="1"/>
        <v>5</v>
      </c>
      <c r="C50">
        <v>49</v>
      </c>
      <c r="D50" s="4">
        <f t="shared" si="5"/>
        <v>0</v>
      </c>
      <c r="E50" s="4">
        <f>IF(ISNA(VLOOKUP(A50,'Extra aflossing'!A:G,3,0)),0,VLOOKUP(A50,'Extra aflossing'!A:G,3,0))</f>
        <v>0</v>
      </c>
      <c r="F50" s="4">
        <f>J49*Invoer!$B$12/12</f>
        <v>0</v>
      </c>
      <c r="G50" s="4">
        <f t="shared" si="2"/>
        <v>0</v>
      </c>
      <c r="H50" s="4">
        <f t="shared" si="0"/>
        <v>0</v>
      </c>
      <c r="I50" s="4">
        <f t="shared" si="3"/>
        <v>0</v>
      </c>
      <c r="J50" s="4">
        <f t="shared" si="6"/>
        <v>0</v>
      </c>
    </row>
    <row r="51" spans="1:10" x14ac:dyDescent="0.25">
      <c r="A51" s="10">
        <f t="shared" si="4"/>
        <v>45931</v>
      </c>
      <c r="B51">
        <f t="shared" si="1"/>
        <v>5</v>
      </c>
      <c r="C51">
        <v>50</v>
      </c>
      <c r="D51" s="4">
        <f t="shared" si="5"/>
        <v>0</v>
      </c>
      <c r="E51" s="4">
        <f>IF(ISNA(VLOOKUP(A51,'Extra aflossing'!A:G,3,0)),0,VLOOKUP(A51,'Extra aflossing'!A:G,3,0))</f>
        <v>0</v>
      </c>
      <c r="F51" s="4">
        <f>J50*Invoer!$B$12/12</f>
        <v>0</v>
      </c>
      <c r="G51" s="4">
        <f t="shared" si="2"/>
        <v>0</v>
      </c>
      <c r="H51" s="4">
        <f t="shared" si="0"/>
        <v>0</v>
      </c>
      <c r="I51" s="4">
        <f t="shared" si="3"/>
        <v>0</v>
      </c>
      <c r="J51" s="4">
        <f t="shared" si="6"/>
        <v>0</v>
      </c>
    </row>
    <row r="52" spans="1:10" x14ac:dyDescent="0.25">
      <c r="A52" s="10">
        <f t="shared" si="4"/>
        <v>45962</v>
      </c>
      <c r="B52">
        <f t="shared" si="1"/>
        <v>5</v>
      </c>
      <c r="C52">
        <v>51</v>
      </c>
      <c r="D52" s="4">
        <f t="shared" si="5"/>
        <v>0</v>
      </c>
      <c r="E52" s="4">
        <f>IF(ISNA(VLOOKUP(A52,'Extra aflossing'!A:G,3,0)),0,VLOOKUP(A52,'Extra aflossing'!A:G,3,0))</f>
        <v>0</v>
      </c>
      <c r="F52" s="4">
        <f>J51*Invoer!$B$12/12</f>
        <v>0</v>
      </c>
      <c r="G52" s="4">
        <f t="shared" si="2"/>
        <v>0</v>
      </c>
      <c r="H52" s="4">
        <f t="shared" si="0"/>
        <v>0</v>
      </c>
      <c r="I52" s="4">
        <f t="shared" si="3"/>
        <v>0</v>
      </c>
      <c r="J52" s="4">
        <f t="shared" si="6"/>
        <v>0</v>
      </c>
    </row>
    <row r="53" spans="1:10" x14ac:dyDescent="0.25">
      <c r="A53" s="10">
        <f t="shared" si="4"/>
        <v>45992</v>
      </c>
      <c r="B53">
        <f t="shared" si="1"/>
        <v>5</v>
      </c>
      <c r="C53">
        <v>52</v>
      </c>
      <c r="D53" s="4">
        <f t="shared" si="5"/>
        <v>0</v>
      </c>
      <c r="E53" s="4">
        <f>IF(ISNA(VLOOKUP(A53,'Extra aflossing'!A:G,3,0)),0,VLOOKUP(A53,'Extra aflossing'!A:G,3,0))</f>
        <v>0</v>
      </c>
      <c r="F53" s="4">
        <f>J52*Invoer!$B$12/12</f>
        <v>0</v>
      </c>
      <c r="G53" s="4">
        <f t="shared" si="2"/>
        <v>0</v>
      </c>
      <c r="H53" s="4">
        <f t="shared" si="0"/>
        <v>0</v>
      </c>
      <c r="I53" s="4">
        <f t="shared" si="3"/>
        <v>0</v>
      </c>
      <c r="J53" s="4">
        <f t="shared" si="6"/>
        <v>0</v>
      </c>
    </row>
    <row r="54" spans="1:10" x14ac:dyDescent="0.25">
      <c r="A54" s="10">
        <f t="shared" si="4"/>
        <v>46023</v>
      </c>
      <c r="B54">
        <f t="shared" si="1"/>
        <v>5</v>
      </c>
      <c r="C54">
        <v>53</v>
      </c>
      <c r="D54" s="4">
        <f t="shared" si="5"/>
        <v>0</v>
      </c>
      <c r="E54" s="4">
        <f>IF(ISNA(VLOOKUP(A54,'Extra aflossing'!A:G,3,0)),0,VLOOKUP(A54,'Extra aflossing'!A:G,3,0))</f>
        <v>0</v>
      </c>
      <c r="F54" s="4">
        <f>J53*Invoer!$B$12/12</f>
        <v>0</v>
      </c>
      <c r="G54" s="4">
        <f t="shared" si="2"/>
        <v>0</v>
      </c>
      <c r="H54" s="4">
        <f t="shared" si="0"/>
        <v>0</v>
      </c>
      <c r="I54" s="4">
        <f t="shared" si="3"/>
        <v>0</v>
      </c>
      <c r="J54" s="4">
        <f t="shared" si="6"/>
        <v>0</v>
      </c>
    </row>
    <row r="55" spans="1:10" x14ac:dyDescent="0.25">
      <c r="A55" s="10">
        <f t="shared" si="4"/>
        <v>46054</v>
      </c>
      <c r="B55">
        <f t="shared" si="1"/>
        <v>5</v>
      </c>
      <c r="C55">
        <v>54</v>
      </c>
      <c r="D55" s="4">
        <f t="shared" si="5"/>
        <v>0</v>
      </c>
      <c r="E55" s="4">
        <f>IF(ISNA(VLOOKUP(A55,'Extra aflossing'!A:G,3,0)),0,VLOOKUP(A55,'Extra aflossing'!A:G,3,0))</f>
        <v>0</v>
      </c>
      <c r="F55" s="4">
        <f>J54*Invoer!$B$12/12</f>
        <v>0</v>
      </c>
      <c r="G55" s="4">
        <f t="shared" si="2"/>
        <v>0</v>
      </c>
      <c r="H55" s="4">
        <f t="shared" si="0"/>
        <v>0</v>
      </c>
      <c r="I55" s="4">
        <f t="shared" si="3"/>
        <v>0</v>
      </c>
      <c r="J55" s="4">
        <f t="shared" si="6"/>
        <v>0</v>
      </c>
    </row>
    <row r="56" spans="1:10" x14ac:dyDescent="0.25">
      <c r="A56" s="10">
        <f t="shared" si="4"/>
        <v>46082</v>
      </c>
      <c r="B56">
        <f t="shared" si="1"/>
        <v>5</v>
      </c>
      <c r="C56">
        <v>55</v>
      </c>
      <c r="D56" s="4">
        <f t="shared" si="5"/>
        <v>0</v>
      </c>
      <c r="E56" s="4">
        <f>IF(ISNA(VLOOKUP(A56,'Extra aflossing'!A:G,3,0)),0,VLOOKUP(A56,'Extra aflossing'!A:G,3,0))</f>
        <v>0</v>
      </c>
      <c r="F56" s="4">
        <f>J55*Invoer!$B$12/12</f>
        <v>0</v>
      </c>
      <c r="G56" s="4">
        <f t="shared" si="2"/>
        <v>0</v>
      </c>
      <c r="H56" s="4">
        <f t="shared" si="0"/>
        <v>0</v>
      </c>
      <c r="I56" s="4">
        <f t="shared" si="3"/>
        <v>0</v>
      </c>
      <c r="J56" s="4">
        <f t="shared" si="6"/>
        <v>0</v>
      </c>
    </row>
    <row r="57" spans="1:10" x14ac:dyDescent="0.25">
      <c r="A57" s="10">
        <f t="shared" si="4"/>
        <v>46113</v>
      </c>
      <c r="B57">
        <f t="shared" si="1"/>
        <v>5</v>
      </c>
      <c r="C57">
        <v>56</v>
      </c>
      <c r="D57" s="4">
        <f t="shared" si="5"/>
        <v>0</v>
      </c>
      <c r="E57" s="4">
        <f>IF(ISNA(VLOOKUP(A57,'Extra aflossing'!A:G,3,0)),0,VLOOKUP(A57,'Extra aflossing'!A:G,3,0))</f>
        <v>0</v>
      </c>
      <c r="F57" s="4">
        <f>J56*Invoer!$B$12/12</f>
        <v>0</v>
      </c>
      <c r="G57" s="4">
        <f t="shared" si="2"/>
        <v>0</v>
      </c>
      <c r="H57" s="4">
        <f t="shared" si="0"/>
        <v>0</v>
      </c>
      <c r="I57" s="4">
        <f t="shared" si="3"/>
        <v>0</v>
      </c>
      <c r="J57" s="4">
        <f t="shared" si="6"/>
        <v>0</v>
      </c>
    </row>
    <row r="58" spans="1:10" x14ac:dyDescent="0.25">
      <c r="A58" s="10">
        <f t="shared" si="4"/>
        <v>46143</v>
      </c>
      <c r="B58">
        <f t="shared" si="1"/>
        <v>5</v>
      </c>
      <c r="C58">
        <v>57</v>
      </c>
      <c r="D58" s="4">
        <f t="shared" si="5"/>
        <v>0</v>
      </c>
      <c r="E58" s="4">
        <f>IF(ISNA(VLOOKUP(A58,'Extra aflossing'!A:G,3,0)),0,VLOOKUP(A58,'Extra aflossing'!A:G,3,0))</f>
        <v>0</v>
      </c>
      <c r="F58" s="4">
        <f>J57*Invoer!$B$12/12</f>
        <v>0</v>
      </c>
      <c r="G58" s="4">
        <f t="shared" si="2"/>
        <v>0</v>
      </c>
      <c r="H58" s="4">
        <f t="shared" si="0"/>
        <v>0</v>
      </c>
      <c r="I58" s="4">
        <f t="shared" si="3"/>
        <v>0</v>
      </c>
      <c r="J58" s="4">
        <f t="shared" si="6"/>
        <v>0</v>
      </c>
    </row>
    <row r="59" spans="1:10" x14ac:dyDescent="0.25">
      <c r="A59" s="10">
        <f t="shared" si="4"/>
        <v>46174</v>
      </c>
      <c r="B59">
        <f t="shared" si="1"/>
        <v>5</v>
      </c>
      <c r="C59">
        <v>58</v>
      </c>
      <c r="D59" s="4">
        <f t="shared" si="5"/>
        <v>0</v>
      </c>
      <c r="E59" s="4">
        <f>IF(ISNA(VLOOKUP(A59,'Extra aflossing'!A:G,3,0)),0,VLOOKUP(A59,'Extra aflossing'!A:G,3,0))</f>
        <v>0</v>
      </c>
      <c r="F59" s="4">
        <f>J58*Invoer!$B$12/12</f>
        <v>0</v>
      </c>
      <c r="G59" s="4">
        <f t="shared" si="2"/>
        <v>0</v>
      </c>
      <c r="H59" s="4">
        <f t="shared" si="0"/>
        <v>0</v>
      </c>
      <c r="I59" s="4">
        <f t="shared" si="3"/>
        <v>0</v>
      </c>
      <c r="J59" s="4">
        <f t="shared" si="6"/>
        <v>0</v>
      </c>
    </row>
    <row r="60" spans="1:10" x14ac:dyDescent="0.25">
      <c r="A60" s="10">
        <f t="shared" si="4"/>
        <v>46204</v>
      </c>
      <c r="B60">
        <f t="shared" si="1"/>
        <v>5</v>
      </c>
      <c r="C60">
        <v>59</v>
      </c>
      <c r="D60" s="4">
        <f t="shared" si="5"/>
        <v>0</v>
      </c>
      <c r="E60" s="4">
        <f>IF(ISNA(VLOOKUP(A60,'Extra aflossing'!A:G,3,0)),0,VLOOKUP(A60,'Extra aflossing'!A:G,3,0))</f>
        <v>0</v>
      </c>
      <c r="F60" s="4">
        <f>J59*Invoer!$B$12/12</f>
        <v>0</v>
      </c>
      <c r="G60" s="4">
        <f t="shared" si="2"/>
        <v>0</v>
      </c>
      <c r="H60" s="4">
        <f t="shared" si="0"/>
        <v>0</v>
      </c>
      <c r="I60" s="4">
        <f t="shared" si="3"/>
        <v>0</v>
      </c>
      <c r="J60" s="4">
        <f t="shared" si="6"/>
        <v>0</v>
      </c>
    </row>
    <row r="61" spans="1:10" x14ac:dyDescent="0.25">
      <c r="A61" s="10">
        <f t="shared" si="4"/>
        <v>46235</v>
      </c>
      <c r="B61">
        <f t="shared" si="1"/>
        <v>5</v>
      </c>
      <c r="C61">
        <v>60</v>
      </c>
      <c r="D61" s="4">
        <f t="shared" si="5"/>
        <v>0</v>
      </c>
      <c r="E61" s="4">
        <f>IF(ISNA(VLOOKUP(A61,'Extra aflossing'!A:G,3,0)),0,VLOOKUP(A61,'Extra aflossing'!A:G,3,0))</f>
        <v>0</v>
      </c>
      <c r="F61" s="4">
        <f>J60*Invoer!$B$12/12</f>
        <v>0</v>
      </c>
      <c r="G61" s="4">
        <f t="shared" si="2"/>
        <v>0</v>
      </c>
      <c r="H61" s="4">
        <f t="shared" si="0"/>
        <v>0</v>
      </c>
      <c r="I61" s="4">
        <f t="shared" si="3"/>
        <v>0</v>
      </c>
      <c r="J61" s="4">
        <f t="shared" si="6"/>
        <v>0</v>
      </c>
    </row>
    <row r="62" spans="1:10" x14ac:dyDescent="0.25">
      <c r="A62" s="10">
        <f t="shared" si="4"/>
        <v>46266</v>
      </c>
      <c r="B62">
        <f t="shared" si="1"/>
        <v>6</v>
      </c>
      <c r="C62">
        <v>61</v>
      </c>
      <c r="D62" s="4">
        <f t="shared" si="5"/>
        <v>0</v>
      </c>
      <c r="E62" s="4">
        <f>IF(ISNA(VLOOKUP(A62,'Extra aflossing'!A:G,3,0)),0,VLOOKUP(A62,'Extra aflossing'!A:G,3,0))</f>
        <v>0</v>
      </c>
      <c r="F62" s="4">
        <f>J61*Invoer!$B$13/12</f>
        <v>0</v>
      </c>
      <c r="G62" s="4">
        <f t="shared" si="2"/>
        <v>0</v>
      </c>
      <c r="H62" s="4">
        <f t="shared" si="0"/>
        <v>0</v>
      </c>
      <c r="I62" s="4">
        <f t="shared" si="3"/>
        <v>0</v>
      </c>
      <c r="J62" s="4">
        <f t="shared" si="6"/>
        <v>0</v>
      </c>
    </row>
    <row r="63" spans="1:10" x14ac:dyDescent="0.25">
      <c r="A63" s="10">
        <f t="shared" si="4"/>
        <v>46296</v>
      </c>
      <c r="B63">
        <f t="shared" si="1"/>
        <v>6</v>
      </c>
      <c r="C63">
        <v>62</v>
      </c>
      <c r="D63" s="4">
        <f t="shared" si="5"/>
        <v>0</v>
      </c>
      <c r="E63" s="4">
        <f>IF(ISNA(VLOOKUP(A63,'Extra aflossing'!A:G,3,0)),0,VLOOKUP(A63,'Extra aflossing'!A:G,3,0))</f>
        <v>0</v>
      </c>
      <c r="F63" s="4">
        <f>J62*Invoer!$B$13/12</f>
        <v>0</v>
      </c>
      <c r="G63" s="4">
        <f t="shared" si="2"/>
        <v>0</v>
      </c>
      <c r="H63" s="4">
        <f t="shared" si="0"/>
        <v>0</v>
      </c>
      <c r="I63" s="4">
        <f t="shared" si="3"/>
        <v>0</v>
      </c>
      <c r="J63" s="4">
        <f t="shared" si="6"/>
        <v>0</v>
      </c>
    </row>
    <row r="64" spans="1:10" x14ac:dyDescent="0.25">
      <c r="A64" s="10">
        <f t="shared" si="4"/>
        <v>46327</v>
      </c>
      <c r="B64">
        <f t="shared" si="1"/>
        <v>6</v>
      </c>
      <c r="C64">
        <v>63</v>
      </c>
      <c r="D64" s="4">
        <f t="shared" si="5"/>
        <v>0</v>
      </c>
      <c r="E64" s="4">
        <f>IF(ISNA(VLOOKUP(A64,'Extra aflossing'!A:G,3,0)),0,VLOOKUP(A64,'Extra aflossing'!A:G,3,0))</f>
        <v>0</v>
      </c>
      <c r="F64" s="4">
        <f>J63*Invoer!$B$13/12</f>
        <v>0</v>
      </c>
      <c r="G64" s="4">
        <f t="shared" si="2"/>
        <v>0</v>
      </c>
      <c r="H64" s="4">
        <f t="shared" si="0"/>
        <v>0</v>
      </c>
      <c r="I64" s="4">
        <f t="shared" si="3"/>
        <v>0</v>
      </c>
      <c r="J64" s="4">
        <f t="shared" si="6"/>
        <v>0</v>
      </c>
    </row>
    <row r="65" spans="1:10" x14ac:dyDescent="0.25">
      <c r="A65" s="10">
        <f t="shared" si="4"/>
        <v>46357</v>
      </c>
      <c r="B65">
        <f t="shared" si="1"/>
        <v>6</v>
      </c>
      <c r="C65">
        <v>64</v>
      </c>
      <c r="D65" s="4">
        <f t="shared" si="5"/>
        <v>0</v>
      </c>
      <c r="E65" s="4">
        <f>IF(ISNA(VLOOKUP(A65,'Extra aflossing'!A:G,3,0)),0,VLOOKUP(A65,'Extra aflossing'!A:G,3,0))</f>
        <v>0</v>
      </c>
      <c r="F65" s="4">
        <f>J64*Invoer!$B$13/12</f>
        <v>0</v>
      </c>
      <c r="G65" s="4">
        <f t="shared" si="2"/>
        <v>0</v>
      </c>
      <c r="H65" s="4">
        <f t="shared" si="0"/>
        <v>0</v>
      </c>
      <c r="I65" s="4">
        <f t="shared" si="3"/>
        <v>0</v>
      </c>
      <c r="J65" s="4">
        <f t="shared" si="6"/>
        <v>0</v>
      </c>
    </row>
    <row r="66" spans="1:10" x14ac:dyDescent="0.25">
      <c r="A66" s="10">
        <f t="shared" si="4"/>
        <v>46388</v>
      </c>
      <c r="B66">
        <f t="shared" si="1"/>
        <v>6</v>
      </c>
      <c r="C66">
        <v>65</v>
      </c>
      <c r="D66" s="4">
        <f t="shared" si="5"/>
        <v>0</v>
      </c>
      <c r="E66" s="4">
        <f>IF(ISNA(VLOOKUP(A66,'Extra aflossing'!A:G,3,0)),0,VLOOKUP(A66,'Extra aflossing'!A:G,3,0))</f>
        <v>0</v>
      </c>
      <c r="F66" s="4">
        <f>J65*Invoer!$B$13/12</f>
        <v>0</v>
      </c>
      <c r="G66" s="4">
        <f t="shared" si="2"/>
        <v>0</v>
      </c>
      <c r="H66" s="4">
        <f t="shared" ref="H66:H129" si="7">IF(F66-(Eigenwoningforfait/12)&lt;=0,0,(F66-(Eigenwoningforfait/12))*Belastingpercentage)</f>
        <v>0</v>
      </c>
      <c r="I66" s="4">
        <f t="shared" si="3"/>
        <v>0</v>
      </c>
      <c r="J66" s="4">
        <f t="shared" si="6"/>
        <v>0</v>
      </c>
    </row>
    <row r="67" spans="1:10" x14ac:dyDescent="0.25">
      <c r="A67" s="10">
        <f t="shared" si="4"/>
        <v>46419</v>
      </c>
      <c r="B67">
        <f t="shared" ref="B67:B130" si="8">CEILING(C67/12,1)</f>
        <v>6</v>
      </c>
      <c r="C67">
        <v>66</v>
      </c>
      <c r="D67" s="4">
        <f t="shared" si="5"/>
        <v>0</v>
      </c>
      <c r="E67" s="4">
        <f>IF(ISNA(VLOOKUP(A67,'Extra aflossing'!A:G,3,0)),0,VLOOKUP(A67,'Extra aflossing'!A:G,3,0))</f>
        <v>0</v>
      </c>
      <c r="F67" s="4">
        <f>J66*Invoer!$B$13/12</f>
        <v>0</v>
      </c>
      <c r="G67" s="4">
        <f t="shared" ref="G67:G130" si="9">SUM(D67,F67)</f>
        <v>0</v>
      </c>
      <c r="H67" s="4">
        <f t="shared" si="7"/>
        <v>0</v>
      </c>
      <c r="I67" s="4">
        <f t="shared" ref="I67:I130" si="10">G67-H67</f>
        <v>0</v>
      </c>
      <c r="J67" s="4">
        <f t="shared" si="6"/>
        <v>0</v>
      </c>
    </row>
    <row r="68" spans="1:10" x14ac:dyDescent="0.25">
      <c r="A68" s="10">
        <f t="shared" ref="A68:A131" si="11">DATE(YEAR(A67),MONTH(A67)+1,DAY(A67))</f>
        <v>46447</v>
      </c>
      <c r="B68">
        <f t="shared" si="8"/>
        <v>6</v>
      </c>
      <c r="C68">
        <v>67</v>
      </c>
      <c r="D68" s="4">
        <f t="shared" ref="D68:D131" si="12">J67/(360-C67)</f>
        <v>0</v>
      </c>
      <c r="E68" s="4">
        <f>IF(ISNA(VLOOKUP(A68,'Extra aflossing'!A:G,3,0)),0,VLOOKUP(A68,'Extra aflossing'!A:G,3,0))</f>
        <v>0</v>
      </c>
      <c r="F68" s="4">
        <f>J67*Invoer!$B$13/12</f>
        <v>0</v>
      </c>
      <c r="G68" s="4">
        <f t="shared" si="9"/>
        <v>0</v>
      </c>
      <c r="H68" s="4">
        <f t="shared" si="7"/>
        <v>0</v>
      </c>
      <c r="I68" s="4">
        <f t="shared" si="10"/>
        <v>0</v>
      </c>
      <c r="J68" s="4">
        <f t="shared" ref="J68:J131" si="13">J67-D68-E68</f>
        <v>0</v>
      </c>
    </row>
    <row r="69" spans="1:10" x14ac:dyDescent="0.25">
      <c r="A69" s="10">
        <f t="shared" si="11"/>
        <v>46478</v>
      </c>
      <c r="B69">
        <f t="shared" si="8"/>
        <v>6</v>
      </c>
      <c r="C69">
        <v>68</v>
      </c>
      <c r="D69" s="4">
        <f t="shared" si="12"/>
        <v>0</v>
      </c>
      <c r="E69" s="4">
        <f>IF(ISNA(VLOOKUP(A69,'Extra aflossing'!A:G,3,0)),0,VLOOKUP(A69,'Extra aflossing'!A:G,3,0))</f>
        <v>0</v>
      </c>
      <c r="F69" s="4">
        <f>J68*Invoer!$B$13/12</f>
        <v>0</v>
      </c>
      <c r="G69" s="4">
        <f t="shared" si="9"/>
        <v>0</v>
      </c>
      <c r="H69" s="4">
        <f t="shared" si="7"/>
        <v>0</v>
      </c>
      <c r="I69" s="4">
        <f t="shared" si="10"/>
        <v>0</v>
      </c>
      <c r="J69" s="4">
        <f t="shared" si="13"/>
        <v>0</v>
      </c>
    </row>
    <row r="70" spans="1:10" x14ac:dyDescent="0.25">
      <c r="A70" s="10">
        <f t="shared" si="11"/>
        <v>46508</v>
      </c>
      <c r="B70">
        <f t="shared" si="8"/>
        <v>6</v>
      </c>
      <c r="C70">
        <v>69</v>
      </c>
      <c r="D70" s="4">
        <f t="shared" si="12"/>
        <v>0</v>
      </c>
      <c r="E70" s="4">
        <f>IF(ISNA(VLOOKUP(A70,'Extra aflossing'!A:G,3,0)),0,VLOOKUP(A70,'Extra aflossing'!A:G,3,0))</f>
        <v>0</v>
      </c>
      <c r="F70" s="4">
        <f>J69*Invoer!$B$13/12</f>
        <v>0</v>
      </c>
      <c r="G70" s="4">
        <f t="shared" si="9"/>
        <v>0</v>
      </c>
      <c r="H70" s="4">
        <f t="shared" si="7"/>
        <v>0</v>
      </c>
      <c r="I70" s="4">
        <f t="shared" si="10"/>
        <v>0</v>
      </c>
      <c r="J70" s="4">
        <f t="shared" si="13"/>
        <v>0</v>
      </c>
    </row>
    <row r="71" spans="1:10" x14ac:dyDescent="0.25">
      <c r="A71" s="10">
        <f t="shared" si="11"/>
        <v>46539</v>
      </c>
      <c r="B71">
        <f t="shared" si="8"/>
        <v>6</v>
      </c>
      <c r="C71">
        <v>70</v>
      </c>
      <c r="D71" s="4">
        <f t="shared" si="12"/>
        <v>0</v>
      </c>
      <c r="E71" s="4">
        <f>IF(ISNA(VLOOKUP(A71,'Extra aflossing'!A:G,3,0)),0,VLOOKUP(A71,'Extra aflossing'!A:G,3,0))</f>
        <v>0</v>
      </c>
      <c r="F71" s="4">
        <f>J70*Invoer!$B$13/12</f>
        <v>0</v>
      </c>
      <c r="G71" s="4">
        <f t="shared" si="9"/>
        <v>0</v>
      </c>
      <c r="H71" s="4">
        <f t="shared" si="7"/>
        <v>0</v>
      </c>
      <c r="I71" s="4">
        <f t="shared" si="10"/>
        <v>0</v>
      </c>
      <c r="J71" s="4">
        <f t="shared" si="13"/>
        <v>0</v>
      </c>
    </row>
    <row r="72" spans="1:10" x14ac:dyDescent="0.25">
      <c r="A72" s="10">
        <f t="shared" si="11"/>
        <v>46569</v>
      </c>
      <c r="B72">
        <f t="shared" si="8"/>
        <v>6</v>
      </c>
      <c r="C72">
        <v>71</v>
      </c>
      <c r="D72" s="4">
        <f t="shared" si="12"/>
        <v>0</v>
      </c>
      <c r="E72" s="4">
        <f>IF(ISNA(VLOOKUP(A72,'Extra aflossing'!A:G,3,0)),0,VLOOKUP(A72,'Extra aflossing'!A:G,3,0))</f>
        <v>0</v>
      </c>
      <c r="F72" s="4">
        <f>J71*Invoer!$B$13/12</f>
        <v>0</v>
      </c>
      <c r="G72" s="4">
        <f t="shared" si="9"/>
        <v>0</v>
      </c>
      <c r="H72" s="4">
        <f t="shared" si="7"/>
        <v>0</v>
      </c>
      <c r="I72" s="4">
        <f t="shared" si="10"/>
        <v>0</v>
      </c>
      <c r="J72" s="4">
        <f t="shared" si="13"/>
        <v>0</v>
      </c>
    </row>
    <row r="73" spans="1:10" x14ac:dyDescent="0.25">
      <c r="A73" s="10">
        <f t="shared" si="11"/>
        <v>46600</v>
      </c>
      <c r="B73">
        <f t="shared" si="8"/>
        <v>6</v>
      </c>
      <c r="C73">
        <v>72</v>
      </c>
      <c r="D73" s="4">
        <f t="shared" si="12"/>
        <v>0</v>
      </c>
      <c r="E73" s="4">
        <f>IF(ISNA(VLOOKUP(A73,'Extra aflossing'!A:G,3,0)),0,VLOOKUP(A73,'Extra aflossing'!A:G,3,0))</f>
        <v>0</v>
      </c>
      <c r="F73" s="4">
        <f>J72*Invoer!$B$13/12</f>
        <v>0</v>
      </c>
      <c r="G73" s="4">
        <f t="shared" si="9"/>
        <v>0</v>
      </c>
      <c r="H73" s="4">
        <f t="shared" si="7"/>
        <v>0</v>
      </c>
      <c r="I73" s="4">
        <f t="shared" si="10"/>
        <v>0</v>
      </c>
      <c r="J73" s="4">
        <f t="shared" si="13"/>
        <v>0</v>
      </c>
    </row>
    <row r="74" spans="1:10" x14ac:dyDescent="0.25">
      <c r="A74" s="10">
        <f t="shared" si="11"/>
        <v>46631</v>
      </c>
      <c r="B74">
        <f t="shared" si="8"/>
        <v>7</v>
      </c>
      <c r="C74">
        <v>73</v>
      </c>
      <c r="D74" s="4">
        <f t="shared" si="12"/>
        <v>0</v>
      </c>
      <c r="E74" s="4">
        <f>IF(ISNA(VLOOKUP(A74,'Extra aflossing'!A:G,3,0)),0,VLOOKUP(A74,'Extra aflossing'!A:G,3,0))</f>
        <v>0</v>
      </c>
      <c r="F74" s="4">
        <f>J73*Invoer!$B$13/12</f>
        <v>0</v>
      </c>
      <c r="G74" s="4">
        <f t="shared" si="9"/>
        <v>0</v>
      </c>
      <c r="H74" s="4">
        <f t="shared" si="7"/>
        <v>0</v>
      </c>
      <c r="I74" s="4">
        <f t="shared" si="10"/>
        <v>0</v>
      </c>
      <c r="J74" s="4">
        <f t="shared" si="13"/>
        <v>0</v>
      </c>
    </row>
    <row r="75" spans="1:10" x14ac:dyDescent="0.25">
      <c r="A75" s="10">
        <f t="shared" si="11"/>
        <v>46661</v>
      </c>
      <c r="B75">
        <f t="shared" si="8"/>
        <v>7</v>
      </c>
      <c r="C75">
        <v>74</v>
      </c>
      <c r="D75" s="4">
        <f t="shared" si="12"/>
        <v>0</v>
      </c>
      <c r="E75" s="4">
        <f>IF(ISNA(VLOOKUP(A75,'Extra aflossing'!A:G,3,0)),0,VLOOKUP(A75,'Extra aflossing'!A:G,3,0))</f>
        <v>0</v>
      </c>
      <c r="F75" s="4">
        <f>J74*Invoer!$B$13/12</f>
        <v>0</v>
      </c>
      <c r="G75" s="4">
        <f t="shared" si="9"/>
        <v>0</v>
      </c>
      <c r="H75" s="4">
        <f t="shared" si="7"/>
        <v>0</v>
      </c>
      <c r="I75" s="4">
        <f t="shared" si="10"/>
        <v>0</v>
      </c>
      <c r="J75" s="4">
        <f t="shared" si="13"/>
        <v>0</v>
      </c>
    </row>
    <row r="76" spans="1:10" x14ac:dyDescent="0.25">
      <c r="A76" s="10">
        <f t="shared" si="11"/>
        <v>46692</v>
      </c>
      <c r="B76">
        <f t="shared" si="8"/>
        <v>7</v>
      </c>
      <c r="C76">
        <v>75</v>
      </c>
      <c r="D76" s="4">
        <f t="shared" si="12"/>
        <v>0</v>
      </c>
      <c r="E76" s="4">
        <f>IF(ISNA(VLOOKUP(A76,'Extra aflossing'!A:G,3,0)),0,VLOOKUP(A76,'Extra aflossing'!A:G,3,0))</f>
        <v>0</v>
      </c>
      <c r="F76" s="4">
        <f>J75*Invoer!$B$13/12</f>
        <v>0</v>
      </c>
      <c r="G76" s="4">
        <f t="shared" si="9"/>
        <v>0</v>
      </c>
      <c r="H76" s="4">
        <f t="shared" si="7"/>
        <v>0</v>
      </c>
      <c r="I76" s="4">
        <f t="shared" si="10"/>
        <v>0</v>
      </c>
      <c r="J76" s="4">
        <f t="shared" si="13"/>
        <v>0</v>
      </c>
    </row>
    <row r="77" spans="1:10" x14ac:dyDescent="0.25">
      <c r="A77" s="10">
        <f t="shared" si="11"/>
        <v>46722</v>
      </c>
      <c r="B77">
        <f t="shared" si="8"/>
        <v>7</v>
      </c>
      <c r="C77">
        <v>76</v>
      </c>
      <c r="D77" s="4">
        <f t="shared" si="12"/>
        <v>0</v>
      </c>
      <c r="E77" s="4">
        <f>IF(ISNA(VLOOKUP(A77,'Extra aflossing'!A:G,3,0)),0,VLOOKUP(A77,'Extra aflossing'!A:G,3,0))</f>
        <v>0</v>
      </c>
      <c r="F77" s="4">
        <f>J76*Invoer!$B$13/12</f>
        <v>0</v>
      </c>
      <c r="G77" s="4">
        <f t="shared" si="9"/>
        <v>0</v>
      </c>
      <c r="H77" s="4">
        <f t="shared" si="7"/>
        <v>0</v>
      </c>
      <c r="I77" s="4">
        <f t="shared" si="10"/>
        <v>0</v>
      </c>
      <c r="J77" s="4">
        <f t="shared" si="13"/>
        <v>0</v>
      </c>
    </row>
    <row r="78" spans="1:10" x14ac:dyDescent="0.25">
      <c r="A78" s="10">
        <f t="shared" si="11"/>
        <v>46753</v>
      </c>
      <c r="B78">
        <f t="shared" si="8"/>
        <v>7</v>
      </c>
      <c r="C78">
        <v>77</v>
      </c>
      <c r="D78" s="4">
        <f t="shared" si="12"/>
        <v>0</v>
      </c>
      <c r="E78" s="4">
        <f>IF(ISNA(VLOOKUP(A78,'Extra aflossing'!A:G,3,0)),0,VLOOKUP(A78,'Extra aflossing'!A:G,3,0))</f>
        <v>0</v>
      </c>
      <c r="F78" s="4">
        <f>J77*Invoer!$B$13/12</f>
        <v>0</v>
      </c>
      <c r="G78" s="4">
        <f t="shared" si="9"/>
        <v>0</v>
      </c>
      <c r="H78" s="4">
        <f t="shared" si="7"/>
        <v>0</v>
      </c>
      <c r="I78" s="4">
        <f t="shared" si="10"/>
        <v>0</v>
      </c>
      <c r="J78" s="4">
        <f t="shared" si="13"/>
        <v>0</v>
      </c>
    </row>
    <row r="79" spans="1:10" x14ac:dyDescent="0.25">
      <c r="A79" s="10">
        <f t="shared" si="11"/>
        <v>46784</v>
      </c>
      <c r="B79">
        <f t="shared" si="8"/>
        <v>7</v>
      </c>
      <c r="C79">
        <v>78</v>
      </c>
      <c r="D79" s="4">
        <f t="shared" si="12"/>
        <v>0</v>
      </c>
      <c r="E79" s="4">
        <f>IF(ISNA(VLOOKUP(A79,'Extra aflossing'!A:G,3,0)),0,VLOOKUP(A79,'Extra aflossing'!A:G,3,0))</f>
        <v>0</v>
      </c>
      <c r="F79" s="4">
        <f>J78*Invoer!$B$13/12</f>
        <v>0</v>
      </c>
      <c r="G79" s="4">
        <f t="shared" si="9"/>
        <v>0</v>
      </c>
      <c r="H79" s="4">
        <f t="shared" si="7"/>
        <v>0</v>
      </c>
      <c r="I79" s="4">
        <f t="shared" si="10"/>
        <v>0</v>
      </c>
      <c r="J79" s="4">
        <f t="shared" si="13"/>
        <v>0</v>
      </c>
    </row>
    <row r="80" spans="1:10" x14ac:dyDescent="0.25">
      <c r="A80" s="10">
        <f t="shared" si="11"/>
        <v>46813</v>
      </c>
      <c r="B80">
        <f t="shared" si="8"/>
        <v>7</v>
      </c>
      <c r="C80">
        <v>79</v>
      </c>
      <c r="D80" s="4">
        <f t="shared" si="12"/>
        <v>0</v>
      </c>
      <c r="E80" s="4">
        <f>IF(ISNA(VLOOKUP(A80,'Extra aflossing'!A:G,3,0)),0,VLOOKUP(A80,'Extra aflossing'!A:G,3,0))</f>
        <v>0</v>
      </c>
      <c r="F80" s="4">
        <f>J79*Invoer!$B$13/12</f>
        <v>0</v>
      </c>
      <c r="G80" s="4">
        <f t="shared" si="9"/>
        <v>0</v>
      </c>
      <c r="H80" s="4">
        <f t="shared" si="7"/>
        <v>0</v>
      </c>
      <c r="I80" s="4">
        <f t="shared" si="10"/>
        <v>0</v>
      </c>
      <c r="J80" s="4">
        <f t="shared" si="13"/>
        <v>0</v>
      </c>
    </row>
    <row r="81" spans="1:10" x14ac:dyDescent="0.25">
      <c r="A81" s="10">
        <f t="shared" si="11"/>
        <v>46844</v>
      </c>
      <c r="B81">
        <f t="shared" si="8"/>
        <v>7</v>
      </c>
      <c r="C81">
        <v>80</v>
      </c>
      <c r="D81" s="4">
        <f t="shared" si="12"/>
        <v>0</v>
      </c>
      <c r="E81" s="4">
        <f>IF(ISNA(VLOOKUP(A81,'Extra aflossing'!A:G,3,0)),0,VLOOKUP(A81,'Extra aflossing'!A:G,3,0))</f>
        <v>0</v>
      </c>
      <c r="F81" s="4">
        <f>J80*Invoer!$B$13/12</f>
        <v>0</v>
      </c>
      <c r="G81" s="4">
        <f t="shared" si="9"/>
        <v>0</v>
      </c>
      <c r="H81" s="4">
        <f t="shared" si="7"/>
        <v>0</v>
      </c>
      <c r="I81" s="4">
        <f t="shared" si="10"/>
        <v>0</v>
      </c>
      <c r="J81" s="4">
        <f t="shared" si="13"/>
        <v>0</v>
      </c>
    </row>
    <row r="82" spans="1:10" x14ac:dyDescent="0.25">
      <c r="A82" s="10">
        <f t="shared" si="11"/>
        <v>46874</v>
      </c>
      <c r="B82">
        <f t="shared" si="8"/>
        <v>7</v>
      </c>
      <c r="C82">
        <v>81</v>
      </c>
      <c r="D82" s="4">
        <f t="shared" si="12"/>
        <v>0</v>
      </c>
      <c r="E82" s="4">
        <f>IF(ISNA(VLOOKUP(A82,'Extra aflossing'!A:G,3,0)),0,VLOOKUP(A82,'Extra aflossing'!A:G,3,0))</f>
        <v>0</v>
      </c>
      <c r="F82" s="4">
        <f>J81*Invoer!$B$13/12</f>
        <v>0</v>
      </c>
      <c r="G82" s="4">
        <f t="shared" si="9"/>
        <v>0</v>
      </c>
      <c r="H82" s="4">
        <f t="shared" si="7"/>
        <v>0</v>
      </c>
      <c r="I82" s="4">
        <f t="shared" si="10"/>
        <v>0</v>
      </c>
      <c r="J82" s="4">
        <f t="shared" si="13"/>
        <v>0</v>
      </c>
    </row>
    <row r="83" spans="1:10" x14ac:dyDescent="0.25">
      <c r="A83" s="10">
        <f t="shared" si="11"/>
        <v>46905</v>
      </c>
      <c r="B83">
        <f t="shared" si="8"/>
        <v>7</v>
      </c>
      <c r="C83">
        <v>82</v>
      </c>
      <c r="D83" s="4">
        <f t="shared" si="12"/>
        <v>0</v>
      </c>
      <c r="E83" s="4">
        <f>IF(ISNA(VLOOKUP(A83,'Extra aflossing'!A:G,3,0)),0,VLOOKUP(A83,'Extra aflossing'!A:G,3,0))</f>
        <v>0</v>
      </c>
      <c r="F83" s="4">
        <f>J82*Invoer!$B$13/12</f>
        <v>0</v>
      </c>
      <c r="G83" s="4">
        <f t="shared" si="9"/>
        <v>0</v>
      </c>
      <c r="H83" s="4">
        <f t="shared" si="7"/>
        <v>0</v>
      </c>
      <c r="I83" s="4">
        <f t="shared" si="10"/>
        <v>0</v>
      </c>
      <c r="J83" s="4">
        <f t="shared" si="13"/>
        <v>0</v>
      </c>
    </row>
    <row r="84" spans="1:10" x14ac:dyDescent="0.25">
      <c r="A84" s="10">
        <f t="shared" si="11"/>
        <v>46935</v>
      </c>
      <c r="B84">
        <f t="shared" si="8"/>
        <v>7</v>
      </c>
      <c r="C84">
        <v>83</v>
      </c>
      <c r="D84" s="4">
        <f t="shared" si="12"/>
        <v>0</v>
      </c>
      <c r="E84" s="4">
        <f>IF(ISNA(VLOOKUP(A84,'Extra aflossing'!A:G,3,0)),0,VLOOKUP(A84,'Extra aflossing'!A:G,3,0))</f>
        <v>0</v>
      </c>
      <c r="F84" s="4">
        <f>J83*Invoer!$B$13/12</f>
        <v>0</v>
      </c>
      <c r="G84" s="4">
        <f t="shared" si="9"/>
        <v>0</v>
      </c>
      <c r="H84" s="4">
        <f t="shared" si="7"/>
        <v>0</v>
      </c>
      <c r="I84" s="4">
        <f t="shared" si="10"/>
        <v>0</v>
      </c>
      <c r="J84" s="4">
        <f t="shared" si="13"/>
        <v>0</v>
      </c>
    </row>
    <row r="85" spans="1:10" x14ac:dyDescent="0.25">
      <c r="A85" s="10">
        <f t="shared" si="11"/>
        <v>46966</v>
      </c>
      <c r="B85">
        <f t="shared" si="8"/>
        <v>7</v>
      </c>
      <c r="C85">
        <v>84</v>
      </c>
      <c r="D85" s="4">
        <f t="shared" si="12"/>
        <v>0</v>
      </c>
      <c r="E85" s="4">
        <f>IF(ISNA(VLOOKUP(A85,'Extra aflossing'!A:G,3,0)),0,VLOOKUP(A85,'Extra aflossing'!A:G,3,0))</f>
        <v>0</v>
      </c>
      <c r="F85" s="4">
        <f>J84*Invoer!$B$13/12</f>
        <v>0</v>
      </c>
      <c r="G85" s="4">
        <f t="shared" si="9"/>
        <v>0</v>
      </c>
      <c r="H85" s="4">
        <f t="shared" si="7"/>
        <v>0</v>
      </c>
      <c r="I85" s="4">
        <f t="shared" si="10"/>
        <v>0</v>
      </c>
      <c r="J85" s="4">
        <f t="shared" si="13"/>
        <v>0</v>
      </c>
    </row>
    <row r="86" spans="1:10" x14ac:dyDescent="0.25">
      <c r="A86" s="10">
        <f t="shared" si="11"/>
        <v>46997</v>
      </c>
      <c r="B86">
        <f t="shared" si="8"/>
        <v>8</v>
      </c>
      <c r="C86">
        <v>85</v>
      </c>
      <c r="D86" s="4">
        <f t="shared" si="12"/>
        <v>0</v>
      </c>
      <c r="E86" s="4">
        <f>IF(ISNA(VLOOKUP(A86,'Extra aflossing'!A:G,3,0)),0,VLOOKUP(A86,'Extra aflossing'!A:G,3,0))</f>
        <v>0</v>
      </c>
      <c r="F86" s="4">
        <f>J85*Invoer!$B$13/12</f>
        <v>0</v>
      </c>
      <c r="G86" s="4">
        <f t="shared" si="9"/>
        <v>0</v>
      </c>
      <c r="H86" s="4">
        <f t="shared" si="7"/>
        <v>0</v>
      </c>
      <c r="I86" s="4">
        <f t="shared" si="10"/>
        <v>0</v>
      </c>
      <c r="J86" s="4">
        <f t="shared" si="13"/>
        <v>0</v>
      </c>
    </row>
    <row r="87" spans="1:10" x14ac:dyDescent="0.25">
      <c r="A87" s="10">
        <f t="shared" si="11"/>
        <v>47027</v>
      </c>
      <c r="B87">
        <f t="shared" si="8"/>
        <v>8</v>
      </c>
      <c r="C87">
        <v>86</v>
      </c>
      <c r="D87" s="4">
        <f t="shared" si="12"/>
        <v>0</v>
      </c>
      <c r="E87" s="4">
        <f>IF(ISNA(VLOOKUP(A87,'Extra aflossing'!A:G,3,0)),0,VLOOKUP(A87,'Extra aflossing'!A:G,3,0))</f>
        <v>0</v>
      </c>
      <c r="F87" s="4">
        <f>J86*Invoer!$B$13/12</f>
        <v>0</v>
      </c>
      <c r="G87" s="4">
        <f t="shared" si="9"/>
        <v>0</v>
      </c>
      <c r="H87" s="4">
        <f t="shared" si="7"/>
        <v>0</v>
      </c>
      <c r="I87" s="4">
        <f t="shared" si="10"/>
        <v>0</v>
      </c>
      <c r="J87" s="4">
        <f t="shared" si="13"/>
        <v>0</v>
      </c>
    </row>
    <row r="88" spans="1:10" x14ac:dyDescent="0.25">
      <c r="A88" s="10">
        <f t="shared" si="11"/>
        <v>47058</v>
      </c>
      <c r="B88">
        <f t="shared" si="8"/>
        <v>8</v>
      </c>
      <c r="C88">
        <v>87</v>
      </c>
      <c r="D88" s="4">
        <f t="shared" si="12"/>
        <v>0</v>
      </c>
      <c r="E88" s="4">
        <f>IF(ISNA(VLOOKUP(A88,'Extra aflossing'!A:G,3,0)),0,VLOOKUP(A88,'Extra aflossing'!A:G,3,0))</f>
        <v>0</v>
      </c>
      <c r="F88" s="4">
        <f>J87*Invoer!$B$13/12</f>
        <v>0</v>
      </c>
      <c r="G88" s="4">
        <f t="shared" si="9"/>
        <v>0</v>
      </c>
      <c r="H88" s="4">
        <f t="shared" si="7"/>
        <v>0</v>
      </c>
      <c r="I88" s="4">
        <f t="shared" si="10"/>
        <v>0</v>
      </c>
      <c r="J88" s="4">
        <f t="shared" si="13"/>
        <v>0</v>
      </c>
    </row>
    <row r="89" spans="1:10" x14ac:dyDescent="0.25">
      <c r="A89" s="10">
        <f t="shared" si="11"/>
        <v>47088</v>
      </c>
      <c r="B89">
        <f t="shared" si="8"/>
        <v>8</v>
      </c>
      <c r="C89">
        <v>88</v>
      </c>
      <c r="D89" s="4">
        <f t="shared" si="12"/>
        <v>0</v>
      </c>
      <c r="E89" s="4">
        <f>IF(ISNA(VLOOKUP(A89,'Extra aflossing'!A:G,3,0)),0,VLOOKUP(A89,'Extra aflossing'!A:G,3,0))</f>
        <v>0</v>
      </c>
      <c r="F89" s="4">
        <f>J88*Invoer!$B$13/12</f>
        <v>0</v>
      </c>
      <c r="G89" s="4">
        <f t="shared" si="9"/>
        <v>0</v>
      </c>
      <c r="H89" s="4">
        <f t="shared" si="7"/>
        <v>0</v>
      </c>
      <c r="I89" s="4">
        <f t="shared" si="10"/>
        <v>0</v>
      </c>
      <c r="J89" s="4">
        <f t="shared" si="13"/>
        <v>0</v>
      </c>
    </row>
    <row r="90" spans="1:10" x14ac:dyDescent="0.25">
      <c r="A90" s="10">
        <f t="shared" si="11"/>
        <v>47119</v>
      </c>
      <c r="B90">
        <f t="shared" si="8"/>
        <v>8</v>
      </c>
      <c r="C90">
        <v>89</v>
      </c>
      <c r="D90" s="4">
        <f t="shared" si="12"/>
        <v>0</v>
      </c>
      <c r="E90" s="4">
        <f>IF(ISNA(VLOOKUP(A90,'Extra aflossing'!A:G,3,0)),0,VLOOKUP(A90,'Extra aflossing'!A:G,3,0))</f>
        <v>0</v>
      </c>
      <c r="F90" s="4">
        <f>J89*Invoer!$B$13/12</f>
        <v>0</v>
      </c>
      <c r="G90" s="4">
        <f t="shared" si="9"/>
        <v>0</v>
      </c>
      <c r="H90" s="4">
        <f t="shared" si="7"/>
        <v>0</v>
      </c>
      <c r="I90" s="4">
        <f t="shared" si="10"/>
        <v>0</v>
      </c>
      <c r="J90" s="4">
        <f t="shared" si="13"/>
        <v>0</v>
      </c>
    </row>
    <row r="91" spans="1:10" x14ac:dyDescent="0.25">
      <c r="A91" s="10">
        <f t="shared" si="11"/>
        <v>47150</v>
      </c>
      <c r="B91">
        <f t="shared" si="8"/>
        <v>8</v>
      </c>
      <c r="C91">
        <v>90</v>
      </c>
      <c r="D91" s="4">
        <f t="shared" si="12"/>
        <v>0</v>
      </c>
      <c r="E91" s="4">
        <f>IF(ISNA(VLOOKUP(A91,'Extra aflossing'!A:G,3,0)),0,VLOOKUP(A91,'Extra aflossing'!A:G,3,0))</f>
        <v>0</v>
      </c>
      <c r="F91" s="4">
        <f>J90*Invoer!$B$13/12</f>
        <v>0</v>
      </c>
      <c r="G91" s="4">
        <f t="shared" si="9"/>
        <v>0</v>
      </c>
      <c r="H91" s="4">
        <f t="shared" si="7"/>
        <v>0</v>
      </c>
      <c r="I91" s="4">
        <f t="shared" si="10"/>
        <v>0</v>
      </c>
      <c r="J91" s="4">
        <f t="shared" si="13"/>
        <v>0</v>
      </c>
    </row>
    <row r="92" spans="1:10" x14ac:dyDescent="0.25">
      <c r="A92" s="10">
        <f t="shared" si="11"/>
        <v>47178</v>
      </c>
      <c r="B92">
        <f t="shared" si="8"/>
        <v>8</v>
      </c>
      <c r="C92">
        <v>91</v>
      </c>
      <c r="D92" s="4">
        <f t="shared" si="12"/>
        <v>0</v>
      </c>
      <c r="E92" s="4">
        <f>IF(ISNA(VLOOKUP(A92,'Extra aflossing'!A:G,3,0)),0,VLOOKUP(A92,'Extra aflossing'!A:G,3,0))</f>
        <v>0</v>
      </c>
      <c r="F92" s="4">
        <f>J91*Invoer!$B$13/12</f>
        <v>0</v>
      </c>
      <c r="G92" s="4">
        <f t="shared" si="9"/>
        <v>0</v>
      </c>
      <c r="H92" s="4">
        <f t="shared" si="7"/>
        <v>0</v>
      </c>
      <c r="I92" s="4">
        <f t="shared" si="10"/>
        <v>0</v>
      </c>
      <c r="J92" s="4">
        <f t="shared" si="13"/>
        <v>0</v>
      </c>
    </row>
    <row r="93" spans="1:10" x14ac:dyDescent="0.25">
      <c r="A93" s="10">
        <f t="shared" si="11"/>
        <v>47209</v>
      </c>
      <c r="B93">
        <f t="shared" si="8"/>
        <v>8</v>
      </c>
      <c r="C93">
        <v>92</v>
      </c>
      <c r="D93" s="4">
        <f t="shared" si="12"/>
        <v>0</v>
      </c>
      <c r="E93" s="4">
        <f>IF(ISNA(VLOOKUP(A93,'Extra aflossing'!A:G,3,0)),0,VLOOKUP(A93,'Extra aflossing'!A:G,3,0))</f>
        <v>0</v>
      </c>
      <c r="F93" s="4">
        <f>J92*Invoer!$B$13/12</f>
        <v>0</v>
      </c>
      <c r="G93" s="4">
        <f t="shared" si="9"/>
        <v>0</v>
      </c>
      <c r="H93" s="4">
        <f t="shared" si="7"/>
        <v>0</v>
      </c>
      <c r="I93" s="4">
        <f t="shared" si="10"/>
        <v>0</v>
      </c>
      <c r="J93" s="4">
        <f t="shared" si="13"/>
        <v>0</v>
      </c>
    </row>
    <row r="94" spans="1:10" x14ac:dyDescent="0.25">
      <c r="A94" s="10">
        <f t="shared" si="11"/>
        <v>47239</v>
      </c>
      <c r="B94">
        <f t="shared" si="8"/>
        <v>8</v>
      </c>
      <c r="C94">
        <v>93</v>
      </c>
      <c r="D94" s="4">
        <f t="shared" si="12"/>
        <v>0</v>
      </c>
      <c r="E94" s="4">
        <f>IF(ISNA(VLOOKUP(A94,'Extra aflossing'!A:G,3,0)),0,VLOOKUP(A94,'Extra aflossing'!A:G,3,0))</f>
        <v>0</v>
      </c>
      <c r="F94" s="4">
        <f>J93*Invoer!$B$13/12</f>
        <v>0</v>
      </c>
      <c r="G94" s="4">
        <f t="shared" si="9"/>
        <v>0</v>
      </c>
      <c r="H94" s="4">
        <f t="shared" si="7"/>
        <v>0</v>
      </c>
      <c r="I94" s="4">
        <f t="shared" si="10"/>
        <v>0</v>
      </c>
      <c r="J94" s="4">
        <f t="shared" si="13"/>
        <v>0</v>
      </c>
    </row>
    <row r="95" spans="1:10" x14ac:dyDescent="0.25">
      <c r="A95" s="10">
        <f t="shared" si="11"/>
        <v>47270</v>
      </c>
      <c r="B95">
        <f t="shared" si="8"/>
        <v>8</v>
      </c>
      <c r="C95">
        <v>94</v>
      </c>
      <c r="D95" s="4">
        <f t="shared" si="12"/>
        <v>0</v>
      </c>
      <c r="E95" s="4">
        <f>IF(ISNA(VLOOKUP(A95,'Extra aflossing'!A:G,3,0)),0,VLOOKUP(A95,'Extra aflossing'!A:G,3,0))</f>
        <v>0</v>
      </c>
      <c r="F95" s="4">
        <f>J94*Invoer!$B$13/12</f>
        <v>0</v>
      </c>
      <c r="G95" s="4">
        <f t="shared" si="9"/>
        <v>0</v>
      </c>
      <c r="H95" s="4">
        <f t="shared" si="7"/>
        <v>0</v>
      </c>
      <c r="I95" s="4">
        <f t="shared" si="10"/>
        <v>0</v>
      </c>
      <c r="J95" s="4">
        <f t="shared" si="13"/>
        <v>0</v>
      </c>
    </row>
    <row r="96" spans="1:10" x14ac:dyDescent="0.25">
      <c r="A96" s="10">
        <f t="shared" si="11"/>
        <v>47300</v>
      </c>
      <c r="B96">
        <f t="shared" si="8"/>
        <v>8</v>
      </c>
      <c r="C96">
        <v>95</v>
      </c>
      <c r="D96" s="4">
        <f t="shared" si="12"/>
        <v>0</v>
      </c>
      <c r="E96" s="4">
        <f>IF(ISNA(VLOOKUP(A96,'Extra aflossing'!A:G,3,0)),0,VLOOKUP(A96,'Extra aflossing'!A:G,3,0))</f>
        <v>0</v>
      </c>
      <c r="F96" s="4">
        <f>J95*Invoer!$B$13/12</f>
        <v>0</v>
      </c>
      <c r="G96" s="4">
        <f t="shared" si="9"/>
        <v>0</v>
      </c>
      <c r="H96" s="4">
        <f t="shared" si="7"/>
        <v>0</v>
      </c>
      <c r="I96" s="4">
        <f t="shared" si="10"/>
        <v>0</v>
      </c>
      <c r="J96" s="4">
        <f t="shared" si="13"/>
        <v>0</v>
      </c>
    </row>
    <row r="97" spans="1:10" x14ac:dyDescent="0.25">
      <c r="A97" s="10">
        <f t="shared" si="11"/>
        <v>47331</v>
      </c>
      <c r="B97">
        <f t="shared" si="8"/>
        <v>8</v>
      </c>
      <c r="C97">
        <v>96</v>
      </c>
      <c r="D97" s="4">
        <f t="shared" si="12"/>
        <v>0</v>
      </c>
      <c r="E97" s="4">
        <f>IF(ISNA(VLOOKUP(A97,'Extra aflossing'!A:G,3,0)),0,VLOOKUP(A97,'Extra aflossing'!A:G,3,0))</f>
        <v>0</v>
      </c>
      <c r="F97" s="4">
        <f>J96*Invoer!$B$13/12</f>
        <v>0</v>
      </c>
      <c r="G97" s="4">
        <f t="shared" si="9"/>
        <v>0</v>
      </c>
      <c r="H97" s="4">
        <f t="shared" si="7"/>
        <v>0</v>
      </c>
      <c r="I97" s="4">
        <f t="shared" si="10"/>
        <v>0</v>
      </c>
      <c r="J97" s="4">
        <f t="shared" si="13"/>
        <v>0</v>
      </c>
    </row>
    <row r="98" spans="1:10" x14ac:dyDescent="0.25">
      <c r="A98" s="10">
        <f t="shared" si="11"/>
        <v>47362</v>
      </c>
      <c r="B98">
        <f t="shared" si="8"/>
        <v>9</v>
      </c>
      <c r="C98">
        <v>97</v>
      </c>
      <c r="D98" s="4">
        <f t="shared" si="12"/>
        <v>0</v>
      </c>
      <c r="E98" s="4">
        <f>IF(ISNA(VLOOKUP(A98,'Extra aflossing'!A:G,3,0)),0,VLOOKUP(A98,'Extra aflossing'!A:G,3,0))</f>
        <v>0</v>
      </c>
      <c r="F98" s="4">
        <f>J97*Invoer!$B$13/12</f>
        <v>0</v>
      </c>
      <c r="G98" s="4">
        <f t="shared" si="9"/>
        <v>0</v>
      </c>
      <c r="H98" s="4">
        <f t="shared" si="7"/>
        <v>0</v>
      </c>
      <c r="I98" s="4">
        <f t="shared" si="10"/>
        <v>0</v>
      </c>
      <c r="J98" s="4">
        <f t="shared" si="13"/>
        <v>0</v>
      </c>
    </row>
    <row r="99" spans="1:10" x14ac:dyDescent="0.25">
      <c r="A99" s="10">
        <f t="shared" si="11"/>
        <v>47392</v>
      </c>
      <c r="B99">
        <f t="shared" si="8"/>
        <v>9</v>
      </c>
      <c r="C99">
        <v>98</v>
      </c>
      <c r="D99" s="4">
        <f t="shared" si="12"/>
        <v>0</v>
      </c>
      <c r="E99" s="4">
        <f>IF(ISNA(VLOOKUP(A99,'Extra aflossing'!A:G,3,0)),0,VLOOKUP(A99,'Extra aflossing'!A:G,3,0))</f>
        <v>0</v>
      </c>
      <c r="F99" s="4">
        <f>J98*Invoer!$B$13/12</f>
        <v>0</v>
      </c>
      <c r="G99" s="4">
        <f t="shared" si="9"/>
        <v>0</v>
      </c>
      <c r="H99" s="4">
        <f t="shared" si="7"/>
        <v>0</v>
      </c>
      <c r="I99" s="4">
        <f t="shared" si="10"/>
        <v>0</v>
      </c>
      <c r="J99" s="4">
        <f t="shared" si="13"/>
        <v>0</v>
      </c>
    </row>
    <row r="100" spans="1:10" x14ac:dyDescent="0.25">
      <c r="A100" s="10">
        <f t="shared" si="11"/>
        <v>47423</v>
      </c>
      <c r="B100">
        <f t="shared" si="8"/>
        <v>9</v>
      </c>
      <c r="C100">
        <v>99</v>
      </c>
      <c r="D100" s="4">
        <f t="shared" si="12"/>
        <v>0</v>
      </c>
      <c r="E100" s="4">
        <f>IF(ISNA(VLOOKUP(A100,'Extra aflossing'!A:G,3,0)),0,VLOOKUP(A100,'Extra aflossing'!A:G,3,0))</f>
        <v>0</v>
      </c>
      <c r="F100" s="4">
        <f>J99*Invoer!$B$13/12</f>
        <v>0</v>
      </c>
      <c r="G100" s="4">
        <f t="shared" si="9"/>
        <v>0</v>
      </c>
      <c r="H100" s="4">
        <f t="shared" si="7"/>
        <v>0</v>
      </c>
      <c r="I100" s="4">
        <f t="shared" si="10"/>
        <v>0</v>
      </c>
      <c r="J100" s="4">
        <f t="shared" si="13"/>
        <v>0</v>
      </c>
    </row>
    <row r="101" spans="1:10" x14ac:dyDescent="0.25">
      <c r="A101" s="10">
        <f t="shared" si="11"/>
        <v>47453</v>
      </c>
      <c r="B101">
        <f t="shared" si="8"/>
        <v>9</v>
      </c>
      <c r="C101">
        <v>100</v>
      </c>
      <c r="D101" s="4">
        <f t="shared" si="12"/>
        <v>0</v>
      </c>
      <c r="E101" s="4">
        <f>IF(ISNA(VLOOKUP(A101,'Extra aflossing'!A:G,3,0)),0,VLOOKUP(A101,'Extra aflossing'!A:G,3,0))</f>
        <v>0</v>
      </c>
      <c r="F101" s="4">
        <f>J100*Invoer!$B$13/12</f>
        <v>0</v>
      </c>
      <c r="G101" s="4">
        <f t="shared" si="9"/>
        <v>0</v>
      </c>
      <c r="H101" s="4">
        <f t="shared" si="7"/>
        <v>0</v>
      </c>
      <c r="I101" s="4">
        <f t="shared" si="10"/>
        <v>0</v>
      </c>
      <c r="J101" s="4">
        <f t="shared" si="13"/>
        <v>0</v>
      </c>
    </row>
    <row r="102" spans="1:10" x14ac:dyDescent="0.25">
      <c r="A102" s="10">
        <f t="shared" si="11"/>
        <v>47484</v>
      </c>
      <c r="B102">
        <f t="shared" si="8"/>
        <v>9</v>
      </c>
      <c r="C102">
        <v>101</v>
      </c>
      <c r="D102" s="4">
        <f t="shared" si="12"/>
        <v>0</v>
      </c>
      <c r="E102" s="4">
        <f>IF(ISNA(VLOOKUP(A102,'Extra aflossing'!A:G,3,0)),0,VLOOKUP(A102,'Extra aflossing'!A:G,3,0))</f>
        <v>0</v>
      </c>
      <c r="F102" s="4">
        <f>J101*Invoer!$B$13/12</f>
        <v>0</v>
      </c>
      <c r="G102" s="4">
        <f t="shared" si="9"/>
        <v>0</v>
      </c>
      <c r="H102" s="4">
        <f t="shared" si="7"/>
        <v>0</v>
      </c>
      <c r="I102" s="4">
        <f t="shared" si="10"/>
        <v>0</v>
      </c>
      <c r="J102" s="4">
        <f t="shared" si="13"/>
        <v>0</v>
      </c>
    </row>
    <row r="103" spans="1:10" x14ac:dyDescent="0.25">
      <c r="A103" s="10">
        <f t="shared" si="11"/>
        <v>47515</v>
      </c>
      <c r="B103">
        <f t="shared" si="8"/>
        <v>9</v>
      </c>
      <c r="C103">
        <v>102</v>
      </c>
      <c r="D103" s="4">
        <f t="shared" si="12"/>
        <v>0</v>
      </c>
      <c r="E103" s="4">
        <f>IF(ISNA(VLOOKUP(A103,'Extra aflossing'!A:G,3,0)),0,VLOOKUP(A103,'Extra aflossing'!A:G,3,0))</f>
        <v>0</v>
      </c>
      <c r="F103" s="4">
        <f>J102*Invoer!$B$13/12</f>
        <v>0</v>
      </c>
      <c r="G103" s="4">
        <f t="shared" si="9"/>
        <v>0</v>
      </c>
      <c r="H103" s="4">
        <f t="shared" si="7"/>
        <v>0</v>
      </c>
      <c r="I103" s="4">
        <f t="shared" si="10"/>
        <v>0</v>
      </c>
      <c r="J103" s="4">
        <f t="shared" si="13"/>
        <v>0</v>
      </c>
    </row>
    <row r="104" spans="1:10" x14ac:dyDescent="0.25">
      <c r="A104" s="10">
        <f t="shared" si="11"/>
        <v>47543</v>
      </c>
      <c r="B104">
        <f t="shared" si="8"/>
        <v>9</v>
      </c>
      <c r="C104">
        <v>103</v>
      </c>
      <c r="D104" s="4">
        <f t="shared" si="12"/>
        <v>0</v>
      </c>
      <c r="E104" s="4">
        <f>IF(ISNA(VLOOKUP(A104,'Extra aflossing'!A:G,3,0)),0,VLOOKUP(A104,'Extra aflossing'!A:G,3,0))</f>
        <v>0</v>
      </c>
      <c r="F104" s="4">
        <f>J103*Invoer!$B$13/12</f>
        <v>0</v>
      </c>
      <c r="G104" s="4">
        <f t="shared" si="9"/>
        <v>0</v>
      </c>
      <c r="H104" s="4">
        <f t="shared" si="7"/>
        <v>0</v>
      </c>
      <c r="I104" s="4">
        <f t="shared" si="10"/>
        <v>0</v>
      </c>
      <c r="J104" s="4">
        <f t="shared" si="13"/>
        <v>0</v>
      </c>
    </row>
    <row r="105" spans="1:10" x14ac:dyDescent="0.25">
      <c r="A105" s="10">
        <f t="shared" si="11"/>
        <v>47574</v>
      </c>
      <c r="B105">
        <f t="shared" si="8"/>
        <v>9</v>
      </c>
      <c r="C105">
        <v>104</v>
      </c>
      <c r="D105" s="4">
        <f t="shared" si="12"/>
        <v>0</v>
      </c>
      <c r="E105" s="4">
        <f>IF(ISNA(VLOOKUP(A105,'Extra aflossing'!A:G,3,0)),0,VLOOKUP(A105,'Extra aflossing'!A:G,3,0))</f>
        <v>0</v>
      </c>
      <c r="F105" s="4">
        <f>J104*Invoer!$B$13/12</f>
        <v>0</v>
      </c>
      <c r="G105" s="4">
        <f t="shared" si="9"/>
        <v>0</v>
      </c>
      <c r="H105" s="4">
        <f t="shared" si="7"/>
        <v>0</v>
      </c>
      <c r="I105" s="4">
        <f t="shared" si="10"/>
        <v>0</v>
      </c>
      <c r="J105" s="4">
        <f t="shared" si="13"/>
        <v>0</v>
      </c>
    </row>
    <row r="106" spans="1:10" x14ac:dyDescent="0.25">
      <c r="A106" s="10">
        <f t="shared" si="11"/>
        <v>47604</v>
      </c>
      <c r="B106">
        <f t="shared" si="8"/>
        <v>9</v>
      </c>
      <c r="C106">
        <v>105</v>
      </c>
      <c r="D106" s="4">
        <f t="shared" si="12"/>
        <v>0</v>
      </c>
      <c r="E106" s="4">
        <f>IF(ISNA(VLOOKUP(A106,'Extra aflossing'!A:G,3,0)),0,VLOOKUP(A106,'Extra aflossing'!A:G,3,0))</f>
        <v>0</v>
      </c>
      <c r="F106" s="4">
        <f>J105*Invoer!$B$13/12</f>
        <v>0</v>
      </c>
      <c r="G106" s="4">
        <f t="shared" si="9"/>
        <v>0</v>
      </c>
      <c r="H106" s="4">
        <f t="shared" si="7"/>
        <v>0</v>
      </c>
      <c r="I106" s="4">
        <f t="shared" si="10"/>
        <v>0</v>
      </c>
      <c r="J106" s="4">
        <f t="shared" si="13"/>
        <v>0</v>
      </c>
    </row>
    <row r="107" spans="1:10" x14ac:dyDescent="0.25">
      <c r="A107" s="10">
        <f t="shared" si="11"/>
        <v>47635</v>
      </c>
      <c r="B107">
        <f t="shared" si="8"/>
        <v>9</v>
      </c>
      <c r="C107">
        <v>106</v>
      </c>
      <c r="D107" s="4">
        <f t="shared" si="12"/>
        <v>0</v>
      </c>
      <c r="E107" s="4">
        <f>IF(ISNA(VLOOKUP(A107,'Extra aflossing'!A:G,3,0)),0,VLOOKUP(A107,'Extra aflossing'!A:G,3,0))</f>
        <v>0</v>
      </c>
      <c r="F107" s="4">
        <f>J106*Invoer!$B$13/12</f>
        <v>0</v>
      </c>
      <c r="G107" s="4">
        <f t="shared" si="9"/>
        <v>0</v>
      </c>
      <c r="H107" s="4">
        <f t="shared" si="7"/>
        <v>0</v>
      </c>
      <c r="I107" s="4">
        <f t="shared" si="10"/>
        <v>0</v>
      </c>
      <c r="J107" s="4">
        <f t="shared" si="13"/>
        <v>0</v>
      </c>
    </row>
    <row r="108" spans="1:10" x14ac:dyDescent="0.25">
      <c r="A108" s="10">
        <f t="shared" si="11"/>
        <v>47665</v>
      </c>
      <c r="B108">
        <f t="shared" si="8"/>
        <v>9</v>
      </c>
      <c r="C108">
        <v>107</v>
      </c>
      <c r="D108" s="4">
        <f t="shared" si="12"/>
        <v>0</v>
      </c>
      <c r="E108" s="4">
        <f>IF(ISNA(VLOOKUP(A108,'Extra aflossing'!A:G,3,0)),0,VLOOKUP(A108,'Extra aflossing'!A:G,3,0))</f>
        <v>0</v>
      </c>
      <c r="F108" s="4">
        <f>J107*Invoer!$B$13/12</f>
        <v>0</v>
      </c>
      <c r="G108" s="4">
        <f t="shared" si="9"/>
        <v>0</v>
      </c>
      <c r="H108" s="4">
        <f t="shared" si="7"/>
        <v>0</v>
      </c>
      <c r="I108" s="4">
        <f t="shared" si="10"/>
        <v>0</v>
      </c>
      <c r="J108" s="4">
        <f t="shared" si="13"/>
        <v>0</v>
      </c>
    </row>
    <row r="109" spans="1:10" x14ac:dyDescent="0.25">
      <c r="A109" s="10">
        <f t="shared" si="11"/>
        <v>47696</v>
      </c>
      <c r="B109">
        <f t="shared" si="8"/>
        <v>9</v>
      </c>
      <c r="C109">
        <v>108</v>
      </c>
      <c r="D109" s="4">
        <f t="shared" si="12"/>
        <v>0</v>
      </c>
      <c r="E109" s="4">
        <f>IF(ISNA(VLOOKUP(A109,'Extra aflossing'!A:G,3,0)),0,VLOOKUP(A109,'Extra aflossing'!A:G,3,0))</f>
        <v>0</v>
      </c>
      <c r="F109" s="4">
        <f>J108*Invoer!$B$13/12</f>
        <v>0</v>
      </c>
      <c r="G109" s="4">
        <f t="shared" si="9"/>
        <v>0</v>
      </c>
      <c r="H109" s="4">
        <f t="shared" si="7"/>
        <v>0</v>
      </c>
      <c r="I109" s="4">
        <f t="shared" si="10"/>
        <v>0</v>
      </c>
      <c r="J109" s="4">
        <f t="shared" si="13"/>
        <v>0</v>
      </c>
    </row>
    <row r="110" spans="1:10" x14ac:dyDescent="0.25">
      <c r="A110" s="10">
        <f t="shared" si="11"/>
        <v>47727</v>
      </c>
      <c r="B110">
        <f t="shared" si="8"/>
        <v>10</v>
      </c>
      <c r="C110">
        <v>109</v>
      </c>
      <c r="D110" s="4">
        <f t="shared" si="12"/>
        <v>0</v>
      </c>
      <c r="E110" s="4">
        <f>IF(ISNA(VLOOKUP(A110,'Extra aflossing'!A:G,3,0)),0,VLOOKUP(A110,'Extra aflossing'!A:G,3,0))</f>
        <v>0</v>
      </c>
      <c r="F110" s="4">
        <f>J109*Invoer!$B$13/12</f>
        <v>0</v>
      </c>
      <c r="G110" s="4">
        <f t="shared" si="9"/>
        <v>0</v>
      </c>
      <c r="H110" s="4">
        <f t="shared" si="7"/>
        <v>0</v>
      </c>
      <c r="I110" s="4">
        <f t="shared" si="10"/>
        <v>0</v>
      </c>
      <c r="J110" s="4">
        <f t="shared" si="13"/>
        <v>0</v>
      </c>
    </row>
    <row r="111" spans="1:10" x14ac:dyDescent="0.25">
      <c r="A111" s="10">
        <f t="shared" si="11"/>
        <v>47757</v>
      </c>
      <c r="B111">
        <f t="shared" si="8"/>
        <v>10</v>
      </c>
      <c r="C111">
        <v>110</v>
      </c>
      <c r="D111" s="4">
        <f t="shared" si="12"/>
        <v>0</v>
      </c>
      <c r="E111" s="4">
        <f>IF(ISNA(VLOOKUP(A111,'Extra aflossing'!A:G,3,0)),0,VLOOKUP(A111,'Extra aflossing'!A:G,3,0))</f>
        <v>0</v>
      </c>
      <c r="F111" s="4">
        <f>J110*Invoer!$B$13/12</f>
        <v>0</v>
      </c>
      <c r="G111" s="4">
        <f t="shared" si="9"/>
        <v>0</v>
      </c>
      <c r="H111" s="4">
        <f t="shared" si="7"/>
        <v>0</v>
      </c>
      <c r="I111" s="4">
        <f t="shared" si="10"/>
        <v>0</v>
      </c>
      <c r="J111" s="4">
        <f t="shared" si="13"/>
        <v>0</v>
      </c>
    </row>
    <row r="112" spans="1:10" x14ac:dyDescent="0.25">
      <c r="A112" s="10">
        <f t="shared" si="11"/>
        <v>47788</v>
      </c>
      <c r="B112">
        <f t="shared" si="8"/>
        <v>10</v>
      </c>
      <c r="C112">
        <v>111</v>
      </c>
      <c r="D112" s="4">
        <f t="shared" si="12"/>
        <v>0</v>
      </c>
      <c r="E112" s="4">
        <f>IF(ISNA(VLOOKUP(A112,'Extra aflossing'!A:G,3,0)),0,VLOOKUP(A112,'Extra aflossing'!A:G,3,0))</f>
        <v>0</v>
      </c>
      <c r="F112" s="4">
        <f>J111*Invoer!$B$13/12</f>
        <v>0</v>
      </c>
      <c r="G112" s="4">
        <f t="shared" si="9"/>
        <v>0</v>
      </c>
      <c r="H112" s="4">
        <f t="shared" si="7"/>
        <v>0</v>
      </c>
      <c r="I112" s="4">
        <f t="shared" si="10"/>
        <v>0</v>
      </c>
      <c r="J112" s="4">
        <f t="shared" si="13"/>
        <v>0</v>
      </c>
    </row>
    <row r="113" spans="1:10" x14ac:dyDescent="0.25">
      <c r="A113" s="10">
        <f t="shared" si="11"/>
        <v>47818</v>
      </c>
      <c r="B113">
        <f t="shared" si="8"/>
        <v>10</v>
      </c>
      <c r="C113">
        <v>112</v>
      </c>
      <c r="D113" s="4">
        <f t="shared" si="12"/>
        <v>0</v>
      </c>
      <c r="E113" s="4">
        <f>IF(ISNA(VLOOKUP(A113,'Extra aflossing'!A:G,3,0)),0,VLOOKUP(A113,'Extra aflossing'!A:G,3,0))</f>
        <v>0</v>
      </c>
      <c r="F113" s="4">
        <f>J112*Invoer!$B$13/12</f>
        <v>0</v>
      </c>
      <c r="G113" s="4">
        <f t="shared" si="9"/>
        <v>0</v>
      </c>
      <c r="H113" s="4">
        <f t="shared" si="7"/>
        <v>0</v>
      </c>
      <c r="I113" s="4">
        <f t="shared" si="10"/>
        <v>0</v>
      </c>
      <c r="J113" s="4">
        <f t="shared" si="13"/>
        <v>0</v>
      </c>
    </row>
    <row r="114" spans="1:10" x14ac:dyDescent="0.25">
      <c r="A114" s="10">
        <f t="shared" si="11"/>
        <v>47849</v>
      </c>
      <c r="B114">
        <f t="shared" si="8"/>
        <v>10</v>
      </c>
      <c r="C114">
        <v>113</v>
      </c>
      <c r="D114" s="4">
        <f t="shared" si="12"/>
        <v>0</v>
      </c>
      <c r="E114" s="4">
        <f>IF(ISNA(VLOOKUP(A114,'Extra aflossing'!A:G,3,0)),0,VLOOKUP(A114,'Extra aflossing'!A:G,3,0))</f>
        <v>0</v>
      </c>
      <c r="F114" s="4">
        <f>J113*Invoer!$B$13/12</f>
        <v>0</v>
      </c>
      <c r="G114" s="4">
        <f t="shared" si="9"/>
        <v>0</v>
      </c>
      <c r="H114" s="4">
        <f t="shared" si="7"/>
        <v>0</v>
      </c>
      <c r="I114" s="4">
        <f t="shared" si="10"/>
        <v>0</v>
      </c>
      <c r="J114" s="4">
        <f t="shared" si="13"/>
        <v>0</v>
      </c>
    </row>
    <row r="115" spans="1:10" x14ac:dyDescent="0.25">
      <c r="A115" s="10">
        <f t="shared" si="11"/>
        <v>47880</v>
      </c>
      <c r="B115">
        <f t="shared" si="8"/>
        <v>10</v>
      </c>
      <c r="C115">
        <v>114</v>
      </c>
      <c r="D115" s="4">
        <f t="shared" si="12"/>
        <v>0</v>
      </c>
      <c r="E115" s="4">
        <f>IF(ISNA(VLOOKUP(A115,'Extra aflossing'!A:G,3,0)),0,VLOOKUP(A115,'Extra aflossing'!A:G,3,0))</f>
        <v>0</v>
      </c>
      <c r="F115" s="4">
        <f>J114*Invoer!$B$13/12</f>
        <v>0</v>
      </c>
      <c r="G115" s="4">
        <f t="shared" si="9"/>
        <v>0</v>
      </c>
      <c r="H115" s="4">
        <f t="shared" si="7"/>
        <v>0</v>
      </c>
      <c r="I115" s="4">
        <f t="shared" si="10"/>
        <v>0</v>
      </c>
      <c r="J115" s="4">
        <f t="shared" si="13"/>
        <v>0</v>
      </c>
    </row>
    <row r="116" spans="1:10" x14ac:dyDescent="0.25">
      <c r="A116" s="10">
        <f t="shared" si="11"/>
        <v>47908</v>
      </c>
      <c r="B116">
        <f t="shared" si="8"/>
        <v>10</v>
      </c>
      <c r="C116">
        <v>115</v>
      </c>
      <c r="D116" s="4">
        <f t="shared" si="12"/>
        <v>0</v>
      </c>
      <c r="E116" s="4">
        <f>IF(ISNA(VLOOKUP(A116,'Extra aflossing'!A:G,3,0)),0,VLOOKUP(A116,'Extra aflossing'!A:G,3,0))</f>
        <v>0</v>
      </c>
      <c r="F116" s="4">
        <f>J115*Invoer!$B$13/12</f>
        <v>0</v>
      </c>
      <c r="G116" s="4">
        <f t="shared" si="9"/>
        <v>0</v>
      </c>
      <c r="H116" s="4">
        <f t="shared" si="7"/>
        <v>0</v>
      </c>
      <c r="I116" s="4">
        <f t="shared" si="10"/>
        <v>0</v>
      </c>
      <c r="J116" s="4">
        <f t="shared" si="13"/>
        <v>0</v>
      </c>
    </row>
    <row r="117" spans="1:10" x14ac:dyDescent="0.25">
      <c r="A117" s="10">
        <f t="shared" si="11"/>
        <v>47939</v>
      </c>
      <c r="B117">
        <f t="shared" si="8"/>
        <v>10</v>
      </c>
      <c r="C117">
        <v>116</v>
      </c>
      <c r="D117" s="4">
        <f t="shared" si="12"/>
        <v>0</v>
      </c>
      <c r="E117" s="4">
        <f>IF(ISNA(VLOOKUP(A117,'Extra aflossing'!A:G,3,0)),0,VLOOKUP(A117,'Extra aflossing'!A:G,3,0))</f>
        <v>0</v>
      </c>
      <c r="F117" s="4">
        <f>J116*Invoer!$B$13/12</f>
        <v>0</v>
      </c>
      <c r="G117" s="4">
        <f t="shared" si="9"/>
        <v>0</v>
      </c>
      <c r="H117" s="4">
        <f t="shared" si="7"/>
        <v>0</v>
      </c>
      <c r="I117" s="4">
        <f t="shared" si="10"/>
        <v>0</v>
      </c>
      <c r="J117" s="4">
        <f t="shared" si="13"/>
        <v>0</v>
      </c>
    </row>
    <row r="118" spans="1:10" x14ac:dyDescent="0.25">
      <c r="A118" s="10">
        <f t="shared" si="11"/>
        <v>47969</v>
      </c>
      <c r="B118">
        <f t="shared" si="8"/>
        <v>10</v>
      </c>
      <c r="C118">
        <v>117</v>
      </c>
      <c r="D118" s="4">
        <f t="shared" si="12"/>
        <v>0</v>
      </c>
      <c r="E118" s="4">
        <f>IF(ISNA(VLOOKUP(A118,'Extra aflossing'!A:G,3,0)),0,VLOOKUP(A118,'Extra aflossing'!A:G,3,0))</f>
        <v>0</v>
      </c>
      <c r="F118" s="4">
        <f>J117*Invoer!$B$13/12</f>
        <v>0</v>
      </c>
      <c r="G118" s="4">
        <f t="shared" si="9"/>
        <v>0</v>
      </c>
      <c r="H118" s="4">
        <f t="shared" si="7"/>
        <v>0</v>
      </c>
      <c r="I118" s="4">
        <f t="shared" si="10"/>
        <v>0</v>
      </c>
      <c r="J118" s="4">
        <f t="shared" si="13"/>
        <v>0</v>
      </c>
    </row>
    <row r="119" spans="1:10" x14ac:dyDescent="0.25">
      <c r="A119" s="10">
        <f t="shared" si="11"/>
        <v>48000</v>
      </c>
      <c r="B119">
        <f t="shared" si="8"/>
        <v>10</v>
      </c>
      <c r="C119">
        <v>118</v>
      </c>
      <c r="D119" s="4">
        <f t="shared" si="12"/>
        <v>0</v>
      </c>
      <c r="E119" s="4">
        <f>IF(ISNA(VLOOKUP(A119,'Extra aflossing'!A:G,3,0)),0,VLOOKUP(A119,'Extra aflossing'!A:G,3,0))</f>
        <v>0</v>
      </c>
      <c r="F119" s="4">
        <f>J118*Invoer!$B$13/12</f>
        <v>0</v>
      </c>
      <c r="G119" s="4">
        <f t="shared" si="9"/>
        <v>0</v>
      </c>
      <c r="H119" s="4">
        <f t="shared" si="7"/>
        <v>0</v>
      </c>
      <c r="I119" s="4">
        <f t="shared" si="10"/>
        <v>0</v>
      </c>
      <c r="J119" s="4">
        <f t="shared" si="13"/>
        <v>0</v>
      </c>
    </row>
    <row r="120" spans="1:10" x14ac:dyDescent="0.25">
      <c r="A120" s="10">
        <f t="shared" si="11"/>
        <v>48030</v>
      </c>
      <c r="B120">
        <f t="shared" si="8"/>
        <v>10</v>
      </c>
      <c r="C120">
        <v>119</v>
      </c>
      <c r="D120" s="4">
        <f t="shared" si="12"/>
        <v>0</v>
      </c>
      <c r="E120" s="4">
        <f>IF(ISNA(VLOOKUP(A120,'Extra aflossing'!A:G,3,0)),0,VLOOKUP(A120,'Extra aflossing'!A:G,3,0))</f>
        <v>0</v>
      </c>
      <c r="F120" s="4">
        <f>J119*Invoer!$B$13/12</f>
        <v>0</v>
      </c>
      <c r="G120" s="4">
        <f t="shared" si="9"/>
        <v>0</v>
      </c>
      <c r="H120" s="4">
        <f t="shared" si="7"/>
        <v>0</v>
      </c>
      <c r="I120" s="4">
        <f t="shared" si="10"/>
        <v>0</v>
      </c>
      <c r="J120" s="4">
        <f t="shared" si="13"/>
        <v>0</v>
      </c>
    </row>
    <row r="121" spans="1:10" x14ac:dyDescent="0.25">
      <c r="A121" s="10">
        <f t="shared" si="11"/>
        <v>48061</v>
      </c>
      <c r="B121">
        <f t="shared" si="8"/>
        <v>10</v>
      </c>
      <c r="C121">
        <v>120</v>
      </c>
      <c r="D121" s="4">
        <f t="shared" si="12"/>
        <v>0</v>
      </c>
      <c r="E121" s="4">
        <f>IF(ISNA(VLOOKUP(A121,'Extra aflossing'!A:G,3,0)),0,VLOOKUP(A121,'Extra aflossing'!A:G,3,0))</f>
        <v>0</v>
      </c>
      <c r="F121" s="4">
        <f>J120*Invoer!$B$13/12</f>
        <v>0</v>
      </c>
      <c r="G121" s="4">
        <f t="shared" si="9"/>
        <v>0</v>
      </c>
      <c r="H121" s="4">
        <f t="shared" si="7"/>
        <v>0</v>
      </c>
      <c r="I121" s="4">
        <f t="shared" si="10"/>
        <v>0</v>
      </c>
      <c r="J121" s="4">
        <f t="shared" si="13"/>
        <v>0</v>
      </c>
    </row>
    <row r="122" spans="1:10" x14ac:dyDescent="0.25">
      <c r="A122" s="10">
        <f t="shared" si="11"/>
        <v>48092</v>
      </c>
      <c r="B122">
        <f t="shared" si="8"/>
        <v>11</v>
      </c>
      <c r="C122">
        <v>121</v>
      </c>
      <c r="D122" s="4">
        <f t="shared" si="12"/>
        <v>0</v>
      </c>
      <c r="E122" s="4">
        <f>IF(ISNA(VLOOKUP(A122,'Extra aflossing'!A:G,3,0)),0,VLOOKUP(A122,'Extra aflossing'!A:G,3,0))</f>
        <v>0</v>
      </c>
      <c r="F122" s="4">
        <f>J121*Invoer!$B$14/12</f>
        <v>0</v>
      </c>
      <c r="G122" s="4">
        <f t="shared" si="9"/>
        <v>0</v>
      </c>
      <c r="H122" s="4">
        <f t="shared" si="7"/>
        <v>0</v>
      </c>
      <c r="I122" s="4">
        <f t="shared" si="10"/>
        <v>0</v>
      </c>
      <c r="J122" s="4">
        <f t="shared" si="13"/>
        <v>0</v>
      </c>
    </row>
    <row r="123" spans="1:10" x14ac:dyDescent="0.25">
      <c r="A123" s="10">
        <f t="shared" si="11"/>
        <v>48122</v>
      </c>
      <c r="B123">
        <f t="shared" si="8"/>
        <v>11</v>
      </c>
      <c r="C123">
        <v>122</v>
      </c>
      <c r="D123" s="4">
        <f t="shared" si="12"/>
        <v>0</v>
      </c>
      <c r="E123" s="4">
        <f>IF(ISNA(VLOOKUP(A123,'Extra aflossing'!A:G,3,0)),0,VLOOKUP(A123,'Extra aflossing'!A:G,3,0))</f>
        <v>0</v>
      </c>
      <c r="F123" s="4">
        <f>J122*Invoer!$B$14/12</f>
        <v>0</v>
      </c>
      <c r="G123" s="4">
        <f t="shared" si="9"/>
        <v>0</v>
      </c>
      <c r="H123" s="4">
        <f t="shared" si="7"/>
        <v>0</v>
      </c>
      <c r="I123" s="4">
        <f t="shared" si="10"/>
        <v>0</v>
      </c>
      <c r="J123" s="4">
        <f t="shared" si="13"/>
        <v>0</v>
      </c>
    </row>
    <row r="124" spans="1:10" x14ac:dyDescent="0.25">
      <c r="A124" s="10">
        <f t="shared" si="11"/>
        <v>48153</v>
      </c>
      <c r="B124">
        <f t="shared" si="8"/>
        <v>11</v>
      </c>
      <c r="C124">
        <v>123</v>
      </c>
      <c r="D124" s="4">
        <f t="shared" si="12"/>
        <v>0</v>
      </c>
      <c r="E124" s="4">
        <f>IF(ISNA(VLOOKUP(A124,'Extra aflossing'!A:G,3,0)),0,VLOOKUP(A124,'Extra aflossing'!A:G,3,0))</f>
        <v>0</v>
      </c>
      <c r="F124" s="4">
        <f>J123*Invoer!$B$14/12</f>
        <v>0</v>
      </c>
      <c r="G124" s="4">
        <f t="shared" si="9"/>
        <v>0</v>
      </c>
      <c r="H124" s="4">
        <f t="shared" si="7"/>
        <v>0</v>
      </c>
      <c r="I124" s="4">
        <f t="shared" si="10"/>
        <v>0</v>
      </c>
      <c r="J124" s="4">
        <f t="shared" si="13"/>
        <v>0</v>
      </c>
    </row>
    <row r="125" spans="1:10" x14ac:dyDescent="0.25">
      <c r="A125" s="10">
        <f t="shared" si="11"/>
        <v>48183</v>
      </c>
      <c r="B125">
        <f t="shared" si="8"/>
        <v>11</v>
      </c>
      <c r="C125">
        <v>124</v>
      </c>
      <c r="D125" s="4">
        <f t="shared" si="12"/>
        <v>0</v>
      </c>
      <c r="E125" s="4">
        <f>IF(ISNA(VLOOKUP(A125,'Extra aflossing'!A:G,3,0)),0,VLOOKUP(A125,'Extra aflossing'!A:G,3,0))</f>
        <v>0</v>
      </c>
      <c r="F125" s="4">
        <f>J124*Invoer!$B$14/12</f>
        <v>0</v>
      </c>
      <c r="G125" s="4">
        <f t="shared" si="9"/>
        <v>0</v>
      </c>
      <c r="H125" s="4">
        <f t="shared" si="7"/>
        <v>0</v>
      </c>
      <c r="I125" s="4">
        <f t="shared" si="10"/>
        <v>0</v>
      </c>
      <c r="J125" s="4">
        <f t="shared" si="13"/>
        <v>0</v>
      </c>
    </row>
    <row r="126" spans="1:10" x14ac:dyDescent="0.25">
      <c r="A126" s="10">
        <f t="shared" si="11"/>
        <v>48214</v>
      </c>
      <c r="B126">
        <f t="shared" si="8"/>
        <v>11</v>
      </c>
      <c r="C126">
        <v>125</v>
      </c>
      <c r="D126" s="4">
        <f t="shared" si="12"/>
        <v>0</v>
      </c>
      <c r="E126" s="4">
        <f>IF(ISNA(VLOOKUP(A126,'Extra aflossing'!A:G,3,0)),0,VLOOKUP(A126,'Extra aflossing'!A:G,3,0))</f>
        <v>0</v>
      </c>
      <c r="F126" s="4">
        <f>J125*Invoer!$B$14/12</f>
        <v>0</v>
      </c>
      <c r="G126" s="4">
        <f t="shared" si="9"/>
        <v>0</v>
      </c>
      <c r="H126" s="4">
        <f t="shared" si="7"/>
        <v>0</v>
      </c>
      <c r="I126" s="4">
        <f t="shared" si="10"/>
        <v>0</v>
      </c>
      <c r="J126" s="4">
        <f t="shared" si="13"/>
        <v>0</v>
      </c>
    </row>
    <row r="127" spans="1:10" x14ac:dyDescent="0.25">
      <c r="A127" s="10">
        <f t="shared" si="11"/>
        <v>48245</v>
      </c>
      <c r="B127">
        <f t="shared" si="8"/>
        <v>11</v>
      </c>
      <c r="C127">
        <v>126</v>
      </c>
      <c r="D127" s="4">
        <f t="shared" si="12"/>
        <v>0</v>
      </c>
      <c r="E127" s="4">
        <f>IF(ISNA(VLOOKUP(A127,'Extra aflossing'!A:G,3,0)),0,VLOOKUP(A127,'Extra aflossing'!A:G,3,0))</f>
        <v>0</v>
      </c>
      <c r="F127" s="4">
        <f>J126*Invoer!$B$14/12</f>
        <v>0</v>
      </c>
      <c r="G127" s="4">
        <f t="shared" si="9"/>
        <v>0</v>
      </c>
      <c r="H127" s="4">
        <f t="shared" si="7"/>
        <v>0</v>
      </c>
      <c r="I127" s="4">
        <f t="shared" si="10"/>
        <v>0</v>
      </c>
      <c r="J127" s="4">
        <f t="shared" si="13"/>
        <v>0</v>
      </c>
    </row>
    <row r="128" spans="1:10" x14ac:dyDescent="0.25">
      <c r="A128" s="10">
        <f t="shared" si="11"/>
        <v>48274</v>
      </c>
      <c r="B128">
        <f t="shared" si="8"/>
        <v>11</v>
      </c>
      <c r="C128">
        <v>127</v>
      </c>
      <c r="D128" s="4">
        <f t="shared" si="12"/>
        <v>0</v>
      </c>
      <c r="E128" s="4">
        <f>IF(ISNA(VLOOKUP(A128,'Extra aflossing'!A:G,3,0)),0,VLOOKUP(A128,'Extra aflossing'!A:G,3,0))</f>
        <v>0</v>
      </c>
      <c r="F128" s="4">
        <f>J127*Invoer!$B$14/12</f>
        <v>0</v>
      </c>
      <c r="G128" s="4">
        <f t="shared" si="9"/>
        <v>0</v>
      </c>
      <c r="H128" s="4">
        <f t="shared" si="7"/>
        <v>0</v>
      </c>
      <c r="I128" s="4">
        <f t="shared" si="10"/>
        <v>0</v>
      </c>
      <c r="J128" s="4">
        <f t="shared" si="13"/>
        <v>0</v>
      </c>
    </row>
    <row r="129" spans="1:10" x14ac:dyDescent="0.25">
      <c r="A129" s="10">
        <f t="shared" si="11"/>
        <v>48305</v>
      </c>
      <c r="B129">
        <f t="shared" si="8"/>
        <v>11</v>
      </c>
      <c r="C129">
        <v>128</v>
      </c>
      <c r="D129" s="4">
        <f t="shared" si="12"/>
        <v>0</v>
      </c>
      <c r="E129" s="4">
        <f>IF(ISNA(VLOOKUP(A129,'Extra aflossing'!A:G,3,0)),0,VLOOKUP(A129,'Extra aflossing'!A:G,3,0))</f>
        <v>0</v>
      </c>
      <c r="F129" s="4">
        <f>J128*Invoer!$B$14/12</f>
        <v>0</v>
      </c>
      <c r="G129" s="4">
        <f t="shared" si="9"/>
        <v>0</v>
      </c>
      <c r="H129" s="4">
        <f t="shared" si="7"/>
        <v>0</v>
      </c>
      <c r="I129" s="4">
        <f t="shared" si="10"/>
        <v>0</v>
      </c>
      <c r="J129" s="4">
        <f t="shared" si="13"/>
        <v>0</v>
      </c>
    </row>
    <row r="130" spans="1:10" x14ac:dyDescent="0.25">
      <c r="A130" s="10">
        <f t="shared" si="11"/>
        <v>48335</v>
      </c>
      <c r="B130">
        <f t="shared" si="8"/>
        <v>11</v>
      </c>
      <c r="C130">
        <v>129</v>
      </c>
      <c r="D130" s="4">
        <f t="shared" si="12"/>
        <v>0</v>
      </c>
      <c r="E130" s="4">
        <f>IF(ISNA(VLOOKUP(A130,'Extra aflossing'!A:G,3,0)),0,VLOOKUP(A130,'Extra aflossing'!A:G,3,0))</f>
        <v>0</v>
      </c>
      <c r="F130" s="4">
        <f>J129*Invoer!$B$14/12</f>
        <v>0</v>
      </c>
      <c r="G130" s="4">
        <f t="shared" si="9"/>
        <v>0</v>
      </c>
      <c r="H130" s="4">
        <f t="shared" ref="H130:H193" si="14">IF(F130-(Eigenwoningforfait/12)&lt;=0,0,(F130-(Eigenwoningforfait/12))*Belastingpercentage)</f>
        <v>0</v>
      </c>
      <c r="I130" s="4">
        <f t="shared" si="10"/>
        <v>0</v>
      </c>
      <c r="J130" s="4">
        <f t="shared" si="13"/>
        <v>0</v>
      </c>
    </row>
    <row r="131" spans="1:10" x14ac:dyDescent="0.25">
      <c r="A131" s="10">
        <f t="shared" si="11"/>
        <v>48366</v>
      </c>
      <c r="B131">
        <f t="shared" ref="B131:B194" si="15">CEILING(C131/12,1)</f>
        <v>11</v>
      </c>
      <c r="C131">
        <v>130</v>
      </c>
      <c r="D131" s="4">
        <f t="shared" si="12"/>
        <v>0</v>
      </c>
      <c r="E131" s="4">
        <f>IF(ISNA(VLOOKUP(A131,'Extra aflossing'!A:G,3,0)),0,VLOOKUP(A131,'Extra aflossing'!A:G,3,0))</f>
        <v>0</v>
      </c>
      <c r="F131" s="4">
        <f>J130*Invoer!$B$14/12</f>
        <v>0</v>
      </c>
      <c r="G131" s="4">
        <f t="shared" ref="G131:G194" si="16">SUM(D131,F131)</f>
        <v>0</v>
      </c>
      <c r="H131" s="4">
        <f t="shared" si="14"/>
        <v>0</v>
      </c>
      <c r="I131" s="4">
        <f t="shared" ref="I131:I194" si="17">G131-H131</f>
        <v>0</v>
      </c>
      <c r="J131" s="4">
        <f t="shared" si="13"/>
        <v>0</v>
      </c>
    </row>
    <row r="132" spans="1:10" x14ac:dyDescent="0.25">
      <c r="A132" s="10">
        <f t="shared" ref="A132:A195" si="18">DATE(YEAR(A131),MONTH(A131)+1,DAY(A131))</f>
        <v>48396</v>
      </c>
      <c r="B132">
        <f t="shared" si="15"/>
        <v>11</v>
      </c>
      <c r="C132">
        <v>131</v>
      </c>
      <c r="D132" s="4">
        <f t="shared" ref="D132:D195" si="19">J131/(360-C131)</f>
        <v>0</v>
      </c>
      <c r="E132" s="4">
        <f>IF(ISNA(VLOOKUP(A132,'Extra aflossing'!A:G,3,0)),0,VLOOKUP(A132,'Extra aflossing'!A:G,3,0))</f>
        <v>0</v>
      </c>
      <c r="F132" s="4">
        <f>J131*Invoer!$B$14/12</f>
        <v>0</v>
      </c>
      <c r="G132" s="4">
        <f t="shared" si="16"/>
        <v>0</v>
      </c>
      <c r="H132" s="4">
        <f t="shared" si="14"/>
        <v>0</v>
      </c>
      <c r="I132" s="4">
        <f t="shared" si="17"/>
        <v>0</v>
      </c>
      <c r="J132" s="4">
        <f t="shared" ref="J132:J195" si="20">J131-D132-E132</f>
        <v>0</v>
      </c>
    </row>
    <row r="133" spans="1:10" x14ac:dyDescent="0.25">
      <c r="A133" s="10">
        <f t="shared" si="18"/>
        <v>48427</v>
      </c>
      <c r="B133">
        <f t="shared" si="15"/>
        <v>11</v>
      </c>
      <c r="C133">
        <v>132</v>
      </c>
      <c r="D133" s="4">
        <f t="shared" si="19"/>
        <v>0</v>
      </c>
      <c r="E133" s="4">
        <f>IF(ISNA(VLOOKUP(A133,'Extra aflossing'!A:G,3,0)),0,VLOOKUP(A133,'Extra aflossing'!A:G,3,0))</f>
        <v>0</v>
      </c>
      <c r="F133" s="4">
        <f>J132*Invoer!$B$14/12</f>
        <v>0</v>
      </c>
      <c r="G133" s="4">
        <f t="shared" si="16"/>
        <v>0</v>
      </c>
      <c r="H133" s="4">
        <f t="shared" si="14"/>
        <v>0</v>
      </c>
      <c r="I133" s="4">
        <f t="shared" si="17"/>
        <v>0</v>
      </c>
      <c r="J133" s="4">
        <f t="shared" si="20"/>
        <v>0</v>
      </c>
    </row>
    <row r="134" spans="1:10" x14ac:dyDescent="0.25">
      <c r="A134" s="10">
        <f t="shared" si="18"/>
        <v>48458</v>
      </c>
      <c r="B134">
        <f t="shared" si="15"/>
        <v>12</v>
      </c>
      <c r="C134">
        <v>133</v>
      </c>
      <c r="D134" s="4">
        <f t="shared" si="19"/>
        <v>0</v>
      </c>
      <c r="E134" s="4">
        <f>IF(ISNA(VLOOKUP(A134,'Extra aflossing'!A:G,3,0)),0,VLOOKUP(A134,'Extra aflossing'!A:G,3,0))</f>
        <v>0</v>
      </c>
      <c r="F134" s="4">
        <f>J133*Invoer!$B$14/12</f>
        <v>0</v>
      </c>
      <c r="G134" s="4">
        <f t="shared" si="16"/>
        <v>0</v>
      </c>
      <c r="H134" s="4">
        <f t="shared" si="14"/>
        <v>0</v>
      </c>
      <c r="I134" s="4">
        <f t="shared" si="17"/>
        <v>0</v>
      </c>
      <c r="J134" s="4">
        <f t="shared" si="20"/>
        <v>0</v>
      </c>
    </row>
    <row r="135" spans="1:10" x14ac:dyDescent="0.25">
      <c r="A135" s="10">
        <f t="shared" si="18"/>
        <v>48488</v>
      </c>
      <c r="B135">
        <f t="shared" si="15"/>
        <v>12</v>
      </c>
      <c r="C135">
        <v>134</v>
      </c>
      <c r="D135" s="4">
        <f t="shared" si="19"/>
        <v>0</v>
      </c>
      <c r="E135" s="4">
        <f>IF(ISNA(VLOOKUP(A135,'Extra aflossing'!A:G,3,0)),0,VLOOKUP(A135,'Extra aflossing'!A:G,3,0))</f>
        <v>0</v>
      </c>
      <c r="F135" s="4">
        <f>J134*Invoer!$B$14/12</f>
        <v>0</v>
      </c>
      <c r="G135" s="4">
        <f t="shared" si="16"/>
        <v>0</v>
      </c>
      <c r="H135" s="4">
        <f t="shared" si="14"/>
        <v>0</v>
      </c>
      <c r="I135" s="4">
        <f t="shared" si="17"/>
        <v>0</v>
      </c>
      <c r="J135" s="4">
        <f t="shared" si="20"/>
        <v>0</v>
      </c>
    </row>
    <row r="136" spans="1:10" x14ac:dyDescent="0.25">
      <c r="A136" s="10">
        <f t="shared" si="18"/>
        <v>48519</v>
      </c>
      <c r="B136">
        <f t="shared" si="15"/>
        <v>12</v>
      </c>
      <c r="C136">
        <v>135</v>
      </c>
      <c r="D136" s="4">
        <f t="shared" si="19"/>
        <v>0</v>
      </c>
      <c r="E136" s="4">
        <f>IF(ISNA(VLOOKUP(A136,'Extra aflossing'!A:G,3,0)),0,VLOOKUP(A136,'Extra aflossing'!A:G,3,0))</f>
        <v>0</v>
      </c>
      <c r="F136" s="4">
        <f>J135*Invoer!$B$14/12</f>
        <v>0</v>
      </c>
      <c r="G136" s="4">
        <f t="shared" si="16"/>
        <v>0</v>
      </c>
      <c r="H136" s="4">
        <f t="shared" si="14"/>
        <v>0</v>
      </c>
      <c r="I136" s="4">
        <f t="shared" si="17"/>
        <v>0</v>
      </c>
      <c r="J136" s="4">
        <f t="shared" si="20"/>
        <v>0</v>
      </c>
    </row>
    <row r="137" spans="1:10" x14ac:dyDescent="0.25">
      <c r="A137" s="10">
        <f t="shared" si="18"/>
        <v>48549</v>
      </c>
      <c r="B137">
        <f t="shared" si="15"/>
        <v>12</v>
      </c>
      <c r="C137">
        <v>136</v>
      </c>
      <c r="D137" s="4">
        <f t="shared" si="19"/>
        <v>0</v>
      </c>
      <c r="E137" s="4">
        <f>IF(ISNA(VLOOKUP(A137,'Extra aflossing'!A:G,3,0)),0,VLOOKUP(A137,'Extra aflossing'!A:G,3,0))</f>
        <v>0</v>
      </c>
      <c r="F137" s="4">
        <f>J136*Invoer!$B$14/12</f>
        <v>0</v>
      </c>
      <c r="G137" s="4">
        <f t="shared" si="16"/>
        <v>0</v>
      </c>
      <c r="H137" s="4">
        <f t="shared" si="14"/>
        <v>0</v>
      </c>
      <c r="I137" s="4">
        <f t="shared" si="17"/>
        <v>0</v>
      </c>
      <c r="J137" s="4">
        <f t="shared" si="20"/>
        <v>0</v>
      </c>
    </row>
    <row r="138" spans="1:10" x14ac:dyDescent="0.25">
      <c r="A138" s="10">
        <f t="shared" si="18"/>
        <v>48580</v>
      </c>
      <c r="B138">
        <f t="shared" si="15"/>
        <v>12</v>
      </c>
      <c r="C138">
        <v>137</v>
      </c>
      <c r="D138" s="4">
        <f t="shared" si="19"/>
        <v>0</v>
      </c>
      <c r="E138" s="4">
        <f>IF(ISNA(VLOOKUP(A138,'Extra aflossing'!A:G,3,0)),0,VLOOKUP(A138,'Extra aflossing'!A:G,3,0))</f>
        <v>0</v>
      </c>
      <c r="F138" s="4">
        <f>J137*Invoer!$B$14/12</f>
        <v>0</v>
      </c>
      <c r="G138" s="4">
        <f t="shared" si="16"/>
        <v>0</v>
      </c>
      <c r="H138" s="4">
        <f t="shared" si="14"/>
        <v>0</v>
      </c>
      <c r="I138" s="4">
        <f t="shared" si="17"/>
        <v>0</v>
      </c>
      <c r="J138" s="4">
        <f t="shared" si="20"/>
        <v>0</v>
      </c>
    </row>
    <row r="139" spans="1:10" x14ac:dyDescent="0.25">
      <c r="A139" s="10">
        <f t="shared" si="18"/>
        <v>48611</v>
      </c>
      <c r="B139">
        <f t="shared" si="15"/>
        <v>12</v>
      </c>
      <c r="C139">
        <v>138</v>
      </c>
      <c r="D139" s="4">
        <f t="shared" si="19"/>
        <v>0</v>
      </c>
      <c r="E139" s="4">
        <f>IF(ISNA(VLOOKUP(A139,'Extra aflossing'!A:G,3,0)),0,VLOOKUP(A139,'Extra aflossing'!A:G,3,0))</f>
        <v>0</v>
      </c>
      <c r="F139" s="4">
        <f>J138*Invoer!$B$14/12</f>
        <v>0</v>
      </c>
      <c r="G139" s="4">
        <f t="shared" si="16"/>
        <v>0</v>
      </c>
      <c r="H139" s="4">
        <f t="shared" si="14"/>
        <v>0</v>
      </c>
      <c r="I139" s="4">
        <f t="shared" si="17"/>
        <v>0</v>
      </c>
      <c r="J139" s="4">
        <f t="shared" si="20"/>
        <v>0</v>
      </c>
    </row>
    <row r="140" spans="1:10" x14ac:dyDescent="0.25">
      <c r="A140" s="10">
        <f t="shared" si="18"/>
        <v>48639</v>
      </c>
      <c r="B140">
        <f t="shared" si="15"/>
        <v>12</v>
      </c>
      <c r="C140">
        <v>139</v>
      </c>
      <c r="D140" s="4">
        <f t="shared" si="19"/>
        <v>0</v>
      </c>
      <c r="E140" s="4">
        <f>IF(ISNA(VLOOKUP(A140,'Extra aflossing'!A:G,3,0)),0,VLOOKUP(A140,'Extra aflossing'!A:G,3,0))</f>
        <v>0</v>
      </c>
      <c r="F140" s="4">
        <f>J139*Invoer!$B$14/12</f>
        <v>0</v>
      </c>
      <c r="G140" s="4">
        <f t="shared" si="16"/>
        <v>0</v>
      </c>
      <c r="H140" s="4">
        <f t="shared" si="14"/>
        <v>0</v>
      </c>
      <c r="I140" s="4">
        <f t="shared" si="17"/>
        <v>0</v>
      </c>
      <c r="J140" s="4">
        <f t="shared" si="20"/>
        <v>0</v>
      </c>
    </row>
    <row r="141" spans="1:10" x14ac:dyDescent="0.25">
      <c r="A141" s="10">
        <f t="shared" si="18"/>
        <v>48670</v>
      </c>
      <c r="B141">
        <f t="shared" si="15"/>
        <v>12</v>
      </c>
      <c r="C141">
        <v>140</v>
      </c>
      <c r="D141" s="4">
        <f t="shared" si="19"/>
        <v>0</v>
      </c>
      <c r="E141" s="4">
        <f>IF(ISNA(VLOOKUP(A141,'Extra aflossing'!A:G,3,0)),0,VLOOKUP(A141,'Extra aflossing'!A:G,3,0))</f>
        <v>0</v>
      </c>
      <c r="F141" s="4">
        <f>J140*Invoer!$B$14/12</f>
        <v>0</v>
      </c>
      <c r="G141" s="4">
        <f t="shared" si="16"/>
        <v>0</v>
      </c>
      <c r="H141" s="4">
        <f t="shared" si="14"/>
        <v>0</v>
      </c>
      <c r="I141" s="4">
        <f t="shared" si="17"/>
        <v>0</v>
      </c>
      <c r="J141" s="4">
        <f t="shared" si="20"/>
        <v>0</v>
      </c>
    </row>
    <row r="142" spans="1:10" x14ac:dyDescent="0.25">
      <c r="A142" s="10">
        <f t="shared" si="18"/>
        <v>48700</v>
      </c>
      <c r="B142">
        <f t="shared" si="15"/>
        <v>12</v>
      </c>
      <c r="C142">
        <v>141</v>
      </c>
      <c r="D142" s="4">
        <f t="shared" si="19"/>
        <v>0</v>
      </c>
      <c r="E142" s="4">
        <f>IF(ISNA(VLOOKUP(A142,'Extra aflossing'!A:G,3,0)),0,VLOOKUP(A142,'Extra aflossing'!A:G,3,0))</f>
        <v>0</v>
      </c>
      <c r="F142" s="4">
        <f>J141*Invoer!$B$14/12</f>
        <v>0</v>
      </c>
      <c r="G142" s="4">
        <f t="shared" si="16"/>
        <v>0</v>
      </c>
      <c r="H142" s="4">
        <f t="shared" si="14"/>
        <v>0</v>
      </c>
      <c r="I142" s="4">
        <f t="shared" si="17"/>
        <v>0</v>
      </c>
      <c r="J142" s="4">
        <f t="shared" si="20"/>
        <v>0</v>
      </c>
    </row>
    <row r="143" spans="1:10" x14ac:dyDescent="0.25">
      <c r="A143" s="10">
        <f t="shared" si="18"/>
        <v>48731</v>
      </c>
      <c r="B143">
        <f t="shared" si="15"/>
        <v>12</v>
      </c>
      <c r="C143">
        <v>142</v>
      </c>
      <c r="D143" s="4">
        <f t="shared" si="19"/>
        <v>0</v>
      </c>
      <c r="E143" s="4">
        <f>IF(ISNA(VLOOKUP(A143,'Extra aflossing'!A:G,3,0)),0,VLOOKUP(A143,'Extra aflossing'!A:G,3,0))</f>
        <v>0</v>
      </c>
      <c r="F143" s="4">
        <f>J142*Invoer!$B$14/12</f>
        <v>0</v>
      </c>
      <c r="G143" s="4">
        <f t="shared" si="16"/>
        <v>0</v>
      </c>
      <c r="H143" s="4">
        <f t="shared" si="14"/>
        <v>0</v>
      </c>
      <c r="I143" s="4">
        <f t="shared" si="17"/>
        <v>0</v>
      </c>
      <c r="J143" s="4">
        <f t="shared" si="20"/>
        <v>0</v>
      </c>
    </row>
    <row r="144" spans="1:10" x14ac:dyDescent="0.25">
      <c r="A144" s="10">
        <f t="shared" si="18"/>
        <v>48761</v>
      </c>
      <c r="B144">
        <f t="shared" si="15"/>
        <v>12</v>
      </c>
      <c r="C144">
        <v>143</v>
      </c>
      <c r="D144" s="4">
        <f t="shared" si="19"/>
        <v>0</v>
      </c>
      <c r="E144" s="4">
        <f>IF(ISNA(VLOOKUP(A144,'Extra aflossing'!A:G,3,0)),0,VLOOKUP(A144,'Extra aflossing'!A:G,3,0))</f>
        <v>0</v>
      </c>
      <c r="F144" s="4">
        <f>J143*Invoer!$B$14/12</f>
        <v>0</v>
      </c>
      <c r="G144" s="4">
        <f t="shared" si="16"/>
        <v>0</v>
      </c>
      <c r="H144" s="4">
        <f t="shared" si="14"/>
        <v>0</v>
      </c>
      <c r="I144" s="4">
        <f t="shared" si="17"/>
        <v>0</v>
      </c>
      <c r="J144" s="4">
        <f t="shared" si="20"/>
        <v>0</v>
      </c>
    </row>
    <row r="145" spans="1:10" x14ac:dyDescent="0.25">
      <c r="A145" s="10">
        <f t="shared" si="18"/>
        <v>48792</v>
      </c>
      <c r="B145">
        <f t="shared" si="15"/>
        <v>12</v>
      </c>
      <c r="C145">
        <v>144</v>
      </c>
      <c r="D145" s="4">
        <f t="shared" si="19"/>
        <v>0</v>
      </c>
      <c r="E145" s="4">
        <f>IF(ISNA(VLOOKUP(A145,'Extra aflossing'!A:G,3,0)),0,VLOOKUP(A145,'Extra aflossing'!A:G,3,0))</f>
        <v>0</v>
      </c>
      <c r="F145" s="4">
        <f>J144*Invoer!$B$14/12</f>
        <v>0</v>
      </c>
      <c r="G145" s="4">
        <f t="shared" si="16"/>
        <v>0</v>
      </c>
      <c r="H145" s="4">
        <f t="shared" si="14"/>
        <v>0</v>
      </c>
      <c r="I145" s="4">
        <f t="shared" si="17"/>
        <v>0</v>
      </c>
      <c r="J145" s="4">
        <f t="shared" si="20"/>
        <v>0</v>
      </c>
    </row>
    <row r="146" spans="1:10" x14ac:dyDescent="0.25">
      <c r="A146" s="10">
        <f t="shared" si="18"/>
        <v>48823</v>
      </c>
      <c r="B146">
        <f t="shared" si="15"/>
        <v>13</v>
      </c>
      <c r="C146">
        <v>145</v>
      </c>
      <c r="D146" s="4">
        <f t="shared" si="19"/>
        <v>0</v>
      </c>
      <c r="E146" s="4">
        <f>IF(ISNA(VLOOKUP(A146,'Extra aflossing'!A:G,3,0)),0,VLOOKUP(A146,'Extra aflossing'!A:G,3,0))</f>
        <v>0</v>
      </c>
      <c r="F146" s="4">
        <f>J145*Invoer!$B$14/12</f>
        <v>0</v>
      </c>
      <c r="G146" s="4">
        <f t="shared" si="16"/>
        <v>0</v>
      </c>
      <c r="H146" s="4">
        <f t="shared" si="14"/>
        <v>0</v>
      </c>
      <c r="I146" s="4">
        <f t="shared" si="17"/>
        <v>0</v>
      </c>
      <c r="J146" s="4">
        <f t="shared" si="20"/>
        <v>0</v>
      </c>
    </row>
    <row r="147" spans="1:10" x14ac:dyDescent="0.25">
      <c r="A147" s="10">
        <f t="shared" si="18"/>
        <v>48853</v>
      </c>
      <c r="B147">
        <f t="shared" si="15"/>
        <v>13</v>
      </c>
      <c r="C147">
        <v>146</v>
      </c>
      <c r="D147" s="4">
        <f t="shared" si="19"/>
        <v>0</v>
      </c>
      <c r="E147" s="4">
        <f>IF(ISNA(VLOOKUP(A147,'Extra aflossing'!A:G,3,0)),0,VLOOKUP(A147,'Extra aflossing'!A:G,3,0))</f>
        <v>0</v>
      </c>
      <c r="F147" s="4">
        <f>J146*Invoer!$B$14/12</f>
        <v>0</v>
      </c>
      <c r="G147" s="4">
        <f t="shared" si="16"/>
        <v>0</v>
      </c>
      <c r="H147" s="4">
        <f t="shared" si="14"/>
        <v>0</v>
      </c>
      <c r="I147" s="4">
        <f t="shared" si="17"/>
        <v>0</v>
      </c>
      <c r="J147" s="4">
        <f t="shared" si="20"/>
        <v>0</v>
      </c>
    </row>
    <row r="148" spans="1:10" x14ac:dyDescent="0.25">
      <c r="A148" s="10">
        <f t="shared" si="18"/>
        <v>48884</v>
      </c>
      <c r="B148">
        <f t="shared" si="15"/>
        <v>13</v>
      </c>
      <c r="C148">
        <v>147</v>
      </c>
      <c r="D148" s="4">
        <f t="shared" si="19"/>
        <v>0</v>
      </c>
      <c r="E148" s="4">
        <f>IF(ISNA(VLOOKUP(A148,'Extra aflossing'!A:G,3,0)),0,VLOOKUP(A148,'Extra aflossing'!A:G,3,0))</f>
        <v>0</v>
      </c>
      <c r="F148" s="4">
        <f>J147*Invoer!$B$14/12</f>
        <v>0</v>
      </c>
      <c r="G148" s="4">
        <f t="shared" si="16"/>
        <v>0</v>
      </c>
      <c r="H148" s="4">
        <f t="shared" si="14"/>
        <v>0</v>
      </c>
      <c r="I148" s="4">
        <f t="shared" si="17"/>
        <v>0</v>
      </c>
      <c r="J148" s="4">
        <f t="shared" si="20"/>
        <v>0</v>
      </c>
    </row>
    <row r="149" spans="1:10" x14ac:dyDescent="0.25">
      <c r="A149" s="10">
        <f t="shared" si="18"/>
        <v>48914</v>
      </c>
      <c r="B149">
        <f t="shared" si="15"/>
        <v>13</v>
      </c>
      <c r="C149">
        <v>148</v>
      </c>
      <c r="D149" s="4">
        <f t="shared" si="19"/>
        <v>0</v>
      </c>
      <c r="E149" s="4">
        <f>IF(ISNA(VLOOKUP(A149,'Extra aflossing'!A:G,3,0)),0,VLOOKUP(A149,'Extra aflossing'!A:G,3,0))</f>
        <v>0</v>
      </c>
      <c r="F149" s="4">
        <f>J148*Invoer!$B$14/12</f>
        <v>0</v>
      </c>
      <c r="G149" s="4">
        <f t="shared" si="16"/>
        <v>0</v>
      </c>
      <c r="H149" s="4">
        <f t="shared" si="14"/>
        <v>0</v>
      </c>
      <c r="I149" s="4">
        <f t="shared" si="17"/>
        <v>0</v>
      </c>
      <c r="J149" s="4">
        <f t="shared" si="20"/>
        <v>0</v>
      </c>
    </row>
    <row r="150" spans="1:10" x14ac:dyDescent="0.25">
      <c r="A150" s="10">
        <f t="shared" si="18"/>
        <v>48945</v>
      </c>
      <c r="B150">
        <f t="shared" si="15"/>
        <v>13</v>
      </c>
      <c r="C150">
        <v>149</v>
      </c>
      <c r="D150" s="4">
        <f t="shared" si="19"/>
        <v>0</v>
      </c>
      <c r="E150" s="4">
        <f>IF(ISNA(VLOOKUP(A150,'Extra aflossing'!A:G,3,0)),0,VLOOKUP(A150,'Extra aflossing'!A:G,3,0))</f>
        <v>0</v>
      </c>
      <c r="F150" s="4">
        <f>J149*Invoer!$B$14/12</f>
        <v>0</v>
      </c>
      <c r="G150" s="4">
        <f t="shared" si="16"/>
        <v>0</v>
      </c>
      <c r="H150" s="4">
        <f t="shared" si="14"/>
        <v>0</v>
      </c>
      <c r="I150" s="4">
        <f t="shared" si="17"/>
        <v>0</v>
      </c>
      <c r="J150" s="4">
        <f t="shared" si="20"/>
        <v>0</v>
      </c>
    </row>
    <row r="151" spans="1:10" x14ac:dyDescent="0.25">
      <c r="A151" s="10">
        <f t="shared" si="18"/>
        <v>48976</v>
      </c>
      <c r="B151">
        <f t="shared" si="15"/>
        <v>13</v>
      </c>
      <c r="C151">
        <v>150</v>
      </c>
      <c r="D151" s="4">
        <f t="shared" si="19"/>
        <v>0</v>
      </c>
      <c r="E151" s="4">
        <f>IF(ISNA(VLOOKUP(A151,'Extra aflossing'!A:G,3,0)),0,VLOOKUP(A151,'Extra aflossing'!A:G,3,0))</f>
        <v>0</v>
      </c>
      <c r="F151" s="4">
        <f>J150*Invoer!$B$14/12</f>
        <v>0</v>
      </c>
      <c r="G151" s="4">
        <f t="shared" si="16"/>
        <v>0</v>
      </c>
      <c r="H151" s="4">
        <f t="shared" si="14"/>
        <v>0</v>
      </c>
      <c r="I151" s="4">
        <f t="shared" si="17"/>
        <v>0</v>
      </c>
      <c r="J151" s="4">
        <f t="shared" si="20"/>
        <v>0</v>
      </c>
    </row>
    <row r="152" spans="1:10" x14ac:dyDescent="0.25">
      <c r="A152" s="10">
        <f t="shared" si="18"/>
        <v>49004</v>
      </c>
      <c r="B152">
        <f t="shared" si="15"/>
        <v>13</v>
      </c>
      <c r="C152">
        <v>151</v>
      </c>
      <c r="D152" s="4">
        <f t="shared" si="19"/>
        <v>0</v>
      </c>
      <c r="E152" s="4">
        <f>IF(ISNA(VLOOKUP(A152,'Extra aflossing'!A:G,3,0)),0,VLOOKUP(A152,'Extra aflossing'!A:G,3,0))</f>
        <v>0</v>
      </c>
      <c r="F152" s="4">
        <f>J151*Invoer!$B$14/12</f>
        <v>0</v>
      </c>
      <c r="G152" s="4">
        <f t="shared" si="16"/>
        <v>0</v>
      </c>
      <c r="H152" s="4">
        <f t="shared" si="14"/>
        <v>0</v>
      </c>
      <c r="I152" s="4">
        <f t="shared" si="17"/>
        <v>0</v>
      </c>
      <c r="J152" s="4">
        <f t="shared" si="20"/>
        <v>0</v>
      </c>
    </row>
    <row r="153" spans="1:10" x14ac:dyDescent="0.25">
      <c r="A153" s="10">
        <f t="shared" si="18"/>
        <v>49035</v>
      </c>
      <c r="B153">
        <f t="shared" si="15"/>
        <v>13</v>
      </c>
      <c r="C153">
        <v>152</v>
      </c>
      <c r="D153" s="4">
        <f t="shared" si="19"/>
        <v>0</v>
      </c>
      <c r="E153" s="4">
        <f>IF(ISNA(VLOOKUP(A153,'Extra aflossing'!A:G,3,0)),0,VLOOKUP(A153,'Extra aflossing'!A:G,3,0))</f>
        <v>0</v>
      </c>
      <c r="F153" s="4">
        <f>J152*Invoer!$B$14/12</f>
        <v>0</v>
      </c>
      <c r="G153" s="4">
        <f t="shared" si="16"/>
        <v>0</v>
      </c>
      <c r="H153" s="4">
        <f t="shared" si="14"/>
        <v>0</v>
      </c>
      <c r="I153" s="4">
        <f t="shared" si="17"/>
        <v>0</v>
      </c>
      <c r="J153" s="4">
        <f t="shared" si="20"/>
        <v>0</v>
      </c>
    </row>
    <row r="154" spans="1:10" x14ac:dyDescent="0.25">
      <c r="A154" s="10">
        <f t="shared" si="18"/>
        <v>49065</v>
      </c>
      <c r="B154">
        <f t="shared" si="15"/>
        <v>13</v>
      </c>
      <c r="C154">
        <v>153</v>
      </c>
      <c r="D154" s="4">
        <f t="shared" si="19"/>
        <v>0</v>
      </c>
      <c r="E154" s="4">
        <f>IF(ISNA(VLOOKUP(A154,'Extra aflossing'!A:G,3,0)),0,VLOOKUP(A154,'Extra aflossing'!A:G,3,0))</f>
        <v>0</v>
      </c>
      <c r="F154" s="4">
        <f>J153*Invoer!$B$14/12</f>
        <v>0</v>
      </c>
      <c r="G154" s="4">
        <f t="shared" si="16"/>
        <v>0</v>
      </c>
      <c r="H154" s="4">
        <f t="shared" si="14"/>
        <v>0</v>
      </c>
      <c r="I154" s="4">
        <f t="shared" si="17"/>
        <v>0</v>
      </c>
      <c r="J154" s="4">
        <f t="shared" si="20"/>
        <v>0</v>
      </c>
    </row>
    <row r="155" spans="1:10" x14ac:dyDescent="0.25">
      <c r="A155" s="10">
        <f t="shared" si="18"/>
        <v>49096</v>
      </c>
      <c r="B155">
        <f t="shared" si="15"/>
        <v>13</v>
      </c>
      <c r="C155">
        <v>154</v>
      </c>
      <c r="D155" s="4">
        <f t="shared" si="19"/>
        <v>0</v>
      </c>
      <c r="E155" s="4">
        <f>IF(ISNA(VLOOKUP(A155,'Extra aflossing'!A:G,3,0)),0,VLOOKUP(A155,'Extra aflossing'!A:G,3,0))</f>
        <v>0</v>
      </c>
      <c r="F155" s="4">
        <f>J154*Invoer!$B$14/12</f>
        <v>0</v>
      </c>
      <c r="G155" s="4">
        <f t="shared" si="16"/>
        <v>0</v>
      </c>
      <c r="H155" s="4">
        <f t="shared" si="14"/>
        <v>0</v>
      </c>
      <c r="I155" s="4">
        <f t="shared" si="17"/>
        <v>0</v>
      </c>
      <c r="J155" s="4">
        <f t="shared" si="20"/>
        <v>0</v>
      </c>
    </row>
    <row r="156" spans="1:10" x14ac:dyDescent="0.25">
      <c r="A156" s="10">
        <f t="shared" si="18"/>
        <v>49126</v>
      </c>
      <c r="B156">
        <f t="shared" si="15"/>
        <v>13</v>
      </c>
      <c r="C156">
        <v>155</v>
      </c>
      <c r="D156" s="4">
        <f t="shared" si="19"/>
        <v>0</v>
      </c>
      <c r="E156" s="4">
        <f>IF(ISNA(VLOOKUP(A156,'Extra aflossing'!A:G,3,0)),0,VLOOKUP(A156,'Extra aflossing'!A:G,3,0))</f>
        <v>0</v>
      </c>
      <c r="F156" s="4">
        <f>J155*Invoer!$B$14/12</f>
        <v>0</v>
      </c>
      <c r="G156" s="4">
        <f t="shared" si="16"/>
        <v>0</v>
      </c>
      <c r="H156" s="4">
        <f t="shared" si="14"/>
        <v>0</v>
      </c>
      <c r="I156" s="4">
        <f t="shared" si="17"/>
        <v>0</v>
      </c>
      <c r="J156" s="4">
        <f t="shared" si="20"/>
        <v>0</v>
      </c>
    </row>
    <row r="157" spans="1:10" x14ac:dyDescent="0.25">
      <c r="A157" s="10">
        <f t="shared" si="18"/>
        <v>49157</v>
      </c>
      <c r="B157">
        <f t="shared" si="15"/>
        <v>13</v>
      </c>
      <c r="C157">
        <v>156</v>
      </c>
      <c r="D157" s="4">
        <f t="shared" si="19"/>
        <v>0</v>
      </c>
      <c r="E157" s="4">
        <f>IF(ISNA(VLOOKUP(A157,'Extra aflossing'!A:G,3,0)),0,VLOOKUP(A157,'Extra aflossing'!A:G,3,0))</f>
        <v>0</v>
      </c>
      <c r="F157" s="4">
        <f>J156*Invoer!$B$14/12</f>
        <v>0</v>
      </c>
      <c r="G157" s="4">
        <f t="shared" si="16"/>
        <v>0</v>
      </c>
      <c r="H157" s="4">
        <f t="shared" si="14"/>
        <v>0</v>
      </c>
      <c r="I157" s="4">
        <f t="shared" si="17"/>
        <v>0</v>
      </c>
      <c r="J157" s="4">
        <f t="shared" si="20"/>
        <v>0</v>
      </c>
    </row>
    <row r="158" spans="1:10" x14ac:dyDescent="0.25">
      <c r="A158" s="10">
        <f t="shared" si="18"/>
        <v>49188</v>
      </c>
      <c r="B158">
        <f t="shared" si="15"/>
        <v>14</v>
      </c>
      <c r="C158">
        <v>157</v>
      </c>
      <c r="D158" s="4">
        <f t="shared" si="19"/>
        <v>0</v>
      </c>
      <c r="E158" s="4">
        <f>IF(ISNA(VLOOKUP(A158,'Extra aflossing'!A:G,3,0)),0,VLOOKUP(A158,'Extra aflossing'!A:G,3,0))</f>
        <v>0</v>
      </c>
      <c r="F158" s="4">
        <f>J157*Invoer!$B$14/12</f>
        <v>0</v>
      </c>
      <c r="G158" s="4">
        <f t="shared" si="16"/>
        <v>0</v>
      </c>
      <c r="H158" s="4">
        <f t="shared" si="14"/>
        <v>0</v>
      </c>
      <c r="I158" s="4">
        <f t="shared" si="17"/>
        <v>0</v>
      </c>
      <c r="J158" s="4">
        <f t="shared" si="20"/>
        <v>0</v>
      </c>
    </row>
    <row r="159" spans="1:10" x14ac:dyDescent="0.25">
      <c r="A159" s="10">
        <f t="shared" si="18"/>
        <v>49218</v>
      </c>
      <c r="B159">
        <f t="shared" si="15"/>
        <v>14</v>
      </c>
      <c r="C159">
        <v>158</v>
      </c>
      <c r="D159" s="4">
        <f t="shared" si="19"/>
        <v>0</v>
      </c>
      <c r="E159" s="4">
        <f>IF(ISNA(VLOOKUP(A159,'Extra aflossing'!A:G,3,0)),0,VLOOKUP(A159,'Extra aflossing'!A:G,3,0))</f>
        <v>0</v>
      </c>
      <c r="F159" s="4">
        <f>J158*Invoer!$B$14/12</f>
        <v>0</v>
      </c>
      <c r="G159" s="4">
        <f t="shared" si="16"/>
        <v>0</v>
      </c>
      <c r="H159" s="4">
        <f t="shared" si="14"/>
        <v>0</v>
      </c>
      <c r="I159" s="4">
        <f t="shared" si="17"/>
        <v>0</v>
      </c>
      <c r="J159" s="4">
        <f t="shared" si="20"/>
        <v>0</v>
      </c>
    </row>
    <row r="160" spans="1:10" x14ac:dyDescent="0.25">
      <c r="A160" s="10">
        <f t="shared" si="18"/>
        <v>49249</v>
      </c>
      <c r="B160">
        <f t="shared" si="15"/>
        <v>14</v>
      </c>
      <c r="C160">
        <v>159</v>
      </c>
      <c r="D160" s="4">
        <f t="shared" si="19"/>
        <v>0</v>
      </c>
      <c r="E160" s="4">
        <f>IF(ISNA(VLOOKUP(A160,'Extra aflossing'!A:G,3,0)),0,VLOOKUP(A160,'Extra aflossing'!A:G,3,0))</f>
        <v>0</v>
      </c>
      <c r="F160" s="4">
        <f>J159*Invoer!$B$14/12</f>
        <v>0</v>
      </c>
      <c r="G160" s="4">
        <f t="shared" si="16"/>
        <v>0</v>
      </c>
      <c r="H160" s="4">
        <f t="shared" si="14"/>
        <v>0</v>
      </c>
      <c r="I160" s="4">
        <f t="shared" si="17"/>
        <v>0</v>
      </c>
      <c r="J160" s="4">
        <f t="shared" si="20"/>
        <v>0</v>
      </c>
    </row>
    <row r="161" spans="1:10" x14ac:dyDescent="0.25">
      <c r="A161" s="10">
        <f t="shared" si="18"/>
        <v>49279</v>
      </c>
      <c r="B161">
        <f t="shared" si="15"/>
        <v>14</v>
      </c>
      <c r="C161">
        <v>160</v>
      </c>
      <c r="D161" s="4">
        <f t="shared" si="19"/>
        <v>0</v>
      </c>
      <c r="E161" s="4">
        <f>IF(ISNA(VLOOKUP(A161,'Extra aflossing'!A:G,3,0)),0,VLOOKUP(A161,'Extra aflossing'!A:G,3,0))</f>
        <v>0</v>
      </c>
      <c r="F161" s="4">
        <f>J160*Invoer!$B$14/12</f>
        <v>0</v>
      </c>
      <c r="G161" s="4">
        <f t="shared" si="16"/>
        <v>0</v>
      </c>
      <c r="H161" s="4">
        <f t="shared" si="14"/>
        <v>0</v>
      </c>
      <c r="I161" s="4">
        <f t="shared" si="17"/>
        <v>0</v>
      </c>
      <c r="J161" s="4">
        <f t="shared" si="20"/>
        <v>0</v>
      </c>
    </row>
    <row r="162" spans="1:10" x14ac:dyDescent="0.25">
      <c r="A162" s="10">
        <f t="shared" si="18"/>
        <v>49310</v>
      </c>
      <c r="B162">
        <f t="shared" si="15"/>
        <v>14</v>
      </c>
      <c r="C162">
        <v>161</v>
      </c>
      <c r="D162" s="4">
        <f t="shared" si="19"/>
        <v>0</v>
      </c>
      <c r="E162" s="4">
        <f>IF(ISNA(VLOOKUP(A162,'Extra aflossing'!A:G,3,0)),0,VLOOKUP(A162,'Extra aflossing'!A:G,3,0))</f>
        <v>0</v>
      </c>
      <c r="F162" s="4">
        <f>J161*Invoer!$B$14/12</f>
        <v>0</v>
      </c>
      <c r="G162" s="4">
        <f t="shared" si="16"/>
        <v>0</v>
      </c>
      <c r="H162" s="4">
        <f t="shared" si="14"/>
        <v>0</v>
      </c>
      <c r="I162" s="4">
        <f t="shared" si="17"/>
        <v>0</v>
      </c>
      <c r="J162" s="4">
        <f t="shared" si="20"/>
        <v>0</v>
      </c>
    </row>
    <row r="163" spans="1:10" x14ac:dyDescent="0.25">
      <c r="A163" s="10">
        <f t="shared" si="18"/>
        <v>49341</v>
      </c>
      <c r="B163">
        <f t="shared" si="15"/>
        <v>14</v>
      </c>
      <c r="C163">
        <v>162</v>
      </c>
      <c r="D163" s="4">
        <f t="shared" si="19"/>
        <v>0</v>
      </c>
      <c r="E163" s="4">
        <f>IF(ISNA(VLOOKUP(A163,'Extra aflossing'!A:G,3,0)),0,VLOOKUP(A163,'Extra aflossing'!A:G,3,0))</f>
        <v>0</v>
      </c>
      <c r="F163" s="4">
        <f>J162*Invoer!$B$14/12</f>
        <v>0</v>
      </c>
      <c r="G163" s="4">
        <f t="shared" si="16"/>
        <v>0</v>
      </c>
      <c r="H163" s="4">
        <f t="shared" si="14"/>
        <v>0</v>
      </c>
      <c r="I163" s="4">
        <f t="shared" si="17"/>
        <v>0</v>
      </c>
      <c r="J163" s="4">
        <f t="shared" si="20"/>
        <v>0</v>
      </c>
    </row>
    <row r="164" spans="1:10" x14ac:dyDescent="0.25">
      <c r="A164" s="10">
        <f t="shared" si="18"/>
        <v>49369</v>
      </c>
      <c r="B164">
        <f t="shared" si="15"/>
        <v>14</v>
      </c>
      <c r="C164">
        <v>163</v>
      </c>
      <c r="D164" s="4">
        <f t="shared" si="19"/>
        <v>0</v>
      </c>
      <c r="E164" s="4">
        <f>IF(ISNA(VLOOKUP(A164,'Extra aflossing'!A:G,3,0)),0,VLOOKUP(A164,'Extra aflossing'!A:G,3,0))</f>
        <v>0</v>
      </c>
      <c r="F164" s="4">
        <f>J163*Invoer!$B$14/12</f>
        <v>0</v>
      </c>
      <c r="G164" s="4">
        <f t="shared" si="16"/>
        <v>0</v>
      </c>
      <c r="H164" s="4">
        <f t="shared" si="14"/>
        <v>0</v>
      </c>
      <c r="I164" s="4">
        <f t="shared" si="17"/>
        <v>0</v>
      </c>
      <c r="J164" s="4">
        <f t="shared" si="20"/>
        <v>0</v>
      </c>
    </row>
    <row r="165" spans="1:10" x14ac:dyDescent="0.25">
      <c r="A165" s="10">
        <f t="shared" si="18"/>
        <v>49400</v>
      </c>
      <c r="B165">
        <f t="shared" si="15"/>
        <v>14</v>
      </c>
      <c r="C165">
        <v>164</v>
      </c>
      <c r="D165" s="4">
        <f t="shared" si="19"/>
        <v>0</v>
      </c>
      <c r="E165" s="4">
        <f>IF(ISNA(VLOOKUP(A165,'Extra aflossing'!A:G,3,0)),0,VLOOKUP(A165,'Extra aflossing'!A:G,3,0))</f>
        <v>0</v>
      </c>
      <c r="F165" s="4">
        <f>J164*Invoer!$B$14/12</f>
        <v>0</v>
      </c>
      <c r="G165" s="4">
        <f t="shared" si="16"/>
        <v>0</v>
      </c>
      <c r="H165" s="4">
        <f t="shared" si="14"/>
        <v>0</v>
      </c>
      <c r="I165" s="4">
        <f t="shared" si="17"/>
        <v>0</v>
      </c>
      <c r="J165" s="4">
        <f t="shared" si="20"/>
        <v>0</v>
      </c>
    </row>
    <row r="166" spans="1:10" x14ac:dyDescent="0.25">
      <c r="A166" s="10">
        <f t="shared" si="18"/>
        <v>49430</v>
      </c>
      <c r="B166">
        <f t="shared" si="15"/>
        <v>14</v>
      </c>
      <c r="C166">
        <v>165</v>
      </c>
      <c r="D166" s="4">
        <f t="shared" si="19"/>
        <v>0</v>
      </c>
      <c r="E166" s="4">
        <f>IF(ISNA(VLOOKUP(A166,'Extra aflossing'!A:G,3,0)),0,VLOOKUP(A166,'Extra aflossing'!A:G,3,0))</f>
        <v>0</v>
      </c>
      <c r="F166" s="4">
        <f>J165*Invoer!$B$14/12</f>
        <v>0</v>
      </c>
      <c r="G166" s="4">
        <f t="shared" si="16"/>
        <v>0</v>
      </c>
      <c r="H166" s="4">
        <f t="shared" si="14"/>
        <v>0</v>
      </c>
      <c r="I166" s="4">
        <f t="shared" si="17"/>
        <v>0</v>
      </c>
      <c r="J166" s="4">
        <f t="shared" si="20"/>
        <v>0</v>
      </c>
    </row>
    <row r="167" spans="1:10" x14ac:dyDescent="0.25">
      <c r="A167" s="10">
        <f t="shared" si="18"/>
        <v>49461</v>
      </c>
      <c r="B167">
        <f t="shared" si="15"/>
        <v>14</v>
      </c>
      <c r="C167">
        <v>166</v>
      </c>
      <c r="D167" s="4">
        <f t="shared" si="19"/>
        <v>0</v>
      </c>
      <c r="E167" s="4">
        <f>IF(ISNA(VLOOKUP(A167,'Extra aflossing'!A:G,3,0)),0,VLOOKUP(A167,'Extra aflossing'!A:G,3,0))</f>
        <v>0</v>
      </c>
      <c r="F167" s="4">
        <f>J166*Invoer!$B$14/12</f>
        <v>0</v>
      </c>
      <c r="G167" s="4">
        <f t="shared" si="16"/>
        <v>0</v>
      </c>
      <c r="H167" s="4">
        <f t="shared" si="14"/>
        <v>0</v>
      </c>
      <c r="I167" s="4">
        <f t="shared" si="17"/>
        <v>0</v>
      </c>
      <c r="J167" s="4">
        <f t="shared" si="20"/>
        <v>0</v>
      </c>
    </row>
    <row r="168" spans="1:10" x14ac:dyDescent="0.25">
      <c r="A168" s="10">
        <f t="shared" si="18"/>
        <v>49491</v>
      </c>
      <c r="B168">
        <f t="shared" si="15"/>
        <v>14</v>
      </c>
      <c r="C168">
        <v>167</v>
      </c>
      <c r="D168" s="4">
        <f t="shared" si="19"/>
        <v>0</v>
      </c>
      <c r="E168" s="4">
        <f>IF(ISNA(VLOOKUP(A168,'Extra aflossing'!A:G,3,0)),0,VLOOKUP(A168,'Extra aflossing'!A:G,3,0))</f>
        <v>0</v>
      </c>
      <c r="F168" s="4">
        <f>J167*Invoer!$B$14/12</f>
        <v>0</v>
      </c>
      <c r="G168" s="4">
        <f t="shared" si="16"/>
        <v>0</v>
      </c>
      <c r="H168" s="4">
        <f t="shared" si="14"/>
        <v>0</v>
      </c>
      <c r="I168" s="4">
        <f t="shared" si="17"/>
        <v>0</v>
      </c>
      <c r="J168" s="4">
        <f t="shared" si="20"/>
        <v>0</v>
      </c>
    </row>
    <row r="169" spans="1:10" x14ac:dyDescent="0.25">
      <c r="A169" s="10">
        <f t="shared" si="18"/>
        <v>49522</v>
      </c>
      <c r="B169">
        <f t="shared" si="15"/>
        <v>14</v>
      </c>
      <c r="C169">
        <v>168</v>
      </c>
      <c r="D169" s="4">
        <f t="shared" si="19"/>
        <v>0</v>
      </c>
      <c r="E169" s="4">
        <f>IF(ISNA(VLOOKUP(A169,'Extra aflossing'!A:G,3,0)),0,VLOOKUP(A169,'Extra aflossing'!A:G,3,0))</f>
        <v>0</v>
      </c>
      <c r="F169" s="4">
        <f>J168*Invoer!$B$14/12</f>
        <v>0</v>
      </c>
      <c r="G169" s="4">
        <f t="shared" si="16"/>
        <v>0</v>
      </c>
      <c r="H169" s="4">
        <f t="shared" si="14"/>
        <v>0</v>
      </c>
      <c r="I169" s="4">
        <f t="shared" si="17"/>
        <v>0</v>
      </c>
      <c r="J169" s="4">
        <f t="shared" si="20"/>
        <v>0</v>
      </c>
    </row>
    <row r="170" spans="1:10" x14ac:dyDescent="0.25">
      <c r="A170" s="10">
        <f t="shared" si="18"/>
        <v>49553</v>
      </c>
      <c r="B170">
        <f t="shared" si="15"/>
        <v>15</v>
      </c>
      <c r="C170">
        <v>169</v>
      </c>
      <c r="D170" s="4">
        <f t="shared" si="19"/>
        <v>0</v>
      </c>
      <c r="E170" s="4">
        <f>IF(ISNA(VLOOKUP(A170,'Extra aflossing'!A:G,3,0)),0,VLOOKUP(A170,'Extra aflossing'!A:G,3,0))</f>
        <v>0</v>
      </c>
      <c r="F170" s="4">
        <f>J169*Invoer!$B$14/12</f>
        <v>0</v>
      </c>
      <c r="G170" s="4">
        <f t="shared" si="16"/>
        <v>0</v>
      </c>
      <c r="H170" s="4">
        <f t="shared" si="14"/>
        <v>0</v>
      </c>
      <c r="I170" s="4">
        <f t="shared" si="17"/>
        <v>0</v>
      </c>
      <c r="J170" s="4">
        <f t="shared" si="20"/>
        <v>0</v>
      </c>
    </row>
    <row r="171" spans="1:10" x14ac:dyDescent="0.25">
      <c r="A171" s="10">
        <f t="shared" si="18"/>
        <v>49583</v>
      </c>
      <c r="B171">
        <f t="shared" si="15"/>
        <v>15</v>
      </c>
      <c r="C171">
        <v>170</v>
      </c>
      <c r="D171" s="4">
        <f t="shared" si="19"/>
        <v>0</v>
      </c>
      <c r="E171" s="4">
        <f>IF(ISNA(VLOOKUP(A171,'Extra aflossing'!A:G,3,0)),0,VLOOKUP(A171,'Extra aflossing'!A:G,3,0))</f>
        <v>0</v>
      </c>
      <c r="F171" s="4">
        <f>J170*Invoer!$B$14/12</f>
        <v>0</v>
      </c>
      <c r="G171" s="4">
        <f t="shared" si="16"/>
        <v>0</v>
      </c>
      <c r="H171" s="4">
        <f t="shared" si="14"/>
        <v>0</v>
      </c>
      <c r="I171" s="4">
        <f t="shared" si="17"/>
        <v>0</v>
      </c>
      <c r="J171" s="4">
        <f t="shared" si="20"/>
        <v>0</v>
      </c>
    </row>
    <row r="172" spans="1:10" x14ac:dyDescent="0.25">
      <c r="A172" s="10">
        <f t="shared" si="18"/>
        <v>49614</v>
      </c>
      <c r="B172">
        <f t="shared" si="15"/>
        <v>15</v>
      </c>
      <c r="C172">
        <v>171</v>
      </c>
      <c r="D172" s="4">
        <f t="shared" si="19"/>
        <v>0</v>
      </c>
      <c r="E172" s="4">
        <f>IF(ISNA(VLOOKUP(A172,'Extra aflossing'!A:G,3,0)),0,VLOOKUP(A172,'Extra aflossing'!A:G,3,0))</f>
        <v>0</v>
      </c>
      <c r="F172" s="4">
        <f>J171*Invoer!$B$14/12</f>
        <v>0</v>
      </c>
      <c r="G172" s="4">
        <f t="shared" si="16"/>
        <v>0</v>
      </c>
      <c r="H172" s="4">
        <f t="shared" si="14"/>
        <v>0</v>
      </c>
      <c r="I172" s="4">
        <f t="shared" si="17"/>
        <v>0</v>
      </c>
      <c r="J172" s="4">
        <f t="shared" si="20"/>
        <v>0</v>
      </c>
    </row>
    <row r="173" spans="1:10" x14ac:dyDescent="0.25">
      <c r="A173" s="10">
        <f t="shared" si="18"/>
        <v>49644</v>
      </c>
      <c r="B173">
        <f t="shared" si="15"/>
        <v>15</v>
      </c>
      <c r="C173">
        <v>172</v>
      </c>
      <c r="D173" s="4">
        <f t="shared" si="19"/>
        <v>0</v>
      </c>
      <c r="E173" s="4">
        <f>IF(ISNA(VLOOKUP(A173,'Extra aflossing'!A:G,3,0)),0,VLOOKUP(A173,'Extra aflossing'!A:G,3,0))</f>
        <v>0</v>
      </c>
      <c r="F173" s="4">
        <f>J172*Invoer!$B$14/12</f>
        <v>0</v>
      </c>
      <c r="G173" s="4">
        <f t="shared" si="16"/>
        <v>0</v>
      </c>
      <c r="H173" s="4">
        <f t="shared" si="14"/>
        <v>0</v>
      </c>
      <c r="I173" s="4">
        <f t="shared" si="17"/>
        <v>0</v>
      </c>
      <c r="J173" s="4">
        <f t="shared" si="20"/>
        <v>0</v>
      </c>
    </row>
    <row r="174" spans="1:10" x14ac:dyDescent="0.25">
      <c r="A174" s="10">
        <f t="shared" si="18"/>
        <v>49675</v>
      </c>
      <c r="B174">
        <f t="shared" si="15"/>
        <v>15</v>
      </c>
      <c r="C174">
        <v>173</v>
      </c>
      <c r="D174" s="4">
        <f t="shared" si="19"/>
        <v>0</v>
      </c>
      <c r="E174" s="4">
        <f>IF(ISNA(VLOOKUP(A174,'Extra aflossing'!A:G,3,0)),0,VLOOKUP(A174,'Extra aflossing'!A:G,3,0))</f>
        <v>0</v>
      </c>
      <c r="F174" s="4">
        <f>J173*Invoer!$B$14/12</f>
        <v>0</v>
      </c>
      <c r="G174" s="4">
        <f t="shared" si="16"/>
        <v>0</v>
      </c>
      <c r="H174" s="4">
        <f t="shared" si="14"/>
        <v>0</v>
      </c>
      <c r="I174" s="4">
        <f t="shared" si="17"/>
        <v>0</v>
      </c>
      <c r="J174" s="4">
        <f t="shared" si="20"/>
        <v>0</v>
      </c>
    </row>
    <row r="175" spans="1:10" x14ac:dyDescent="0.25">
      <c r="A175" s="10">
        <f t="shared" si="18"/>
        <v>49706</v>
      </c>
      <c r="B175">
        <f t="shared" si="15"/>
        <v>15</v>
      </c>
      <c r="C175">
        <v>174</v>
      </c>
      <c r="D175" s="4">
        <f t="shared" si="19"/>
        <v>0</v>
      </c>
      <c r="E175" s="4">
        <f>IF(ISNA(VLOOKUP(A175,'Extra aflossing'!A:G,3,0)),0,VLOOKUP(A175,'Extra aflossing'!A:G,3,0))</f>
        <v>0</v>
      </c>
      <c r="F175" s="4">
        <f>J174*Invoer!$B$14/12</f>
        <v>0</v>
      </c>
      <c r="G175" s="4">
        <f t="shared" si="16"/>
        <v>0</v>
      </c>
      <c r="H175" s="4">
        <f t="shared" si="14"/>
        <v>0</v>
      </c>
      <c r="I175" s="4">
        <f t="shared" si="17"/>
        <v>0</v>
      </c>
      <c r="J175" s="4">
        <f t="shared" si="20"/>
        <v>0</v>
      </c>
    </row>
    <row r="176" spans="1:10" x14ac:dyDescent="0.25">
      <c r="A176" s="10">
        <f t="shared" si="18"/>
        <v>49735</v>
      </c>
      <c r="B176">
        <f t="shared" si="15"/>
        <v>15</v>
      </c>
      <c r="C176">
        <v>175</v>
      </c>
      <c r="D176" s="4">
        <f t="shared" si="19"/>
        <v>0</v>
      </c>
      <c r="E176" s="4">
        <f>IF(ISNA(VLOOKUP(A176,'Extra aflossing'!A:G,3,0)),0,VLOOKUP(A176,'Extra aflossing'!A:G,3,0))</f>
        <v>0</v>
      </c>
      <c r="F176" s="4">
        <f>J175*Invoer!$B$14/12</f>
        <v>0</v>
      </c>
      <c r="G176" s="4">
        <f t="shared" si="16"/>
        <v>0</v>
      </c>
      <c r="H176" s="4">
        <f t="shared" si="14"/>
        <v>0</v>
      </c>
      <c r="I176" s="4">
        <f t="shared" si="17"/>
        <v>0</v>
      </c>
      <c r="J176" s="4">
        <f t="shared" si="20"/>
        <v>0</v>
      </c>
    </row>
    <row r="177" spans="1:10" x14ac:dyDescent="0.25">
      <c r="A177" s="10">
        <f t="shared" si="18"/>
        <v>49766</v>
      </c>
      <c r="B177">
        <f t="shared" si="15"/>
        <v>15</v>
      </c>
      <c r="C177">
        <v>176</v>
      </c>
      <c r="D177" s="4">
        <f t="shared" si="19"/>
        <v>0</v>
      </c>
      <c r="E177" s="4">
        <f>IF(ISNA(VLOOKUP(A177,'Extra aflossing'!A:G,3,0)),0,VLOOKUP(A177,'Extra aflossing'!A:G,3,0))</f>
        <v>0</v>
      </c>
      <c r="F177" s="4">
        <f>J176*Invoer!$B$14/12</f>
        <v>0</v>
      </c>
      <c r="G177" s="4">
        <f t="shared" si="16"/>
        <v>0</v>
      </c>
      <c r="H177" s="4">
        <f t="shared" si="14"/>
        <v>0</v>
      </c>
      <c r="I177" s="4">
        <f t="shared" si="17"/>
        <v>0</v>
      </c>
      <c r="J177" s="4">
        <f t="shared" si="20"/>
        <v>0</v>
      </c>
    </row>
    <row r="178" spans="1:10" x14ac:dyDescent="0.25">
      <c r="A178" s="10">
        <f t="shared" si="18"/>
        <v>49796</v>
      </c>
      <c r="B178">
        <f t="shared" si="15"/>
        <v>15</v>
      </c>
      <c r="C178">
        <v>177</v>
      </c>
      <c r="D178" s="4">
        <f t="shared" si="19"/>
        <v>0</v>
      </c>
      <c r="E178" s="4">
        <f>IF(ISNA(VLOOKUP(A178,'Extra aflossing'!A:G,3,0)),0,VLOOKUP(A178,'Extra aflossing'!A:G,3,0))</f>
        <v>0</v>
      </c>
      <c r="F178" s="4">
        <f>J177*Invoer!$B$14/12</f>
        <v>0</v>
      </c>
      <c r="G178" s="4">
        <f t="shared" si="16"/>
        <v>0</v>
      </c>
      <c r="H178" s="4">
        <f t="shared" si="14"/>
        <v>0</v>
      </c>
      <c r="I178" s="4">
        <f t="shared" si="17"/>
        <v>0</v>
      </c>
      <c r="J178" s="4">
        <f t="shared" si="20"/>
        <v>0</v>
      </c>
    </row>
    <row r="179" spans="1:10" x14ac:dyDescent="0.25">
      <c r="A179" s="10">
        <f t="shared" si="18"/>
        <v>49827</v>
      </c>
      <c r="B179">
        <f t="shared" si="15"/>
        <v>15</v>
      </c>
      <c r="C179">
        <v>178</v>
      </c>
      <c r="D179" s="4">
        <f t="shared" si="19"/>
        <v>0</v>
      </c>
      <c r="E179" s="4">
        <f>IF(ISNA(VLOOKUP(A179,'Extra aflossing'!A:G,3,0)),0,VLOOKUP(A179,'Extra aflossing'!A:G,3,0))</f>
        <v>0</v>
      </c>
      <c r="F179" s="4">
        <f>J178*Invoer!$B$14/12</f>
        <v>0</v>
      </c>
      <c r="G179" s="4">
        <f t="shared" si="16"/>
        <v>0</v>
      </c>
      <c r="H179" s="4">
        <f t="shared" si="14"/>
        <v>0</v>
      </c>
      <c r="I179" s="4">
        <f t="shared" si="17"/>
        <v>0</v>
      </c>
      <c r="J179" s="4">
        <f t="shared" si="20"/>
        <v>0</v>
      </c>
    </row>
    <row r="180" spans="1:10" x14ac:dyDescent="0.25">
      <c r="A180" s="10">
        <f t="shared" si="18"/>
        <v>49857</v>
      </c>
      <c r="B180">
        <f t="shared" si="15"/>
        <v>15</v>
      </c>
      <c r="C180">
        <v>179</v>
      </c>
      <c r="D180" s="4">
        <f t="shared" si="19"/>
        <v>0</v>
      </c>
      <c r="E180" s="4">
        <f>IF(ISNA(VLOOKUP(A180,'Extra aflossing'!A:G,3,0)),0,VLOOKUP(A180,'Extra aflossing'!A:G,3,0))</f>
        <v>0</v>
      </c>
      <c r="F180" s="4">
        <f>J179*Invoer!$B$14/12</f>
        <v>0</v>
      </c>
      <c r="G180" s="4">
        <f t="shared" si="16"/>
        <v>0</v>
      </c>
      <c r="H180" s="4">
        <f t="shared" si="14"/>
        <v>0</v>
      </c>
      <c r="I180" s="4">
        <f t="shared" si="17"/>
        <v>0</v>
      </c>
      <c r="J180" s="4">
        <f t="shared" si="20"/>
        <v>0</v>
      </c>
    </row>
    <row r="181" spans="1:10" x14ac:dyDescent="0.25">
      <c r="A181" s="10">
        <f t="shared" si="18"/>
        <v>49888</v>
      </c>
      <c r="B181">
        <f t="shared" si="15"/>
        <v>15</v>
      </c>
      <c r="C181">
        <v>180</v>
      </c>
      <c r="D181" s="4">
        <f t="shared" si="19"/>
        <v>0</v>
      </c>
      <c r="E181" s="4">
        <f>IF(ISNA(VLOOKUP(A181,'Extra aflossing'!A:G,3,0)),0,VLOOKUP(A181,'Extra aflossing'!A:G,3,0))</f>
        <v>0</v>
      </c>
      <c r="F181" s="4">
        <f>J180*Invoer!$B$14/12</f>
        <v>0</v>
      </c>
      <c r="G181" s="4">
        <f t="shared" si="16"/>
        <v>0</v>
      </c>
      <c r="H181" s="4">
        <f t="shared" si="14"/>
        <v>0</v>
      </c>
      <c r="I181" s="4">
        <f t="shared" si="17"/>
        <v>0</v>
      </c>
      <c r="J181" s="4">
        <f t="shared" si="20"/>
        <v>0</v>
      </c>
    </row>
    <row r="182" spans="1:10" x14ac:dyDescent="0.25">
      <c r="A182" s="10">
        <f t="shared" si="18"/>
        <v>49919</v>
      </c>
      <c r="B182">
        <f t="shared" si="15"/>
        <v>16</v>
      </c>
      <c r="C182">
        <v>181</v>
      </c>
      <c r="D182" s="4">
        <f t="shared" si="19"/>
        <v>0</v>
      </c>
      <c r="E182" s="4">
        <f>IF(ISNA(VLOOKUP(A182,'Extra aflossing'!A:G,3,0)),0,VLOOKUP(A182,'Extra aflossing'!A:G,3,0))</f>
        <v>0</v>
      </c>
      <c r="F182" s="4">
        <f>J181*Invoer!$B$15/12</f>
        <v>0</v>
      </c>
      <c r="G182" s="4">
        <f t="shared" si="16"/>
        <v>0</v>
      </c>
      <c r="H182" s="4">
        <f t="shared" si="14"/>
        <v>0</v>
      </c>
      <c r="I182" s="4">
        <f t="shared" si="17"/>
        <v>0</v>
      </c>
      <c r="J182" s="4">
        <f t="shared" si="20"/>
        <v>0</v>
      </c>
    </row>
    <row r="183" spans="1:10" x14ac:dyDescent="0.25">
      <c r="A183" s="10">
        <f t="shared" si="18"/>
        <v>49949</v>
      </c>
      <c r="B183">
        <f t="shared" si="15"/>
        <v>16</v>
      </c>
      <c r="C183">
        <v>182</v>
      </c>
      <c r="D183" s="4">
        <f t="shared" si="19"/>
        <v>0</v>
      </c>
      <c r="E183" s="4">
        <f>IF(ISNA(VLOOKUP(A183,'Extra aflossing'!A:G,3,0)),0,VLOOKUP(A183,'Extra aflossing'!A:G,3,0))</f>
        <v>0</v>
      </c>
      <c r="F183" s="4">
        <f>J182*Invoer!$B$15/12</f>
        <v>0</v>
      </c>
      <c r="G183" s="4">
        <f t="shared" si="16"/>
        <v>0</v>
      </c>
      <c r="H183" s="4">
        <f t="shared" si="14"/>
        <v>0</v>
      </c>
      <c r="I183" s="4">
        <f t="shared" si="17"/>
        <v>0</v>
      </c>
      <c r="J183" s="4">
        <f t="shared" si="20"/>
        <v>0</v>
      </c>
    </row>
    <row r="184" spans="1:10" x14ac:dyDescent="0.25">
      <c r="A184" s="10">
        <f t="shared" si="18"/>
        <v>49980</v>
      </c>
      <c r="B184">
        <f t="shared" si="15"/>
        <v>16</v>
      </c>
      <c r="C184">
        <v>183</v>
      </c>
      <c r="D184" s="4">
        <f t="shared" si="19"/>
        <v>0</v>
      </c>
      <c r="E184" s="4">
        <f>IF(ISNA(VLOOKUP(A184,'Extra aflossing'!A:G,3,0)),0,VLOOKUP(A184,'Extra aflossing'!A:G,3,0))</f>
        <v>0</v>
      </c>
      <c r="F184" s="4">
        <f>J183*Invoer!$B$15/12</f>
        <v>0</v>
      </c>
      <c r="G184" s="4">
        <f t="shared" si="16"/>
        <v>0</v>
      </c>
      <c r="H184" s="4">
        <f t="shared" si="14"/>
        <v>0</v>
      </c>
      <c r="I184" s="4">
        <f t="shared" si="17"/>
        <v>0</v>
      </c>
      <c r="J184" s="4">
        <f t="shared" si="20"/>
        <v>0</v>
      </c>
    </row>
    <row r="185" spans="1:10" x14ac:dyDescent="0.25">
      <c r="A185" s="10">
        <f t="shared" si="18"/>
        <v>50010</v>
      </c>
      <c r="B185">
        <f t="shared" si="15"/>
        <v>16</v>
      </c>
      <c r="C185">
        <v>184</v>
      </c>
      <c r="D185" s="4">
        <f t="shared" si="19"/>
        <v>0</v>
      </c>
      <c r="E185" s="4">
        <f>IF(ISNA(VLOOKUP(A185,'Extra aflossing'!A:G,3,0)),0,VLOOKUP(A185,'Extra aflossing'!A:G,3,0))</f>
        <v>0</v>
      </c>
      <c r="F185" s="4">
        <f>J184*Invoer!$B$15/12</f>
        <v>0</v>
      </c>
      <c r="G185" s="4">
        <f t="shared" si="16"/>
        <v>0</v>
      </c>
      <c r="H185" s="4">
        <f t="shared" si="14"/>
        <v>0</v>
      </c>
      <c r="I185" s="4">
        <f t="shared" si="17"/>
        <v>0</v>
      </c>
      <c r="J185" s="4">
        <f t="shared" si="20"/>
        <v>0</v>
      </c>
    </row>
    <row r="186" spans="1:10" x14ac:dyDescent="0.25">
      <c r="A186" s="10">
        <f t="shared" si="18"/>
        <v>50041</v>
      </c>
      <c r="B186">
        <f t="shared" si="15"/>
        <v>16</v>
      </c>
      <c r="C186">
        <v>185</v>
      </c>
      <c r="D186" s="4">
        <f t="shared" si="19"/>
        <v>0</v>
      </c>
      <c r="E186" s="4">
        <f>IF(ISNA(VLOOKUP(A186,'Extra aflossing'!A:G,3,0)),0,VLOOKUP(A186,'Extra aflossing'!A:G,3,0))</f>
        <v>0</v>
      </c>
      <c r="F186" s="4">
        <f>J185*Invoer!$B$15/12</f>
        <v>0</v>
      </c>
      <c r="G186" s="4">
        <f t="shared" si="16"/>
        <v>0</v>
      </c>
      <c r="H186" s="4">
        <f t="shared" si="14"/>
        <v>0</v>
      </c>
      <c r="I186" s="4">
        <f t="shared" si="17"/>
        <v>0</v>
      </c>
      <c r="J186" s="4">
        <f t="shared" si="20"/>
        <v>0</v>
      </c>
    </row>
    <row r="187" spans="1:10" x14ac:dyDescent="0.25">
      <c r="A187" s="10">
        <f t="shared" si="18"/>
        <v>50072</v>
      </c>
      <c r="B187">
        <f t="shared" si="15"/>
        <v>16</v>
      </c>
      <c r="C187">
        <v>186</v>
      </c>
      <c r="D187" s="4">
        <f t="shared" si="19"/>
        <v>0</v>
      </c>
      <c r="E187" s="4">
        <f>IF(ISNA(VLOOKUP(A187,'Extra aflossing'!A:G,3,0)),0,VLOOKUP(A187,'Extra aflossing'!A:G,3,0))</f>
        <v>0</v>
      </c>
      <c r="F187" s="4">
        <f>J186*Invoer!$B$15/12</f>
        <v>0</v>
      </c>
      <c r="G187" s="4">
        <f t="shared" si="16"/>
        <v>0</v>
      </c>
      <c r="H187" s="4">
        <f t="shared" si="14"/>
        <v>0</v>
      </c>
      <c r="I187" s="4">
        <f t="shared" si="17"/>
        <v>0</v>
      </c>
      <c r="J187" s="4">
        <f t="shared" si="20"/>
        <v>0</v>
      </c>
    </row>
    <row r="188" spans="1:10" x14ac:dyDescent="0.25">
      <c r="A188" s="10">
        <f t="shared" si="18"/>
        <v>50100</v>
      </c>
      <c r="B188">
        <f t="shared" si="15"/>
        <v>16</v>
      </c>
      <c r="C188">
        <v>187</v>
      </c>
      <c r="D188" s="4">
        <f t="shared" si="19"/>
        <v>0</v>
      </c>
      <c r="E188" s="4">
        <f>IF(ISNA(VLOOKUP(A188,'Extra aflossing'!A:G,3,0)),0,VLOOKUP(A188,'Extra aflossing'!A:G,3,0))</f>
        <v>0</v>
      </c>
      <c r="F188" s="4">
        <f>J187*Invoer!$B$15/12</f>
        <v>0</v>
      </c>
      <c r="G188" s="4">
        <f t="shared" si="16"/>
        <v>0</v>
      </c>
      <c r="H188" s="4">
        <f t="shared" si="14"/>
        <v>0</v>
      </c>
      <c r="I188" s="4">
        <f t="shared" si="17"/>
        <v>0</v>
      </c>
      <c r="J188" s="4">
        <f t="shared" si="20"/>
        <v>0</v>
      </c>
    </row>
    <row r="189" spans="1:10" x14ac:dyDescent="0.25">
      <c r="A189" s="10">
        <f t="shared" si="18"/>
        <v>50131</v>
      </c>
      <c r="B189">
        <f t="shared" si="15"/>
        <v>16</v>
      </c>
      <c r="C189">
        <v>188</v>
      </c>
      <c r="D189" s="4">
        <f t="shared" si="19"/>
        <v>0</v>
      </c>
      <c r="E189" s="4">
        <f>IF(ISNA(VLOOKUP(A189,'Extra aflossing'!A:G,3,0)),0,VLOOKUP(A189,'Extra aflossing'!A:G,3,0))</f>
        <v>0</v>
      </c>
      <c r="F189" s="4">
        <f>J188*Invoer!$B$15/12</f>
        <v>0</v>
      </c>
      <c r="G189" s="4">
        <f t="shared" si="16"/>
        <v>0</v>
      </c>
      <c r="H189" s="4">
        <f t="shared" si="14"/>
        <v>0</v>
      </c>
      <c r="I189" s="4">
        <f t="shared" si="17"/>
        <v>0</v>
      </c>
      <c r="J189" s="4">
        <f t="shared" si="20"/>
        <v>0</v>
      </c>
    </row>
    <row r="190" spans="1:10" x14ac:dyDescent="0.25">
      <c r="A190" s="10">
        <f t="shared" si="18"/>
        <v>50161</v>
      </c>
      <c r="B190">
        <f t="shared" si="15"/>
        <v>16</v>
      </c>
      <c r="C190">
        <v>189</v>
      </c>
      <c r="D190" s="4">
        <f t="shared" si="19"/>
        <v>0</v>
      </c>
      <c r="E190" s="4">
        <f>IF(ISNA(VLOOKUP(A190,'Extra aflossing'!A:G,3,0)),0,VLOOKUP(A190,'Extra aflossing'!A:G,3,0))</f>
        <v>0</v>
      </c>
      <c r="F190" s="4">
        <f>J189*Invoer!$B$15/12</f>
        <v>0</v>
      </c>
      <c r="G190" s="4">
        <f t="shared" si="16"/>
        <v>0</v>
      </c>
      <c r="H190" s="4">
        <f t="shared" si="14"/>
        <v>0</v>
      </c>
      <c r="I190" s="4">
        <f t="shared" si="17"/>
        <v>0</v>
      </c>
      <c r="J190" s="4">
        <f t="shared" si="20"/>
        <v>0</v>
      </c>
    </row>
    <row r="191" spans="1:10" x14ac:dyDescent="0.25">
      <c r="A191" s="10">
        <f t="shared" si="18"/>
        <v>50192</v>
      </c>
      <c r="B191">
        <f t="shared" si="15"/>
        <v>16</v>
      </c>
      <c r="C191">
        <v>190</v>
      </c>
      <c r="D191" s="4">
        <f t="shared" si="19"/>
        <v>0</v>
      </c>
      <c r="E191" s="4">
        <f>IF(ISNA(VLOOKUP(A191,'Extra aflossing'!A:G,3,0)),0,VLOOKUP(A191,'Extra aflossing'!A:G,3,0))</f>
        <v>0</v>
      </c>
      <c r="F191" s="4">
        <f>J190*Invoer!$B$15/12</f>
        <v>0</v>
      </c>
      <c r="G191" s="4">
        <f t="shared" si="16"/>
        <v>0</v>
      </c>
      <c r="H191" s="4">
        <f t="shared" si="14"/>
        <v>0</v>
      </c>
      <c r="I191" s="4">
        <f t="shared" si="17"/>
        <v>0</v>
      </c>
      <c r="J191" s="4">
        <f t="shared" si="20"/>
        <v>0</v>
      </c>
    </row>
    <row r="192" spans="1:10" x14ac:dyDescent="0.25">
      <c r="A192" s="10">
        <f t="shared" si="18"/>
        <v>50222</v>
      </c>
      <c r="B192">
        <f t="shared" si="15"/>
        <v>16</v>
      </c>
      <c r="C192">
        <v>191</v>
      </c>
      <c r="D192" s="4">
        <f t="shared" si="19"/>
        <v>0</v>
      </c>
      <c r="E192" s="4">
        <f>IF(ISNA(VLOOKUP(A192,'Extra aflossing'!A:G,3,0)),0,VLOOKUP(A192,'Extra aflossing'!A:G,3,0))</f>
        <v>0</v>
      </c>
      <c r="F192" s="4">
        <f>J191*Invoer!$B$15/12</f>
        <v>0</v>
      </c>
      <c r="G192" s="4">
        <f t="shared" si="16"/>
        <v>0</v>
      </c>
      <c r="H192" s="4">
        <f t="shared" si="14"/>
        <v>0</v>
      </c>
      <c r="I192" s="4">
        <f t="shared" si="17"/>
        <v>0</v>
      </c>
      <c r="J192" s="4">
        <f t="shared" si="20"/>
        <v>0</v>
      </c>
    </row>
    <row r="193" spans="1:10" x14ac:dyDescent="0.25">
      <c r="A193" s="10">
        <f t="shared" si="18"/>
        <v>50253</v>
      </c>
      <c r="B193">
        <f t="shared" si="15"/>
        <v>16</v>
      </c>
      <c r="C193">
        <v>192</v>
      </c>
      <c r="D193" s="4">
        <f t="shared" si="19"/>
        <v>0</v>
      </c>
      <c r="E193" s="4">
        <f>IF(ISNA(VLOOKUP(A193,'Extra aflossing'!A:G,3,0)),0,VLOOKUP(A193,'Extra aflossing'!A:G,3,0))</f>
        <v>0</v>
      </c>
      <c r="F193" s="4">
        <f>J192*Invoer!$B$15/12</f>
        <v>0</v>
      </c>
      <c r="G193" s="4">
        <f t="shared" si="16"/>
        <v>0</v>
      </c>
      <c r="H193" s="4">
        <f t="shared" si="14"/>
        <v>0</v>
      </c>
      <c r="I193" s="4">
        <f t="shared" si="17"/>
        <v>0</v>
      </c>
      <c r="J193" s="4">
        <f t="shared" si="20"/>
        <v>0</v>
      </c>
    </row>
    <row r="194" spans="1:10" x14ac:dyDescent="0.25">
      <c r="A194" s="10">
        <f t="shared" si="18"/>
        <v>50284</v>
      </c>
      <c r="B194">
        <f t="shared" si="15"/>
        <v>17</v>
      </c>
      <c r="C194">
        <v>193</v>
      </c>
      <c r="D194" s="4">
        <f t="shared" si="19"/>
        <v>0</v>
      </c>
      <c r="E194" s="4">
        <f>IF(ISNA(VLOOKUP(A194,'Extra aflossing'!A:G,3,0)),0,VLOOKUP(A194,'Extra aflossing'!A:G,3,0))</f>
        <v>0</v>
      </c>
      <c r="F194" s="4">
        <f>J193*Invoer!$B$15/12</f>
        <v>0</v>
      </c>
      <c r="G194" s="4">
        <f t="shared" si="16"/>
        <v>0</v>
      </c>
      <c r="H194" s="4">
        <f t="shared" ref="H194:H257" si="21">IF(F194-(Eigenwoningforfait/12)&lt;=0,0,(F194-(Eigenwoningforfait/12))*Belastingpercentage)</f>
        <v>0</v>
      </c>
      <c r="I194" s="4">
        <f t="shared" si="17"/>
        <v>0</v>
      </c>
      <c r="J194" s="4">
        <f t="shared" si="20"/>
        <v>0</v>
      </c>
    </row>
    <row r="195" spans="1:10" x14ac:dyDescent="0.25">
      <c r="A195" s="10">
        <f t="shared" si="18"/>
        <v>50314</v>
      </c>
      <c r="B195">
        <f t="shared" ref="B195:B258" si="22">CEILING(C195/12,1)</f>
        <v>17</v>
      </c>
      <c r="C195">
        <v>194</v>
      </c>
      <c r="D195" s="4">
        <f t="shared" si="19"/>
        <v>0</v>
      </c>
      <c r="E195" s="4">
        <f>IF(ISNA(VLOOKUP(A195,'Extra aflossing'!A:G,3,0)),0,VLOOKUP(A195,'Extra aflossing'!A:G,3,0))</f>
        <v>0</v>
      </c>
      <c r="F195" s="4">
        <f>J194*Invoer!$B$15/12</f>
        <v>0</v>
      </c>
      <c r="G195" s="4">
        <f t="shared" ref="G195:G258" si="23">SUM(D195,F195)</f>
        <v>0</v>
      </c>
      <c r="H195" s="4">
        <f t="shared" si="21"/>
        <v>0</v>
      </c>
      <c r="I195" s="4">
        <f t="shared" ref="I195:I258" si="24">G195-H195</f>
        <v>0</v>
      </c>
      <c r="J195" s="4">
        <f t="shared" si="20"/>
        <v>0</v>
      </c>
    </row>
    <row r="196" spans="1:10" x14ac:dyDescent="0.25">
      <c r="A196" s="10">
        <f t="shared" ref="A196:A259" si="25">DATE(YEAR(A195),MONTH(A195)+1,DAY(A195))</f>
        <v>50345</v>
      </c>
      <c r="B196">
        <f t="shared" si="22"/>
        <v>17</v>
      </c>
      <c r="C196">
        <v>195</v>
      </c>
      <c r="D196" s="4">
        <f t="shared" ref="D196:D259" si="26">J195/(360-C195)</f>
        <v>0</v>
      </c>
      <c r="E196" s="4">
        <f>IF(ISNA(VLOOKUP(A196,'Extra aflossing'!A:G,3,0)),0,VLOOKUP(A196,'Extra aflossing'!A:G,3,0))</f>
        <v>0</v>
      </c>
      <c r="F196" s="4">
        <f>J195*Invoer!$B$15/12</f>
        <v>0</v>
      </c>
      <c r="G196" s="4">
        <f t="shared" si="23"/>
        <v>0</v>
      </c>
      <c r="H196" s="4">
        <f t="shared" si="21"/>
        <v>0</v>
      </c>
      <c r="I196" s="4">
        <f t="shared" si="24"/>
        <v>0</v>
      </c>
      <c r="J196" s="4">
        <f t="shared" ref="J196:J259" si="27">J195-D196-E196</f>
        <v>0</v>
      </c>
    </row>
    <row r="197" spans="1:10" x14ac:dyDescent="0.25">
      <c r="A197" s="10">
        <f t="shared" si="25"/>
        <v>50375</v>
      </c>
      <c r="B197">
        <f t="shared" si="22"/>
        <v>17</v>
      </c>
      <c r="C197">
        <v>196</v>
      </c>
      <c r="D197" s="4">
        <f t="shared" si="26"/>
        <v>0</v>
      </c>
      <c r="E197" s="4">
        <f>IF(ISNA(VLOOKUP(A197,'Extra aflossing'!A:G,3,0)),0,VLOOKUP(A197,'Extra aflossing'!A:G,3,0))</f>
        <v>0</v>
      </c>
      <c r="F197" s="4">
        <f>J196*Invoer!$B$15/12</f>
        <v>0</v>
      </c>
      <c r="G197" s="4">
        <f t="shared" si="23"/>
        <v>0</v>
      </c>
      <c r="H197" s="4">
        <f t="shared" si="21"/>
        <v>0</v>
      </c>
      <c r="I197" s="4">
        <f t="shared" si="24"/>
        <v>0</v>
      </c>
      <c r="J197" s="4">
        <f t="shared" si="27"/>
        <v>0</v>
      </c>
    </row>
    <row r="198" spans="1:10" x14ac:dyDescent="0.25">
      <c r="A198" s="10">
        <f t="shared" si="25"/>
        <v>50406</v>
      </c>
      <c r="B198">
        <f t="shared" si="22"/>
        <v>17</v>
      </c>
      <c r="C198">
        <v>197</v>
      </c>
      <c r="D198" s="4">
        <f t="shared" si="26"/>
        <v>0</v>
      </c>
      <c r="E198" s="4">
        <f>IF(ISNA(VLOOKUP(A198,'Extra aflossing'!A:G,3,0)),0,VLOOKUP(A198,'Extra aflossing'!A:G,3,0))</f>
        <v>0</v>
      </c>
      <c r="F198" s="4">
        <f>J197*Invoer!$B$15/12</f>
        <v>0</v>
      </c>
      <c r="G198" s="4">
        <f t="shared" si="23"/>
        <v>0</v>
      </c>
      <c r="H198" s="4">
        <f t="shared" si="21"/>
        <v>0</v>
      </c>
      <c r="I198" s="4">
        <f t="shared" si="24"/>
        <v>0</v>
      </c>
      <c r="J198" s="4">
        <f t="shared" si="27"/>
        <v>0</v>
      </c>
    </row>
    <row r="199" spans="1:10" x14ac:dyDescent="0.25">
      <c r="A199" s="10">
        <f t="shared" si="25"/>
        <v>50437</v>
      </c>
      <c r="B199">
        <f t="shared" si="22"/>
        <v>17</v>
      </c>
      <c r="C199">
        <v>198</v>
      </c>
      <c r="D199" s="4">
        <f t="shared" si="26"/>
        <v>0</v>
      </c>
      <c r="E199" s="4">
        <f>IF(ISNA(VLOOKUP(A199,'Extra aflossing'!A:G,3,0)),0,VLOOKUP(A199,'Extra aflossing'!A:G,3,0))</f>
        <v>0</v>
      </c>
      <c r="F199" s="4">
        <f>J198*Invoer!$B$15/12</f>
        <v>0</v>
      </c>
      <c r="G199" s="4">
        <f t="shared" si="23"/>
        <v>0</v>
      </c>
      <c r="H199" s="4">
        <f t="shared" si="21"/>
        <v>0</v>
      </c>
      <c r="I199" s="4">
        <f t="shared" si="24"/>
        <v>0</v>
      </c>
      <c r="J199" s="4">
        <f t="shared" si="27"/>
        <v>0</v>
      </c>
    </row>
    <row r="200" spans="1:10" x14ac:dyDescent="0.25">
      <c r="A200" s="10">
        <f t="shared" si="25"/>
        <v>50465</v>
      </c>
      <c r="B200">
        <f t="shared" si="22"/>
        <v>17</v>
      </c>
      <c r="C200">
        <v>199</v>
      </c>
      <c r="D200" s="4">
        <f t="shared" si="26"/>
        <v>0</v>
      </c>
      <c r="E200" s="4">
        <f>IF(ISNA(VLOOKUP(A200,'Extra aflossing'!A:G,3,0)),0,VLOOKUP(A200,'Extra aflossing'!A:G,3,0))</f>
        <v>0</v>
      </c>
      <c r="F200" s="4">
        <f>J199*Invoer!$B$15/12</f>
        <v>0</v>
      </c>
      <c r="G200" s="4">
        <f t="shared" si="23"/>
        <v>0</v>
      </c>
      <c r="H200" s="4">
        <f t="shared" si="21"/>
        <v>0</v>
      </c>
      <c r="I200" s="4">
        <f t="shared" si="24"/>
        <v>0</v>
      </c>
      <c r="J200" s="4">
        <f t="shared" si="27"/>
        <v>0</v>
      </c>
    </row>
    <row r="201" spans="1:10" x14ac:dyDescent="0.25">
      <c r="A201" s="10">
        <f t="shared" si="25"/>
        <v>50496</v>
      </c>
      <c r="B201">
        <f t="shared" si="22"/>
        <v>17</v>
      </c>
      <c r="C201">
        <v>200</v>
      </c>
      <c r="D201" s="4">
        <f t="shared" si="26"/>
        <v>0</v>
      </c>
      <c r="E201" s="4">
        <f>IF(ISNA(VLOOKUP(A201,'Extra aflossing'!A:G,3,0)),0,VLOOKUP(A201,'Extra aflossing'!A:G,3,0))</f>
        <v>0</v>
      </c>
      <c r="F201" s="4">
        <f>J200*Invoer!$B$15/12</f>
        <v>0</v>
      </c>
      <c r="G201" s="4">
        <f t="shared" si="23"/>
        <v>0</v>
      </c>
      <c r="H201" s="4">
        <f t="shared" si="21"/>
        <v>0</v>
      </c>
      <c r="I201" s="4">
        <f t="shared" si="24"/>
        <v>0</v>
      </c>
      <c r="J201" s="4">
        <f t="shared" si="27"/>
        <v>0</v>
      </c>
    </row>
    <row r="202" spans="1:10" x14ac:dyDescent="0.25">
      <c r="A202" s="10">
        <f t="shared" si="25"/>
        <v>50526</v>
      </c>
      <c r="B202">
        <f t="shared" si="22"/>
        <v>17</v>
      </c>
      <c r="C202">
        <v>201</v>
      </c>
      <c r="D202" s="4">
        <f t="shared" si="26"/>
        <v>0</v>
      </c>
      <c r="E202" s="4">
        <f>IF(ISNA(VLOOKUP(A202,'Extra aflossing'!A:G,3,0)),0,VLOOKUP(A202,'Extra aflossing'!A:G,3,0))</f>
        <v>0</v>
      </c>
      <c r="F202" s="4">
        <f>J201*Invoer!$B$15/12</f>
        <v>0</v>
      </c>
      <c r="G202" s="4">
        <f t="shared" si="23"/>
        <v>0</v>
      </c>
      <c r="H202" s="4">
        <f t="shared" si="21"/>
        <v>0</v>
      </c>
      <c r="I202" s="4">
        <f t="shared" si="24"/>
        <v>0</v>
      </c>
      <c r="J202" s="4">
        <f t="shared" si="27"/>
        <v>0</v>
      </c>
    </row>
    <row r="203" spans="1:10" x14ac:dyDescent="0.25">
      <c r="A203" s="10">
        <f t="shared" si="25"/>
        <v>50557</v>
      </c>
      <c r="B203">
        <f t="shared" si="22"/>
        <v>17</v>
      </c>
      <c r="C203">
        <v>202</v>
      </c>
      <c r="D203" s="4">
        <f t="shared" si="26"/>
        <v>0</v>
      </c>
      <c r="E203" s="4">
        <f>IF(ISNA(VLOOKUP(A203,'Extra aflossing'!A:G,3,0)),0,VLOOKUP(A203,'Extra aflossing'!A:G,3,0))</f>
        <v>0</v>
      </c>
      <c r="F203" s="4">
        <f>J202*Invoer!$B$15/12</f>
        <v>0</v>
      </c>
      <c r="G203" s="4">
        <f t="shared" si="23"/>
        <v>0</v>
      </c>
      <c r="H203" s="4">
        <f t="shared" si="21"/>
        <v>0</v>
      </c>
      <c r="I203" s="4">
        <f t="shared" si="24"/>
        <v>0</v>
      </c>
      <c r="J203" s="4">
        <f t="shared" si="27"/>
        <v>0</v>
      </c>
    </row>
    <row r="204" spans="1:10" x14ac:dyDescent="0.25">
      <c r="A204" s="10">
        <f t="shared" si="25"/>
        <v>50587</v>
      </c>
      <c r="B204">
        <f t="shared" si="22"/>
        <v>17</v>
      </c>
      <c r="C204">
        <v>203</v>
      </c>
      <c r="D204" s="4">
        <f t="shared" si="26"/>
        <v>0</v>
      </c>
      <c r="E204" s="4">
        <f>IF(ISNA(VLOOKUP(A204,'Extra aflossing'!A:G,3,0)),0,VLOOKUP(A204,'Extra aflossing'!A:G,3,0))</f>
        <v>0</v>
      </c>
      <c r="F204" s="4">
        <f>J203*Invoer!$B$15/12</f>
        <v>0</v>
      </c>
      <c r="G204" s="4">
        <f t="shared" si="23"/>
        <v>0</v>
      </c>
      <c r="H204" s="4">
        <f t="shared" si="21"/>
        <v>0</v>
      </c>
      <c r="I204" s="4">
        <f t="shared" si="24"/>
        <v>0</v>
      </c>
      <c r="J204" s="4">
        <f t="shared" si="27"/>
        <v>0</v>
      </c>
    </row>
    <row r="205" spans="1:10" x14ac:dyDescent="0.25">
      <c r="A205" s="10">
        <f t="shared" si="25"/>
        <v>50618</v>
      </c>
      <c r="B205">
        <f t="shared" si="22"/>
        <v>17</v>
      </c>
      <c r="C205">
        <v>204</v>
      </c>
      <c r="D205" s="4">
        <f t="shared" si="26"/>
        <v>0</v>
      </c>
      <c r="E205" s="4">
        <f>IF(ISNA(VLOOKUP(A205,'Extra aflossing'!A:G,3,0)),0,VLOOKUP(A205,'Extra aflossing'!A:G,3,0))</f>
        <v>0</v>
      </c>
      <c r="F205" s="4">
        <f>J204*Invoer!$B$15/12</f>
        <v>0</v>
      </c>
      <c r="G205" s="4">
        <f t="shared" si="23"/>
        <v>0</v>
      </c>
      <c r="H205" s="4">
        <f t="shared" si="21"/>
        <v>0</v>
      </c>
      <c r="I205" s="4">
        <f t="shared" si="24"/>
        <v>0</v>
      </c>
      <c r="J205" s="4">
        <f t="shared" si="27"/>
        <v>0</v>
      </c>
    </row>
    <row r="206" spans="1:10" x14ac:dyDescent="0.25">
      <c r="A206" s="10">
        <f t="shared" si="25"/>
        <v>50649</v>
      </c>
      <c r="B206">
        <f t="shared" si="22"/>
        <v>18</v>
      </c>
      <c r="C206">
        <v>205</v>
      </c>
      <c r="D206" s="4">
        <f t="shared" si="26"/>
        <v>0</v>
      </c>
      <c r="E206" s="4">
        <f>IF(ISNA(VLOOKUP(A206,'Extra aflossing'!A:G,3,0)),0,VLOOKUP(A206,'Extra aflossing'!A:G,3,0))</f>
        <v>0</v>
      </c>
      <c r="F206" s="4">
        <f>J205*Invoer!$B$15/12</f>
        <v>0</v>
      </c>
      <c r="G206" s="4">
        <f t="shared" si="23"/>
        <v>0</v>
      </c>
      <c r="H206" s="4">
        <f t="shared" si="21"/>
        <v>0</v>
      </c>
      <c r="I206" s="4">
        <f t="shared" si="24"/>
        <v>0</v>
      </c>
      <c r="J206" s="4">
        <f t="shared" si="27"/>
        <v>0</v>
      </c>
    </row>
    <row r="207" spans="1:10" x14ac:dyDescent="0.25">
      <c r="A207" s="10">
        <f t="shared" si="25"/>
        <v>50679</v>
      </c>
      <c r="B207">
        <f t="shared" si="22"/>
        <v>18</v>
      </c>
      <c r="C207">
        <v>206</v>
      </c>
      <c r="D207" s="4">
        <f t="shared" si="26"/>
        <v>0</v>
      </c>
      <c r="E207" s="4">
        <f>IF(ISNA(VLOOKUP(A207,'Extra aflossing'!A:G,3,0)),0,VLOOKUP(A207,'Extra aflossing'!A:G,3,0))</f>
        <v>0</v>
      </c>
      <c r="F207" s="4">
        <f>J206*Invoer!$B$15/12</f>
        <v>0</v>
      </c>
      <c r="G207" s="4">
        <f t="shared" si="23"/>
        <v>0</v>
      </c>
      <c r="H207" s="4">
        <f t="shared" si="21"/>
        <v>0</v>
      </c>
      <c r="I207" s="4">
        <f t="shared" si="24"/>
        <v>0</v>
      </c>
      <c r="J207" s="4">
        <f t="shared" si="27"/>
        <v>0</v>
      </c>
    </row>
    <row r="208" spans="1:10" x14ac:dyDescent="0.25">
      <c r="A208" s="10">
        <f t="shared" si="25"/>
        <v>50710</v>
      </c>
      <c r="B208">
        <f t="shared" si="22"/>
        <v>18</v>
      </c>
      <c r="C208">
        <v>207</v>
      </c>
      <c r="D208" s="4">
        <f t="shared" si="26"/>
        <v>0</v>
      </c>
      <c r="E208" s="4">
        <f>IF(ISNA(VLOOKUP(A208,'Extra aflossing'!A:G,3,0)),0,VLOOKUP(A208,'Extra aflossing'!A:G,3,0))</f>
        <v>0</v>
      </c>
      <c r="F208" s="4">
        <f>J207*Invoer!$B$15/12</f>
        <v>0</v>
      </c>
      <c r="G208" s="4">
        <f t="shared" si="23"/>
        <v>0</v>
      </c>
      <c r="H208" s="4">
        <f t="shared" si="21"/>
        <v>0</v>
      </c>
      <c r="I208" s="4">
        <f t="shared" si="24"/>
        <v>0</v>
      </c>
      <c r="J208" s="4">
        <f t="shared" si="27"/>
        <v>0</v>
      </c>
    </row>
    <row r="209" spans="1:10" x14ac:dyDescent="0.25">
      <c r="A209" s="10">
        <f t="shared" si="25"/>
        <v>50740</v>
      </c>
      <c r="B209">
        <f t="shared" si="22"/>
        <v>18</v>
      </c>
      <c r="C209">
        <v>208</v>
      </c>
      <c r="D209" s="4">
        <f t="shared" si="26"/>
        <v>0</v>
      </c>
      <c r="E209" s="4">
        <f>IF(ISNA(VLOOKUP(A209,'Extra aflossing'!A:G,3,0)),0,VLOOKUP(A209,'Extra aflossing'!A:G,3,0))</f>
        <v>0</v>
      </c>
      <c r="F209" s="4">
        <f>J208*Invoer!$B$15/12</f>
        <v>0</v>
      </c>
      <c r="G209" s="4">
        <f t="shared" si="23"/>
        <v>0</v>
      </c>
      <c r="H209" s="4">
        <f t="shared" si="21"/>
        <v>0</v>
      </c>
      <c r="I209" s="4">
        <f t="shared" si="24"/>
        <v>0</v>
      </c>
      <c r="J209" s="4">
        <f t="shared" si="27"/>
        <v>0</v>
      </c>
    </row>
    <row r="210" spans="1:10" x14ac:dyDescent="0.25">
      <c r="A210" s="10">
        <f t="shared" si="25"/>
        <v>50771</v>
      </c>
      <c r="B210">
        <f t="shared" si="22"/>
        <v>18</v>
      </c>
      <c r="C210">
        <v>209</v>
      </c>
      <c r="D210" s="4">
        <f t="shared" si="26"/>
        <v>0</v>
      </c>
      <c r="E210" s="4">
        <f>IF(ISNA(VLOOKUP(A210,'Extra aflossing'!A:G,3,0)),0,VLOOKUP(A210,'Extra aflossing'!A:G,3,0))</f>
        <v>0</v>
      </c>
      <c r="F210" s="4">
        <f>J209*Invoer!$B$15/12</f>
        <v>0</v>
      </c>
      <c r="G210" s="4">
        <f t="shared" si="23"/>
        <v>0</v>
      </c>
      <c r="H210" s="4">
        <f t="shared" si="21"/>
        <v>0</v>
      </c>
      <c r="I210" s="4">
        <f t="shared" si="24"/>
        <v>0</v>
      </c>
      <c r="J210" s="4">
        <f t="shared" si="27"/>
        <v>0</v>
      </c>
    </row>
    <row r="211" spans="1:10" x14ac:dyDescent="0.25">
      <c r="A211" s="10">
        <f t="shared" si="25"/>
        <v>50802</v>
      </c>
      <c r="B211">
        <f t="shared" si="22"/>
        <v>18</v>
      </c>
      <c r="C211">
        <v>210</v>
      </c>
      <c r="D211" s="4">
        <f t="shared" si="26"/>
        <v>0</v>
      </c>
      <c r="E211" s="4">
        <f>IF(ISNA(VLOOKUP(A211,'Extra aflossing'!A:G,3,0)),0,VLOOKUP(A211,'Extra aflossing'!A:G,3,0))</f>
        <v>0</v>
      </c>
      <c r="F211" s="4">
        <f>J210*Invoer!$B$15/12</f>
        <v>0</v>
      </c>
      <c r="G211" s="4">
        <f t="shared" si="23"/>
        <v>0</v>
      </c>
      <c r="H211" s="4">
        <f t="shared" si="21"/>
        <v>0</v>
      </c>
      <c r="I211" s="4">
        <f t="shared" si="24"/>
        <v>0</v>
      </c>
      <c r="J211" s="4">
        <f t="shared" si="27"/>
        <v>0</v>
      </c>
    </row>
    <row r="212" spans="1:10" x14ac:dyDescent="0.25">
      <c r="A212" s="10">
        <f t="shared" si="25"/>
        <v>50830</v>
      </c>
      <c r="B212">
        <f t="shared" si="22"/>
        <v>18</v>
      </c>
      <c r="C212">
        <v>211</v>
      </c>
      <c r="D212" s="4">
        <f t="shared" si="26"/>
        <v>0</v>
      </c>
      <c r="E212" s="4">
        <f>IF(ISNA(VLOOKUP(A212,'Extra aflossing'!A:G,3,0)),0,VLOOKUP(A212,'Extra aflossing'!A:G,3,0))</f>
        <v>0</v>
      </c>
      <c r="F212" s="4">
        <f>J211*Invoer!$B$15/12</f>
        <v>0</v>
      </c>
      <c r="G212" s="4">
        <f t="shared" si="23"/>
        <v>0</v>
      </c>
      <c r="H212" s="4">
        <f t="shared" si="21"/>
        <v>0</v>
      </c>
      <c r="I212" s="4">
        <f t="shared" si="24"/>
        <v>0</v>
      </c>
      <c r="J212" s="4">
        <f t="shared" si="27"/>
        <v>0</v>
      </c>
    </row>
    <row r="213" spans="1:10" x14ac:dyDescent="0.25">
      <c r="A213" s="10">
        <f t="shared" si="25"/>
        <v>50861</v>
      </c>
      <c r="B213">
        <f t="shared" si="22"/>
        <v>18</v>
      </c>
      <c r="C213">
        <v>212</v>
      </c>
      <c r="D213" s="4">
        <f t="shared" si="26"/>
        <v>0</v>
      </c>
      <c r="E213" s="4">
        <f>IF(ISNA(VLOOKUP(A213,'Extra aflossing'!A:G,3,0)),0,VLOOKUP(A213,'Extra aflossing'!A:G,3,0))</f>
        <v>0</v>
      </c>
      <c r="F213" s="4">
        <f>J212*Invoer!$B$15/12</f>
        <v>0</v>
      </c>
      <c r="G213" s="4">
        <f t="shared" si="23"/>
        <v>0</v>
      </c>
      <c r="H213" s="4">
        <f t="shared" si="21"/>
        <v>0</v>
      </c>
      <c r="I213" s="4">
        <f t="shared" si="24"/>
        <v>0</v>
      </c>
      <c r="J213" s="4">
        <f t="shared" si="27"/>
        <v>0</v>
      </c>
    </row>
    <row r="214" spans="1:10" x14ac:dyDescent="0.25">
      <c r="A214" s="10">
        <f t="shared" si="25"/>
        <v>50891</v>
      </c>
      <c r="B214">
        <f t="shared" si="22"/>
        <v>18</v>
      </c>
      <c r="C214">
        <v>213</v>
      </c>
      <c r="D214" s="4">
        <f t="shared" si="26"/>
        <v>0</v>
      </c>
      <c r="E214" s="4">
        <f>IF(ISNA(VLOOKUP(A214,'Extra aflossing'!A:G,3,0)),0,VLOOKUP(A214,'Extra aflossing'!A:G,3,0))</f>
        <v>0</v>
      </c>
      <c r="F214" s="4">
        <f>J213*Invoer!$B$15/12</f>
        <v>0</v>
      </c>
      <c r="G214" s="4">
        <f t="shared" si="23"/>
        <v>0</v>
      </c>
      <c r="H214" s="4">
        <f t="shared" si="21"/>
        <v>0</v>
      </c>
      <c r="I214" s="4">
        <f t="shared" si="24"/>
        <v>0</v>
      </c>
      <c r="J214" s="4">
        <f t="shared" si="27"/>
        <v>0</v>
      </c>
    </row>
    <row r="215" spans="1:10" x14ac:dyDescent="0.25">
      <c r="A215" s="10">
        <f t="shared" si="25"/>
        <v>50922</v>
      </c>
      <c r="B215">
        <f t="shared" si="22"/>
        <v>18</v>
      </c>
      <c r="C215">
        <v>214</v>
      </c>
      <c r="D215" s="4">
        <f t="shared" si="26"/>
        <v>0</v>
      </c>
      <c r="E215" s="4">
        <f>IF(ISNA(VLOOKUP(A215,'Extra aflossing'!A:G,3,0)),0,VLOOKUP(A215,'Extra aflossing'!A:G,3,0))</f>
        <v>0</v>
      </c>
      <c r="F215" s="4">
        <f>J214*Invoer!$B$15/12</f>
        <v>0</v>
      </c>
      <c r="G215" s="4">
        <f t="shared" si="23"/>
        <v>0</v>
      </c>
      <c r="H215" s="4">
        <f t="shared" si="21"/>
        <v>0</v>
      </c>
      <c r="I215" s="4">
        <f t="shared" si="24"/>
        <v>0</v>
      </c>
      <c r="J215" s="4">
        <f t="shared" si="27"/>
        <v>0</v>
      </c>
    </row>
    <row r="216" spans="1:10" x14ac:dyDescent="0.25">
      <c r="A216" s="10">
        <f t="shared" si="25"/>
        <v>50952</v>
      </c>
      <c r="B216">
        <f t="shared" si="22"/>
        <v>18</v>
      </c>
      <c r="C216">
        <v>215</v>
      </c>
      <c r="D216" s="4">
        <f t="shared" si="26"/>
        <v>0</v>
      </c>
      <c r="E216" s="4">
        <f>IF(ISNA(VLOOKUP(A216,'Extra aflossing'!A:G,3,0)),0,VLOOKUP(A216,'Extra aflossing'!A:G,3,0))</f>
        <v>0</v>
      </c>
      <c r="F216" s="4">
        <f>J215*Invoer!$B$15/12</f>
        <v>0</v>
      </c>
      <c r="G216" s="4">
        <f t="shared" si="23"/>
        <v>0</v>
      </c>
      <c r="H216" s="4">
        <f t="shared" si="21"/>
        <v>0</v>
      </c>
      <c r="I216" s="4">
        <f t="shared" si="24"/>
        <v>0</v>
      </c>
      <c r="J216" s="4">
        <f t="shared" si="27"/>
        <v>0</v>
      </c>
    </row>
    <row r="217" spans="1:10" x14ac:dyDescent="0.25">
      <c r="A217" s="10">
        <f t="shared" si="25"/>
        <v>50983</v>
      </c>
      <c r="B217">
        <f t="shared" si="22"/>
        <v>18</v>
      </c>
      <c r="C217">
        <v>216</v>
      </c>
      <c r="D217" s="4">
        <f t="shared" si="26"/>
        <v>0</v>
      </c>
      <c r="E217" s="4">
        <f>IF(ISNA(VLOOKUP(A217,'Extra aflossing'!A:G,3,0)),0,VLOOKUP(A217,'Extra aflossing'!A:G,3,0))</f>
        <v>0</v>
      </c>
      <c r="F217" s="4">
        <f>J216*Invoer!$B$15/12</f>
        <v>0</v>
      </c>
      <c r="G217" s="4">
        <f t="shared" si="23"/>
        <v>0</v>
      </c>
      <c r="H217" s="4">
        <f t="shared" si="21"/>
        <v>0</v>
      </c>
      <c r="I217" s="4">
        <f t="shared" si="24"/>
        <v>0</v>
      </c>
      <c r="J217" s="4">
        <f t="shared" si="27"/>
        <v>0</v>
      </c>
    </row>
    <row r="218" spans="1:10" x14ac:dyDescent="0.25">
      <c r="A218" s="10">
        <f t="shared" si="25"/>
        <v>51014</v>
      </c>
      <c r="B218">
        <f t="shared" si="22"/>
        <v>19</v>
      </c>
      <c r="C218">
        <v>217</v>
      </c>
      <c r="D218" s="4">
        <f t="shared" si="26"/>
        <v>0</v>
      </c>
      <c r="E218" s="4">
        <f>IF(ISNA(VLOOKUP(A218,'Extra aflossing'!A:G,3,0)),0,VLOOKUP(A218,'Extra aflossing'!A:G,3,0))</f>
        <v>0</v>
      </c>
      <c r="F218" s="4">
        <f>J217*Invoer!$B$15/12</f>
        <v>0</v>
      </c>
      <c r="G218" s="4">
        <f t="shared" si="23"/>
        <v>0</v>
      </c>
      <c r="H218" s="4">
        <f t="shared" si="21"/>
        <v>0</v>
      </c>
      <c r="I218" s="4">
        <f t="shared" si="24"/>
        <v>0</v>
      </c>
      <c r="J218" s="4">
        <f t="shared" si="27"/>
        <v>0</v>
      </c>
    </row>
    <row r="219" spans="1:10" x14ac:dyDescent="0.25">
      <c r="A219" s="10">
        <f t="shared" si="25"/>
        <v>51044</v>
      </c>
      <c r="B219">
        <f t="shared" si="22"/>
        <v>19</v>
      </c>
      <c r="C219">
        <v>218</v>
      </c>
      <c r="D219" s="4">
        <f t="shared" si="26"/>
        <v>0</v>
      </c>
      <c r="E219" s="4">
        <f>IF(ISNA(VLOOKUP(A219,'Extra aflossing'!A:G,3,0)),0,VLOOKUP(A219,'Extra aflossing'!A:G,3,0))</f>
        <v>0</v>
      </c>
      <c r="F219" s="4">
        <f>J218*Invoer!$B$15/12</f>
        <v>0</v>
      </c>
      <c r="G219" s="4">
        <f t="shared" si="23"/>
        <v>0</v>
      </c>
      <c r="H219" s="4">
        <f t="shared" si="21"/>
        <v>0</v>
      </c>
      <c r="I219" s="4">
        <f t="shared" si="24"/>
        <v>0</v>
      </c>
      <c r="J219" s="4">
        <f t="shared" si="27"/>
        <v>0</v>
      </c>
    </row>
    <row r="220" spans="1:10" x14ac:dyDescent="0.25">
      <c r="A220" s="10">
        <f t="shared" si="25"/>
        <v>51075</v>
      </c>
      <c r="B220">
        <f t="shared" si="22"/>
        <v>19</v>
      </c>
      <c r="C220">
        <v>219</v>
      </c>
      <c r="D220" s="4">
        <f t="shared" si="26"/>
        <v>0</v>
      </c>
      <c r="E220" s="4">
        <f>IF(ISNA(VLOOKUP(A220,'Extra aflossing'!A:G,3,0)),0,VLOOKUP(A220,'Extra aflossing'!A:G,3,0))</f>
        <v>0</v>
      </c>
      <c r="F220" s="4">
        <f>J219*Invoer!$B$15/12</f>
        <v>0</v>
      </c>
      <c r="G220" s="4">
        <f t="shared" si="23"/>
        <v>0</v>
      </c>
      <c r="H220" s="4">
        <f t="shared" si="21"/>
        <v>0</v>
      </c>
      <c r="I220" s="4">
        <f t="shared" si="24"/>
        <v>0</v>
      </c>
      <c r="J220" s="4">
        <f t="shared" si="27"/>
        <v>0</v>
      </c>
    </row>
    <row r="221" spans="1:10" x14ac:dyDescent="0.25">
      <c r="A221" s="10">
        <f t="shared" si="25"/>
        <v>51105</v>
      </c>
      <c r="B221">
        <f t="shared" si="22"/>
        <v>19</v>
      </c>
      <c r="C221">
        <v>220</v>
      </c>
      <c r="D221" s="4">
        <f t="shared" si="26"/>
        <v>0</v>
      </c>
      <c r="E221" s="4">
        <f>IF(ISNA(VLOOKUP(A221,'Extra aflossing'!A:G,3,0)),0,VLOOKUP(A221,'Extra aflossing'!A:G,3,0))</f>
        <v>0</v>
      </c>
      <c r="F221" s="4">
        <f>J220*Invoer!$B$15/12</f>
        <v>0</v>
      </c>
      <c r="G221" s="4">
        <f t="shared" si="23"/>
        <v>0</v>
      </c>
      <c r="H221" s="4">
        <f t="shared" si="21"/>
        <v>0</v>
      </c>
      <c r="I221" s="4">
        <f t="shared" si="24"/>
        <v>0</v>
      </c>
      <c r="J221" s="4">
        <f t="shared" si="27"/>
        <v>0</v>
      </c>
    </row>
    <row r="222" spans="1:10" x14ac:dyDescent="0.25">
      <c r="A222" s="10">
        <f t="shared" si="25"/>
        <v>51136</v>
      </c>
      <c r="B222">
        <f t="shared" si="22"/>
        <v>19</v>
      </c>
      <c r="C222">
        <v>221</v>
      </c>
      <c r="D222" s="4">
        <f t="shared" si="26"/>
        <v>0</v>
      </c>
      <c r="E222" s="4">
        <f>IF(ISNA(VLOOKUP(A222,'Extra aflossing'!A:G,3,0)),0,VLOOKUP(A222,'Extra aflossing'!A:G,3,0))</f>
        <v>0</v>
      </c>
      <c r="F222" s="4">
        <f>J221*Invoer!$B$15/12</f>
        <v>0</v>
      </c>
      <c r="G222" s="4">
        <f t="shared" si="23"/>
        <v>0</v>
      </c>
      <c r="H222" s="4">
        <f t="shared" si="21"/>
        <v>0</v>
      </c>
      <c r="I222" s="4">
        <f t="shared" si="24"/>
        <v>0</v>
      </c>
      <c r="J222" s="4">
        <f t="shared" si="27"/>
        <v>0</v>
      </c>
    </row>
    <row r="223" spans="1:10" x14ac:dyDescent="0.25">
      <c r="A223" s="10">
        <f t="shared" si="25"/>
        <v>51167</v>
      </c>
      <c r="B223">
        <f t="shared" si="22"/>
        <v>19</v>
      </c>
      <c r="C223">
        <v>222</v>
      </c>
      <c r="D223" s="4">
        <f t="shared" si="26"/>
        <v>0</v>
      </c>
      <c r="E223" s="4">
        <f>IF(ISNA(VLOOKUP(A223,'Extra aflossing'!A:G,3,0)),0,VLOOKUP(A223,'Extra aflossing'!A:G,3,0))</f>
        <v>0</v>
      </c>
      <c r="F223" s="4">
        <f>J222*Invoer!$B$15/12</f>
        <v>0</v>
      </c>
      <c r="G223" s="4">
        <f t="shared" si="23"/>
        <v>0</v>
      </c>
      <c r="H223" s="4">
        <f t="shared" si="21"/>
        <v>0</v>
      </c>
      <c r="I223" s="4">
        <f t="shared" si="24"/>
        <v>0</v>
      </c>
      <c r="J223" s="4">
        <f t="shared" si="27"/>
        <v>0</v>
      </c>
    </row>
    <row r="224" spans="1:10" x14ac:dyDescent="0.25">
      <c r="A224" s="10">
        <f t="shared" si="25"/>
        <v>51196</v>
      </c>
      <c r="B224">
        <f t="shared" si="22"/>
        <v>19</v>
      </c>
      <c r="C224">
        <v>223</v>
      </c>
      <c r="D224" s="4">
        <f t="shared" si="26"/>
        <v>0</v>
      </c>
      <c r="E224" s="4">
        <f>IF(ISNA(VLOOKUP(A224,'Extra aflossing'!A:G,3,0)),0,VLOOKUP(A224,'Extra aflossing'!A:G,3,0))</f>
        <v>0</v>
      </c>
      <c r="F224" s="4">
        <f>J223*Invoer!$B$15/12</f>
        <v>0</v>
      </c>
      <c r="G224" s="4">
        <f t="shared" si="23"/>
        <v>0</v>
      </c>
      <c r="H224" s="4">
        <f t="shared" si="21"/>
        <v>0</v>
      </c>
      <c r="I224" s="4">
        <f t="shared" si="24"/>
        <v>0</v>
      </c>
      <c r="J224" s="4">
        <f t="shared" si="27"/>
        <v>0</v>
      </c>
    </row>
    <row r="225" spans="1:10" x14ac:dyDescent="0.25">
      <c r="A225" s="10">
        <f t="shared" si="25"/>
        <v>51227</v>
      </c>
      <c r="B225">
        <f t="shared" si="22"/>
        <v>19</v>
      </c>
      <c r="C225">
        <v>224</v>
      </c>
      <c r="D225" s="4">
        <f t="shared" si="26"/>
        <v>0</v>
      </c>
      <c r="E225" s="4">
        <f>IF(ISNA(VLOOKUP(A225,'Extra aflossing'!A:G,3,0)),0,VLOOKUP(A225,'Extra aflossing'!A:G,3,0))</f>
        <v>0</v>
      </c>
      <c r="F225" s="4">
        <f>J224*Invoer!$B$15/12</f>
        <v>0</v>
      </c>
      <c r="G225" s="4">
        <f t="shared" si="23"/>
        <v>0</v>
      </c>
      <c r="H225" s="4">
        <f t="shared" si="21"/>
        <v>0</v>
      </c>
      <c r="I225" s="4">
        <f t="shared" si="24"/>
        <v>0</v>
      </c>
      <c r="J225" s="4">
        <f t="shared" si="27"/>
        <v>0</v>
      </c>
    </row>
    <row r="226" spans="1:10" x14ac:dyDescent="0.25">
      <c r="A226" s="10">
        <f t="shared" si="25"/>
        <v>51257</v>
      </c>
      <c r="B226">
        <f t="shared" si="22"/>
        <v>19</v>
      </c>
      <c r="C226">
        <v>225</v>
      </c>
      <c r="D226" s="4">
        <f t="shared" si="26"/>
        <v>0</v>
      </c>
      <c r="E226" s="4">
        <f>IF(ISNA(VLOOKUP(A226,'Extra aflossing'!A:G,3,0)),0,VLOOKUP(A226,'Extra aflossing'!A:G,3,0))</f>
        <v>0</v>
      </c>
      <c r="F226" s="4">
        <f>J225*Invoer!$B$15/12</f>
        <v>0</v>
      </c>
      <c r="G226" s="4">
        <f t="shared" si="23"/>
        <v>0</v>
      </c>
      <c r="H226" s="4">
        <f t="shared" si="21"/>
        <v>0</v>
      </c>
      <c r="I226" s="4">
        <f t="shared" si="24"/>
        <v>0</v>
      </c>
      <c r="J226" s="4">
        <f t="shared" si="27"/>
        <v>0</v>
      </c>
    </row>
    <row r="227" spans="1:10" x14ac:dyDescent="0.25">
      <c r="A227" s="10">
        <f t="shared" si="25"/>
        <v>51288</v>
      </c>
      <c r="B227">
        <f t="shared" si="22"/>
        <v>19</v>
      </c>
      <c r="C227">
        <v>226</v>
      </c>
      <c r="D227" s="4">
        <f t="shared" si="26"/>
        <v>0</v>
      </c>
      <c r="E227" s="4">
        <f>IF(ISNA(VLOOKUP(A227,'Extra aflossing'!A:G,3,0)),0,VLOOKUP(A227,'Extra aflossing'!A:G,3,0))</f>
        <v>0</v>
      </c>
      <c r="F227" s="4">
        <f>J226*Invoer!$B$15/12</f>
        <v>0</v>
      </c>
      <c r="G227" s="4">
        <f t="shared" si="23"/>
        <v>0</v>
      </c>
      <c r="H227" s="4">
        <f t="shared" si="21"/>
        <v>0</v>
      </c>
      <c r="I227" s="4">
        <f t="shared" si="24"/>
        <v>0</v>
      </c>
      <c r="J227" s="4">
        <f t="shared" si="27"/>
        <v>0</v>
      </c>
    </row>
    <row r="228" spans="1:10" x14ac:dyDescent="0.25">
      <c r="A228" s="10">
        <f t="shared" si="25"/>
        <v>51318</v>
      </c>
      <c r="B228">
        <f t="shared" si="22"/>
        <v>19</v>
      </c>
      <c r="C228">
        <v>227</v>
      </c>
      <c r="D228" s="4">
        <f t="shared" si="26"/>
        <v>0</v>
      </c>
      <c r="E228" s="4">
        <f>IF(ISNA(VLOOKUP(A228,'Extra aflossing'!A:G,3,0)),0,VLOOKUP(A228,'Extra aflossing'!A:G,3,0))</f>
        <v>0</v>
      </c>
      <c r="F228" s="4">
        <f>J227*Invoer!$B$15/12</f>
        <v>0</v>
      </c>
      <c r="G228" s="4">
        <f t="shared" si="23"/>
        <v>0</v>
      </c>
      <c r="H228" s="4">
        <f t="shared" si="21"/>
        <v>0</v>
      </c>
      <c r="I228" s="4">
        <f t="shared" si="24"/>
        <v>0</v>
      </c>
      <c r="J228" s="4">
        <f t="shared" si="27"/>
        <v>0</v>
      </c>
    </row>
    <row r="229" spans="1:10" x14ac:dyDescent="0.25">
      <c r="A229" s="10">
        <f t="shared" si="25"/>
        <v>51349</v>
      </c>
      <c r="B229">
        <f t="shared" si="22"/>
        <v>19</v>
      </c>
      <c r="C229">
        <v>228</v>
      </c>
      <c r="D229" s="4">
        <f t="shared" si="26"/>
        <v>0</v>
      </c>
      <c r="E229" s="4">
        <f>IF(ISNA(VLOOKUP(A229,'Extra aflossing'!A:G,3,0)),0,VLOOKUP(A229,'Extra aflossing'!A:G,3,0))</f>
        <v>0</v>
      </c>
      <c r="F229" s="4">
        <f>J228*Invoer!$B$15/12</f>
        <v>0</v>
      </c>
      <c r="G229" s="4">
        <f t="shared" si="23"/>
        <v>0</v>
      </c>
      <c r="H229" s="4">
        <f t="shared" si="21"/>
        <v>0</v>
      </c>
      <c r="I229" s="4">
        <f t="shared" si="24"/>
        <v>0</v>
      </c>
      <c r="J229" s="4">
        <f t="shared" si="27"/>
        <v>0</v>
      </c>
    </row>
    <row r="230" spans="1:10" x14ac:dyDescent="0.25">
      <c r="A230" s="10">
        <f t="shared" si="25"/>
        <v>51380</v>
      </c>
      <c r="B230">
        <f t="shared" si="22"/>
        <v>20</v>
      </c>
      <c r="C230">
        <v>229</v>
      </c>
      <c r="D230" s="4">
        <f t="shared" si="26"/>
        <v>0</v>
      </c>
      <c r="E230" s="4">
        <f>IF(ISNA(VLOOKUP(A230,'Extra aflossing'!A:G,3,0)),0,VLOOKUP(A230,'Extra aflossing'!A:G,3,0))</f>
        <v>0</v>
      </c>
      <c r="F230" s="4">
        <f>J229*Invoer!$B$15/12</f>
        <v>0</v>
      </c>
      <c r="G230" s="4">
        <f t="shared" si="23"/>
        <v>0</v>
      </c>
      <c r="H230" s="4">
        <f t="shared" si="21"/>
        <v>0</v>
      </c>
      <c r="I230" s="4">
        <f t="shared" si="24"/>
        <v>0</v>
      </c>
      <c r="J230" s="4">
        <f t="shared" si="27"/>
        <v>0</v>
      </c>
    </row>
    <row r="231" spans="1:10" x14ac:dyDescent="0.25">
      <c r="A231" s="10">
        <f t="shared" si="25"/>
        <v>51410</v>
      </c>
      <c r="B231">
        <f t="shared" si="22"/>
        <v>20</v>
      </c>
      <c r="C231">
        <v>230</v>
      </c>
      <c r="D231" s="4">
        <f t="shared" si="26"/>
        <v>0</v>
      </c>
      <c r="E231" s="4">
        <f>IF(ISNA(VLOOKUP(A231,'Extra aflossing'!A:G,3,0)),0,VLOOKUP(A231,'Extra aflossing'!A:G,3,0))</f>
        <v>0</v>
      </c>
      <c r="F231" s="4">
        <f>J230*Invoer!$B$15/12</f>
        <v>0</v>
      </c>
      <c r="G231" s="4">
        <f t="shared" si="23"/>
        <v>0</v>
      </c>
      <c r="H231" s="4">
        <f t="shared" si="21"/>
        <v>0</v>
      </c>
      <c r="I231" s="4">
        <f t="shared" si="24"/>
        <v>0</v>
      </c>
      <c r="J231" s="4">
        <f t="shared" si="27"/>
        <v>0</v>
      </c>
    </row>
    <row r="232" spans="1:10" x14ac:dyDescent="0.25">
      <c r="A232" s="10">
        <f t="shared" si="25"/>
        <v>51441</v>
      </c>
      <c r="B232">
        <f t="shared" si="22"/>
        <v>20</v>
      </c>
      <c r="C232">
        <v>231</v>
      </c>
      <c r="D232" s="4">
        <f t="shared" si="26"/>
        <v>0</v>
      </c>
      <c r="E232" s="4">
        <f>IF(ISNA(VLOOKUP(A232,'Extra aflossing'!A:G,3,0)),0,VLOOKUP(A232,'Extra aflossing'!A:G,3,0))</f>
        <v>0</v>
      </c>
      <c r="F232" s="4">
        <f>J231*Invoer!$B$15/12</f>
        <v>0</v>
      </c>
      <c r="G232" s="4">
        <f t="shared" si="23"/>
        <v>0</v>
      </c>
      <c r="H232" s="4">
        <f t="shared" si="21"/>
        <v>0</v>
      </c>
      <c r="I232" s="4">
        <f t="shared" si="24"/>
        <v>0</v>
      </c>
      <c r="J232" s="4">
        <f t="shared" si="27"/>
        <v>0</v>
      </c>
    </row>
    <row r="233" spans="1:10" x14ac:dyDescent="0.25">
      <c r="A233" s="10">
        <f t="shared" si="25"/>
        <v>51471</v>
      </c>
      <c r="B233">
        <f t="shared" si="22"/>
        <v>20</v>
      </c>
      <c r="C233">
        <v>232</v>
      </c>
      <c r="D233" s="4">
        <f t="shared" si="26"/>
        <v>0</v>
      </c>
      <c r="E233" s="4">
        <f>IF(ISNA(VLOOKUP(A233,'Extra aflossing'!A:G,3,0)),0,VLOOKUP(A233,'Extra aflossing'!A:G,3,0))</f>
        <v>0</v>
      </c>
      <c r="F233" s="4">
        <f>J232*Invoer!$B$15/12</f>
        <v>0</v>
      </c>
      <c r="G233" s="4">
        <f t="shared" si="23"/>
        <v>0</v>
      </c>
      <c r="H233" s="4">
        <f t="shared" si="21"/>
        <v>0</v>
      </c>
      <c r="I233" s="4">
        <f t="shared" si="24"/>
        <v>0</v>
      </c>
      <c r="J233" s="4">
        <f t="shared" si="27"/>
        <v>0</v>
      </c>
    </row>
    <row r="234" spans="1:10" x14ac:dyDescent="0.25">
      <c r="A234" s="10">
        <f t="shared" si="25"/>
        <v>51502</v>
      </c>
      <c r="B234">
        <f t="shared" si="22"/>
        <v>20</v>
      </c>
      <c r="C234">
        <v>233</v>
      </c>
      <c r="D234" s="4">
        <f t="shared" si="26"/>
        <v>0</v>
      </c>
      <c r="E234" s="4">
        <f>IF(ISNA(VLOOKUP(A234,'Extra aflossing'!A:G,3,0)),0,VLOOKUP(A234,'Extra aflossing'!A:G,3,0))</f>
        <v>0</v>
      </c>
      <c r="F234" s="4">
        <f>J233*Invoer!$B$15/12</f>
        <v>0</v>
      </c>
      <c r="G234" s="4">
        <f t="shared" si="23"/>
        <v>0</v>
      </c>
      <c r="H234" s="4">
        <f t="shared" si="21"/>
        <v>0</v>
      </c>
      <c r="I234" s="4">
        <f t="shared" si="24"/>
        <v>0</v>
      </c>
      <c r="J234" s="4">
        <f t="shared" si="27"/>
        <v>0</v>
      </c>
    </row>
    <row r="235" spans="1:10" x14ac:dyDescent="0.25">
      <c r="A235" s="10">
        <f t="shared" si="25"/>
        <v>51533</v>
      </c>
      <c r="B235">
        <f t="shared" si="22"/>
        <v>20</v>
      </c>
      <c r="C235">
        <v>234</v>
      </c>
      <c r="D235" s="4">
        <f t="shared" si="26"/>
        <v>0</v>
      </c>
      <c r="E235" s="4">
        <f>IF(ISNA(VLOOKUP(A235,'Extra aflossing'!A:G,3,0)),0,VLOOKUP(A235,'Extra aflossing'!A:G,3,0))</f>
        <v>0</v>
      </c>
      <c r="F235" s="4">
        <f>J234*Invoer!$B$15/12</f>
        <v>0</v>
      </c>
      <c r="G235" s="4">
        <f t="shared" si="23"/>
        <v>0</v>
      </c>
      <c r="H235" s="4">
        <f t="shared" si="21"/>
        <v>0</v>
      </c>
      <c r="I235" s="4">
        <f t="shared" si="24"/>
        <v>0</v>
      </c>
      <c r="J235" s="4">
        <f t="shared" si="27"/>
        <v>0</v>
      </c>
    </row>
    <row r="236" spans="1:10" x14ac:dyDescent="0.25">
      <c r="A236" s="10">
        <f t="shared" si="25"/>
        <v>51561</v>
      </c>
      <c r="B236">
        <f t="shared" si="22"/>
        <v>20</v>
      </c>
      <c r="C236">
        <v>235</v>
      </c>
      <c r="D236" s="4">
        <f t="shared" si="26"/>
        <v>0</v>
      </c>
      <c r="E236" s="4">
        <f>IF(ISNA(VLOOKUP(A236,'Extra aflossing'!A:G,3,0)),0,VLOOKUP(A236,'Extra aflossing'!A:G,3,0))</f>
        <v>0</v>
      </c>
      <c r="F236" s="4">
        <f>J235*Invoer!$B$15/12</f>
        <v>0</v>
      </c>
      <c r="G236" s="4">
        <f t="shared" si="23"/>
        <v>0</v>
      </c>
      <c r="H236" s="4">
        <f t="shared" si="21"/>
        <v>0</v>
      </c>
      <c r="I236" s="4">
        <f t="shared" si="24"/>
        <v>0</v>
      </c>
      <c r="J236" s="4">
        <f t="shared" si="27"/>
        <v>0</v>
      </c>
    </row>
    <row r="237" spans="1:10" x14ac:dyDescent="0.25">
      <c r="A237" s="10">
        <f t="shared" si="25"/>
        <v>51592</v>
      </c>
      <c r="B237">
        <f t="shared" si="22"/>
        <v>20</v>
      </c>
      <c r="C237">
        <v>236</v>
      </c>
      <c r="D237" s="4">
        <f t="shared" si="26"/>
        <v>0</v>
      </c>
      <c r="E237" s="4">
        <f>IF(ISNA(VLOOKUP(A237,'Extra aflossing'!A:G,3,0)),0,VLOOKUP(A237,'Extra aflossing'!A:G,3,0))</f>
        <v>0</v>
      </c>
      <c r="F237" s="4">
        <f>J236*Invoer!$B$15/12</f>
        <v>0</v>
      </c>
      <c r="G237" s="4">
        <f t="shared" si="23"/>
        <v>0</v>
      </c>
      <c r="H237" s="4">
        <f t="shared" si="21"/>
        <v>0</v>
      </c>
      <c r="I237" s="4">
        <f t="shared" si="24"/>
        <v>0</v>
      </c>
      <c r="J237" s="4">
        <f t="shared" si="27"/>
        <v>0</v>
      </c>
    </row>
    <row r="238" spans="1:10" x14ac:dyDescent="0.25">
      <c r="A238" s="10">
        <f t="shared" si="25"/>
        <v>51622</v>
      </c>
      <c r="B238">
        <f t="shared" si="22"/>
        <v>20</v>
      </c>
      <c r="C238">
        <v>237</v>
      </c>
      <c r="D238" s="4">
        <f t="shared" si="26"/>
        <v>0</v>
      </c>
      <c r="E238" s="4">
        <f>IF(ISNA(VLOOKUP(A238,'Extra aflossing'!A:G,3,0)),0,VLOOKUP(A238,'Extra aflossing'!A:G,3,0))</f>
        <v>0</v>
      </c>
      <c r="F238" s="4">
        <f>J237*Invoer!$B$15/12</f>
        <v>0</v>
      </c>
      <c r="G238" s="4">
        <f t="shared" si="23"/>
        <v>0</v>
      </c>
      <c r="H238" s="4">
        <f t="shared" si="21"/>
        <v>0</v>
      </c>
      <c r="I238" s="4">
        <f t="shared" si="24"/>
        <v>0</v>
      </c>
      <c r="J238" s="4">
        <f t="shared" si="27"/>
        <v>0</v>
      </c>
    </row>
    <row r="239" spans="1:10" x14ac:dyDescent="0.25">
      <c r="A239" s="10">
        <f t="shared" si="25"/>
        <v>51653</v>
      </c>
      <c r="B239">
        <f t="shared" si="22"/>
        <v>20</v>
      </c>
      <c r="C239">
        <v>238</v>
      </c>
      <c r="D239" s="4">
        <f t="shared" si="26"/>
        <v>0</v>
      </c>
      <c r="E239" s="4">
        <f>IF(ISNA(VLOOKUP(A239,'Extra aflossing'!A:G,3,0)),0,VLOOKUP(A239,'Extra aflossing'!A:G,3,0))</f>
        <v>0</v>
      </c>
      <c r="F239" s="4">
        <f>J238*Invoer!$B$15/12</f>
        <v>0</v>
      </c>
      <c r="G239" s="4">
        <f t="shared" si="23"/>
        <v>0</v>
      </c>
      <c r="H239" s="4">
        <f t="shared" si="21"/>
        <v>0</v>
      </c>
      <c r="I239" s="4">
        <f t="shared" si="24"/>
        <v>0</v>
      </c>
      <c r="J239" s="4">
        <f t="shared" si="27"/>
        <v>0</v>
      </c>
    </row>
    <row r="240" spans="1:10" x14ac:dyDescent="0.25">
      <c r="A240" s="10">
        <f t="shared" si="25"/>
        <v>51683</v>
      </c>
      <c r="B240">
        <f t="shared" si="22"/>
        <v>20</v>
      </c>
      <c r="C240">
        <v>239</v>
      </c>
      <c r="D240" s="4">
        <f t="shared" si="26"/>
        <v>0</v>
      </c>
      <c r="E240" s="4">
        <f>IF(ISNA(VLOOKUP(A240,'Extra aflossing'!A:G,3,0)),0,VLOOKUP(A240,'Extra aflossing'!A:G,3,0))</f>
        <v>0</v>
      </c>
      <c r="F240" s="4">
        <f>J239*Invoer!$B$15/12</f>
        <v>0</v>
      </c>
      <c r="G240" s="4">
        <f t="shared" si="23"/>
        <v>0</v>
      </c>
      <c r="H240" s="4">
        <f t="shared" si="21"/>
        <v>0</v>
      </c>
      <c r="I240" s="4">
        <f t="shared" si="24"/>
        <v>0</v>
      </c>
      <c r="J240" s="4">
        <f t="shared" si="27"/>
        <v>0</v>
      </c>
    </row>
    <row r="241" spans="1:10" x14ac:dyDescent="0.25">
      <c r="A241" s="10">
        <f t="shared" si="25"/>
        <v>51714</v>
      </c>
      <c r="B241">
        <f t="shared" si="22"/>
        <v>20</v>
      </c>
      <c r="C241">
        <v>240</v>
      </c>
      <c r="D241" s="4">
        <f t="shared" si="26"/>
        <v>0</v>
      </c>
      <c r="E241" s="4">
        <f>IF(ISNA(VLOOKUP(A241,'Extra aflossing'!A:G,3,0)),0,VLOOKUP(A241,'Extra aflossing'!A:G,3,0))</f>
        <v>0</v>
      </c>
      <c r="F241" s="4">
        <f>J240*Invoer!$B$15/12</f>
        <v>0</v>
      </c>
      <c r="G241" s="4">
        <f t="shared" si="23"/>
        <v>0</v>
      </c>
      <c r="H241" s="4">
        <f t="shared" si="21"/>
        <v>0</v>
      </c>
      <c r="I241" s="4">
        <f t="shared" si="24"/>
        <v>0</v>
      </c>
      <c r="J241" s="4">
        <f t="shared" si="27"/>
        <v>0</v>
      </c>
    </row>
    <row r="242" spans="1:10" x14ac:dyDescent="0.25">
      <c r="A242" s="10">
        <f t="shared" si="25"/>
        <v>51745</v>
      </c>
      <c r="B242">
        <f t="shared" si="22"/>
        <v>21</v>
      </c>
      <c r="C242">
        <v>241</v>
      </c>
      <c r="D242" s="4">
        <f t="shared" si="26"/>
        <v>0</v>
      </c>
      <c r="E242" s="4">
        <f>IF(ISNA(VLOOKUP(A242,'Extra aflossing'!A:G,3,0)),0,VLOOKUP(A242,'Extra aflossing'!A:G,3,0))</f>
        <v>0</v>
      </c>
      <c r="F242" s="4">
        <f>J241*Invoer!$B$16/12</f>
        <v>0</v>
      </c>
      <c r="G242" s="4">
        <f t="shared" si="23"/>
        <v>0</v>
      </c>
      <c r="H242" s="4">
        <f t="shared" si="21"/>
        <v>0</v>
      </c>
      <c r="I242" s="4">
        <f t="shared" si="24"/>
        <v>0</v>
      </c>
      <c r="J242" s="4">
        <f t="shared" si="27"/>
        <v>0</v>
      </c>
    </row>
    <row r="243" spans="1:10" x14ac:dyDescent="0.25">
      <c r="A243" s="10">
        <f t="shared" si="25"/>
        <v>51775</v>
      </c>
      <c r="B243">
        <f t="shared" si="22"/>
        <v>21</v>
      </c>
      <c r="C243">
        <v>242</v>
      </c>
      <c r="D243" s="4">
        <f t="shared" si="26"/>
        <v>0</v>
      </c>
      <c r="E243" s="4">
        <f>IF(ISNA(VLOOKUP(A243,'Extra aflossing'!A:G,3,0)),0,VLOOKUP(A243,'Extra aflossing'!A:G,3,0))</f>
        <v>0</v>
      </c>
      <c r="F243" s="4">
        <f>J242*Invoer!$B$16/12</f>
        <v>0</v>
      </c>
      <c r="G243" s="4">
        <f t="shared" si="23"/>
        <v>0</v>
      </c>
      <c r="H243" s="4">
        <f t="shared" si="21"/>
        <v>0</v>
      </c>
      <c r="I243" s="4">
        <f t="shared" si="24"/>
        <v>0</v>
      </c>
      <c r="J243" s="4">
        <f t="shared" si="27"/>
        <v>0</v>
      </c>
    </row>
    <row r="244" spans="1:10" x14ac:dyDescent="0.25">
      <c r="A244" s="10">
        <f t="shared" si="25"/>
        <v>51806</v>
      </c>
      <c r="B244">
        <f t="shared" si="22"/>
        <v>21</v>
      </c>
      <c r="C244">
        <v>243</v>
      </c>
      <c r="D244" s="4">
        <f t="shared" si="26"/>
        <v>0</v>
      </c>
      <c r="E244" s="4">
        <f>IF(ISNA(VLOOKUP(A244,'Extra aflossing'!A:G,3,0)),0,VLOOKUP(A244,'Extra aflossing'!A:G,3,0))</f>
        <v>0</v>
      </c>
      <c r="F244" s="4">
        <f>J243*Invoer!$B$16/12</f>
        <v>0</v>
      </c>
      <c r="G244" s="4">
        <f t="shared" si="23"/>
        <v>0</v>
      </c>
      <c r="H244" s="4">
        <f t="shared" si="21"/>
        <v>0</v>
      </c>
      <c r="I244" s="4">
        <f t="shared" si="24"/>
        <v>0</v>
      </c>
      <c r="J244" s="4">
        <f t="shared" si="27"/>
        <v>0</v>
      </c>
    </row>
    <row r="245" spans="1:10" x14ac:dyDescent="0.25">
      <c r="A245" s="10">
        <f t="shared" si="25"/>
        <v>51836</v>
      </c>
      <c r="B245">
        <f t="shared" si="22"/>
        <v>21</v>
      </c>
      <c r="C245">
        <v>244</v>
      </c>
      <c r="D245" s="4">
        <f t="shared" si="26"/>
        <v>0</v>
      </c>
      <c r="E245" s="4">
        <f>IF(ISNA(VLOOKUP(A245,'Extra aflossing'!A:G,3,0)),0,VLOOKUP(A245,'Extra aflossing'!A:G,3,0))</f>
        <v>0</v>
      </c>
      <c r="F245" s="4">
        <f>J244*Invoer!$B$16/12</f>
        <v>0</v>
      </c>
      <c r="G245" s="4">
        <f t="shared" si="23"/>
        <v>0</v>
      </c>
      <c r="H245" s="4">
        <f t="shared" si="21"/>
        <v>0</v>
      </c>
      <c r="I245" s="4">
        <f t="shared" si="24"/>
        <v>0</v>
      </c>
      <c r="J245" s="4">
        <f t="shared" si="27"/>
        <v>0</v>
      </c>
    </row>
    <row r="246" spans="1:10" x14ac:dyDescent="0.25">
      <c r="A246" s="10">
        <f t="shared" si="25"/>
        <v>51867</v>
      </c>
      <c r="B246">
        <f t="shared" si="22"/>
        <v>21</v>
      </c>
      <c r="C246">
        <v>245</v>
      </c>
      <c r="D246" s="4">
        <f t="shared" si="26"/>
        <v>0</v>
      </c>
      <c r="E246" s="4">
        <f>IF(ISNA(VLOOKUP(A246,'Extra aflossing'!A:G,3,0)),0,VLOOKUP(A246,'Extra aflossing'!A:G,3,0))</f>
        <v>0</v>
      </c>
      <c r="F246" s="4">
        <f>J245*Invoer!$B$16/12</f>
        <v>0</v>
      </c>
      <c r="G246" s="4">
        <f t="shared" si="23"/>
        <v>0</v>
      </c>
      <c r="H246" s="4">
        <f t="shared" si="21"/>
        <v>0</v>
      </c>
      <c r="I246" s="4">
        <f t="shared" si="24"/>
        <v>0</v>
      </c>
      <c r="J246" s="4">
        <f t="shared" si="27"/>
        <v>0</v>
      </c>
    </row>
    <row r="247" spans="1:10" x14ac:dyDescent="0.25">
      <c r="A247" s="10">
        <f t="shared" si="25"/>
        <v>51898</v>
      </c>
      <c r="B247">
        <f t="shared" si="22"/>
        <v>21</v>
      </c>
      <c r="C247">
        <v>246</v>
      </c>
      <c r="D247" s="4">
        <f t="shared" si="26"/>
        <v>0</v>
      </c>
      <c r="E247" s="4">
        <f>IF(ISNA(VLOOKUP(A247,'Extra aflossing'!A:G,3,0)),0,VLOOKUP(A247,'Extra aflossing'!A:G,3,0))</f>
        <v>0</v>
      </c>
      <c r="F247" s="4">
        <f>J246*Invoer!$B$16/12</f>
        <v>0</v>
      </c>
      <c r="G247" s="4">
        <f t="shared" si="23"/>
        <v>0</v>
      </c>
      <c r="H247" s="4">
        <f t="shared" si="21"/>
        <v>0</v>
      </c>
      <c r="I247" s="4">
        <f t="shared" si="24"/>
        <v>0</v>
      </c>
      <c r="J247" s="4">
        <f t="shared" si="27"/>
        <v>0</v>
      </c>
    </row>
    <row r="248" spans="1:10" x14ac:dyDescent="0.25">
      <c r="A248" s="10">
        <f t="shared" si="25"/>
        <v>51926</v>
      </c>
      <c r="B248">
        <f t="shared" si="22"/>
        <v>21</v>
      </c>
      <c r="C248">
        <v>247</v>
      </c>
      <c r="D248" s="4">
        <f t="shared" si="26"/>
        <v>0</v>
      </c>
      <c r="E248" s="4">
        <f>IF(ISNA(VLOOKUP(A248,'Extra aflossing'!A:G,3,0)),0,VLOOKUP(A248,'Extra aflossing'!A:G,3,0))</f>
        <v>0</v>
      </c>
      <c r="F248" s="4">
        <f>J247*Invoer!$B$16/12</f>
        <v>0</v>
      </c>
      <c r="G248" s="4">
        <f t="shared" si="23"/>
        <v>0</v>
      </c>
      <c r="H248" s="4">
        <f t="shared" si="21"/>
        <v>0</v>
      </c>
      <c r="I248" s="4">
        <f t="shared" si="24"/>
        <v>0</v>
      </c>
      <c r="J248" s="4">
        <f t="shared" si="27"/>
        <v>0</v>
      </c>
    </row>
    <row r="249" spans="1:10" x14ac:dyDescent="0.25">
      <c r="A249" s="10">
        <f t="shared" si="25"/>
        <v>51957</v>
      </c>
      <c r="B249">
        <f t="shared" si="22"/>
        <v>21</v>
      </c>
      <c r="C249">
        <v>248</v>
      </c>
      <c r="D249" s="4">
        <f t="shared" si="26"/>
        <v>0</v>
      </c>
      <c r="E249" s="4">
        <f>IF(ISNA(VLOOKUP(A249,'Extra aflossing'!A:G,3,0)),0,VLOOKUP(A249,'Extra aflossing'!A:G,3,0))</f>
        <v>0</v>
      </c>
      <c r="F249" s="4">
        <f>J248*Invoer!$B$16/12</f>
        <v>0</v>
      </c>
      <c r="G249" s="4">
        <f t="shared" si="23"/>
        <v>0</v>
      </c>
      <c r="H249" s="4">
        <f t="shared" si="21"/>
        <v>0</v>
      </c>
      <c r="I249" s="4">
        <f t="shared" si="24"/>
        <v>0</v>
      </c>
      <c r="J249" s="4">
        <f t="shared" si="27"/>
        <v>0</v>
      </c>
    </row>
    <row r="250" spans="1:10" x14ac:dyDescent="0.25">
      <c r="A250" s="10">
        <f t="shared" si="25"/>
        <v>51987</v>
      </c>
      <c r="B250">
        <f t="shared" si="22"/>
        <v>21</v>
      </c>
      <c r="C250">
        <v>249</v>
      </c>
      <c r="D250" s="4">
        <f t="shared" si="26"/>
        <v>0</v>
      </c>
      <c r="E250" s="4">
        <f>IF(ISNA(VLOOKUP(A250,'Extra aflossing'!A:G,3,0)),0,VLOOKUP(A250,'Extra aflossing'!A:G,3,0))</f>
        <v>0</v>
      </c>
      <c r="F250" s="4">
        <f>J249*Invoer!$B$16/12</f>
        <v>0</v>
      </c>
      <c r="G250" s="4">
        <f t="shared" si="23"/>
        <v>0</v>
      </c>
      <c r="H250" s="4">
        <f t="shared" si="21"/>
        <v>0</v>
      </c>
      <c r="I250" s="4">
        <f t="shared" si="24"/>
        <v>0</v>
      </c>
      <c r="J250" s="4">
        <f t="shared" si="27"/>
        <v>0</v>
      </c>
    </row>
    <row r="251" spans="1:10" x14ac:dyDescent="0.25">
      <c r="A251" s="10">
        <f t="shared" si="25"/>
        <v>52018</v>
      </c>
      <c r="B251">
        <f t="shared" si="22"/>
        <v>21</v>
      </c>
      <c r="C251">
        <v>250</v>
      </c>
      <c r="D251" s="4">
        <f t="shared" si="26"/>
        <v>0</v>
      </c>
      <c r="E251" s="4">
        <f>IF(ISNA(VLOOKUP(A251,'Extra aflossing'!A:G,3,0)),0,VLOOKUP(A251,'Extra aflossing'!A:G,3,0))</f>
        <v>0</v>
      </c>
      <c r="F251" s="4">
        <f>J250*Invoer!$B$16/12</f>
        <v>0</v>
      </c>
      <c r="G251" s="4">
        <f t="shared" si="23"/>
        <v>0</v>
      </c>
      <c r="H251" s="4">
        <f t="shared" si="21"/>
        <v>0</v>
      </c>
      <c r="I251" s="4">
        <f t="shared" si="24"/>
        <v>0</v>
      </c>
      <c r="J251" s="4">
        <f t="shared" si="27"/>
        <v>0</v>
      </c>
    </row>
    <row r="252" spans="1:10" x14ac:dyDescent="0.25">
      <c r="A252" s="10">
        <f t="shared" si="25"/>
        <v>52048</v>
      </c>
      <c r="B252">
        <f t="shared" si="22"/>
        <v>21</v>
      </c>
      <c r="C252">
        <v>251</v>
      </c>
      <c r="D252" s="4">
        <f t="shared" si="26"/>
        <v>0</v>
      </c>
      <c r="E252" s="4">
        <f>IF(ISNA(VLOOKUP(A252,'Extra aflossing'!A:G,3,0)),0,VLOOKUP(A252,'Extra aflossing'!A:G,3,0))</f>
        <v>0</v>
      </c>
      <c r="F252" s="4">
        <f>J251*Invoer!$B$16/12</f>
        <v>0</v>
      </c>
      <c r="G252" s="4">
        <f t="shared" si="23"/>
        <v>0</v>
      </c>
      <c r="H252" s="4">
        <f t="shared" si="21"/>
        <v>0</v>
      </c>
      <c r="I252" s="4">
        <f t="shared" si="24"/>
        <v>0</v>
      </c>
      <c r="J252" s="4">
        <f t="shared" si="27"/>
        <v>0</v>
      </c>
    </row>
    <row r="253" spans="1:10" x14ac:dyDescent="0.25">
      <c r="A253" s="10">
        <f t="shared" si="25"/>
        <v>52079</v>
      </c>
      <c r="B253">
        <f t="shared" si="22"/>
        <v>21</v>
      </c>
      <c r="C253">
        <v>252</v>
      </c>
      <c r="D253" s="4">
        <f t="shared" si="26"/>
        <v>0</v>
      </c>
      <c r="E253" s="4">
        <f>IF(ISNA(VLOOKUP(A253,'Extra aflossing'!A:G,3,0)),0,VLOOKUP(A253,'Extra aflossing'!A:G,3,0))</f>
        <v>0</v>
      </c>
      <c r="F253" s="4">
        <f>J252*Invoer!$B$16/12</f>
        <v>0</v>
      </c>
      <c r="G253" s="4">
        <f t="shared" si="23"/>
        <v>0</v>
      </c>
      <c r="H253" s="4">
        <f t="shared" si="21"/>
        <v>0</v>
      </c>
      <c r="I253" s="4">
        <f t="shared" si="24"/>
        <v>0</v>
      </c>
      <c r="J253" s="4">
        <f t="shared" si="27"/>
        <v>0</v>
      </c>
    </row>
    <row r="254" spans="1:10" x14ac:dyDescent="0.25">
      <c r="A254" s="10">
        <f t="shared" si="25"/>
        <v>52110</v>
      </c>
      <c r="B254">
        <f t="shared" si="22"/>
        <v>22</v>
      </c>
      <c r="C254">
        <v>253</v>
      </c>
      <c r="D254" s="4">
        <f t="shared" si="26"/>
        <v>0</v>
      </c>
      <c r="E254" s="4">
        <f>IF(ISNA(VLOOKUP(A254,'Extra aflossing'!A:G,3,0)),0,VLOOKUP(A254,'Extra aflossing'!A:G,3,0))</f>
        <v>0</v>
      </c>
      <c r="F254" s="4">
        <f>J253*Invoer!$B$16/12</f>
        <v>0</v>
      </c>
      <c r="G254" s="4">
        <f t="shared" si="23"/>
        <v>0</v>
      </c>
      <c r="H254" s="4">
        <f t="shared" si="21"/>
        <v>0</v>
      </c>
      <c r="I254" s="4">
        <f t="shared" si="24"/>
        <v>0</v>
      </c>
      <c r="J254" s="4">
        <f t="shared" si="27"/>
        <v>0</v>
      </c>
    </row>
    <row r="255" spans="1:10" x14ac:dyDescent="0.25">
      <c r="A255" s="10">
        <f t="shared" si="25"/>
        <v>52140</v>
      </c>
      <c r="B255">
        <f t="shared" si="22"/>
        <v>22</v>
      </c>
      <c r="C255">
        <v>254</v>
      </c>
      <c r="D255" s="4">
        <f t="shared" si="26"/>
        <v>0</v>
      </c>
      <c r="E255" s="4">
        <f>IF(ISNA(VLOOKUP(A255,'Extra aflossing'!A:G,3,0)),0,VLOOKUP(A255,'Extra aflossing'!A:G,3,0))</f>
        <v>0</v>
      </c>
      <c r="F255" s="4">
        <f>J254*Invoer!$B$16/12</f>
        <v>0</v>
      </c>
      <c r="G255" s="4">
        <f t="shared" si="23"/>
        <v>0</v>
      </c>
      <c r="H255" s="4">
        <f t="shared" si="21"/>
        <v>0</v>
      </c>
      <c r="I255" s="4">
        <f t="shared" si="24"/>
        <v>0</v>
      </c>
      <c r="J255" s="4">
        <f t="shared" si="27"/>
        <v>0</v>
      </c>
    </row>
    <row r="256" spans="1:10" x14ac:dyDescent="0.25">
      <c r="A256" s="10">
        <f t="shared" si="25"/>
        <v>52171</v>
      </c>
      <c r="B256">
        <f t="shared" si="22"/>
        <v>22</v>
      </c>
      <c r="C256">
        <v>255</v>
      </c>
      <c r="D256" s="4">
        <f t="shared" si="26"/>
        <v>0</v>
      </c>
      <c r="E256" s="4">
        <f>IF(ISNA(VLOOKUP(A256,'Extra aflossing'!A:G,3,0)),0,VLOOKUP(A256,'Extra aflossing'!A:G,3,0))</f>
        <v>0</v>
      </c>
      <c r="F256" s="4">
        <f>J255*Invoer!$B$16/12</f>
        <v>0</v>
      </c>
      <c r="G256" s="4">
        <f t="shared" si="23"/>
        <v>0</v>
      </c>
      <c r="H256" s="4">
        <f t="shared" si="21"/>
        <v>0</v>
      </c>
      <c r="I256" s="4">
        <f t="shared" si="24"/>
        <v>0</v>
      </c>
      <c r="J256" s="4">
        <f t="shared" si="27"/>
        <v>0</v>
      </c>
    </row>
    <row r="257" spans="1:10" x14ac:dyDescent="0.25">
      <c r="A257" s="10">
        <f t="shared" si="25"/>
        <v>52201</v>
      </c>
      <c r="B257">
        <f t="shared" si="22"/>
        <v>22</v>
      </c>
      <c r="C257">
        <v>256</v>
      </c>
      <c r="D257" s="4">
        <f t="shared" si="26"/>
        <v>0</v>
      </c>
      <c r="E257" s="4">
        <f>IF(ISNA(VLOOKUP(A257,'Extra aflossing'!A:G,3,0)),0,VLOOKUP(A257,'Extra aflossing'!A:G,3,0))</f>
        <v>0</v>
      </c>
      <c r="F257" s="4">
        <f>J256*Invoer!$B$16/12</f>
        <v>0</v>
      </c>
      <c r="G257" s="4">
        <f t="shared" si="23"/>
        <v>0</v>
      </c>
      <c r="H257" s="4">
        <f t="shared" si="21"/>
        <v>0</v>
      </c>
      <c r="I257" s="4">
        <f t="shared" si="24"/>
        <v>0</v>
      </c>
      <c r="J257" s="4">
        <f t="shared" si="27"/>
        <v>0</v>
      </c>
    </row>
    <row r="258" spans="1:10" x14ac:dyDescent="0.25">
      <c r="A258" s="10">
        <f t="shared" si="25"/>
        <v>52232</v>
      </c>
      <c r="B258">
        <f t="shared" si="22"/>
        <v>22</v>
      </c>
      <c r="C258">
        <v>257</v>
      </c>
      <c r="D258" s="4">
        <f t="shared" si="26"/>
        <v>0</v>
      </c>
      <c r="E258" s="4">
        <f>IF(ISNA(VLOOKUP(A258,'Extra aflossing'!A:G,3,0)),0,VLOOKUP(A258,'Extra aflossing'!A:G,3,0))</f>
        <v>0</v>
      </c>
      <c r="F258" s="4">
        <f>J257*Invoer!$B$16/12</f>
        <v>0</v>
      </c>
      <c r="G258" s="4">
        <f t="shared" si="23"/>
        <v>0</v>
      </c>
      <c r="H258" s="4">
        <f t="shared" ref="H258:H321" si="28">IF(F258-(Eigenwoningforfait/12)&lt;=0,0,(F258-(Eigenwoningforfait/12))*Belastingpercentage)</f>
        <v>0</v>
      </c>
      <c r="I258" s="4">
        <f t="shared" si="24"/>
        <v>0</v>
      </c>
      <c r="J258" s="4">
        <f t="shared" si="27"/>
        <v>0</v>
      </c>
    </row>
    <row r="259" spans="1:10" x14ac:dyDescent="0.25">
      <c r="A259" s="10">
        <f t="shared" si="25"/>
        <v>52263</v>
      </c>
      <c r="B259">
        <f t="shared" ref="B259:B322" si="29">CEILING(C259/12,1)</f>
        <v>22</v>
      </c>
      <c r="C259">
        <v>258</v>
      </c>
      <c r="D259" s="4">
        <f t="shared" si="26"/>
        <v>0</v>
      </c>
      <c r="E259" s="4">
        <f>IF(ISNA(VLOOKUP(A259,'Extra aflossing'!A:G,3,0)),0,VLOOKUP(A259,'Extra aflossing'!A:G,3,0))</f>
        <v>0</v>
      </c>
      <c r="F259" s="4">
        <f>J258*Invoer!$B$16/12</f>
        <v>0</v>
      </c>
      <c r="G259" s="4">
        <f t="shared" ref="G259:G322" si="30">SUM(D259,F259)</f>
        <v>0</v>
      </c>
      <c r="H259" s="4">
        <f t="shared" si="28"/>
        <v>0</v>
      </c>
      <c r="I259" s="4">
        <f t="shared" ref="I259:I322" si="31">G259-H259</f>
        <v>0</v>
      </c>
      <c r="J259" s="4">
        <f t="shared" si="27"/>
        <v>0</v>
      </c>
    </row>
    <row r="260" spans="1:10" x14ac:dyDescent="0.25">
      <c r="A260" s="10">
        <f t="shared" ref="A260:A323" si="32">DATE(YEAR(A259),MONTH(A259)+1,DAY(A259))</f>
        <v>52291</v>
      </c>
      <c r="B260">
        <f t="shared" si="29"/>
        <v>22</v>
      </c>
      <c r="C260">
        <v>259</v>
      </c>
      <c r="D260" s="4">
        <f t="shared" ref="D260:D323" si="33">J259/(360-C259)</f>
        <v>0</v>
      </c>
      <c r="E260" s="4">
        <f>IF(ISNA(VLOOKUP(A260,'Extra aflossing'!A:G,3,0)),0,VLOOKUP(A260,'Extra aflossing'!A:G,3,0))</f>
        <v>0</v>
      </c>
      <c r="F260" s="4">
        <f>J259*Invoer!$B$16/12</f>
        <v>0</v>
      </c>
      <c r="G260" s="4">
        <f t="shared" si="30"/>
        <v>0</v>
      </c>
      <c r="H260" s="4">
        <f t="shared" si="28"/>
        <v>0</v>
      </c>
      <c r="I260" s="4">
        <f t="shared" si="31"/>
        <v>0</v>
      </c>
      <c r="J260" s="4">
        <f t="shared" ref="J260:J323" si="34">J259-D260-E260</f>
        <v>0</v>
      </c>
    </row>
    <row r="261" spans="1:10" x14ac:dyDescent="0.25">
      <c r="A261" s="10">
        <f t="shared" si="32"/>
        <v>52322</v>
      </c>
      <c r="B261">
        <f t="shared" si="29"/>
        <v>22</v>
      </c>
      <c r="C261">
        <v>260</v>
      </c>
      <c r="D261" s="4">
        <f t="shared" si="33"/>
        <v>0</v>
      </c>
      <c r="E261" s="4">
        <f>IF(ISNA(VLOOKUP(A261,'Extra aflossing'!A:G,3,0)),0,VLOOKUP(A261,'Extra aflossing'!A:G,3,0))</f>
        <v>0</v>
      </c>
      <c r="F261" s="4">
        <f>J260*Invoer!$B$16/12</f>
        <v>0</v>
      </c>
      <c r="G261" s="4">
        <f t="shared" si="30"/>
        <v>0</v>
      </c>
      <c r="H261" s="4">
        <f t="shared" si="28"/>
        <v>0</v>
      </c>
      <c r="I261" s="4">
        <f t="shared" si="31"/>
        <v>0</v>
      </c>
      <c r="J261" s="4">
        <f t="shared" si="34"/>
        <v>0</v>
      </c>
    </row>
    <row r="262" spans="1:10" x14ac:dyDescent="0.25">
      <c r="A262" s="10">
        <f t="shared" si="32"/>
        <v>52352</v>
      </c>
      <c r="B262">
        <f t="shared" si="29"/>
        <v>22</v>
      </c>
      <c r="C262">
        <v>261</v>
      </c>
      <c r="D262" s="4">
        <f t="shared" si="33"/>
        <v>0</v>
      </c>
      <c r="E262" s="4">
        <f>IF(ISNA(VLOOKUP(A262,'Extra aflossing'!A:G,3,0)),0,VLOOKUP(A262,'Extra aflossing'!A:G,3,0))</f>
        <v>0</v>
      </c>
      <c r="F262" s="4">
        <f>J261*Invoer!$B$16/12</f>
        <v>0</v>
      </c>
      <c r="G262" s="4">
        <f t="shared" si="30"/>
        <v>0</v>
      </c>
      <c r="H262" s="4">
        <f t="shared" si="28"/>
        <v>0</v>
      </c>
      <c r="I262" s="4">
        <f t="shared" si="31"/>
        <v>0</v>
      </c>
      <c r="J262" s="4">
        <f t="shared" si="34"/>
        <v>0</v>
      </c>
    </row>
    <row r="263" spans="1:10" x14ac:dyDescent="0.25">
      <c r="A263" s="10">
        <f t="shared" si="32"/>
        <v>52383</v>
      </c>
      <c r="B263">
        <f t="shared" si="29"/>
        <v>22</v>
      </c>
      <c r="C263">
        <v>262</v>
      </c>
      <c r="D263" s="4">
        <f t="shared" si="33"/>
        <v>0</v>
      </c>
      <c r="E263" s="4">
        <f>IF(ISNA(VLOOKUP(A263,'Extra aflossing'!A:G,3,0)),0,VLOOKUP(A263,'Extra aflossing'!A:G,3,0))</f>
        <v>0</v>
      </c>
      <c r="F263" s="4">
        <f>J262*Invoer!$B$16/12</f>
        <v>0</v>
      </c>
      <c r="G263" s="4">
        <f t="shared" si="30"/>
        <v>0</v>
      </c>
      <c r="H263" s="4">
        <f t="shared" si="28"/>
        <v>0</v>
      </c>
      <c r="I263" s="4">
        <f t="shared" si="31"/>
        <v>0</v>
      </c>
      <c r="J263" s="4">
        <f t="shared" si="34"/>
        <v>0</v>
      </c>
    </row>
    <row r="264" spans="1:10" x14ac:dyDescent="0.25">
      <c r="A264" s="10">
        <f t="shared" si="32"/>
        <v>52413</v>
      </c>
      <c r="B264">
        <f t="shared" si="29"/>
        <v>22</v>
      </c>
      <c r="C264">
        <v>263</v>
      </c>
      <c r="D264" s="4">
        <f t="shared" si="33"/>
        <v>0</v>
      </c>
      <c r="E264" s="4">
        <f>IF(ISNA(VLOOKUP(A264,'Extra aflossing'!A:G,3,0)),0,VLOOKUP(A264,'Extra aflossing'!A:G,3,0))</f>
        <v>0</v>
      </c>
      <c r="F264" s="4">
        <f>J263*Invoer!$B$16/12</f>
        <v>0</v>
      </c>
      <c r="G264" s="4">
        <f t="shared" si="30"/>
        <v>0</v>
      </c>
      <c r="H264" s="4">
        <f t="shared" si="28"/>
        <v>0</v>
      </c>
      <c r="I264" s="4">
        <f t="shared" si="31"/>
        <v>0</v>
      </c>
      <c r="J264" s="4">
        <f t="shared" si="34"/>
        <v>0</v>
      </c>
    </row>
    <row r="265" spans="1:10" x14ac:dyDescent="0.25">
      <c r="A265" s="10">
        <f t="shared" si="32"/>
        <v>52444</v>
      </c>
      <c r="B265">
        <f t="shared" si="29"/>
        <v>22</v>
      </c>
      <c r="C265">
        <v>264</v>
      </c>
      <c r="D265" s="4">
        <f t="shared" si="33"/>
        <v>0</v>
      </c>
      <c r="E265" s="4">
        <f>IF(ISNA(VLOOKUP(A265,'Extra aflossing'!A:G,3,0)),0,VLOOKUP(A265,'Extra aflossing'!A:G,3,0))</f>
        <v>0</v>
      </c>
      <c r="F265" s="4">
        <f>J264*Invoer!$B$16/12</f>
        <v>0</v>
      </c>
      <c r="G265" s="4">
        <f t="shared" si="30"/>
        <v>0</v>
      </c>
      <c r="H265" s="4">
        <f t="shared" si="28"/>
        <v>0</v>
      </c>
      <c r="I265" s="4">
        <f t="shared" si="31"/>
        <v>0</v>
      </c>
      <c r="J265" s="4">
        <f t="shared" si="34"/>
        <v>0</v>
      </c>
    </row>
    <row r="266" spans="1:10" x14ac:dyDescent="0.25">
      <c r="A266" s="10">
        <f t="shared" si="32"/>
        <v>52475</v>
      </c>
      <c r="B266">
        <f t="shared" si="29"/>
        <v>23</v>
      </c>
      <c r="C266">
        <v>265</v>
      </c>
      <c r="D266" s="4">
        <f t="shared" si="33"/>
        <v>0</v>
      </c>
      <c r="E266" s="4">
        <f>IF(ISNA(VLOOKUP(A266,'Extra aflossing'!A:G,3,0)),0,VLOOKUP(A266,'Extra aflossing'!A:G,3,0))</f>
        <v>0</v>
      </c>
      <c r="F266" s="4">
        <f>J265*Invoer!$B$16/12</f>
        <v>0</v>
      </c>
      <c r="G266" s="4">
        <f t="shared" si="30"/>
        <v>0</v>
      </c>
      <c r="H266" s="4">
        <f t="shared" si="28"/>
        <v>0</v>
      </c>
      <c r="I266" s="4">
        <f t="shared" si="31"/>
        <v>0</v>
      </c>
      <c r="J266" s="4">
        <f t="shared" si="34"/>
        <v>0</v>
      </c>
    </row>
    <row r="267" spans="1:10" x14ac:dyDescent="0.25">
      <c r="A267" s="10">
        <f t="shared" si="32"/>
        <v>52505</v>
      </c>
      <c r="B267">
        <f t="shared" si="29"/>
        <v>23</v>
      </c>
      <c r="C267">
        <v>266</v>
      </c>
      <c r="D267" s="4">
        <f t="shared" si="33"/>
        <v>0</v>
      </c>
      <c r="E267" s="4">
        <f>IF(ISNA(VLOOKUP(A267,'Extra aflossing'!A:G,3,0)),0,VLOOKUP(A267,'Extra aflossing'!A:G,3,0))</f>
        <v>0</v>
      </c>
      <c r="F267" s="4">
        <f>J266*Invoer!$B$16/12</f>
        <v>0</v>
      </c>
      <c r="G267" s="4">
        <f t="shared" si="30"/>
        <v>0</v>
      </c>
      <c r="H267" s="4">
        <f t="shared" si="28"/>
        <v>0</v>
      </c>
      <c r="I267" s="4">
        <f t="shared" si="31"/>
        <v>0</v>
      </c>
      <c r="J267" s="4">
        <f t="shared" si="34"/>
        <v>0</v>
      </c>
    </row>
    <row r="268" spans="1:10" x14ac:dyDescent="0.25">
      <c r="A268" s="10">
        <f t="shared" si="32"/>
        <v>52536</v>
      </c>
      <c r="B268">
        <f t="shared" si="29"/>
        <v>23</v>
      </c>
      <c r="C268">
        <v>267</v>
      </c>
      <c r="D268" s="4">
        <f t="shared" si="33"/>
        <v>0</v>
      </c>
      <c r="E268" s="4">
        <f>IF(ISNA(VLOOKUP(A268,'Extra aflossing'!A:G,3,0)),0,VLOOKUP(A268,'Extra aflossing'!A:G,3,0))</f>
        <v>0</v>
      </c>
      <c r="F268" s="4">
        <f>J267*Invoer!$B$16/12</f>
        <v>0</v>
      </c>
      <c r="G268" s="4">
        <f t="shared" si="30"/>
        <v>0</v>
      </c>
      <c r="H268" s="4">
        <f t="shared" si="28"/>
        <v>0</v>
      </c>
      <c r="I268" s="4">
        <f t="shared" si="31"/>
        <v>0</v>
      </c>
      <c r="J268" s="4">
        <f t="shared" si="34"/>
        <v>0</v>
      </c>
    </row>
    <row r="269" spans="1:10" x14ac:dyDescent="0.25">
      <c r="A269" s="10">
        <f t="shared" si="32"/>
        <v>52566</v>
      </c>
      <c r="B269">
        <f t="shared" si="29"/>
        <v>23</v>
      </c>
      <c r="C269">
        <v>268</v>
      </c>
      <c r="D269" s="4">
        <f t="shared" si="33"/>
        <v>0</v>
      </c>
      <c r="E269" s="4">
        <f>IF(ISNA(VLOOKUP(A269,'Extra aflossing'!A:G,3,0)),0,VLOOKUP(A269,'Extra aflossing'!A:G,3,0))</f>
        <v>0</v>
      </c>
      <c r="F269" s="4">
        <f>J268*Invoer!$B$16/12</f>
        <v>0</v>
      </c>
      <c r="G269" s="4">
        <f t="shared" si="30"/>
        <v>0</v>
      </c>
      <c r="H269" s="4">
        <f t="shared" si="28"/>
        <v>0</v>
      </c>
      <c r="I269" s="4">
        <f t="shared" si="31"/>
        <v>0</v>
      </c>
      <c r="J269" s="4">
        <f t="shared" si="34"/>
        <v>0</v>
      </c>
    </row>
    <row r="270" spans="1:10" x14ac:dyDescent="0.25">
      <c r="A270" s="10">
        <f t="shared" si="32"/>
        <v>52597</v>
      </c>
      <c r="B270">
        <f t="shared" si="29"/>
        <v>23</v>
      </c>
      <c r="C270">
        <v>269</v>
      </c>
      <c r="D270" s="4">
        <f t="shared" si="33"/>
        <v>0</v>
      </c>
      <c r="E270" s="4">
        <f>IF(ISNA(VLOOKUP(A270,'Extra aflossing'!A:G,3,0)),0,VLOOKUP(A270,'Extra aflossing'!A:G,3,0))</f>
        <v>0</v>
      </c>
      <c r="F270" s="4">
        <f>J269*Invoer!$B$16/12</f>
        <v>0</v>
      </c>
      <c r="G270" s="4">
        <f t="shared" si="30"/>
        <v>0</v>
      </c>
      <c r="H270" s="4">
        <f t="shared" si="28"/>
        <v>0</v>
      </c>
      <c r="I270" s="4">
        <f t="shared" si="31"/>
        <v>0</v>
      </c>
      <c r="J270" s="4">
        <f t="shared" si="34"/>
        <v>0</v>
      </c>
    </row>
    <row r="271" spans="1:10" x14ac:dyDescent="0.25">
      <c r="A271" s="10">
        <f t="shared" si="32"/>
        <v>52628</v>
      </c>
      <c r="B271">
        <f t="shared" si="29"/>
        <v>23</v>
      </c>
      <c r="C271">
        <v>270</v>
      </c>
      <c r="D271" s="4">
        <f t="shared" si="33"/>
        <v>0</v>
      </c>
      <c r="E271" s="4">
        <f>IF(ISNA(VLOOKUP(A271,'Extra aflossing'!A:G,3,0)),0,VLOOKUP(A271,'Extra aflossing'!A:G,3,0))</f>
        <v>0</v>
      </c>
      <c r="F271" s="4">
        <f>J270*Invoer!$B$16/12</f>
        <v>0</v>
      </c>
      <c r="G271" s="4">
        <f t="shared" si="30"/>
        <v>0</v>
      </c>
      <c r="H271" s="4">
        <f t="shared" si="28"/>
        <v>0</v>
      </c>
      <c r="I271" s="4">
        <f t="shared" si="31"/>
        <v>0</v>
      </c>
      <c r="J271" s="4">
        <f t="shared" si="34"/>
        <v>0</v>
      </c>
    </row>
    <row r="272" spans="1:10" x14ac:dyDescent="0.25">
      <c r="A272" s="10">
        <f t="shared" si="32"/>
        <v>52657</v>
      </c>
      <c r="B272">
        <f t="shared" si="29"/>
        <v>23</v>
      </c>
      <c r="C272">
        <v>271</v>
      </c>
      <c r="D272" s="4">
        <f t="shared" si="33"/>
        <v>0</v>
      </c>
      <c r="E272" s="4">
        <f>IF(ISNA(VLOOKUP(A272,'Extra aflossing'!A:G,3,0)),0,VLOOKUP(A272,'Extra aflossing'!A:G,3,0))</f>
        <v>0</v>
      </c>
      <c r="F272" s="4">
        <f>J271*Invoer!$B$16/12</f>
        <v>0</v>
      </c>
      <c r="G272" s="4">
        <f t="shared" si="30"/>
        <v>0</v>
      </c>
      <c r="H272" s="4">
        <f t="shared" si="28"/>
        <v>0</v>
      </c>
      <c r="I272" s="4">
        <f t="shared" si="31"/>
        <v>0</v>
      </c>
      <c r="J272" s="4">
        <f t="shared" si="34"/>
        <v>0</v>
      </c>
    </row>
    <row r="273" spans="1:10" x14ac:dyDescent="0.25">
      <c r="A273" s="10">
        <f t="shared" si="32"/>
        <v>52688</v>
      </c>
      <c r="B273">
        <f t="shared" si="29"/>
        <v>23</v>
      </c>
      <c r="C273">
        <v>272</v>
      </c>
      <c r="D273" s="4">
        <f t="shared" si="33"/>
        <v>0</v>
      </c>
      <c r="E273" s="4">
        <f>IF(ISNA(VLOOKUP(A273,'Extra aflossing'!A:G,3,0)),0,VLOOKUP(A273,'Extra aflossing'!A:G,3,0))</f>
        <v>0</v>
      </c>
      <c r="F273" s="4">
        <f>J272*Invoer!$B$16/12</f>
        <v>0</v>
      </c>
      <c r="G273" s="4">
        <f t="shared" si="30"/>
        <v>0</v>
      </c>
      <c r="H273" s="4">
        <f t="shared" si="28"/>
        <v>0</v>
      </c>
      <c r="I273" s="4">
        <f t="shared" si="31"/>
        <v>0</v>
      </c>
      <c r="J273" s="4">
        <f t="shared" si="34"/>
        <v>0</v>
      </c>
    </row>
    <row r="274" spans="1:10" x14ac:dyDescent="0.25">
      <c r="A274" s="10">
        <f t="shared" si="32"/>
        <v>52718</v>
      </c>
      <c r="B274">
        <f t="shared" si="29"/>
        <v>23</v>
      </c>
      <c r="C274">
        <v>273</v>
      </c>
      <c r="D274" s="4">
        <f t="shared" si="33"/>
        <v>0</v>
      </c>
      <c r="E274" s="4">
        <f>IF(ISNA(VLOOKUP(A274,'Extra aflossing'!A:G,3,0)),0,VLOOKUP(A274,'Extra aflossing'!A:G,3,0))</f>
        <v>0</v>
      </c>
      <c r="F274" s="4">
        <f>J273*Invoer!$B$16/12</f>
        <v>0</v>
      </c>
      <c r="G274" s="4">
        <f t="shared" si="30"/>
        <v>0</v>
      </c>
      <c r="H274" s="4">
        <f t="shared" si="28"/>
        <v>0</v>
      </c>
      <c r="I274" s="4">
        <f t="shared" si="31"/>
        <v>0</v>
      </c>
      <c r="J274" s="4">
        <f t="shared" si="34"/>
        <v>0</v>
      </c>
    </row>
    <row r="275" spans="1:10" x14ac:dyDescent="0.25">
      <c r="A275" s="10">
        <f t="shared" si="32"/>
        <v>52749</v>
      </c>
      <c r="B275">
        <f t="shared" si="29"/>
        <v>23</v>
      </c>
      <c r="C275">
        <v>274</v>
      </c>
      <c r="D275" s="4">
        <f t="shared" si="33"/>
        <v>0</v>
      </c>
      <c r="E275" s="4">
        <f>IF(ISNA(VLOOKUP(A275,'Extra aflossing'!A:G,3,0)),0,VLOOKUP(A275,'Extra aflossing'!A:G,3,0))</f>
        <v>0</v>
      </c>
      <c r="F275" s="4">
        <f>J274*Invoer!$B$16/12</f>
        <v>0</v>
      </c>
      <c r="G275" s="4">
        <f t="shared" si="30"/>
        <v>0</v>
      </c>
      <c r="H275" s="4">
        <f t="shared" si="28"/>
        <v>0</v>
      </c>
      <c r="I275" s="4">
        <f t="shared" si="31"/>
        <v>0</v>
      </c>
      <c r="J275" s="4">
        <f t="shared" si="34"/>
        <v>0</v>
      </c>
    </row>
    <row r="276" spans="1:10" x14ac:dyDescent="0.25">
      <c r="A276" s="10">
        <f t="shared" si="32"/>
        <v>52779</v>
      </c>
      <c r="B276">
        <f t="shared" si="29"/>
        <v>23</v>
      </c>
      <c r="C276">
        <v>275</v>
      </c>
      <c r="D276" s="4">
        <f t="shared" si="33"/>
        <v>0</v>
      </c>
      <c r="E276" s="4">
        <f>IF(ISNA(VLOOKUP(A276,'Extra aflossing'!A:G,3,0)),0,VLOOKUP(A276,'Extra aflossing'!A:G,3,0))</f>
        <v>0</v>
      </c>
      <c r="F276" s="4">
        <f>J275*Invoer!$B$16/12</f>
        <v>0</v>
      </c>
      <c r="G276" s="4">
        <f t="shared" si="30"/>
        <v>0</v>
      </c>
      <c r="H276" s="4">
        <f t="shared" si="28"/>
        <v>0</v>
      </c>
      <c r="I276" s="4">
        <f t="shared" si="31"/>
        <v>0</v>
      </c>
      <c r="J276" s="4">
        <f t="shared" si="34"/>
        <v>0</v>
      </c>
    </row>
    <row r="277" spans="1:10" x14ac:dyDescent="0.25">
      <c r="A277" s="10">
        <f t="shared" si="32"/>
        <v>52810</v>
      </c>
      <c r="B277">
        <f t="shared" si="29"/>
        <v>23</v>
      </c>
      <c r="C277">
        <v>276</v>
      </c>
      <c r="D277" s="4">
        <f t="shared" si="33"/>
        <v>0</v>
      </c>
      <c r="E277" s="4">
        <f>IF(ISNA(VLOOKUP(A277,'Extra aflossing'!A:G,3,0)),0,VLOOKUP(A277,'Extra aflossing'!A:G,3,0))</f>
        <v>0</v>
      </c>
      <c r="F277" s="4">
        <f>J276*Invoer!$B$16/12</f>
        <v>0</v>
      </c>
      <c r="G277" s="4">
        <f t="shared" si="30"/>
        <v>0</v>
      </c>
      <c r="H277" s="4">
        <f t="shared" si="28"/>
        <v>0</v>
      </c>
      <c r="I277" s="4">
        <f t="shared" si="31"/>
        <v>0</v>
      </c>
      <c r="J277" s="4">
        <f t="shared" si="34"/>
        <v>0</v>
      </c>
    </row>
    <row r="278" spans="1:10" x14ac:dyDescent="0.25">
      <c r="A278" s="10">
        <f t="shared" si="32"/>
        <v>52841</v>
      </c>
      <c r="B278">
        <f t="shared" si="29"/>
        <v>24</v>
      </c>
      <c r="C278">
        <v>277</v>
      </c>
      <c r="D278" s="4">
        <f t="shared" si="33"/>
        <v>0</v>
      </c>
      <c r="E278" s="4">
        <f>IF(ISNA(VLOOKUP(A278,'Extra aflossing'!A:G,3,0)),0,VLOOKUP(A278,'Extra aflossing'!A:G,3,0))</f>
        <v>0</v>
      </c>
      <c r="F278" s="4">
        <f>J277*Invoer!$B$16/12</f>
        <v>0</v>
      </c>
      <c r="G278" s="4">
        <f t="shared" si="30"/>
        <v>0</v>
      </c>
      <c r="H278" s="4">
        <f t="shared" si="28"/>
        <v>0</v>
      </c>
      <c r="I278" s="4">
        <f t="shared" si="31"/>
        <v>0</v>
      </c>
      <c r="J278" s="4">
        <f t="shared" si="34"/>
        <v>0</v>
      </c>
    </row>
    <row r="279" spans="1:10" x14ac:dyDescent="0.25">
      <c r="A279" s="10">
        <f t="shared" si="32"/>
        <v>52871</v>
      </c>
      <c r="B279">
        <f t="shared" si="29"/>
        <v>24</v>
      </c>
      <c r="C279">
        <v>278</v>
      </c>
      <c r="D279" s="4">
        <f t="shared" si="33"/>
        <v>0</v>
      </c>
      <c r="E279" s="4">
        <f>IF(ISNA(VLOOKUP(A279,'Extra aflossing'!A:G,3,0)),0,VLOOKUP(A279,'Extra aflossing'!A:G,3,0))</f>
        <v>0</v>
      </c>
      <c r="F279" s="4">
        <f>J278*Invoer!$B$16/12</f>
        <v>0</v>
      </c>
      <c r="G279" s="4">
        <f t="shared" si="30"/>
        <v>0</v>
      </c>
      <c r="H279" s="4">
        <f t="shared" si="28"/>
        <v>0</v>
      </c>
      <c r="I279" s="4">
        <f t="shared" si="31"/>
        <v>0</v>
      </c>
      <c r="J279" s="4">
        <f t="shared" si="34"/>
        <v>0</v>
      </c>
    </row>
    <row r="280" spans="1:10" x14ac:dyDescent="0.25">
      <c r="A280" s="10">
        <f t="shared" si="32"/>
        <v>52902</v>
      </c>
      <c r="B280">
        <f t="shared" si="29"/>
        <v>24</v>
      </c>
      <c r="C280">
        <v>279</v>
      </c>
      <c r="D280" s="4">
        <f t="shared" si="33"/>
        <v>0</v>
      </c>
      <c r="E280" s="4">
        <f>IF(ISNA(VLOOKUP(A280,'Extra aflossing'!A:G,3,0)),0,VLOOKUP(A280,'Extra aflossing'!A:G,3,0))</f>
        <v>0</v>
      </c>
      <c r="F280" s="4">
        <f>J279*Invoer!$B$16/12</f>
        <v>0</v>
      </c>
      <c r="G280" s="4">
        <f t="shared" si="30"/>
        <v>0</v>
      </c>
      <c r="H280" s="4">
        <f t="shared" si="28"/>
        <v>0</v>
      </c>
      <c r="I280" s="4">
        <f t="shared" si="31"/>
        <v>0</v>
      </c>
      <c r="J280" s="4">
        <f t="shared" si="34"/>
        <v>0</v>
      </c>
    </row>
    <row r="281" spans="1:10" x14ac:dyDescent="0.25">
      <c r="A281" s="10">
        <f t="shared" si="32"/>
        <v>52932</v>
      </c>
      <c r="B281">
        <f t="shared" si="29"/>
        <v>24</v>
      </c>
      <c r="C281">
        <v>280</v>
      </c>
      <c r="D281" s="4">
        <f t="shared" si="33"/>
        <v>0</v>
      </c>
      <c r="E281" s="4">
        <f>IF(ISNA(VLOOKUP(A281,'Extra aflossing'!A:G,3,0)),0,VLOOKUP(A281,'Extra aflossing'!A:G,3,0))</f>
        <v>0</v>
      </c>
      <c r="F281" s="4">
        <f>J280*Invoer!$B$16/12</f>
        <v>0</v>
      </c>
      <c r="G281" s="4">
        <f t="shared" si="30"/>
        <v>0</v>
      </c>
      <c r="H281" s="4">
        <f t="shared" si="28"/>
        <v>0</v>
      </c>
      <c r="I281" s="4">
        <f t="shared" si="31"/>
        <v>0</v>
      </c>
      <c r="J281" s="4">
        <f t="shared" si="34"/>
        <v>0</v>
      </c>
    </row>
    <row r="282" spans="1:10" x14ac:dyDescent="0.25">
      <c r="A282" s="10">
        <f t="shared" si="32"/>
        <v>52963</v>
      </c>
      <c r="B282">
        <f t="shared" si="29"/>
        <v>24</v>
      </c>
      <c r="C282">
        <v>281</v>
      </c>
      <c r="D282" s="4">
        <f t="shared" si="33"/>
        <v>0</v>
      </c>
      <c r="E282" s="4">
        <f>IF(ISNA(VLOOKUP(A282,'Extra aflossing'!A:G,3,0)),0,VLOOKUP(A282,'Extra aflossing'!A:G,3,0))</f>
        <v>0</v>
      </c>
      <c r="F282" s="4">
        <f>J281*Invoer!$B$16/12</f>
        <v>0</v>
      </c>
      <c r="G282" s="4">
        <f t="shared" si="30"/>
        <v>0</v>
      </c>
      <c r="H282" s="4">
        <f t="shared" si="28"/>
        <v>0</v>
      </c>
      <c r="I282" s="4">
        <f t="shared" si="31"/>
        <v>0</v>
      </c>
      <c r="J282" s="4">
        <f t="shared" si="34"/>
        <v>0</v>
      </c>
    </row>
    <row r="283" spans="1:10" x14ac:dyDescent="0.25">
      <c r="A283" s="10">
        <f t="shared" si="32"/>
        <v>52994</v>
      </c>
      <c r="B283">
        <f t="shared" si="29"/>
        <v>24</v>
      </c>
      <c r="C283">
        <v>282</v>
      </c>
      <c r="D283" s="4">
        <f t="shared" si="33"/>
        <v>0</v>
      </c>
      <c r="E283" s="4">
        <f>IF(ISNA(VLOOKUP(A283,'Extra aflossing'!A:G,3,0)),0,VLOOKUP(A283,'Extra aflossing'!A:G,3,0))</f>
        <v>0</v>
      </c>
      <c r="F283" s="4">
        <f>J282*Invoer!$B$16/12</f>
        <v>0</v>
      </c>
      <c r="G283" s="4">
        <f t="shared" si="30"/>
        <v>0</v>
      </c>
      <c r="H283" s="4">
        <f t="shared" si="28"/>
        <v>0</v>
      </c>
      <c r="I283" s="4">
        <f t="shared" si="31"/>
        <v>0</v>
      </c>
      <c r="J283" s="4">
        <f t="shared" si="34"/>
        <v>0</v>
      </c>
    </row>
    <row r="284" spans="1:10" x14ac:dyDescent="0.25">
      <c r="A284" s="10">
        <f t="shared" si="32"/>
        <v>53022</v>
      </c>
      <c r="B284">
        <f t="shared" si="29"/>
        <v>24</v>
      </c>
      <c r="C284">
        <v>283</v>
      </c>
      <c r="D284" s="4">
        <f t="shared" si="33"/>
        <v>0</v>
      </c>
      <c r="E284" s="4">
        <f>IF(ISNA(VLOOKUP(A284,'Extra aflossing'!A:G,3,0)),0,VLOOKUP(A284,'Extra aflossing'!A:G,3,0))</f>
        <v>0</v>
      </c>
      <c r="F284" s="4">
        <f>J283*Invoer!$B$16/12</f>
        <v>0</v>
      </c>
      <c r="G284" s="4">
        <f t="shared" si="30"/>
        <v>0</v>
      </c>
      <c r="H284" s="4">
        <f t="shared" si="28"/>
        <v>0</v>
      </c>
      <c r="I284" s="4">
        <f t="shared" si="31"/>
        <v>0</v>
      </c>
      <c r="J284" s="4">
        <f t="shared" si="34"/>
        <v>0</v>
      </c>
    </row>
    <row r="285" spans="1:10" x14ac:dyDescent="0.25">
      <c r="A285" s="10">
        <f t="shared" si="32"/>
        <v>53053</v>
      </c>
      <c r="B285">
        <f t="shared" si="29"/>
        <v>24</v>
      </c>
      <c r="C285">
        <v>284</v>
      </c>
      <c r="D285" s="4">
        <f t="shared" si="33"/>
        <v>0</v>
      </c>
      <c r="E285" s="4">
        <f>IF(ISNA(VLOOKUP(A285,'Extra aflossing'!A:G,3,0)),0,VLOOKUP(A285,'Extra aflossing'!A:G,3,0))</f>
        <v>0</v>
      </c>
      <c r="F285" s="4">
        <f>J284*Invoer!$B$16/12</f>
        <v>0</v>
      </c>
      <c r="G285" s="4">
        <f t="shared" si="30"/>
        <v>0</v>
      </c>
      <c r="H285" s="4">
        <f t="shared" si="28"/>
        <v>0</v>
      </c>
      <c r="I285" s="4">
        <f t="shared" si="31"/>
        <v>0</v>
      </c>
      <c r="J285" s="4">
        <f t="shared" si="34"/>
        <v>0</v>
      </c>
    </row>
    <row r="286" spans="1:10" x14ac:dyDescent="0.25">
      <c r="A286" s="10">
        <f t="shared" si="32"/>
        <v>53083</v>
      </c>
      <c r="B286">
        <f t="shared" si="29"/>
        <v>24</v>
      </c>
      <c r="C286">
        <v>285</v>
      </c>
      <c r="D286" s="4">
        <f t="shared" si="33"/>
        <v>0</v>
      </c>
      <c r="E286" s="4">
        <f>IF(ISNA(VLOOKUP(A286,'Extra aflossing'!A:G,3,0)),0,VLOOKUP(A286,'Extra aflossing'!A:G,3,0))</f>
        <v>0</v>
      </c>
      <c r="F286" s="4">
        <f>J285*Invoer!$B$16/12</f>
        <v>0</v>
      </c>
      <c r="G286" s="4">
        <f t="shared" si="30"/>
        <v>0</v>
      </c>
      <c r="H286" s="4">
        <f t="shared" si="28"/>
        <v>0</v>
      </c>
      <c r="I286" s="4">
        <f t="shared" si="31"/>
        <v>0</v>
      </c>
      <c r="J286" s="4">
        <f t="shared" si="34"/>
        <v>0</v>
      </c>
    </row>
    <row r="287" spans="1:10" x14ac:dyDescent="0.25">
      <c r="A287" s="10">
        <f t="shared" si="32"/>
        <v>53114</v>
      </c>
      <c r="B287">
        <f t="shared" si="29"/>
        <v>24</v>
      </c>
      <c r="C287">
        <v>286</v>
      </c>
      <c r="D287" s="4">
        <f t="shared" si="33"/>
        <v>0</v>
      </c>
      <c r="E287" s="4">
        <f>IF(ISNA(VLOOKUP(A287,'Extra aflossing'!A:G,3,0)),0,VLOOKUP(A287,'Extra aflossing'!A:G,3,0))</f>
        <v>0</v>
      </c>
      <c r="F287" s="4">
        <f>J286*Invoer!$B$16/12</f>
        <v>0</v>
      </c>
      <c r="G287" s="4">
        <f t="shared" si="30"/>
        <v>0</v>
      </c>
      <c r="H287" s="4">
        <f t="shared" si="28"/>
        <v>0</v>
      </c>
      <c r="I287" s="4">
        <f t="shared" si="31"/>
        <v>0</v>
      </c>
      <c r="J287" s="4">
        <f t="shared" si="34"/>
        <v>0</v>
      </c>
    </row>
    <row r="288" spans="1:10" x14ac:dyDescent="0.25">
      <c r="A288" s="10">
        <f t="shared" si="32"/>
        <v>53144</v>
      </c>
      <c r="B288">
        <f t="shared" si="29"/>
        <v>24</v>
      </c>
      <c r="C288">
        <v>287</v>
      </c>
      <c r="D288" s="4">
        <f t="shared" si="33"/>
        <v>0</v>
      </c>
      <c r="E288" s="4">
        <f>IF(ISNA(VLOOKUP(A288,'Extra aflossing'!A:G,3,0)),0,VLOOKUP(A288,'Extra aflossing'!A:G,3,0))</f>
        <v>0</v>
      </c>
      <c r="F288" s="4">
        <f>J287*Invoer!$B$16/12</f>
        <v>0</v>
      </c>
      <c r="G288" s="4">
        <f t="shared" si="30"/>
        <v>0</v>
      </c>
      <c r="H288" s="4">
        <f t="shared" si="28"/>
        <v>0</v>
      </c>
      <c r="I288" s="4">
        <f t="shared" si="31"/>
        <v>0</v>
      </c>
      <c r="J288" s="4">
        <f t="shared" si="34"/>
        <v>0</v>
      </c>
    </row>
    <row r="289" spans="1:10" x14ac:dyDescent="0.25">
      <c r="A289" s="10">
        <f t="shared" si="32"/>
        <v>53175</v>
      </c>
      <c r="B289">
        <f t="shared" si="29"/>
        <v>24</v>
      </c>
      <c r="C289">
        <v>288</v>
      </c>
      <c r="D289" s="4">
        <f t="shared" si="33"/>
        <v>0</v>
      </c>
      <c r="E289" s="4">
        <f>IF(ISNA(VLOOKUP(A289,'Extra aflossing'!A:G,3,0)),0,VLOOKUP(A289,'Extra aflossing'!A:G,3,0))</f>
        <v>0</v>
      </c>
      <c r="F289" s="4">
        <f>J288*Invoer!$B$16/12</f>
        <v>0</v>
      </c>
      <c r="G289" s="4">
        <f t="shared" si="30"/>
        <v>0</v>
      </c>
      <c r="H289" s="4">
        <f t="shared" si="28"/>
        <v>0</v>
      </c>
      <c r="I289" s="4">
        <f t="shared" si="31"/>
        <v>0</v>
      </c>
      <c r="J289" s="4">
        <f t="shared" si="34"/>
        <v>0</v>
      </c>
    </row>
    <row r="290" spans="1:10" x14ac:dyDescent="0.25">
      <c r="A290" s="10">
        <f t="shared" si="32"/>
        <v>53206</v>
      </c>
      <c r="B290">
        <f t="shared" si="29"/>
        <v>25</v>
      </c>
      <c r="C290">
        <v>289</v>
      </c>
      <c r="D290" s="4">
        <f t="shared" si="33"/>
        <v>0</v>
      </c>
      <c r="E290" s="4">
        <f>IF(ISNA(VLOOKUP(A290,'Extra aflossing'!A:G,3,0)),0,VLOOKUP(A290,'Extra aflossing'!A:G,3,0))</f>
        <v>0</v>
      </c>
      <c r="F290" s="4">
        <f>J289*Invoer!$B$16/12</f>
        <v>0</v>
      </c>
      <c r="G290" s="4">
        <f t="shared" si="30"/>
        <v>0</v>
      </c>
      <c r="H290" s="4">
        <f t="shared" si="28"/>
        <v>0</v>
      </c>
      <c r="I290" s="4">
        <f t="shared" si="31"/>
        <v>0</v>
      </c>
      <c r="J290" s="4">
        <f t="shared" si="34"/>
        <v>0</v>
      </c>
    </row>
    <row r="291" spans="1:10" x14ac:dyDescent="0.25">
      <c r="A291" s="10">
        <f t="shared" si="32"/>
        <v>53236</v>
      </c>
      <c r="B291">
        <f t="shared" si="29"/>
        <v>25</v>
      </c>
      <c r="C291">
        <v>290</v>
      </c>
      <c r="D291" s="4">
        <f t="shared" si="33"/>
        <v>0</v>
      </c>
      <c r="E291" s="4">
        <f>IF(ISNA(VLOOKUP(A291,'Extra aflossing'!A:G,3,0)),0,VLOOKUP(A291,'Extra aflossing'!A:G,3,0))</f>
        <v>0</v>
      </c>
      <c r="F291" s="4">
        <f>J290*Invoer!$B$16/12</f>
        <v>0</v>
      </c>
      <c r="G291" s="4">
        <f t="shared" si="30"/>
        <v>0</v>
      </c>
      <c r="H291" s="4">
        <f t="shared" si="28"/>
        <v>0</v>
      </c>
      <c r="I291" s="4">
        <f t="shared" si="31"/>
        <v>0</v>
      </c>
      <c r="J291" s="4">
        <f t="shared" si="34"/>
        <v>0</v>
      </c>
    </row>
    <row r="292" spans="1:10" x14ac:dyDescent="0.25">
      <c r="A292" s="10">
        <f t="shared" si="32"/>
        <v>53267</v>
      </c>
      <c r="B292">
        <f t="shared" si="29"/>
        <v>25</v>
      </c>
      <c r="C292">
        <v>291</v>
      </c>
      <c r="D292" s="4">
        <f t="shared" si="33"/>
        <v>0</v>
      </c>
      <c r="E292" s="4">
        <f>IF(ISNA(VLOOKUP(A292,'Extra aflossing'!A:G,3,0)),0,VLOOKUP(A292,'Extra aflossing'!A:G,3,0))</f>
        <v>0</v>
      </c>
      <c r="F292" s="4">
        <f>J291*Invoer!$B$16/12</f>
        <v>0</v>
      </c>
      <c r="G292" s="4">
        <f t="shared" si="30"/>
        <v>0</v>
      </c>
      <c r="H292" s="4">
        <f t="shared" si="28"/>
        <v>0</v>
      </c>
      <c r="I292" s="4">
        <f t="shared" si="31"/>
        <v>0</v>
      </c>
      <c r="J292" s="4">
        <f t="shared" si="34"/>
        <v>0</v>
      </c>
    </row>
    <row r="293" spans="1:10" x14ac:dyDescent="0.25">
      <c r="A293" s="10">
        <f t="shared" si="32"/>
        <v>53297</v>
      </c>
      <c r="B293">
        <f t="shared" si="29"/>
        <v>25</v>
      </c>
      <c r="C293">
        <v>292</v>
      </c>
      <c r="D293" s="4">
        <f t="shared" si="33"/>
        <v>0</v>
      </c>
      <c r="E293" s="4">
        <f>IF(ISNA(VLOOKUP(A293,'Extra aflossing'!A:G,3,0)),0,VLOOKUP(A293,'Extra aflossing'!A:G,3,0))</f>
        <v>0</v>
      </c>
      <c r="F293" s="4">
        <f>J292*Invoer!$B$16/12</f>
        <v>0</v>
      </c>
      <c r="G293" s="4">
        <f t="shared" si="30"/>
        <v>0</v>
      </c>
      <c r="H293" s="4">
        <f t="shared" si="28"/>
        <v>0</v>
      </c>
      <c r="I293" s="4">
        <f t="shared" si="31"/>
        <v>0</v>
      </c>
      <c r="J293" s="4">
        <f t="shared" si="34"/>
        <v>0</v>
      </c>
    </row>
    <row r="294" spans="1:10" x14ac:dyDescent="0.25">
      <c r="A294" s="10">
        <f t="shared" si="32"/>
        <v>53328</v>
      </c>
      <c r="B294">
        <f t="shared" si="29"/>
        <v>25</v>
      </c>
      <c r="C294">
        <v>293</v>
      </c>
      <c r="D294" s="4">
        <f t="shared" si="33"/>
        <v>0</v>
      </c>
      <c r="E294" s="4">
        <f>IF(ISNA(VLOOKUP(A294,'Extra aflossing'!A:G,3,0)),0,VLOOKUP(A294,'Extra aflossing'!A:G,3,0))</f>
        <v>0</v>
      </c>
      <c r="F294" s="4">
        <f>J293*Invoer!$B$16/12</f>
        <v>0</v>
      </c>
      <c r="G294" s="4">
        <f t="shared" si="30"/>
        <v>0</v>
      </c>
      <c r="H294" s="4">
        <f t="shared" si="28"/>
        <v>0</v>
      </c>
      <c r="I294" s="4">
        <f t="shared" si="31"/>
        <v>0</v>
      </c>
      <c r="J294" s="4">
        <f t="shared" si="34"/>
        <v>0</v>
      </c>
    </row>
    <row r="295" spans="1:10" x14ac:dyDescent="0.25">
      <c r="A295" s="10">
        <f t="shared" si="32"/>
        <v>53359</v>
      </c>
      <c r="B295">
        <f t="shared" si="29"/>
        <v>25</v>
      </c>
      <c r="C295">
        <v>294</v>
      </c>
      <c r="D295" s="4">
        <f t="shared" si="33"/>
        <v>0</v>
      </c>
      <c r="E295" s="4">
        <f>IF(ISNA(VLOOKUP(A295,'Extra aflossing'!A:G,3,0)),0,VLOOKUP(A295,'Extra aflossing'!A:G,3,0))</f>
        <v>0</v>
      </c>
      <c r="F295" s="4">
        <f>J294*Invoer!$B$16/12</f>
        <v>0</v>
      </c>
      <c r="G295" s="4">
        <f t="shared" si="30"/>
        <v>0</v>
      </c>
      <c r="H295" s="4">
        <f t="shared" si="28"/>
        <v>0</v>
      </c>
      <c r="I295" s="4">
        <f t="shared" si="31"/>
        <v>0</v>
      </c>
      <c r="J295" s="4">
        <f t="shared" si="34"/>
        <v>0</v>
      </c>
    </row>
    <row r="296" spans="1:10" x14ac:dyDescent="0.25">
      <c r="A296" s="10">
        <f t="shared" si="32"/>
        <v>53387</v>
      </c>
      <c r="B296">
        <f t="shared" si="29"/>
        <v>25</v>
      </c>
      <c r="C296">
        <v>295</v>
      </c>
      <c r="D296" s="4">
        <f t="shared" si="33"/>
        <v>0</v>
      </c>
      <c r="E296" s="4">
        <f>IF(ISNA(VLOOKUP(A296,'Extra aflossing'!A:G,3,0)),0,VLOOKUP(A296,'Extra aflossing'!A:G,3,0))</f>
        <v>0</v>
      </c>
      <c r="F296" s="4">
        <f>J295*Invoer!$B$16/12</f>
        <v>0</v>
      </c>
      <c r="G296" s="4">
        <f t="shared" si="30"/>
        <v>0</v>
      </c>
      <c r="H296" s="4">
        <f t="shared" si="28"/>
        <v>0</v>
      </c>
      <c r="I296" s="4">
        <f t="shared" si="31"/>
        <v>0</v>
      </c>
      <c r="J296" s="4">
        <f t="shared" si="34"/>
        <v>0</v>
      </c>
    </row>
    <row r="297" spans="1:10" x14ac:dyDescent="0.25">
      <c r="A297" s="10">
        <f t="shared" si="32"/>
        <v>53418</v>
      </c>
      <c r="B297">
        <f t="shared" si="29"/>
        <v>25</v>
      </c>
      <c r="C297">
        <v>296</v>
      </c>
      <c r="D297" s="4">
        <f t="shared" si="33"/>
        <v>0</v>
      </c>
      <c r="E297" s="4">
        <f>IF(ISNA(VLOOKUP(A297,'Extra aflossing'!A:G,3,0)),0,VLOOKUP(A297,'Extra aflossing'!A:G,3,0))</f>
        <v>0</v>
      </c>
      <c r="F297" s="4">
        <f>J296*Invoer!$B$16/12</f>
        <v>0</v>
      </c>
      <c r="G297" s="4">
        <f t="shared" si="30"/>
        <v>0</v>
      </c>
      <c r="H297" s="4">
        <f t="shared" si="28"/>
        <v>0</v>
      </c>
      <c r="I297" s="4">
        <f t="shared" si="31"/>
        <v>0</v>
      </c>
      <c r="J297" s="4">
        <f t="shared" si="34"/>
        <v>0</v>
      </c>
    </row>
    <row r="298" spans="1:10" x14ac:dyDescent="0.25">
      <c r="A298" s="10">
        <f t="shared" si="32"/>
        <v>53448</v>
      </c>
      <c r="B298">
        <f t="shared" si="29"/>
        <v>25</v>
      </c>
      <c r="C298">
        <v>297</v>
      </c>
      <c r="D298" s="4">
        <f t="shared" si="33"/>
        <v>0</v>
      </c>
      <c r="E298" s="4">
        <f>IF(ISNA(VLOOKUP(A298,'Extra aflossing'!A:G,3,0)),0,VLOOKUP(A298,'Extra aflossing'!A:G,3,0))</f>
        <v>0</v>
      </c>
      <c r="F298" s="4">
        <f>J297*Invoer!$B$16/12</f>
        <v>0</v>
      </c>
      <c r="G298" s="4">
        <f t="shared" si="30"/>
        <v>0</v>
      </c>
      <c r="H298" s="4">
        <f t="shared" si="28"/>
        <v>0</v>
      </c>
      <c r="I298" s="4">
        <f t="shared" si="31"/>
        <v>0</v>
      </c>
      <c r="J298" s="4">
        <f t="shared" si="34"/>
        <v>0</v>
      </c>
    </row>
    <row r="299" spans="1:10" x14ac:dyDescent="0.25">
      <c r="A299" s="10">
        <f t="shared" si="32"/>
        <v>53479</v>
      </c>
      <c r="B299">
        <f t="shared" si="29"/>
        <v>25</v>
      </c>
      <c r="C299">
        <v>298</v>
      </c>
      <c r="D299" s="4">
        <f t="shared" si="33"/>
        <v>0</v>
      </c>
      <c r="E299" s="4">
        <f>IF(ISNA(VLOOKUP(A299,'Extra aflossing'!A:G,3,0)),0,VLOOKUP(A299,'Extra aflossing'!A:G,3,0))</f>
        <v>0</v>
      </c>
      <c r="F299" s="4">
        <f>J298*Invoer!$B$16/12</f>
        <v>0</v>
      </c>
      <c r="G299" s="4">
        <f t="shared" si="30"/>
        <v>0</v>
      </c>
      <c r="H299" s="4">
        <f t="shared" si="28"/>
        <v>0</v>
      </c>
      <c r="I299" s="4">
        <f t="shared" si="31"/>
        <v>0</v>
      </c>
      <c r="J299" s="4">
        <f t="shared" si="34"/>
        <v>0</v>
      </c>
    </row>
    <row r="300" spans="1:10" x14ac:dyDescent="0.25">
      <c r="A300" s="10">
        <f t="shared" si="32"/>
        <v>53509</v>
      </c>
      <c r="B300">
        <f t="shared" si="29"/>
        <v>25</v>
      </c>
      <c r="C300">
        <v>299</v>
      </c>
      <c r="D300" s="4">
        <f t="shared" si="33"/>
        <v>0</v>
      </c>
      <c r="E300" s="4">
        <f>IF(ISNA(VLOOKUP(A300,'Extra aflossing'!A:G,3,0)),0,VLOOKUP(A300,'Extra aflossing'!A:G,3,0))</f>
        <v>0</v>
      </c>
      <c r="F300" s="4">
        <f>J299*Invoer!$B$16/12</f>
        <v>0</v>
      </c>
      <c r="G300" s="4">
        <f t="shared" si="30"/>
        <v>0</v>
      </c>
      <c r="H300" s="4">
        <f t="shared" si="28"/>
        <v>0</v>
      </c>
      <c r="I300" s="4">
        <f t="shared" si="31"/>
        <v>0</v>
      </c>
      <c r="J300" s="4">
        <f t="shared" si="34"/>
        <v>0</v>
      </c>
    </row>
    <row r="301" spans="1:10" x14ac:dyDescent="0.25">
      <c r="A301" s="10">
        <f t="shared" si="32"/>
        <v>53540</v>
      </c>
      <c r="B301">
        <f t="shared" si="29"/>
        <v>25</v>
      </c>
      <c r="C301">
        <v>300</v>
      </c>
      <c r="D301" s="4">
        <f t="shared" si="33"/>
        <v>0</v>
      </c>
      <c r="E301" s="4">
        <f>IF(ISNA(VLOOKUP(A301,'Extra aflossing'!A:G,3,0)),0,VLOOKUP(A301,'Extra aflossing'!A:G,3,0))</f>
        <v>0</v>
      </c>
      <c r="F301" s="4">
        <f>J300*Invoer!$B$17/12</f>
        <v>0</v>
      </c>
      <c r="G301" s="4">
        <f t="shared" si="30"/>
        <v>0</v>
      </c>
      <c r="H301" s="4">
        <f t="shared" si="28"/>
        <v>0</v>
      </c>
      <c r="I301" s="4">
        <f t="shared" si="31"/>
        <v>0</v>
      </c>
      <c r="J301" s="4">
        <f t="shared" si="34"/>
        <v>0</v>
      </c>
    </row>
    <row r="302" spans="1:10" x14ac:dyDescent="0.25">
      <c r="A302" s="10">
        <f t="shared" si="32"/>
        <v>53571</v>
      </c>
      <c r="B302">
        <f t="shared" si="29"/>
        <v>26</v>
      </c>
      <c r="C302">
        <v>301</v>
      </c>
      <c r="D302" s="4">
        <f t="shared" si="33"/>
        <v>0</v>
      </c>
      <c r="E302" s="4">
        <f>IF(ISNA(VLOOKUP(A302,'Extra aflossing'!A:G,3,0)),0,VLOOKUP(A302,'Extra aflossing'!A:G,3,0))</f>
        <v>0</v>
      </c>
      <c r="F302" s="4">
        <f>J301*Invoer!$B$17/12</f>
        <v>0</v>
      </c>
      <c r="G302" s="4">
        <f t="shared" si="30"/>
        <v>0</v>
      </c>
      <c r="H302" s="4">
        <f t="shared" si="28"/>
        <v>0</v>
      </c>
      <c r="I302" s="4">
        <f t="shared" si="31"/>
        <v>0</v>
      </c>
      <c r="J302" s="4">
        <f t="shared" si="34"/>
        <v>0</v>
      </c>
    </row>
    <row r="303" spans="1:10" x14ac:dyDescent="0.25">
      <c r="A303" s="10">
        <f t="shared" si="32"/>
        <v>53601</v>
      </c>
      <c r="B303">
        <f t="shared" si="29"/>
        <v>26</v>
      </c>
      <c r="C303">
        <v>302</v>
      </c>
      <c r="D303" s="4">
        <f t="shared" si="33"/>
        <v>0</v>
      </c>
      <c r="E303" s="4">
        <f>IF(ISNA(VLOOKUP(A303,'Extra aflossing'!A:G,3,0)),0,VLOOKUP(A303,'Extra aflossing'!A:G,3,0))</f>
        <v>0</v>
      </c>
      <c r="F303" s="4">
        <f>J302*Invoer!$B$17/12</f>
        <v>0</v>
      </c>
      <c r="G303" s="4">
        <f t="shared" si="30"/>
        <v>0</v>
      </c>
      <c r="H303" s="4">
        <f t="shared" si="28"/>
        <v>0</v>
      </c>
      <c r="I303" s="4">
        <f t="shared" si="31"/>
        <v>0</v>
      </c>
      <c r="J303" s="4">
        <f t="shared" si="34"/>
        <v>0</v>
      </c>
    </row>
    <row r="304" spans="1:10" x14ac:dyDescent="0.25">
      <c r="A304" s="10">
        <f t="shared" si="32"/>
        <v>53632</v>
      </c>
      <c r="B304">
        <f t="shared" si="29"/>
        <v>26</v>
      </c>
      <c r="C304">
        <v>303</v>
      </c>
      <c r="D304" s="4">
        <f t="shared" si="33"/>
        <v>0</v>
      </c>
      <c r="E304" s="4">
        <f>IF(ISNA(VLOOKUP(A304,'Extra aflossing'!A:G,3,0)),0,VLOOKUP(A304,'Extra aflossing'!A:G,3,0))</f>
        <v>0</v>
      </c>
      <c r="F304" s="4">
        <f>J303*Invoer!$B$17/12</f>
        <v>0</v>
      </c>
      <c r="G304" s="4">
        <f t="shared" si="30"/>
        <v>0</v>
      </c>
      <c r="H304" s="4">
        <f t="shared" si="28"/>
        <v>0</v>
      </c>
      <c r="I304" s="4">
        <f t="shared" si="31"/>
        <v>0</v>
      </c>
      <c r="J304" s="4">
        <f t="shared" si="34"/>
        <v>0</v>
      </c>
    </row>
    <row r="305" spans="1:10" x14ac:dyDescent="0.25">
      <c r="A305" s="10">
        <f t="shared" si="32"/>
        <v>53662</v>
      </c>
      <c r="B305">
        <f t="shared" si="29"/>
        <v>26</v>
      </c>
      <c r="C305">
        <v>304</v>
      </c>
      <c r="D305" s="4">
        <f t="shared" si="33"/>
        <v>0</v>
      </c>
      <c r="E305" s="4">
        <f>IF(ISNA(VLOOKUP(A305,'Extra aflossing'!A:G,3,0)),0,VLOOKUP(A305,'Extra aflossing'!A:G,3,0))</f>
        <v>0</v>
      </c>
      <c r="F305" s="4">
        <f>J304*Invoer!$B$17/12</f>
        <v>0</v>
      </c>
      <c r="G305" s="4">
        <f t="shared" si="30"/>
        <v>0</v>
      </c>
      <c r="H305" s="4">
        <f t="shared" si="28"/>
        <v>0</v>
      </c>
      <c r="I305" s="4">
        <f t="shared" si="31"/>
        <v>0</v>
      </c>
      <c r="J305" s="4">
        <f t="shared" si="34"/>
        <v>0</v>
      </c>
    </row>
    <row r="306" spans="1:10" x14ac:dyDescent="0.25">
      <c r="A306" s="10">
        <f t="shared" si="32"/>
        <v>53693</v>
      </c>
      <c r="B306">
        <f t="shared" si="29"/>
        <v>26</v>
      </c>
      <c r="C306">
        <v>305</v>
      </c>
      <c r="D306" s="4">
        <f t="shared" si="33"/>
        <v>0</v>
      </c>
      <c r="E306" s="4">
        <f>IF(ISNA(VLOOKUP(A306,'Extra aflossing'!A:G,3,0)),0,VLOOKUP(A306,'Extra aflossing'!A:G,3,0))</f>
        <v>0</v>
      </c>
      <c r="F306" s="4">
        <f>J305*Invoer!$B$17/12</f>
        <v>0</v>
      </c>
      <c r="G306" s="4">
        <f t="shared" si="30"/>
        <v>0</v>
      </c>
      <c r="H306" s="4">
        <f t="shared" si="28"/>
        <v>0</v>
      </c>
      <c r="I306" s="4">
        <f t="shared" si="31"/>
        <v>0</v>
      </c>
      <c r="J306" s="4">
        <f t="shared" si="34"/>
        <v>0</v>
      </c>
    </row>
    <row r="307" spans="1:10" x14ac:dyDescent="0.25">
      <c r="A307" s="10">
        <f t="shared" si="32"/>
        <v>53724</v>
      </c>
      <c r="B307">
        <f t="shared" si="29"/>
        <v>26</v>
      </c>
      <c r="C307">
        <v>306</v>
      </c>
      <c r="D307" s="4">
        <f t="shared" si="33"/>
        <v>0</v>
      </c>
      <c r="E307" s="4">
        <f>IF(ISNA(VLOOKUP(A307,'Extra aflossing'!A:G,3,0)),0,VLOOKUP(A307,'Extra aflossing'!A:G,3,0))</f>
        <v>0</v>
      </c>
      <c r="F307" s="4">
        <f>J306*Invoer!$B$17/12</f>
        <v>0</v>
      </c>
      <c r="G307" s="4">
        <f t="shared" si="30"/>
        <v>0</v>
      </c>
      <c r="H307" s="4">
        <f t="shared" si="28"/>
        <v>0</v>
      </c>
      <c r="I307" s="4">
        <f t="shared" si="31"/>
        <v>0</v>
      </c>
      <c r="J307" s="4">
        <f t="shared" si="34"/>
        <v>0</v>
      </c>
    </row>
    <row r="308" spans="1:10" x14ac:dyDescent="0.25">
      <c r="A308" s="10">
        <f t="shared" si="32"/>
        <v>53752</v>
      </c>
      <c r="B308">
        <f t="shared" si="29"/>
        <v>26</v>
      </c>
      <c r="C308">
        <v>307</v>
      </c>
      <c r="D308" s="4">
        <f t="shared" si="33"/>
        <v>0</v>
      </c>
      <c r="E308" s="4">
        <f>IF(ISNA(VLOOKUP(A308,'Extra aflossing'!A:G,3,0)),0,VLOOKUP(A308,'Extra aflossing'!A:G,3,0))</f>
        <v>0</v>
      </c>
      <c r="F308" s="4">
        <f>J307*Invoer!$B$17/12</f>
        <v>0</v>
      </c>
      <c r="G308" s="4">
        <f t="shared" si="30"/>
        <v>0</v>
      </c>
      <c r="H308" s="4">
        <f t="shared" si="28"/>
        <v>0</v>
      </c>
      <c r="I308" s="4">
        <f t="shared" si="31"/>
        <v>0</v>
      </c>
      <c r="J308" s="4">
        <f t="shared" si="34"/>
        <v>0</v>
      </c>
    </row>
    <row r="309" spans="1:10" x14ac:dyDescent="0.25">
      <c r="A309" s="10">
        <f t="shared" si="32"/>
        <v>53783</v>
      </c>
      <c r="B309">
        <f t="shared" si="29"/>
        <v>26</v>
      </c>
      <c r="C309">
        <v>308</v>
      </c>
      <c r="D309" s="4">
        <f t="shared" si="33"/>
        <v>0</v>
      </c>
      <c r="E309" s="4">
        <f>IF(ISNA(VLOOKUP(A309,'Extra aflossing'!A:G,3,0)),0,VLOOKUP(A309,'Extra aflossing'!A:G,3,0))</f>
        <v>0</v>
      </c>
      <c r="F309" s="4">
        <f>J308*Invoer!$B$17/12</f>
        <v>0</v>
      </c>
      <c r="G309" s="4">
        <f t="shared" si="30"/>
        <v>0</v>
      </c>
      <c r="H309" s="4">
        <f t="shared" si="28"/>
        <v>0</v>
      </c>
      <c r="I309" s="4">
        <f t="shared" si="31"/>
        <v>0</v>
      </c>
      <c r="J309" s="4">
        <f t="shared" si="34"/>
        <v>0</v>
      </c>
    </row>
    <row r="310" spans="1:10" x14ac:dyDescent="0.25">
      <c r="A310" s="10">
        <f t="shared" si="32"/>
        <v>53813</v>
      </c>
      <c r="B310">
        <f t="shared" si="29"/>
        <v>26</v>
      </c>
      <c r="C310">
        <v>309</v>
      </c>
      <c r="D310" s="4">
        <f t="shared" si="33"/>
        <v>0</v>
      </c>
      <c r="E310" s="4">
        <f>IF(ISNA(VLOOKUP(A310,'Extra aflossing'!A:G,3,0)),0,VLOOKUP(A310,'Extra aflossing'!A:G,3,0))</f>
        <v>0</v>
      </c>
      <c r="F310" s="4">
        <f>J309*Invoer!$B$17/12</f>
        <v>0</v>
      </c>
      <c r="G310" s="4">
        <f t="shared" si="30"/>
        <v>0</v>
      </c>
      <c r="H310" s="4">
        <f t="shared" si="28"/>
        <v>0</v>
      </c>
      <c r="I310" s="4">
        <f t="shared" si="31"/>
        <v>0</v>
      </c>
      <c r="J310" s="4">
        <f t="shared" si="34"/>
        <v>0</v>
      </c>
    </row>
    <row r="311" spans="1:10" x14ac:dyDescent="0.25">
      <c r="A311" s="10">
        <f t="shared" si="32"/>
        <v>53844</v>
      </c>
      <c r="B311">
        <f t="shared" si="29"/>
        <v>26</v>
      </c>
      <c r="C311">
        <v>310</v>
      </c>
      <c r="D311" s="4">
        <f t="shared" si="33"/>
        <v>0</v>
      </c>
      <c r="E311" s="4">
        <f>IF(ISNA(VLOOKUP(A311,'Extra aflossing'!A:G,3,0)),0,VLOOKUP(A311,'Extra aflossing'!A:G,3,0))</f>
        <v>0</v>
      </c>
      <c r="F311" s="4">
        <f>J310*Invoer!$B$17/12</f>
        <v>0</v>
      </c>
      <c r="G311" s="4">
        <f t="shared" si="30"/>
        <v>0</v>
      </c>
      <c r="H311" s="4">
        <f t="shared" si="28"/>
        <v>0</v>
      </c>
      <c r="I311" s="4">
        <f t="shared" si="31"/>
        <v>0</v>
      </c>
      <c r="J311" s="4">
        <f t="shared" si="34"/>
        <v>0</v>
      </c>
    </row>
    <row r="312" spans="1:10" x14ac:dyDescent="0.25">
      <c r="A312" s="10">
        <f t="shared" si="32"/>
        <v>53874</v>
      </c>
      <c r="B312">
        <f t="shared" si="29"/>
        <v>26</v>
      </c>
      <c r="C312">
        <v>311</v>
      </c>
      <c r="D312" s="4">
        <f t="shared" si="33"/>
        <v>0</v>
      </c>
      <c r="E312" s="4">
        <f>IF(ISNA(VLOOKUP(A312,'Extra aflossing'!A:G,3,0)),0,VLOOKUP(A312,'Extra aflossing'!A:G,3,0))</f>
        <v>0</v>
      </c>
      <c r="F312" s="4">
        <f>J311*Invoer!$B$17/12</f>
        <v>0</v>
      </c>
      <c r="G312" s="4">
        <f t="shared" si="30"/>
        <v>0</v>
      </c>
      <c r="H312" s="4">
        <f t="shared" si="28"/>
        <v>0</v>
      </c>
      <c r="I312" s="4">
        <f t="shared" si="31"/>
        <v>0</v>
      </c>
      <c r="J312" s="4">
        <f t="shared" si="34"/>
        <v>0</v>
      </c>
    </row>
    <row r="313" spans="1:10" x14ac:dyDescent="0.25">
      <c r="A313" s="10">
        <f t="shared" si="32"/>
        <v>53905</v>
      </c>
      <c r="B313">
        <f t="shared" si="29"/>
        <v>26</v>
      </c>
      <c r="C313">
        <v>312</v>
      </c>
      <c r="D313" s="4">
        <f t="shared" si="33"/>
        <v>0</v>
      </c>
      <c r="E313" s="4">
        <f>IF(ISNA(VLOOKUP(A313,'Extra aflossing'!A:G,3,0)),0,VLOOKUP(A313,'Extra aflossing'!A:G,3,0))</f>
        <v>0</v>
      </c>
      <c r="F313" s="4">
        <f>J312*Invoer!$B$17/12</f>
        <v>0</v>
      </c>
      <c r="G313" s="4">
        <f t="shared" si="30"/>
        <v>0</v>
      </c>
      <c r="H313" s="4">
        <f t="shared" si="28"/>
        <v>0</v>
      </c>
      <c r="I313" s="4">
        <f t="shared" si="31"/>
        <v>0</v>
      </c>
      <c r="J313" s="4">
        <f t="shared" si="34"/>
        <v>0</v>
      </c>
    </row>
    <row r="314" spans="1:10" x14ac:dyDescent="0.25">
      <c r="A314" s="10">
        <f t="shared" si="32"/>
        <v>53936</v>
      </c>
      <c r="B314">
        <f t="shared" si="29"/>
        <v>27</v>
      </c>
      <c r="C314">
        <v>313</v>
      </c>
      <c r="D314" s="4">
        <f t="shared" si="33"/>
        <v>0</v>
      </c>
      <c r="E314" s="4">
        <f>IF(ISNA(VLOOKUP(A314,'Extra aflossing'!A:G,3,0)),0,VLOOKUP(A314,'Extra aflossing'!A:G,3,0))</f>
        <v>0</v>
      </c>
      <c r="F314" s="4">
        <f>J313*Invoer!$B$17/12</f>
        <v>0</v>
      </c>
      <c r="G314" s="4">
        <f t="shared" si="30"/>
        <v>0</v>
      </c>
      <c r="H314" s="4">
        <f t="shared" si="28"/>
        <v>0</v>
      </c>
      <c r="I314" s="4">
        <f t="shared" si="31"/>
        <v>0</v>
      </c>
      <c r="J314" s="4">
        <f t="shared" si="34"/>
        <v>0</v>
      </c>
    </row>
    <row r="315" spans="1:10" x14ac:dyDescent="0.25">
      <c r="A315" s="10">
        <f t="shared" si="32"/>
        <v>53966</v>
      </c>
      <c r="B315">
        <f t="shared" si="29"/>
        <v>27</v>
      </c>
      <c r="C315">
        <v>314</v>
      </c>
      <c r="D315" s="4">
        <f t="shared" si="33"/>
        <v>0</v>
      </c>
      <c r="E315" s="4">
        <f>IF(ISNA(VLOOKUP(A315,'Extra aflossing'!A:G,3,0)),0,VLOOKUP(A315,'Extra aflossing'!A:G,3,0))</f>
        <v>0</v>
      </c>
      <c r="F315" s="4">
        <f>J314*Invoer!$B$17/12</f>
        <v>0</v>
      </c>
      <c r="G315" s="4">
        <f t="shared" si="30"/>
        <v>0</v>
      </c>
      <c r="H315" s="4">
        <f t="shared" si="28"/>
        <v>0</v>
      </c>
      <c r="I315" s="4">
        <f t="shared" si="31"/>
        <v>0</v>
      </c>
      <c r="J315" s="4">
        <f t="shared" si="34"/>
        <v>0</v>
      </c>
    </row>
    <row r="316" spans="1:10" x14ac:dyDescent="0.25">
      <c r="A316" s="10">
        <f t="shared" si="32"/>
        <v>53997</v>
      </c>
      <c r="B316">
        <f t="shared" si="29"/>
        <v>27</v>
      </c>
      <c r="C316">
        <v>315</v>
      </c>
      <c r="D316" s="4">
        <f t="shared" si="33"/>
        <v>0</v>
      </c>
      <c r="E316" s="4">
        <f>IF(ISNA(VLOOKUP(A316,'Extra aflossing'!A:G,3,0)),0,VLOOKUP(A316,'Extra aflossing'!A:G,3,0))</f>
        <v>0</v>
      </c>
      <c r="F316" s="4">
        <f>J315*Invoer!$B$17/12</f>
        <v>0</v>
      </c>
      <c r="G316" s="4">
        <f t="shared" si="30"/>
        <v>0</v>
      </c>
      <c r="H316" s="4">
        <f t="shared" si="28"/>
        <v>0</v>
      </c>
      <c r="I316" s="4">
        <f t="shared" si="31"/>
        <v>0</v>
      </c>
      <c r="J316" s="4">
        <f t="shared" si="34"/>
        <v>0</v>
      </c>
    </row>
    <row r="317" spans="1:10" x14ac:dyDescent="0.25">
      <c r="A317" s="10">
        <f t="shared" si="32"/>
        <v>54027</v>
      </c>
      <c r="B317">
        <f t="shared" si="29"/>
        <v>27</v>
      </c>
      <c r="C317">
        <v>316</v>
      </c>
      <c r="D317" s="4">
        <f t="shared" si="33"/>
        <v>0</v>
      </c>
      <c r="E317" s="4">
        <f>IF(ISNA(VLOOKUP(A317,'Extra aflossing'!A:G,3,0)),0,VLOOKUP(A317,'Extra aflossing'!A:G,3,0))</f>
        <v>0</v>
      </c>
      <c r="F317" s="4">
        <f>J316*Invoer!$B$17/12</f>
        <v>0</v>
      </c>
      <c r="G317" s="4">
        <f t="shared" si="30"/>
        <v>0</v>
      </c>
      <c r="H317" s="4">
        <f t="shared" si="28"/>
        <v>0</v>
      </c>
      <c r="I317" s="4">
        <f t="shared" si="31"/>
        <v>0</v>
      </c>
      <c r="J317" s="4">
        <f t="shared" si="34"/>
        <v>0</v>
      </c>
    </row>
    <row r="318" spans="1:10" x14ac:dyDescent="0.25">
      <c r="A318" s="10">
        <f t="shared" si="32"/>
        <v>54058</v>
      </c>
      <c r="B318">
        <f t="shared" si="29"/>
        <v>27</v>
      </c>
      <c r="C318">
        <v>317</v>
      </c>
      <c r="D318" s="4">
        <f t="shared" si="33"/>
        <v>0</v>
      </c>
      <c r="E318" s="4">
        <f>IF(ISNA(VLOOKUP(A318,'Extra aflossing'!A:G,3,0)),0,VLOOKUP(A318,'Extra aflossing'!A:G,3,0))</f>
        <v>0</v>
      </c>
      <c r="F318" s="4">
        <f>J317*Invoer!$B$17/12</f>
        <v>0</v>
      </c>
      <c r="G318" s="4">
        <f t="shared" si="30"/>
        <v>0</v>
      </c>
      <c r="H318" s="4">
        <f t="shared" si="28"/>
        <v>0</v>
      </c>
      <c r="I318" s="4">
        <f t="shared" si="31"/>
        <v>0</v>
      </c>
      <c r="J318" s="4">
        <f t="shared" si="34"/>
        <v>0</v>
      </c>
    </row>
    <row r="319" spans="1:10" x14ac:dyDescent="0.25">
      <c r="A319" s="10">
        <f t="shared" si="32"/>
        <v>54089</v>
      </c>
      <c r="B319">
        <f t="shared" si="29"/>
        <v>27</v>
      </c>
      <c r="C319">
        <v>318</v>
      </c>
      <c r="D319" s="4">
        <f t="shared" si="33"/>
        <v>0</v>
      </c>
      <c r="E319" s="4">
        <f>IF(ISNA(VLOOKUP(A319,'Extra aflossing'!A:G,3,0)),0,VLOOKUP(A319,'Extra aflossing'!A:G,3,0))</f>
        <v>0</v>
      </c>
      <c r="F319" s="4">
        <f>J318*Invoer!$B$17/12</f>
        <v>0</v>
      </c>
      <c r="G319" s="4">
        <f t="shared" si="30"/>
        <v>0</v>
      </c>
      <c r="H319" s="4">
        <f t="shared" si="28"/>
        <v>0</v>
      </c>
      <c r="I319" s="4">
        <f t="shared" si="31"/>
        <v>0</v>
      </c>
      <c r="J319" s="4">
        <f t="shared" si="34"/>
        <v>0</v>
      </c>
    </row>
    <row r="320" spans="1:10" x14ac:dyDescent="0.25">
      <c r="A320" s="10">
        <f t="shared" si="32"/>
        <v>54118</v>
      </c>
      <c r="B320">
        <f t="shared" si="29"/>
        <v>27</v>
      </c>
      <c r="C320">
        <v>319</v>
      </c>
      <c r="D320" s="4">
        <f t="shared" si="33"/>
        <v>0</v>
      </c>
      <c r="E320" s="4">
        <f>IF(ISNA(VLOOKUP(A320,'Extra aflossing'!A:G,3,0)),0,VLOOKUP(A320,'Extra aflossing'!A:G,3,0))</f>
        <v>0</v>
      </c>
      <c r="F320" s="4">
        <f>J319*Invoer!$B$17/12</f>
        <v>0</v>
      </c>
      <c r="G320" s="4">
        <f t="shared" si="30"/>
        <v>0</v>
      </c>
      <c r="H320" s="4">
        <f t="shared" si="28"/>
        <v>0</v>
      </c>
      <c r="I320" s="4">
        <f t="shared" si="31"/>
        <v>0</v>
      </c>
      <c r="J320" s="4">
        <f t="shared" si="34"/>
        <v>0</v>
      </c>
    </row>
    <row r="321" spans="1:10" x14ac:dyDescent="0.25">
      <c r="A321" s="10">
        <f t="shared" si="32"/>
        <v>54149</v>
      </c>
      <c r="B321">
        <f t="shared" si="29"/>
        <v>27</v>
      </c>
      <c r="C321">
        <v>320</v>
      </c>
      <c r="D321" s="4">
        <f t="shared" si="33"/>
        <v>0</v>
      </c>
      <c r="E321" s="4">
        <f>IF(ISNA(VLOOKUP(A321,'Extra aflossing'!A:G,3,0)),0,VLOOKUP(A321,'Extra aflossing'!A:G,3,0))</f>
        <v>0</v>
      </c>
      <c r="F321" s="4">
        <f>J320*Invoer!$B$17/12</f>
        <v>0</v>
      </c>
      <c r="G321" s="4">
        <f t="shared" si="30"/>
        <v>0</v>
      </c>
      <c r="H321" s="4">
        <f t="shared" si="28"/>
        <v>0</v>
      </c>
      <c r="I321" s="4">
        <f t="shared" si="31"/>
        <v>0</v>
      </c>
      <c r="J321" s="4">
        <f t="shared" si="34"/>
        <v>0</v>
      </c>
    </row>
    <row r="322" spans="1:10" x14ac:dyDescent="0.25">
      <c r="A322" s="10">
        <f t="shared" si="32"/>
        <v>54179</v>
      </c>
      <c r="B322">
        <f t="shared" si="29"/>
        <v>27</v>
      </c>
      <c r="C322">
        <v>321</v>
      </c>
      <c r="D322" s="4">
        <f t="shared" si="33"/>
        <v>0</v>
      </c>
      <c r="E322" s="4">
        <f>IF(ISNA(VLOOKUP(A322,'Extra aflossing'!A:G,3,0)),0,VLOOKUP(A322,'Extra aflossing'!A:G,3,0))</f>
        <v>0</v>
      </c>
      <c r="F322" s="4">
        <f>J321*Invoer!$B$17/12</f>
        <v>0</v>
      </c>
      <c r="G322" s="4">
        <f t="shared" si="30"/>
        <v>0</v>
      </c>
      <c r="H322" s="4">
        <f t="shared" ref="H322:H361" si="35">IF(F322-(Eigenwoningforfait/12)&lt;=0,0,(F322-(Eigenwoningforfait/12))*Belastingpercentage)</f>
        <v>0</v>
      </c>
      <c r="I322" s="4">
        <f t="shared" si="31"/>
        <v>0</v>
      </c>
      <c r="J322" s="4">
        <f t="shared" si="34"/>
        <v>0</v>
      </c>
    </row>
    <row r="323" spans="1:10" x14ac:dyDescent="0.25">
      <c r="A323" s="10">
        <f t="shared" si="32"/>
        <v>54210</v>
      </c>
      <c r="B323">
        <f t="shared" ref="B323:B361" si="36">CEILING(C323/12,1)</f>
        <v>27</v>
      </c>
      <c r="C323">
        <v>322</v>
      </c>
      <c r="D323" s="4">
        <f t="shared" si="33"/>
        <v>0</v>
      </c>
      <c r="E323" s="4">
        <f>IF(ISNA(VLOOKUP(A323,'Extra aflossing'!A:G,3,0)),0,VLOOKUP(A323,'Extra aflossing'!A:G,3,0))</f>
        <v>0</v>
      </c>
      <c r="F323" s="4">
        <f>J322*Invoer!$B$17/12</f>
        <v>0</v>
      </c>
      <c r="G323" s="4">
        <f t="shared" ref="G323:G361" si="37">SUM(D323,F323)</f>
        <v>0</v>
      </c>
      <c r="H323" s="4">
        <f t="shared" si="35"/>
        <v>0</v>
      </c>
      <c r="I323" s="4">
        <f t="shared" ref="I323:I361" si="38">G323-H323</f>
        <v>0</v>
      </c>
      <c r="J323" s="4">
        <f t="shared" si="34"/>
        <v>0</v>
      </c>
    </row>
    <row r="324" spans="1:10" x14ac:dyDescent="0.25">
      <c r="A324" s="10">
        <f t="shared" ref="A324:A361" si="39">DATE(YEAR(A323),MONTH(A323)+1,DAY(A323))</f>
        <v>54240</v>
      </c>
      <c r="B324">
        <f t="shared" si="36"/>
        <v>27</v>
      </c>
      <c r="C324">
        <v>323</v>
      </c>
      <c r="D324" s="4">
        <f t="shared" ref="D324:D361" si="40">J323/(360-C323)</f>
        <v>0</v>
      </c>
      <c r="E324" s="4">
        <f>IF(ISNA(VLOOKUP(A324,'Extra aflossing'!A:G,3,0)),0,VLOOKUP(A324,'Extra aflossing'!A:G,3,0))</f>
        <v>0</v>
      </c>
      <c r="F324" s="4">
        <f>J323*Invoer!$B$17/12</f>
        <v>0</v>
      </c>
      <c r="G324" s="4">
        <f t="shared" si="37"/>
        <v>0</v>
      </c>
      <c r="H324" s="4">
        <f t="shared" si="35"/>
        <v>0</v>
      </c>
      <c r="I324" s="4">
        <f t="shared" si="38"/>
        <v>0</v>
      </c>
      <c r="J324" s="4">
        <f t="shared" ref="J324:J361" si="41">J323-D324-E324</f>
        <v>0</v>
      </c>
    </row>
    <row r="325" spans="1:10" x14ac:dyDescent="0.25">
      <c r="A325" s="10">
        <f t="shared" si="39"/>
        <v>54271</v>
      </c>
      <c r="B325">
        <f t="shared" si="36"/>
        <v>27</v>
      </c>
      <c r="C325">
        <v>324</v>
      </c>
      <c r="D325" s="4">
        <f t="shared" si="40"/>
        <v>0</v>
      </c>
      <c r="E325" s="4">
        <f>IF(ISNA(VLOOKUP(A325,'Extra aflossing'!A:G,3,0)),0,VLOOKUP(A325,'Extra aflossing'!A:G,3,0))</f>
        <v>0</v>
      </c>
      <c r="F325" s="4">
        <f>J324*Invoer!$B$17/12</f>
        <v>0</v>
      </c>
      <c r="G325" s="4">
        <f t="shared" si="37"/>
        <v>0</v>
      </c>
      <c r="H325" s="4">
        <f t="shared" si="35"/>
        <v>0</v>
      </c>
      <c r="I325" s="4">
        <f t="shared" si="38"/>
        <v>0</v>
      </c>
      <c r="J325" s="4">
        <f t="shared" si="41"/>
        <v>0</v>
      </c>
    </row>
    <row r="326" spans="1:10" x14ac:dyDescent="0.25">
      <c r="A326" s="10">
        <f t="shared" si="39"/>
        <v>54302</v>
      </c>
      <c r="B326">
        <f t="shared" si="36"/>
        <v>28</v>
      </c>
      <c r="C326">
        <v>325</v>
      </c>
      <c r="D326" s="4">
        <f t="shared" si="40"/>
        <v>0</v>
      </c>
      <c r="E326" s="4">
        <f>IF(ISNA(VLOOKUP(A326,'Extra aflossing'!A:G,3,0)),0,VLOOKUP(A326,'Extra aflossing'!A:G,3,0))</f>
        <v>0</v>
      </c>
      <c r="F326" s="4">
        <f>J325*Invoer!$B$17/12</f>
        <v>0</v>
      </c>
      <c r="G326" s="4">
        <f t="shared" si="37"/>
        <v>0</v>
      </c>
      <c r="H326" s="4">
        <f t="shared" si="35"/>
        <v>0</v>
      </c>
      <c r="I326" s="4">
        <f t="shared" si="38"/>
        <v>0</v>
      </c>
      <c r="J326" s="4">
        <f t="shared" si="41"/>
        <v>0</v>
      </c>
    </row>
    <row r="327" spans="1:10" x14ac:dyDescent="0.25">
      <c r="A327" s="10">
        <f t="shared" si="39"/>
        <v>54332</v>
      </c>
      <c r="B327">
        <f t="shared" si="36"/>
        <v>28</v>
      </c>
      <c r="C327">
        <v>326</v>
      </c>
      <c r="D327" s="4">
        <f t="shared" si="40"/>
        <v>0</v>
      </c>
      <c r="E327" s="4">
        <f>IF(ISNA(VLOOKUP(A327,'Extra aflossing'!A:G,3,0)),0,VLOOKUP(A327,'Extra aflossing'!A:G,3,0))</f>
        <v>0</v>
      </c>
      <c r="F327" s="4">
        <f>J326*Invoer!$B$17/12</f>
        <v>0</v>
      </c>
      <c r="G327" s="4">
        <f t="shared" si="37"/>
        <v>0</v>
      </c>
      <c r="H327" s="4">
        <f t="shared" si="35"/>
        <v>0</v>
      </c>
      <c r="I327" s="4">
        <f t="shared" si="38"/>
        <v>0</v>
      </c>
      <c r="J327" s="4">
        <f t="shared" si="41"/>
        <v>0</v>
      </c>
    </row>
    <row r="328" spans="1:10" x14ac:dyDescent="0.25">
      <c r="A328" s="10">
        <f t="shared" si="39"/>
        <v>54363</v>
      </c>
      <c r="B328">
        <f t="shared" si="36"/>
        <v>28</v>
      </c>
      <c r="C328">
        <v>327</v>
      </c>
      <c r="D328" s="4">
        <f t="shared" si="40"/>
        <v>0</v>
      </c>
      <c r="E328" s="4">
        <f>IF(ISNA(VLOOKUP(A328,'Extra aflossing'!A:G,3,0)),0,VLOOKUP(A328,'Extra aflossing'!A:G,3,0))</f>
        <v>0</v>
      </c>
      <c r="F328" s="4">
        <f>J327*Invoer!$B$17/12</f>
        <v>0</v>
      </c>
      <c r="G328" s="4">
        <f t="shared" si="37"/>
        <v>0</v>
      </c>
      <c r="H328" s="4">
        <f t="shared" si="35"/>
        <v>0</v>
      </c>
      <c r="I328" s="4">
        <f t="shared" si="38"/>
        <v>0</v>
      </c>
      <c r="J328" s="4">
        <f t="shared" si="41"/>
        <v>0</v>
      </c>
    </row>
    <row r="329" spans="1:10" x14ac:dyDescent="0.25">
      <c r="A329" s="10">
        <f t="shared" si="39"/>
        <v>54393</v>
      </c>
      <c r="B329">
        <f t="shared" si="36"/>
        <v>28</v>
      </c>
      <c r="C329">
        <v>328</v>
      </c>
      <c r="D329" s="4">
        <f t="shared" si="40"/>
        <v>0</v>
      </c>
      <c r="E329" s="4">
        <f>IF(ISNA(VLOOKUP(A329,'Extra aflossing'!A:G,3,0)),0,VLOOKUP(A329,'Extra aflossing'!A:G,3,0))</f>
        <v>0</v>
      </c>
      <c r="F329" s="4">
        <f>J328*Invoer!$B$17/12</f>
        <v>0</v>
      </c>
      <c r="G329" s="4">
        <f t="shared" si="37"/>
        <v>0</v>
      </c>
      <c r="H329" s="4">
        <f t="shared" si="35"/>
        <v>0</v>
      </c>
      <c r="I329" s="4">
        <f t="shared" si="38"/>
        <v>0</v>
      </c>
      <c r="J329" s="4">
        <f t="shared" si="41"/>
        <v>0</v>
      </c>
    </row>
    <row r="330" spans="1:10" x14ac:dyDescent="0.25">
      <c r="A330" s="10">
        <f t="shared" si="39"/>
        <v>54424</v>
      </c>
      <c r="B330">
        <f t="shared" si="36"/>
        <v>28</v>
      </c>
      <c r="C330">
        <v>329</v>
      </c>
      <c r="D330" s="4">
        <f t="shared" si="40"/>
        <v>0</v>
      </c>
      <c r="E330" s="4">
        <f>IF(ISNA(VLOOKUP(A330,'Extra aflossing'!A:G,3,0)),0,VLOOKUP(A330,'Extra aflossing'!A:G,3,0))</f>
        <v>0</v>
      </c>
      <c r="F330" s="4">
        <f>J329*Invoer!$B$17/12</f>
        <v>0</v>
      </c>
      <c r="G330" s="4">
        <f t="shared" si="37"/>
        <v>0</v>
      </c>
      <c r="H330" s="4">
        <f t="shared" si="35"/>
        <v>0</v>
      </c>
      <c r="I330" s="4">
        <f t="shared" si="38"/>
        <v>0</v>
      </c>
      <c r="J330" s="4">
        <f t="shared" si="41"/>
        <v>0</v>
      </c>
    </row>
    <row r="331" spans="1:10" x14ac:dyDescent="0.25">
      <c r="A331" s="10">
        <f t="shared" si="39"/>
        <v>54455</v>
      </c>
      <c r="B331">
        <f t="shared" si="36"/>
        <v>28</v>
      </c>
      <c r="C331">
        <v>330</v>
      </c>
      <c r="D331" s="4">
        <f t="shared" si="40"/>
        <v>0</v>
      </c>
      <c r="E331" s="4">
        <f>IF(ISNA(VLOOKUP(A331,'Extra aflossing'!A:G,3,0)),0,VLOOKUP(A331,'Extra aflossing'!A:G,3,0))</f>
        <v>0</v>
      </c>
      <c r="F331" s="4">
        <f>J330*Invoer!$B$17/12</f>
        <v>0</v>
      </c>
      <c r="G331" s="4">
        <f t="shared" si="37"/>
        <v>0</v>
      </c>
      <c r="H331" s="4">
        <f t="shared" si="35"/>
        <v>0</v>
      </c>
      <c r="I331" s="4">
        <f t="shared" si="38"/>
        <v>0</v>
      </c>
      <c r="J331" s="4">
        <f t="shared" si="41"/>
        <v>0</v>
      </c>
    </row>
    <row r="332" spans="1:10" x14ac:dyDescent="0.25">
      <c r="A332" s="10">
        <f t="shared" si="39"/>
        <v>54483</v>
      </c>
      <c r="B332">
        <f t="shared" si="36"/>
        <v>28</v>
      </c>
      <c r="C332">
        <v>331</v>
      </c>
      <c r="D332" s="4">
        <f t="shared" si="40"/>
        <v>0</v>
      </c>
      <c r="E332" s="4">
        <f>IF(ISNA(VLOOKUP(A332,'Extra aflossing'!A:G,3,0)),0,VLOOKUP(A332,'Extra aflossing'!A:G,3,0))</f>
        <v>0</v>
      </c>
      <c r="F332" s="4">
        <f>J331*Invoer!$B$17/12</f>
        <v>0</v>
      </c>
      <c r="G332" s="4">
        <f t="shared" si="37"/>
        <v>0</v>
      </c>
      <c r="H332" s="4">
        <f t="shared" si="35"/>
        <v>0</v>
      </c>
      <c r="I332" s="4">
        <f t="shared" si="38"/>
        <v>0</v>
      </c>
      <c r="J332" s="4">
        <f t="shared" si="41"/>
        <v>0</v>
      </c>
    </row>
    <row r="333" spans="1:10" x14ac:dyDescent="0.25">
      <c r="A333" s="10">
        <f t="shared" si="39"/>
        <v>54514</v>
      </c>
      <c r="B333">
        <f t="shared" si="36"/>
        <v>28</v>
      </c>
      <c r="C333">
        <v>332</v>
      </c>
      <c r="D333" s="4">
        <f t="shared" si="40"/>
        <v>0</v>
      </c>
      <c r="E333" s="4">
        <f>IF(ISNA(VLOOKUP(A333,'Extra aflossing'!A:G,3,0)),0,VLOOKUP(A333,'Extra aflossing'!A:G,3,0))</f>
        <v>0</v>
      </c>
      <c r="F333" s="4">
        <f>J332*Invoer!$B$17/12</f>
        <v>0</v>
      </c>
      <c r="G333" s="4">
        <f t="shared" si="37"/>
        <v>0</v>
      </c>
      <c r="H333" s="4">
        <f t="shared" si="35"/>
        <v>0</v>
      </c>
      <c r="I333" s="4">
        <f t="shared" si="38"/>
        <v>0</v>
      </c>
      <c r="J333" s="4">
        <f t="shared" si="41"/>
        <v>0</v>
      </c>
    </row>
    <row r="334" spans="1:10" x14ac:dyDescent="0.25">
      <c r="A334" s="10">
        <f t="shared" si="39"/>
        <v>54544</v>
      </c>
      <c r="B334">
        <f t="shared" si="36"/>
        <v>28</v>
      </c>
      <c r="C334">
        <v>333</v>
      </c>
      <c r="D334" s="4">
        <f t="shared" si="40"/>
        <v>0</v>
      </c>
      <c r="E334" s="4">
        <f>IF(ISNA(VLOOKUP(A334,'Extra aflossing'!A:G,3,0)),0,VLOOKUP(A334,'Extra aflossing'!A:G,3,0))</f>
        <v>0</v>
      </c>
      <c r="F334" s="4">
        <f>J333*Invoer!$B$17/12</f>
        <v>0</v>
      </c>
      <c r="G334" s="4">
        <f t="shared" si="37"/>
        <v>0</v>
      </c>
      <c r="H334" s="4">
        <f t="shared" si="35"/>
        <v>0</v>
      </c>
      <c r="I334" s="4">
        <f t="shared" si="38"/>
        <v>0</v>
      </c>
      <c r="J334" s="4">
        <f t="shared" si="41"/>
        <v>0</v>
      </c>
    </row>
    <row r="335" spans="1:10" x14ac:dyDescent="0.25">
      <c r="A335" s="10">
        <f t="shared" si="39"/>
        <v>54575</v>
      </c>
      <c r="B335">
        <f t="shared" si="36"/>
        <v>28</v>
      </c>
      <c r="C335">
        <v>334</v>
      </c>
      <c r="D335" s="4">
        <f t="shared" si="40"/>
        <v>0</v>
      </c>
      <c r="E335" s="4">
        <f>IF(ISNA(VLOOKUP(A335,'Extra aflossing'!A:G,3,0)),0,VLOOKUP(A335,'Extra aflossing'!A:G,3,0))</f>
        <v>0</v>
      </c>
      <c r="F335" s="4">
        <f>J334*Invoer!$B$17/12</f>
        <v>0</v>
      </c>
      <c r="G335" s="4">
        <f t="shared" si="37"/>
        <v>0</v>
      </c>
      <c r="H335" s="4">
        <f t="shared" si="35"/>
        <v>0</v>
      </c>
      <c r="I335" s="4">
        <f t="shared" si="38"/>
        <v>0</v>
      </c>
      <c r="J335" s="4">
        <f t="shared" si="41"/>
        <v>0</v>
      </c>
    </row>
    <row r="336" spans="1:10" x14ac:dyDescent="0.25">
      <c r="A336" s="10">
        <f t="shared" si="39"/>
        <v>54605</v>
      </c>
      <c r="B336">
        <f t="shared" si="36"/>
        <v>28</v>
      </c>
      <c r="C336">
        <v>335</v>
      </c>
      <c r="D336" s="4">
        <f t="shared" si="40"/>
        <v>0</v>
      </c>
      <c r="E336" s="4">
        <f>IF(ISNA(VLOOKUP(A336,'Extra aflossing'!A:G,3,0)),0,VLOOKUP(A336,'Extra aflossing'!A:G,3,0))</f>
        <v>0</v>
      </c>
      <c r="F336" s="4">
        <f>J335*Invoer!$B$17/12</f>
        <v>0</v>
      </c>
      <c r="G336" s="4">
        <f t="shared" si="37"/>
        <v>0</v>
      </c>
      <c r="H336" s="4">
        <f t="shared" si="35"/>
        <v>0</v>
      </c>
      <c r="I336" s="4">
        <f t="shared" si="38"/>
        <v>0</v>
      </c>
      <c r="J336" s="4">
        <f t="shared" si="41"/>
        <v>0</v>
      </c>
    </row>
    <row r="337" spans="1:10" x14ac:dyDescent="0.25">
      <c r="A337" s="10">
        <f t="shared" si="39"/>
        <v>54636</v>
      </c>
      <c r="B337">
        <f t="shared" si="36"/>
        <v>28</v>
      </c>
      <c r="C337">
        <v>336</v>
      </c>
      <c r="D337" s="4">
        <f t="shared" si="40"/>
        <v>0</v>
      </c>
      <c r="E337" s="4">
        <f>IF(ISNA(VLOOKUP(A337,'Extra aflossing'!A:G,3,0)),0,VLOOKUP(A337,'Extra aflossing'!A:G,3,0))</f>
        <v>0</v>
      </c>
      <c r="F337" s="4">
        <f>J336*Invoer!$B$17/12</f>
        <v>0</v>
      </c>
      <c r="G337" s="4">
        <f t="shared" si="37"/>
        <v>0</v>
      </c>
      <c r="H337" s="4">
        <f t="shared" si="35"/>
        <v>0</v>
      </c>
      <c r="I337" s="4">
        <f t="shared" si="38"/>
        <v>0</v>
      </c>
      <c r="J337" s="4">
        <f t="shared" si="41"/>
        <v>0</v>
      </c>
    </row>
    <row r="338" spans="1:10" x14ac:dyDescent="0.25">
      <c r="A338" s="10">
        <f t="shared" si="39"/>
        <v>54667</v>
      </c>
      <c r="B338">
        <f t="shared" si="36"/>
        <v>29</v>
      </c>
      <c r="C338">
        <v>337</v>
      </c>
      <c r="D338" s="4">
        <f t="shared" si="40"/>
        <v>0</v>
      </c>
      <c r="E338" s="4">
        <f>IF(ISNA(VLOOKUP(A338,'Extra aflossing'!A:G,3,0)),0,VLOOKUP(A338,'Extra aflossing'!A:G,3,0))</f>
        <v>0</v>
      </c>
      <c r="F338" s="4">
        <f>J337*Invoer!$B$17/12</f>
        <v>0</v>
      </c>
      <c r="G338" s="4">
        <f t="shared" si="37"/>
        <v>0</v>
      </c>
      <c r="H338" s="4">
        <f t="shared" si="35"/>
        <v>0</v>
      </c>
      <c r="I338" s="4">
        <f t="shared" si="38"/>
        <v>0</v>
      </c>
      <c r="J338" s="4">
        <f t="shared" si="41"/>
        <v>0</v>
      </c>
    </row>
    <row r="339" spans="1:10" x14ac:dyDescent="0.25">
      <c r="A339" s="10">
        <f t="shared" si="39"/>
        <v>54697</v>
      </c>
      <c r="B339">
        <f t="shared" si="36"/>
        <v>29</v>
      </c>
      <c r="C339">
        <v>338</v>
      </c>
      <c r="D339" s="4">
        <f t="shared" si="40"/>
        <v>0</v>
      </c>
      <c r="E339" s="4">
        <f>IF(ISNA(VLOOKUP(A339,'Extra aflossing'!A:G,3,0)),0,VLOOKUP(A339,'Extra aflossing'!A:G,3,0))</f>
        <v>0</v>
      </c>
      <c r="F339" s="4">
        <f>J338*Invoer!$B$17/12</f>
        <v>0</v>
      </c>
      <c r="G339" s="4">
        <f t="shared" si="37"/>
        <v>0</v>
      </c>
      <c r="H339" s="4">
        <f t="shared" si="35"/>
        <v>0</v>
      </c>
      <c r="I339" s="4">
        <f t="shared" si="38"/>
        <v>0</v>
      </c>
      <c r="J339" s="4">
        <f t="shared" si="41"/>
        <v>0</v>
      </c>
    </row>
    <row r="340" spans="1:10" x14ac:dyDescent="0.25">
      <c r="A340" s="10">
        <f t="shared" si="39"/>
        <v>54728</v>
      </c>
      <c r="B340">
        <f t="shared" si="36"/>
        <v>29</v>
      </c>
      <c r="C340">
        <v>339</v>
      </c>
      <c r="D340" s="4">
        <f t="shared" si="40"/>
        <v>0</v>
      </c>
      <c r="E340" s="4">
        <f>IF(ISNA(VLOOKUP(A340,'Extra aflossing'!A:G,3,0)),0,VLOOKUP(A340,'Extra aflossing'!A:G,3,0))</f>
        <v>0</v>
      </c>
      <c r="F340" s="4">
        <f>J339*Invoer!$B$17/12</f>
        <v>0</v>
      </c>
      <c r="G340" s="4">
        <f t="shared" si="37"/>
        <v>0</v>
      </c>
      <c r="H340" s="4">
        <f t="shared" si="35"/>
        <v>0</v>
      </c>
      <c r="I340" s="4">
        <f t="shared" si="38"/>
        <v>0</v>
      </c>
      <c r="J340" s="4">
        <f t="shared" si="41"/>
        <v>0</v>
      </c>
    </row>
    <row r="341" spans="1:10" x14ac:dyDescent="0.25">
      <c r="A341" s="10">
        <f t="shared" si="39"/>
        <v>54758</v>
      </c>
      <c r="B341">
        <f t="shared" si="36"/>
        <v>29</v>
      </c>
      <c r="C341">
        <v>340</v>
      </c>
      <c r="D341" s="4">
        <f t="shared" si="40"/>
        <v>0</v>
      </c>
      <c r="E341" s="4">
        <f>IF(ISNA(VLOOKUP(A341,'Extra aflossing'!A:G,3,0)),0,VLOOKUP(A341,'Extra aflossing'!A:G,3,0))</f>
        <v>0</v>
      </c>
      <c r="F341" s="4">
        <f>J340*Invoer!$B$17/12</f>
        <v>0</v>
      </c>
      <c r="G341" s="4">
        <f t="shared" si="37"/>
        <v>0</v>
      </c>
      <c r="H341" s="4">
        <f t="shared" si="35"/>
        <v>0</v>
      </c>
      <c r="I341" s="4">
        <f t="shared" si="38"/>
        <v>0</v>
      </c>
      <c r="J341" s="4">
        <f t="shared" si="41"/>
        <v>0</v>
      </c>
    </row>
    <row r="342" spans="1:10" x14ac:dyDescent="0.25">
      <c r="A342" s="10">
        <f t="shared" si="39"/>
        <v>54789</v>
      </c>
      <c r="B342">
        <f t="shared" si="36"/>
        <v>29</v>
      </c>
      <c r="C342">
        <v>341</v>
      </c>
      <c r="D342" s="4">
        <f t="shared" si="40"/>
        <v>0</v>
      </c>
      <c r="E342" s="4">
        <f>IF(ISNA(VLOOKUP(A342,'Extra aflossing'!A:G,3,0)),0,VLOOKUP(A342,'Extra aflossing'!A:G,3,0))</f>
        <v>0</v>
      </c>
      <c r="F342" s="4">
        <f>J341*Invoer!$B$17/12</f>
        <v>0</v>
      </c>
      <c r="G342" s="4">
        <f t="shared" si="37"/>
        <v>0</v>
      </c>
      <c r="H342" s="4">
        <f t="shared" si="35"/>
        <v>0</v>
      </c>
      <c r="I342" s="4">
        <f t="shared" si="38"/>
        <v>0</v>
      </c>
      <c r="J342" s="4">
        <f t="shared" si="41"/>
        <v>0</v>
      </c>
    </row>
    <row r="343" spans="1:10" x14ac:dyDescent="0.25">
      <c r="A343" s="10">
        <f t="shared" si="39"/>
        <v>54820</v>
      </c>
      <c r="B343">
        <f t="shared" si="36"/>
        <v>29</v>
      </c>
      <c r="C343">
        <v>342</v>
      </c>
      <c r="D343" s="4">
        <f t="shared" si="40"/>
        <v>0</v>
      </c>
      <c r="E343" s="4">
        <f>IF(ISNA(VLOOKUP(A343,'Extra aflossing'!A:G,3,0)),0,VLOOKUP(A343,'Extra aflossing'!A:G,3,0))</f>
        <v>0</v>
      </c>
      <c r="F343" s="4">
        <f>J342*Invoer!$B$17/12</f>
        <v>0</v>
      </c>
      <c r="G343" s="4">
        <f t="shared" si="37"/>
        <v>0</v>
      </c>
      <c r="H343" s="4">
        <f t="shared" si="35"/>
        <v>0</v>
      </c>
      <c r="I343" s="4">
        <f t="shared" si="38"/>
        <v>0</v>
      </c>
      <c r="J343" s="4">
        <f t="shared" si="41"/>
        <v>0</v>
      </c>
    </row>
    <row r="344" spans="1:10" x14ac:dyDescent="0.25">
      <c r="A344" s="10">
        <f t="shared" si="39"/>
        <v>54848</v>
      </c>
      <c r="B344">
        <f t="shared" si="36"/>
        <v>29</v>
      </c>
      <c r="C344">
        <v>343</v>
      </c>
      <c r="D344" s="4">
        <f t="shared" si="40"/>
        <v>0</v>
      </c>
      <c r="E344" s="4">
        <f>IF(ISNA(VLOOKUP(A344,'Extra aflossing'!A:G,3,0)),0,VLOOKUP(A344,'Extra aflossing'!A:G,3,0))</f>
        <v>0</v>
      </c>
      <c r="F344" s="4">
        <f>J343*Invoer!$B$17/12</f>
        <v>0</v>
      </c>
      <c r="G344" s="4">
        <f t="shared" si="37"/>
        <v>0</v>
      </c>
      <c r="H344" s="4">
        <f t="shared" si="35"/>
        <v>0</v>
      </c>
      <c r="I344" s="4">
        <f t="shared" si="38"/>
        <v>0</v>
      </c>
      <c r="J344" s="4">
        <f t="shared" si="41"/>
        <v>0</v>
      </c>
    </row>
    <row r="345" spans="1:10" x14ac:dyDescent="0.25">
      <c r="A345" s="10">
        <f t="shared" si="39"/>
        <v>54879</v>
      </c>
      <c r="B345">
        <f t="shared" si="36"/>
        <v>29</v>
      </c>
      <c r="C345">
        <v>344</v>
      </c>
      <c r="D345" s="4">
        <f t="shared" si="40"/>
        <v>0</v>
      </c>
      <c r="E345" s="4">
        <f>IF(ISNA(VLOOKUP(A345,'Extra aflossing'!A:G,3,0)),0,VLOOKUP(A345,'Extra aflossing'!A:G,3,0))</f>
        <v>0</v>
      </c>
      <c r="F345" s="4">
        <f>J344*Invoer!$B$17/12</f>
        <v>0</v>
      </c>
      <c r="G345" s="4">
        <f t="shared" si="37"/>
        <v>0</v>
      </c>
      <c r="H345" s="4">
        <f t="shared" si="35"/>
        <v>0</v>
      </c>
      <c r="I345" s="4">
        <f t="shared" si="38"/>
        <v>0</v>
      </c>
      <c r="J345" s="4">
        <f t="shared" si="41"/>
        <v>0</v>
      </c>
    </row>
    <row r="346" spans="1:10" x14ac:dyDescent="0.25">
      <c r="A346" s="10">
        <f t="shared" si="39"/>
        <v>54909</v>
      </c>
      <c r="B346">
        <f t="shared" si="36"/>
        <v>29</v>
      </c>
      <c r="C346">
        <v>345</v>
      </c>
      <c r="D346" s="4">
        <f t="shared" si="40"/>
        <v>0</v>
      </c>
      <c r="E346" s="4">
        <f>IF(ISNA(VLOOKUP(A346,'Extra aflossing'!A:G,3,0)),0,VLOOKUP(A346,'Extra aflossing'!A:G,3,0))</f>
        <v>0</v>
      </c>
      <c r="F346" s="4">
        <f>J345*Invoer!$B$17/12</f>
        <v>0</v>
      </c>
      <c r="G346" s="4">
        <f t="shared" si="37"/>
        <v>0</v>
      </c>
      <c r="H346" s="4">
        <f t="shared" si="35"/>
        <v>0</v>
      </c>
      <c r="I346" s="4">
        <f t="shared" si="38"/>
        <v>0</v>
      </c>
      <c r="J346" s="4">
        <f t="shared" si="41"/>
        <v>0</v>
      </c>
    </row>
    <row r="347" spans="1:10" x14ac:dyDescent="0.25">
      <c r="A347" s="10">
        <f t="shared" si="39"/>
        <v>54940</v>
      </c>
      <c r="B347">
        <f t="shared" si="36"/>
        <v>29</v>
      </c>
      <c r="C347">
        <v>346</v>
      </c>
      <c r="D347" s="4">
        <f t="shared" si="40"/>
        <v>0</v>
      </c>
      <c r="E347" s="4">
        <f>IF(ISNA(VLOOKUP(A347,'Extra aflossing'!A:G,3,0)),0,VLOOKUP(A347,'Extra aflossing'!A:G,3,0))</f>
        <v>0</v>
      </c>
      <c r="F347" s="4">
        <f>J346*Invoer!$B$17/12</f>
        <v>0</v>
      </c>
      <c r="G347" s="4">
        <f t="shared" si="37"/>
        <v>0</v>
      </c>
      <c r="H347" s="4">
        <f t="shared" si="35"/>
        <v>0</v>
      </c>
      <c r="I347" s="4">
        <f t="shared" si="38"/>
        <v>0</v>
      </c>
      <c r="J347" s="4">
        <f t="shared" si="41"/>
        <v>0</v>
      </c>
    </row>
    <row r="348" spans="1:10" x14ac:dyDescent="0.25">
      <c r="A348" s="10">
        <f t="shared" si="39"/>
        <v>54970</v>
      </c>
      <c r="B348">
        <f t="shared" si="36"/>
        <v>29</v>
      </c>
      <c r="C348">
        <v>347</v>
      </c>
      <c r="D348" s="4">
        <f t="shared" si="40"/>
        <v>0</v>
      </c>
      <c r="E348" s="4">
        <f>IF(ISNA(VLOOKUP(A348,'Extra aflossing'!A:G,3,0)),0,VLOOKUP(A348,'Extra aflossing'!A:G,3,0))</f>
        <v>0</v>
      </c>
      <c r="F348" s="4">
        <f>J347*Invoer!$B$17/12</f>
        <v>0</v>
      </c>
      <c r="G348" s="4">
        <f t="shared" si="37"/>
        <v>0</v>
      </c>
      <c r="H348" s="4">
        <f t="shared" si="35"/>
        <v>0</v>
      </c>
      <c r="I348" s="4">
        <f t="shared" si="38"/>
        <v>0</v>
      </c>
      <c r="J348" s="4">
        <f t="shared" si="41"/>
        <v>0</v>
      </c>
    </row>
    <row r="349" spans="1:10" x14ac:dyDescent="0.25">
      <c r="A349" s="10">
        <f t="shared" si="39"/>
        <v>55001</v>
      </c>
      <c r="B349">
        <f t="shared" si="36"/>
        <v>29</v>
      </c>
      <c r="C349">
        <v>348</v>
      </c>
      <c r="D349" s="4">
        <f t="shared" si="40"/>
        <v>0</v>
      </c>
      <c r="E349" s="4">
        <f>IF(ISNA(VLOOKUP(A349,'Extra aflossing'!A:G,3,0)),0,VLOOKUP(A349,'Extra aflossing'!A:G,3,0))</f>
        <v>0</v>
      </c>
      <c r="F349" s="4">
        <f>J348*Invoer!$B$17/12</f>
        <v>0</v>
      </c>
      <c r="G349" s="4">
        <f t="shared" si="37"/>
        <v>0</v>
      </c>
      <c r="H349" s="4">
        <f t="shared" si="35"/>
        <v>0</v>
      </c>
      <c r="I349" s="4">
        <f t="shared" si="38"/>
        <v>0</v>
      </c>
      <c r="J349" s="4">
        <f t="shared" si="41"/>
        <v>0</v>
      </c>
    </row>
    <row r="350" spans="1:10" x14ac:dyDescent="0.25">
      <c r="A350" s="10">
        <f t="shared" si="39"/>
        <v>55032</v>
      </c>
      <c r="B350">
        <f t="shared" si="36"/>
        <v>30</v>
      </c>
      <c r="C350">
        <v>349</v>
      </c>
      <c r="D350" s="4">
        <f t="shared" si="40"/>
        <v>0</v>
      </c>
      <c r="E350" s="4">
        <f>IF(ISNA(VLOOKUP(A350,'Extra aflossing'!A:G,3,0)),0,VLOOKUP(A350,'Extra aflossing'!A:G,3,0))</f>
        <v>0</v>
      </c>
      <c r="F350" s="4">
        <f>J349*Invoer!$B$17/12</f>
        <v>0</v>
      </c>
      <c r="G350" s="4">
        <f t="shared" si="37"/>
        <v>0</v>
      </c>
      <c r="H350" s="4">
        <f t="shared" si="35"/>
        <v>0</v>
      </c>
      <c r="I350" s="4">
        <f t="shared" si="38"/>
        <v>0</v>
      </c>
      <c r="J350" s="4">
        <f t="shared" si="41"/>
        <v>0</v>
      </c>
    </row>
    <row r="351" spans="1:10" x14ac:dyDescent="0.25">
      <c r="A351" s="10">
        <f t="shared" si="39"/>
        <v>55062</v>
      </c>
      <c r="B351">
        <f t="shared" si="36"/>
        <v>30</v>
      </c>
      <c r="C351">
        <v>350</v>
      </c>
      <c r="D351" s="4">
        <f t="shared" si="40"/>
        <v>0</v>
      </c>
      <c r="E351" s="4">
        <f>IF(ISNA(VLOOKUP(A351,'Extra aflossing'!A:G,3,0)),0,VLOOKUP(A351,'Extra aflossing'!A:G,3,0))</f>
        <v>0</v>
      </c>
      <c r="F351" s="4">
        <f>J350*Invoer!$B$17/12</f>
        <v>0</v>
      </c>
      <c r="G351" s="4">
        <f t="shared" si="37"/>
        <v>0</v>
      </c>
      <c r="H351" s="4">
        <f t="shared" si="35"/>
        <v>0</v>
      </c>
      <c r="I351" s="4">
        <f t="shared" si="38"/>
        <v>0</v>
      </c>
      <c r="J351" s="4">
        <f t="shared" si="41"/>
        <v>0</v>
      </c>
    </row>
    <row r="352" spans="1:10" x14ac:dyDescent="0.25">
      <c r="A352" s="10">
        <f t="shared" si="39"/>
        <v>55093</v>
      </c>
      <c r="B352">
        <f t="shared" si="36"/>
        <v>30</v>
      </c>
      <c r="C352">
        <v>351</v>
      </c>
      <c r="D352" s="4">
        <f t="shared" si="40"/>
        <v>0</v>
      </c>
      <c r="E352" s="4">
        <f>IF(ISNA(VLOOKUP(A352,'Extra aflossing'!A:G,3,0)),0,VLOOKUP(A352,'Extra aflossing'!A:G,3,0))</f>
        <v>0</v>
      </c>
      <c r="F352" s="4">
        <f>J351*Invoer!$B$17/12</f>
        <v>0</v>
      </c>
      <c r="G352" s="4">
        <f t="shared" si="37"/>
        <v>0</v>
      </c>
      <c r="H352" s="4">
        <f t="shared" si="35"/>
        <v>0</v>
      </c>
      <c r="I352" s="4">
        <f t="shared" si="38"/>
        <v>0</v>
      </c>
      <c r="J352" s="4">
        <f t="shared" si="41"/>
        <v>0</v>
      </c>
    </row>
    <row r="353" spans="1:10" x14ac:dyDescent="0.25">
      <c r="A353" s="10">
        <f t="shared" si="39"/>
        <v>55123</v>
      </c>
      <c r="B353">
        <f t="shared" si="36"/>
        <v>30</v>
      </c>
      <c r="C353">
        <v>352</v>
      </c>
      <c r="D353" s="4">
        <f t="shared" si="40"/>
        <v>0</v>
      </c>
      <c r="E353" s="4">
        <f>IF(ISNA(VLOOKUP(A353,'Extra aflossing'!A:G,3,0)),0,VLOOKUP(A353,'Extra aflossing'!A:G,3,0))</f>
        <v>0</v>
      </c>
      <c r="F353" s="4">
        <f>J352*Invoer!$B$17/12</f>
        <v>0</v>
      </c>
      <c r="G353" s="4">
        <f t="shared" si="37"/>
        <v>0</v>
      </c>
      <c r="H353" s="4">
        <f t="shared" si="35"/>
        <v>0</v>
      </c>
      <c r="I353" s="4">
        <f t="shared" si="38"/>
        <v>0</v>
      </c>
      <c r="J353" s="4">
        <f t="shared" si="41"/>
        <v>0</v>
      </c>
    </row>
    <row r="354" spans="1:10" x14ac:dyDescent="0.25">
      <c r="A354" s="10">
        <f t="shared" si="39"/>
        <v>55154</v>
      </c>
      <c r="B354">
        <f t="shared" si="36"/>
        <v>30</v>
      </c>
      <c r="C354">
        <v>353</v>
      </c>
      <c r="D354" s="4">
        <f t="shared" si="40"/>
        <v>0</v>
      </c>
      <c r="E354" s="4">
        <f>IF(ISNA(VLOOKUP(A354,'Extra aflossing'!A:G,3,0)),0,VLOOKUP(A354,'Extra aflossing'!A:G,3,0))</f>
        <v>0</v>
      </c>
      <c r="F354" s="4">
        <f>J353*Invoer!$B$17/12</f>
        <v>0</v>
      </c>
      <c r="G354" s="4">
        <f t="shared" si="37"/>
        <v>0</v>
      </c>
      <c r="H354" s="4">
        <f t="shared" si="35"/>
        <v>0</v>
      </c>
      <c r="I354" s="4">
        <f t="shared" si="38"/>
        <v>0</v>
      </c>
      <c r="J354" s="4">
        <f t="shared" si="41"/>
        <v>0</v>
      </c>
    </row>
    <row r="355" spans="1:10" x14ac:dyDescent="0.25">
      <c r="A355" s="10">
        <f t="shared" si="39"/>
        <v>55185</v>
      </c>
      <c r="B355">
        <f t="shared" si="36"/>
        <v>30</v>
      </c>
      <c r="C355">
        <v>354</v>
      </c>
      <c r="D355" s="4">
        <f t="shared" si="40"/>
        <v>0</v>
      </c>
      <c r="E355" s="4">
        <f>IF(ISNA(VLOOKUP(A355,'Extra aflossing'!A:G,3,0)),0,VLOOKUP(A355,'Extra aflossing'!A:G,3,0))</f>
        <v>0</v>
      </c>
      <c r="F355" s="4">
        <f>J354*Invoer!$B$17/12</f>
        <v>0</v>
      </c>
      <c r="G355" s="4">
        <f t="shared" si="37"/>
        <v>0</v>
      </c>
      <c r="H355" s="4">
        <f t="shared" si="35"/>
        <v>0</v>
      </c>
      <c r="I355" s="4">
        <f t="shared" si="38"/>
        <v>0</v>
      </c>
      <c r="J355" s="4">
        <f t="shared" si="41"/>
        <v>0</v>
      </c>
    </row>
    <row r="356" spans="1:10" x14ac:dyDescent="0.25">
      <c r="A356" s="10">
        <f t="shared" si="39"/>
        <v>55213</v>
      </c>
      <c r="B356">
        <f t="shared" si="36"/>
        <v>30</v>
      </c>
      <c r="C356">
        <v>355</v>
      </c>
      <c r="D356" s="4">
        <f t="shared" si="40"/>
        <v>0</v>
      </c>
      <c r="E356" s="4">
        <f>IF(ISNA(VLOOKUP(A356,'Extra aflossing'!A:G,3,0)),0,VLOOKUP(A356,'Extra aflossing'!A:G,3,0))</f>
        <v>0</v>
      </c>
      <c r="F356" s="4">
        <f>J355*Invoer!$B$17/12</f>
        <v>0</v>
      </c>
      <c r="G356" s="4">
        <f t="shared" si="37"/>
        <v>0</v>
      </c>
      <c r="H356" s="4">
        <f t="shared" si="35"/>
        <v>0</v>
      </c>
      <c r="I356" s="4">
        <f t="shared" si="38"/>
        <v>0</v>
      </c>
      <c r="J356" s="4">
        <f t="shared" si="41"/>
        <v>0</v>
      </c>
    </row>
    <row r="357" spans="1:10" x14ac:dyDescent="0.25">
      <c r="A357" s="10">
        <f t="shared" si="39"/>
        <v>55244</v>
      </c>
      <c r="B357">
        <f t="shared" si="36"/>
        <v>30</v>
      </c>
      <c r="C357">
        <v>356</v>
      </c>
      <c r="D357" s="4">
        <f t="shared" si="40"/>
        <v>0</v>
      </c>
      <c r="E357" s="4">
        <f>IF(ISNA(VLOOKUP(A357,'Extra aflossing'!A:G,3,0)),0,VLOOKUP(A357,'Extra aflossing'!A:G,3,0))</f>
        <v>0</v>
      </c>
      <c r="F357" s="4">
        <f>J356*Invoer!$B$17/12</f>
        <v>0</v>
      </c>
      <c r="G357" s="4">
        <f t="shared" si="37"/>
        <v>0</v>
      </c>
      <c r="H357" s="4">
        <f t="shared" si="35"/>
        <v>0</v>
      </c>
      <c r="I357" s="4">
        <f t="shared" si="38"/>
        <v>0</v>
      </c>
      <c r="J357" s="4">
        <f t="shared" si="41"/>
        <v>0</v>
      </c>
    </row>
    <row r="358" spans="1:10" x14ac:dyDescent="0.25">
      <c r="A358" s="10">
        <f t="shared" si="39"/>
        <v>55274</v>
      </c>
      <c r="B358">
        <f t="shared" si="36"/>
        <v>30</v>
      </c>
      <c r="C358">
        <v>357</v>
      </c>
      <c r="D358" s="4">
        <f t="shared" si="40"/>
        <v>0</v>
      </c>
      <c r="E358" s="4">
        <f>IF(ISNA(VLOOKUP(A358,'Extra aflossing'!A:G,3,0)),0,VLOOKUP(A358,'Extra aflossing'!A:G,3,0))</f>
        <v>0</v>
      </c>
      <c r="F358" s="4">
        <f>J357*Invoer!$B$17/12</f>
        <v>0</v>
      </c>
      <c r="G358" s="4">
        <f t="shared" si="37"/>
        <v>0</v>
      </c>
      <c r="H358" s="4">
        <f t="shared" si="35"/>
        <v>0</v>
      </c>
      <c r="I358" s="4">
        <f t="shared" si="38"/>
        <v>0</v>
      </c>
      <c r="J358" s="4">
        <f t="shared" si="41"/>
        <v>0</v>
      </c>
    </row>
    <row r="359" spans="1:10" x14ac:dyDescent="0.25">
      <c r="A359" s="10">
        <f t="shared" si="39"/>
        <v>55305</v>
      </c>
      <c r="B359">
        <f t="shared" si="36"/>
        <v>30</v>
      </c>
      <c r="C359">
        <v>358</v>
      </c>
      <c r="D359" s="4">
        <f t="shared" si="40"/>
        <v>0</v>
      </c>
      <c r="E359" s="4">
        <f>IF(ISNA(VLOOKUP(A359,'Extra aflossing'!A:G,3,0)),0,VLOOKUP(A359,'Extra aflossing'!A:G,3,0))</f>
        <v>0</v>
      </c>
      <c r="F359" s="4">
        <f>J358*Invoer!$B$17/12</f>
        <v>0</v>
      </c>
      <c r="G359" s="4">
        <f t="shared" si="37"/>
        <v>0</v>
      </c>
      <c r="H359" s="4">
        <f t="shared" si="35"/>
        <v>0</v>
      </c>
      <c r="I359" s="4">
        <f t="shared" si="38"/>
        <v>0</v>
      </c>
      <c r="J359" s="4">
        <f t="shared" si="41"/>
        <v>0</v>
      </c>
    </row>
    <row r="360" spans="1:10" x14ac:dyDescent="0.25">
      <c r="A360" s="10">
        <f t="shared" si="39"/>
        <v>55335</v>
      </c>
      <c r="B360">
        <f t="shared" si="36"/>
        <v>30</v>
      </c>
      <c r="C360">
        <v>359</v>
      </c>
      <c r="D360" s="4">
        <f t="shared" si="40"/>
        <v>0</v>
      </c>
      <c r="E360" s="4">
        <f>IF(ISNA(VLOOKUP(A360,'Extra aflossing'!A:G,3,0)),0,VLOOKUP(A360,'Extra aflossing'!A:G,3,0))</f>
        <v>0</v>
      </c>
      <c r="F360" s="4">
        <f>J359*Invoer!$B$17/12</f>
        <v>0</v>
      </c>
      <c r="G360" s="4">
        <f t="shared" si="37"/>
        <v>0</v>
      </c>
      <c r="H360" s="4">
        <f t="shared" si="35"/>
        <v>0</v>
      </c>
      <c r="I360" s="4">
        <f t="shared" si="38"/>
        <v>0</v>
      </c>
      <c r="J360" s="4">
        <f t="shared" si="41"/>
        <v>0</v>
      </c>
    </row>
    <row r="361" spans="1:10" x14ac:dyDescent="0.25">
      <c r="A361" s="10">
        <f t="shared" si="39"/>
        <v>55366</v>
      </c>
      <c r="B361">
        <f t="shared" si="36"/>
        <v>30</v>
      </c>
      <c r="C361">
        <v>360</v>
      </c>
      <c r="D361" s="4">
        <f t="shared" si="40"/>
        <v>0</v>
      </c>
      <c r="E361" s="4">
        <f>IF(ISNA(VLOOKUP(A361,'Extra aflossing'!A:G,3,0)),0,VLOOKUP(A361,'Extra aflossing'!A:G,3,0))</f>
        <v>0</v>
      </c>
      <c r="F361" s="4">
        <f>J360*Invoer!$B$17/12</f>
        <v>0</v>
      </c>
      <c r="G361" s="4">
        <f t="shared" si="37"/>
        <v>0</v>
      </c>
      <c r="H361" s="4">
        <f t="shared" si="35"/>
        <v>0</v>
      </c>
      <c r="I361" s="4">
        <f t="shared" si="38"/>
        <v>0</v>
      </c>
      <c r="J361" s="4">
        <f t="shared" si="41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19</vt:i4>
      </vt:variant>
      <vt:variant>
        <vt:lpstr>Benoemde bereiken</vt:lpstr>
      </vt:variant>
      <vt:variant>
        <vt:i4>8</vt:i4>
      </vt:variant>
    </vt:vector>
  </HeadingPairs>
  <TitlesOfParts>
    <vt:vector size="27" baseType="lpstr">
      <vt:lpstr>Invoer</vt:lpstr>
      <vt:lpstr>Extra aflossing</vt:lpstr>
      <vt:lpstr>Annuitair twee leningdelen</vt:lpstr>
      <vt:lpstr>Annuitair nieuw</vt:lpstr>
      <vt:lpstr>Annuitair oud</vt:lpstr>
      <vt:lpstr>Lineair twee leningdelen</vt:lpstr>
      <vt:lpstr>Lineair oud</vt:lpstr>
      <vt:lpstr>Lineair nieuw</vt:lpstr>
      <vt:lpstr>Annuitair extra twee leningdele</vt:lpstr>
      <vt:lpstr>Annuitair extra nieuw</vt:lpstr>
      <vt:lpstr>Annuitair extra aflossen Bruto</vt:lpstr>
      <vt:lpstr>Annuitair extra aflossen Netto</vt:lpstr>
      <vt:lpstr>Annuitair extra oud</vt:lpstr>
      <vt:lpstr>Annuitair zonder HRA</vt:lpstr>
      <vt:lpstr>Aflossingsvrij twee delen</vt:lpstr>
      <vt:lpstr>Annuitair deel aflossing</vt:lpstr>
      <vt:lpstr>Aflossingsvrij</vt:lpstr>
      <vt:lpstr>Vaste gegevens</vt:lpstr>
      <vt:lpstr>Lineair</vt:lpstr>
      <vt:lpstr>Aflossingsvrij_maken</vt:lpstr>
      <vt:lpstr>Belastingpercentage</vt:lpstr>
      <vt:lpstr>Datum_vandaag</vt:lpstr>
      <vt:lpstr>Eigenwoningforfait</vt:lpstr>
      <vt:lpstr>Maandelijks_extra</vt:lpstr>
      <vt:lpstr>per_wanneer</vt:lpstr>
      <vt:lpstr>Stoppen_vrijwillig_aflos</vt:lpstr>
      <vt:lpstr>Wat_wil_ik_maandelijks_betalen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HRA</dc:title>
  <dc:creator>Martijn Vetketel</dc:creator>
  <cp:lastModifiedBy>bogus</cp:lastModifiedBy>
  <cp:lastPrinted>2013-04-15T06:51:11Z</cp:lastPrinted>
  <dcterms:created xsi:type="dcterms:W3CDTF">2013-04-14T11:17:35Z</dcterms:created>
  <dcterms:modified xsi:type="dcterms:W3CDTF">2020-12-22T10:49:29Z</dcterms:modified>
</cp:coreProperties>
</file>