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AD/Bob's AD Class notes/"/>
    </mc:Choice>
  </mc:AlternateContent>
  <xr:revisionPtr revIDLastSave="723" documentId="8_{69AEEEC4-D437-44A0-A4C8-712575B4C2A0}" xr6:coauthVersionLast="47" xr6:coauthVersionMax="47" xr10:uidLastSave="{FE0B7A9E-550A-449C-8C53-6D8ED31586CF}"/>
  <bookViews>
    <workbookView xWindow="-120" yWindow="-120" windowWidth="38640" windowHeight="21240" activeTab="2" xr2:uid="{9C53E399-727F-4F4D-9AB5-C16A8DFB727D}"/>
  </bookViews>
  <sheets>
    <sheet name="Main" sheetId="1" r:id="rId1"/>
    <sheet name="Module 12" sheetId="2" r:id="rId2"/>
    <sheet name="12.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3" l="1"/>
  <c r="D97" i="3"/>
  <c r="D98" i="3"/>
  <c r="E88" i="3"/>
  <c r="B95" i="3"/>
  <c r="B94" i="3"/>
  <c r="B93" i="3"/>
  <c r="B92" i="3"/>
  <c r="B91" i="3"/>
  <c r="B90" i="3"/>
  <c r="B89" i="3"/>
  <c r="D81" i="3"/>
  <c r="E74" i="3"/>
  <c r="E68" i="3"/>
  <c r="E71" i="3" s="1"/>
  <c r="E73" i="3" s="1"/>
  <c r="D71" i="3"/>
  <c r="C63" i="3"/>
  <c r="C62" i="3"/>
  <c r="D50" i="3"/>
  <c r="D45" i="3"/>
  <c r="C45" i="3"/>
  <c r="C47" i="3" s="1"/>
  <c r="D44" i="3"/>
  <c r="C39" i="3"/>
  <c r="C38" i="3"/>
  <c r="C35" i="3"/>
  <c r="C32" i="3"/>
  <c r="C33" i="3"/>
  <c r="C34" i="3"/>
  <c r="C31" i="3"/>
  <c r="E18" i="3"/>
  <c r="E12" i="3"/>
  <c r="D255" i="2"/>
  <c r="D269" i="2"/>
  <c r="E221" i="2" s="1"/>
  <c r="G221" i="2" s="1"/>
  <c r="D270" i="2"/>
  <c r="D261" i="2"/>
  <c r="D248" i="2"/>
  <c r="D247" i="2"/>
  <c r="E217" i="2" s="1"/>
  <c r="G217" i="2" s="1"/>
  <c r="C172" i="2"/>
  <c r="C174" i="2" s="1"/>
  <c r="C176" i="2" s="1"/>
  <c r="C159" i="2"/>
  <c r="C160" i="2" s="1"/>
  <c r="C161" i="2" s="1"/>
  <c r="C162" i="2"/>
  <c r="F68" i="3"/>
  <c r="E247" i="2"/>
  <c r="E255" i="2"/>
  <c r="D35" i="3" l="1"/>
  <c r="C40" i="3"/>
  <c r="C64" i="3"/>
  <c r="F88" i="3"/>
  <c r="C89" i="3" s="1"/>
  <c r="E89" i="3" s="1"/>
  <c r="E75" i="3"/>
  <c r="D33" i="3"/>
  <c r="D47" i="3"/>
  <c r="D49" i="3" s="1"/>
  <c r="D51" i="3" s="1"/>
  <c r="D34" i="3"/>
  <c r="D32" i="3"/>
  <c r="D257" i="2"/>
  <c r="E218" i="2" s="1"/>
  <c r="G218" i="2" s="1"/>
  <c r="D271" i="2"/>
  <c r="D249" i="2"/>
  <c r="D262" i="2"/>
  <c r="C163" i="2"/>
  <c r="F89" i="3" l="1"/>
  <c r="C90" i="3" s="1"/>
  <c r="E90" i="3" s="1"/>
  <c r="F90" i="3" l="1"/>
  <c r="C91" i="3" s="1"/>
  <c r="E91" i="3" s="1"/>
  <c r="F91" i="3" s="1"/>
  <c r="C92" i="3" s="1"/>
  <c r="E92" i="3" l="1"/>
  <c r="F92" i="3" s="1"/>
  <c r="C93" i="3" s="1"/>
  <c r="E93" i="3" l="1"/>
  <c r="F93" i="3" s="1"/>
  <c r="C94" i="3" s="1"/>
  <c r="E94" i="3" l="1"/>
  <c r="F94" i="3" s="1"/>
  <c r="C95" i="3" s="1"/>
  <c r="E95" i="3" s="1"/>
  <c r="F95" i="3" s="1"/>
</calcChain>
</file>

<file path=xl/sharedStrings.xml><?xml version="1.0" encoding="utf-8"?>
<sst xmlns="http://schemas.openxmlformats.org/spreadsheetml/2006/main" count="223" uniqueCount="178">
  <si>
    <t>Main</t>
  </si>
  <si>
    <t>Module 12</t>
  </si>
  <si>
    <t>Module 12 - Substantive testing 1: Substantive analytical procedures</t>
  </si>
  <si>
    <t>ICARE</t>
  </si>
  <si>
    <t>Inespection</t>
  </si>
  <si>
    <t>Confirmations</t>
  </si>
  <si>
    <t>Analytical procedures</t>
  </si>
  <si>
    <t>Recalculation</t>
  </si>
  <si>
    <t>Enquiry</t>
  </si>
  <si>
    <t>AR varies with effectiveness of controls.</t>
  </si>
  <si>
    <t>if control risk is low, can do more analytical review</t>
  </si>
  <si>
    <t>Enquiry - don’t lean on this too much in an exam.  Enquiry is a very weak test.  Only get a half mark</t>
  </si>
  <si>
    <t>need to have a good coverage of all of these testing methods</t>
  </si>
  <si>
    <t>Recalc is good because fully under our control</t>
  </si>
  <si>
    <t>Confirmation - usually getting information from an independent 3rd party knowledgable source</t>
  </si>
  <si>
    <t>Ar all tests, reliable and relevant.  Do all the tests in combination provide sufficient assurance over the balance</t>
  </si>
  <si>
    <t>bank congirmation for cash balance</t>
  </si>
  <si>
    <t>3rd party receivables/payables confirmatoin</t>
  </si>
  <si>
    <t>ivnentory held at third party</t>
  </si>
  <si>
    <t>property title deeds held by lawyers</t>
  </si>
  <si>
    <t>In the exam - always consider mentioning an anylyitical review</t>
  </si>
  <si>
    <t>if asked to do substantive testing - stick in an anayltical reivew at the start for good meassure</t>
  </si>
  <si>
    <t>Significant class of transacations</t>
  </si>
  <si>
    <t>SCOT</t>
  </si>
  <si>
    <t>if taking controls reliance.  Can rely more on  analytical procedures</t>
  </si>
  <si>
    <t>big three procedures</t>
  </si>
  <si>
    <t>Reasonableness test</t>
  </si>
  <si>
    <t>Trend analysis</t>
  </si>
  <si>
    <t>large and unusual items</t>
  </si>
  <si>
    <t>extras</t>
  </si>
  <si>
    <t>Comparison</t>
  </si>
  <si>
    <t>ratio analysis</t>
  </si>
  <si>
    <t>IPE</t>
  </si>
  <si>
    <t xml:space="preserve">Consdier the source </t>
  </si>
  <si>
    <t>and the comparability of the information used</t>
  </si>
  <si>
    <t>the nature and relevance of the information</t>
  </si>
  <si>
    <t>PY knowledge and understanding</t>
  </si>
  <si>
    <t>operating effectiveness of the controls over the preparation of internnally produced information</t>
  </si>
  <si>
    <t>Board minutes - major FA purchases, new contracts, other info to build expectations</t>
  </si>
  <si>
    <t>Following sources to build an expectation</t>
  </si>
  <si>
    <t>mgmt accounts</t>
  </si>
  <si>
    <t>PY info adjusted for CY events</t>
  </si>
  <si>
    <t>known interaction between financial and non-financial data - e.g. payroll and headcount</t>
  </si>
  <si>
    <t>known interaction between financial data - e.g. interest expense and loan balance</t>
  </si>
  <si>
    <t>discussion w/ mgmt</t>
  </si>
  <si>
    <t>Comparison and ratio analysis is often not detailed enouhg to provide sufficient and appropriate substantive evidence.</t>
  </si>
  <si>
    <t>create the expectation then follow up any significant difference between the expectation and actualbalance</t>
  </si>
  <si>
    <t>Fully depreciated assets at 31/05/2023 (cost)</t>
  </si>
  <si>
    <t>Depreciation rate (SL and RB respectively)</t>
  </si>
  <si>
    <t>annual depr charge</t>
  </si>
  <si>
    <t>AD</t>
  </si>
  <si>
    <t>Cost</t>
  </si>
  <si>
    <t>PPE</t>
  </si>
  <si>
    <t>IT</t>
  </si>
  <si>
    <t>SL</t>
  </si>
  <si>
    <t>cost</t>
  </si>
  <si>
    <t>charge</t>
  </si>
  <si>
    <t>actual</t>
  </si>
  <si>
    <t>delta</t>
  </si>
  <si>
    <t>£250k &gt; £100k</t>
  </si>
  <si>
    <t>cannto conclude on this.  Need to do further follow up procedures</t>
  </si>
  <si>
    <t>higher charge - so looking for additions not previously disclosed</t>
  </si>
  <si>
    <t>NBV</t>
  </si>
  <si>
    <t>actual annual depr charge</t>
  </si>
  <si>
    <t>£16k &lt; £100k</t>
  </si>
  <si>
    <t>Within tolerance.  No requirement to follow up</t>
  </si>
  <si>
    <t>Step 1:  Form an expectation</t>
  </si>
  <si>
    <t>Step 2: Compare expectation to actual</t>
  </si>
  <si>
    <t>Step 3: Investigatoin required Y/N</t>
  </si>
  <si>
    <t>Step 4: Conclusion</t>
  </si>
  <si>
    <t>Steps to take after</t>
  </si>
  <si>
    <t>consider factors not in expectation</t>
  </si>
  <si>
    <t>ask the client</t>
  </si>
  <si>
    <t>if still wrong.  Then recorda a mistatement to schedule of mistatements</t>
  </si>
  <si>
    <t>PM</t>
  </si>
  <si>
    <t>CT</t>
  </si>
  <si>
    <t>Big financial limited</t>
  </si>
  <si>
    <t>Sauga bank</t>
  </si>
  <si>
    <t>corporate bond interest</t>
  </si>
  <si>
    <t>deposit account interest</t>
  </si>
  <si>
    <t>Income</t>
  </si>
  <si>
    <t>expense</t>
  </si>
  <si>
    <t>Bank of Leeds plc</t>
  </si>
  <si>
    <t>Bank loan interest</t>
  </si>
  <si>
    <t xml:space="preserve">purchased </t>
  </si>
  <si>
    <t xml:space="preserve">par </t>
  </si>
  <si>
    <t>redemption period</t>
  </si>
  <si>
    <t>years</t>
  </si>
  <si>
    <t>coupon</t>
  </si>
  <si>
    <t>YE</t>
  </si>
  <si>
    <t>Activity 2</t>
  </si>
  <si>
    <t>2 payments pre year end</t>
  </si>
  <si>
    <t>Note 1 - bond income</t>
  </si>
  <si>
    <t>Proceeds</t>
  </si>
  <si>
    <t>CAD</t>
  </si>
  <si>
    <t>annual interest</t>
  </si>
  <si>
    <t>Note 2 - deposit interest</t>
  </si>
  <si>
    <t xml:space="preserve">Note 3 - </t>
  </si>
  <si>
    <t>Loan</t>
  </si>
  <si>
    <t>k bonds</t>
  </si>
  <si>
    <t xml:space="preserve">term </t>
  </si>
  <si>
    <t>months</t>
  </si>
  <si>
    <t>interest rate</t>
  </si>
  <si>
    <t>difference</t>
  </si>
  <si>
    <t>£'000</t>
  </si>
  <si>
    <t>Actual</t>
  </si>
  <si>
    <t>Expectation</t>
  </si>
  <si>
    <t>convert into GBP</t>
  </si>
  <si>
    <t>use average rate as income earned throughout the year</t>
  </si>
  <si>
    <t>CTT is 15k.  All are outside of threshold.  Further procedures required</t>
  </si>
  <si>
    <t>Corporate bonds interest</t>
  </si>
  <si>
    <t>actual income is less than expected.</t>
  </si>
  <si>
    <t>we know 500 bonds were sold at YE for a loss.</t>
  </si>
  <si>
    <t>there is a risk the investment income is understated on the FS</t>
  </si>
  <si>
    <t>could be the case that costs of disposal have been netted off against finance income</t>
  </si>
  <si>
    <t>Deposit account interest</t>
  </si>
  <si>
    <t>income is higher than expected.  This could be related to FX difference as we have used the half year average</t>
  </si>
  <si>
    <t>expense is above estime.  There is a risk expense is overstated in the FS</t>
  </si>
  <si>
    <t>It is likley the 2 months deferral has not been adjsuted for in the accounts</t>
  </si>
  <si>
    <t>Workings</t>
  </si>
  <si>
    <t>All about providing a plausible reason for why the calculation does not rec</t>
  </si>
  <si>
    <t>When doing SAR - will be performed as part of final audit visit - so do not go on about planning</t>
  </si>
  <si>
    <t>Incorporate ADAs and CAATs into substantive testing</t>
  </si>
  <si>
    <t>Common tests</t>
  </si>
  <si>
    <t>Sample selection</t>
  </si>
  <si>
    <t>Summaristation</t>
  </si>
  <si>
    <t>Computations/recalculation</t>
  </si>
  <si>
    <t>Re-performance</t>
  </si>
  <si>
    <t>Substantive procedures performed using CAATs and ADAs include</t>
  </si>
  <si>
    <t>this is a good promppt/template to have open for the exam.</t>
  </si>
  <si>
    <t>Always try and use specific analytical procedures as well as other tests</t>
  </si>
  <si>
    <t>A+ and E-lectricals</t>
  </si>
  <si>
    <t>Big Financial Limited</t>
  </si>
  <si>
    <t>Sauga Bank</t>
  </si>
  <si>
    <t>Expense</t>
  </si>
  <si>
    <t>Bank of Leeds PLC</t>
  </si>
  <si>
    <t>Money Square Inc</t>
  </si>
  <si>
    <t>GoEast Bank PLC</t>
  </si>
  <si>
    <t>Insertion machine</t>
  </si>
  <si>
    <t>Peer-to-peer loan interest</t>
  </si>
  <si>
    <t>Overdraft facility interest and charges</t>
  </si>
  <si>
    <t>HP interest</t>
  </si>
  <si>
    <t>notes</t>
  </si>
  <si>
    <t>purchased</t>
  </si>
  <si>
    <t>bonds</t>
  </si>
  <si>
    <t>par</t>
  </si>
  <si>
    <t>payout dates</t>
  </si>
  <si>
    <t>Would expect to recognise 1 years worth of interest</t>
  </si>
  <si>
    <t>expectation</t>
  </si>
  <si>
    <t>understated</t>
  </si>
  <si>
    <t>&gt;15k CT</t>
  </si>
  <si>
    <t>Note 2</t>
  </si>
  <si>
    <t>proceeds</t>
  </si>
  <si>
    <t>GBP</t>
  </si>
  <si>
    <t>potential overstatement</t>
  </si>
  <si>
    <t>&gt;CT 15k</t>
  </si>
  <si>
    <t>Note 3</t>
  </si>
  <si>
    <t xml:space="preserve">loan </t>
  </si>
  <si>
    <t>term</t>
  </si>
  <si>
    <t>interest</t>
  </si>
  <si>
    <t>bang on expectation</t>
  </si>
  <si>
    <t>Note 4</t>
  </si>
  <si>
    <t>loan received</t>
  </si>
  <si>
    <t>USD</t>
  </si>
  <si>
    <t>12m</t>
  </si>
  <si>
    <t xml:space="preserve">interest rate </t>
  </si>
  <si>
    <t>expectations</t>
  </si>
  <si>
    <t>Note 5</t>
  </si>
  <si>
    <t>ovredraft</t>
  </si>
  <si>
    <t>Note  6</t>
  </si>
  <si>
    <t>appx 2</t>
  </si>
  <si>
    <t>over spend</t>
  </si>
  <si>
    <t>perhaps some of the loss on sale has been included as fund income hence the greater than CT shortfall</t>
  </si>
  <si>
    <t>Notes from revision day</t>
  </si>
  <si>
    <t>1: Form an expectation</t>
  </si>
  <si>
    <t>3: Investigate and corroborate</t>
  </si>
  <si>
    <t>4: Conclude whether sufficient, appropriate evidence has been obtained</t>
  </si>
  <si>
    <t>2: compare the expectation to the actual result - like for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</si>
</sst>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\(#,##0\)"/>
    <numFmt numFmtId="165" formatCode="#,##0.0;[Red]#,##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9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10" fontId="1" fillId="0" borderId="0" xfId="0" applyNumberFormat="1" applyFont="1"/>
    <xf numFmtId="3" fontId="1" fillId="0" borderId="1" xfId="0" applyNumberFormat="1" applyFont="1" applyBorder="1"/>
    <xf numFmtId="3" fontId="1" fillId="0" borderId="0" xfId="0" applyNumberFormat="1" applyFont="1" applyBorder="1"/>
    <xf numFmtId="4" fontId="1" fillId="0" borderId="0" xfId="0" applyNumberFormat="1" applyFont="1" applyBorder="1"/>
    <xf numFmtId="10" fontId="1" fillId="0" borderId="2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0" xfId="0" applyFont="1" applyFill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5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0</xdr:colOff>
      <xdr:row>53</xdr:row>
      <xdr:rowOff>105772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39198D-4839-69DA-2B8A-7D0BB842B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543735"/>
          <a:ext cx="3630706" cy="3870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7</xdr:col>
      <xdr:colOff>0</xdr:colOff>
      <xdr:row>84</xdr:row>
      <xdr:rowOff>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70F78-DC4C-EF28-8D52-843E1528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267700"/>
          <a:ext cx="3657600" cy="3197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7</xdr:col>
      <xdr:colOff>72516</xdr:colOff>
      <xdr:row>116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AC0B79-D4B6-910D-B9B2-21AE1DC61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5" y="14346115"/>
          <a:ext cx="3721323" cy="215411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190</xdr:row>
      <xdr:rowOff>1</xdr:rowOff>
    </xdr:from>
    <xdr:to>
      <xdr:col>7</xdr:col>
      <xdr:colOff>1</xdr:colOff>
      <xdr:row>207</xdr:row>
      <xdr:rowOff>118514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0E07EC-81F7-FAD7-3BEE-B6DD43A8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6" y="25908001"/>
          <a:ext cx="3714750" cy="25473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277</xdr:row>
      <xdr:rowOff>150395</xdr:rowOff>
    </xdr:from>
    <xdr:to>
      <xdr:col>7</xdr:col>
      <xdr:colOff>32630</xdr:colOff>
      <xdr:row>298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FBD60-D962-6A15-3B8C-E38F06C9E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1088845"/>
          <a:ext cx="3690230" cy="30500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7</xdr:col>
      <xdr:colOff>0</xdr:colOff>
      <xdr:row>347</xdr:row>
      <xdr:rowOff>33686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9B93BE-ECC7-5922-0C92-F5DB6B99E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47568971"/>
          <a:ext cx="3630706" cy="55245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350</xdr:row>
      <xdr:rowOff>1</xdr:rowOff>
    </xdr:from>
    <xdr:to>
      <xdr:col>7</xdr:col>
      <xdr:colOff>0</xdr:colOff>
      <xdr:row>384</xdr:row>
      <xdr:rowOff>96840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21F951-C6BC-2F53-4D14-7C6642FE8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5118" y="53530501"/>
          <a:ext cx="3630706" cy="5430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01E5-C045-43CA-9094-1D03FD6B8CD9}">
  <sheetPr codeName="Sheet1"/>
  <dimension ref="B2"/>
  <sheetViews>
    <sheetView workbookViewId="0">
      <selection activeCell="D4" sqref="D4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1</v>
      </c>
    </row>
  </sheetData>
  <hyperlinks>
    <hyperlink ref="B2" location="'Module 12'!A1" display="Module 12" xr:uid="{F7106494-1DAE-45EB-871D-E70FC9ECAF7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6E72-889B-46CB-BA57-ABA624E62E2B}">
  <sheetPr codeName="Sheet2"/>
  <dimension ref="A1:G349"/>
  <sheetViews>
    <sheetView tabSelected="1" zoomScale="115" zoomScaleNormal="115" workbookViewId="0">
      <selection activeCell="H112" sqref="H111:H112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2</v>
      </c>
    </row>
    <row r="4" spans="1:2" x14ac:dyDescent="0.2">
      <c r="B4" s="1" t="s">
        <v>3</v>
      </c>
    </row>
    <row r="6" spans="1:2" x14ac:dyDescent="0.2">
      <c r="B6" s="1" t="s">
        <v>4</v>
      </c>
    </row>
    <row r="7" spans="1:2" x14ac:dyDescent="0.2">
      <c r="B7" s="1" t="s">
        <v>5</v>
      </c>
    </row>
    <row r="8" spans="1:2" x14ac:dyDescent="0.2">
      <c r="B8" s="1" t="s">
        <v>6</v>
      </c>
    </row>
    <row r="9" spans="1:2" x14ac:dyDescent="0.2">
      <c r="B9" s="1" t="s">
        <v>7</v>
      </c>
    </row>
    <row r="10" spans="1:2" x14ac:dyDescent="0.2">
      <c r="B10" s="1" t="s">
        <v>8</v>
      </c>
    </row>
    <row r="12" spans="1:2" x14ac:dyDescent="0.2">
      <c r="B12" s="1" t="s">
        <v>173</v>
      </c>
    </row>
    <row r="13" spans="1:2" x14ac:dyDescent="0.2">
      <c r="B13" s="1" t="s">
        <v>174</v>
      </c>
    </row>
    <row r="14" spans="1:2" x14ac:dyDescent="0.2">
      <c r="B14" s="1" t="s">
        <v>177</v>
      </c>
    </row>
    <row r="15" spans="1:2" x14ac:dyDescent="0.2">
      <c r="B15" s="1" t="s">
        <v>175</v>
      </c>
    </row>
    <row r="16" spans="1:2" x14ac:dyDescent="0.2">
      <c r="B16" s="1" t="s">
        <v>176</v>
      </c>
    </row>
    <row r="22" spans="2:2" x14ac:dyDescent="0.2">
      <c r="B22" s="1" t="s">
        <v>9</v>
      </c>
    </row>
    <row r="23" spans="2:2" x14ac:dyDescent="0.2">
      <c r="B23" s="1" t="s">
        <v>10</v>
      </c>
    </row>
    <row r="25" spans="2:2" x14ac:dyDescent="0.2">
      <c r="B25" s="1" t="s">
        <v>11</v>
      </c>
    </row>
    <row r="26" spans="2:2" x14ac:dyDescent="0.2">
      <c r="B26" s="1" t="s">
        <v>12</v>
      </c>
    </row>
    <row r="27" spans="2:2" x14ac:dyDescent="0.2">
      <c r="B27" s="1" t="s">
        <v>13</v>
      </c>
    </row>
    <row r="28" spans="2:2" x14ac:dyDescent="0.2">
      <c r="B28" s="1" t="s">
        <v>14</v>
      </c>
    </row>
    <row r="56" spans="2:2" x14ac:dyDescent="0.2">
      <c r="B56" s="1" t="s">
        <v>15</v>
      </c>
    </row>
    <row r="58" spans="2:2" x14ac:dyDescent="0.2">
      <c r="B58" s="1" t="s">
        <v>5</v>
      </c>
    </row>
    <row r="59" spans="2:2" x14ac:dyDescent="0.2">
      <c r="B59" s="1" t="s">
        <v>16</v>
      </c>
    </row>
    <row r="60" spans="2:2" x14ac:dyDescent="0.2">
      <c r="B60" s="1" t="s">
        <v>17</v>
      </c>
    </row>
    <row r="61" spans="2:2" x14ac:dyDescent="0.2">
      <c r="B61" s="1" t="s">
        <v>18</v>
      </c>
    </row>
    <row r="62" spans="2:2" x14ac:dyDescent="0.2">
      <c r="B62" s="1" t="s">
        <v>19</v>
      </c>
    </row>
    <row r="86" spans="2:2" x14ac:dyDescent="0.2">
      <c r="B86" s="1" t="s">
        <v>20</v>
      </c>
    </row>
    <row r="87" spans="2:2" x14ac:dyDescent="0.2">
      <c r="B87" s="1" t="s">
        <v>21</v>
      </c>
    </row>
    <row r="89" spans="2:2" x14ac:dyDescent="0.2">
      <c r="B89" s="1" t="s">
        <v>22</v>
      </c>
    </row>
    <row r="90" spans="2:2" x14ac:dyDescent="0.2">
      <c r="B90" s="1" t="s">
        <v>23</v>
      </c>
    </row>
    <row r="92" spans="2:2" x14ac:dyDescent="0.2">
      <c r="B92" s="1" t="s">
        <v>24</v>
      </c>
    </row>
    <row r="94" spans="2:2" x14ac:dyDescent="0.2">
      <c r="B94" s="3" t="s">
        <v>25</v>
      </c>
    </row>
    <row r="95" spans="2:2" x14ac:dyDescent="0.2">
      <c r="B95" s="1" t="s">
        <v>26</v>
      </c>
    </row>
    <row r="96" spans="2:2" x14ac:dyDescent="0.2">
      <c r="B96" s="1" t="s">
        <v>27</v>
      </c>
    </row>
    <row r="97" spans="2:2" x14ac:dyDescent="0.2">
      <c r="B97" s="1" t="s">
        <v>28</v>
      </c>
    </row>
    <row r="99" spans="2:2" x14ac:dyDescent="0.2">
      <c r="B99" s="1" t="s">
        <v>29</v>
      </c>
    </row>
    <row r="100" spans="2:2" x14ac:dyDescent="0.2">
      <c r="B100" s="1" t="s">
        <v>30</v>
      </c>
    </row>
    <row r="101" spans="2:2" x14ac:dyDescent="0.2">
      <c r="B101" s="1" t="s">
        <v>31</v>
      </c>
    </row>
    <row r="119" spans="2:2" x14ac:dyDescent="0.2">
      <c r="B119" s="1" t="s">
        <v>32</v>
      </c>
    </row>
    <row r="120" spans="2:2" x14ac:dyDescent="0.2">
      <c r="B120" s="1" t="s">
        <v>33</v>
      </c>
    </row>
    <row r="121" spans="2:2" x14ac:dyDescent="0.2">
      <c r="B121" s="1" t="s">
        <v>34</v>
      </c>
    </row>
    <row r="122" spans="2:2" x14ac:dyDescent="0.2">
      <c r="B122" s="1" t="s">
        <v>35</v>
      </c>
    </row>
    <row r="123" spans="2:2" x14ac:dyDescent="0.2">
      <c r="B123" s="1" t="s">
        <v>36</v>
      </c>
    </row>
    <row r="124" spans="2:2" x14ac:dyDescent="0.2">
      <c r="B124" s="1" t="s">
        <v>37</v>
      </c>
    </row>
    <row r="128" spans="2:2" x14ac:dyDescent="0.2">
      <c r="B128" s="1" t="s">
        <v>38</v>
      </c>
    </row>
    <row r="130" spans="2:4" x14ac:dyDescent="0.2">
      <c r="B130" s="1" t="s">
        <v>39</v>
      </c>
    </row>
    <row r="131" spans="2:4" x14ac:dyDescent="0.2">
      <c r="B131" s="1" t="s">
        <v>40</v>
      </c>
    </row>
    <row r="132" spans="2:4" x14ac:dyDescent="0.2">
      <c r="B132" s="1" t="s">
        <v>41</v>
      </c>
    </row>
    <row r="133" spans="2:4" x14ac:dyDescent="0.2">
      <c r="B133" s="1" t="s">
        <v>43</v>
      </c>
    </row>
    <row r="134" spans="2:4" x14ac:dyDescent="0.2">
      <c r="B134" s="1" t="s">
        <v>42</v>
      </c>
    </row>
    <row r="135" spans="2:4" x14ac:dyDescent="0.2">
      <c r="B135" s="1" t="s">
        <v>44</v>
      </c>
    </row>
    <row r="138" spans="2:4" x14ac:dyDescent="0.2">
      <c r="B138" s="1" t="s">
        <v>45</v>
      </c>
    </row>
    <row r="141" spans="2:4" x14ac:dyDescent="0.2">
      <c r="B141" s="1" t="s">
        <v>46</v>
      </c>
    </row>
    <row r="143" spans="2:4" x14ac:dyDescent="0.2">
      <c r="C143" s="1" t="s">
        <v>52</v>
      </c>
      <c r="D143" s="1" t="s">
        <v>53</v>
      </c>
    </row>
    <row r="144" spans="2:4" x14ac:dyDescent="0.2">
      <c r="B144" s="1" t="s">
        <v>51</v>
      </c>
      <c r="C144" s="5">
        <v>15800</v>
      </c>
      <c r="D144" s="5">
        <v>800</v>
      </c>
    </row>
    <row r="145" spans="2:4" x14ac:dyDescent="0.2">
      <c r="B145" s="1" t="s">
        <v>50</v>
      </c>
      <c r="C145" s="5">
        <v>10700</v>
      </c>
      <c r="D145" s="5">
        <v>450</v>
      </c>
    </row>
    <row r="146" spans="2:4" x14ac:dyDescent="0.2">
      <c r="B146" s="1" t="s">
        <v>49</v>
      </c>
      <c r="C146" s="5">
        <v>3400</v>
      </c>
      <c r="D146" s="5">
        <v>100</v>
      </c>
    </row>
    <row r="147" spans="2:4" x14ac:dyDescent="0.2">
      <c r="B147" s="1" t="s">
        <v>48</v>
      </c>
      <c r="C147" s="4">
        <v>0.25</v>
      </c>
      <c r="D147" s="4">
        <v>0.33</v>
      </c>
    </row>
    <row r="148" spans="2:4" x14ac:dyDescent="0.2">
      <c r="B148" s="1" t="s">
        <v>47</v>
      </c>
      <c r="C148" s="5">
        <v>1200</v>
      </c>
      <c r="D148" s="5">
        <v>150</v>
      </c>
    </row>
    <row r="151" spans="2:4" x14ac:dyDescent="0.2">
      <c r="B151" s="1" t="s">
        <v>52</v>
      </c>
    </row>
    <row r="153" spans="2:4" x14ac:dyDescent="0.2">
      <c r="B153" s="1" t="s">
        <v>51</v>
      </c>
      <c r="C153" s="5">
        <v>15800</v>
      </c>
    </row>
    <row r="154" spans="2:4" x14ac:dyDescent="0.2">
      <c r="B154" s="1" t="s">
        <v>50</v>
      </c>
      <c r="C154" s="5">
        <v>10700</v>
      </c>
    </row>
    <row r="155" spans="2:4" x14ac:dyDescent="0.2">
      <c r="B155" s="1" t="s">
        <v>49</v>
      </c>
      <c r="C155" s="5">
        <v>3400</v>
      </c>
    </row>
    <row r="156" spans="2:4" x14ac:dyDescent="0.2">
      <c r="B156" s="1" t="s">
        <v>48</v>
      </c>
      <c r="C156" s="4">
        <v>0.25</v>
      </c>
      <c r="D156" s="1" t="s">
        <v>54</v>
      </c>
    </row>
    <row r="157" spans="2:4" x14ac:dyDescent="0.2">
      <c r="B157" s="1" t="s">
        <v>47</v>
      </c>
      <c r="C157" s="5">
        <v>1200</v>
      </c>
    </row>
    <row r="159" spans="2:4" x14ac:dyDescent="0.2">
      <c r="B159" s="1" t="s">
        <v>55</v>
      </c>
      <c r="C159" s="5">
        <f>+C153-C157</f>
        <v>14600</v>
      </c>
    </row>
    <row r="160" spans="2:4" x14ac:dyDescent="0.2">
      <c r="B160" s="1" t="s">
        <v>56</v>
      </c>
      <c r="C160" s="1">
        <f>+C156*C159</f>
        <v>3650</v>
      </c>
    </row>
    <row r="161" spans="2:3" x14ac:dyDescent="0.2">
      <c r="B161" s="1" t="s">
        <v>50</v>
      </c>
      <c r="C161" s="5">
        <f>+C159-C160</f>
        <v>10950</v>
      </c>
    </row>
    <row r="162" spans="2:3" x14ac:dyDescent="0.2">
      <c r="B162" s="1" t="s">
        <v>57</v>
      </c>
      <c r="C162" s="5">
        <f>+C154</f>
        <v>10700</v>
      </c>
    </row>
    <row r="163" spans="2:3" x14ac:dyDescent="0.2">
      <c r="B163" s="1" t="s">
        <v>58</v>
      </c>
      <c r="C163" s="5">
        <f>+C162-C161</f>
        <v>-250</v>
      </c>
    </row>
    <row r="164" spans="2:3" x14ac:dyDescent="0.2">
      <c r="C164" s="5"/>
    </row>
    <row r="165" spans="2:3" x14ac:dyDescent="0.2">
      <c r="B165" s="1" t="s">
        <v>59</v>
      </c>
      <c r="C165" s="5" t="s">
        <v>60</v>
      </c>
    </row>
    <row r="166" spans="2:3" x14ac:dyDescent="0.2">
      <c r="B166" s="1" t="s">
        <v>61</v>
      </c>
      <c r="C166" s="5"/>
    </row>
    <row r="167" spans="2:3" x14ac:dyDescent="0.2">
      <c r="C167" s="5"/>
    </row>
    <row r="168" spans="2:3" x14ac:dyDescent="0.2">
      <c r="B168" s="1" t="s">
        <v>53</v>
      </c>
    </row>
    <row r="169" spans="2:3" x14ac:dyDescent="0.2">
      <c r="C169" s="1" t="s">
        <v>53</v>
      </c>
    </row>
    <row r="170" spans="2:3" x14ac:dyDescent="0.2">
      <c r="B170" s="1" t="s">
        <v>51</v>
      </c>
      <c r="C170" s="5">
        <v>800</v>
      </c>
    </row>
    <row r="171" spans="2:3" x14ac:dyDescent="0.2">
      <c r="B171" s="1" t="s">
        <v>50</v>
      </c>
      <c r="C171" s="5">
        <v>450</v>
      </c>
    </row>
    <row r="172" spans="2:3" x14ac:dyDescent="0.2">
      <c r="B172" s="1" t="s">
        <v>62</v>
      </c>
      <c r="C172" s="5">
        <f>+C170-C171</f>
        <v>350</v>
      </c>
    </row>
    <row r="173" spans="2:3" x14ac:dyDescent="0.2">
      <c r="B173" s="1" t="s">
        <v>48</v>
      </c>
      <c r="C173" s="4">
        <v>0.33</v>
      </c>
    </row>
    <row r="174" spans="2:3" x14ac:dyDescent="0.2">
      <c r="C174" s="5">
        <f>+C172*C173</f>
        <v>115.5</v>
      </c>
    </row>
    <row r="175" spans="2:3" x14ac:dyDescent="0.2">
      <c r="B175" s="1" t="s">
        <v>63</v>
      </c>
      <c r="C175" s="5">
        <v>100</v>
      </c>
    </row>
    <row r="176" spans="2:3" x14ac:dyDescent="0.2">
      <c r="C176" s="5">
        <f>+C175-C174</f>
        <v>-15.5</v>
      </c>
    </row>
    <row r="178" spans="2:3" x14ac:dyDescent="0.2">
      <c r="B178" s="1" t="s">
        <v>64</v>
      </c>
      <c r="C178" s="1" t="s">
        <v>65</v>
      </c>
    </row>
    <row r="180" spans="2:3" x14ac:dyDescent="0.2">
      <c r="B180" s="1" t="s">
        <v>66</v>
      </c>
    </row>
    <row r="181" spans="2:3" x14ac:dyDescent="0.2">
      <c r="B181" s="1" t="s">
        <v>67</v>
      </c>
    </row>
    <row r="182" spans="2:3" x14ac:dyDescent="0.2">
      <c r="B182" s="1" t="s">
        <v>68</v>
      </c>
    </row>
    <row r="183" spans="2:3" x14ac:dyDescent="0.2">
      <c r="B183" s="1" t="s">
        <v>69</v>
      </c>
    </row>
    <row r="186" spans="2:3" x14ac:dyDescent="0.2">
      <c r="B186" s="1" t="s">
        <v>70</v>
      </c>
    </row>
    <row r="187" spans="2:3" x14ac:dyDescent="0.2">
      <c r="B187" s="1" t="s">
        <v>71</v>
      </c>
    </row>
    <row r="188" spans="2:3" x14ac:dyDescent="0.2">
      <c r="B188" s="1" t="s">
        <v>72</v>
      </c>
    </row>
    <row r="189" spans="2:3" x14ac:dyDescent="0.2">
      <c r="B189" s="1" t="s">
        <v>73</v>
      </c>
    </row>
    <row r="210" spans="2:7" x14ac:dyDescent="0.2">
      <c r="B210" s="1" t="s">
        <v>90</v>
      </c>
    </row>
    <row r="212" spans="2:7" x14ac:dyDescent="0.2">
      <c r="B212" s="1" t="s">
        <v>74</v>
      </c>
      <c r="C212" s="1">
        <v>250</v>
      </c>
    </row>
    <row r="213" spans="2:7" x14ac:dyDescent="0.2">
      <c r="B213" s="1" t="s">
        <v>75</v>
      </c>
      <c r="C213" s="1">
        <v>15</v>
      </c>
    </row>
    <row r="214" spans="2:7" x14ac:dyDescent="0.2">
      <c r="B214" s="1" t="s">
        <v>89</v>
      </c>
      <c r="C214" s="6">
        <v>43646</v>
      </c>
    </row>
    <row r="215" spans="2:7" x14ac:dyDescent="0.2">
      <c r="E215" s="1" t="s">
        <v>106</v>
      </c>
      <c r="F215" s="1" t="s">
        <v>105</v>
      </c>
    </row>
    <row r="216" spans="2:7" x14ac:dyDescent="0.2">
      <c r="B216" s="1" t="s">
        <v>80</v>
      </c>
      <c r="E216" s="1" t="s">
        <v>104</v>
      </c>
      <c r="F216" s="1" t="s">
        <v>104</v>
      </c>
    </row>
    <row r="217" spans="2:7" x14ac:dyDescent="0.2">
      <c r="B217" s="1" t="s">
        <v>76</v>
      </c>
      <c r="C217" s="1" t="s">
        <v>78</v>
      </c>
      <c r="D217" s="1">
        <v>1</v>
      </c>
      <c r="E217" s="5">
        <f>+D247</f>
        <v>150</v>
      </c>
      <c r="F217" s="5">
        <v>129</v>
      </c>
      <c r="G217" s="5">
        <f>+F217-E217</f>
        <v>-21</v>
      </c>
    </row>
    <row r="218" spans="2:7" x14ac:dyDescent="0.2">
      <c r="B218" s="1" t="s">
        <v>77</v>
      </c>
      <c r="C218" s="1" t="s">
        <v>79</v>
      </c>
      <c r="D218" s="1">
        <v>2</v>
      </c>
      <c r="E218" s="5">
        <f>+D257</f>
        <v>354.28571428571428</v>
      </c>
      <c r="F218" s="5">
        <v>375.75700000000001</v>
      </c>
      <c r="G218" s="5">
        <f>+F218-E218</f>
        <v>21.471285714285727</v>
      </c>
    </row>
    <row r="219" spans="2:7" x14ac:dyDescent="0.2">
      <c r="E219" s="5"/>
      <c r="F219" s="5"/>
      <c r="G219" s="5"/>
    </row>
    <row r="220" spans="2:7" x14ac:dyDescent="0.2">
      <c r="B220" s="1" t="s">
        <v>81</v>
      </c>
      <c r="E220" s="5"/>
      <c r="F220" s="5"/>
      <c r="G220" s="5"/>
    </row>
    <row r="221" spans="2:7" x14ac:dyDescent="0.2">
      <c r="B221" s="1" t="s">
        <v>82</v>
      </c>
      <c r="C221" s="1" t="s">
        <v>83</v>
      </c>
      <c r="D221" s="1">
        <v>3</v>
      </c>
      <c r="E221" s="5">
        <f>+D269</f>
        <v>484.89583333333331</v>
      </c>
      <c r="F221" s="5">
        <v>581.875</v>
      </c>
      <c r="G221" s="5">
        <f>+F221+E221</f>
        <v>1066.7708333333333</v>
      </c>
    </row>
    <row r="223" spans="2:7" x14ac:dyDescent="0.2">
      <c r="B223" s="1" t="s">
        <v>109</v>
      </c>
    </row>
    <row r="225" spans="2:2" x14ac:dyDescent="0.2">
      <c r="B225" s="1" t="s">
        <v>110</v>
      </c>
    </row>
    <row r="226" spans="2:2" x14ac:dyDescent="0.2">
      <c r="B226" s="1" t="s">
        <v>111</v>
      </c>
    </row>
    <row r="227" spans="2:2" x14ac:dyDescent="0.2">
      <c r="B227" s="1" t="s">
        <v>112</v>
      </c>
    </row>
    <row r="228" spans="2:2" x14ac:dyDescent="0.2">
      <c r="B228" s="1" t="s">
        <v>113</v>
      </c>
    </row>
    <row r="229" spans="2:2" x14ac:dyDescent="0.2">
      <c r="B229" s="1" t="s">
        <v>114</v>
      </c>
    </row>
    <row r="231" spans="2:2" x14ac:dyDescent="0.2">
      <c r="B231" s="1" t="s">
        <v>115</v>
      </c>
    </row>
    <row r="232" spans="2:2" x14ac:dyDescent="0.2">
      <c r="B232" s="1" t="s">
        <v>116</v>
      </c>
    </row>
    <row r="234" spans="2:2" x14ac:dyDescent="0.2">
      <c r="B234" s="1" t="s">
        <v>83</v>
      </c>
    </row>
    <row r="235" spans="2:2" x14ac:dyDescent="0.2">
      <c r="B235" s="1" t="s">
        <v>117</v>
      </c>
    </row>
    <row r="236" spans="2:2" x14ac:dyDescent="0.2">
      <c r="B236" s="1" t="s">
        <v>118</v>
      </c>
    </row>
    <row r="239" spans="2:2" x14ac:dyDescent="0.2">
      <c r="B239" s="1" t="s">
        <v>119</v>
      </c>
    </row>
    <row r="240" spans="2:2" x14ac:dyDescent="0.2">
      <c r="B240" s="6">
        <v>42736</v>
      </c>
    </row>
    <row r="241" spans="2:5" x14ac:dyDescent="0.2">
      <c r="B241" s="1" t="s">
        <v>84</v>
      </c>
      <c r="C241" s="1">
        <v>3</v>
      </c>
      <c r="D241" s="1" t="s">
        <v>99</v>
      </c>
    </row>
    <row r="242" spans="2:5" x14ac:dyDescent="0.2">
      <c r="B242" s="1" t="s">
        <v>85</v>
      </c>
      <c r="C242" s="1">
        <v>1000</v>
      </c>
    </row>
    <row r="243" spans="2:5" x14ac:dyDescent="0.2">
      <c r="B243" s="1" t="s">
        <v>86</v>
      </c>
      <c r="C243" s="1">
        <v>5</v>
      </c>
      <c r="D243" s="1" t="s">
        <v>87</v>
      </c>
    </row>
    <row r="244" spans="2:5" x14ac:dyDescent="0.2">
      <c r="B244" s="1" t="s">
        <v>88</v>
      </c>
      <c r="C244" s="7">
        <v>0.05</v>
      </c>
    </row>
    <row r="246" spans="2:5" x14ac:dyDescent="0.2">
      <c r="B246" s="1" t="s">
        <v>92</v>
      </c>
    </row>
    <row r="247" spans="2:5" ht="12.75" thickBot="1" x14ac:dyDescent="0.25">
      <c r="B247" s="1" t="s">
        <v>91</v>
      </c>
      <c r="D247" s="8">
        <f>+C241*C242*C244</f>
        <v>150</v>
      </c>
      <c r="E247" s="1" t="str">
        <f ca="1">_xlfn.FORMULATEXT(D247)</f>
        <v>=+C241*C242*C244</v>
      </c>
    </row>
    <row r="248" spans="2:5" ht="12.75" thickTop="1" x14ac:dyDescent="0.2">
      <c r="B248" s="1" t="s">
        <v>57</v>
      </c>
      <c r="D248" s="9">
        <f>+F217</f>
        <v>129</v>
      </c>
    </row>
    <row r="249" spans="2:5" x14ac:dyDescent="0.2">
      <c r="B249" s="1" t="s">
        <v>103</v>
      </c>
      <c r="D249" s="9">
        <f>+D248-D247</f>
        <v>-21</v>
      </c>
    </row>
    <row r="250" spans="2:5" x14ac:dyDescent="0.2">
      <c r="D250" s="9"/>
    </row>
    <row r="252" spans="2:5" x14ac:dyDescent="0.2">
      <c r="B252" s="1" t="s">
        <v>96</v>
      </c>
      <c r="D252" s="1" t="s">
        <v>94</v>
      </c>
    </row>
    <row r="253" spans="2:5" x14ac:dyDescent="0.2">
      <c r="B253" s="1" t="s">
        <v>93</v>
      </c>
      <c r="C253" s="6">
        <v>43405</v>
      </c>
      <c r="D253" s="5">
        <v>24800</v>
      </c>
    </row>
    <row r="254" spans="2:5" x14ac:dyDescent="0.2">
      <c r="B254" s="1" t="s">
        <v>95</v>
      </c>
      <c r="C254" s="1">
        <v>8</v>
      </c>
      <c r="D254" s="11">
        <v>3.7499999999999999E-2</v>
      </c>
    </row>
    <row r="255" spans="2:5" x14ac:dyDescent="0.2">
      <c r="D255" s="9">
        <f>+(C254/12)*D254*D253</f>
        <v>620</v>
      </c>
      <c r="E255" s="1" t="str">
        <f ca="1">_xlfn.FORMULATEXT(D255)</f>
        <v>=+(C254/12)*D254*D253</v>
      </c>
    </row>
    <row r="256" spans="2:5" x14ac:dyDescent="0.2">
      <c r="B256" s="1" t="s">
        <v>107</v>
      </c>
      <c r="D256" s="10">
        <v>1.75</v>
      </c>
      <c r="E256" s="1" t="s">
        <v>108</v>
      </c>
    </row>
    <row r="257" spans="2:5" ht="12.75" thickBot="1" x14ac:dyDescent="0.25">
      <c r="D257" s="8">
        <f>+D255/D256</f>
        <v>354.28571428571428</v>
      </c>
    </row>
    <row r="258" spans="2:5" ht="12.75" thickTop="1" x14ac:dyDescent="0.2">
      <c r="D258" s="9"/>
    </row>
    <row r="259" spans="2:5" x14ac:dyDescent="0.2">
      <c r="D259" s="9"/>
    </row>
    <row r="260" spans="2:5" x14ac:dyDescent="0.2">
      <c r="D260" s="9"/>
    </row>
    <row r="261" spans="2:5" x14ac:dyDescent="0.2">
      <c r="B261" s="1" t="s">
        <v>57</v>
      </c>
      <c r="D261" s="9">
        <f>+F218</f>
        <v>375.75700000000001</v>
      </c>
    </row>
    <row r="262" spans="2:5" x14ac:dyDescent="0.2">
      <c r="B262" s="1" t="s">
        <v>103</v>
      </c>
      <c r="D262" s="9">
        <f>+D261-D255</f>
        <v>-244.24299999999999</v>
      </c>
    </row>
    <row r="263" spans="2:5" x14ac:dyDescent="0.2">
      <c r="D263" s="9"/>
    </row>
    <row r="265" spans="2:5" x14ac:dyDescent="0.2">
      <c r="B265" s="1" t="s">
        <v>97</v>
      </c>
    </row>
    <row r="266" spans="2:5" x14ac:dyDescent="0.2">
      <c r="B266" s="1" t="s">
        <v>98</v>
      </c>
      <c r="C266" s="6">
        <v>43344</v>
      </c>
      <c r="D266" s="1">
        <v>12250</v>
      </c>
    </row>
    <row r="267" spans="2:5" x14ac:dyDescent="0.2">
      <c r="B267" s="1" t="s">
        <v>100</v>
      </c>
      <c r="C267" s="6"/>
      <c r="D267" s="1">
        <v>48</v>
      </c>
      <c r="E267" s="1" t="s">
        <v>101</v>
      </c>
    </row>
    <row r="268" spans="2:5" x14ac:dyDescent="0.2">
      <c r="B268" s="1" t="s">
        <v>102</v>
      </c>
      <c r="C268" s="7">
        <v>4.7500000000000001E-2</v>
      </c>
    </row>
    <row r="269" spans="2:5" ht="12.75" thickBot="1" x14ac:dyDescent="0.25">
      <c r="D269" s="8">
        <f>+D266*C268*10/12</f>
        <v>484.89583333333331</v>
      </c>
    </row>
    <row r="270" spans="2:5" ht="12.75" thickTop="1" x14ac:dyDescent="0.2">
      <c r="B270" s="1" t="s">
        <v>57</v>
      </c>
      <c r="D270" s="9">
        <f>-+F221</f>
        <v>-581.875</v>
      </c>
    </row>
    <row r="271" spans="2:5" x14ac:dyDescent="0.2">
      <c r="B271" s="1" t="s">
        <v>103</v>
      </c>
      <c r="D271" s="9">
        <f>+D270-D269</f>
        <v>-1066.7708333333333</v>
      </c>
    </row>
    <row r="274" spans="2:2" x14ac:dyDescent="0.2">
      <c r="B274" s="1" t="s">
        <v>120</v>
      </c>
    </row>
    <row r="277" spans="2:2" x14ac:dyDescent="0.2">
      <c r="B277" s="1" t="s">
        <v>121</v>
      </c>
    </row>
    <row r="301" spans="2:2" x14ac:dyDescent="0.2">
      <c r="B301" s="1" t="s">
        <v>122</v>
      </c>
    </row>
    <row r="303" spans="2:2" x14ac:dyDescent="0.2">
      <c r="B303" s="1" t="s">
        <v>123</v>
      </c>
    </row>
    <row r="304" spans="2:2" x14ac:dyDescent="0.2">
      <c r="B304" s="1" t="s">
        <v>124</v>
      </c>
    </row>
    <row r="305" spans="2:2" x14ac:dyDescent="0.2">
      <c r="B305" s="1" t="s">
        <v>125</v>
      </c>
    </row>
    <row r="306" spans="2:2" x14ac:dyDescent="0.2">
      <c r="B306" s="1" t="s">
        <v>126</v>
      </c>
    </row>
    <row r="307" spans="2:2" x14ac:dyDescent="0.2">
      <c r="B307" s="1" t="s">
        <v>127</v>
      </c>
    </row>
    <row r="310" spans="2:2" x14ac:dyDescent="0.2">
      <c r="B310" s="1" t="s">
        <v>128</v>
      </c>
    </row>
    <row r="311" spans="2:2" x14ac:dyDescent="0.2">
      <c r="B311" s="1" t="s">
        <v>129</v>
      </c>
    </row>
    <row r="349" spans="2:2" x14ac:dyDescent="0.2">
      <c r="B349" s="1" t="s">
        <v>130</v>
      </c>
    </row>
  </sheetData>
  <hyperlinks>
    <hyperlink ref="A1" location="Main!A1" display="Main" xr:uid="{94A7843B-1136-44D0-BBE2-DB2F86F25AA4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8ECE-9FB5-48C3-925F-3DB755DEACEF}">
  <sheetPr codeName="Sheet3"/>
  <dimension ref="A1:F104"/>
  <sheetViews>
    <sheetView tabSelected="1" topLeftCell="A82" zoomScale="160" zoomScaleNormal="160" workbookViewId="0">
      <selection activeCell="H112" sqref="H111:H112"/>
    </sheetView>
  </sheetViews>
  <sheetFormatPr defaultRowHeight="12" x14ac:dyDescent="0.2"/>
  <cols>
    <col min="1" max="3" width="9.140625" style="1"/>
    <col min="4" max="4" width="14.85546875" style="1" bestFit="1" customWidth="1"/>
    <col min="5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131</v>
      </c>
    </row>
    <row r="3" spans="1:5" x14ac:dyDescent="0.2">
      <c r="B3" s="1" t="s">
        <v>89</v>
      </c>
      <c r="C3" s="6">
        <v>43646</v>
      </c>
    </row>
    <row r="5" spans="1:5" x14ac:dyDescent="0.2">
      <c r="B5" s="12" t="s">
        <v>74</v>
      </c>
      <c r="C5" s="1">
        <v>250</v>
      </c>
    </row>
    <row r="6" spans="1:5" x14ac:dyDescent="0.2">
      <c r="B6" s="12" t="s">
        <v>75</v>
      </c>
      <c r="C6" s="1">
        <v>15</v>
      </c>
    </row>
    <row r="9" spans="1:5" x14ac:dyDescent="0.2">
      <c r="B9" s="1" t="s">
        <v>80</v>
      </c>
    </row>
    <row r="10" spans="1:5" x14ac:dyDescent="0.2">
      <c r="B10" s="1" t="s">
        <v>132</v>
      </c>
      <c r="C10" s="1" t="s">
        <v>134</v>
      </c>
      <c r="D10" s="1">
        <v>1</v>
      </c>
      <c r="E10" s="5">
        <v>129</v>
      </c>
    </row>
    <row r="11" spans="1:5" x14ac:dyDescent="0.2">
      <c r="B11" s="1" t="s">
        <v>133</v>
      </c>
      <c r="C11" s="1" t="s">
        <v>135</v>
      </c>
      <c r="D11" s="1">
        <v>2</v>
      </c>
      <c r="E11" s="5">
        <v>375.75700000000001</v>
      </c>
    </row>
    <row r="12" spans="1:5" ht="12.75" thickBot="1" x14ac:dyDescent="0.25">
      <c r="E12" s="8">
        <f>SUM(E10:E11)</f>
        <v>504.75700000000001</v>
      </c>
    </row>
    <row r="13" spans="1:5" ht="12.75" thickTop="1" x14ac:dyDescent="0.2">
      <c r="B13" s="1" t="s">
        <v>134</v>
      </c>
      <c r="E13" s="5"/>
    </row>
    <row r="14" spans="1:5" x14ac:dyDescent="0.2">
      <c r="B14" s="1" t="s">
        <v>135</v>
      </c>
      <c r="C14" s="1" t="s">
        <v>83</v>
      </c>
      <c r="D14" s="1">
        <v>3</v>
      </c>
      <c r="E14" s="5">
        <v>581.875</v>
      </c>
    </row>
    <row r="15" spans="1:5" x14ac:dyDescent="0.2">
      <c r="B15" s="1" t="s">
        <v>136</v>
      </c>
      <c r="C15" s="1" t="s">
        <v>139</v>
      </c>
      <c r="D15" s="1">
        <v>4</v>
      </c>
      <c r="E15" s="5">
        <v>97.864000000000004</v>
      </c>
    </row>
    <row r="16" spans="1:5" x14ac:dyDescent="0.2">
      <c r="B16" s="1" t="s">
        <v>137</v>
      </c>
      <c r="C16" s="1" t="s">
        <v>140</v>
      </c>
      <c r="D16" s="1">
        <v>5</v>
      </c>
      <c r="E16" s="5">
        <v>43.087000000000003</v>
      </c>
    </row>
    <row r="17" spans="2:5" x14ac:dyDescent="0.2">
      <c r="B17" s="1" t="s">
        <v>138</v>
      </c>
      <c r="C17" s="1" t="s">
        <v>141</v>
      </c>
      <c r="D17" s="1">
        <v>6</v>
      </c>
      <c r="E17" s="5">
        <v>93.5</v>
      </c>
    </row>
    <row r="18" spans="2:5" ht="12.75" thickBot="1" x14ac:dyDescent="0.25">
      <c r="E18" s="8">
        <f>SUM(E14:E17)</f>
        <v>816.32600000000002</v>
      </c>
    </row>
    <row r="19" spans="2:5" ht="12.75" thickTop="1" x14ac:dyDescent="0.2"/>
    <row r="21" spans="2:5" x14ac:dyDescent="0.2">
      <c r="B21" s="1" t="s">
        <v>142</v>
      </c>
    </row>
    <row r="22" spans="2:5" x14ac:dyDescent="0.2">
      <c r="B22" s="1">
        <v>1</v>
      </c>
    </row>
    <row r="24" spans="2:5" x14ac:dyDescent="0.2">
      <c r="B24" s="6">
        <v>43101</v>
      </c>
    </row>
    <row r="25" spans="2:5" x14ac:dyDescent="0.2">
      <c r="B25" s="1" t="s">
        <v>143</v>
      </c>
      <c r="C25" s="1">
        <v>3000</v>
      </c>
      <c r="D25" s="1" t="s">
        <v>144</v>
      </c>
    </row>
    <row r="26" spans="2:5" x14ac:dyDescent="0.2">
      <c r="B26" s="1" t="s">
        <v>145</v>
      </c>
      <c r="C26" s="1">
        <v>1</v>
      </c>
    </row>
    <row r="27" spans="2:5" x14ac:dyDescent="0.2">
      <c r="B27" s="1" t="s">
        <v>86</v>
      </c>
      <c r="C27" s="1">
        <v>60</v>
      </c>
      <c r="D27" s="1" t="s">
        <v>101</v>
      </c>
    </row>
    <row r="28" spans="2:5" x14ac:dyDescent="0.2">
      <c r="B28" s="1" t="s">
        <v>88</v>
      </c>
      <c r="C28" s="4">
        <v>0.05</v>
      </c>
    </row>
    <row r="31" spans="2:5" x14ac:dyDescent="0.2">
      <c r="B31" s="1" t="s">
        <v>146</v>
      </c>
      <c r="C31" s="1">
        <f>+C25*C28</f>
        <v>150</v>
      </c>
    </row>
    <row r="32" spans="2:5" x14ac:dyDescent="0.2">
      <c r="B32" s="6">
        <v>43358</v>
      </c>
      <c r="C32" s="1">
        <f>+YEARFRAC(B32,$C$3,3)*365</f>
        <v>288</v>
      </c>
      <c r="D32" s="1">
        <f>+$C$31*C32/365</f>
        <v>118.35616438356165</v>
      </c>
    </row>
    <row r="33" spans="2:4" x14ac:dyDescent="0.2">
      <c r="B33" s="6">
        <v>43449</v>
      </c>
      <c r="C33" s="1">
        <f>+YEARFRAC(B33,$C$3,3)*365</f>
        <v>197</v>
      </c>
      <c r="D33" s="1">
        <f>+$C$31*C33/365</f>
        <v>80.958904109589042</v>
      </c>
    </row>
    <row r="34" spans="2:4" x14ac:dyDescent="0.2">
      <c r="B34" s="6">
        <v>43539</v>
      </c>
      <c r="C34" s="1">
        <f>+YEARFRAC(B34,$C$3,3)*365</f>
        <v>107</v>
      </c>
      <c r="D34" s="1">
        <f>+$C$31*C34/365</f>
        <v>43.972602739726028</v>
      </c>
    </row>
    <row r="35" spans="2:4" x14ac:dyDescent="0.2">
      <c r="B35" s="6">
        <v>43631</v>
      </c>
      <c r="C35" s="1">
        <f t="shared" ref="C35" si="0">+YEARFRAC(B35,$C$3,3)*365</f>
        <v>15</v>
      </c>
      <c r="D35" s="1">
        <f>+$C$31*C35/365</f>
        <v>6.1643835616438354</v>
      </c>
    </row>
    <row r="37" spans="2:4" x14ac:dyDescent="0.2">
      <c r="B37" s="1" t="s">
        <v>147</v>
      </c>
    </row>
    <row r="38" spans="2:4" x14ac:dyDescent="0.2">
      <c r="B38" s="1" t="s">
        <v>148</v>
      </c>
      <c r="C38" s="1">
        <f>+C25*C28</f>
        <v>150</v>
      </c>
    </row>
    <row r="39" spans="2:4" x14ac:dyDescent="0.2">
      <c r="B39" s="1" t="s">
        <v>57</v>
      </c>
      <c r="C39" s="5">
        <f>+E10</f>
        <v>129</v>
      </c>
    </row>
    <row r="40" spans="2:4" ht="12.75" thickBot="1" x14ac:dyDescent="0.25">
      <c r="B40" s="1" t="s">
        <v>149</v>
      </c>
      <c r="C40" s="8">
        <f>+C39-C38</f>
        <v>-21</v>
      </c>
      <c r="D40" s="1" t="s">
        <v>150</v>
      </c>
    </row>
    <row r="41" spans="2:4" ht="12.75" thickTop="1" x14ac:dyDescent="0.2"/>
    <row r="43" spans="2:4" x14ac:dyDescent="0.2">
      <c r="B43" s="1" t="s">
        <v>151</v>
      </c>
      <c r="C43" s="1" t="s">
        <v>94</v>
      </c>
      <c r="D43" s="1" t="s">
        <v>153</v>
      </c>
    </row>
    <row r="44" spans="2:4" x14ac:dyDescent="0.2">
      <c r="B44" s="1" t="s">
        <v>152</v>
      </c>
      <c r="C44" s="1">
        <v>24800</v>
      </c>
      <c r="D44" s="14">
        <f>+C44/1.75</f>
        <v>14171.428571428571</v>
      </c>
    </row>
    <row r="45" spans="2:4" x14ac:dyDescent="0.2">
      <c r="B45" s="6">
        <v>43405</v>
      </c>
      <c r="C45" s="14">
        <f>+YEARFRAC(B45,C3,3)*12</f>
        <v>7.9232876712328757</v>
      </c>
      <c r="D45" s="14">
        <f>+YEARFRAC(B45,C3,3)*12</f>
        <v>7.9232876712328757</v>
      </c>
    </row>
    <row r="46" spans="2:4" x14ac:dyDescent="0.2">
      <c r="B46" s="1" t="s">
        <v>95</v>
      </c>
      <c r="C46" s="7">
        <v>3.7499999999999999E-2</v>
      </c>
      <c r="D46" s="7">
        <v>3.7499999999999999E-2</v>
      </c>
    </row>
    <row r="47" spans="2:4" x14ac:dyDescent="0.2">
      <c r="C47" s="14">
        <f>+C46*C45/12*C44</f>
        <v>614.05479452054783</v>
      </c>
      <c r="D47" s="14">
        <f>+D46*D45/12*D44</f>
        <v>350.8884540117416</v>
      </c>
    </row>
    <row r="49" spans="2:5" x14ac:dyDescent="0.2">
      <c r="B49" s="1" t="s">
        <v>106</v>
      </c>
      <c r="D49" s="14">
        <f>+D47</f>
        <v>350.8884540117416</v>
      </c>
    </row>
    <row r="50" spans="2:5" x14ac:dyDescent="0.2">
      <c r="B50" s="1" t="s">
        <v>57</v>
      </c>
      <c r="D50" s="5">
        <f>+E11</f>
        <v>375.75700000000001</v>
      </c>
    </row>
    <row r="51" spans="2:5" ht="12.75" thickBot="1" x14ac:dyDescent="0.25">
      <c r="B51" s="1" t="s">
        <v>154</v>
      </c>
      <c r="D51" s="15">
        <f>+D50-D49</f>
        <v>24.868545988258404</v>
      </c>
      <c r="E51" s="1" t="s">
        <v>155</v>
      </c>
    </row>
    <row r="52" spans="2:5" ht="12.75" thickTop="1" x14ac:dyDescent="0.2"/>
    <row r="55" spans="2:5" x14ac:dyDescent="0.2">
      <c r="B55" s="1" t="s">
        <v>156</v>
      </c>
    </row>
    <row r="56" spans="2:5" x14ac:dyDescent="0.2">
      <c r="B56" s="1" t="s">
        <v>157</v>
      </c>
      <c r="C56" s="1">
        <v>12250</v>
      </c>
    </row>
    <row r="57" spans="2:5" x14ac:dyDescent="0.2">
      <c r="B57" s="6">
        <v>43344</v>
      </c>
    </row>
    <row r="58" spans="2:5" x14ac:dyDescent="0.2">
      <c r="B58" s="1" t="s">
        <v>158</v>
      </c>
      <c r="C58" s="1">
        <v>48</v>
      </c>
      <c r="D58" s="1" t="s">
        <v>101</v>
      </c>
    </row>
    <row r="59" spans="2:5" x14ac:dyDescent="0.2">
      <c r="B59" s="1" t="s">
        <v>159</v>
      </c>
      <c r="C59" s="7">
        <v>4.7500000000000001E-2</v>
      </c>
    </row>
    <row r="62" spans="2:5" x14ac:dyDescent="0.2">
      <c r="B62" s="1" t="s">
        <v>148</v>
      </c>
      <c r="C62" s="5">
        <f>+C56*C59</f>
        <v>581.875</v>
      </c>
    </row>
    <row r="63" spans="2:5" x14ac:dyDescent="0.2">
      <c r="B63" s="1" t="s">
        <v>57</v>
      </c>
      <c r="C63" s="5">
        <f>+E14</f>
        <v>581.875</v>
      </c>
    </row>
    <row r="64" spans="2:5" x14ac:dyDescent="0.2">
      <c r="B64" s="1" t="s">
        <v>160</v>
      </c>
      <c r="C64" s="5">
        <f>+C63-C62</f>
        <v>0</v>
      </c>
    </row>
    <row r="67" spans="2:6" x14ac:dyDescent="0.2">
      <c r="B67" s="1" t="s">
        <v>161</v>
      </c>
      <c r="D67" s="1" t="s">
        <v>163</v>
      </c>
      <c r="E67" s="1" t="s">
        <v>153</v>
      </c>
    </row>
    <row r="68" spans="2:6" x14ac:dyDescent="0.2">
      <c r="B68" s="1" t="s">
        <v>162</v>
      </c>
      <c r="C68" s="6">
        <v>43466</v>
      </c>
      <c r="D68" s="5">
        <v>5000</v>
      </c>
      <c r="E68" s="1">
        <f>+D68/1.28</f>
        <v>3906.25</v>
      </c>
      <c r="F68" s="1" t="str">
        <f ca="1">_xlfn.FORMULATEXT(E68)</f>
        <v>=+D68/1.28</v>
      </c>
    </row>
    <row r="69" spans="2:6" x14ac:dyDescent="0.2">
      <c r="B69" s="1" t="s">
        <v>100</v>
      </c>
      <c r="C69" s="1" t="s">
        <v>164</v>
      </c>
    </row>
    <row r="70" spans="2:6" x14ac:dyDescent="0.2">
      <c r="B70" s="1" t="s">
        <v>165</v>
      </c>
      <c r="D70" s="4">
        <v>0.05</v>
      </c>
      <c r="E70" s="4">
        <v>0.05</v>
      </c>
    </row>
    <row r="71" spans="2:6" ht="12.75" thickBot="1" x14ac:dyDescent="0.25">
      <c r="D71" s="1">
        <f>+D68*D70</f>
        <v>250</v>
      </c>
      <c r="E71" s="13">
        <f>+E68*E70</f>
        <v>195.3125</v>
      </c>
    </row>
    <row r="72" spans="2:6" ht="12.75" thickTop="1" x14ac:dyDescent="0.2"/>
    <row r="73" spans="2:6" x14ac:dyDescent="0.2">
      <c r="B73" s="1" t="s">
        <v>166</v>
      </c>
      <c r="E73" s="1">
        <f>+E71</f>
        <v>195.3125</v>
      </c>
    </row>
    <row r="74" spans="2:6" x14ac:dyDescent="0.2">
      <c r="B74" s="1" t="s">
        <v>57</v>
      </c>
      <c r="E74" s="5">
        <f>+E15</f>
        <v>97.864000000000004</v>
      </c>
    </row>
    <row r="75" spans="2:6" ht="12.75" thickBot="1" x14ac:dyDescent="0.25">
      <c r="E75" s="8">
        <f>+E74-E73</f>
        <v>-97.448499999999996</v>
      </c>
    </row>
    <row r="76" spans="2:6" s="16" customFormat="1" ht="12.75" thickTop="1" x14ac:dyDescent="0.2"/>
    <row r="78" spans="2:6" x14ac:dyDescent="0.2">
      <c r="B78" s="1" t="s">
        <v>167</v>
      </c>
    </row>
    <row r="79" spans="2:6" x14ac:dyDescent="0.2">
      <c r="B79" s="1" t="s">
        <v>168</v>
      </c>
      <c r="D79" s="5">
        <v>2250</v>
      </c>
    </row>
    <row r="80" spans="2:6" x14ac:dyDescent="0.2">
      <c r="B80" s="1" t="s">
        <v>102</v>
      </c>
      <c r="D80" s="4">
        <v>0.08</v>
      </c>
      <c r="E80" s="4">
        <v>0.09</v>
      </c>
    </row>
    <row r="81" spans="2:6" x14ac:dyDescent="0.2">
      <c r="D81" s="1">
        <f>+D79*D80</f>
        <v>180</v>
      </c>
    </row>
    <row r="86" spans="2:6" x14ac:dyDescent="0.2">
      <c r="B86" s="1" t="s">
        <v>169</v>
      </c>
    </row>
    <row r="87" spans="2:6" ht="12.75" thickBot="1" x14ac:dyDescent="0.25"/>
    <row r="88" spans="2:6" x14ac:dyDescent="0.2">
      <c r="B88" s="6">
        <v>43830</v>
      </c>
      <c r="C88" s="17">
        <v>940</v>
      </c>
      <c r="D88" s="18">
        <v>-160</v>
      </c>
      <c r="E88" s="18">
        <f>SUM(C88:D88)*0.1</f>
        <v>78</v>
      </c>
      <c r="F88" s="19">
        <f>SUM(C88:E88)</f>
        <v>858</v>
      </c>
    </row>
    <row r="89" spans="2:6" x14ac:dyDescent="0.2">
      <c r="B89" s="6">
        <f t="shared" ref="B89:B95" si="1">+B88+365</f>
        <v>44195</v>
      </c>
      <c r="C89" s="20">
        <f>+F88</f>
        <v>858</v>
      </c>
      <c r="D89" s="21">
        <v>-160</v>
      </c>
      <c r="E89" s="21">
        <f>SUM(C89:D89)*0.1</f>
        <v>69.8</v>
      </c>
      <c r="F89" s="22">
        <f t="shared" ref="F89:F94" si="2">SUM(C89:E89)</f>
        <v>767.8</v>
      </c>
    </row>
    <row r="90" spans="2:6" x14ac:dyDescent="0.2">
      <c r="B90" s="6">
        <f t="shared" si="1"/>
        <v>44560</v>
      </c>
      <c r="C90" s="20">
        <f t="shared" ref="C90:C94" si="3">+F89</f>
        <v>767.8</v>
      </c>
      <c r="D90" s="21">
        <v>-160</v>
      </c>
      <c r="E90" s="21">
        <f t="shared" ref="E90:E95" si="4">SUM(C90:D90)*0.1</f>
        <v>60.78</v>
      </c>
      <c r="F90" s="22">
        <f t="shared" si="2"/>
        <v>668.57999999999993</v>
      </c>
    </row>
    <row r="91" spans="2:6" x14ac:dyDescent="0.2">
      <c r="B91" s="6">
        <f t="shared" si="1"/>
        <v>44925</v>
      </c>
      <c r="C91" s="20">
        <f t="shared" si="3"/>
        <v>668.57999999999993</v>
      </c>
      <c r="D91" s="21">
        <v>-160</v>
      </c>
      <c r="E91" s="21">
        <f t="shared" si="4"/>
        <v>50.857999999999997</v>
      </c>
      <c r="F91" s="22">
        <f t="shared" si="2"/>
        <v>559.43799999999987</v>
      </c>
    </row>
    <row r="92" spans="2:6" x14ac:dyDescent="0.2">
      <c r="B92" s="6">
        <f t="shared" si="1"/>
        <v>45290</v>
      </c>
      <c r="C92" s="20">
        <f t="shared" si="3"/>
        <v>559.43799999999987</v>
      </c>
      <c r="D92" s="21">
        <v>-160</v>
      </c>
      <c r="E92" s="21">
        <f t="shared" si="4"/>
        <v>39.943799999999989</v>
      </c>
      <c r="F92" s="22">
        <f t="shared" si="2"/>
        <v>439.38179999999988</v>
      </c>
    </row>
    <row r="93" spans="2:6" x14ac:dyDescent="0.2">
      <c r="B93" s="6">
        <f t="shared" si="1"/>
        <v>45655</v>
      </c>
      <c r="C93" s="20">
        <f t="shared" si="3"/>
        <v>439.38179999999988</v>
      </c>
      <c r="D93" s="21">
        <v>-160</v>
      </c>
      <c r="E93" s="21">
        <f t="shared" si="4"/>
        <v>27.938179999999988</v>
      </c>
      <c r="F93" s="22">
        <f t="shared" si="2"/>
        <v>307.31997999999987</v>
      </c>
    </row>
    <row r="94" spans="2:6" x14ac:dyDescent="0.2">
      <c r="B94" s="6">
        <f t="shared" si="1"/>
        <v>46020</v>
      </c>
      <c r="C94" s="20">
        <f t="shared" si="3"/>
        <v>307.31997999999987</v>
      </c>
      <c r="D94" s="21">
        <v>-160</v>
      </c>
      <c r="E94" s="21">
        <f t="shared" si="4"/>
        <v>14.731997999999988</v>
      </c>
      <c r="F94" s="22">
        <f t="shared" si="2"/>
        <v>162.05197799999985</v>
      </c>
    </row>
    <row r="95" spans="2:6" ht="12.75" thickBot="1" x14ac:dyDescent="0.25">
      <c r="B95" s="6">
        <f t="shared" si="1"/>
        <v>46385</v>
      </c>
      <c r="C95" s="23">
        <f t="shared" ref="C95" si="5">+F94</f>
        <v>162.05197799999985</v>
      </c>
      <c r="D95" s="24">
        <v>-160</v>
      </c>
      <c r="E95" s="24">
        <f t="shared" si="4"/>
        <v>0.20519779999998491</v>
      </c>
      <c r="F95" s="25">
        <f t="shared" ref="F95" si="6">SUM(C95:E95)</f>
        <v>2.2571757999998341</v>
      </c>
    </row>
    <row r="97" spans="2:4" x14ac:dyDescent="0.2">
      <c r="B97" s="1" t="s">
        <v>148</v>
      </c>
      <c r="D97" s="14">
        <f>(+D88+E88)*-1</f>
        <v>82</v>
      </c>
    </row>
    <row r="98" spans="2:4" x14ac:dyDescent="0.2">
      <c r="B98" s="1" t="s">
        <v>57</v>
      </c>
      <c r="D98" s="5">
        <f>+E17</f>
        <v>93.5</v>
      </c>
    </row>
    <row r="99" spans="2:4" ht="12.75" thickBot="1" x14ac:dyDescent="0.25">
      <c r="B99" s="1" t="s">
        <v>171</v>
      </c>
      <c r="D99" s="26">
        <f>+D98-D97</f>
        <v>11.5</v>
      </c>
    </row>
    <row r="100" spans="2:4" ht="12.75" thickTop="1" x14ac:dyDescent="0.2"/>
    <row r="101" spans="2:4" x14ac:dyDescent="0.2">
      <c r="B101" s="1" t="s">
        <v>170</v>
      </c>
    </row>
    <row r="104" spans="2:4" x14ac:dyDescent="0.2">
      <c r="B104" s="1" t="s">
        <v>172</v>
      </c>
    </row>
  </sheetData>
  <hyperlinks>
    <hyperlink ref="A1" location="Main!A1" display="Main" xr:uid="{44565555-6CD7-46A2-AFDC-1787FFA72688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Module 12</vt:lpstr>
      <vt:lpstr>12.7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2023-05-19T08:01:25Z</dcterms:created>
  <dcterms:modified xsi:type="dcterms:W3CDTF">2023-06-07T11:52:38Z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2023-05-19T08:01:32Z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2c72e561-c4c7-4a59-b25a-f82b36d58af9</vt:lpwstr>
  </property>
  <property fmtid="{D5CDD505-2E9C-101B-9397-08002B2CF9AE}" pid="8" name="MSIP_Label_ea60d57e-af5b-4752-ac57-3e4f28ca11dc_ContentBits">
    <vt:lpwstr>0</vt:lpwstr>
  </property>
</Properties>
</file>