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AD/Bob's Class notes/"/>
    </mc:Choice>
  </mc:AlternateContent>
  <xr:revisionPtr revIDLastSave="506" documentId="13_ncr:1_{9FCCFE92-7256-48AB-99A7-35B45CB1F5D4}" xr6:coauthVersionLast="47" xr6:coauthVersionMax="47" xr10:uidLastSave="{B2DBF2DA-C599-4D1B-BCEE-FBF10804C131}"/>
  <bookViews>
    <workbookView xWindow="2505" yWindow="2160" windowWidth="21600" windowHeight="11385" xr2:uid="{53BDA047-C120-4138-8EFF-C0EBD566DE9A}"/>
  </bookViews>
  <sheets>
    <sheet name="Main" sheetId="1" r:id="rId1"/>
    <sheet name="Module 6" sheetId="2" r:id="rId2"/>
    <sheet name="WSE6.2" sheetId="3" r:id="rId3"/>
    <sheet name="WSE6.4" sheetId="4" r:id="rId4"/>
    <sheet name="WSE6.7"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5" l="1"/>
  <c r="D35" i="5"/>
  <c r="D23" i="5"/>
  <c r="D34" i="5" s="1"/>
  <c r="F42" i="5"/>
  <c r="E43" i="5" s="1"/>
  <c r="F41" i="5"/>
  <c r="C22" i="5"/>
  <c r="D18" i="5"/>
  <c r="F9" i="5"/>
  <c r="F8" i="5"/>
  <c r="D43" i="5" l="1"/>
  <c r="E10" i="5"/>
  <c r="D10" i="5"/>
  <c r="C10" i="5"/>
  <c r="D37" i="5" s="1"/>
  <c r="D13" i="4"/>
  <c r="D12" i="4"/>
  <c r="G12" i="4" s="1"/>
  <c r="D10" i="4"/>
  <c r="D11" i="4"/>
  <c r="C24" i="4" s="1"/>
  <c r="D9" i="4"/>
  <c r="F669" i="2"/>
  <c r="F670" i="2"/>
  <c r="C668" i="2"/>
  <c r="F668" i="2" s="1"/>
  <c r="C667" i="2"/>
  <c r="F667" i="2" s="1"/>
  <c r="C607" i="2"/>
  <c r="D609" i="2" s="1"/>
  <c r="C403" i="2"/>
  <c r="C404" i="2" s="1"/>
  <c r="C410" i="2"/>
  <c r="C411" i="2" s="1"/>
  <c r="C406" i="2"/>
  <c r="E396" i="2"/>
  <c r="E400" i="2" s="1"/>
  <c r="D396" i="2"/>
  <c r="C396" i="2"/>
  <c r="C400" i="2" s="1"/>
  <c r="G330" i="2"/>
  <c r="G333" i="2"/>
  <c r="G336" i="2"/>
  <c r="G337" i="2"/>
  <c r="G338" i="2"/>
  <c r="G339" i="2"/>
  <c r="G340" i="2"/>
  <c r="G329" i="2"/>
  <c r="H330" i="2"/>
  <c r="H333" i="2"/>
  <c r="H336" i="2"/>
  <c r="H337" i="2"/>
  <c r="H338" i="2"/>
  <c r="H339" i="2"/>
  <c r="H340" i="2"/>
  <c r="H329" i="2"/>
  <c r="E343" i="2"/>
  <c r="F343" i="2"/>
  <c r="D343" i="2"/>
  <c r="E342" i="2"/>
  <c r="F342" i="2"/>
  <c r="D342" i="2"/>
  <c r="F331" i="2"/>
  <c r="F334" i="2" s="1"/>
  <c r="E331" i="2"/>
  <c r="E334" i="2" s="1"/>
  <c r="D331" i="2"/>
  <c r="F10" i="5" l="1"/>
  <c r="D32" i="5"/>
  <c r="D33" i="5" s="1"/>
  <c r="C26" i="4"/>
  <c r="D26" i="4"/>
  <c r="C609" i="2"/>
  <c r="C685" i="2"/>
  <c r="H343" i="2"/>
  <c r="C407" i="2"/>
  <c r="D397" i="2" s="1"/>
  <c r="D400" i="2"/>
  <c r="G343" i="2"/>
  <c r="C412" i="2"/>
  <c r="C413" i="2" s="1"/>
  <c r="E397" i="2" s="1"/>
  <c r="E398" i="2" s="1"/>
  <c r="H331" i="2"/>
  <c r="H342" i="2"/>
  <c r="G342" i="2"/>
  <c r="G331" i="2"/>
  <c r="D334" i="2"/>
  <c r="D686" i="2" l="1"/>
  <c r="C691" i="2"/>
  <c r="C686" i="2"/>
  <c r="D398" i="2"/>
  <c r="C397" i="2"/>
  <c r="E399" i="2"/>
  <c r="D399" i="2"/>
  <c r="H334" i="2"/>
  <c r="G334" i="2"/>
  <c r="D36" i="5" l="1"/>
  <c r="D694" i="2"/>
  <c r="C694" i="2"/>
  <c r="C697" i="2"/>
  <c r="C399" i="2"/>
  <c r="C398" i="2"/>
  <c r="D38" i="5" l="1"/>
  <c r="E44" i="5"/>
  <c r="E45" i="5" s="1"/>
  <c r="D44" i="5"/>
  <c r="F44" i="5" l="1"/>
  <c r="D45" i="5"/>
</calcChain>
</file>

<file path=xl/sharedStrings.xml><?xml version="1.0" encoding="utf-8"?>
<sst xmlns="http://schemas.openxmlformats.org/spreadsheetml/2006/main" count="533" uniqueCount="497">
  <si>
    <t>Main</t>
  </si>
  <si>
    <t>Module 6:  Unsderstanding the entity and risk assesment procedures</t>
  </si>
  <si>
    <t>Audit planning</t>
  </si>
  <si>
    <t>Overall audit strategy and a detailed audit plan</t>
  </si>
  <si>
    <t>Attention is devoted to important areas</t>
  </si>
  <si>
    <t>Potential problems are identified and resolved on a timely basis</t>
  </si>
  <si>
    <t>The audit is organised and managed to promote efficiency and effectiveness</t>
  </si>
  <si>
    <t>Staff members with the right skills and experience are used</t>
  </si>
  <si>
    <t>The work of experts can be co-ordinated</t>
  </si>
  <si>
    <t>Benfefits of audit planning</t>
  </si>
  <si>
    <t>The direction supervision and review of the work done can be co-ordinated</t>
  </si>
  <si>
    <t>Strategy</t>
  </si>
  <si>
    <t>scope, timing and direction of the audit</t>
  </si>
  <si>
    <t>mandatory to document the overall audit strategy.</t>
  </si>
  <si>
    <t>ISA 300 para 8</t>
  </si>
  <si>
    <t>Characteristics of the engagement which define the scope</t>
  </si>
  <si>
    <t>objectives of the engagement to plan the timing of the audit and communication required</t>
  </si>
  <si>
    <t>consider significant factors</t>
  </si>
  <si>
    <t>consider relevant preliminary factors and knowledge gained on other engagements</t>
  </si>
  <si>
    <t>nature, timing and resources necessary to perform the engagement.</t>
  </si>
  <si>
    <t>Module 6</t>
  </si>
  <si>
    <t>Planning is a continuous process.</t>
  </si>
  <si>
    <t>ROMM</t>
  </si>
  <si>
    <t>inherent risk * control risk</t>
  </si>
  <si>
    <t>audit risk</t>
  </si>
  <si>
    <t>ROMM * detection risk</t>
  </si>
  <si>
    <t>ROMM is from the client and audit risk is from the auditors</t>
  </si>
  <si>
    <t>the higher the client risk the lower the audit risk</t>
  </si>
  <si>
    <t>the audit risk remains the same in the equation</t>
  </si>
  <si>
    <t>to ROMM and audit risk are inversely proportional</t>
  </si>
  <si>
    <t>Is the ROMM due to error or fraud..</t>
  </si>
  <si>
    <t>Fraud typically harder to identify as entity trying to obscure it</t>
  </si>
  <si>
    <t>Enquiries</t>
  </si>
  <si>
    <t>Analytical procedures</t>
  </si>
  <si>
    <t>observations and inspections</t>
  </si>
  <si>
    <t>The following must be used in the risk assesment procedure</t>
  </si>
  <si>
    <t>can use PY file and make relevant updates/changes</t>
  </si>
  <si>
    <t>entity and environment</t>
  </si>
  <si>
    <t>org structure, ownership and governance and business model</t>
  </si>
  <si>
    <t>Industry regs and other factors</t>
  </si>
  <si>
    <t>measures used internally and externally to asses entity's financial performance.</t>
  </si>
  <si>
    <t>are acccounting policies consistent with financial reporting framework</t>
  </si>
  <si>
    <t>Inherent risk</t>
  </si>
  <si>
    <t>susceptiblity to misstatement is the financial statements</t>
  </si>
  <si>
    <t>industry and sector and external environmne risk</t>
  </si>
  <si>
    <t>Business risk</t>
  </si>
  <si>
    <t>Market Risk</t>
  </si>
  <si>
    <t>Strategic and operational</t>
  </si>
  <si>
    <t>compliance</t>
  </si>
  <si>
    <t>Social and environmental risks</t>
  </si>
  <si>
    <t>legal and regulatory risk</t>
  </si>
  <si>
    <t>organisational risk - mixed incentives between different group companies</t>
  </si>
  <si>
    <t>financial risk - finding and structuring of financing</t>
  </si>
  <si>
    <t>Reliable financial reporting - weakness in the reporting framework, weakness in control framework, complex or new transactions</t>
  </si>
  <si>
    <t>A business risk is only relevant as an inherent risk if it oculd result in a material misstatement in the financial statements</t>
  </si>
  <si>
    <t>If the business risk could lead to a ROMM then it is an audit risk</t>
  </si>
  <si>
    <t>else it is just a busniess risk</t>
  </si>
  <si>
    <t>operation</t>
  </si>
  <si>
    <t>financial reporting</t>
  </si>
  <si>
    <t>inherent risk</t>
  </si>
  <si>
    <t>complexity</t>
  </si>
  <si>
    <t>subjectivity</t>
  </si>
  <si>
    <t>change</t>
  </si>
  <si>
    <t>uncertainty</t>
  </si>
  <si>
    <t>susceptibility to mistatement due to management bias or other fraud risk factor</t>
  </si>
  <si>
    <t>conrols weakness</t>
  </si>
  <si>
    <t>Fraud is being intentially concealed so presumed harder to identify</t>
  </si>
  <si>
    <t>2 types of fraud</t>
  </si>
  <si>
    <t>FFR - fraudulent financial reporting - MOOC</t>
  </si>
  <si>
    <t>Missaptopriation of assets - more commonly by employees.</t>
  </si>
  <si>
    <t>Auditor has to follow procedures to identify fraud.  But not responsible for finding it</t>
  </si>
  <si>
    <t>directors  responsible for edentifying fraud.</t>
  </si>
  <si>
    <t>All team members need the moral courage to challenge this with the client.</t>
  </si>
  <si>
    <t>Triangle</t>
  </si>
  <si>
    <t>Inventive or pressure</t>
  </si>
  <si>
    <t>opportunity</t>
  </si>
  <si>
    <t>rationalisation</t>
  </si>
  <si>
    <t>opportunity  - weak controls</t>
  </si>
  <si>
    <t>rationalisatoin - disregard for controls</t>
  </si>
  <si>
    <t>Group all of the financial statement level risks.  Group them together when considering the going concern.</t>
  </si>
  <si>
    <t>Assertions</t>
  </si>
  <si>
    <t>Audit risk checklist</t>
  </si>
  <si>
    <t>write the risk relevant to each fact</t>
  </si>
  <si>
    <t>group facts together and prioritise the facts most significant to the audit</t>
  </si>
  <si>
    <t>draft a quick plan - note the marks and the working required to hit the marks available</t>
  </si>
  <si>
    <t>write the answer.</t>
  </si>
  <si>
    <t>Evaluation</t>
  </si>
  <si>
    <t>Identification</t>
  </si>
  <si>
    <t>valuation of receivables - reveivable days have increaesed y/y and are above the credit terms offered (60 days)</t>
  </si>
  <si>
    <t>risk to recoverability.  Aged debts will require greater provision.  The risk here is that the balance sheet assets could be overstated</t>
  </si>
  <si>
    <t>Valuation of PPE - one production line has closed and cannot be repaired.  Overreliance on remaing machine which is being operated over weekend.  Despite this the PPE NBV has increased above budget</t>
  </si>
  <si>
    <t>risk the machine cannot be repaired and the PPE balance is overstated.</t>
  </si>
  <si>
    <t>revenue recognition and cut-off around large year end Summerlands order</t>
  </si>
  <si>
    <t>risk revenue is being recognised too early and before the order is actually executed to to low stock level and inability to deliver large YE order.  The COS will not match off to the inventory as the revenue willl be inproperly recognised.</t>
  </si>
  <si>
    <t>FX AR valuaiton - US trading exposes byrds to currency risk</t>
  </si>
  <si>
    <t>do staff have sufficinet knowledge and skills to mitigate this risk.  Are currency transactions being recorded in accordance with IAS 21.  are there any heding arrangements in place-  this could be complex accounting and require further procedures</t>
  </si>
  <si>
    <t>compliance with L&amp;R - persuance from US regulators</t>
  </si>
  <si>
    <t>non-compliance could result in loss of ability to trade in US or fines/legal action</t>
  </si>
  <si>
    <t>bank covenants - manipulating results to adhere to bank covenant requirements.  Interest cover and current ratoi</t>
  </si>
  <si>
    <t>board under pressure to meet these covenants.  Have a clear incentive to manipulate resuls to reach a desired effect.</t>
  </si>
  <si>
    <t>personal injury claim</t>
  </si>
  <si>
    <t>due to faulty ladder used.  The company will likely have to compensate thie employee.  Expected legal fees will require provision and perhaps disclosure</t>
  </si>
  <si>
    <t>if bank does not grant loan.  How will the company recover form reliance on o/d</t>
  </si>
  <si>
    <t>working capital position is getting worse</t>
  </si>
  <si>
    <t>reducing profitability and weakending working capital position mnay impact the companies ability to remaing a going concern</t>
  </si>
  <si>
    <t>GP% down from 27.6% to 23.9% due to increase in RM which cannot be passed onto suppliers.  And a need to reduce prices due to increased competition</t>
  </si>
  <si>
    <t>byrds cannot increase it selling prices therefore will not improve profitability without increasing prices.  Costs do not appear to be being actively reduced either.</t>
  </si>
  <si>
    <t>valuation of inventory - price levels down effects the NRV of inventory</t>
  </si>
  <si>
    <t>inventory may need impairment.  This means the inventory balance might be overstated.</t>
  </si>
  <si>
    <t xml:space="preserve">Going convern 
reliant on overdraft to finance d/d obligations.  Increased o/d y/y and against budget.  Want loan for new faciliy but also to reduce reliance on o/d.  </t>
  </si>
  <si>
    <t>A</t>
  </si>
  <si>
    <t>B</t>
  </si>
  <si>
    <t>PY</t>
  </si>
  <si>
    <t>AP</t>
  </si>
  <si>
    <t>bank o/d</t>
  </si>
  <si>
    <t>AR</t>
  </si>
  <si>
    <t>Inventory</t>
  </si>
  <si>
    <t>PPE</t>
  </si>
  <si>
    <t>PBT</t>
  </si>
  <si>
    <t>o/h</t>
  </si>
  <si>
    <t>GP</t>
  </si>
  <si>
    <t>COGS</t>
  </si>
  <si>
    <t xml:space="preserve">Revenue </t>
  </si>
  <si>
    <t>creditor days</t>
  </si>
  <si>
    <t>debtor days</t>
  </si>
  <si>
    <t>BvA</t>
  </si>
  <si>
    <t>y/y</t>
  </si>
  <si>
    <t>planning analytical review</t>
  </si>
  <si>
    <t>PAR and CAP</t>
  </si>
  <si>
    <t>prior period comparison</t>
  </si>
  <si>
    <t>auditor expectations</t>
  </si>
  <si>
    <t>comparable entities</t>
  </si>
  <si>
    <t>predictable financial information.  GP, tax rate</t>
  </si>
  <si>
    <t>payroll to headcount</t>
  </si>
  <si>
    <t>PAR and CAP are mandatory risk assesment procedures</t>
  </si>
  <si>
    <t>comparison, ratio analysis, reasonableness test</t>
  </si>
  <si>
    <t>use mgmt accounts or draft accounts</t>
  </si>
  <si>
    <t>correlations</t>
  </si>
  <si>
    <t>Audit data analytics (ADAs)</t>
  </si>
  <si>
    <t xml:space="preserve"> drivers of revenue</t>
  </si>
  <si>
    <t>can use data to create and expectation about a number</t>
  </si>
  <si>
    <t>Total</t>
  </si>
  <si>
    <t>UK rev</t>
  </si>
  <si>
    <t>EU rev</t>
  </si>
  <si>
    <t>budget 2018</t>
  </si>
  <si>
    <t>12m (extrapolted) #to 201</t>
  </si>
  <si>
    <t>new contract</t>
  </si>
  <si>
    <t>increase UK rev by 30%</t>
  </si>
  <si>
    <t>price increase</t>
  </si>
  <si>
    <t>BAL SARL</t>
  </si>
  <si>
    <t>make up 25% of EU revenue</t>
  </si>
  <si>
    <t>20$ discount</t>
  </si>
  <si>
    <t>E(rev) EU</t>
  </si>
  <si>
    <t>E(rev) UK</t>
  </si>
  <si>
    <t>Expectation</t>
  </si>
  <si>
    <t>variance to expecation</t>
  </si>
  <si>
    <t>EU revenue is bang on budget (2% under) and right on our expectation based on new information</t>
  </si>
  <si>
    <t>Draft UK revenue is 5% above expectation and 4% above budget</t>
  </si>
  <si>
    <t>There is a risk of overstated revenues</t>
  </si>
  <si>
    <t>However, given the business.  Retail make-up.  We could expect a seasonal increase in revenues towards year end</t>
  </si>
  <si>
    <t>Actual revenue for Lip Gloss is approximately £61k above expectation for the year to
31 December 20X9. This is largely driven by actual revenue for the UK being £59k
above the expectation for the year. There may be a new source of revenue that we, as
auditors, are unaware. Alternatively, this may indicate that revenue, particularly in the
UK, is overstated in the financial statements.</t>
  </si>
  <si>
    <t>My PAR was dead on.  Did not comment on the overall change.  So comment on the overall and note where the change is being driven from.</t>
  </si>
  <si>
    <t>Looking for a plausible explanation supported by evidence</t>
  </si>
  <si>
    <t>Just because there is a plausible explanation does not mean there is not an audit risk</t>
  </si>
  <si>
    <t>in the question, we would calculate materiality and then focus on any variance or figures above materiality</t>
  </si>
  <si>
    <t>or if there was a ratio or figure which would trigger a bank covenant - this would be a figure to lool at</t>
  </si>
  <si>
    <t>Think about other inherent risks and balances</t>
  </si>
  <si>
    <t>if required - create and expectation - this will typically be given</t>
  </si>
  <si>
    <t>Activity 8</t>
  </si>
  <si>
    <t>GVB</t>
  </si>
  <si>
    <t>YE</t>
  </si>
  <si>
    <t xml:space="preserve">5m to </t>
  </si>
  <si>
    <t>when answering the question</t>
  </si>
  <si>
    <t xml:space="preserve">Start with the words first </t>
  </si>
  <si>
    <t>then move onto the charts and figures</t>
  </si>
  <si>
    <t>new product</t>
  </si>
  <si>
    <t>sales low so revenues shouldn't move much as a result.  Would expect actuals to be below budgeted as the budget would have forecast better sales withou foresseing the chinese competitor</t>
  </si>
  <si>
    <t>no increase in overhead admin cost a spare capacity used.</t>
  </si>
  <si>
    <t>new IT system</t>
  </si>
  <si>
    <t>delayed.  Expect remaining costs.  Need to think if this is a capital cost, in which case an accrued expense will be made and the total cost capitalised in January when the project it completed.</t>
  </si>
  <si>
    <t>Loan to finance IT system</t>
  </si>
  <si>
    <t xml:space="preserve">200k drawn down.  100k yet to be accessed.  The borrowing cost should be being capitalised into the cost of the IT system.  </t>
  </si>
  <si>
    <t>interest of 5% above base rate is quite a high premium.  Should look for this increase in finance costs</t>
  </si>
  <si>
    <t>Bank o/d</t>
  </si>
  <si>
    <t xml:space="preserve">expect to see deteriating working capital given the increase reliance on the overdraft facility. </t>
  </si>
  <si>
    <t>Sales</t>
  </si>
  <si>
    <t xml:space="preserve">increase price and revenue.  Increase energy overheads given increase in energy cost.  Have been able to pass on costs.  </t>
  </si>
  <si>
    <t>increase in WIP and FG.  Large customer has gone bankrupt.  Need to consider the NRV in light of this change.  What is the chance this stock can be sold for more than cost to produce?</t>
  </si>
  <si>
    <t>expect to see an increase in WIP and FG.  But need to consider possible impairment also</t>
  </si>
  <si>
    <t>RM up by 5% - increase in cost - need to consider cost v NRV.  How much of this commodity increase can be passed to customers</t>
  </si>
  <si>
    <t>Recievable days will extend affecting cashflow and possibly going concern.</t>
  </si>
  <si>
    <t>Given UK luxury has entered liquidation.  The £40,000 owed should be written down significantly.</t>
  </si>
  <si>
    <t>Charts</t>
  </si>
  <si>
    <t>admin expense on budget given no extra capacity of new product.  Would have expected increase given rise in energy prices.</t>
  </si>
  <si>
    <t>other expense higher than biudget as IT system has overrun</t>
  </si>
  <si>
    <t>NCA</t>
  </si>
  <si>
    <t>inventory days - in line with new product failure and UK lux order cancellation</t>
  </si>
  <si>
    <t>Revenue - actuals lower than budget agrees to new product flop.  34% y/y is a bit too high and could indicate and overstatement of revenue</t>
  </si>
  <si>
    <t>Increase in other expense and increase in GP could mean some of the other expenses should be classified as cost of sales</t>
  </si>
  <si>
    <t>It system is an unsual transaction - FA, capitalisation, specific lending.  There are judgements and complexities in here which will create risks for the audit</t>
  </si>
  <si>
    <t>GP - increased a lot and for no obvious reason - further investigation required.  Could indicate COGS are understated and/or revenue is overstated.</t>
  </si>
  <si>
    <t>AR days - getting longer as expected.   Customers stretchin terms and UK LUX going bust.  There is an audit risk that AR is overstated.  Do not know if there is a provision against Lux motors going bust</t>
  </si>
  <si>
    <t>AP days - not much change as expected.  No policy change.  They have been using their overdraft to pay trade payables.  There is a risk AP is understated.  Higher AR days and lower AP days are showing cash Is being colleced slower than it is being paid out.  This is a risk to going concern as they are operating on negative working capital balance.  this is also impacted by the slowdown in inventory turnover.  They have breached their overdraft twice to pay creditors.  There is certainly a risk around completeness and accuracy of trade payables</t>
  </si>
  <si>
    <t>If the bank were to recall the overdraft facility, then there is a real going concern risk.  As they could quickly run out of cash</t>
  </si>
  <si>
    <t>significance and materiality</t>
  </si>
  <si>
    <t>An item is material if its misstatement or omission could reasonably be expected to influence the economic decisions of users.</t>
  </si>
  <si>
    <t>nature and value are important for materiality</t>
  </si>
  <si>
    <t>need to consider the user of financial information</t>
  </si>
  <si>
    <t>overall materiality</t>
  </si>
  <si>
    <t>materiality for the financial statements as a whole</t>
  </si>
  <si>
    <t>calculated at planning and reviewed throughout</t>
  </si>
  <si>
    <t>appropriate benchmark</t>
  </si>
  <si>
    <t>appropriate range to apply to the benchmark</t>
  </si>
  <si>
    <t>select the appropriate benchmark</t>
  </si>
  <si>
    <t>calculate the materiality</t>
  </si>
  <si>
    <t>select the final materiality figure from within the range</t>
  </si>
  <si>
    <t>No right or wrong answer so long as we adequately explain the decisions made when assessing materiality</t>
  </si>
  <si>
    <t>All about explaining why we have chosen a specific benchmark and where in the range we are going to set out number</t>
  </si>
  <si>
    <t>nature, industry and environment of the entity need ot be factored into materiality computation</t>
  </si>
  <si>
    <t>want to select a consistent benchmark.   Do not want to select a volatile benchmark</t>
  </si>
  <si>
    <t>volatility in this context means large y/y variation</t>
  </si>
  <si>
    <t>opex</t>
  </si>
  <si>
    <t>rev</t>
  </si>
  <si>
    <t>total assset</t>
  </si>
  <si>
    <t>net assets</t>
  </si>
  <si>
    <t>LB</t>
  </si>
  <si>
    <t>UP</t>
  </si>
  <si>
    <t>Benchmark</t>
  </si>
  <si>
    <t>Use what the auditor believed are the most representative available figures</t>
  </si>
  <si>
    <t xml:space="preserve">adjust data to show normalised figures </t>
  </si>
  <si>
    <t>only normalise when considering moving out exceptional one-off items</t>
  </si>
  <si>
    <t>£'m</t>
  </si>
  <si>
    <t>chosen benchmark</t>
  </si>
  <si>
    <t>materiality range</t>
  </si>
  <si>
    <t>The higher the risk factors the lower the materiality</t>
  </si>
  <si>
    <t>listed or PIE</t>
  </si>
  <si>
    <t>first year audit</t>
  </si>
  <si>
    <t>GC issues</t>
  </si>
  <si>
    <t>Significant audit risks</t>
  </si>
  <si>
    <t>previous material mistatements</t>
  </si>
  <si>
    <t>high fraud risk</t>
  </si>
  <si>
    <t>Cannot use a different materiality for different ABCOT</t>
  </si>
  <si>
    <t>but coul d use a lower overall materiality where misstatements lower than overal materiality would influence the decisions of users.</t>
  </si>
  <si>
    <t>Performance materiality</t>
  </si>
  <si>
    <t>PM % is a matter of pro judgement.</t>
  </si>
  <si>
    <t>Set somewhere between 50-70</t>
  </si>
  <si>
    <t>The higher the risk, the lower the PM %</t>
  </si>
  <si>
    <r>
      <t xml:space="preserve">PM </t>
    </r>
    <r>
      <rPr>
        <b/>
        <sz val="9"/>
        <color theme="1"/>
        <rFont val="Calibri"/>
        <family val="2"/>
        <scheme val="minor"/>
      </rPr>
      <t>can</t>
    </r>
    <r>
      <rPr>
        <sz val="9"/>
        <color theme="1"/>
        <rFont val="Calibri"/>
        <family val="2"/>
        <scheme val="minor"/>
      </rPr>
      <t xml:space="preserve"> be set at different levels for different ABCOT</t>
    </r>
  </si>
  <si>
    <t>CTT</t>
  </si>
  <si>
    <t>CTT is typically 0-5%</t>
  </si>
  <si>
    <t>During the audit, if there are changes so large - it would change your materiality from plannning.  Then we would have to recalc materiality and update work</t>
  </si>
  <si>
    <t>2025B</t>
  </si>
  <si>
    <t>2025A (Extrap)</t>
  </si>
  <si>
    <t>pbt</t>
  </si>
  <si>
    <t>total asset</t>
  </si>
  <si>
    <t>net asset</t>
  </si>
  <si>
    <t>&lt;&lt;too vol</t>
  </si>
  <si>
    <t>high value handbags in UK</t>
  </si>
  <si>
    <t>view to a profit</t>
  </si>
  <si>
    <t>issues around inventory and slow moving and obsolete inventory</t>
  </si>
  <si>
    <t>private company</t>
  </si>
  <si>
    <t>the owners are the main users of the statements given the private nature of the company</t>
  </si>
  <si>
    <t>fast moving luxury fashion is a business where success if defined by sale and profits</t>
  </si>
  <si>
    <t>we would ordinarily use PBT as the benchmark factor , but is has been too volatile y/y decreaseing 55%</t>
  </si>
  <si>
    <t>therefore the best benchmark to use it revenue</t>
  </si>
  <si>
    <t>assets and net asset don't move too much which is expected.  FMCG is not an asset heavy industry so would not be using this data a reliable benchmark</t>
  </si>
  <si>
    <t>benchmark</t>
  </si>
  <si>
    <t>The extrapolated actuals and the budget are both very similat and both give an suitable estimation of revenue</t>
  </si>
  <si>
    <t>we will use budget as this is likely to factor in seasonality which 12/9 extrapolation does not</t>
  </si>
  <si>
    <t>seasonality is relevent for FMCG as sales increase aroung Christmas]</t>
  </si>
  <si>
    <t>range 0.5-2%</t>
  </si>
  <si>
    <t>risk around range</t>
  </si>
  <si>
    <t>the overall audit risk will fall somewhere in the middle of the range.  They are not first year client.  No history of mistatements.  Still profitable, if less than PY</t>
  </si>
  <si>
    <t xml:space="preserve">choose middle od range </t>
  </si>
  <si>
    <t>PM</t>
  </si>
  <si>
    <t>&lt;&lt;choose a lower PM for the inventory balance as we have identifed risks around slow moving inventory</t>
  </si>
  <si>
    <t>&lt;&lt;&lt;figures from here on down don't actually matter.  It's all about the chat</t>
  </si>
  <si>
    <t>Example 4</t>
  </si>
  <si>
    <t>indication of increased risk of fraud in relation to:</t>
  </si>
  <si>
    <t>1.  missappropriation of assets</t>
  </si>
  <si>
    <t>2.  Manipulation of financial statements</t>
  </si>
  <si>
    <t>Incentives/pressure</t>
  </si>
  <si>
    <t>Opportunities</t>
  </si>
  <si>
    <t>Rationalisation of the action</t>
  </si>
  <si>
    <t>JF Holdings</t>
  </si>
  <si>
    <t>chat first then charts</t>
  </si>
  <si>
    <t>audit client for several years</t>
  </si>
  <si>
    <t>partner - David</t>
  </si>
  <si>
    <t>two business lines</t>
  </si>
  <si>
    <t>Nothern outfits</t>
  </si>
  <si>
    <t>Westgate Furniture</t>
  </si>
  <si>
    <t>CEO</t>
  </si>
  <si>
    <t>Gary Temple</t>
  </si>
  <si>
    <t>Mark and two other finance staff</t>
  </si>
  <si>
    <t>purchased the rights to dirtybegone - IA</t>
  </si>
  <si>
    <t>revenue</t>
  </si>
  <si>
    <t>revenue 6m ended 28/2/2027</t>
  </si>
  <si>
    <t>UK</t>
  </si>
  <si>
    <t>Wholesale</t>
  </si>
  <si>
    <t>grown</t>
  </si>
  <si>
    <t>steady</t>
  </si>
  <si>
    <t>lower price</t>
  </si>
  <si>
    <t>higher price</t>
  </si>
  <si>
    <t>product Q</t>
  </si>
  <si>
    <t>increased</t>
  </si>
  <si>
    <t>large order ecpected to be shipped in January.  Ended up going our in March</t>
  </si>
  <si>
    <t>no difference at year end</t>
  </si>
  <si>
    <t>stopped using the IA acquired - this IA nbv should likely be impaired</t>
  </si>
  <si>
    <t>has looked into finding a buyer withour any success there is a chance this IA should be written down to zero</t>
  </si>
  <si>
    <t>returns from a wholesale euro customer - returns valued at 350k</t>
  </si>
  <si>
    <t>dispute ongoing - legal provision</t>
  </si>
  <si>
    <t>cost savings due to new supplier</t>
  </si>
  <si>
    <t>legal cost of 75k from ending existing suppliers</t>
  </si>
  <si>
    <t>the 75k is unbudgeted exceptional expense</t>
  </si>
  <si>
    <t>Westgate furniture</t>
  </si>
  <si>
    <t>sales declines y/y</t>
  </si>
  <si>
    <t>ME sales budgeted but did not deliver</t>
  </si>
  <si>
    <t xml:space="preserve">sale of 200k.  Will only recover 50k so 150k write off </t>
  </si>
  <si>
    <t>strong controls</t>
  </si>
  <si>
    <t>no discounting</t>
  </si>
  <si>
    <t>holds on to inventory in order maintain GP - incentives</t>
  </si>
  <si>
    <t>old / obsolete inventory - not being appropriately provisioned for</t>
  </si>
  <si>
    <t>cost cutting effort in admin expenses</t>
  </si>
  <si>
    <t>significant claim for injury to employees</t>
  </si>
  <si>
    <t>Overall</t>
  </si>
  <si>
    <t xml:space="preserve">AR terms </t>
  </si>
  <si>
    <t>days</t>
  </si>
  <si>
    <t>tigher payments terms in the past</t>
  </si>
  <si>
    <t>Budgets may not reflect this yet</t>
  </si>
  <si>
    <t>AR actual may be higher than AR budget</t>
  </si>
  <si>
    <t>AR should be 2x * 9/12</t>
  </si>
  <si>
    <t>PAYE payment - resolved by YE</t>
  </si>
  <si>
    <t>budget may be understated.</t>
  </si>
  <si>
    <t>long term - final repayment August 2023</t>
  </si>
  <si>
    <t>from august liability the loan can be called at any time</t>
  </si>
  <si>
    <t>IC journals and IC sales increasing</t>
  </si>
  <si>
    <t>no annual YE stockcount</t>
  </si>
  <si>
    <t>revenue analysis</t>
  </si>
  <si>
    <t>UK revenue performing above expectations in H117</t>
  </si>
  <si>
    <t>down vs. budget but up y/y</t>
  </si>
  <si>
    <t>makes sense given cost cutting efforts</t>
  </si>
  <si>
    <t>overheads northern</t>
  </si>
  <si>
    <t>overheads - westgate</t>
  </si>
  <si>
    <t>down vs budget and down vs PY</t>
  </si>
  <si>
    <t>cost cutting effors</t>
  </si>
  <si>
    <t>maybe not including a provision for the injury to employees litigation</t>
  </si>
  <si>
    <t>IA - no change</t>
  </si>
  <si>
    <t>this is not correct.  The IA has stopped being used in processes and has not been marketed to a buyer successfully</t>
  </si>
  <si>
    <t>as this is not expected to return a future economic benefit and cannot be priced reliably in the market</t>
  </si>
  <si>
    <t>an impairment or a significant increase to the amortisation charge is required.</t>
  </si>
  <si>
    <t>this has not been recognised.  Would expect to see a large negative deviation from budget and y/y</t>
  </si>
  <si>
    <t xml:space="preserve">Current liabs </t>
  </si>
  <si>
    <t>up against budget</t>
  </si>
  <si>
    <t>and down y/y</t>
  </si>
  <si>
    <t>liabs up due to unbudgeted claims</t>
  </si>
  <si>
    <t>interested to see what is causing the forp y/y as this is extreme and not obvious what this relates to</t>
  </si>
  <si>
    <t>there is a risk that liabilites are being understated</t>
  </si>
  <si>
    <t>lack of inventory prov'n could be cause for the y/y change</t>
  </si>
  <si>
    <t>the legal fees should also be factored in</t>
  </si>
  <si>
    <t>GP getting squeezed over time</t>
  </si>
  <si>
    <t>decreasing in general</t>
  </si>
  <si>
    <t>inversion in the trend for the same period leading up to January</t>
  </si>
  <si>
    <t>AR and inventory days</t>
  </si>
  <si>
    <t>inventory days increasing.  This is inline with the policy to not provide for aging inventory in an effort to maintain GP (which is also failing - see above)</t>
  </si>
  <si>
    <t>AR days</t>
  </si>
  <si>
    <t>chance invenotry (asset) are overstated</t>
  </si>
  <si>
    <t>increasing as expected with policy change from 14 days to 30</t>
  </si>
  <si>
    <t>however, this has accelerated beyond 30 days to 44</t>
  </si>
  <si>
    <t>this is going to affect cashflow</t>
  </si>
  <si>
    <t>cashflow could be a major risk now the loan facility effectively acts as a further overdraft as it can now be called at any time</t>
  </si>
  <si>
    <t>maybe performing too well and could be an indication of overstated revenues</t>
  </si>
  <si>
    <t>Euro reveneu ahead of budget and ahead of PY</t>
  </si>
  <si>
    <t>unusual given a large order was delayed and a large return from a European wholesaler received which may indicate a risk that revenue is overstated</t>
  </si>
  <si>
    <t>Westgate is behind on revenue which is expected as the ME contracts did not materialise.</t>
  </si>
  <si>
    <t>We would want to know why these contracts did not come off in the year - despite budgeting for them</t>
  </si>
  <si>
    <t>is there any risk in here we are not aware of?</t>
  </si>
  <si>
    <t>need to understand why the revenue has not arisen and whether there is a change revenue is understated</t>
  </si>
  <si>
    <t>as sales are increasing and cost saving are being made - this may suggest COGS is overstated</t>
  </si>
  <si>
    <t>75k legal fee not budgeted.  But actuals still below budget.  This could indicate understatement of overheads</t>
  </si>
  <si>
    <t>part related to the 350k return dispute ongoing</t>
  </si>
  <si>
    <t>there is a risk these items have not been accounted for correctly and inventory is overstated</t>
  </si>
  <si>
    <t>IA may be overstated</t>
  </si>
  <si>
    <t>Additoinal audit risks</t>
  </si>
  <si>
    <t>overstatement of revenue and trade receivables</t>
  </si>
  <si>
    <t xml:space="preserve">There have been several returns of sales, yet revenues are still ahead of budget.  </t>
  </si>
  <si>
    <t>there is a risk credit notes have not yet been issued</t>
  </si>
  <si>
    <t>invenotry obselescene</t>
  </si>
  <si>
    <t>unwilling ot provide for old stock</t>
  </si>
  <si>
    <t>internal trading</t>
  </si>
  <si>
    <t>increased level of IC trading</t>
  </si>
  <si>
    <t>risk consolidation accounting not done correctly meaning overstatements in rev, AR, COGS and AP</t>
  </si>
  <si>
    <t>Late payment of PAYE / NI</t>
  </si>
  <si>
    <t>system error resulted in accumulation of PAYE and NI due to HMRC</t>
  </si>
  <si>
    <t>risk the error has not been corrected and more incorrect payments made which could lead to further fines</t>
  </si>
  <si>
    <t>this potential liability to HMRC might not be provided for in the financial statements</t>
  </si>
  <si>
    <t>Existence / Completeness of inventory</t>
  </si>
  <si>
    <t>no planned stock count for items held within companies warehouse at YE</t>
  </si>
  <si>
    <t>interim count and roll foreard</t>
  </si>
  <si>
    <t>risk over the existence and completeness of inventory at YE.</t>
  </si>
  <si>
    <t>reliant on acciurate recordings of invenotry in the month of august</t>
  </si>
  <si>
    <t>Long-term loan disclosure</t>
  </si>
  <si>
    <t>break clause in the loan</t>
  </si>
  <si>
    <t>meaning it is now a current liability</t>
  </si>
  <si>
    <t>risk this has not been disclosed correctly in the financial statements</t>
  </si>
  <si>
    <t>potential liablity for legal case</t>
  </si>
  <si>
    <t xml:space="preserve">EE case which is likely to be successful.  </t>
  </si>
  <si>
    <t>this should be provided for and correctly disclosed in the financial statements</t>
  </si>
  <si>
    <t>WSE6.2</t>
  </si>
  <si>
    <t>9m to 31/8/2027</t>
  </si>
  <si>
    <t>PY mistatement in revenue</t>
  </si>
  <si>
    <t>CompoCar Ltd</t>
  </si>
  <si>
    <t>9m to 31/8/27</t>
  </si>
  <si>
    <t>YE 30/11/2027</t>
  </si>
  <si>
    <t>YE 30/11/2026</t>
  </si>
  <si>
    <t>Net assets</t>
  </si>
  <si>
    <t>Total assets</t>
  </si>
  <si>
    <t>Revenue</t>
  </si>
  <si>
    <t>no - PY mistatement</t>
  </si>
  <si>
    <t>Extraploate</t>
  </si>
  <si>
    <t>overall materilaty</t>
  </si>
  <si>
    <t>CCL is a manufacturing company and has consistently made profits.</t>
  </si>
  <si>
    <t>Therefore, profit before taxation is considered an appropriate benchmark to use.</t>
  </si>
  <si>
    <t>An appropriate range for materiality would be between 5% and 10% of profit before taxation.</t>
  </si>
  <si>
    <t>As there are no significant risks, other than revenue associated with the audit,</t>
  </si>
  <si>
    <t>overall materiality is set at the higher of the range of materiality figures, at £36,000</t>
  </si>
  <si>
    <t>However, as there is uncertainty regarding the revenue recognition, a lower specific particular item materiality should be used for this account balance.</t>
  </si>
  <si>
    <t>9 months to 31/3/2015</t>
  </si>
  <si>
    <t>calculate and expectatoin for the total revenue of lovely lawns and deviation from the client's actual numbers</t>
  </si>
  <si>
    <t>9m to 31/3/25</t>
  </si>
  <si>
    <t>YE 30/06/2025</t>
  </si>
  <si>
    <t>YE 30/06/2024</t>
  </si>
  <si>
    <t>Shop</t>
  </si>
  <si>
    <t>Total revenue</t>
  </si>
  <si>
    <t>New product</t>
  </si>
  <si>
    <t>launched in December 2024</t>
  </si>
  <si>
    <t>so will only impact last 4 months of the 9m ending 31/03/2025</t>
  </si>
  <si>
    <t>budget</t>
  </si>
  <si>
    <t>actual</t>
  </si>
  <si>
    <t>PY actual</t>
  </si>
  <si>
    <t>PY rated down to 9m</t>
  </si>
  <si>
    <t>Q1 sales (forecast)</t>
  </si>
  <si>
    <t>Q1 sales (actual)</t>
  </si>
  <si>
    <t>price</t>
  </si>
  <si>
    <t>cost</t>
  </si>
  <si>
    <t>added the the PY figures</t>
  </si>
  <si>
    <t>Base everything from PY actual numbers.  These record have actually happened.  And so are going to be more reilable than the budgeted figures</t>
  </si>
  <si>
    <t>k units</t>
  </si>
  <si>
    <t>stock counts have not happened and nothing is planned for year</t>
  </si>
  <si>
    <t>there is a risk inventory count is incorrectly stated</t>
  </si>
  <si>
    <t>whilst this could affect COGS balance, this shouldn't impact the revenue figure too much</t>
  </si>
  <si>
    <t>PY rev</t>
  </si>
  <si>
    <t>rated down to 9m</t>
  </si>
  <si>
    <t>3X sales</t>
  </si>
  <si>
    <t>Inflation increase to customers</t>
  </si>
  <si>
    <t>revenue expectatoins</t>
  </si>
  <si>
    <t>credit sales</t>
  </si>
  <si>
    <t>revenue in excess of expectation</t>
  </si>
  <si>
    <t>rough variance across revenue stream</t>
  </si>
  <si>
    <t>we see that shop sales are below expectation and credit sales are significantly above expectation</t>
  </si>
  <si>
    <t>we should increase the focus of our testing around cut-off and existance of credit revenues at year end</t>
  </si>
  <si>
    <t>Post year end credit notes would need increase testing</t>
  </si>
  <si>
    <t>there is a risk the entity is billing more at YE to recognise revenues which do not exist</t>
  </si>
  <si>
    <t>or they are over charging on invoices to recognise higher credit sales at year end</t>
  </si>
  <si>
    <t>Distribution costs</t>
  </si>
  <si>
    <t xml:space="preserve">why is there no change is distribution costs y/y and BvA.  </t>
  </si>
  <si>
    <t>they are selling more units of 3X - where are the associated distrinbution costs</t>
  </si>
  <si>
    <t>thin margin product - is there a classificatin risk around COGS - are some of these costs goin to admin expense to boost EBITDA</t>
  </si>
  <si>
    <t>Depr</t>
  </si>
  <si>
    <t>higher than budget</t>
  </si>
  <si>
    <t>much higher the PY</t>
  </si>
  <si>
    <t>for depreciation to increase so much y/y we would expect a large acquisition of PPE or a revision of depr policies, udeful lives etc</t>
  </si>
  <si>
    <t>we do not see evidence of this.</t>
  </si>
  <si>
    <t>Why has PPE and depr gone up??</t>
  </si>
  <si>
    <t>has the entity acquired a compnay and not disclosed this too us</t>
  </si>
  <si>
    <t>are they incorrectly classifying inventory as PPE</t>
  </si>
  <si>
    <t>Indirect wages</t>
  </si>
  <si>
    <t>small decrease against budget with sales directo stepping down to be replace by a more junior membe</t>
  </si>
  <si>
    <t xml:space="preserve">there are questions about the replacements baility to do the job </t>
  </si>
  <si>
    <t>and why they do not feel the need to replace their sales director</t>
  </si>
  <si>
    <t xml:space="preserve">Inventory has shot up.  </t>
  </si>
  <si>
    <t>Inventory counts are not happening</t>
  </si>
  <si>
    <t xml:space="preserve">part of this is the unsold 3X </t>
  </si>
  <si>
    <t>client has an expectation these will be sold over the summer</t>
  </si>
  <si>
    <t>that explains some of the increase</t>
  </si>
  <si>
    <t>there is a very high risk inventory is overstated</t>
  </si>
  <si>
    <t xml:space="preserve">AR </t>
  </si>
  <si>
    <t>AR balance increasing faster than revenues are growing</t>
  </si>
  <si>
    <t>cash collection issues</t>
  </si>
  <si>
    <t>and cash flow issues</t>
  </si>
  <si>
    <t>check for any debts ot failed covenants</t>
  </si>
  <si>
    <t>GP %</t>
  </si>
  <si>
    <t>margin is improving</t>
  </si>
  <si>
    <t>we know this is not a facot of inflation as input costs increase and this cost was past onto customers</t>
  </si>
  <si>
    <t>this suggest revenue are overstated</t>
  </si>
  <si>
    <t>there has been no reasoning that COGS are lower</t>
  </si>
  <si>
    <t>marks</t>
  </si>
  <si>
    <t>&lt;&lt;&lt;&lt;make sure to add chat about how we would adjust approach in response to identified risks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</si>
</sst>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
      <i/>
      <sz val="9"/>
      <color theme="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3">
    <border>
      <left/>
      <right/>
      <top/>
      <bottom/>
      <diagonal/>
    </border>
    <border>
      <left/>
      <right/>
      <top/>
      <bottom style="thin">
        <color indexed="64"/>
      </bottom>
      <diagonal/>
    </border>
    <border>
      <left/>
      <right/>
      <top style="thin">
        <color indexed="64"/>
      </top>
      <bottom style="double">
        <color indexed="64"/>
      </bottom>
      <diagonal/>
    </border>
  </borders>
  <cellStyleXfs count="2">
    <xf numFmtId="0" fontId="0" fillId="0" borderId="0"/>
    <xf numFmtId="0" fontId="2" fillId="0" borderId="0" applyNumberFormat="0" applyFill="0" applyBorder="0" applyAlignment="0" applyProtection="0"/>
  </cellStyleXfs>
  <cellXfs count="19">
    <xf numFmtId="0" fontId="0" fillId="0" borderId="0" xfId="0"/>
    <xf numFmtId="0" fontId="1" fillId="0" borderId="0" xfId="0" applyFont="1"/>
    <xf numFmtId="0" fontId="2" fillId="0" borderId="0" xfId="1"/>
    <xf numFmtId="0" fontId="3" fillId="0" borderId="0" xfId="0" applyFont="1"/>
    <xf numFmtId="0" fontId="4" fillId="0" borderId="0" xfId="0" applyFont="1"/>
    <xf numFmtId="0" fontId="1" fillId="0" borderId="0" xfId="0" applyFont="1" applyAlignment="1">
      <alignment horizontal="left" vertical="top" wrapText="1"/>
    </xf>
    <xf numFmtId="14" fontId="1" fillId="0" borderId="0" xfId="0" applyNumberFormat="1" applyFont="1"/>
    <xf numFmtId="3" fontId="1" fillId="0" borderId="0" xfId="0" applyNumberFormat="1" applyFont="1"/>
    <xf numFmtId="3" fontId="1" fillId="0" borderId="1" xfId="0" applyNumberFormat="1" applyFont="1" applyBorder="1"/>
    <xf numFmtId="10" fontId="1" fillId="0" borderId="0" xfId="0" applyNumberFormat="1" applyFont="1"/>
    <xf numFmtId="3" fontId="1" fillId="0" borderId="0" xfId="0" applyNumberFormat="1" applyFont="1" applyBorder="1"/>
    <xf numFmtId="9" fontId="1" fillId="0" borderId="0" xfId="0" applyNumberFormat="1" applyFont="1"/>
    <xf numFmtId="10" fontId="1" fillId="0" borderId="1" xfId="0" applyNumberFormat="1" applyFont="1" applyBorder="1"/>
    <xf numFmtId="0" fontId="4" fillId="2" borderId="0" xfId="0" applyFont="1" applyFill="1" applyAlignment="1"/>
    <xf numFmtId="0" fontId="1" fillId="2" borderId="0" xfId="0" applyFont="1" applyFill="1"/>
    <xf numFmtId="0" fontId="4" fillId="2" borderId="0" xfId="0" applyFont="1" applyFill="1"/>
    <xf numFmtId="0" fontId="1" fillId="3" borderId="0" xfId="0" applyFont="1" applyFill="1"/>
    <xf numFmtId="3" fontId="1" fillId="0" borderId="2" xfId="0" applyNumberFormat="1" applyFont="1" applyBorder="1"/>
    <xf numFmtId="0" fontId="1"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28</xdr:row>
      <xdr:rowOff>126476</xdr:rowOff>
    </xdr:from>
    <xdr:to>
      <xdr:col>2</xdr:col>
      <xdr:colOff>1416233</xdr:colOff>
      <xdr:row>48</xdr:row>
      <xdr:rowOff>0</xdr:rowOff>
    </xdr:to>
    <xdr:pic>
      <xdr:nvPicPr>
        <xdr:cNvPr id="2" name="Picture 1">
          <a:extLst>
            <a:ext uri="{FF2B5EF4-FFF2-40B4-BE49-F238E27FC236}">
              <a16:creationId xmlns:a16="http://schemas.microsoft.com/office/drawing/2014/main" id="{190015B7-22C2-CE4E-9541-4906D48E59D5}"/>
            </a:ext>
          </a:extLst>
        </xdr:cNvPr>
        <xdr:cNvPicPr>
          <a:picLocks noChangeAspect="1"/>
        </xdr:cNvPicPr>
      </xdr:nvPicPr>
      <xdr:blipFill>
        <a:blip xmlns:r="http://schemas.openxmlformats.org/officeDocument/2006/relationships" r:embed="rId1"/>
        <a:stretch>
          <a:fillRect/>
        </a:stretch>
      </xdr:blipFill>
      <xdr:spPr>
        <a:xfrm>
          <a:off x="610914" y="4396304"/>
          <a:ext cx="2907388" cy="2895248"/>
        </a:xfrm>
        <a:prstGeom prst="rect">
          <a:avLst/>
        </a:prstGeom>
      </xdr:spPr>
    </xdr:pic>
    <xdr:clientData/>
  </xdr:twoCellAnchor>
  <xdr:twoCellAnchor editAs="oneCell">
    <xdr:from>
      <xdr:col>1</xdr:col>
      <xdr:colOff>1</xdr:colOff>
      <xdr:row>49</xdr:row>
      <xdr:rowOff>1</xdr:rowOff>
    </xdr:from>
    <xdr:to>
      <xdr:col>3</xdr:col>
      <xdr:colOff>193467</xdr:colOff>
      <xdr:row>56</xdr:row>
      <xdr:rowOff>1</xdr:rowOff>
    </xdr:to>
    <xdr:pic>
      <xdr:nvPicPr>
        <xdr:cNvPr id="3" name="Picture 2">
          <a:extLst>
            <a:ext uri="{FF2B5EF4-FFF2-40B4-BE49-F238E27FC236}">
              <a16:creationId xmlns:a16="http://schemas.microsoft.com/office/drawing/2014/main" id="{F261B09F-1054-4245-BD97-FA99EEEA0864}"/>
            </a:ext>
          </a:extLst>
        </xdr:cNvPr>
        <xdr:cNvPicPr>
          <a:picLocks noChangeAspect="1"/>
        </xdr:cNvPicPr>
      </xdr:nvPicPr>
      <xdr:blipFill>
        <a:blip xmlns:r="http://schemas.openxmlformats.org/officeDocument/2006/relationships" r:embed="rId2"/>
        <a:stretch>
          <a:fillRect/>
        </a:stretch>
      </xdr:blipFill>
      <xdr:spPr>
        <a:xfrm>
          <a:off x="605119" y="7720854"/>
          <a:ext cx="3127946" cy="1098176"/>
        </a:xfrm>
        <a:prstGeom prst="rect">
          <a:avLst/>
        </a:prstGeom>
      </xdr:spPr>
    </xdr:pic>
    <xdr:clientData/>
  </xdr:twoCellAnchor>
  <xdr:twoCellAnchor editAs="oneCell">
    <xdr:from>
      <xdr:col>1</xdr:col>
      <xdr:colOff>0</xdr:colOff>
      <xdr:row>106</xdr:row>
      <xdr:rowOff>0</xdr:rowOff>
    </xdr:from>
    <xdr:to>
      <xdr:col>5</xdr:col>
      <xdr:colOff>91108</xdr:colOff>
      <xdr:row>113</xdr:row>
      <xdr:rowOff>102937</xdr:rowOff>
    </xdr:to>
    <xdr:pic>
      <xdr:nvPicPr>
        <xdr:cNvPr id="4" name="Picture 3">
          <a:extLst>
            <a:ext uri="{FF2B5EF4-FFF2-40B4-BE49-F238E27FC236}">
              <a16:creationId xmlns:a16="http://schemas.microsoft.com/office/drawing/2014/main" id="{B00AC6B1-AD1C-8597-C431-740C0506D048}"/>
            </a:ext>
          </a:extLst>
        </xdr:cNvPr>
        <xdr:cNvPicPr>
          <a:picLocks noChangeAspect="1"/>
        </xdr:cNvPicPr>
      </xdr:nvPicPr>
      <xdr:blipFill>
        <a:blip xmlns:r="http://schemas.openxmlformats.org/officeDocument/2006/relationships" r:embed="rId3"/>
        <a:stretch>
          <a:fillRect/>
        </a:stretch>
      </xdr:blipFill>
      <xdr:spPr>
        <a:xfrm>
          <a:off x="609600" y="16192500"/>
          <a:ext cx="4267200" cy="1169737"/>
        </a:xfrm>
        <a:prstGeom prst="rect">
          <a:avLst/>
        </a:prstGeom>
      </xdr:spPr>
    </xdr:pic>
    <xdr:clientData/>
  </xdr:twoCellAnchor>
  <xdr:twoCellAnchor editAs="oneCell">
    <xdr:from>
      <xdr:col>1</xdr:col>
      <xdr:colOff>1</xdr:colOff>
      <xdr:row>115</xdr:row>
      <xdr:rowOff>1</xdr:rowOff>
    </xdr:from>
    <xdr:to>
      <xdr:col>5</xdr:col>
      <xdr:colOff>94421</xdr:colOff>
      <xdr:row>135</xdr:row>
      <xdr:rowOff>1</xdr:rowOff>
    </xdr:to>
    <xdr:pic>
      <xdr:nvPicPr>
        <xdr:cNvPr id="5" name="Picture 4">
          <a:extLst>
            <a:ext uri="{FF2B5EF4-FFF2-40B4-BE49-F238E27FC236}">
              <a16:creationId xmlns:a16="http://schemas.microsoft.com/office/drawing/2014/main" id="{95D74075-384C-2C18-FB43-AE5BDB3BD2FE}"/>
            </a:ext>
          </a:extLst>
        </xdr:cNvPr>
        <xdr:cNvPicPr>
          <a:picLocks noChangeAspect="1"/>
        </xdr:cNvPicPr>
      </xdr:nvPicPr>
      <xdr:blipFill>
        <a:blip xmlns:r="http://schemas.openxmlformats.org/officeDocument/2006/relationships" r:embed="rId4"/>
        <a:stretch>
          <a:fillRect/>
        </a:stretch>
      </xdr:blipFill>
      <xdr:spPr>
        <a:xfrm>
          <a:off x="609601" y="17564101"/>
          <a:ext cx="4270512" cy="3048000"/>
        </a:xfrm>
        <a:prstGeom prst="rect">
          <a:avLst/>
        </a:prstGeom>
      </xdr:spPr>
    </xdr:pic>
    <xdr:clientData/>
  </xdr:twoCellAnchor>
  <xdr:twoCellAnchor editAs="oneCell">
    <xdr:from>
      <xdr:col>1</xdr:col>
      <xdr:colOff>0</xdr:colOff>
      <xdr:row>150</xdr:row>
      <xdr:rowOff>0</xdr:rowOff>
    </xdr:from>
    <xdr:to>
      <xdr:col>5</xdr:col>
      <xdr:colOff>91108</xdr:colOff>
      <xdr:row>169</xdr:row>
      <xdr:rowOff>93286</xdr:rowOff>
    </xdr:to>
    <xdr:pic>
      <xdr:nvPicPr>
        <xdr:cNvPr id="7" name="Picture 6">
          <a:extLst>
            <a:ext uri="{FF2B5EF4-FFF2-40B4-BE49-F238E27FC236}">
              <a16:creationId xmlns:a16="http://schemas.microsoft.com/office/drawing/2014/main" id="{681D2673-562B-C49B-5BB9-E62FC76748F6}"/>
            </a:ext>
          </a:extLst>
        </xdr:cNvPr>
        <xdr:cNvPicPr>
          <a:picLocks noChangeAspect="1"/>
        </xdr:cNvPicPr>
      </xdr:nvPicPr>
      <xdr:blipFill>
        <a:blip xmlns:r="http://schemas.openxmlformats.org/officeDocument/2006/relationships" r:embed="rId5"/>
        <a:stretch>
          <a:fillRect/>
        </a:stretch>
      </xdr:blipFill>
      <xdr:spPr>
        <a:xfrm>
          <a:off x="612913" y="22404457"/>
          <a:ext cx="4290391" cy="2925938"/>
        </a:xfrm>
        <a:prstGeom prst="rect">
          <a:avLst/>
        </a:prstGeom>
      </xdr:spPr>
    </xdr:pic>
    <xdr:clientData/>
  </xdr:twoCellAnchor>
  <xdr:twoCellAnchor editAs="oneCell">
    <xdr:from>
      <xdr:col>1</xdr:col>
      <xdr:colOff>0</xdr:colOff>
      <xdr:row>177</xdr:row>
      <xdr:rowOff>0</xdr:rowOff>
    </xdr:from>
    <xdr:to>
      <xdr:col>4</xdr:col>
      <xdr:colOff>338379</xdr:colOff>
      <xdr:row>186</xdr:row>
      <xdr:rowOff>140804</xdr:rowOff>
    </xdr:to>
    <xdr:pic>
      <xdr:nvPicPr>
        <xdr:cNvPr id="8" name="Picture 7">
          <a:extLst>
            <a:ext uri="{FF2B5EF4-FFF2-40B4-BE49-F238E27FC236}">
              <a16:creationId xmlns:a16="http://schemas.microsoft.com/office/drawing/2014/main" id="{C07D29D3-3F13-82B5-7784-F2D1C3735CA2}"/>
            </a:ext>
          </a:extLst>
        </xdr:cNvPr>
        <xdr:cNvPicPr>
          <a:picLocks noChangeAspect="1"/>
        </xdr:cNvPicPr>
      </xdr:nvPicPr>
      <xdr:blipFill>
        <a:blip xmlns:r="http://schemas.openxmlformats.org/officeDocument/2006/relationships" r:embed="rId6"/>
        <a:stretch>
          <a:fillRect/>
        </a:stretch>
      </xdr:blipFill>
      <xdr:spPr>
        <a:xfrm>
          <a:off x="612913" y="26429804"/>
          <a:ext cx="3924749" cy="1482587"/>
        </a:xfrm>
        <a:prstGeom prst="rect">
          <a:avLst/>
        </a:prstGeom>
      </xdr:spPr>
    </xdr:pic>
    <xdr:clientData/>
  </xdr:twoCellAnchor>
  <xdr:twoCellAnchor editAs="oneCell">
    <xdr:from>
      <xdr:col>1</xdr:col>
      <xdr:colOff>0</xdr:colOff>
      <xdr:row>194</xdr:row>
      <xdr:rowOff>1</xdr:rowOff>
    </xdr:from>
    <xdr:to>
      <xdr:col>4</xdr:col>
      <xdr:colOff>27070</xdr:colOff>
      <xdr:row>209</xdr:row>
      <xdr:rowOff>1</xdr:rowOff>
    </xdr:to>
    <xdr:pic>
      <xdr:nvPicPr>
        <xdr:cNvPr id="9" name="Picture 8">
          <a:extLst>
            <a:ext uri="{FF2B5EF4-FFF2-40B4-BE49-F238E27FC236}">
              <a16:creationId xmlns:a16="http://schemas.microsoft.com/office/drawing/2014/main" id="{D272DFBB-225A-4F63-859D-B28E8DA2928E}"/>
            </a:ext>
          </a:extLst>
        </xdr:cNvPr>
        <xdr:cNvPicPr>
          <a:picLocks noChangeAspect="1"/>
        </xdr:cNvPicPr>
      </xdr:nvPicPr>
      <xdr:blipFill>
        <a:blip xmlns:r="http://schemas.openxmlformats.org/officeDocument/2006/relationships" r:embed="rId7"/>
        <a:stretch>
          <a:fillRect/>
        </a:stretch>
      </xdr:blipFill>
      <xdr:spPr>
        <a:xfrm>
          <a:off x="612913" y="28964284"/>
          <a:ext cx="3613440" cy="2236304"/>
        </a:xfrm>
        <a:prstGeom prst="rect">
          <a:avLst/>
        </a:prstGeom>
      </xdr:spPr>
    </xdr:pic>
    <xdr:clientData/>
  </xdr:twoCellAnchor>
  <xdr:twoCellAnchor editAs="oneCell">
    <xdr:from>
      <xdr:col>1</xdr:col>
      <xdr:colOff>0</xdr:colOff>
      <xdr:row>211</xdr:row>
      <xdr:rowOff>0</xdr:rowOff>
    </xdr:from>
    <xdr:to>
      <xdr:col>5</xdr:col>
      <xdr:colOff>313532</xdr:colOff>
      <xdr:row>214</xdr:row>
      <xdr:rowOff>0</xdr:rowOff>
    </xdr:to>
    <xdr:pic>
      <xdr:nvPicPr>
        <xdr:cNvPr id="10" name="Picture 9">
          <a:extLst>
            <a:ext uri="{FF2B5EF4-FFF2-40B4-BE49-F238E27FC236}">
              <a16:creationId xmlns:a16="http://schemas.microsoft.com/office/drawing/2014/main" id="{D0CCBD03-A960-7BE5-38AC-D9E3162FB126}"/>
            </a:ext>
          </a:extLst>
        </xdr:cNvPr>
        <xdr:cNvPicPr>
          <a:picLocks noChangeAspect="1"/>
        </xdr:cNvPicPr>
      </xdr:nvPicPr>
      <xdr:blipFill>
        <a:blip xmlns:r="http://schemas.openxmlformats.org/officeDocument/2006/relationships" r:embed="rId8"/>
        <a:stretch>
          <a:fillRect/>
        </a:stretch>
      </xdr:blipFill>
      <xdr:spPr>
        <a:xfrm>
          <a:off x="612913" y="31498761"/>
          <a:ext cx="4512815" cy="447261"/>
        </a:xfrm>
        <a:prstGeom prst="rect">
          <a:avLst/>
        </a:prstGeom>
      </xdr:spPr>
    </xdr:pic>
    <xdr:clientData/>
  </xdr:twoCellAnchor>
  <xdr:twoCellAnchor editAs="oneCell">
    <xdr:from>
      <xdr:col>1</xdr:col>
      <xdr:colOff>0</xdr:colOff>
      <xdr:row>231</xdr:row>
      <xdr:rowOff>0</xdr:rowOff>
    </xdr:from>
    <xdr:to>
      <xdr:col>5</xdr:col>
      <xdr:colOff>126250</xdr:colOff>
      <xdr:row>243</xdr:row>
      <xdr:rowOff>1</xdr:rowOff>
    </xdr:to>
    <xdr:pic>
      <xdr:nvPicPr>
        <xdr:cNvPr id="11" name="Picture 10">
          <a:extLst>
            <a:ext uri="{FF2B5EF4-FFF2-40B4-BE49-F238E27FC236}">
              <a16:creationId xmlns:a16="http://schemas.microsoft.com/office/drawing/2014/main" id="{03713A9A-D3DD-2594-841C-493DBD04A905}"/>
            </a:ext>
          </a:extLst>
        </xdr:cNvPr>
        <xdr:cNvPicPr>
          <a:picLocks noChangeAspect="1"/>
        </xdr:cNvPicPr>
      </xdr:nvPicPr>
      <xdr:blipFill>
        <a:blip xmlns:r="http://schemas.openxmlformats.org/officeDocument/2006/relationships" r:embed="rId9"/>
        <a:stretch>
          <a:fillRect/>
        </a:stretch>
      </xdr:blipFill>
      <xdr:spPr>
        <a:xfrm>
          <a:off x="612913" y="33436891"/>
          <a:ext cx="4325533" cy="1789044"/>
        </a:xfrm>
        <a:prstGeom prst="rect">
          <a:avLst/>
        </a:prstGeom>
      </xdr:spPr>
    </xdr:pic>
    <xdr:clientData/>
  </xdr:twoCellAnchor>
  <xdr:twoCellAnchor editAs="oneCell">
    <xdr:from>
      <xdr:col>1</xdr:col>
      <xdr:colOff>0</xdr:colOff>
      <xdr:row>249</xdr:row>
      <xdr:rowOff>0</xdr:rowOff>
    </xdr:from>
    <xdr:to>
      <xdr:col>5</xdr:col>
      <xdr:colOff>91108</xdr:colOff>
      <xdr:row>259</xdr:row>
      <xdr:rowOff>63053</xdr:rowOff>
    </xdr:to>
    <xdr:pic>
      <xdr:nvPicPr>
        <xdr:cNvPr id="12" name="Picture 11">
          <a:extLst>
            <a:ext uri="{FF2B5EF4-FFF2-40B4-BE49-F238E27FC236}">
              <a16:creationId xmlns:a16="http://schemas.microsoft.com/office/drawing/2014/main" id="{06202D7E-0F90-CC14-CB00-D64490107E1B}"/>
            </a:ext>
          </a:extLst>
        </xdr:cNvPr>
        <xdr:cNvPicPr>
          <a:picLocks noChangeAspect="1"/>
        </xdr:cNvPicPr>
      </xdr:nvPicPr>
      <xdr:blipFill>
        <a:blip xmlns:r="http://schemas.openxmlformats.org/officeDocument/2006/relationships" r:embed="rId10"/>
        <a:stretch>
          <a:fillRect/>
        </a:stretch>
      </xdr:blipFill>
      <xdr:spPr>
        <a:xfrm>
          <a:off x="612913" y="35971370"/>
          <a:ext cx="4290391" cy="1553923"/>
        </a:xfrm>
        <a:prstGeom prst="rect">
          <a:avLst/>
        </a:prstGeom>
      </xdr:spPr>
    </xdr:pic>
    <xdr:clientData/>
  </xdr:twoCellAnchor>
  <xdr:twoCellAnchor editAs="oneCell">
    <xdr:from>
      <xdr:col>1</xdr:col>
      <xdr:colOff>0</xdr:colOff>
      <xdr:row>261</xdr:row>
      <xdr:rowOff>0</xdr:rowOff>
    </xdr:from>
    <xdr:to>
      <xdr:col>5</xdr:col>
      <xdr:colOff>91108</xdr:colOff>
      <xdr:row>280</xdr:row>
      <xdr:rowOff>38907</xdr:rowOff>
    </xdr:to>
    <xdr:pic>
      <xdr:nvPicPr>
        <xdr:cNvPr id="13" name="Picture 12">
          <a:extLst>
            <a:ext uri="{FF2B5EF4-FFF2-40B4-BE49-F238E27FC236}">
              <a16:creationId xmlns:a16="http://schemas.microsoft.com/office/drawing/2014/main" id="{FBB81ECE-8E11-9C47-C1AD-ED470918A8ED}"/>
            </a:ext>
          </a:extLst>
        </xdr:cNvPr>
        <xdr:cNvPicPr>
          <a:picLocks noChangeAspect="1"/>
        </xdr:cNvPicPr>
      </xdr:nvPicPr>
      <xdr:blipFill>
        <a:blip xmlns:r="http://schemas.openxmlformats.org/officeDocument/2006/relationships" r:embed="rId11"/>
        <a:stretch>
          <a:fillRect/>
        </a:stretch>
      </xdr:blipFill>
      <xdr:spPr>
        <a:xfrm>
          <a:off x="612913" y="37909500"/>
          <a:ext cx="4290391" cy="2871559"/>
        </a:xfrm>
        <a:prstGeom prst="rect">
          <a:avLst/>
        </a:prstGeom>
      </xdr:spPr>
    </xdr:pic>
    <xdr:clientData/>
  </xdr:twoCellAnchor>
  <xdr:twoCellAnchor editAs="oneCell">
    <xdr:from>
      <xdr:col>1</xdr:col>
      <xdr:colOff>0</xdr:colOff>
      <xdr:row>282</xdr:row>
      <xdr:rowOff>1</xdr:rowOff>
    </xdr:from>
    <xdr:to>
      <xdr:col>5</xdr:col>
      <xdr:colOff>91108</xdr:colOff>
      <xdr:row>306</xdr:row>
      <xdr:rowOff>16566</xdr:rowOff>
    </xdr:to>
    <xdr:pic>
      <xdr:nvPicPr>
        <xdr:cNvPr id="14" name="Picture 13">
          <a:extLst>
            <a:ext uri="{FF2B5EF4-FFF2-40B4-BE49-F238E27FC236}">
              <a16:creationId xmlns:a16="http://schemas.microsoft.com/office/drawing/2014/main" id="{EB955436-6C7D-12D7-AC1E-FF854E3EFA01}"/>
            </a:ext>
          </a:extLst>
        </xdr:cNvPr>
        <xdr:cNvPicPr>
          <a:picLocks noChangeAspect="1"/>
        </xdr:cNvPicPr>
      </xdr:nvPicPr>
      <xdr:blipFill>
        <a:blip xmlns:r="http://schemas.openxmlformats.org/officeDocument/2006/relationships" r:embed="rId12"/>
        <a:stretch>
          <a:fillRect/>
        </a:stretch>
      </xdr:blipFill>
      <xdr:spPr>
        <a:xfrm>
          <a:off x="612913" y="41040327"/>
          <a:ext cx="4290391" cy="3594652"/>
        </a:xfrm>
        <a:prstGeom prst="rect">
          <a:avLst/>
        </a:prstGeom>
      </xdr:spPr>
    </xdr:pic>
    <xdr:clientData/>
  </xdr:twoCellAnchor>
  <xdr:twoCellAnchor editAs="oneCell">
    <xdr:from>
      <xdr:col>1</xdr:col>
      <xdr:colOff>0</xdr:colOff>
      <xdr:row>348</xdr:row>
      <xdr:rowOff>0</xdr:rowOff>
    </xdr:from>
    <xdr:to>
      <xdr:col>6</xdr:col>
      <xdr:colOff>12486</xdr:colOff>
      <xdr:row>360</xdr:row>
      <xdr:rowOff>33131</xdr:rowOff>
    </xdr:to>
    <xdr:pic>
      <xdr:nvPicPr>
        <xdr:cNvPr id="15" name="Picture 14">
          <a:extLst>
            <a:ext uri="{FF2B5EF4-FFF2-40B4-BE49-F238E27FC236}">
              <a16:creationId xmlns:a16="http://schemas.microsoft.com/office/drawing/2014/main" id="{C4038170-2CFA-48F5-E6CE-BA6FAF6C7A60}"/>
            </a:ext>
          </a:extLst>
        </xdr:cNvPr>
        <xdr:cNvPicPr>
          <a:picLocks noChangeAspect="1"/>
        </xdr:cNvPicPr>
      </xdr:nvPicPr>
      <xdr:blipFill>
        <a:blip xmlns:r="http://schemas.openxmlformats.org/officeDocument/2006/relationships" r:embed="rId13"/>
        <a:stretch>
          <a:fillRect/>
        </a:stretch>
      </xdr:blipFill>
      <xdr:spPr>
        <a:xfrm>
          <a:off x="612913" y="59411152"/>
          <a:ext cx="4824682" cy="1822174"/>
        </a:xfrm>
        <a:prstGeom prst="rect">
          <a:avLst/>
        </a:prstGeom>
      </xdr:spPr>
    </xdr:pic>
    <xdr:clientData/>
  </xdr:twoCellAnchor>
  <xdr:twoCellAnchor editAs="oneCell">
    <xdr:from>
      <xdr:col>1</xdr:col>
      <xdr:colOff>0</xdr:colOff>
      <xdr:row>374</xdr:row>
      <xdr:rowOff>1</xdr:rowOff>
    </xdr:from>
    <xdr:to>
      <xdr:col>5</xdr:col>
      <xdr:colOff>0</xdr:colOff>
      <xdr:row>385</xdr:row>
      <xdr:rowOff>71071</xdr:rowOff>
    </xdr:to>
    <xdr:pic>
      <xdr:nvPicPr>
        <xdr:cNvPr id="16" name="Picture 15">
          <a:extLst>
            <a:ext uri="{FF2B5EF4-FFF2-40B4-BE49-F238E27FC236}">
              <a16:creationId xmlns:a16="http://schemas.microsoft.com/office/drawing/2014/main" id="{A2C0329F-4E87-0724-FAE2-2EF0F868CE75}"/>
            </a:ext>
          </a:extLst>
        </xdr:cNvPr>
        <xdr:cNvPicPr>
          <a:picLocks noChangeAspect="1"/>
        </xdr:cNvPicPr>
      </xdr:nvPicPr>
      <xdr:blipFill>
        <a:blip xmlns:r="http://schemas.openxmlformats.org/officeDocument/2006/relationships" r:embed="rId14"/>
        <a:stretch>
          <a:fillRect/>
        </a:stretch>
      </xdr:blipFill>
      <xdr:spPr>
        <a:xfrm>
          <a:off x="612913" y="62989240"/>
          <a:ext cx="4199283" cy="1711026"/>
        </a:xfrm>
        <a:prstGeom prst="rect">
          <a:avLst/>
        </a:prstGeom>
      </xdr:spPr>
    </xdr:pic>
    <xdr:clientData/>
  </xdr:twoCellAnchor>
  <xdr:twoCellAnchor editAs="oneCell">
    <xdr:from>
      <xdr:col>1</xdr:col>
      <xdr:colOff>0</xdr:colOff>
      <xdr:row>425</xdr:row>
      <xdr:rowOff>1</xdr:rowOff>
    </xdr:from>
    <xdr:to>
      <xdr:col>5</xdr:col>
      <xdr:colOff>0</xdr:colOff>
      <xdr:row>433</xdr:row>
      <xdr:rowOff>77176</xdr:rowOff>
    </xdr:to>
    <xdr:pic>
      <xdr:nvPicPr>
        <xdr:cNvPr id="17" name="Picture 16">
          <a:extLst>
            <a:ext uri="{FF2B5EF4-FFF2-40B4-BE49-F238E27FC236}">
              <a16:creationId xmlns:a16="http://schemas.microsoft.com/office/drawing/2014/main" id="{8C16C883-EB86-C13C-80EE-442F44DC437E}"/>
            </a:ext>
          </a:extLst>
        </xdr:cNvPr>
        <xdr:cNvPicPr>
          <a:picLocks noChangeAspect="1"/>
        </xdr:cNvPicPr>
      </xdr:nvPicPr>
      <xdr:blipFill>
        <a:blip xmlns:r="http://schemas.openxmlformats.org/officeDocument/2006/relationships" r:embed="rId15"/>
        <a:stretch>
          <a:fillRect/>
        </a:stretch>
      </xdr:blipFill>
      <xdr:spPr>
        <a:xfrm>
          <a:off x="612913" y="70890849"/>
          <a:ext cx="4199283" cy="1269870"/>
        </a:xfrm>
        <a:prstGeom prst="rect">
          <a:avLst/>
        </a:prstGeom>
      </xdr:spPr>
    </xdr:pic>
    <xdr:clientData/>
  </xdr:twoCellAnchor>
  <xdr:twoCellAnchor editAs="oneCell">
    <xdr:from>
      <xdr:col>1</xdr:col>
      <xdr:colOff>0</xdr:colOff>
      <xdr:row>436</xdr:row>
      <xdr:rowOff>87638</xdr:rowOff>
    </xdr:from>
    <xdr:to>
      <xdr:col>5</xdr:col>
      <xdr:colOff>57936</xdr:colOff>
      <xdr:row>460</xdr:row>
      <xdr:rowOff>0</xdr:rowOff>
    </xdr:to>
    <xdr:pic>
      <xdr:nvPicPr>
        <xdr:cNvPr id="19" name="Picture 18">
          <a:extLst>
            <a:ext uri="{FF2B5EF4-FFF2-40B4-BE49-F238E27FC236}">
              <a16:creationId xmlns:a16="http://schemas.microsoft.com/office/drawing/2014/main" id="{A7BBAF3D-3D7C-190D-C0B9-FE381978FE39}"/>
            </a:ext>
          </a:extLst>
        </xdr:cNvPr>
        <xdr:cNvPicPr>
          <a:picLocks noChangeAspect="1"/>
        </xdr:cNvPicPr>
      </xdr:nvPicPr>
      <xdr:blipFill>
        <a:blip xmlns:r="http://schemas.openxmlformats.org/officeDocument/2006/relationships" r:embed="rId16"/>
        <a:stretch>
          <a:fillRect/>
        </a:stretch>
      </xdr:blipFill>
      <xdr:spPr>
        <a:xfrm>
          <a:off x="612913" y="72618442"/>
          <a:ext cx="4257219" cy="3490449"/>
        </a:xfrm>
        <a:prstGeom prst="rect">
          <a:avLst/>
        </a:prstGeom>
      </xdr:spPr>
    </xdr:pic>
    <xdr:clientData/>
  </xdr:twoCellAnchor>
  <xdr:twoCellAnchor editAs="oneCell">
    <xdr:from>
      <xdr:col>1</xdr:col>
      <xdr:colOff>0</xdr:colOff>
      <xdr:row>529</xdr:row>
      <xdr:rowOff>0</xdr:rowOff>
    </xdr:from>
    <xdr:to>
      <xdr:col>5</xdr:col>
      <xdr:colOff>0</xdr:colOff>
      <xdr:row>543</xdr:row>
      <xdr:rowOff>82580</xdr:rowOff>
    </xdr:to>
    <xdr:pic>
      <xdr:nvPicPr>
        <xdr:cNvPr id="20" name="Picture 19">
          <a:extLst>
            <a:ext uri="{FF2B5EF4-FFF2-40B4-BE49-F238E27FC236}">
              <a16:creationId xmlns:a16="http://schemas.microsoft.com/office/drawing/2014/main" id="{700775E6-5C17-75C3-641E-88A3A76A2098}"/>
            </a:ext>
          </a:extLst>
        </xdr:cNvPr>
        <xdr:cNvPicPr>
          <a:picLocks noChangeAspect="1"/>
        </xdr:cNvPicPr>
      </xdr:nvPicPr>
      <xdr:blipFill>
        <a:blip xmlns:r="http://schemas.openxmlformats.org/officeDocument/2006/relationships" r:embed="rId17"/>
        <a:stretch>
          <a:fillRect/>
        </a:stretch>
      </xdr:blipFill>
      <xdr:spPr>
        <a:xfrm>
          <a:off x="612913" y="86395891"/>
          <a:ext cx="4199283" cy="2169797"/>
        </a:xfrm>
        <a:prstGeom prst="rect">
          <a:avLst/>
        </a:prstGeom>
      </xdr:spPr>
    </xdr:pic>
    <xdr:clientData/>
  </xdr:twoCellAnchor>
  <xdr:twoCellAnchor editAs="oneCell">
    <xdr:from>
      <xdr:col>1</xdr:col>
      <xdr:colOff>0</xdr:colOff>
      <xdr:row>558</xdr:row>
      <xdr:rowOff>0</xdr:rowOff>
    </xdr:from>
    <xdr:to>
      <xdr:col>4</xdr:col>
      <xdr:colOff>597361</xdr:colOff>
      <xdr:row>572</xdr:row>
      <xdr:rowOff>0</xdr:rowOff>
    </xdr:to>
    <xdr:pic>
      <xdr:nvPicPr>
        <xdr:cNvPr id="21" name="Picture 20">
          <a:extLst>
            <a:ext uri="{FF2B5EF4-FFF2-40B4-BE49-F238E27FC236}">
              <a16:creationId xmlns:a16="http://schemas.microsoft.com/office/drawing/2014/main" id="{00427DD1-B048-EFD9-8229-EE6BF21EBB80}"/>
            </a:ext>
          </a:extLst>
        </xdr:cNvPr>
        <xdr:cNvPicPr>
          <a:picLocks noChangeAspect="1"/>
        </xdr:cNvPicPr>
      </xdr:nvPicPr>
      <xdr:blipFill>
        <a:blip xmlns:r="http://schemas.openxmlformats.org/officeDocument/2006/relationships" r:embed="rId18"/>
        <a:stretch>
          <a:fillRect/>
        </a:stretch>
      </xdr:blipFill>
      <xdr:spPr>
        <a:xfrm>
          <a:off x="612913" y="90719413"/>
          <a:ext cx="4183731" cy="2087217"/>
        </a:xfrm>
        <a:prstGeom prst="rect">
          <a:avLst/>
        </a:prstGeom>
      </xdr:spPr>
    </xdr:pic>
    <xdr:clientData/>
  </xdr:twoCellAnchor>
  <xdr:twoCellAnchor editAs="oneCell">
    <xdr:from>
      <xdr:col>1</xdr:col>
      <xdr:colOff>0</xdr:colOff>
      <xdr:row>574</xdr:row>
      <xdr:rowOff>0</xdr:rowOff>
    </xdr:from>
    <xdr:to>
      <xdr:col>3</xdr:col>
      <xdr:colOff>0</xdr:colOff>
      <xdr:row>588</xdr:row>
      <xdr:rowOff>110556</xdr:rowOff>
    </xdr:to>
    <xdr:pic>
      <xdr:nvPicPr>
        <xdr:cNvPr id="22" name="Picture 21">
          <a:extLst>
            <a:ext uri="{FF2B5EF4-FFF2-40B4-BE49-F238E27FC236}">
              <a16:creationId xmlns:a16="http://schemas.microsoft.com/office/drawing/2014/main" id="{708C5A25-5D63-8862-A816-181B0DE6DCDE}"/>
            </a:ext>
          </a:extLst>
        </xdr:cNvPr>
        <xdr:cNvPicPr>
          <a:picLocks noChangeAspect="1"/>
        </xdr:cNvPicPr>
      </xdr:nvPicPr>
      <xdr:blipFill>
        <a:blip xmlns:r="http://schemas.openxmlformats.org/officeDocument/2006/relationships" r:embed="rId19"/>
        <a:stretch>
          <a:fillRect/>
        </a:stretch>
      </xdr:blipFill>
      <xdr:spPr>
        <a:xfrm>
          <a:off x="612913" y="93104804"/>
          <a:ext cx="2973457" cy="2197773"/>
        </a:xfrm>
        <a:prstGeom prst="rect">
          <a:avLst/>
        </a:prstGeom>
      </xdr:spPr>
    </xdr:pic>
    <xdr:clientData/>
  </xdr:twoCellAnchor>
  <xdr:twoCellAnchor editAs="oneCell">
    <xdr:from>
      <xdr:col>1</xdr:col>
      <xdr:colOff>0</xdr:colOff>
      <xdr:row>613</xdr:row>
      <xdr:rowOff>0</xdr:rowOff>
    </xdr:from>
    <xdr:to>
      <xdr:col>3</xdr:col>
      <xdr:colOff>0</xdr:colOff>
      <xdr:row>620</xdr:row>
      <xdr:rowOff>116663</xdr:rowOff>
    </xdr:to>
    <xdr:pic>
      <xdr:nvPicPr>
        <xdr:cNvPr id="23" name="Picture 22">
          <a:extLst>
            <a:ext uri="{FF2B5EF4-FFF2-40B4-BE49-F238E27FC236}">
              <a16:creationId xmlns:a16="http://schemas.microsoft.com/office/drawing/2014/main" id="{ECF8E9B9-204A-4484-F7A4-D1EE728CB278}"/>
            </a:ext>
          </a:extLst>
        </xdr:cNvPr>
        <xdr:cNvPicPr>
          <a:picLocks noChangeAspect="1"/>
        </xdr:cNvPicPr>
      </xdr:nvPicPr>
      <xdr:blipFill>
        <a:blip xmlns:r="http://schemas.openxmlformats.org/officeDocument/2006/relationships" r:embed="rId20"/>
        <a:stretch>
          <a:fillRect/>
        </a:stretch>
      </xdr:blipFill>
      <xdr:spPr>
        <a:xfrm>
          <a:off x="612913" y="98919196"/>
          <a:ext cx="2973457" cy="1160272"/>
        </a:xfrm>
        <a:prstGeom prst="rect">
          <a:avLst/>
        </a:prstGeom>
      </xdr:spPr>
    </xdr:pic>
    <xdr:clientData/>
  </xdr:twoCellAnchor>
  <xdr:twoCellAnchor editAs="oneCell">
    <xdr:from>
      <xdr:col>1</xdr:col>
      <xdr:colOff>0</xdr:colOff>
      <xdr:row>632</xdr:row>
      <xdr:rowOff>0</xdr:rowOff>
    </xdr:from>
    <xdr:to>
      <xdr:col>3</xdr:col>
      <xdr:colOff>0</xdr:colOff>
      <xdr:row>640</xdr:row>
      <xdr:rowOff>135516</xdr:rowOff>
    </xdr:to>
    <xdr:pic>
      <xdr:nvPicPr>
        <xdr:cNvPr id="24" name="Picture 23">
          <a:extLst>
            <a:ext uri="{FF2B5EF4-FFF2-40B4-BE49-F238E27FC236}">
              <a16:creationId xmlns:a16="http://schemas.microsoft.com/office/drawing/2014/main" id="{1CA952C2-3C76-1E1A-3A80-1D9506901BDA}"/>
            </a:ext>
          </a:extLst>
        </xdr:cNvPr>
        <xdr:cNvPicPr>
          <a:picLocks noChangeAspect="1"/>
        </xdr:cNvPicPr>
      </xdr:nvPicPr>
      <xdr:blipFill>
        <a:blip xmlns:r="http://schemas.openxmlformats.org/officeDocument/2006/relationships" r:embed="rId21"/>
        <a:stretch>
          <a:fillRect/>
        </a:stretch>
      </xdr:blipFill>
      <xdr:spPr>
        <a:xfrm>
          <a:off x="612913" y="101751848"/>
          <a:ext cx="2973457" cy="1328211"/>
        </a:xfrm>
        <a:prstGeom prst="rect">
          <a:avLst/>
        </a:prstGeom>
      </xdr:spPr>
    </xdr:pic>
    <xdr:clientData/>
  </xdr:twoCellAnchor>
  <xdr:twoCellAnchor editAs="oneCell">
    <xdr:from>
      <xdr:col>1</xdr:col>
      <xdr:colOff>0</xdr:colOff>
      <xdr:row>648</xdr:row>
      <xdr:rowOff>0</xdr:rowOff>
    </xdr:from>
    <xdr:to>
      <xdr:col>3</xdr:col>
      <xdr:colOff>0</xdr:colOff>
      <xdr:row>653</xdr:row>
      <xdr:rowOff>2317</xdr:rowOff>
    </xdr:to>
    <xdr:pic>
      <xdr:nvPicPr>
        <xdr:cNvPr id="25" name="Picture 24">
          <a:extLst>
            <a:ext uri="{FF2B5EF4-FFF2-40B4-BE49-F238E27FC236}">
              <a16:creationId xmlns:a16="http://schemas.microsoft.com/office/drawing/2014/main" id="{47243186-4753-E729-EAD8-D2D465434CC9}"/>
            </a:ext>
          </a:extLst>
        </xdr:cNvPr>
        <xdr:cNvPicPr>
          <a:picLocks noChangeAspect="1"/>
        </xdr:cNvPicPr>
      </xdr:nvPicPr>
      <xdr:blipFill>
        <a:blip xmlns:r="http://schemas.openxmlformats.org/officeDocument/2006/relationships" r:embed="rId22"/>
        <a:stretch>
          <a:fillRect/>
        </a:stretch>
      </xdr:blipFill>
      <xdr:spPr>
        <a:xfrm>
          <a:off x="612913" y="104137239"/>
          <a:ext cx="2973457" cy="7477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6E0B2-CDC3-4C29-B7E8-6BBF063C40AE}">
  <dimension ref="B2:C2"/>
  <sheetViews>
    <sheetView tabSelected="1" workbookViewId="0">
      <selection activeCell="C2" sqref="C2"/>
    </sheetView>
  </sheetViews>
  <sheetFormatPr defaultRowHeight="15" x14ac:dyDescent="0.25"/>
  <sheetData>
    <row r="2" spans="2:3" x14ac:dyDescent="0.25">
      <c r="B2" s="2" t="s">
        <v>20</v>
      </c>
      <c r="C2" s="2" t="s">
        <v>407</v>
      </c>
    </row>
  </sheetData>
  <hyperlinks>
    <hyperlink ref="B2" location="'Module 6'!A1" display="Module 6" xr:uid="{D1F28167-7CB7-4AC7-8519-1DFF8AC072EA}"/>
    <hyperlink ref="C2" location="WSE6.2!A1" display="WSE6.2" xr:uid="{7BD4027D-00AD-4ECB-8F8B-7AAF337D53BB}"/>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44E74-B6A3-4117-80B7-38BEC42B38CF}">
  <dimension ref="A1:H698"/>
  <sheetViews>
    <sheetView topLeftCell="A578" zoomScale="115" zoomScaleNormal="115" workbookViewId="0">
      <selection activeCell="C611" sqref="C611"/>
    </sheetView>
  </sheetViews>
  <sheetFormatPr defaultRowHeight="12" x14ac:dyDescent="0.2"/>
  <cols>
    <col min="1" max="1" width="9.140625" style="1"/>
    <col min="2" max="2" width="22.42578125" style="1" customWidth="1"/>
    <col min="3" max="3" width="22.140625" style="1" customWidth="1"/>
    <col min="4" max="9" width="9.140625" style="1"/>
    <col min="10" max="11" width="9" style="1" customWidth="1"/>
    <col min="12" max="16384" width="9.140625" style="1"/>
  </cols>
  <sheetData>
    <row r="1" spans="1:2" ht="15" x14ac:dyDescent="0.25">
      <c r="A1" s="2" t="s">
        <v>0</v>
      </c>
    </row>
    <row r="3" spans="1:2" x14ac:dyDescent="0.2">
      <c r="B3" s="1" t="s">
        <v>1</v>
      </c>
    </row>
    <row r="5" spans="1:2" x14ac:dyDescent="0.2">
      <c r="B5" s="1" t="s">
        <v>2</v>
      </c>
    </row>
    <row r="6" spans="1:2" x14ac:dyDescent="0.2">
      <c r="B6" s="1" t="s">
        <v>3</v>
      </c>
    </row>
    <row r="8" spans="1:2" x14ac:dyDescent="0.2">
      <c r="B8" s="3" t="s">
        <v>9</v>
      </c>
    </row>
    <row r="9" spans="1:2" x14ac:dyDescent="0.2">
      <c r="B9" s="1" t="s">
        <v>4</v>
      </c>
    </row>
    <row r="10" spans="1:2" x14ac:dyDescent="0.2">
      <c r="B10" s="1" t="s">
        <v>5</v>
      </c>
    </row>
    <row r="11" spans="1:2" x14ac:dyDescent="0.2">
      <c r="B11" s="1" t="s">
        <v>6</v>
      </c>
    </row>
    <row r="12" spans="1:2" x14ac:dyDescent="0.2">
      <c r="B12" s="1" t="s">
        <v>7</v>
      </c>
    </row>
    <row r="13" spans="1:2" x14ac:dyDescent="0.2">
      <c r="B13" s="1" t="s">
        <v>10</v>
      </c>
    </row>
    <row r="14" spans="1:2" x14ac:dyDescent="0.2">
      <c r="B14" s="1" t="s">
        <v>8</v>
      </c>
    </row>
    <row r="17" spans="2:2" x14ac:dyDescent="0.2">
      <c r="B17" s="1" t="s">
        <v>11</v>
      </c>
    </row>
    <row r="18" spans="2:2" x14ac:dyDescent="0.2">
      <c r="B18" s="1" t="s">
        <v>12</v>
      </c>
    </row>
    <row r="19" spans="2:2" x14ac:dyDescent="0.2">
      <c r="B19" s="1" t="s">
        <v>13</v>
      </c>
    </row>
    <row r="22" spans="2:2" x14ac:dyDescent="0.2">
      <c r="B22" s="1" t="s">
        <v>14</v>
      </c>
    </row>
    <row r="24" spans="2:2" x14ac:dyDescent="0.2">
      <c r="B24" s="1" t="s">
        <v>15</v>
      </c>
    </row>
    <row r="25" spans="2:2" x14ac:dyDescent="0.2">
      <c r="B25" s="1" t="s">
        <v>16</v>
      </c>
    </row>
    <row r="26" spans="2:2" x14ac:dyDescent="0.2">
      <c r="B26" s="1" t="s">
        <v>17</v>
      </c>
    </row>
    <row r="27" spans="2:2" x14ac:dyDescent="0.2">
      <c r="B27" s="1" t="s">
        <v>18</v>
      </c>
    </row>
    <row r="28" spans="2:2" x14ac:dyDescent="0.2">
      <c r="B28" s="1" t="s">
        <v>19</v>
      </c>
    </row>
    <row r="58" spans="2:3" x14ac:dyDescent="0.2">
      <c r="B58" s="1" t="s">
        <v>21</v>
      </c>
    </row>
    <row r="60" spans="2:3" x14ac:dyDescent="0.2">
      <c r="B60" s="1" t="s">
        <v>22</v>
      </c>
      <c r="C60" s="1" t="s">
        <v>23</v>
      </c>
    </row>
    <row r="61" spans="2:3" x14ac:dyDescent="0.2">
      <c r="B61" s="1" t="s">
        <v>24</v>
      </c>
      <c r="C61" s="1" t="s">
        <v>25</v>
      </c>
    </row>
    <row r="63" spans="2:3" x14ac:dyDescent="0.2">
      <c r="B63" s="1" t="s">
        <v>26</v>
      </c>
    </row>
    <row r="64" spans="2:3" x14ac:dyDescent="0.2">
      <c r="B64" s="1" t="s">
        <v>27</v>
      </c>
    </row>
    <row r="65" spans="2:2" x14ac:dyDescent="0.2">
      <c r="B65" s="1" t="s">
        <v>28</v>
      </c>
    </row>
    <row r="66" spans="2:2" x14ac:dyDescent="0.2">
      <c r="B66" s="1" t="s">
        <v>29</v>
      </c>
    </row>
    <row r="68" spans="2:2" x14ac:dyDescent="0.2">
      <c r="B68" s="1" t="s">
        <v>30</v>
      </c>
    </row>
    <row r="69" spans="2:2" x14ac:dyDescent="0.2">
      <c r="B69" s="1" t="s">
        <v>31</v>
      </c>
    </row>
    <row r="71" spans="2:2" x14ac:dyDescent="0.2">
      <c r="B71" s="3" t="s">
        <v>35</v>
      </c>
    </row>
    <row r="72" spans="2:2" x14ac:dyDescent="0.2">
      <c r="B72" s="3" t="s">
        <v>32</v>
      </c>
    </row>
    <row r="73" spans="2:2" x14ac:dyDescent="0.2">
      <c r="B73" s="3" t="s">
        <v>33</v>
      </c>
    </row>
    <row r="74" spans="2:2" x14ac:dyDescent="0.2">
      <c r="B74" s="3" t="s">
        <v>34</v>
      </c>
    </row>
    <row r="75" spans="2:2" x14ac:dyDescent="0.2">
      <c r="B75" s="3"/>
    </row>
    <row r="77" spans="2:2" x14ac:dyDescent="0.2">
      <c r="B77" s="1" t="s">
        <v>36</v>
      </c>
    </row>
    <row r="80" spans="2:2" x14ac:dyDescent="0.2">
      <c r="B80" s="1" t="s">
        <v>37</v>
      </c>
    </row>
    <row r="81" spans="2:3" x14ac:dyDescent="0.2">
      <c r="B81" s="1" t="s">
        <v>38</v>
      </c>
    </row>
    <row r="82" spans="2:3" x14ac:dyDescent="0.2">
      <c r="B82" s="1" t="s">
        <v>39</v>
      </c>
    </row>
    <row r="83" spans="2:3" x14ac:dyDescent="0.2">
      <c r="B83" s="1" t="s">
        <v>40</v>
      </c>
    </row>
    <row r="85" spans="2:3" x14ac:dyDescent="0.2">
      <c r="B85" s="1" t="s">
        <v>41</v>
      </c>
    </row>
    <row r="87" spans="2:3" x14ac:dyDescent="0.2">
      <c r="B87" s="3" t="s">
        <v>42</v>
      </c>
    </row>
    <row r="89" spans="2:3" x14ac:dyDescent="0.2">
      <c r="B89" s="1" t="s">
        <v>43</v>
      </c>
    </row>
    <row r="90" spans="2:3" x14ac:dyDescent="0.2">
      <c r="B90" s="1" t="s">
        <v>44</v>
      </c>
    </row>
    <row r="93" spans="2:3" x14ac:dyDescent="0.2">
      <c r="B93" s="3" t="s">
        <v>45</v>
      </c>
    </row>
    <row r="94" spans="2:3" x14ac:dyDescent="0.2">
      <c r="B94" s="4" t="s">
        <v>47</v>
      </c>
    </row>
    <row r="95" spans="2:3" x14ac:dyDescent="0.2">
      <c r="C95" s="1" t="s">
        <v>46</v>
      </c>
    </row>
    <row r="96" spans="2:3" x14ac:dyDescent="0.2">
      <c r="C96" s="1" t="s">
        <v>51</v>
      </c>
    </row>
    <row r="97" spans="2:3" x14ac:dyDescent="0.2">
      <c r="C97" s="1" t="s">
        <v>52</v>
      </c>
    </row>
    <row r="98" spans="2:3" x14ac:dyDescent="0.2">
      <c r="B98" s="4" t="s">
        <v>53</v>
      </c>
    </row>
    <row r="99" spans="2:3" x14ac:dyDescent="0.2">
      <c r="B99" s="4" t="s">
        <v>48</v>
      </c>
    </row>
    <row r="100" spans="2:3" x14ac:dyDescent="0.2">
      <c r="C100" s="1" t="s">
        <v>49</v>
      </c>
    </row>
    <row r="101" spans="2:3" x14ac:dyDescent="0.2">
      <c r="C101" s="1" t="s">
        <v>50</v>
      </c>
    </row>
    <row r="103" spans="2:3" x14ac:dyDescent="0.2">
      <c r="B103" s="1" t="s">
        <v>54</v>
      </c>
    </row>
    <row r="104" spans="2:3" x14ac:dyDescent="0.2">
      <c r="B104" s="1" t="s">
        <v>55</v>
      </c>
    </row>
    <row r="105" spans="2:3" x14ac:dyDescent="0.2">
      <c r="B105" s="1" t="s">
        <v>56</v>
      </c>
    </row>
    <row r="137" spans="2:2" x14ac:dyDescent="0.2">
      <c r="B137" s="1" t="s">
        <v>45</v>
      </c>
    </row>
    <row r="138" spans="2:2" x14ac:dyDescent="0.2">
      <c r="B138" s="1" t="s">
        <v>57</v>
      </c>
    </row>
    <row r="139" spans="2:2" x14ac:dyDescent="0.2">
      <c r="B139" s="1" t="s">
        <v>58</v>
      </c>
    </row>
    <row r="140" spans="2:2" x14ac:dyDescent="0.2">
      <c r="B140" s="1" t="s">
        <v>48</v>
      </c>
    </row>
    <row r="142" spans="2:2" x14ac:dyDescent="0.2">
      <c r="B142" s="1" t="s">
        <v>59</v>
      </c>
    </row>
    <row r="143" spans="2:2" x14ac:dyDescent="0.2">
      <c r="B143" s="1" t="s">
        <v>60</v>
      </c>
    </row>
    <row r="144" spans="2:2" x14ac:dyDescent="0.2">
      <c r="B144" s="1" t="s">
        <v>61</v>
      </c>
    </row>
    <row r="145" spans="2:2" x14ac:dyDescent="0.2">
      <c r="B145" s="1" t="s">
        <v>62</v>
      </c>
    </row>
    <row r="146" spans="2:2" x14ac:dyDescent="0.2">
      <c r="B146" s="1" t="s">
        <v>63</v>
      </c>
    </row>
    <row r="147" spans="2:2" x14ac:dyDescent="0.2">
      <c r="B147" s="1" t="s">
        <v>64</v>
      </c>
    </row>
    <row r="149" spans="2:2" x14ac:dyDescent="0.2">
      <c r="B149" s="1" t="s">
        <v>65</v>
      </c>
    </row>
    <row r="172" spans="2:2" x14ac:dyDescent="0.2">
      <c r="B172" s="1" t="s">
        <v>66</v>
      </c>
    </row>
    <row r="174" spans="2:2" x14ac:dyDescent="0.2">
      <c r="B174" s="1" t="s">
        <v>67</v>
      </c>
    </row>
    <row r="175" spans="2:2" x14ac:dyDescent="0.2">
      <c r="B175" s="1" t="s">
        <v>68</v>
      </c>
    </row>
    <row r="176" spans="2:2" x14ac:dyDescent="0.2">
      <c r="B176" s="1" t="s">
        <v>69</v>
      </c>
    </row>
    <row r="189" spans="2:2" x14ac:dyDescent="0.2">
      <c r="B189" s="1" t="s">
        <v>70</v>
      </c>
    </row>
    <row r="190" spans="2:2" x14ac:dyDescent="0.2">
      <c r="B190" s="1" t="s">
        <v>71</v>
      </c>
    </row>
    <row r="192" spans="2:2" x14ac:dyDescent="0.2">
      <c r="B192" s="1" t="s">
        <v>72</v>
      </c>
    </row>
    <row r="217" spans="2:2" x14ac:dyDescent="0.2">
      <c r="B217" s="1" t="s">
        <v>73</v>
      </c>
    </row>
    <row r="218" spans="2:2" x14ac:dyDescent="0.2">
      <c r="B218" s="1" t="s">
        <v>74</v>
      </c>
    </row>
    <row r="219" spans="2:2" x14ac:dyDescent="0.2">
      <c r="B219" s="1" t="s">
        <v>75</v>
      </c>
    </row>
    <row r="220" spans="2:2" x14ac:dyDescent="0.2">
      <c r="B220" s="1" t="s">
        <v>76</v>
      </c>
    </row>
    <row r="222" spans="2:2" x14ac:dyDescent="0.2">
      <c r="B222" s="1" t="s">
        <v>77</v>
      </c>
    </row>
    <row r="223" spans="2:2" x14ac:dyDescent="0.2">
      <c r="B223" s="1" t="s">
        <v>78</v>
      </c>
    </row>
    <row r="225" spans="2:4" x14ac:dyDescent="0.2">
      <c r="B225" s="1" t="s">
        <v>277</v>
      </c>
    </row>
    <row r="226" spans="2:4" x14ac:dyDescent="0.2">
      <c r="B226" s="1" t="s">
        <v>278</v>
      </c>
      <c r="C226" s="1" t="s">
        <v>279</v>
      </c>
      <c r="D226" s="1" t="s">
        <v>280</v>
      </c>
    </row>
    <row r="227" spans="2:4" x14ac:dyDescent="0.2">
      <c r="B227" s="1" t="s">
        <v>281</v>
      </c>
    </row>
    <row r="228" spans="2:4" x14ac:dyDescent="0.2">
      <c r="B228" s="1" t="s">
        <v>282</v>
      </c>
    </row>
    <row r="229" spans="2:4" x14ac:dyDescent="0.2">
      <c r="B229" s="1" t="s">
        <v>283</v>
      </c>
    </row>
    <row r="246" spans="2:2" x14ac:dyDescent="0.2">
      <c r="B246" s="1" t="s">
        <v>79</v>
      </c>
    </row>
    <row r="248" spans="2:2" x14ac:dyDescent="0.2">
      <c r="B248" s="1" t="s">
        <v>80</v>
      </c>
    </row>
    <row r="308" spans="2:3" x14ac:dyDescent="0.2">
      <c r="B308" s="1" t="s">
        <v>81</v>
      </c>
    </row>
    <row r="309" spans="2:3" x14ac:dyDescent="0.2">
      <c r="B309" s="1" t="s">
        <v>82</v>
      </c>
    </row>
    <row r="310" spans="2:3" x14ac:dyDescent="0.2">
      <c r="B310" s="1" t="s">
        <v>83</v>
      </c>
    </row>
    <row r="311" spans="2:3" x14ac:dyDescent="0.2">
      <c r="B311" s="1" t="s">
        <v>84</v>
      </c>
    </row>
    <row r="312" spans="2:3" x14ac:dyDescent="0.2">
      <c r="B312" s="1" t="s">
        <v>85</v>
      </c>
    </row>
    <row r="315" spans="2:3" x14ac:dyDescent="0.2">
      <c r="B315" s="3" t="s">
        <v>87</v>
      </c>
      <c r="C315" s="3" t="s">
        <v>86</v>
      </c>
    </row>
    <row r="316" spans="2:3" s="5" customFormat="1" ht="60.75" customHeight="1" x14ac:dyDescent="0.25">
      <c r="B316" s="5" t="s">
        <v>88</v>
      </c>
      <c r="C316" s="5" t="s">
        <v>89</v>
      </c>
    </row>
    <row r="317" spans="2:3" s="5" customFormat="1" ht="93.75" customHeight="1" x14ac:dyDescent="0.25">
      <c r="B317" s="5" t="s">
        <v>90</v>
      </c>
      <c r="C317" s="5" t="s">
        <v>91</v>
      </c>
    </row>
    <row r="318" spans="2:3" s="5" customFormat="1" ht="105.75" customHeight="1" x14ac:dyDescent="0.25">
      <c r="B318" s="5" t="s">
        <v>92</v>
      </c>
      <c r="C318" s="5" t="s">
        <v>93</v>
      </c>
    </row>
    <row r="319" spans="2:3" s="5" customFormat="1" ht="119.25" customHeight="1" x14ac:dyDescent="0.25">
      <c r="B319" s="5" t="s">
        <v>94</v>
      </c>
      <c r="C319" s="5" t="s">
        <v>95</v>
      </c>
    </row>
    <row r="320" spans="2:3" s="5" customFormat="1" ht="36" customHeight="1" x14ac:dyDescent="0.25">
      <c r="B320" s="5" t="s">
        <v>96</v>
      </c>
      <c r="C320" s="5" t="s">
        <v>97</v>
      </c>
    </row>
    <row r="321" spans="2:8" s="5" customFormat="1" ht="60" x14ac:dyDescent="0.25">
      <c r="B321" s="5" t="s">
        <v>98</v>
      </c>
      <c r="C321" s="5" t="s">
        <v>99</v>
      </c>
    </row>
    <row r="322" spans="2:8" s="5" customFormat="1" ht="72" x14ac:dyDescent="0.25">
      <c r="B322" s="5" t="s">
        <v>100</v>
      </c>
      <c r="C322" s="5" t="s">
        <v>101</v>
      </c>
    </row>
    <row r="323" spans="2:8" s="5" customFormat="1" ht="73.5" customHeight="1" x14ac:dyDescent="0.25">
      <c r="B323" s="5" t="s">
        <v>109</v>
      </c>
      <c r="C323" s="5" t="s">
        <v>102</v>
      </c>
    </row>
    <row r="324" spans="2:8" s="5" customFormat="1" ht="60.75" customHeight="1" x14ac:dyDescent="0.25">
      <c r="B324" s="5" t="s">
        <v>103</v>
      </c>
      <c r="C324" s="5" t="s">
        <v>104</v>
      </c>
    </row>
    <row r="325" spans="2:8" s="5" customFormat="1" ht="71.25" customHeight="1" x14ac:dyDescent="0.25">
      <c r="B325" s="5" t="s">
        <v>105</v>
      </c>
      <c r="C325" s="5" t="s">
        <v>106</v>
      </c>
    </row>
    <row r="326" spans="2:8" s="5" customFormat="1" ht="48" x14ac:dyDescent="0.25">
      <c r="B326" s="5" t="s">
        <v>107</v>
      </c>
      <c r="C326" s="5" t="s">
        <v>108</v>
      </c>
    </row>
    <row r="328" spans="2:8" x14ac:dyDescent="0.2">
      <c r="D328" s="1" t="s">
        <v>110</v>
      </c>
      <c r="E328" s="1" t="s">
        <v>111</v>
      </c>
      <c r="F328" s="1" t="s">
        <v>112</v>
      </c>
      <c r="G328" s="1" t="s">
        <v>125</v>
      </c>
      <c r="H328" s="1" t="s">
        <v>126</v>
      </c>
    </row>
    <row r="329" spans="2:8" x14ac:dyDescent="0.2">
      <c r="B329" s="1" t="s">
        <v>122</v>
      </c>
      <c r="D329" s="7">
        <v>14200</v>
      </c>
      <c r="E329" s="7">
        <v>14200</v>
      </c>
      <c r="F329" s="7">
        <v>12700</v>
      </c>
      <c r="G329" s="9">
        <f>+D329/E329-1</f>
        <v>0</v>
      </c>
      <c r="H329" s="9">
        <f>+D329/F329-1</f>
        <v>0.11811023622047245</v>
      </c>
    </row>
    <row r="330" spans="2:8" x14ac:dyDescent="0.2">
      <c r="B330" s="1" t="s">
        <v>121</v>
      </c>
      <c r="D330" s="8">
        <v>-10800</v>
      </c>
      <c r="E330" s="8">
        <v>-10550</v>
      </c>
      <c r="F330" s="8">
        <v>-9200</v>
      </c>
      <c r="G330" s="12">
        <f t="shared" ref="G330:G343" si="0">+D330/E330-1</f>
        <v>2.3696682464454888E-2</v>
      </c>
      <c r="H330" s="12">
        <f>+D330/F330-1</f>
        <v>0.17391304347826098</v>
      </c>
    </row>
    <row r="331" spans="2:8" x14ac:dyDescent="0.2">
      <c r="B331" s="1" t="s">
        <v>120</v>
      </c>
      <c r="D331" s="10">
        <f>SUM(D329:D330)</f>
        <v>3400</v>
      </c>
      <c r="E331" s="10">
        <f>SUM(E329:E330)</f>
        <v>3650</v>
      </c>
      <c r="F331" s="10">
        <f>SUM(F329:F330)</f>
        <v>3500</v>
      </c>
      <c r="G331" s="9">
        <f t="shared" si="0"/>
        <v>-6.8493150684931559E-2</v>
      </c>
      <c r="H331" s="9">
        <f>+D331/F331-1</f>
        <v>-2.8571428571428581E-2</v>
      </c>
    </row>
    <row r="332" spans="2:8" x14ac:dyDescent="0.2">
      <c r="D332" s="7"/>
      <c r="E332" s="7"/>
      <c r="F332" s="7"/>
      <c r="G332" s="9"/>
      <c r="H332" s="9"/>
    </row>
    <row r="333" spans="2:8" x14ac:dyDescent="0.2">
      <c r="B333" s="1" t="s">
        <v>119</v>
      </c>
      <c r="D333" s="8">
        <v>-1325</v>
      </c>
      <c r="E333" s="8">
        <v>-1050</v>
      </c>
      <c r="F333" s="8">
        <v>-1180</v>
      </c>
      <c r="G333" s="12">
        <f t="shared" si="0"/>
        <v>0.26190476190476186</v>
      </c>
      <c r="H333" s="12">
        <f>+D333/F333-1</f>
        <v>0.12288135593220328</v>
      </c>
    </row>
    <row r="334" spans="2:8" x14ac:dyDescent="0.2">
      <c r="B334" s="1" t="s">
        <v>118</v>
      </c>
      <c r="D334" s="7">
        <f>SUM(D331:D333)</f>
        <v>2075</v>
      </c>
      <c r="E334" s="7">
        <f>SUM(E331:E333)</f>
        <v>2600</v>
      </c>
      <c r="F334" s="7">
        <f>SUM(F331:F333)</f>
        <v>2320</v>
      </c>
      <c r="G334" s="9">
        <f t="shared" si="0"/>
        <v>-0.20192307692307687</v>
      </c>
      <c r="H334" s="9">
        <f>+D334/F334-1</f>
        <v>-0.1056034482758621</v>
      </c>
    </row>
    <row r="335" spans="2:8" x14ac:dyDescent="0.2">
      <c r="D335" s="7"/>
      <c r="E335" s="7"/>
      <c r="F335" s="7"/>
      <c r="G335" s="9"/>
      <c r="H335" s="9"/>
    </row>
    <row r="336" spans="2:8" x14ac:dyDescent="0.2">
      <c r="B336" s="1" t="s">
        <v>117</v>
      </c>
      <c r="D336" s="7">
        <v>17060</v>
      </c>
      <c r="E336" s="7">
        <v>16960</v>
      </c>
      <c r="F336" s="7">
        <v>18250</v>
      </c>
      <c r="G336" s="9">
        <f t="shared" si="0"/>
        <v>5.8962264150943522E-3</v>
      </c>
      <c r="H336" s="9">
        <f>+D336/F336-1</f>
        <v>-6.5205479452054793E-2</v>
      </c>
    </row>
    <row r="337" spans="2:8" x14ac:dyDescent="0.2">
      <c r="B337" s="1" t="s">
        <v>116</v>
      </c>
      <c r="D337" s="7">
        <v>4040</v>
      </c>
      <c r="E337" s="7">
        <v>4250</v>
      </c>
      <c r="F337" s="7">
        <v>3900</v>
      </c>
      <c r="G337" s="9">
        <f t="shared" si="0"/>
        <v>-4.9411764705882377E-2</v>
      </c>
      <c r="H337" s="9">
        <f>+D337/F337-1</f>
        <v>3.5897435897435992E-2</v>
      </c>
    </row>
    <row r="338" spans="2:8" x14ac:dyDescent="0.2">
      <c r="B338" s="1" t="s">
        <v>115</v>
      </c>
      <c r="D338" s="7">
        <v>6750</v>
      </c>
      <c r="E338" s="7">
        <v>6390</v>
      </c>
      <c r="F338" s="7">
        <v>5400</v>
      </c>
      <c r="G338" s="9">
        <f t="shared" si="0"/>
        <v>5.6338028169014009E-2</v>
      </c>
      <c r="H338" s="9">
        <f>+D338/F338-1</f>
        <v>0.25</v>
      </c>
    </row>
    <row r="339" spans="2:8" x14ac:dyDescent="0.2">
      <c r="B339" s="1" t="s">
        <v>114</v>
      </c>
      <c r="D339" s="7">
        <v>-2200</v>
      </c>
      <c r="E339" s="7">
        <v>-2050</v>
      </c>
      <c r="F339" s="7">
        <v>-2100</v>
      </c>
      <c r="G339" s="9">
        <f t="shared" si="0"/>
        <v>7.3170731707317138E-2</v>
      </c>
      <c r="H339" s="9">
        <f>+D339/F339-1</f>
        <v>4.7619047619047672E-2</v>
      </c>
    </row>
    <row r="340" spans="2:8" x14ac:dyDescent="0.2">
      <c r="B340" s="1" t="s">
        <v>113</v>
      </c>
      <c r="D340" s="7">
        <v>-5133</v>
      </c>
      <c r="E340" s="7">
        <v>-4600</v>
      </c>
      <c r="F340" s="7">
        <v>-4200</v>
      </c>
      <c r="G340" s="9">
        <f t="shared" si="0"/>
        <v>0.11586956521739133</v>
      </c>
      <c r="H340" s="9">
        <f>+D340/F340-1</f>
        <v>0.2221428571428572</v>
      </c>
    </row>
    <row r="341" spans="2:8" x14ac:dyDescent="0.2">
      <c r="G341" s="9"/>
      <c r="H341" s="9"/>
    </row>
    <row r="342" spans="2:8" x14ac:dyDescent="0.2">
      <c r="B342" s="1" t="s">
        <v>123</v>
      </c>
      <c r="D342" s="7">
        <f>+D340/D330*365</f>
        <v>173.47638888888889</v>
      </c>
      <c r="E342" s="7">
        <f t="shared" ref="E342:F342" si="1">+E340/E330*365</f>
        <v>159.14691943127963</v>
      </c>
      <c r="F342" s="7">
        <f t="shared" si="1"/>
        <v>166.63043478260869</v>
      </c>
      <c r="G342" s="9">
        <f t="shared" si="0"/>
        <v>9.0039251207729487E-2</v>
      </c>
      <c r="H342" s="9">
        <f>+D342/F342-1</f>
        <v>4.1084656084656057E-2</v>
      </c>
    </row>
    <row r="343" spans="2:8" x14ac:dyDescent="0.2">
      <c r="B343" s="1" t="s">
        <v>124</v>
      </c>
      <c r="D343" s="7">
        <f>+D338/D329*365</f>
        <v>173.50352112676055</v>
      </c>
      <c r="E343" s="7">
        <f t="shared" ref="E343:F343" si="2">+E338/E329*365</f>
        <v>164.25</v>
      </c>
      <c r="F343" s="7">
        <f t="shared" si="2"/>
        <v>155.1968503937008</v>
      </c>
      <c r="G343" s="9">
        <f t="shared" si="0"/>
        <v>5.6338028169014009E-2</v>
      </c>
      <c r="H343" s="9">
        <f>+D343/F343-1</f>
        <v>0.11795774647887303</v>
      </c>
    </row>
    <row r="347" spans="2:8" x14ac:dyDescent="0.2">
      <c r="B347" s="1" t="s">
        <v>127</v>
      </c>
    </row>
    <row r="363" spans="2:3" x14ac:dyDescent="0.2">
      <c r="B363" s="1" t="s">
        <v>128</v>
      </c>
    </row>
    <row r="364" spans="2:3" x14ac:dyDescent="0.2">
      <c r="B364" s="1" t="s">
        <v>129</v>
      </c>
      <c r="C364" s="1" t="s">
        <v>132</v>
      </c>
    </row>
    <row r="365" spans="2:3" x14ac:dyDescent="0.2">
      <c r="B365" s="1" t="s">
        <v>125</v>
      </c>
      <c r="C365" s="1" t="s">
        <v>133</v>
      </c>
    </row>
    <row r="366" spans="2:3" x14ac:dyDescent="0.2">
      <c r="B366" s="1" t="s">
        <v>130</v>
      </c>
    </row>
    <row r="367" spans="2:3" x14ac:dyDescent="0.2">
      <c r="B367" s="1" t="s">
        <v>131</v>
      </c>
    </row>
    <row r="369" spans="2:2" x14ac:dyDescent="0.2">
      <c r="B369" s="1" t="s">
        <v>134</v>
      </c>
    </row>
    <row r="370" spans="2:2" x14ac:dyDescent="0.2">
      <c r="B370" s="1" t="s">
        <v>135</v>
      </c>
    </row>
    <row r="371" spans="2:2" x14ac:dyDescent="0.2">
      <c r="B371" s="1" t="s">
        <v>136</v>
      </c>
    </row>
    <row r="372" spans="2:2" x14ac:dyDescent="0.2">
      <c r="B372" s="1" t="s">
        <v>137</v>
      </c>
    </row>
    <row r="388" spans="2:5" x14ac:dyDescent="0.2">
      <c r="B388" s="1" t="s">
        <v>138</v>
      </c>
    </row>
    <row r="389" spans="2:5" x14ac:dyDescent="0.2">
      <c r="B389" s="1" t="s">
        <v>139</v>
      </c>
    </row>
    <row r="390" spans="2:5" x14ac:dyDescent="0.2">
      <c r="B390" s="1" t="s">
        <v>140</v>
      </c>
    </row>
    <row r="393" spans="2:5" x14ac:dyDescent="0.2">
      <c r="C393" s="1" t="s">
        <v>141</v>
      </c>
      <c r="D393" s="1" t="s">
        <v>142</v>
      </c>
      <c r="E393" s="1" t="s">
        <v>143</v>
      </c>
    </row>
    <row r="394" spans="2:5" x14ac:dyDescent="0.2">
      <c r="B394" s="1" t="s">
        <v>112</v>
      </c>
      <c r="C394" s="7">
        <v>1310</v>
      </c>
      <c r="D394" s="7">
        <v>1040</v>
      </c>
      <c r="E394" s="7">
        <v>270</v>
      </c>
    </row>
    <row r="395" spans="2:5" x14ac:dyDescent="0.2">
      <c r="B395" s="1" t="s">
        <v>144</v>
      </c>
      <c r="C395" s="7">
        <v>1700</v>
      </c>
      <c r="D395" s="7">
        <v>1436</v>
      </c>
      <c r="E395" s="7">
        <v>264</v>
      </c>
    </row>
    <row r="396" spans="2:5" x14ac:dyDescent="0.2">
      <c r="B396" s="1" t="s">
        <v>145</v>
      </c>
      <c r="C396" s="7">
        <f>1314*(4/3)</f>
        <v>1752</v>
      </c>
      <c r="D396" s="7">
        <f>1121*(4/3)</f>
        <v>1494.6666666666665</v>
      </c>
      <c r="E396" s="7">
        <f>194*(4/3)</f>
        <v>258.66666666666663</v>
      </c>
    </row>
    <row r="397" spans="2:5" x14ac:dyDescent="0.2">
      <c r="B397" s="1" t="s">
        <v>154</v>
      </c>
      <c r="C397" s="7">
        <f>SUM(D397:E397)</f>
        <v>1691.7</v>
      </c>
      <c r="D397" s="7">
        <f>+C407</f>
        <v>1435.2</v>
      </c>
      <c r="E397" s="7">
        <f>+C413</f>
        <v>256.5</v>
      </c>
    </row>
    <row r="398" spans="2:5" x14ac:dyDescent="0.2">
      <c r="C398" s="7">
        <f>+C397-C396</f>
        <v>-60.299999999999955</v>
      </c>
      <c r="D398" s="7">
        <f>+D397-D396</f>
        <v>-59.46666666666647</v>
      </c>
      <c r="E398" s="7">
        <f>+E397-E396</f>
        <v>-2.1666666666666288</v>
      </c>
    </row>
    <row r="399" spans="2:5" x14ac:dyDescent="0.2">
      <c r="B399" s="1" t="s">
        <v>155</v>
      </c>
      <c r="C399" s="9">
        <f>+C396/C397-1</f>
        <v>3.564461784004247E-2</v>
      </c>
      <c r="D399" s="9">
        <f>+D396/D397-1</f>
        <v>4.1434410999628302E-2</v>
      </c>
      <c r="E399" s="9">
        <f>+E396/E397-1</f>
        <v>8.447043534762777E-3</v>
      </c>
    </row>
    <row r="400" spans="2:5" x14ac:dyDescent="0.2">
      <c r="B400" s="1" t="s">
        <v>125</v>
      </c>
      <c r="C400" s="9">
        <f>+C396/C395-1</f>
        <v>3.0588235294117583E-2</v>
      </c>
      <c r="D400" s="9">
        <f>+D396/D395-1</f>
        <v>4.0854224698235742E-2</v>
      </c>
      <c r="E400" s="9">
        <f>+E396/E395-1</f>
        <v>-2.0202020202020332E-2</v>
      </c>
    </row>
    <row r="402" spans="2:3" x14ac:dyDescent="0.2">
      <c r="B402" s="1" t="s">
        <v>146</v>
      </c>
      <c r="C402" s="6">
        <v>47119</v>
      </c>
    </row>
    <row r="403" spans="2:3" x14ac:dyDescent="0.2">
      <c r="B403" s="1" t="s">
        <v>147</v>
      </c>
      <c r="C403" s="7">
        <f>+D394*1.32</f>
        <v>1372.8</v>
      </c>
    </row>
    <row r="404" spans="2:3" x14ac:dyDescent="0.2">
      <c r="C404" s="7">
        <f>+C403-D394</f>
        <v>332.79999999999995</v>
      </c>
    </row>
    <row r="405" spans="2:3" x14ac:dyDescent="0.2">
      <c r="B405" s="1" t="s">
        <v>148</v>
      </c>
      <c r="C405" s="7"/>
    </row>
    <row r="406" spans="2:3" x14ac:dyDescent="0.2">
      <c r="B406" s="11">
        <v>0.06</v>
      </c>
      <c r="C406" s="7">
        <f>+D394*1.06</f>
        <v>1102.4000000000001</v>
      </c>
    </row>
    <row r="407" spans="2:3" x14ac:dyDescent="0.2">
      <c r="B407" s="1" t="s">
        <v>153</v>
      </c>
      <c r="C407" s="7">
        <f>SUM(C404:C406)</f>
        <v>1435.2</v>
      </c>
    </row>
    <row r="408" spans="2:3" x14ac:dyDescent="0.2">
      <c r="C408" s="7"/>
    </row>
    <row r="409" spans="2:3" x14ac:dyDescent="0.2">
      <c r="B409" s="1" t="s">
        <v>149</v>
      </c>
      <c r="C409" s="7"/>
    </row>
    <row r="410" spans="2:3" x14ac:dyDescent="0.2">
      <c r="B410" s="1" t="s">
        <v>150</v>
      </c>
      <c r="C410" s="7">
        <f>+E394*0.25</f>
        <v>67.5</v>
      </c>
    </row>
    <row r="411" spans="2:3" x14ac:dyDescent="0.2">
      <c r="B411" s="1" t="s">
        <v>151</v>
      </c>
      <c r="C411" s="7">
        <f>0.8*C410</f>
        <v>54</v>
      </c>
    </row>
    <row r="412" spans="2:3" x14ac:dyDescent="0.2">
      <c r="C412" s="7">
        <f>+E394-C410</f>
        <v>202.5</v>
      </c>
    </row>
    <row r="413" spans="2:3" x14ac:dyDescent="0.2">
      <c r="B413" s="1" t="s">
        <v>152</v>
      </c>
      <c r="C413" s="7">
        <f>SUM(C411:C412)</f>
        <v>256.5</v>
      </c>
    </row>
    <row r="416" spans="2:3" x14ac:dyDescent="0.2">
      <c r="B416" s="1" t="s">
        <v>156</v>
      </c>
    </row>
    <row r="417" spans="2:2" x14ac:dyDescent="0.2">
      <c r="B417" s="1" t="s">
        <v>157</v>
      </c>
    </row>
    <row r="418" spans="2:2" x14ac:dyDescent="0.2">
      <c r="B418" s="1" t="s">
        <v>158</v>
      </c>
    </row>
    <row r="419" spans="2:2" x14ac:dyDescent="0.2">
      <c r="B419" s="1" t="s">
        <v>159</v>
      </c>
    </row>
    <row r="421" spans="2:2" x14ac:dyDescent="0.2">
      <c r="B421" s="13" t="s">
        <v>160</v>
      </c>
    </row>
    <row r="423" spans="2:2" x14ac:dyDescent="0.2">
      <c r="B423" s="15" t="s">
        <v>161</v>
      </c>
    </row>
    <row r="436" spans="2:2" x14ac:dyDescent="0.2">
      <c r="B436" s="1" t="s">
        <v>162</v>
      </c>
    </row>
    <row r="463" spans="2:2" x14ac:dyDescent="0.2">
      <c r="B463" s="1" t="s">
        <v>163</v>
      </c>
    </row>
    <row r="464" spans="2:2" x14ac:dyDescent="0.2">
      <c r="B464" s="1" t="s">
        <v>164</v>
      </c>
    </row>
    <row r="465" spans="2:3" x14ac:dyDescent="0.2">
      <c r="B465" s="1" t="s">
        <v>165</v>
      </c>
    </row>
    <row r="466" spans="2:3" x14ac:dyDescent="0.2">
      <c r="B466" s="1" t="s">
        <v>166</v>
      </c>
    </row>
    <row r="467" spans="2:3" x14ac:dyDescent="0.2">
      <c r="B467" s="1" t="s">
        <v>167</v>
      </c>
    </row>
    <row r="471" spans="2:3" x14ac:dyDescent="0.2">
      <c r="B471" s="1" t="s">
        <v>168</v>
      </c>
    </row>
    <row r="472" spans="2:3" x14ac:dyDescent="0.2">
      <c r="B472" s="1" t="s">
        <v>169</v>
      </c>
    </row>
    <row r="473" spans="2:3" x14ac:dyDescent="0.2">
      <c r="B473" s="1" t="s">
        <v>170</v>
      </c>
      <c r="C473" s="6">
        <v>46356</v>
      </c>
    </row>
    <row r="474" spans="2:3" x14ac:dyDescent="0.2">
      <c r="B474" s="1" t="s">
        <v>171</v>
      </c>
      <c r="C474" s="6">
        <v>46142</v>
      </c>
    </row>
    <row r="477" spans="2:3" x14ac:dyDescent="0.2">
      <c r="B477" s="1" t="s">
        <v>172</v>
      </c>
    </row>
    <row r="478" spans="2:3" x14ac:dyDescent="0.2">
      <c r="B478" s="1" t="s">
        <v>173</v>
      </c>
    </row>
    <row r="479" spans="2:3" x14ac:dyDescent="0.2">
      <c r="B479" s="1" t="s">
        <v>174</v>
      </c>
    </row>
    <row r="481" spans="2:2" x14ac:dyDescent="0.2">
      <c r="B481" s="1" t="s">
        <v>175</v>
      </c>
    </row>
    <row r="482" spans="2:2" x14ac:dyDescent="0.2">
      <c r="B482" s="1" t="s">
        <v>176</v>
      </c>
    </row>
    <row r="483" spans="2:2" x14ac:dyDescent="0.2">
      <c r="B483" s="1" t="s">
        <v>177</v>
      </c>
    </row>
    <row r="485" spans="2:2" x14ac:dyDescent="0.2">
      <c r="B485" s="1" t="s">
        <v>178</v>
      </c>
    </row>
    <row r="486" spans="2:2" x14ac:dyDescent="0.2">
      <c r="B486" s="1" t="s">
        <v>179</v>
      </c>
    </row>
    <row r="487" spans="2:2" x14ac:dyDescent="0.2">
      <c r="B487" s="1" t="s">
        <v>199</v>
      </c>
    </row>
    <row r="489" spans="2:2" x14ac:dyDescent="0.2">
      <c r="B489" s="1" t="s">
        <v>180</v>
      </c>
    </row>
    <row r="490" spans="2:2" x14ac:dyDescent="0.2">
      <c r="B490" s="1" t="s">
        <v>181</v>
      </c>
    </row>
    <row r="491" spans="2:2" x14ac:dyDescent="0.2">
      <c r="B491" s="1" t="s">
        <v>182</v>
      </c>
    </row>
    <row r="493" spans="2:2" x14ac:dyDescent="0.2">
      <c r="B493" s="1" t="s">
        <v>183</v>
      </c>
    </row>
    <row r="494" spans="2:2" x14ac:dyDescent="0.2">
      <c r="B494" s="1" t="s">
        <v>184</v>
      </c>
    </row>
    <row r="496" spans="2:2" x14ac:dyDescent="0.2">
      <c r="B496" s="1" t="s">
        <v>185</v>
      </c>
    </row>
    <row r="497" spans="2:2" x14ac:dyDescent="0.2">
      <c r="B497" s="1" t="s">
        <v>186</v>
      </c>
    </row>
    <row r="499" spans="2:2" x14ac:dyDescent="0.2">
      <c r="B499" s="1" t="s">
        <v>187</v>
      </c>
    </row>
    <row r="500" spans="2:2" x14ac:dyDescent="0.2">
      <c r="B500" s="1" t="s">
        <v>188</v>
      </c>
    </row>
    <row r="502" spans="2:2" x14ac:dyDescent="0.2">
      <c r="B502" s="1" t="s">
        <v>116</v>
      </c>
    </row>
    <row r="503" spans="2:2" x14ac:dyDescent="0.2">
      <c r="B503" s="1" t="s">
        <v>189</v>
      </c>
    </row>
    <row r="505" spans="2:2" x14ac:dyDescent="0.2">
      <c r="B505" s="1" t="s">
        <v>115</v>
      </c>
    </row>
    <row r="506" spans="2:2" x14ac:dyDescent="0.2">
      <c r="B506" s="1" t="s">
        <v>190</v>
      </c>
    </row>
    <row r="507" spans="2:2" x14ac:dyDescent="0.2">
      <c r="B507" s="1" t="s">
        <v>191</v>
      </c>
    </row>
    <row r="509" spans="2:2" x14ac:dyDescent="0.2">
      <c r="B509" s="1" t="s">
        <v>192</v>
      </c>
    </row>
    <row r="510" spans="2:2" x14ac:dyDescent="0.2">
      <c r="B510" s="1" t="s">
        <v>197</v>
      </c>
    </row>
    <row r="511" spans="2:2" x14ac:dyDescent="0.2">
      <c r="B511" s="1" t="s">
        <v>193</v>
      </c>
    </row>
    <row r="512" spans="2:2" x14ac:dyDescent="0.2">
      <c r="B512" s="1" t="s">
        <v>194</v>
      </c>
    </row>
    <row r="513" spans="2:2" x14ac:dyDescent="0.2">
      <c r="B513" s="16" t="s">
        <v>195</v>
      </c>
    </row>
    <row r="514" spans="2:2" x14ac:dyDescent="0.2">
      <c r="B514" s="1" t="s">
        <v>200</v>
      </c>
    </row>
    <row r="515" spans="2:2" x14ac:dyDescent="0.2">
      <c r="B515" s="1" t="s">
        <v>201</v>
      </c>
    </row>
    <row r="516" spans="2:2" x14ac:dyDescent="0.2">
      <c r="B516" s="1" t="s">
        <v>202</v>
      </c>
    </row>
    <row r="517" spans="2:2" x14ac:dyDescent="0.2">
      <c r="B517" s="1" t="s">
        <v>203</v>
      </c>
    </row>
    <row r="518" spans="2:2" x14ac:dyDescent="0.2">
      <c r="B518" s="1" t="s">
        <v>196</v>
      </c>
    </row>
    <row r="520" spans="2:2" x14ac:dyDescent="0.2">
      <c r="B520" s="1" t="s">
        <v>198</v>
      </c>
    </row>
    <row r="522" spans="2:2" x14ac:dyDescent="0.2">
      <c r="B522" s="1" t="s">
        <v>204</v>
      </c>
    </row>
    <row r="523" spans="2:2" x14ac:dyDescent="0.2">
      <c r="B523" s="1" t="s">
        <v>205</v>
      </c>
    </row>
    <row r="524" spans="2:2" x14ac:dyDescent="0.2">
      <c r="B524" s="1" t="s">
        <v>206</v>
      </c>
    </row>
    <row r="525" spans="2:2" x14ac:dyDescent="0.2">
      <c r="B525" s="1" t="s">
        <v>207</v>
      </c>
    </row>
    <row r="526" spans="2:2" x14ac:dyDescent="0.2">
      <c r="B526" s="1" t="s">
        <v>208</v>
      </c>
    </row>
    <row r="527" spans="2:2" x14ac:dyDescent="0.2">
      <c r="B527" s="1" t="s">
        <v>209</v>
      </c>
    </row>
    <row r="528" spans="2:2" x14ac:dyDescent="0.2">
      <c r="B528" s="1" t="s">
        <v>210</v>
      </c>
    </row>
    <row r="546" spans="2:2" x14ac:dyDescent="0.2">
      <c r="B546" s="1" t="s">
        <v>211</v>
      </c>
    </row>
    <row r="547" spans="2:2" x14ac:dyDescent="0.2">
      <c r="B547" s="1" t="s">
        <v>212</v>
      </c>
    </row>
    <row r="548" spans="2:2" x14ac:dyDescent="0.2">
      <c r="B548" s="1" t="s">
        <v>213</v>
      </c>
    </row>
    <row r="549" spans="2:2" x14ac:dyDescent="0.2">
      <c r="B549" s="1" t="s">
        <v>214</v>
      </c>
    </row>
    <row r="550" spans="2:2" x14ac:dyDescent="0.2">
      <c r="B550" s="1" t="s">
        <v>215</v>
      </c>
    </row>
    <row r="552" spans="2:2" x14ac:dyDescent="0.2">
      <c r="B552" s="1" t="s">
        <v>216</v>
      </c>
    </row>
    <row r="553" spans="2:2" x14ac:dyDescent="0.2">
      <c r="B553" s="1" t="s">
        <v>217</v>
      </c>
    </row>
    <row r="554" spans="2:2" x14ac:dyDescent="0.2">
      <c r="B554" s="1" t="s">
        <v>218</v>
      </c>
    </row>
    <row r="555" spans="2:2" x14ac:dyDescent="0.2">
      <c r="B555" s="1" t="s">
        <v>219</v>
      </c>
    </row>
    <row r="556" spans="2:2" x14ac:dyDescent="0.2">
      <c r="B556" s="1" t="s">
        <v>220</v>
      </c>
    </row>
    <row r="591" spans="2:4" x14ac:dyDescent="0.2">
      <c r="B591" s="1" t="s">
        <v>227</v>
      </c>
      <c r="C591" s="1" t="s">
        <v>225</v>
      </c>
      <c r="D591" s="1" t="s">
        <v>226</v>
      </c>
    </row>
    <row r="592" spans="2:4" x14ac:dyDescent="0.2">
      <c r="B592" s="1" t="s">
        <v>118</v>
      </c>
      <c r="C592" s="9">
        <v>0.05</v>
      </c>
      <c r="D592" s="9">
        <v>0.1</v>
      </c>
    </row>
    <row r="593" spans="2:4" x14ac:dyDescent="0.2">
      <c r="B593" s="1" t="s">
        <v>221</v>
      </c>
      <c r="C593" s="9">
        <v>5.0000000000000001E-3</v>
      </c>
      <c r="D593" s="9">
        <v>0.02</v>
      </c>
    </row>
    <row r="594" spans="2:4" x14ac:dyDescent="0.2">
      <c r="B594" s="1" t="s">
        <v>222</v>
      </c>
      <c r="C594" s="9">
        <v>5.0000000000000001E-3</v>
      </c>
      <c r="D594" s="9">
        <v>0.02</v>
      </c>
    </row>
    <row r="595" spans="2:4" x14ac:dyDescent="0.2">
      <c r="B595" s="1" t="s">
        <v>223</v>
      </c>
      <c r="C595" s="9">
        <v>5.0000000000000001E-3</v>
      </c>
      <c r="D595" s="9">
        <v>0.02</v>
      </c>
    </row>
    <row r="596" spans="2:4" x14ac:dyDescent="0.2">
      <c r="B596" s="1" t="s">
        <v>224</v>
      </c>
      <c r="C596" s="9">
        <v>2E-3</v>
      </c>
      <c r="D596" s="9">
        <v>0.05</v>
      </c>
    </row>
    <row r="598" spans="2:4" x14ac:dyDescent="0.2">
      <c r="B598" s="1" t="s">
        <v>228</v>
      </c>
    </row>
    <row r="599" spans="2:4" x14ac:dyDescent="0.2">
      <c r="B599" s="1" t="s">
        <v>229</v>
      </c>
    </row>
    <row r="600" spans="2:4" x14ac:dyDescent="0.2">
      <c r="B600" s="1" t="s">
        <v>230</v>
      </c>
    </row>
    <row r="602" spans="2:4" x14ac:dyDescent="0.2">
      <c r="C602" s="1" t="s">
        <v>231</v>
      </c>
    </row>
    <row r="603" spans="2:4" x14ac:dyDescent="0.2">
      <c r="B603" s="1" t="s">
        <v>222</v>
      </c>
      <c r="C603" s="1">
        <v>5000</v>
      </c>
    </row>
    <row r="604" spans="2:4" x14ac:dyDescent="0.2">
      <c r="B604" s="1" t="s">
        <v>120</v>
      </c>
      <c r="C604" s="1">
        <v>2000</v>
      </c>
    </row>
    <row r="605" spans="2:4" x14ac:dyDescent="0.2">
      <c r="B605" s="1" t="s">
        <v>118</v>
      </c>
      <c r="C605" s="1">
        <v>500</v>
      </c>
    </row>
    <row r="607" spans="2:4" x14ac:dyDescent="0.2">
      <c r="B607" s="1" t="s">
        <v>232</v>
      </c>
      <c r="C607" s="1">
        <f>+C605</f>
        <v>500</v>
      </c>
    </row>
    <row r="608" spans="2:4" x14ac:dyDescent="0.2">
      <c r="B608" s="1" t="s">
        <v>118</v>
      </c>
      <c r="C608" s="9">
        <v>0.05</v>
      </c>
      <c r="D608" s="9">
        <v>0.1</v>
      </c>
    </row>
    <row r="609" spans="2:4" x14ac:dyDescent="0.2">
      <c r="B609" s="1" t="s">
        <v>233</v>
      </c>
      <c r="C609" s="7">
        <f>+$C$607*C608</f>
        <v>25</v>
      </c>
      <c r="D609" s="7">
        <f>+$C$607*D608</f>
        <v>50</v>
      </c>
    </row>
    <row r="612" spans="2:4" x14ac:dyDescent="0.2">
      <c r="B612" s="1" t="s">
        <v>234</v>
      </c>
    </row>
    <row r="623" spans="2:4" x14ac:dyDescent="0.2">
      <c r="B623" s="1" t="s">
        <v>235</v>
      </c>
    </row>
    <row r="624" spans="2:4" x14ac:dyDescent="0.2">
      <c r="B624" s="1" t="s">
        <v>236</v>
      </c>
    </row>
    <row r="625" spans="2:2" x14ac:dyDescent="0.2">
      <c r="B625" s="1" t="s">
        <v>237</v>
      </c>
    </row>
    <row r="626" spans="2:2" x14ac:dyDescent="0.2">
      <c r="B626" s="1" t="s">
        <v>238</v>
      </c>
    </row>
    <row r="627" spans="2:2" x14ac:dyDescent="0.2">
      <c r="B627" s="1" t="s">
        <v>239</v>
      </c>
    </row>
    <row r="628" spans="2:2" x14ac:dyDescent="0.2">
      <c r="B628" s="1" t="s">
        <v>240</v>
      </c>
    </row>
    <row r="630" spans="2:2" x14ac:dyDescent="0.2">
      <c r="B630" s="1" t="s">
        <v>241</v>
      </c>
    </row>
    <row r="631" spans="2:2" x14ac:dyDescent="0.2">
      <c r="B631" s="1" t="s">
        <v>242</v>
      </c>
    </row>
    <row r="643" spans="2:2" x14ac:dyDescent="0.2">
      <c r="B643" s="1" t="s">
        <v>243</v>
      </c>
    </row>
    <row r="645" spans="2:2" x14ac:dyDescent="0.2">
      <c r="B645" s="1" t="s">
        <v>244</v>
      </c>
    </row>
    <row r="646" spans="2:2" x14ac:dyDescent="0.2">
      <c r="B646" s="1" t="s">
        <v>245</v>
      </c>
    </row>
    <row r="647" spans="2:2" x14ac:dyDescent="0.2">
      <c r="B647" s="1" t="s">
        <v>246</v>
      </c>
    </row>
    <row r="655" spans="2:2" x14ac:dyDescent="0.2">
      <c r="B655" s="1" t="s">
        <v>247</v>
      </c>
    </row>
    <row r="659" spans="2:7" x14ac:dyDescent="0.2">
      <c r="B659" s="1" t="s">
        <v>248</v>
      </c>
    </row>
    <row r="660" spans="2:7" x14ac:dyDescent="0.2">
      <c r="B660" s="1" t="s">
        <v>249</v>
      </c>
    </row>
    <row r="663" spans="2:7" x14ac:dyDescent="0.2">
      <c r="B663" s="1" t="s">
        <v>250</v>
      </c>
    </row>
    <row r="666" spans="2:7" x14ac:dyDescent="0.2">
      <c r="C666" s="1" t="s">
        <v>252</v>
      </c>
      <c r="D666" s="1" t="s">
        <v>251</v>
      </c>
      <c r="E666" s="1">
        <v>2024</v>
      </c>
      <c r="F666" s="1" t="s">
        <v>126</v>
      </c>
    </row>
    <row r="667" spans="2:7" x14ac:dyDescent="0.2">
      <c r="B667" s="1" t="s">
        <v>222</v>
      </c>
      <c r="C667" s="7">
        <f>2240*(12/9)</f>
        <v>2986.6666666666665</v>
      </c>
      <c r="D667" s="7">
        <v>2975</v>
      </c>
      <c r="E667" s="7">
        <v>3100</v>
      </c>
      <c r="F667" s="9">
        <f>+C667/E667-1</f>
        <v>-3.6559139784946293E-2</v>
      </c>
    </row>
    <row r="668" spans="2:7" x14ac:dyDescent="0.2">
      <c r="B668" s="1" t="s">
        <v>253</v>
      </c>
      <c r="C668" s="7">
        <f>64*(12/9)</f>
        <v>85.333333333333329</v>
      </c>
      <c r="D668" s="7">
        <v>245</v>
      </c>
      <c r="E668" s="7">
        <v>189</v>
      </c>
      <c r="F668" s="9">
        <f t="shared" ref="F668:F670" si="3">+C668/E668-1</f>
        <v>-0.54850088183421519</v>
      </c>
      <c r="G668" s="1" t="s">
        <v>256</v>
      </c>
    </row>
    <row r="669" spans="2:7" x14ac:dyDescent="0.2">
      <c r="B669" s="1" t="s">
        <v>254</v>
      </c>
      <c r="C669" s="7">
        <v>1038</v>
      </c>
      <c r="D669" s="7">
        <v>943</v>
      </c>
      <c r="E669" s="7">
        <v>975</v>
      </c>
      <c r="F669" s="9">
        <f t="shared" si="3"/>
        <v>6.4615384615384519E-2</v>
      </c>
    </row>
    <row r="670" spans="2:7" x14ac:dyDescent="0.2">
      <c r="B670" s="1" t="s">
        <v>255</v>
      </c>
      <c r="C670" s="7">
        <v>378</v>
      </c>
      <c r="D670" s="7">
        <v>563</v>
      </c>
      <c r="E670" s="7">
        <v>341</v>
      </c>
      <c r="F670" s="9">
        <f t="shared" si="3"/>
        <v>0.10850439882697938</v>
      </c>
    </row>
    <row r="672" spans="2:7" x14ac:dyDescent="0.2">
      <c r="B672" s="1" t="s">
        <v>257</v>
      </c>
    </row>
    <row r="673" spans="2:4" x14ac:dyDescent="0.2">
      <c r="B673" s="1" t="s">
        <v>258</v>
      </c>
    </row>
    <row r="674" spans="2:4" x14ac:dyDescent="0.2">
      <c r="B674" s="1" t="s">
        <v>259</v>
      </c>
    </row>
    <row r="675" spans="2:4" x14ac:dyDescent="0.2">
      <c r="B675" s="1" t="s">
        <v>260</v>
      </c>
    </row>
    <row r="676" spans="2:4" x14ac:dyDescent="0.2">
      <c r="B676" s="1" t="s">
        <v>261</v>
      </c>
    </row>
    <row r="677" spans="2:4" x14ac:dyDescent="0.2">
      <c r="B677" s="1" t="s">
        <v>262</v>
      </c>
    </row>
    <row r="678" spans="2:4" x14ac:dyDescent="0.2">
      <c r="B678" s="1" t="s">
        <v>263</v>
      </c>
    </row>
    <row r="679" spans="2:4" x14ac:dyDescent="0.2">
      <c r="B679" s="1" t="s">
        <v>264</v>
      </c>
    </row>
    <row r="680" spans="2:4" x14ac:dyDescent="0.2">
      <c r="B680" s="1" t="s">
        <v>265</v>
      </c>
    </row>
    <row r="681" spans="2:4" x14ac:dyDescent="0.2">
      <c r="B681" s="1" t="s">
        <v>267</v>
      </c>
    </row>
    <row r="682" spans="2:4" x14ac:dyDescent="0.2">
      <c r="B682" s="1" t="s">
        <v>268</v>
      </c>
    </row>
    <row r="683" spans="2:4" x14ac:dyDescent="0.2">
      <c r="B683" s="1" t="s">
        <v>269</v>
      </c>
    </row>
    <row r="685" spans="2:4" x14ac:dyDescent="0.2">
      <c r="B685" s="1" t="s">
        <v>266</v>
      </c>
      <c r="C685" s="7">
        <f>+C667</f>
        <v>2986.6666666666665</v>
      </c>
    </row>
    <row r="686" spans="2:4" x14ac:dyDescent="0.2">
      <c r="B686" s="1" t="s">
        <v>270</v>
      </c>
      <c r="C686" s="7">
        <f>0.005*C685</f>
        <v>14.933333333333334</v>
      </c>
      <c r="D686" s="7">
        <f>0.02*C685</f>
        <v>59.733333333333334</v>
      </c>
    </row>
    <row r="688" spans="2:4" x14ac:dyDescent="0.2">
      <c r="B688" s="1" t="s">
        <v>271</v>
      </c>
    </row>
    <row r="689" spans="2:5" x14ac:dyDescent="0.2">
      <c r="B689" s="1" t="s">
        <v>272</v>
      </c>
    </row>
    <row r="690" spans="2:5" x14ac:dyDescent="0.2">
      <c r="B690" s="1" t="s">
        <v>273</v>
      </c>
      <c r="C690" s="9">
        <v>8.3333333333333332E-3</v>
      </c>
      <c r="E690" s="14" t="s">
        <v>276</v>
      </c>
    </row>
    <row r="691" spans="2:5" ht="12.75" thickBot="1" x14ac:dyDescent="0.25">
      <c r="B691" s="1" t="s">
        <v>208</v>
      </c>
      <c r="C691" s="17">
        <f>+C685*C690</f>
        <v>24.888888888888886</v>
      </c>
    </row>
    <row r="692" spans="2:5" ht="12.75" thickTop="1" x14ac:dyDescent="0.2"/>
    <row r="693" spans="2:5" x14ac:dyDescent="0.2">
      <c r="B693" s="1" t="s">
        <v>274</v>
      </c>
      <c r="C693" s="11">
        <v>0.65</v>
      </c>
      <c r="D693" s="11">
        <v>0.6</v>
      </c>
      <c r="E693" s="1" t="s">
        <v>275</v>
      </c>
    </row>
    <row r="694" spans="2:5" ht="12.75" thickBot="1" x14ac:dyDescent="0.25">
      <c r="C694" s="17">
        <f>+C693*C691</f>
        <v>16.177777777777777</v>
      </c>
      <c r="D694" s="17">
        <f>+C691*D693</f>
        <v>14.93333333333333</v>
      </c>
    </row>
    <row r="695" spans="2:5" ht="12.75" thickTop="1" x14ac:dyDescent="0.2"/>
    <row r="696" spans="2:5" x14ac:dyDescent="0.2">
      <c r="B696" s="1" t="s">
        <v>248</v>
      </c>
      <c r="C696" s="11">
        <v>0.05</v>
      </c>
    </row>
    <row r="697" spans="2:5" ht="12.75" thickBot="1" x14ac:dyDescent="0.25">
      <c r="C697" s="17">
        <f>+C696*C691</f>
        <v>1.2444444444444445</v>
      </c>
    </row>
    <row r="698" spans="2:5" ht="12.75" thickTop="1" x14ac:dyDescent="0.2"/>
  </sheetData>
  <hyperlinks>
    <hyperlink ref="A1" location="Main!A1" display="Main" xr:uid="{12622C18-70E9-41F1-BE1E-7BC284EC034F}"/>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9A2D5B-7000-4773-B3A9-1E2B2D1AD473}">
  <dimension ref="A1:D150"/>
  <sheetViews>
    <sheetView zoomScale="175" zoomScaleNormal="175" workbookViewId="0">
      <selection activeCell="C28" sqref="C28"/>
    </sheetView>
  </sheetViews>
  <sheetFormatPr defaultRowHeight="12" x14ac:dyDescent="0.2"/>
  <cols>
    <col min="1" max="16384" width="9.140625" style="1"/>
  </cols>
  <sheetData>
    <row r="1" spans="1:4" ht="15" x14ac:dyDescent="0.25">
      <c r="A1" s="2" t="s">
        <v>0</v>
      </c>
    </row>
    <row r="4" spans="1:4" x14ac:dyDescent="0.2">
      <c r="B4" s="1" t="s">
        <v>284</v>
      </c>
    </row>
    <row r="5" spans="1:4" x14ac:dyDescent="0.2">
      <c r="B5" s="1" t="s">
        <v>170</v>
      </c>
      <c r="C5" s="6">
        <v>46630</v>
      </c>
    </row>
    <row r="7" spans="1:4" x14ac:dyDescent="0.2">
      <c r="B7" s="1" t="s">
        <v>285</v>
      </c>
    </row>
    <row r="9" spans="1:4" x14ac:dyDescent="0.2">
      <c r="B9" s="1" t="s">
        <v>286</v>
      </c>
    </row>
    <row r="10" spans="1:4" x14ac:dyDescent="0.2">
      <c r="B10" s="1" t="s">
        <v>287</v>
      </c>
    </row>
    <row r="11" spans="1:4" x14ac:dyDescent="0.2">
      <c r="B11" s="1" t="s">
        <v>288</v>
      </c>
      <c r="C11" s="1" t="s">
        <v>289</v>
      </c>
      <c r="D11" s="1" t="s">
        <v>290</v>
      </c>
    </row>
    <row r="12" spans="1:4" x14ac:dyDescent="0.2">
      <c r="B12" s="1" t="s">
        <v>291</v>
      </c>
      <c r="C12" s="1" t="s">
        <v>292</v>
      </c>
    </row>
    <row r="13" spans="1:4" x14ac:dyDescent="0.2">
      <c r="B13" s="1" t="s">
        <v>293</v>
      </c>
    </row>
    <row r="14" spans="1:4" x14ac:dyDescent="0.2">
      <c r="B14" s="1" t="s">
        <v>294</v>
      </c>
    </row>
    <row r="17" spans="2:4" x14ac:dyDescent="0.2">
      <c r="B17" s="1" t="s">
        <v>296</v>
      </c>
    </row>
    <row r="19" spans="2:4" x14ac:dyDescent="0.2">
      <c r="B19" s="1" t="s">
        <v>295</v>
      </c>
      <c r="C19" s="1" t="s">
        <v>297</v>
      </c>
      <c r="D19" s="1" t="s">
        <v>298</v>
      </c>
    </row>
    <row r="20" spans="2:4" x14ac:dyDescent="0.2">
      <c r="C20" s="1" t="s">
        <v>299</v>
      </c>
      <c r="D20" s="1" t="s">
        <v>300</v>
      </c>
    </row>
    <row r="21" spans="2:4" x14ac:dyDescent="0.2">
      <c r="C21" s="1" t="s">
        <v>302</v>
      </c>
      <c r="D21" s="1" t="s">
        <v>301</v>
      </c>
    </row>
    <row r="22" spans="2:4" x14ac:dyDescent="0.2">
      <c r="B22" s="1" t="s">
        <v>303</v>
      </c>
      <c r="D22" s="1" t="s">
        <v>304</v>
      </c>
    </row>
    <row r="23" spans="2:4" x14ac:dyDescent="0.2">
      <c r="D23" s="1" t="s">
        <v>305</v>
      </c>
    </row>
    <row r="24" spans="2:4" x14ac:dyDescent="0.2">
      <c r="D24" s="1" t="s">
        <v>306</v>
      </c>
    </row>
    <row r="25" spans="2:4" x14ac:dyDescent="0.2">
      <c r="B25" s="1" t="s">
        <v>307</v>
      </c>
    </row>
    <row r="26" spans="2:4" x14ac:dyDescent="0.2">
      <c r="B26" s="1" t="s">
        <v>308</v>
      </c>
    </row>
    <row r="27" spans="2:4" x14ac:dyDescent="0.2">
      <c r="B27" s="1" t="s">
        <v>309</v>
      </c>
    </row>
    <row r="28" spans="2:4" x14ac:dyDescent="0.2">
      <c r="B28" s="1" t="s">
        <v>310</v>
      </c>
    </row>
    <row r="29" spans="2:4" x14ac:dyDescent="0.2">
      <c r="B29" s="1" t="s">
        <v>311</v>
      </c>
    </row>
    <row r="30" spans="2:4" x14ac:dyDescent="0.2">
      <c r="B30" s="1" t="s">
        <v>312</v>
      </c>
    </row>
    <row r="31" spans="2:4" x14ac:dyDescent="0.2">
      <c r="B31" s="1" t="s">
        <v>313</v>
      </c>
    </row>
    <row r="34" spans="2:4" x14ac:dyDescent="0.2">
      <c r="B34" s="1" t="s">
        <v>314</v>
      </c>
    </row>
    <row r="35" spans="2:4" x14ac:dyDescent="0.2">
      <c r="B35" s="1" t="s">
        <v>315</v>
      </c>
    </row>
    <row r="36" spans="2:4" x14ac:dyDescent="0.2">
      <c r="B36" s="1" t="s">
        <v>316</v>
      </c>
    </row>
    <row r="37" spans="2:4" x14ac:dyDescent="0.2">
      <c r="B37" s="1" t="s">
        <v>317</v>
      </c>
    </row>
    <row r="38" spans="2:4" x14ac:dyDescent="0.2">
      <c r="B38" s="1" t="s">
        <v>318</v>
      </c>
    </row>
    <row r="39" spans="2:4" x14ac:dyDescent="0.2">
      <c r="B39" s="1" t="s">
        <v>319</v>
      </c>
    </row>
    <row r="40" spans="2:4" x14ac:dyDescent="0.2">
      <c r="B40" s="1" t="s">
        <v>320</v>
      </c>
    </row>
    <row r="41" spans="2:4" x14ac:dyDescent="0.2">
      <c r="B41" s="1" t="s">
        <v>321</v>
      </c>
    </row>
    <row r="42" spans="2:4" x14ac:dyDescent="0.2">
      <c r="B42" s="1" t="s">
        <v>322</v>
      </c>
    </row>
    <row r="43" spans="2:4" x14ac:dyDescent="0.2">
      <c r="B43" s="18" t="s">
        <v>323</v>
      </c>
    </row>
    <row r="46" spans="2:4" x14ac:dyDescent="0.2">
      <c r="B46" s="1" t="s">
        <v>324</v>
      </c>
    </row>
    <row r="47" spans="2:4" x14ac:dyDescent="0.2">
      <c r="B47" s="1" t="s">
        <v>325</v>
      </c>
      <c r="C47" s="1">
        <v>30</v>
      </c>
      <c r="D47" s="1" t="s">
        <v>326</v>
      </c>
    </row>
    <row r="48" spans="2:4" x14ac:dyDescent="0.2">
      <c r="B48" s="1" t="s">
        <v>327</v>
      </c>
    </row>
    <row r="49" spans="2:2" x14ac:dyDescent="0.2">
      <c r="B49" s="1" t="s">
        <v>328</v>
      </c>
    </row>
    <row r="50" spans="2:2" x14ac:dyDescent="0.2">
      <c r="B50" s="1" t="s">
        <v>329</v>
      </c>
    </row>
    <row r="51" spans="2:2" x14ac:dyDescent="0.2">
      <c r="B51" s="1" t="s">
        <v>330</v>
      </c>
    </row>
    <row r="52" spans="2:2" x14ac:dyDescent="0.2">
      <c r="B52" s="1" t="s">
        <v>331</v>
      </c>
    </row>
    <row r="53" spans="2:2" x14ac:dyDescent="0.2">
      <c r="B53" s="1" t="s">
        <v>332</v>
      </c>
    </row>
    <row r="54" spans="2:2" x14ac:dyDescent="0.2">
      <c r="B54" s="1" t="s">
        <v>333</v>
      </c>
    </row>
    <row r="55" spans="2:2" x14ac:dyDescent="0.2">
      <c r="B55" s="1" t="s">
        <v>334</v>
      </c>
    </row>
    <row r="56" spans="2:2" x14ac:dyDescent="0.2">
      <c r="B56" s="1" t="s">
        <v>335</v>
      </c>
    </row>
    <row r="57" spans="2:2" x14ac:dyDescent="0.2">
      <c r="B57" s="1" t="s">
        <v>336</v>
      </c>
    </row>
    <row r="59" spans="2:2" x14ac:dyDescent="0.2">
      <c r="B59" s="1" t="s">
        <v>337</v>
      </c>
    </row>
    <row r="60" spans="2:2" x14ac:dyDescent="0.2">
      <c r="B60" s="1" t="s">
        <v>338</v>
      </c>
    </row>
    <row r="61" spans="2:2" x14ac:dyDescent="0.2">
      <c r="B61" s="1" t="s">
        <v>370</v>
      </c>
    </row>
    <row r="63" spans="2:2" x14ac:dyDescent="0.2">
      <c r="B63" s="1" t="s">
        <v>371</v>
      </c>
    </row>
    <row r="64" spans="2:2" x14ac:dyDescent="0.2">
      <c r="B64" s="1" t="s">
        <v>372</v>
      </c>
    </row>
    <row r="66" spans="2:2" x14ac:dyDescent="0.2">
      <c r="B66" s="1" t="s">
        <v>373</v>
      </c>
    </row>
    <row r="67" spans="2:2" x14ac:dyDescent="0.2">
      <c r="B67" s="1" t="s">
        <v>374</v>
      </c>
    </row>
    <row r="68" spans="2:2" x14ac:dyDescent="0.2">
      <c r="B68" s="1" t="s">
        <v>375</v>
      </c>
    </row>
    <row r="69" spans="2:2" x14ac:dyDescent="0.2">
      <c r="B69" s="1" t="s">
        <v>376</v>
      </c>
    </row>
    <row r="71" spans="2:2" x14ac:dyDescent="0.2">
      <c r="B71" s="1" t="s">
        <v>341</v>
      </c>
    </row>
    <row r="72" spans="2:2" x14ac:dyDescent="0.2">
      <c r="B72" s="1" t="s">
        <v>339</v>
      </c>
    </row>
    <row r="73" spans="2:2" x14ac:dyDescent="0.2">
      <c r="B73" s="1" t="s">
        <v>340</v>
      </c>
    </row>
    <row r="75" spans="2:2" x14ac:dyDescent="0.2">
      <c r="B75" s="1" t="s">
        <v>342</v>
      </c>
    </row>
    <row r="76" spans="2:2" x14ac:dyDescent="0.2">
      <c r="B76" s="1" t="s">
        <v>343</v>
      </c>
    </row>
    <row r="77" spans="2:2" x14ac:dyDescent="0.2">
      <c r="B77" s="1" t="s">
        <v>344</v>
      </c>
    </row>
    <row r="78" spans="2:2" x14ac:dyDescent="0.2">
      <c r="B78" s="1" t="s">
        <v>345</v>
      </c>
    </row>
    <row r="79" spans="2:2" x14ac:dyDescent="0.2">
      <c r="B79" s="1" t="s">
        <v>378</v>
      </c>
    </row>
    <row r="82" spans="2:2" x14ac:dyDescent="0.2">
      <c r="B82" s="1" t="s">
        <v>346</v>
      </c>
    </row>
    <row r="83" spans="2:2" x14ac:dyDescent="0.2">
      <c r="B83" s="1" t="s">
        <v>347</v>
      </c>
    </row>
    <row r="84" spans="2:2" x14ac:dyDescent="0.2">
      <c r="B84" s="1" t="s">
        <v>348</v>
      </c>
    </row>
    <row r="85" spans="2:2" x14ac:dyDescent="0.2">
      <c r="B85" s="1" t="s">
        <v>349</v>
      </c>
    </row>
    <row r="86" spans="2:2" x14ac:dyDescent="0.2">
      <c r="B86" s="1" t="s">
        <v>350</v>
      </c>
    </row>
    <row r="87" spans="2:2" x14ac:dyDescent="0.2">
      <c r="B87" s="1" t="s">
        <v>381</v>
      </c>
    </row>
    <row r="89" spans="2:2" x14ac:dyDescent="0.2">
      <c r="B89" s="1" t="s">
        <v>351</v>
      </c>
    </row>
    <row r="90" spans="2:2" x14ac:dyDescent="0.2">
      <c r="B90" s="1" t="s">
        <v>352</v>
      </c>
    </row>
    <row r="91" spans="2:2" x14ac:dyDescent="0.2">
      <c r="B91" s="1" t="s">
        <v>353</v>
      </c>
    </row>
    <row r="92" spans="2:2" x14ac:dyDescent="0.2">
      <c r="B92" s="1" t="s">
        <v>354</v>
      </c>
    </row>
    <row r="93" spans="2:2" x14ac:dyDescent="0.2">
      <c r="B93" s="1" t="s">
        <v>355</v>
      </c>
    </row>
    <row r="94" spans="2:2" x14ac:dyDescent="0.2">
      <c r="B94" s="1" t="s">
        <v>356</v>
      </c>
    </row>
    <row r="95" spans="2:2" x14ac:dyDescent="0.2">
      <c r="B95" s="1" t="s">
        <v>357</v>
      </c>
    </row>
    <row r="96" spans="2:2" x14ac:dyDescent="0.2">
      <c r="B96" s="1" t="s">
        <v>358</v>
      </c>
    </row>
    <row r="99" spans="2:2" x14ac:dyDescent="0.2">
      <c r="B99" s="1" t="s">
        <v>120</v>
      </c>
    </row>
    <row r="100" spans="2:2" x14ac:dyDescent="0.2">
      <c r="B100" s="1" t="s">
        <v>359</v>
      </c>
    </row>
    <row r="101" spans="2:2" x14ac:dyDescent="0.2">
      <c r="B101" s="1" t="s">
        <v>360</v>
      </c>
    </row>
    <row r="102" spans="2:2" x14ac:dyDescent="0.2">
      <c r="B102" s="1" t="s">
        <v>361</v>
      </c>
    </row>
    <row r="103" spans="2:2" x14ac:dyDescent="0.2">
      <c r="B103" s="1" t="s">
        <v>377</v>
      </c>
    </row>
    <row r="105" spans="2:2" x14ac:dyDescent="0.2">
      <c r="B105" s="1" t="s">
        <v>362</v>
      </c>
    </row>
    <row r="106" spans="2:2" x14ac:dyDescent="0.2">
      <c r="B106" s="1" t="s">
        <v>363</v>
      </c>
    </row>
    <row r="107" spans="2:2" x14ac:dyDescent="0.2">
      <c r="B107" s="1" t="s">
        <v>365</v>
      </c>
    </row>
    <row r="108" spans="2:2" x14ac:dyDescent="0.2">
      <c r="B108" s="1" t="s">
        <v>379</v>
      </c>
    </row>
    <row r="109" spans="2:2" x14ac:dyDescent="0.2">
      <c r="B109" s="1" t="s">
        <v>380</v>
      </c>
    </row>
    <row r="111" spans="2:2" x14ac:dyDescent="0.2">
      <c r="B111" s="1" t="s">
        <v>364</v>
      </c>
    </row>
    <row r="112" spans="2:2" x14ac:dyDescent="0.2">
      <c r="B112" s="1" t="s">
        <v>366</v>
      </c>
    </row>
    <row r="113" spans="2:2" x14ac:dyDescent="0.2">
      <c r="B113" s="1" t="s">
        <v>367</v>
      </c>
    </row>
    <row r="114" spans="2:2" x14ac:dyDescent="0.2">
      <c r="B114" s="1" t="s">
        <v>368</v>
      </c>
    </row>
    <row r="115" spans="2:2" x14ac:dyDescent="0.2">
      <c r="B115" s="1" t="s">
        <v>369</v>
      </c>
    </row>
    <row r="119" spans="2:2" x14ac:dyDescent="0.2">
      <c r="B119" s="1" t="s">
        <v>382</v>
      </c>
    </row>
    <row r="120" spans="2:2" x14ac:dyDescent="0.2">
      <c r="B120" s="1" t="s">
        <v>383</v>
      </c>
    </row>
    <row r="121" spans="2:2" x14ac:dyDescent="0.2">
      <c r="B121" s="1" t="s">
        <v>384</v>
      </c>
    </row>
    <row r="122" spans="2:2" x14ac:dyDescent="0.2">
      <c r="B122" s="1" t="s">
        <v>385</v>
      </c>
    </row>
    <row r="124" spans="2:2" x14ac:dyDescent="0.2">
      <c r="B124" s="1" t="s">
        <v>386</v>
      </c>
    </row>
    <row r="125" spans="2:2" x14ac:dyDescent="0.2">
      <c r="B125" s="1" t="s">
        <v>387</v>
      </c>
    </row>
    <row r="127" spans="2:2" x14ac:dyDescent="0.2">
      <c r="B127" s="1" t="s">
        <v>388</v>
      </c>
    </row>
    <row r="128" spans="2:2" x14ac:dyDescent="0.2">
      <c r="B128" s="1" t="s">
        <v>389</v>
      </c>
    </row>
    <row r="129" spans="2:2" x14ac:dyDescent="0.2">
      <c r="B129" s="1" t="s">
        <v>390</v>
      </c>
    </row>
    <row r="131" spans="2:2" x14ac:dyDescent="0.2">
      <c r="B131" s="1" t="s">
        <v>391</v>
      </c>
    </row>
    <row r="132" spans="2:2" x14ac:dyDescent="0.2">
      <c r="B132" s="1" t="s">
        <v>392</v>
      </c>
    </row>
    <row r="133" spans="2:2" x14ac:dyDescent="0.2">
      <c r="B133" s="1" t="s">
        <v>393</v>
      </c>
    </row>
    <row r="134" spans="2:2" x14ac:dyDescent="0.2">
      <c r="B134" s="1" t="s">
        <v>394</v>
      </c>
    </row>
    <row r="136" spans="2:2" x14ac:dyDescent="0.2">
      <c r="B136" s="1" t="s">
        <v>395</v>
      </c>
    </row>
    <row r="137" spans="2:2" x14ac:dyDescent="0.2">
      <c r="B137" s="1" t="s">
        <v>396</v>
      </c>
    </row>
    <row r="138" spans="2:2" x14ac:dyDescent="0.2">
      <c r="B138" s="1" t="s">
        <v>397</v>
      </c>
    </row>
    <row r="139" spans="2:2" x14ac:dyDescent="0.2">
      <c r="B139" s="1" t="s">
        <v>398</v>
      </c>
    </row>
    <row r="140" spans="2:2" x14ac:dyDescent="0.2">
      <c r="B140" s="1" t="s">
        <v>399</v>
      </c>
    </row>
    <row r="143" spans="2:2" x14ac:dyDescent="0.2">
      <c r="B143" s="1" t="s">
        <v>400</v>
      </c>
    </row>
    <row r="144" spans="2:2" x14ac:dyDescent="0.2">
      <c r="B144" s="1" t="s">
        <v>401</v>
      </c>
    </row>
    <row r="145" spans="2:2" x14ac:dyDescent="0.2">
      <c r="B145" s="1" t="s">
        <v>402</v>
      </c>
    </row>
    <row r="146" spans="2:2" x14ac:dyDescent="0.2">
      <c r="B146" s="1" t="s">
        <v>403</v>
      </c>
    </row>
    <row r="148" spans="2:2" x14ac:dyDescent="0.2">
      <c r="B148" s="1" t="s">
        <v>404</v>
      </c>
    </row>
    <row r="149" spans="2:2" x14ac:dyDescent="0.2">
      <c r="B149" s="1" t="s">
        <v>405</v>
      </c>
    </row>
    <row r="150" spans="2:2" x14ac:dyDescent="0.2">
      <c r="B150" s="1" t="s">
        <v>406</v>
      </c>
    </row>
  </sheetData>
  <hyperlinks>
    <hyperlink ref="A1" location="Main!A1" display="Main" xr:uid="{D03986A0-BE09-485A-BA16-4AE0FD3555A5}"/>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13093-7325-42A9-BC0C-2A0B672B51D2}">
  <dimension ref="A1:G33"/>
  <sheetViews>
    <sheetView topLeftCell="A4" zoomScale="190" zoomScaleNormal="190" workbookViewId="0">
      <selection activeCell="D35" sqref="D35"/>
    </sheetView>
  </sheetViews>
  <sheetFormatPr defaultRowHeight="12" x14ac:dyDescent="0.2"/>
  <cols>
    <col min="1" max="16384" width="9.140625" style="1"/>
  </cols>
  <sheetData>
    <row r="1" spans="1:7" ht="15" x14ac:dyDescent="0.25">
      <c r="A1" s="2" t="s">
        <v>0</v>
      </c>
    </row>
    <row r="2" spans="1:7" x14ac:dyDescent="0.2">
      <c r="B2" s="1" t="s">
        <v>408</v>
      </c>
    </row>
    <row r="3" spans="1:7" x14ac:dyDescent="0.2">
      <c r="B3" s="1" t="s">
        <v>410</v>
      </c>
    </row>
    <row r="4" spans="1:7" x14ac:dyDescent="0.2">
      <c r="B4" s="1" t="s">
        <v>409</v>
      </c>
    </row>
    <row r="8" spans="1:7" x14ac:dyDescent="0.2">
      <c r="C8" s="1" t="s">
        <v>411</v>
      </c>
      <c r="D8" s="1" t="s">
        <v>418</v>
      </c>
      <c r="E8" s="1" t="s">
        <v>412</v>
      </c>
      <c r="F8" s="1" t="s">
        <v>413</v>
      </c>
    </row>
    <row r="9" spans="1:7" x14ac:dyDescent="0.2">
      <c r="B9" s="1" t="s">
        <v>416</v>
      </c>
      <c r="C9" s="7">
        <v>3175</v>
      </c>
      <c r="D9" s="7">
        <f>+C9*4/3</f>
        <v>4233.333333333333</v>
      </c>
      <c r="E9" s="7">
        <v>3900</v>
      </c>
      <c r="F9" s="7">
        <v>4200</v>
      </c>
      <c r="G9" s="1" t="s">
        <v>417</v>
      </c>
    </row>
    <row r="10" spans="1:7" x14ac:dyDescent="0.2">
      <c r="B10" s="1" t="s">
        <v>120</v>
      </c>
      <c r="C10" s="7">
        <v>980</v>
      </c>
      <c r="D10" s="7">
        <f t="shared" ref="D10:D11" si="0">+C10*4/3</f>
        <v>1306.6666666666667</v>
      </c>
      <c r="E10" s="7">
        <v>1400</v>
      </c>
      <c r="F10" s="7">
        <v>1350</v>
      </c>
    </row>
    <row r="11" spans="1:7" x14ac:dyDescent="0.2">
      <c r="B11" s="1" t="s">
        <v>118</v>
      </c>
      <c r="C11" s="7">
        <v>285</v>
      </c>
      <c r="D11" s="7">
        <f t="shared" si="0"/>
        <v>380</v>
      </c>
      <c r="E11" s="7">
        <v>420</v>
      </c>
      <c r="F11" s="7">
        <v>390</v>
      </c>
    </row>
    <row r="12" spans="1:7" x14ac:dyDescent="0.2">
      <c r="B12" s="1" t="s">
        <v>415</v>
      </c>
      <c r="C12" s="7">
        <v>560</v>
      </c>
      <c r="D12" s="7">
        <f>+C12</f>
        <v>560</v>
      </c>
      <c r="E12" s="7">
        <v>520</v>
      </c>
      <c r="F12" s="7">
        <v>540</v>
      </c>
      <c r="G12" s="11">
        <f>+D12/F12-1</f>
        <v>3.7037037037036979E-2</v>
      </c>
    </row>
    <row r="13" spans="1:7" x14ac:dyDescent="0.2">
      <c r="B13" s="1" t="s">
        <v>414</v>
      </c>
      <c r="C13" s="7">
        <v>180</v>
      </c>
      <c r="D13" s="7">
        <f>+C13</f>
        <v>180</v>
      </c>
      <c r="E13" s="7">
        <v>190</v>
      </c>
      <c r="F13" s="7">
        <v>220</v>
      </c>
    </row>
    <row r="14" spans="1:7" x14ac:dyDescent="0.2">
      <c r="C14" s="7"/>
      <c r="D14" s="7"/>
      <c r="E14" s="7"/>
      <c r="F14" s="7"/>
    </row>
    <row r="15" spans="1:7" x14ac:dyDescent="0.2">
      <c r="C15" s="7"/>
      <c r="D15" s="7"/>
      <c r="E15" s="7"/>
      <c r="F15" s="7"/>
    </row>
    <row r="16" spans="1:7" x14ac:dyDescent="0.2">
      <c r="B16" s="1" t="s">
        <v>420</v>
      </c>
      <c r="C16" s="7"/>
      <c r="D16" s="7"/>
      <c r="E16" s="7"/>
      <c r="F16" s="7"/>
    </row>
    <row r="17" spans="2:6" x14ac:dyDescent="0.2">
      <c r="B17" s="1" t="s">
        <v>421</v>
      </c>
      <c r="C17" s="7"/>
      <c r="D17" s="7"/>
      <c r="E17" s="7"/>
      <c r="F17" s="7"/>
    </row>
    <row r="18" spans="2:6" x14ac:dyDescent="0.2">
      <c r="B18" s="1" t="s">
        <v>422</v>
      </c>
      <c r="C18" s="7"/>
      <c r="D18" s="7"/>
      <c r="E18" s="7"/>
      <c r="F18" s="7"/>
    </row>
    <row r="19" spans="2:6" x14ac:dyDescent="0.2">
      <c r="C19" s="7"/>
      <c r="D19" s="7"/>
      <c r="E19" s="7"/>
      <c r="F19" s="7"/>
    </row>
    <row r="20" spans="2:6" x14ac:dyDescent="0.2">
      <c r="C20" s="7"/>
      <c r="D20" s="7"/>
      <c r="E20" s="7"/>
      <c r="F20" s="7"/>
    </row>
    <row r="24" spans="2:6" x14ac:dyDescent="0.2">
      <c r="B24" s="1" t="s">
        <v>414</v>
      </c>
      <c r="C24" s="7">
        <f>+D11*1000</f>
        <v>380000</v>
      </c>
    </row>
    <row r="25" spans="2:6" x14ac:dyDescent="0.2">
      <c r="B25" s="1" t="s">
        <v>224</v>
      </c>
      <c r="C25" s="9">
        <v>0.05</v>
      </c>
      <c r="D25" s="9">
        <v>0.1</v>
      </c>
    </row>
    <row r="26" spans="2:6" x14ac:dyDescent="0.2">
      <c r="B26" s="1" t="s">
        <v>208</v>
      </c>
      <c r="C26" s="7">
        <f>+C24*C25</f>
        <v>19000</v>
      </c>
      <c r="D26" s="7">
        <f>+D25*C24</f>
        <v>38000</v>
      </c>
    </row>
    <row r="27" spans="2:6" x14ac:dyDescent="0.2">
      <c r="B27" s="1" t="s">
        <v>274</v>
      </c>
    </row>
    <row r="29" spans="2:6" x14ac:dyDescent="0.2">
      <c r="B29" s="1" t="s">
        <v>423</v>
      </c>
    </row>
    <row r="30" spans="2:6" x14ac:dyDescent="0.2">
      <c r="B30" s="1" t="s">
        <v>424</v>
      </c>
    </row>
    <row r="31" spans="2:6" x14ac:dyDescent="0.2">
      <c r="B31" s="1" t="s">
        <v>419</v>
      </c>
      <c r="D31" s="7">
        <v>36000</v>
      </c>
    </row>
    <row r="33" spans="2:2" x14ac:dyDescent="0.2">
      <c r="B33" s="1" t="s">
        <v>425</v>
      </c>
    </row>
  </sheetData>
  <hyperlinks>
    <hyperlink ref="A1" location="Main!A1" display="Main" xr:uid="{BFCD7104-ECF9-4FA3-A919-0F13B1FB8342}"/>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41D5F-D862-4734-8BA1-E000F0A579BB}">
  <dimension ref="A1:F95"/>
  <sheetViews>
    <sheetView zoomScale="175" zoomScaleNormal="175" workbookViewId="0">
      <selection activeCell="B2" sqref="B2"/>
    </sheetView>
  </sheetViews>
  <sheetFormatPr defaultRowHeight="12" x14ac:dyDescent="0.2"/>
  <cols>
    <col min="1" max="2" width="9.140625" style="1"/>
    <col min="3" max="5" width="11.42578125" style="1" bestFit="1" customWidth="1"/>
    <col min="6" max="16384" width="9.140625" style="1"/>
  </cols>
  <sheetData>
    <row r="1" spans="1:6" ht="15" x14ac:dyDescent="0.25">
      <c r="A1" s="2" t="s">
        <v>0</v>
      </c>
    </row>
    <row r="2" spans="1:6" x14ac:dyDescent="0.2">
      <c r="A2" s="1" t="s">
        <v>495</v>
      </c>
      <c r="B2" s="14" t="s">
        <v>496</v>
      </c>
    </row>
    <row r="3" spans="1:6" x14ac:dyDescent="0.2">
      <c r="A3" s="1">
        <f>SUM(A4:A148)</f>
        <v>8</v>
      </c>
      <c r="B3" s="1" t="s">
        <v>426</v>
      </c>
    </row>
    <row r="4" spans="1:6" x14ac:dyDescent="0.2">
      <c r="B4" s="1" t="s">
        <v>427</v>
      </c>
    </row>
    <row r="6" spans="1:6" x14ac:dyDescent="0.2">
      <c r="C6" s="1" t="s">
        <v>437</v>
      </c>
      <c r="D6" s="1" t="s">
        <v>436</v>
      </c>
      <c r="E6" s="1" t="s">
        <v>438</v>
      </c>
      <c r="F6" s="1" t="s">
        <v>439</v>
      </c>
    </row>
    <row r="7" spans="1:6" x14ac:dyDescent="0.2">
      <c r="C7" s="1" t="s">
        <v>428</v>
      </c>
      <c r="D7" s="1" t="s">
        <v>429</v>
      </c>
      <c r="E7" s="1" t="s">
        <v>430</v>
      </c>
    </row>
    <row r="8" spans="1:6" x14ac:dyDescent="0.2">
      <c r="B8" s="1" t="s">
        <v>455</v>
      </c>
      <c r="C8" s="7">
        <v>2802</v>
      </c>
      <c r="D8" s="7">
        <v>3800</v>
      </c>
      <c r="E8" s="7">
        <v>2625</v>
      </c>
      <c r="F8" s="7">
        <f>+E8*9/12</f>
        <v>1968.75</v>
      </c>
    </row>
    <row r="9" spans="1:6" x14ac:dyDescent="0.2">
      <c r="B9" s="1" t="s">
        <v>431</v>
      </c>
      <c r="C9" s="7">
        <v>126</v>
      </c>
      <c r="D9" s="7">
        <v>300</v>
      </c>
      <c r="E9" s="7">
        <v>271</v>
      </c>
      <c r="F9" s="7">
        <f t="shared" ref="F9:F10" si="0">+E9*9/12</f>
        <v>203.25</v>
      </c>
    </row>
    <row r="10" spans="1:6" ht="12.75" thickBot="1" x14ac:dyDescent="0.25">
      <c r="B10" s="1" t="s">
        <v>432</v>
      </c>
      <c r="C10" s="17">
        <f>SUM(C8:C9)</f>
        <v>2928</v>
      </c>
      <c r="D10" s="17">
        <f>SUM(D8:D9)</f>
        <v>4100</v>
      </c>
      <c r="E10" s="17">
        <f>SUM(E8:E9)</f>
        <v>2896</v>
      </c>
      <c r="F10" s="17">
        <f t="shared" si="0"/>
        <v>2172</v>
      </c>
    </row>
    <row r="11" spans="1:6" ht="12.75" thickTop="1" x14ac:dyDescent="0.2"/>
    <row r="12" spans="1:6" x14ac:dyDescent="0.2">
      <c r="B12" s="1" t="s">
        <v>445</v>
      </c>
    </row>
    <row r="14" spans="1:6" x14ac:dyDescent="0.2">
      <c r="B14" s="1" t="s">
        <v>433</v>
      </c>
    </row>
    <row r="15" spans="1:6" x14ac:dyDescent="0.2">
      <c r="B15" s="1" t="s">
        <v>434</v>
      </c>
    </row>
    <row r="16" spans="1:6" x14ac:dyDescent="0.2">
      <c r="B16" s="1" t="s">
        <v>435</v>
      </c>
    </row>
    <row r="17" spans="2:5" x14ac:dyDescent="0.2">
      <c r="B17" s="1" t="s">
        <v>440</v>
      </c>
      <c r="D17" s="7">
        <v>10</v>
      </c>
      <c r="E17" s="1" t="s">
        <v>446</v>
      </c>
    </row>
    <row r="18" spans="2:5" x14ac:dyDescent="0.2">
      <c r="B18" s="1" t="s">
        <v>441</v>
      </c>
      <c r="D18" s="7">
        <f>0.25*D17</f>
        <v>2.5</v>
      </c>
    </row>
    <row r="20" spans="2:5" x14ac:dyDescent="0.2">
      <c r="B20" s="1" t="s">
        <v>442</v>
      </c>
      <c r="C20" s="1">
        <v>115</v>
      </c>
    </row>
    <row r="21" spans="2:5" x14ac:dyDescent="0.2">
      <c r="B21" s="1" t="s">
        <v>443</v>
      </c>
      <c r="C21" s="1">
        <v>95</v>
      </c>
    </row>
    <row r="22" spans="2:5" x14ac:dyDescent="0.2">
      <c r="B22" s="1" t="s">
        <v>120</v>
      </c>
      <c r="C22" s="1">
        <f>+C20-C21</f>
        <v>20</v>
      </c>
    </row>
    <row r="23" spans="2:5" x14ac:dyDescent="0.2">
      <c r="B23" s="1" t="s">
        <v>444</v>
      </c>
      <c r="D23" s="7">
        <f>+D18*C21</f>
        <v>237.5</v>
      </c>
    </row>
    <row r="27" spans="2:5" x14ac:dyDescent="0.2">
      <c r="B27" s="1" t="s">
        <v>116</v>
      </c>
    </row>
    <row r="28" spans="2:5" x14ac:dyDescent="0.2">
      <c r="B28" s="1" t="s">
        <v>447</v>
      </c>
    </row>
    <row r="29" spans="2:5" x14ac:dyDescent="0.2">
      <c r="B29" s="1" t="s">
        <v>448</v>
      </c>
    </row>
    <row r="30" spans="2:5" x14ac:dyDescent="0.2">
      <c r="B30" s="1" t="s">
        <v>449</v>
      </c>
    </row>
    <row r="32" spans="2:5" x14ac:dyDescent="0.2">
      <c r="B32" s="1" t="s">
        <v>450</v>
      </c>
      <c r="D32" s="7">
        <f>+E10</f>
        <v>2896</v>
      </c>
    </row>
    <row r="33" spans="1:6" x14ac:dyDescent="0.2">
      <c r="B33" s="1" t="s">
        <v>451</v>
      </c>
      <c r="D33" s="7">
        <f>+D32*0.5</f>
        <v>1448</v>
      </c>
    </row>
    <row r="34" spans="1:6" x14ac:dyDescent="0.2">
      <c r="A34" s="1">
        <v>1.5</v>
      </c>
      <c r="B34" s="1" t="s">
        <v>452</v>
      </c>
      <c r="D34" s="7">
        <f>+D23</f>
        <v>237.5</v>
      </c>
    </row>
    <row r="35" spans="1:6" x14ac:dyDescent="0.2">
      <c r="B35" s="1" t="s">
        <v>453</v>
      </c>
      <c r="D35" s="7">
        <f>+D33*0.03*0.888888888888889</f>
        <v>38.61333333333333</v>
      </c>
    </row>
    <row r="36" spans="1:6" x14ac:dyDescent="0.2">
      <c r="B36" s="1" t="s">
        <v>454</v>
      </c>
      <c r="D36" s="7">
        <f>SUM(D33:D35)</f>
        <v>1724.1133333333332</v>
      </c>
    </row>
    <row r="37" spans="1:6" x14ac:dyDescent="0.2">
      <c r="B37" s="1" t="s">
        <v>437</v>
      </c>
      <c r="D37" s="7">
        <f>+C10</f>
        <v>2928</v>
      </c>
    </row>
    <row r="38" spans="1:6" x14ac:dyDescent="0.2">
      <c r="B38" s="1" t="s">
        <v>456</v>
      </c>
      <c r="D38" s="7">
        <f>+D37-D36</f>
        <v>1203.8866666666668</v>
      </c>
    </row>
    <row r="40" spans="1:6" x14ac:dyDescent="0.2">
      <c r="D40" s="1" t="s">
        <v>455</v>
      </c>
      <c r="E40" s="1" t="s">
        <v>431</v>
      </c>
      <c r="F40" s="1" t="s">
        <v>432</v>
      </c>
    </row>
    <row r="41" spans="1:6" ht="12.75" thickBot="1" x14ac:dyDescent="0.25">
      <c r="B41" s="1" t="s">
        <v>437</v>
      </c>
      <c r="C41" s="1" t="s">
        <v>428</v>
      </c>
      <c r="D41" s="7">
        <v>2802</v>
      </c>
      <c r="E41" s="7">
        <v>126</v>
      </c>
      <c r="F41" s="17">
        <f>SUM(D41:E41)</f>
        <v>2928</v>
      </c>
    </row>
    <row r="42" spans="1:6" ht="13.5" thickTop="1" thickBot="1" x14ac:dyDescent="0.25">
      <c r="B42" s="1" t="s">
        <v>439</v>
      </c>
      <c r="D42" s="7">
        <v>1968.75</v>
      </c>
      <c r="E42" s="7">
        <v>203.25</v>
      </c>
      <c r="F42" s="17">
        <f>SUM(D42:E42)</f>
        <v>2172</v>
      </c>
    </row>
    <row r="43" spans="1:6" ht="12.75" thickTop="1" x14ac:dyDescent="0.2">
      <c r="D43" s="11">
        <f>+D42/F42</f>
        <v>0.90642265193370164</v>
      </c>
      <c r="E43" s="11">
        <f>+E42/F42</f>
        <v>9.3577348066298346E-2</v>
      </c>
      <c r="F43" s="10"/>
    </row>
    <row r="44" spans="1:6" x14ac:dyDescent="0.2">
      <c r="D44" s="7">
        <f>+D43*D36</f>
        <v>1562.775379834254</v>
      </c>
      <c r="E44" s="7">
        <f>+E43*D36</f>
        <v>161.33795349907919</v>
      </c>
      <c r="F44" s="7">
        <f>SUM(D44:E44)</f>
        <v>1724.1133333333332</v>
      </c>
    </row>
    <row r="45" spans="1:6" x14ac:dyDescent="0.2">
      <c r="B45" s="1" t="s">
        <v>457</v>
      </c>
      <c r="D45" s="7">
        <f>+D44-D41</f>
        <v>-1239.224620165746</v>
      </c>
      <c r="E45" s="7">
        <f>+E44-E41</f>
        <v>35.337953499079191</v>
      </c>
    </row>
    <row r="47" spans="1:6" x14ac:dyDescent="0.2">
      <c r="A47" s="1">
        <v>0.5</v>
      </c>
      <c r="B47" s="1" t="s">
        <v>458</v>
      </c>
    </row>
    <row r="48" spans="1:6" x14ac:dyDescent="0.2">
      <c r="A48" s="1">
        <v>0.5</v>
      </c>
      <c r="B48" s="1" t="s">
        <v>459</v>
      </c>
    </row>
    <row r="49" spans="1:2" x14ac:dyDescent="0.2">
      <c r="B49" s="1" t="s">
        <v>460</v>
      </c>
    </row>
    <row r="50" spans="1:2" x14ac:dyDescent="0.2">
      <c r="B50" s="1" t="s">
        <v>461</v>
      </c>
    </row>
    <row r="51" spans="1:2" x14ac:dyDescent="0.2">
      <c r="A51" s="1">
        <v>0.5</v>
      </c>
      <c r="B51" s="1" t="s">
        <v>462</v>
      </c>
    </row>
    <row r="55" spans="1:2" x14ac:dyDescent="0.2">
      <c r="B55" s="1" t="s">
        <v>463</v>
      </c>
    </row>
    <row r="56" spans="1:2" x14ac:dyDescent="0.2">
      <c r="B56" s="1" t="s">
        <v>464</v>
      </c>
    </row>
    <row r="57" spans="1:2" x14ac:dyDescent="0.2">
      <c r="B57" s="1" t="s">
        <v>465</v>
      </c>
    </row>
    <row r="58" spans="1:2" x14ac:dyDescent="0.2">
      <c r="A58" s="1">
        <v>0.5</v>
      </c>
      <c r="B58" s="1" t="s">
        <v>466</v>
      </c>
    </row>
    <row r="61" spans="1:2" x14ac:dyDescent="0.2">
      <c r="B61" s="1" t="s">
        <v>467</v>
      </c>
    </row>
    <row r="62" spans="1:2" x14ac:dyDescent="0.2">
      <c r="B62" s="1" t="s">
        <v>468</v>
      </c>
    </row>
    <row r="63" spans="1:2" x14ac:dyDescent="0.2">
      <c r="B63" s="1" t="s">
        <v>469</v>
      </c>
    </row>
    <row r="64" spans="1:2" x14ac:dyDescent="0.2">
      <c r="B64" s="1" t="s">
        <v>470</v>
      </c>
    </row>
    <row r="65" spans="1:2" x14ac:dyDescent="0.2">
      <c r="B65" s="1" t="s">
        <v>471</v>
      </c>
    </row>
    <row r="66" spans="1:2" x14ac:dyDescent="0.2">
      <c r="B66" s="1" t="s">
        <v>472</v>
      </c>
    </row>
    <row r="67" spans="1:2" x14ac:dyDescent="0.2">
      <c r="A67" s="1">
        <v>0.5</v>
      </c>
      <c r="B67" s="1" t="s">
        <v>473</v>
      </c>
    </row>
    <row r="68" spans="1:2" x14ac:dyDescent="0.2">
      <c r="B68" s="1" t="s">
        <v>474</v>
      </c>
    </row>
    <row r="71" spans="1:2" x14ac:dyDescent="0.2">
      <c r="B71" s="1" t="s">
        <v>475</v>
      </c>
    </row>
    <row r="72" spans="1:2" x14ac:dyDescent="0.2">
      <c r="A72" s="1">
        <v>0.5</v>
      </c>
      <c r="B72" s="1" t="s">
        <v>476</v>
      </c>
    </row>
    <row r="73" spans="1:2" x14ac:dyDescent="0.2">
      <c r="B73" s="1" t="s">
        <v>477</v>
      </c>
    </row>
    <row r="74" spans="1:2" x14ac:dyDescent="0.2">
      <c r="B74" s="1" t="s">
        <v>478</v>
      </c>
    </row>
    <row r="77" spans="1:2" x14ac:dyDescent="0.2">
      <c r="B77" s="1" t="s">
        <v>479</v>
      </c>
    </row>
    <row r="78" spans="1:2" x14ac:dyDescent="0.2">
      <c r="B78" s="1" t="s">
        <v>480</v>
      </c>
    </row>
    <row r="79" spans="1:2" x14ac:dyDescent="0.2">
      <c r="A79" s="1">
        <v>0.5</v>
      </c>
      <c r="B79" s="1" t="s">
        <v>481</v>
      </c>
    </row>
    <row r="80" spans="1:2" x14ac:dyDescent="0.2">
      <c r="B80" s="1" t="s">
        <v>482</v>
      </c>
    </row>
    <row r="81" spans="1:2" x14ac:dyDescent="0.2">
      <c r="B81" s="1" t="s">
        <v>483</v>
      </c>
    </row>
    <row r="82" spans="1:2" x14ac:dyDescent="0.2">
      <c r="A82" s="1">
        <v>0.5</v>
      </c>
      <c r="B82" s="1" t="s">
        <v>484</v>
      </c>
    </row>
    <row r="85" spans="1:2" x14ac:dyDescent="0.2">
      <c r="B85" s="1" t="s">
        <v>485</v>
      </c>
    </row>
    <row r="86" spans="1:2" x14ac:dyDescent="0.2">
      <c r="A86" s="1">
        <v>0.5</v>
      </c>
      <c r="B86" s="1" t="s">
        <v>486</v>
      </c>
    </row>
    <row r="87" spans="1:2" x14ac:dyDescent="0.2">
      <c r="A87" s="1">
        <v>0.5</v>
      </c>
      <c r="B87" s="1" t="s">
        <v>487</v>
      </c>
    </row>
    <row r="88" spans="1:2" x14ac:dyDescent="0.2">
      <c r="A88" s="1">
        <v>0.5</v>
      </c>
      <c r="B88" s="1" t="s">
        <v>488</v>
      </c>
    </row>
    <row r="89" spans="1:2" x14ac:dyDescent="0.2">
      <c r="B89" s="1" t="s">
        <v>489</v>
      </c>
    </row>
    <row r="91" spans="1:2" x14ac:dyDescent="0.2">
      <c r="B91" s="1" t="s">
        <v>490</v>
      </c>
    </row>
    <row r="92" spans="1:2" x14ac:dyDescent="0.2">
      <c r="B92" s="1" t="s">
        <v>491</v>
      </c>
    </row>
    <row r="93" spans="1:2" x14ac:dyDescent="0.2">
      <c r="A93" s="1">
        <v>0.5</v>
      </c>
      <c r="B93" s="1" t="s">
        <v>492</v>
      </c>
    </row>
    <row r="94" spans="1:2" x14ac:dyDescent="0.2">
      <c r="A94" s="1">
        <v>0.5</v>
      </c>
      <c r="B94" s="1" t="s">
        <v>493</v>
      </c>
    </row>
    <row r="95" spans="1:2" x14ac:dyDescent="0.2">
      <c r="B95" s="1" t="s">
        <v>494</v>
      </c>
    </row>
  </sheetData>
  <hyperlinks>
    <hyperlink ref="A1" location="Main!A1" display="Main" xr:uid="{95BCB699-0949-4161-8C16-E090D2CF35E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Module 6</vt:lpstr>
      <vt:lpstr>WSE6.2</vt:lpstr>
      <vt:lpstr>WSE6.4</vt:lpstr>
      <vt:lpstr>WSE6.7</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2023-05-03T09:39:41Z</dcterms:created>
  <dcterms:modified xsi:type="dcterms:W3CDTF">2023-05-10T18:43:41Z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2023-05-03T09:39:42Z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ab0d8a4f-57f0-4197-bb54-052ede0674e6</vt:lpwstr>
  </property>
  <property fmtid="{D5CDD505-2E9C-101B-9397-08002B2CF9AE}" pid="8" name="MSIP_Label_ea60d57e-af5b-4752-ac57-3e4f28ca11dc_ContentBits">
    <vt:lpwstr>0</vt:lpwstr>
  </property>
</Properties>
</file>