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829" documentId="8_{1B438C47-7284-4961-948B-4A8001FF902B}" xr6:coauthVersionLast="47" xr6:coauthVersionMax="47" xr10:uidLastSave="{738F70BC-A3F7-42ED-A4EF-1F993A598F88}"/>
  <bookViews>
    <workbookView xWindow="1080" yWindow="1080" windowWidth="12420" windowHeight="11385" activeTab="7" xr2:uid="{E3EAD500-5471-46BE-B6C2-621966D03A92}"/>
  </bookViews>
  <sheets>
    <sheet name="Main" sheetId="1" r:id="rId1"/>
    <sheet name="Module 9" sheetId="2" r:id="rId2"/>
    <sheet name="WSE9.1" sheetId="3" r:id="rId3"/>
    <sheet name="WSE9.2" sheetId="4" r:id="rId4"/>
    <sheet name="WSE9.3" sheetId="5" r:id="rId5"/>
    <sheet name="WSE9.4" sheetId="6" r:id="rId6"/>
    <sheet name="WSE9.5" sheetId="7" r:id="rId7"/>
    <sheet name="WSE9.6"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8" l="1"/>
  <c r="E46" i="8"/>
  <c r="D23" i="8"/>
  <c r="D25" i="8"/>
  <c r="D24" i="8"/>
  <c r="D22" i="8"/>
  <c r="E30" i="8" s="1"/>
  <c r="F31" i="8" s="1"/>
  <c r="B8" i="8"/>
  <c r="E10" i="8" s="1"/>
  <c r="F11" i="8" s="1"/>
  <c r="F52" i="8"/>
  <c r="E44" i="8"/>
  <c r="F42" i="8"/>
  <c r="E75" i="7"/>
  <c r="F76" i="7" s="1"/>
  <c r="F67" i="7"/>
  <c r="D55" i="7"/>
  <c r="D56" i="7"/>
  <c r="C46" i="7"/>
  <c r="E37" i="7"/>
  <c r="E20" i="7"/>
  <c r="C25" i="7"/>
  <c r="C29" i="7" s="1"/>
  <c r="B46" i="7" s="1"/>
  <c r="C15" i="7"/>
  <c r="G30" i="8"/>
  <c r="F56" i="7"/>
  <c r="G75" i="7"/>
  <c r="E55" i="7"/>
  <c r="C8" i="8"/>
  <c r="E26" i="8" l="1"/>
  <c r="E61" i="7"/>
  <c r="F62" i="7" s="1"/>
  <c r="C7" i="7" l="1"/>
  <c r="D26" i="7" s="1"/>
  <c r="D28" i="7" s="1"/>
  <c r="E33" i="7" s="1"/>
  <c r="F34" i="7" s="1"/>
  <c r="E103" i="6"/>
  <c r="F104" i="6"/>
  <c r="D77" i="6"/>
  <c r="E91" i="6" s="1"/>
  <c r="F92" i="6" s="1"/>
  <c r="E87" i="6"/>
  <c r="F88" i="6" s="1"/>
  <c r="F28" i="6"/>
  <c r="D23" i="6"/>
  <c r="D25" i="6" s="1"/>
  <c r="C83" i="6"/>
  <c r="D82" i="6"/>
  <c r="C77" i="6"/>
  <c r="D76" i="6"/>
  <c r="E56" i="6"/>
  <c r="F57" i="6" s="1"/>
  <c r="D49" i="6"/>
  <c r="C51" i="6"/>
  <c r="D50" i="6"/>
  <c r="E39" i="6"/>
  <c r="C6" i="6"/>
  <c r="B117" i="4"/>
  <c r="B106" i="4"/>
  <c r="B75" i="4"/>
  <c r="C84" i="4" s="1"/>
  <c r="C85" i="4" s="1"/>
  <c r="C87" i="4" s="1"/>
  <c r="B60" i="4"/>
  <c r="D29" i="7" l="1"/>
  <c r="D31" i="7" s="1"/>
  <c r="F39" i="7" s="1"/>
  <c r="E38" i="7"/>
  <c r="D15" i="7"/>
  <c r="D51" i="6"/>
  <c r="E63" i="6" s="1"/>
  <c r="F64" i="6" s="1"/>
  <c r="D78" i="6"/>
  <c r="F29" i="6"/>
  <c r="D83" i="6"/>
  <c r="E27" i="6"/>
  <c r="D16" i="7" l="1"/>
  <c r="D18" i="7" s="1"/>
  <c r="F21" i="7"/>
  <c r="D52" i="6"/>
  <c r="D84" i="6"/>
  <c r="D99" i="6" s="1"/>
  <c r="E102" i="6" s="1"/>
  <c r="F22" i="7" l="1"/>
  <c r="D46" i="7" s="1"/>
  <c r="E46" i="7" s="1"/>
  <c r="E48" i="7" s="1"/>
  <c r="F49" i="7" s="1"/>
</calcChain>
</file>

<file path=xl/sharedStrings.xml><?xml version="1.0" encoding="utf-8"?>
<sst xmlns="http://schemas.openxmlformats.org/spreadsheetml/2006/main" count="343" uniqueCount="295">
  <si>
    <t>Main</t>
  </si>
  <si>
    <t>Module 9</t>
  </si>
  <si>
    <t>NCA - Intangible assets</t>
  </si>
  <si>
    <t>IAS 38 Intangible assets</t>
  </si>
  <si>
    <t>patents</t>
  </si>
  <si>
    <t>operating licenses</t>
  </si>
  <si>
    <t>copyrights</t>
  </si>
  <si>
    <t>franchise agreements</t>
  </si>
  <si>
    <t>goodwill is an intangible but is covered elsewhere in the course</t>
  </si>
  <si>
    <t xml:space="preserve">Bosman ruling means the residula value of football players is nil </t>
  </si>
  <si>
    <t>youth players not capitalised as they are internally generated</t>
  </si>
  <si>
    <t>Intangiblr asset is non-monetary asset without physical substance</t>
  </si>
  <si>
    <t>asset - has control and expects a future economic benefit to arise</t>
  </si>
  <si>
    <t>IA have more uncertainty about economic benefits and often harder to quantify</t>
  </si>
  <si>
    <t>requires jusgement and estimation</t>
  </si>
  <si>
    <t>Do not parse out IA if treated under the scope of another standard</t>
  </si>
  <si>
    <t>leases  IFRS 16, EE benefits IAS 19 or DTA IAS 12 or inventories IAS 2</t>
  </si>
  <si>
    <t>IA must be seperately identifiable</t>
  </si>
  <si>
    <t>need to be able to measure the cost reliably</t>
  </si>
  <si>
    <t>only rarely can subsequent spend be capitalised into IA as it hard to tell if it is improvement or just maintenance.</t>
  </si>
  <si>
    <t>hard to attribute the expense to just the asset</t>
  </si>
  <si>
    <t>Could capitalise videogame production for example</t>
  </si>
  <si>
    <t>Development expenditure must be capitalised provided all the above criteria are met also</t>
  </si>
  <si>
    <t>Internally generated goodwill is not a thing</t>
  </si>
  <si>
    <t>cannot be recognised as an asset</t>
  </si>
  <si>
    <t>Any PPE depreciation or IA amortisation attribtued to development can be capitalised</t>
  </si>
  <si>
    <t>PPE depreciation or IA amortisation related to research has to go through the P&amp;L though</t>
  </si>
  <si>
    <t>Internally generated brands cannot be recognised as IA.  Only recognised when sold.</t>
  </si>
  <si>
    <t>any P&amp;L costs incurred before IA criteria were met has to remain written off throught the P&amp;L</t>
  </si>
  <si>
    <t>cannot write back P&amp;L expense to the IA</t>
  </si>
  <si>
    <t>Revaluation of IA only permissable where there is an active market</t>
  </si>
  <si>
    <t>very rare for IA to be revalued as transactions often on a one off basis</t>
  </si>
  <si>
    <t>when assessign the finiteness of the useful life.  Consider any extension periods as being part of this</t>
  </si>
  <si>
    <t>can use SL or reducing balance for amortisation</t>
  </si>
  <si>
    <t>amortisation is a P&amp;L expense unless required to be included in the production of another asset in which case it can be capitalised.</t>
  </si>
  <si>
    <t>IA amortisation and residual value should be reassessed each year.</t>
  </si>
  <si>
    <t>changing an infinite life asset to a finite life asset would incur an amortisation charge which would reduce net assets and reduce profits</t>
  </si>
  <si>
    <t>an unethical accountant could ignore triggers of a finaite useful life in order to overstate net assets.</t>
  </si>
  <si>
    <t>annual impairment review of IA</t>
  </si>
  <si>
    <t>retirement on disposal.  Allocate to held for sale or discontinued.  Continue to deprecaite unless fully depreciated or classified as held for sale</t>
  </si>
  <si>
    <t>if HFS then do no amortise</t>
  </si>
  <si>
    <t>Crown</t>
  </si>
  <si>
    <t>Intangible asset criteria:</t>
  </si>
  <si>
    <t>Identifiability is required to distinguish intangible assets from goodwill. If the asset is identifiable, it can be separated from goodwill and should be accounted for and disclosed as a separate asset.</t>
  </si>
  <si>
    <t>An asset is identifiable if it either</t>
  </si>
  <si>
    <t>Is separable – asset is capable of being separated or divided from the entity and sold, transferred, licensed, rented or exchanged, either individually or together with a related contract, identifiable asset or liability</t>
  </si>
  <si>
    <t>Arises from contractual or other legal rights – Regardless of whether these rights are transferable or separate from the entity or from other rights and obligations.</t>
  </si>
  <si>
    <t>The customer list meets the definition of an asset as holding the list gives control and it is assumed to generate economic benefit through the targeting of customers for related sales.</t>
  </si>
  <si>
    <t>The customer list is identifiable as it is separable – it is possible to sell the list separately from the rest of the business.</t>
  </si>
  <si>
    <t>The customer list is non-monetary and without physical substance and so is an intangible asset</t>
  </si>
  <si>
    <t>The franchise agreement meets the definition of an asset as holding the license gives control and franchises are assumed to generate economic benefit through operating fast-food outlets.</t>
  </si>
  <si>
    <t>The license is identifiable as it represents a legal right.</t>
  </si>
  <si>
    <t>The franchise agreement is non-monetary and without physical substance and so is an intangible asset.</t>
  </si>
  <si>
    <t>The domain for the website meets the definition of an asset as ownership of the domain gives control and it is assumed to generate economic benefit through the related advertising space.</t>
  </si>
  <si>
    <t>The website is identifiable as its domain name represents a legal right.</t>
  </si>
  <si>
    <t>The website is non-monetary and without physical substance and so is an intangible asset.</t>
  </si>
  <si>
    <t>The sauce recipes do not meet the definition of an asset as there is no control over the recipes, despite the economic benefit generated.</t>
  </si>
  <si>
    <t>The recipe for the sports drink meets the definition of an asset as the secretive nature of the recipe gives control (despite no legal protection) and it is assumed to generate economic benefit through the sale of drinks.</t>
  </si>
  <si>
    <t>The recipe is identifiable as it is separable – it is assumed that it could be sold to a competitor as offers have previously been made.</t>
  </si>
  <si>
    <t>The recipe is non-monetary and without physical substance and so is an intangible asset.</t>
  </si>
  <si>
    <t>The customer list is non-monetary and without physical substance and so is an intangible asset.</t>
  </si>
  <si>
    <t>Huggy</t>
  </si>
  <si>
    <t>Project A</t>
  </si>
  <si>
    <t>The £70,000 spent on ‘substantially improving’ an existing product falls under the definition of development expenditure.</t>
  </si>
  <si>
    <t>Huggy must capitalise this expenditure and amortise it on a systematic basis over the period the product will be produced commercially if the following criteria are met:</t>
  </si>
  <si>
    <t>• the project is technically feasible to be completed;</t>
  </si>
  <si>
    <t>• Huggy intends to complete the project and either sell the item or use it;</t>
  </si>
  <si>
    <t>• Huggy can use or sell the asset;</t>
  </si>
  <si>
    <t>• Huggy can show how the asset will generate economic benefits;</t>
  </si>
  <si>
    <t>• adequate technical, financial and other resources are available to enable the</t>
  </si>
  <si>
    <t>completion of the project; and</t>
  </si>
  <si>
    <t>• the expenditure on the project can be measured reliably.</t>
  </si>
  <si>
    <t>The analysing machine is a tangible non-current asset and should be capitalised at £50k and depreciated to its residual value of £10k over its estimated useful economic life, a charge of £10k per annum.</t>
  </si>
  <si>
    <t>The depreciation charge will commence when the machine is installed and ready for use.</t>
  </si>
  <si>
    <t>Depreciation charge = 1/4 years x (£50k - £10k) = £10k</t>
  </si>
  <si>
    <t>Project B</t>
  </si>
  <si>
    <t>This £40,000 should be classified as research and must be written off in the year it is incurred.</t>
  </si>
  <si>
    <t>However, the £30k machine should be capitalised and depreciated over its estimated useful economic life down to its residual value and depreciation will be included in the research and development expenditure.</t>
  </si>
  <si>
    <t>Research and development</t>
  </si>
  <si>
    <t>Expenditure on research is recognised as an expense in the P&amp;L when it occurs</t>
  </si>
  <si>
    <t>Expenditure on development must be capitalised only if ALL of the criteria can be demonstrated:</t>
  </si>
  <si>
    <t>- The technical feasability of completing the intangible asset so that it will be available for use or sale</t>
  </si>
  <si>
    <t>- Intention to complete the intangible asset and use or sell it</t>
  </si>
  <si>
    <t>- Ability to use or sell the intangible asset</t>
  </si>
  <si>
    <t>- How the asset will generate probably future economic benefits</t>
  </si>
  <si>
    <t>- Availability of adequate technical, financial and other resources to complete the devlopment and to use or sell the intangible asset</t>
  </si>
  <si>
    <t>- Ability to measure reliably the expenditure attributable to the intangible asset during development.</t>
  </si>
  <si>
    <t>Past Costs</t>
  </si>
  <si>
    <t>Once expenditure has been written off to P&amp;L it remains written off, it cannot be reinstated as part of the cost of an intangible asset, although the item may then qualify as an intangible asset.</t>
  </si>
  <si>
    <t>Cruickshank</t>
  </si>
  <si>
    <t>Patent</t>
  </si>
  <si>
    <t>The patent should be amoritsed over its 10 year useful life</t>
  </si>
  <si>
    <t>Charge in year:</t>
  </si>
  <si>
    <t>250/10</t>
  </si>
  <si>
    <t>Dr P&amp;L Amortisation charge</t>
  </si>
  <si>
    <t>Cr Accum Amortisation - patent</t>
  </si>
  <si>
    <t>Being amortisation of patent</t>
  </si>
  <si>
    <t>Quota</t>
  </si>
  <si>
    <t>The quota is an identifiable intangible asset as it has been acquired.</t>
  </si>
  <si>
    <t>The quota should be capitalised rather than expensed and amortised over its assumed 20 year useful life.</t>
  </si>
  <si>
    <t>Dr Intangible asset - Quota</t>
  </si>
  <si>
    <t>Cr P&amp;L Admin expenses</t>
  </si>
  <si>
    <t>Amortisation:</t>
  </si>
  <si>
    <t>1,000/20</t>
  </si>
  <si>
    <t>Cr Accum Amortisation - quota</t>
  </si>
  <si>
    <t>Being amortisation of quota</t>
  </si>
  <si>
    <t>As an active market exists, the quota should be revalued and carried at evaluation.</t>
  </si>
  <si>
    <t>Cost</t>
  </si>
  <si>
    <t>Accum Dep'n</t>
  </si>
  <si>
    <t>Carrying amount</t>
  </si>
  <si>
    <t>Fair value</t>
  </si>
  <si>
    <t>Revaluation increase</t>
  </si>
  <si>
    <t>Dr Intangible asset - quota</t>
  </si>
  <si>
    <t>Dr Accum Dep'n</t>
  </si>
  <si>
    <t>Cr revaluation surplus</t>
  </si>
  <si>
    <t>Being revaluation of quota</t>
  </si>
  <si>
    <t>License</t>
  </si>
  <si>
    <t>The license is an identifiable intangible asset and should be capitalised at its fair value of £500k, with an accrual created for the outstanding £100k payment.</t>
  </si>
  <si>
    <t>The license should be capitalised rather than expensed and amortised over its eight-year
useful life.</t>
  </si>
  <si>
    <t>Dr Intangible assets - License</t>
  </si>
  <si>
    <t>Cr Accruals</t>
  </si>
  <si>
    <t>Being capitalising license</t>
  </si>
  <si>
    <t>Amortisation charge for period:</t>
  </si>
  <si>
    <t>500 x 6/(8x12)</t>
  </si>
  <si>
    <t>Dr Amortisation charge</t>
  </si>
  <si>
    <t>Cr Accum Amortisation License</t>
  </si>
  <si>
    <t>Being amortisation in period of license</t>
  </si>
  <si>
    <t>Brand</t>
  </si>
  <si>
    <t>The directors’ opinion does not qualify as an active market and so the brand must remain at
amortised historic cost.</t>
  </si>
  <si>
    <t>1000/20</t>
  </si>
  <si>
    <t>Cr Accum Amortisation Brand</t>
  </si>
  <si>
    <t>Being amortisation in period of brand</t>
  </si>
  <si>
    <t>Advertising</t>
  </si>
  <si>
    <t>Does not meet the definition of an asset as there is no control and therefore remains written off to P&amp;L.</t>
  </si>
  <si>
    <t>Y/E 31 Dec 2016</t>
  </si>
  <si>
    <t>Ceylon plc</t>
  </si>
  <si>
    <t>YE</t>
  </si>
  <si>
    <t>depr</t>
  </si>
  <si>
    <t>brands</t>
  </si>
  <si>
    <t>months</t>
  </si>
  <si>
    <t>Dev</t>
  </si>
  <si>
    <t>admin cost</t>
  </si>
  <si>
    <t>prototype</t>
  </si>
  <si>
    <t>buyer found</t>
  </si>
  <si>
    <t>testign</t>
  </si>
  <si>
    <t>cannot be written back</t>
  </si>
  <si>
    <t>write back and capitalise</t>
  </si>
  <si>
    <t>IA - Cost</t>
  </si>
  <si>
    <t>cr - admin expenses</t>
  </si>
  <si>
    <t>dr - IA cost</t>
  </si>
  <si>
    <t>dr - SPL depr</t>
  </si>
  <si>
    <t>cr - IA AA</t>
  </si>
  <si>
    <t>Research</t>
  </si>
  <si>
    <t>no assessable market exists for this product.</t>
  </si>
  <si>
    <t>cannot realistically expect a future economic benefit</t>
  </si>
  <si>
    <t>not and IA</t>
  </si>
  <si>
    <t>just a PL cost</t>
  </si>
  <si>
    <t>cr - accrued income</t>
  </si>
  <si>
    <t>dr - admin exp</t>
  </si>
  <si>
    <t>being correction to research expense</t>
  </si>
  <si>
    <t>Energy efficient kiln</t>
  </si>
  <si>
    <t>This is not an intangile</t>
  </si>
  <si>
    <t>need to change the classification to PPE</t>
  </si>
  <si>
    <t>useful life</t>
  </si>
  <si>
    <t>AD</t>
  </si>
  <si>
    <t>NBV</t>
  </si>
  <si>
    <t>residual value</t>
  </si>
  <si>
    <t>move to PPE</t>
  </si>
  <si>
    <t>dr - PPE cost</t>
  </si>
  <si>
    <t>cr - IA cost</t>
  </si>
  <si>
    <t>reclass to PPE</t>
  </si>
  <si>
    <t>no Amor charge</t>
  </si>
  <si>
    <t>charge depr for ownership period</t>
  </si>
  <si>
    <t>cr - PPE Ad</t>
  </si>
  <si>
    <t>being 9m depr charge</t>
  </si>
  <si>
    <t>Domain names</t>
  </si>
  <si>
    <t>replacement asset</t>
  </si>
  <si>
    <t>new cost</t>
  </si>
  <si>
    <t>old name</t>
  </si>
  <si>
    <t>cost</t>
  </si>
  <si>
    <t>&lt;&lt;&lt;&lt;at date od replacement</t>
  </si>
  <si>
    <t>cr - admin exp</t>
  </si>
  <si>
    <t>Internally generated brands may not be capitalised.</t>
  </si>
  <si>
    <t>Development expenditure must be capitalised once the relevant criteria has been met, which appears to have happened in June 20X5.</t>
  </si>
  <si>
    <t>All costs incurred prior to June 20X5 remain off to profit or loss, including those from prior years.</t>
  </si>
  <si>
    <t>The £78k of expenditure incurred from June 20X5 to December 20X5 should be capitalised but not amortised until the related product is in use.</t>
  </si>
  <si>
    <t>The depreciation charge on plant and machinery used in development should also be capitalised.</t>
  </si>
  <si>
    <t>7/12</t>
  </si>
  <si>
    <t>cr - depr charge</t>
  </si>
  <si>
    <t>pre - dev stage - put to PL</t>
  </si>
  <si>
    <t>being capitalisation of development expenditure</t>
  </si>
  <si>
    <t>dr - Development cost</t>
  </si>
  <si>
    <t>The domain name is identifiable as it has a legal right.</t>
  </si>
  <si>
    <t>The domain is controlled through the legal right and generates economic benefit through revenue.</t>
  </si>
  <si>
    <t>The new domain name should be capitalised and amortised, with the old domain name disposed of at a loss.</t>
  </si>
  <si>
    <t>being correction to capitalise new domain name</t>
  </si>
  <si>
    <t>Amor. Charge</t>
  </si>
  <si>
    <t>dr - Amor. Charge</t>
  </si>
  <si>
    <t>cr - IA AD</t>
  </si>
  <si>
    <t>being first 12m Amor charge</t>
  </si>
  <si>
    <t>disposal of old IA</t>
  </si>
  <si>
    <t>proceeds</t>
  </si>
  <si>
    <t>dr - SPL loss on disposal</t>
  </si>
  <si>
    <t>dr - IA AA</t>
  </si>
  <si>
    <t>being disposal of old domain name</t>
  </si>
  <si>
    <t>WSE9.1</t>
  </si>
  <si>
    <t>WSE9.2</t>
  </si>
  <si>
    <t>WSE9.3</t>
  </si>
  <si>
    <t>WSE9.4</t>
  </si>
  <si>
    <t>WSE9.5</t>
  </si>
  <si>
    <t>WSE9.6</t>
  </si>
  <si>
    <t>MDB ltd</t>
  </si>
  <si>
    <t>policy</t>
  </si>
  <si>
    <t>reval annually</t>
  </si>
  <si>
    <t>IA</t>
  </si>
  <si>
    <t xml:space="preserve">or useful life </t>
  </si>
  <si>
    <t>lower of</t>
  </si>
  <si>
    <t>months SL</t>
  </si>
  <si>
    <t>Suckler-cow quota</t>
  </si>
  <si>
    <t>FV</t>
  </si>
  <si>
    <t>cr - reval reserve</t>
  </si>
  <si>
    <t>Valuation</t>
  </si>
  <si>
    <t>AA</t>
  </si>
  <si>
    <t>gain on reval</t>
  </si>
  <si>
    <t xml:space="preserve">dr - IA cost </t>
  </si>
  <si>
    <t>cr - AA</t>
  </si>
  <si>
    <t>cr  - reval reserve</t>
  </si>
  <si>
    <t>being initial reval and allocation to reval reserve</t>
  </si>
  <si>
    <t>remaining useful life</t>
  </si>
  <si>
    <t>Dr - IA cost</t>
  </si>
  <si>
    <t>dr - Amor. Cost</t>
  </si>
  <si>
    <t>being AA in the year</t>
  </si>
  <si>
    <t>being revaluation increase</t>
  </si>
  <si>
    <t>Annual transfer from reval reserve to RE per policy</t>
  </si>
  <si>
    <t>credit balance reserve</t>
  </si>
  <si>
    <t>annual release</t>
  </si>
  <si>
    <t>dr - Revaluation surplus</t>
  </si>
  <si>
    <t>cr - RE</t>
  </si>
  <si>
    <t>being annual transfer from revaluation surplus</t>
  </si>
  <si>
    <t>Haulage division</t>
  </si>
  <si>
    <t>assuming the cost of the asset has been recorded in the year of acquisition</t>
  </si>
  <si>
    <t>this years requirements are to post 1 years Amor. Cost</t>
  </si>
  <si>
    <t>dr - SPL Amor.</t>
  </si>
  <si>
    <t>cr - License AA</t>
  </si>
  <si>
    <t>the invoice was not received but we received the services, so an accrual needs to be posted</t>
  </si>
  <si>
    <t>dr - advertising expense</t>
  </si>
  <si>
    <t>cr - accrued expenses</t>
  </si>
  <si>
    <t>being GRNI accrual</t>
  </si>
  <si>
    <t>Shooting rights</t>
  </si>
  <si>
    <t>dr - admin</t>
  </si>
  <si>
    <t>cr - bank</t>
  </si>
  <si>
    <t>shooting licence</t>
  </si>
  <si>
    <t>Dev. Costs</t>
  </si>
  <si>
    <t>not dev.  Just research</t>
  </si>
  <si>
    <t>not market</t>
  </si>
  <si>
    <t>uncertian economic benefit</t>
  </si>
  <si>
    <t>pl cost</t>
  </si>
  <si>
    <t>dr - research</t>
  </si>
  <si>
    <t>cr - suspense</t>
  </si>
  <si>
    <t>being correction for IA capitalisation</t>
  </si>
  <si>
    <t xml:space="preserve">Amor. Expense in the year. </t>
  </si>
  <si>
    <t>years</t>
  </si>
  <si>
    <t>Duck-down cushions</t>
  </si>
  <si>
    <t>Hypo-allergenic bed linen</t>
  </si>
  <si>
    <t>dev. Exp.</t>
  </si>
  <si>
    <t>&lt;&lt;&lt;become development from here</t>
  </si>
  <si>
    <t>advertising</t>
  </si>
  <si>
    <t>staff training</t>
  </si>
  <si>
    <t>&lt;&lt;&lt;cannot capitalised staff training</t>
  </si>
  <si>
    <t>cr - development suspense account</t>
  </si>
  <si>
    <t>being correction…</t>
  </si>
  <si>
    <t>no</t>
  </si>
  <si>
    <t>empty nester</t>
  </si>
  <si>
    <t>an unfulfilled offer is not enough to recognise a gain on the IA attacted to the shops</t>
  </si>
  <si>
    <t>cannot separate which part relates to the IA and what relates to the shops</t>
  </si>
  <si>
    <t>Duck divet</t>
  </si>
  <si>
    <t>IA cost</t>
  </si>
  <si>
    <t>charge 2 moths amor.</t>
  </si>
  <si>
    <t>cr  -bank</t>
  </si>
  <si>
    <t>SPL - prepayment</t>
  </si>
  <si>
    <t>amortise for another year</t>
  </si>
  <si>
    <t>Dr SPL amor.</t>
  </si>
  <si>
    <t>cr - rights - AD</t>
  </si>
  <si>
    <t>amor from dev date</t>
  </si>
  <si>
    <t>dr - advertising cost</t>
  </si>
  <si>
    <t>dr - training</t>
  </si>
  <si>
    <t>&lt;&lt;&lt;cannot capitalised advertising</t>
  </si>
  <si>
    <t>dr - research exp</t>
  </si>
  <si>
    <t>dr - SPL amor.</t>
  </si>
  <si>
    <t>cr - dev. AA</t>
  </si>
  <si>
    <t>being amor from time of dev.</t>
  </si>
  <si>
    <t>dr - SPL amortisation charge</t>
  </si>
  <si>
    <t>cr - brand - acc'd amortisation</t>
  </si>
  <si>
    <t>being amortisation of brand</t>
  </si>
  <si>
    <t>The accounting treatment is determined by IAS 38 Intangible Assets, which includes that expenditure relating to research and development costs should only be capitalised when all six criteria in para 57 of the standard have been met – Project 175 meets these criteria at 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</si>
</sst>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9"/>
      <color theme="1"/>
      <name val="Calibri"/>
      <family val="2"/>
      <scheme val="minor"/>
    </font>
    <font>
      <u/>
      <sz val="11"/>
      <color theme="10"/>
      <name val="Calibri"/>
      <family val="2"/>
      <scheme val="minor"/>
    </font>
    <font>
      <sz val="11"/>
      <color theme="1"/>
      <name val="Calibri"/>
      <family val="2"/>
      <scheme val="minor"/>
    </font>
    <font>
      <b/>
      <sz val="11"/>
      <color rgb="FFFF0000"/>
      <name val="Calibri"/>
      <family val="2"/>
      <scheme val="minor"/>
    </font>
    <font>
      <b/>
      <sz val="9"/>
      <color theme="1"/>
      <name val="Calibri"/>
      <family val="2"/>
      <scheme val="minor"/>
    </font>
    <font>
      <strike/>
      <sz val="9"/>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cellStyleXfs>
  <cellXfs count="14">
    <xf numFmtId="0" fontId="0" fillId="0" borderId="0" xfId="0"/>
    <xf numFmtId="0" fontId="1" fillId="0" borderId="0" xfId="0" applyFont="1"/>
    <xf numFmtId="0" fontId="2" fillId="0" borderId="0" xfId="1"/>
    <xf numFmtId="0" fontId="0" fillId="0" borderId="0" xfId="0" applyAlignment="1">
      <alignment vertical="center"/>
    </xf>
    <xf numFmtId="0" fontId="4" fillId="0" borderId="0" xfId="0" applyFont="1"/>
    <xf numFmtId="0" fontId="5" fillId="0" borderId="0" xfId="0" applyFont="1"/>
    <xf numFmtId="164" fontId="0" fillId="0" borderId="0" xfId="2" applyNumberFormat="1" applyFont="1"/>
    <xf numFmtId="164" fontId="0" fillId="0" borderId="1" xfId="2" applyNumberFormat="1" applyFont="1" applyBorder="1"/>
    <xf numFmtId="1" fontId="0" fillId="0" borderId="0" xfId="0" applyNumberFormat="1"/>
    <xf numFmtId="14" fontId="1" fillId="0" borderId="0" xfId="0" applyNumberFormat="1" applyFont="1"/>
    <xf numFmtId="0" fontId="6" fillId="0" borderId="0" xfId="0" applyFont="1"/>
    <xf numFmtId="3" fontId="1" fillId="0" borderId="0" xfId="0" applyNumberFormat="1" applyFont="1"/>
    <xf numFmtId="0" fontId="1" fillId="0" borderId="0" xfId="0" quotePrefix="1" applyFont="1"/>
    <xf numFmtId="3" fontId="1" fillId="0" borderId="2" xfId="0" applyNumberFormat="1" applyFont="1" applyBorder="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35</xdr:row>
      <xdr:rowOff>1</xdr:rowOff>
    </xdr:from>
    <xdr:to>
      <xdr:col>6</xdr:col>
      <xdr:colOff>546599</xdr:colOff>
      <xdr:row>42</xdr:row>
      <xdr:rowOff>0</xdr:rowOff>
    </xdr:to>
    <xdr:pic>
      <xdr:nvPicPr>
        <xdr:cNvPr id="2" name="Picture 1">
          <a:extLst>
            <a:ext uri="{FF2B5EF4-FFF2-40B4-BE49-F238E27FC236}">
              <a16:creationId xmlns:a16="http://schemas.microsoft.com/office/drawing/2014/main" id="{13A0F949-8D6C-04BD-2DF0-A9985EA71967}"/>
            </a:ext>
          </a:extLst>
        </xdr:cNvPr>
        <xdr:cNvPicPr>
          <a:picLocks noChangeAspect="1"/>
        </xdr:cNvPicPr>
      </xdr:nvPicPr>
      <xdr:blipFill>
        <a:blip xmlns:r="http://schemas.openxmlformats.org/officeDocument/2006/relationships" r:embed="rId1"/>
        <a:stretch>
          <a:fillRect/>
        </a:stretch>
      </xdr:blipFill>
      <xdr:spPr>
        <a:xfrm>
          <a:off x="609600" y="3086101"/>
          <a:ext cx="3594599" cy="1066800"/>
        </a:xfrm>
        <a:prstGeom prst="rect">
          <a:avLst/>
        </a:prstGeom>
      </xdr:spPr>
    </xdr:pic>
    <xdr:clientData/>
  </xdr:twoCellAnchor>
  <xdr:twoCellAnchor editAs="oneCell">
    <xdr:from>
      <xdr:col>1</xdr:col>
      <xdr:colOff>0</xdr:colOff>
      <xdr:row>53</xdr:row>
      <xdr:rowOff>1</xdr:rowOff>
    </xdr:from>
    <xdr:to>
      <xdr:col>7</xdr:col>
      <xdr:colOff>42944</xdr:colOff>
      <xdr:row>80</xdr:row>
      <xdr:rowOff>3</xdr:rowOff>
    </xdr:to>
    <xdr:pic>
      <xdr:nvPicPr>
        <xdr:cNvPr id="3" name="Picture 2">
          <a:extLst>
            <a:ext uri="{FF2B5EF4-FFF2-40B4-BE49-F238E27FC236}">
              <a16:creationId xmlns:a16="http://schemas.microsoft.com/office/drawing/2014/main" id="{28CE1542-9FC8-092C-B13A-EF8CEEFD3EAA}"/>
            </a:ext>
          </a:extLst>
        </xdr:cNvPr>
        <xdr:cNvPicPr>
          <a:picLocks noChangeAspect="1"/>
        </xdr:cNvPicPr>
      </xdr:nvPicPr>
      <xdr:blipFill>
        <a:blip xmlns:r="http://schemas.openxmlformats.org/officeDocument/2006/relationships" r:embed="rId2"/>
        <a:stretch>
          <a:fillRect/>
        </a:stretch>
      </xdr:blipFill>
      <xdr:spPr>
        <a:xfrm>
          <a:off x="605118" y="5995148"/>
          <a:ext cx="3673650" cy="4235824"/>
        </a:xfrm>
        <a:prstGeom prst="rect">
          <a:avLst/>
        </a:prstGeom>
      </xdr:spPr>
    </xdr:pic>
    <xdr:clientData/>
  </xdr:twoCellAnchor>
  <xdr:twoCellAnchor editAs="oneCell">
    <xdr:from>
      <xdr:col>1</xdr:col>
      <xdr:colOff>1</xdr:colOff>
      <xdr:row>85</xdr:row>
      <xdr:rowOff>0</xdr:rowOff>
    </xdr:from>
    <xdr:to>
      <xdr:col>7</xdr:col>
      <xdr:colOff>1</xdr:colOff>
      <xdr:row>96</xdr:row>
      <xdr:rowOff>16749</xdr:rowOff>
    </xdr:to>
    <xdr:pic>
      <xdr:nvPicPr>
        <xdr:cNvPr id="4" name="Picture 3">
          <a:extLst>
            <a:ext uri="{FF2B5EF4-FFF2-40B4-BE49-F238E27FC236}">
              <a16:creationId xmlns:a16="http://schemas.microsoft.com/office/drawing/2014/main" id="{97CEC330-4B29-1C79-F9A2-D5EF02F9C7BB}"/>
            </a:ext>
          </a:extLst>
        </xdr:cNvPr>
        <xdr:cNvPicPr>
          <a:picLocks noChangeAspect="1"/>
        </xdr:cNvPicPr>
      </xdr:nvPicPr>
      <xdr:blipFill>
        <a:blip xmlns:r="http://schemas.openxmlformats.org/officeDocument/2006/relationships" r:embed="rId3"/>
        <a:stretch>
          <a:fillRect/>
        </a:stretch>
      </xdr:blipFill>
      <xdr:spPr>
        <a:xfrm>
          <a:off x="605119" y="11015382"/>
          <a:ext cx="3630706" cy="1742456"/>
        </a:xfrm>
        <a:prstGeom prst="rect">
          <a:avLst/>
        </a:prstGeom>
      </xdr:spPr>
    </xdr:pic>
    <xdr:clientData/>
  </xdr:twoCellAnchor>
  <xdr:twoCellAnchor editAs="oneCell">
    <xdr:from>
      <xdr:col>1</xdr:col>
      <xdr:colOff>0</xdr:colOff>
      <xdr:row>97</xdr:row>
      <xdr:rowOff>0</xdr:rowOff>
    </xdr:from>
    <xdr:to>
      <xdr:col>7</xdr:col>
      <xdr:colOff>2332</xdr:colOff>
      <xdr:row>105</xdr:row>
      <xdr:rowOff>86880</xdr:rowOff>
    </xdr:to>
    <xdr:pic>
      <xdr:nvPicPr>
        <xdr:cNvPr id="5" name="Picture 4">
          <a:extLst>
            <a:ext uri="{FF2B5EF4-FFF2-40B4-BE49-F238E27FC236}">
              <a16:creationId xmlns:a16="http://schemas.microsoft.com/office/drawing/2014/main" id="{BA9C9131-5276-8305-80D0-13E7F1FC1E81}"/>
            </a:ext>
          </a:extLst>
        </xdr:cNvPr>
        <xdr:cNvPicPr>
          <a:picLocks noChangeAspect="1"/>
        </xdr:cNvPicPr>
      </xdr:nvPicPr>
      <xdr:blipFill>
        <a:blip xmlns:r="http://schemas.openxmlformats.org/officeDocument/2006/relationships" r:embed="rId4"/>
        <a:stretch>
          <a:fillRect/>
        </a:stretch>
      </xdr:blipFill>
      <xdr:spPr>
        <a:xfrm>
          <a:off x="605118" y="12897971"/>
          <a:ext cx="3630706" cy="1341937"/>
        </a:xfrm>
        <a:prstGeom prst="rect">
          <a:avLst/>
        </a:prstGeom>
      </xdr:spPr>
    </xdr:pic>
    <xdr:clientData/>
  </xdr:twoCellAnchor>
  <xdr:twoCellAnchor editAs="oneCell">
    <xdr:from>
      <xdr:col>1</xdr:col>
      <xdr:colOff>1</xdr:colOff>
      <xdr:row>107</xdr:row>
      <xdr:rowOff>0</xdr:rowOff>
    </xdr:from>
    <xdr:to>
      <xdr:col>7</xdr:col>
      <xdr:colOff>1</xdr:colOff>
      <xdr:row>143</xdr:row>
      <xdr:rowOff>607</xdr:rowOff>
    </xdr:to>
    <xdr:pic>
      <xdr:nvPicPr>
        <xdr:cNvPr id="6" name="Picture 5">
          <a:extLst>
            <a:ext uri="{FF2B5EF4-FFF2-40B4-BE49-F238E27FC236}">
              <a16:creationId xmlns:a16="http://schemas.microsoft.com/office/drawing/2014/main" id="{DA7637A5-0A53-02F1-3176-09AF27308A4C}"/>
            </a:ext>
          </a:extLst>
        </xdr:cNvPr>
        <xdr:cNvPicPr>
          <a:picLocks noChangeAspect="1"/>
        </xdr:cNvPicPr>
      </xdr:nvPicPr>
      <xdr:blipFill>
        <a:blip xmlns:r="http://schemas.openxmlformats.org/officeDocument/2006/relationships" r:embed="rId5"/>
        <a:stretch>
          <a:fillRect/>
        </a:stretch>
      </xdr:blipFill>
      <xdr:spPr>
        <a:xfrm>
          <a:off x="605119" y="14466794"/>
          <a:ext cx="3630706" cy="5648372"/>
        </a:xfrm>
        <a:prstGeom prst="rect">
          <a:avLst/>
        </a:prstGeom>
      </xdr:spPr>
    </xdr:pic>
    <xdr:clientData/>
  </xdr:twoCellAnchor>
  <xdr:twoCellAnchor editAs="oneCell">
    <xdr:from>
      <xdr:col>0</xdr:col>
      <xdr:colOff>526676</xdr:colOff>
      <xdr:row>148</xdr:row>
      <xdr:rowOff>145677</xdr:rowOff>
    </xdr:from>
    <xdr:to>
      <xdr:col>7</xdr:col>
      <xdr:colOff>37309</xdr:colOff>
      <xdr:row>157</xdr:row>
      <xdr:rowOff>86137</xdr:rowOff>
    </xdr:to>
    <xdr:pic>
      <xdr:nvPicPr>
        <xdr:cNvPr id="7" name="Picture 6">
          <a:extLst>
            <a:ext uri="{FF2B5EF4-FFF2-40B4-BE49-F238E27FC236}">
              <a16:creationId xmlns:a16="http://schemas.microsoft.com/office/drawing/2014/main" id="{29620F07-1BCD-E5D7-F112-473C6DFACDAE}"/>
            </a:ext>
          </a:extLst>
        </xdr:cNvPr>
        <xdr:cNvPicPr>
          <a:picLocks noChangeAspect="1"/>
        </xdr:cNvPicPr>
      </xdr:nvPicPr>
      <xdr:blipFill>
        <a:blip xmlns:r="http://schemas.openxmlformats.org/officeDocument/2006/relationships" r:embed="rId6"/>
        <a:stretch>
          <a:fillRect/>
        </a:stretch>
      </xdr:blipFill>
      <xdr:spPr>
        <a:xfrm>
          <a:off x="526676" y="20887765"/>
          <a:ext cx="3746457" cy="1352401"/>
        </a:xfrm>
        <a:prstGeom prst="rect">
          <a:avLst/>
        </a:prstGeom>
      </xdr:spPr>
    </xdr:pic>
    <xdr:clientData/>
  </xdr:twoCellAnchor>
  <xdr:twoCellAnchor editAs="oneCell">
    <xdr:from>
      <xdr:col>1</xdr:col>
      <xdr:colOff>0</xdr:colOff>
      <xdr:row>161</xdr:row>
      <xdr:rowOff>0</xdr:rowOff>
    </xdr:from>
    <xdr:to>
      <xdr:col>7</xdr:col>
      <xdr:colOff>60834</xdr:colOff>
      <xdr:row>184</xdr:row>
      <xdr:rowOff>151535</xdr:rowOff>
    </xdr:to>
    <xdr:pic>
      <xdr:nvPicPr>
        <xdr:cNvPr id="8" name="Picture 7">
          <a:extLst>
            <a:ext uri="{FF2B5EF4-FFF2-40B4-BE49-F238E27FC236}">
              <a16:creationId xmlns:a16="http://schemas.microsoft.com/office/drawing/2014/main" id="{7986C475-6BA1-796B-6B50-BCF75EC7C5FC}"/>
            </a:ext>
          </a:extLst>
        </xdr:cNvPr>
        <xdr:cNvPicPr>
          <a:picLocks noChangeAspect="1"/>
        </xdr:cNvPicPr>
      </xdr:nvPicPr>
      <xdr:blipFill>
        <a:blip xmlns:r="http://schemas.openxmlformats.org/officeDocument/2006/relationships" r:embed="rId7"/>
        <a:stretch>
          <a:fillRect/>
        </a:stretch>
      </xdr:blipFill>
      <xdr:spPr>
        <a:xfrm>
          <a:off x="605118" y="22938441"/>
          <a:ext cx="3691540" cy="3765177"/>
        </a:xfrm>
        <a:prstGeom prst="rect">
          <a:avLst/>
        </a:prstGeom>
      </xdr:spPr>
    </xdr:pic>
    <xdr:clientData/>
  </xdr:twoCellAnchor>
  <xdr:twoCellAnchor editAs="oneCell">
    <xdr:from>
      <xdr:col>1</xdr:col>
      <xdr:colOff>0</xdr:colOff>
      <xdr:row>215</xdr:row>
      <xdr:rowOff>0</xdr:rowOff>
    </xdr:from>
    <xdr:to>
      <xdr:col>7</xdr:col>
      <xdr:colOff>2332</xdr:colOff>
      <xdr:row>225</xdr:row>
      <xdr:rowOff>135490</xdr:rowOff>
    </xdr:to>
    <xdr:pic>
      <xdr:nvPicPr>
        <xdr:cNvPr id="9" name="Picture 8">
          <a:extLst>
            <a:ext uri="{FF2B5EF4-FFF2-40B4-BE49-F238E27FC236}">
              <a16:creationId xmlns:a16="http://schemas.microsoft.com/office/drawing/2014/main" id="{EA915345-3C63-4D69-ABF3-D062BE874FF9}"/>
            </a:ext>
          </a:extLst>
        </xdr:cNvPr>
        <xdr:cNvPicPr>
          <a:picLocks noChangeAspect="1"/>
        </xdr:cNvPicPr>
      </xdr:nvPicPr>
      <xdr:blipFill>
        <a:blip xmlns:r="http://schemas.openxmlformats.org/officeDocument/2006/relationships" r:embed="rId8"/>
        <a:stretch>
          <a:fillRect/>
        </a:stretch>
      </xdr:blipFill>
      <xdr:spPr>
        <a:xfrm>
          <a:off x="610914" y="30256655"/>
          <a:ext cx="3665483" cy="16463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7</xdr:col>
      <xdr:colOff>0</xdr:colOff>
      <xdr:row>25</xdr:row>
      <xdr:rowOff>70915</xdr:rowOff>
    </xdr:to>
    <xdr:pic>
      <xdr:nvPicPr>
        <xdr:cNvPr id="2" name="Picture 1">
          <a:extLst>
            <a:ext uri="{FF2B5EF4-FFF2-40B4-BE49-F238E27FC236}">
              <a16:creationId xmlns:a16="http://schemas.microsoft.com/office/drawing/2014/main" id="{0CBC83D9-3644-48D0-566E-108D307574AD}"/>
            </a:ext>
          </a:extLst>
        </xdr:cNvPr>
        <xdr:cNvPicPr>
          <a:picLocks noChangeAspect="1"/>
        </xdr:cNvPicPr>
      </xdr:nvPicPr>
      <xdr:blipFill>
        <a:blip xmlns:r="http://schemas.openxmlformats.org/officeDocument/2006/relationships" r:embed="rId1"/>
        <a:stretch>
          <a:fillRect/>
        </a:stretch>
      </xdr:blipFill>
      <xdr:spPr>
        <a:xfrm>
          <a:off x="609600" y="2095500"/>
          <a:ext cx="3657600" cy="1899715"/>
        </a:xfrm>
        <a:prstGeom prst="rect">
          <a:avLst/>
        </a:prstGeom>
      </xdr:spPr>
    </xdr:pic>
    <xdr:clientData/>
  </xdr:twoCellAnchor>
  <xdr:twoCellAnchor editAs="oneCell">
    <xdr:from>
      <xdr:col>1</xdr:col>
      <xdr:colOff>0</xdr:colOff>
      <xdr:row>28</xdr:row>
      <xdr:rowOff>0</xdr:rowOff>
    </xdr:from>
    <xdr:to>
      <xdr:col>7</xdr:col>
      <xdr:colOff>0</xdr:colOff>
      <xdr:row>31</xdr:row>
      <xdr:rowOff>34748</xdr:rowOff>
    </xdr:to>
    <xdr:pic>
      <xdr:nvPicPr>
        <xdr:cNvPr id="3" name="Picture 2">
          <a:extLst>
            <a:ext uri="{FF2B5EF4-FFF2-40B4-BE49-F238E27FC236}">
              <a16:creationId xmlns:a16="http://schemas.microsoft.com/office/drawing/2014/main" id="{4AC7BFD8-EFF4-2105-307E-A21B947AB9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4381500"/>
          <a:ext cx="3657600" cy="491948"/>
        </a:xfrm>
        <a:prstGeom prst="rect">
          <a:avLst/>
        </a:prstGeom>
      </xdr:spPr>
    </xdr:pic>
    <xdr:clientData/>
  </xdr:twoCellAnchor>
  <xdr:twoCellAnchor editAs="oneCell">
    <xdr:from>
      <xdr:col>1</xdr:col>
      <xdr:colOff>0</xdr:colOff>
      <xdr:row>38</xdr:row>
      <xdr:rowOff>0</xdr:rowOff>
    </xdr:from>
    <xdr:to>
      <xdr:col>7</xdr:col>
      <xdr:colOff>0</xdr:colOff>
      <xdr:row>44</xdr:row>
      <xdr:rowOff>10333</xdr:rowOff>
    </xdr:to>
    <xdr:pic>
      <xdr:nvPicPr>
        <xdr:cNvPr id="4" name="Picture 3">
          <a:extLst>
            <a:ext uri="{FF2B5EF4-FFF2-40B4-BE49-F238E27FC236}">
              <a16:creationId xmlns:a16="http://schemas.microsoft.com/office/drawing/2014/main" id="{0C99A47C-276B-C205-0BEE-619C17C35E06}"/>
            </a:ext>
          </a:extLst>
        </xdr:cNvPr>
        <xdr:cNvPicPr>
          <a:picLocks noChangeAspect="1"/>
        </xdr:cNvPicPr>
      </xdr:nvPicPr>
      <xdr:blipFill>
        <a:blip xmlns:r="http://schemas.openxmlformats.org/officeDocument/2006/relationships" r:embed="rId3"/>
        <a:stretch>
          <a:fillRect/>
        </a:stretch>
      </xdr:blipFill>
      <xdr:spPr>
        <a:xfrm>
          <a:off x="609600" y="6019800"/>
          <a:ext cx="3657600" cy="924733"/>
        </a:xfrm>
        <a:prstGeom prst="rect">
          <a:avLst/>
        </a:prstGeom>
      </xdr:spPr>
    </xdr:pic>
    <xdr:clientData/>
  </xdr:twoCellAnchor>
  <xdr:twoCellAnchor editAs="oneCell">
    <xdr:from>
      <xdr:col>1</xdr:col>
      <xdr:colOff>0</xdr:colOff>
      <xdr:row>52</xdr:row>
      <xdr:rowOff>0</xdr:rowOff>
    </xdr:from>
    <xdr:to>
      <xdr:col>7</xdr:col>
      <xdr:colOff>90526</xdr:colOff>
      <xdr:row>60</xdr:row>
      <xdr:rowOff>0</xdr:rowOff>
    </xdr:to>
    <xdr:pic>
      <xdr:nvPicPr>
        <xdr:cNvPr id="5" name="Picture 4">
          <a:extLst>
            <a:ext uri="{FF2B5EF4-FFF2-40B4-BE49-F238E27FC236}">
              <a16:creationId xmlns:a16="http://schemas.microsoft.com/office/drawing/2014/main" id="{5C15DDFC-2CB2-CEEC-A31D-F8552F7A0549}"/>
            </a:ext>
          </a:extLst>
        </xdr:cNvPr>
        <xdr:cNvPicPr>
          <a:picLocks noChangeAspect="1"/>
        </xdr:cNvPicPr>
      </xdr:nvPicPr>
      <xdr:blipFill>
        <a:blip xmlns:r="http://schemas.openxmlformats.org/officeDocument/2006/relationships" r:embed="rId4"/>
        <a:stretch>
          <a:fillRect/>
        </a:stretch>
      </xdr:blipFill>
      <xdr:spPr>
        <a:xfrm>
          <a:off x="609600" y="8267700"/>
          <a:ext cx="3748126" cy="1219200"/>
        </a:xfrm>
        <a:prstGeom prst="rect">
          <a:avLst/>
        </a:prstGeom>
      </xdr:spPr>
    </xdr:pic>
    <xdr:clientData/>
  </xdr:twoCellAnchor>
  <xdr:twoCellAnchor editAs="oneCell">
    <xdr:from>
      <xdr:col>1</xdr:col>
      <xdr:colOff>0</xdr:colOff>
      <xdr:row>64</xdr:row>
      <xdr:rowOff>0</xdr:rowOff>
    </xdr:from>
    <xdr:to>
      <xdr:col>7</xdr:col>
      <xdr:colOff>0</xdr:colOff>
      <xdr:row>71</xdr:row>
      <xdr:rowOff>101071</xdr:rowOff>
    </xdr:to>
    <xdr:pic>
      <xdr:nvPicPr>
        <xdr:cNvPr id="6" name="Picture 5">
          <a:extLst>
            <a:ext uri="{FF2B5EF4-FFF2-40B4-BE49-F238E27FC236}">
              <a16:creationId xmlns:a16="http://schemas.microsoft.com/office/drawing/2014/main" id="{1279C34A-D3ED-104C-003D-385FCFF348AC}"/>
            </a:ext>
          </a:extLst>
        </xdr:cNvPr>
        <xdr:cNvPicPr>
          <a:picLocks noChangeAspect="1"/>
        </xdr:cNvPicPr>
      </xdr:nvPicPr>
      <xdr:blipFill>
        <a:blip xmlns:r="http://schemas.openxmlformats.org/officeDocument/2006/relationships" r:embed="rId5"/>
        <a:stretch>
          <a:fillRect/>
        </a:stretch>
      </xdr:blipFill>
      <xdr:spPr>
        <a:xfrm>
          <a:off x="609600" y="11049000"/>
          <a:ext cx="3657600" cy="1167871"/>
        </a:xfrm>
        <a:prstGeom prst="rect">
          <a:avLst/>
        </a:prstGeom>
      </xdr:spPr>
    </xdr:pic>
    <xdr:clientData/>
  </xdr:twoCellAnchor>
  <xdr:twoCellAnchor editAs="oneCell">
    <xdr:from>
      <xdr:col>1</xdr:col>
      <xdr:colOff>0</xdr:colOff>
      <xdr:row>79</xdr:row>
      <xdr:rowOff>0</xdr:rowOff>
    </xdr:from>
    <xdr:to>
      <xdr:col>7</xdr:col>
      <xdr:colOff>0</xdr:colOff>
      <xdr:row>88</xdr:row>
      <xdr:rowOff>69801</xdr:rowOff>
    </xdr:to>
    <xdr:pic>
      <xdr:nvPicPr>
        <xdr:cNvPr id="7" name="Picture 6">
          <a:extLst>
            <a:ext uri="{FF2B5EF4-FFF2-40B4-BE49-F238E27FC236}">
              <a16:creationId xmlns:a16="http://schemas.microsoft.com/office/drawing/2014/main" id="{AEC4FFE4-B318-A1DB-2996-FF77BD4A51B8}"/>
            </a:ext>
          </a:extLst>
        </xdr:cNvPr>
        <xdr:cNvPicPr>
          <a:picLocks noChangeAspect="1"/>
        </xdr:cNvPicPr>
      </xdr:nvPicPr>
      <xdr:blipFill>
        <a:blip xmlns:r="http://schemas.openxmlformats.org/officeDocument/2006/relationships" r:embed="rId6"/>
        <a:stretch>
          <a:fillRect/>
        </a:stretch>
      </xdr:blipFill>
      <xdr:spPr>
        <a:xfrm>
          <a:off x="609600" y="12534900"/>
          <a:ext cx="3657600" cy="14414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0</xdr:colOff>
      <xdr:row>15</xdr:row>
      <xdr:rowOff>23207</xdr:rowOff>
    </xdr:to>
    <xdr:pic>
      <xdr:nvPicPr>
        <xdr:cNvPr id="2" name="Picture 1">
          <a:extLst>
            <a:ext uri="{FF2B5EF4-FFF2-40B4-BE49-F238E27FC236}">
              <a16:creationId xmlns:a16="http://schemas.microsoft.com/office/drawing/2014/main" id="{7AF988F2-A137-4C91-9512-C58D15C7A2C1}"/>
            </a:ext>
          </a:extLst>
        </xdr:cNvPr>
        <xdr:cNvPicPr>
          <a:picLocks noChangeAspect="1"/>
        </xdr:cNvPicPr>
      </xdr:nvPicPr>
      <xdr:blipFill>
        <a:blip xmlns:r="http://schemas.openxmlformats.org/officeDocument/2006/relationships" r:embed="rId1"/>
        <a:stretch>
          <a:fillRect/>
        </a:stretch>
      </xdr:blipFill>
      <xdr:spPr>
        <a:xfrm>
          <a:off x="609600" y="457200"/>
          <a:ext cx="3657600" cy="1852007"/>
        </a:xfrm>
        <a:prstGeom prst="rect">
          <a:avLst/>
        </a:prstGeom>
      </xdr:spPr>
    </xdr:pic>
    <xdr:clientData/>
  </xdr:twoCellAnchor>
  <xdr:twoCellAnchor editAs="oneCell">
    <xdr:from>
      <xdr:col>1</xdr:col>
      <xdr:colOff>0</xdr:colOff>
      <xdr:row>16</xdr:row>
      <xdr:rowOff>59864</xdr:rowOff>
    </xdr:from>
    <xdr:to>
      <xdr:col>7</xdr:col>
      <xdr:colOff>2414</xdr:colOff>
      <xdr:row>50</xdr:row>
      <xdr:rowOff>0</xdr:rowOff>
    </xdr:to>
    <xdr:pic>
      <xdr:nvPicPr>
        <xdr:cNvPr id="3" name="Picture 2">
          <a:extLst>
            <a:ext uri="{FF2B5EF4-FFF2-40B4-BE49-F238E27FC236}">
              <a16:creationId xmlns:a16="http://schemas.microsoft.com/office/drawing/2014/main" id="{A6FED79B-A160-42CC-89A4-71FC549A637D}"/>
            </a:ext>
          </a:extLst>
        </xdr:cNvPr>
        <xdr:cNvPicPr>
          <a:picLocks noChangeAspect="1"/>
        </xdr:cNvPicPr>
      </xdr:nvPicPr>
      <xdr:blipFill>
        <a:blip xmlns:r="http://schemas.openxmlformats.org/officeDocument/2006/relationships" r:embed="rId2"/>
        <a:stretch>
          <a:fillRect/>
        </a:stretch>
      </xdr:blipFill>
      <xdr:spPr>
        <a:xfrm>
          <a:off x="609600" y="2498264"/>
          <a:ext cx="3660014" cy="51217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7</xdr:col>
      <xdr:colOff>0</xdr:colOff>
      <xdr:row>15</xdr:row>
      <xdr:rowOff>123629</xdr:rowOff>
    </xdr:to>
    <xdr:pic>
      <xdr:nvPicPr>
        <xdr:cNvPr id="2" name="Picture 1">
          <a:extLst>
            <a:ext uri="{FF2B5EF4-FFF2-40B4-BE49-F238E27FC236}">
              <a16:creationId xmlns:a16="http://schemas.microsoft.com/office/drawing/2014/main" id="{8137E642-5E3C-17DC-A690-189B531FCCAB}"/>
            </a:ext>
          </a:extLst>
        </xdr:cNvPr>
        <xdr:cNvPicPr>
          <a:picLocks noChangeAspect="1"/>
        </xdr:cNvPicPr>
      </xdr:nvPicPr>
      <xdr:blipFill>
        <a:blip xmlns:r="http://schemas.openxmlformats.org/officeDocument/2006/relationships" r:embed="rId1"/>
        <a:stretch>
          <a:fillRect/>
        </a:stretch>
      </xdr:blipFill>
      <xdr:spPr>
        <a:xfrm>
          <a:off x="609600" y="609600"/>
          <a:ext cx="3657600" cy="1800029"/>
        </a:xfrm>
        <a:prstGeom prst="rect">
          <a:avLst/>
        </a:prstGeom>
      </xdr:spPr>
    </xdr:pic>
    <xdr:clientData/>
  </xdr:twoCellAnchor>
  <xdr:twoCellAnchor editAs="oneCell">
    <xdr:from>
      <xdr:col>1</xdr:col>
      <xdr:colOff>1</xdr:colOff>
      <xdr:row>18</xdr:row>
      <xdr:rowOff>0</xdr:rowOff>
    </xdr:from>
    <xdr:to>
      <xdr:col>7</xdr:col>
      <xdr:colOff>1</xdr:colOff>
      <xdr:row>32</xdr:row>
      <xdr:rowOff>59502</xdr:rowOff>
    </xdr:to>
    <xdr:pic>
      <xdr:nvPicPr>
        <xdr:cNvPr id="3" name="Picture 2">
          <a:extLst>
            <a:ext uri="{FF2B5EF4-FFF2-40B4-BE49-F238E27FC236}">
              <a16:creationId xmlns:a16="http://schemas.microsoft.com/office/drawing/2014/main" id="{8FAB53C5-4ECF-EE52-6688-8EF56D07FB4B}"/>
            </a:ext>
          </a:extLst>
        </xdr:cNvPr>
        <xdr:cNvPicPr>
          <a:picLocks noChangeAspect="1"/>
        </xdr:cNvPicPr>
      </xdr:nvPicPr>
      <xdr:blipFill>
        <a:blip xmlns:r="http://schemas.openxmlformats.org/officeDocument/2006/relationships" r:embed="rId2"/>
        <a:stretch>
          <a:fillRect/>
        </a:stretch>
      </xdr:blipFill>
      <xdr:spPr>
        <a:xfrm>
          <a:off x="609601" y="2743200"/>
          <a:ext cx="3657600" cy="21931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9AC4-C363-485A-931E-25795A89AF52}">
  <dimension ref="B2:C7"/>
  <sheetViews>
    <sheetView tabSelected="1" workbookViewId="0">
      <selection activeCell="I40" sqref="I40"/>
    </sheetView>
  </sheetViews>
  <sheetFormatPr defaultRowHeight="15" x14ac:dyDescent="0.25"/>
  <sheetData>
    <row r="2" spans="2:3" x14ac:dyDescent="0.25">
      <c r="B2" s="2" t="s">
        <v>1</v>
      </c>
      <c r="C2" s="2" t="s">
        <v>205</v>
      </c>
    </row>
    <row r="3" spans="2:3" x14ac:dyDescent="0.25">
      <c r="C3" s="2" t="s">
        <v>206</v>
      </c>
    </row>
    <row r="4" spans="2:3" x14ac:dyDescent="0.25">
      <c r="C4" s="2" t="s">
        <v>207</v>
      </c>
    </row>
    <row r="5" spans="2:3" x14ac:dyDescent="0.25">
      <c r="C5" s="2" t="s">
        <v>208</v>
      </c>
    </row>
    <row r="6" spans="2:3" x14ac:dyDescent="0.25">
      <c r="C6" s="2" t="s">
        <v>209</v>
      </c>
    </row>
    <row r="7" spans="2:3" x14ac:dyDescent="0.25">
      <c r="C7" s="2" t="s">
        <v>210</v>
      </c>
    </row>
  </sheetData>
  <hyperlinks>
    <hyperlink ref="B2" location="'Module 9'!A1" display="Module 9" xr:uid="{487CD55C-C080-47C0-B416-638D37CC44A5}"/>
    <hyperlink ref="C2" location="WSE9.1!A1" display="WSE9.1" xr:uid="{13A11666-FC25-409B-A538-E6E02B5F6AF2}"/>
    <hyperlink ref="C3" location="WSE9.2!A1" display="WSE9.2" xr:uid="{166938E2-6173-45AF-9421-E3609F9D4182}"/>
    <hyperlink ref="C4" location="WSE9.3!A1" display="WSE9.3" xr:uid="{41E4EE26-68B7-4D61-A68F-FE8CF2E37A12}"/>
    <hyperlink ref="C5" location="WSE9.4!A1" display="WSE9.4" xr:uid="{1BF91172-8026-4E5F-8C05-7A5183D8FFBF}"/>
    <hyperlink ref="C6" location="WSE9.5!A1" display="WSE9.5" xr:uid="{D6E30F38-FC84-49C8-BE1A-5248457B7FCC}"/>
    <hyperlink ref="C7" location="WSE9.6!A1" display="WSE9.6" xr:uid="{9AABF536-BA0C-40B7-9774-904417A468F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52354-7DBA-4672-A2B5-4CCC53B5289A}">
  <dimension ref="A1:B213"/>
  <sheetViews>
    <sheetView tabSelected="1" topLeftCell="A153" zoomScale="130" zoomScaleNormal="130" workbookViewId="0">
      <selection activeCell="I40" sqref="I40"/>
    </sheetView>
  </sheetViews>
  <sheetFormatPr defaultRowHeight="12" x14ac:dyDescent="0.2"/>
  <cols>
    <col min="1" max="16384" width="9.140625" style="1"/>
  </cols>
  <sheetData>
    <row r="1" spans="1:2" ht="15" x14ac:dyDescent="0.25">
      <c r="A1" s="2" t="s">
        <v>0</v>
      </c>
    </row>
    <row r="4" spans="1:2" x14ac:dyDescent="0.2">
      <c r="B4" s="1" t="s">
        <v>2</v>
      </c>
    </row>
    <row r="6" spans="1:2" x14ac:dyDescent="0.2">
      <c r="B6" s="1" t="s">
        <v>294</v>
      </c>
    </row>
    <row r="8" spans="1:2" x14ac:dyDescent="0.2">
      <c r="B8" s="1" t="s">
        <v>3</v>
      </c>
    </row>
    <row r="9" spans="1:2" x14ac:dyDescent="0.2">
      <c r="B9" s="5" t="s">
        <v>78</v>
      </c>
    </row>
    <row r="10" spans="1:2" x14ac:dyDescent="0.2">
      <c r="B10" s="1" t="s">
        <v>79</v>
      </c>
    </row>
    <row r="12" spans="1:2" x14ac:dyDescent="0.2">
      <c r="B12" s="1" t="s">
        <v>80</v>
      </c>
    </row>
    <row r="13" spans="1:2" x14ac:dyDescent="0.2">
      <c r="B13" s="1" t="s">
        <v>81</v>
      </c>
    </row>
    <row r="14" spans="1:2" x14ac:dyDescent="0.2">
      <c r="B14" s="1" t="s">
        <v>82</v>
      </c>
    </row>
    <row r="15" spans="1:2" x14ac:dyDescent="0.2">
      <c r="B15" s="1" t="s">
        <v>83</v>
      </c>
    </row>
    <row r="16" spans="1:2" x14ac:dyDescent="0.2">
      <c r="B16" s="1" t="s">
        <v>84</v>
      </c>
    </row>
    <row r="17" spans="2:2" x14ac:dyDescent="0.2">
      <c r="B17" s="1" t="s">
        <v>85</v>
      </c>
    </row>
    <row r="18" spans="2:2" x14ac:dyDescent="0.2">
      <c r="B18" s="1" t="s">
        <v>86</v>
      </c>
    </row>
    <row r="20" spans="2:2" x14ac:dyDescent="0.2">
      <c r="B20" s="5" t="s">
        <v>87</v>
      </c>
    </row>
    <row r="21" spans="2:2" x14ac:dyDescent="0.2">
      <c r="B21" s="1" t="s">
        <v>88</v>
      </c>
    </row>
    <row r="24" spans="2:2" x14ac:dyDescent="0.2">
      <c r="B24" s="1" t="s">
        <v>4</v>
      </c>
    </row>
    <row r="25" spans="2:2" x14ac:dyDescent="0.2">
      <c r="B25" s="1" t="s">
        <v>5</v>
      </c>
    </row>
    <row r="26" spans="2:2" x14ac:dyDescent="0.2">
      <c r="B26" s="1" t="s">
        <v>6</v>
      </c>
    </row>
    <row r="27" spans="2:2" x14ac:dyDescent="0.2">
      <c r="B27" s="1" t="s">
        <v>7</v>
      </c>
    </row>
    <row r="28" spans="2:2" x14ac:dyDescent="0.2">
      <c r="B28" s="1" t="s">
        <v>8</v>
      </c>
    </row>
    <row r="30" spans="2:2" x14ac:dyDescent="0.2">
      <c r="B30" s="1" t="s">
        <v>9</v>
      </c>
    </row>
    <row r="31" spans="2:2" x14ac:dyDescent="0.2">
      <c r="B31" s="1" t="s">
        <v>10</v>
      </c>
    </row>
    <row r="34" spans="2:2" x14ac:dyDescent="0.2">
      <c r="B34" s="1" t="s">
        <v>11</v>
      </c>
    </row>
    <row r="44" spans="2:2" x14ac:dyDescent="0.2">
      <c r="B44" s="1" t="s">
        <v>12</v>
      </c>
    </row>
    <row r="45" spans="2:2" x14ac:dyDescent="0.2">
      <c r="B45" s="1" t="s">
        <v>13</v>
      </c>
    </row>
    <row r="46" spans="2:2" x14ac:dyDescent="0.2">
      <c r="B46" s="1" t="s">
        <v>14</v>
      </c>
    </row>
    <row r="48" spans="2:2" x14ac:dyDescent="0.2">
      <c r="B48" s="1" t="s">
        <v>15</v>
      </c>
    </row>
    <row r="49" spans="2:2" x14ac:dyDescent="0.2">
      <c r="B49" s="1" t="s">
        <v>16</v>
      </c>
    </row>
    <row r="51" spans="2:2" x14ac:dyDescent="0.2">
      <c r="B51" s="1" t="s">
        <v>17</v>
      </c>
    </row>
    <row r="82" spans="2:2" x14ac:dyDescent="0.2">
      <c r="B82" s="1" t="s">
        <v>18</v>
      </c>
    </row>
    <row r="83" spans="2:2" x14ac:dyDescent="0.2">
      <c r="B83" s="1" t="s">
        <v>19</v>
      </c>
    </row>
    <row r="84" spans="2:2" x14ac:dyDescent="0.2">
      <c r="B84" s="1" t="s">
        <v>20</v>
      </c>
    </row>
    <row r="145" spans="2:2" x14ac:dyDescent="0.2">
      <c r="B145" s="1" t="s">
        <v>21</v>
      </c>
    </row>
    <row r="146" spans="2:2" x14ac:dyDescent="0.2">
      <c r="B146" s="1" t="s">
        <v>22</v>
      </c>
    </row>
    <row r="147" spans="2:2" x14ac:dyDescent="0.2">
      <c r="B147" s="1" t="s">
        <v>25</v>
      </c>
    </row>
    <row r="148" spans="2:2" x14ac:dyDescent="0.2">
      <c r="B148" s="1" t="s">
        <v>26</v>
      </c>
    </row>
    <row r="159" spans="2:2" x14ac:dyDescent="0.2">
      <c r="B159" s="1" t="s">
        <v>23</v>
      </c>
    </row>
    <row r="160" spans="2:2" x14ac:dyDescent="0.2">
      <c r="B160" s="1" t="s">
        <v>24</v>
      </c>
    </row>
    <row r="187" spans="2:2" x14ac:dyDescent="0.2">
      <c r="B187" s="1" t="s">
        <v>27</v>
      </c>
    </row>
    <row r="189" spans="2:2" x14ac:dyDescent="0.2">
      <c r="B189" s="1" t="s">
        <v>28</v>
      </c>
    </row>
    <row r="190" spans="2:2" x14ac:dyDescent="0.2">
      <c r="B190" s="1" t="s">
        <v>29</v>
      </c>
    </row>
    <row r="192" spans="2:2" x14ac:dyDescent="0.2">
      <c r="B192" s="1" t="s">
        <v>30</v>
      </c>
    </row>
    <row r="193" spans="2:2" x14ac:dyDescent="0.2">
      <c r="B193" s="1" t="s">
        <v>31</v>
      </c>
    </row>
    <row r="196" spans="2:2" x14ac:dyDescent="0.2">
      <c r="B196" s="1" t="s">
        <v>32</v>
      </c>
    </row>
    <row r="197" spans="2:2" x14ac:dyDescent="0.2">
      <c r="B197" s="1" t="s">
        <v>33</v>
      </c>
    </row>
    <row r="198" spans="2:2" x14ac:dyDescent="0.2">
      <c r="B198" s="1" t="s">
        <v>34</v>
      </c>
    </row>
    <row r="200" spans="2:2" x14ac:dyDescent="0.2">
      <c r="B200" s="1" t="s">
        <v>35</v>
      </c>
    </row>
    <row r="201" spans="2:2" x14ac:dyDescent="0.2">
      <c r="B201" s="1" t="s">
        <v>36</v>
      </c>
    </row>
    <row r="202" spans="2:2" x14ac:dyDescent="0.2">
      <c r="B202" s="1" t="s">
        <v>37</v>
      </c>
    </row>
    <row r="203" spans="2:2" x14ac:dyDescent="0.2">
      <c r="B203" s="1" t="s">
        <v>38</v>
      </c>
    </row>
    <row r="204" spans="2:2" x14ac:dyDescent="0.2">
      <c r="B204" s="1" t="s">
        <v>39</v>
      </c>
    </row>
    <row r="205" spans="2:2" x14ac:dyDescent="0.2">
      <c r="B205" s="1" t="s">
        <v>40</v>
      </c>
    </row>
    <row r="209" spans="2:2" x14ac:dyDescent="0.2">
      <c r="B209" s="1" t="s">
        <v>42</v>
      </c>
    </row>
    <row r="210" spans="2:2" x14ac:dyDescent="0.2">
      <c r="B210" s="1" t="s">
        <v>43</v>
      </c>
    </row>
    <row r="211" spans="2:2" x14ac:dyDescent="0.2">
      <c r="B211" s="1" t="s">
        <v>44</v>
      </c>
    </row>
    <row r="212" spans="2:2" x14ac:dyDescent="0.2">
      <c r="B212" s="1" t="s">
        <v>45</v>
      </c>
    </row>
    <row r="213" spans="2:2" x14ac:dyDescent="0.2">
      <c r="B213" s="1" t="s">
        <v>46</v>
      </c>
    </row>
  </sheetData>
  <hyperlinks>
    <hyperlink ref="A1" location="Main!A1" display="Main" xr:uid="{E7DC2662-65BE-4AC6-887B-12CCEC273C0B}"/>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5B8C-6125-431E-B265-90DFD7A87604}">
  <dimension ref="A1:B93"/>
  <sheetViews>
    <sheetView tabSelected="1" topLeftCell="A47" zoomScale="145" zoomScaleNormal="145" workbookViewId="0">
      <selection activeCell="I40" sqref="I40"/>
    </sheetView>
  </sheetViews>
  <sheetFormatPr defaultRowHeight="12" x14ac:dyDescent="0.2"/>
  <cols>
    <col min="1" max="16384" width="9.140625" style="1"/>
  </cols>
  <sheetData>
    <row r="1" spans="1:2" ht="15" x14ac:dyDescent="0.25">
      <c r="A1" s="2" t="s">
        <v>0</v>
      </c>
    </row>
    <row r="2" spans="1:2" x14ac:dyDescent="0.2">
      <c r="B2" s="1" t="s">
        <v>41</v>
      </c>
    </row>
    <row r="7" spans="1:2" ht="15" x14ac:dyDescent="0.2">
      <c r="B7" s="3" t="s">
        <v>47</v>
      </c>
    </row>
    <row r="8" spans="1:2" ht="15" x14ac:dyDescent="0.2">
      <c r="B8" s="3" t="s">
        <v>48</v>
      </c>
    </row>
    <row r="9" spans="1:2" ht="15" x14ac:dyDescent="0.25">
      <c r="B9" t="s">
        <v>49</v>
      </c>
    </row>
    <row r="34" spans="2:2" ht="15" x14ac:dyDescent="0.2">
      <c r="B34" s="3" t="s">
        <v>50</v>
      </c>
    </row>
    <row r="35" spans="2:2" ht="15" x14ac:dyDescent="0.2">
      <c r="B35" s="3" t="s">
        <v>51</v>
      </c>
    </row>
    <row r="36" spans="2:2" ht="15" x14ac:dyDescent="0.2">
      <c r="B36" s="3" t="s">
        <v>52</v>
      </c>
    </row>
    <row r="47" spans="2:2" ht="15" x14ac:dyDescent="0.2">
      <c r="B47" s="3" t="s">
        <v>53</v>
      </c>
    </row>
    <row r="48" spans="2:2" ht="15" x14ac:dyDescent="0.2">
      <c r="B48" s="3" t="s">
        <v>54</v>
      </c>
    </row>
    <row r="49" spans="2:2" ht="15" x14ac:dyDescent="0.2">
      <c r="B49" s="3" t="s">
        <v>55</v>
      </c>
    </row>
    <row r="62" spans="2:2" ht="15" x14ac:dyDescent="0.2">
      <c r="B62" s="3" t="s">
        <v>56</v>
      </c>
    </row>
    <row r="75" spans="2:2" ht="15" x14ac:dyDescent="0.2">
      <c r="B75" s="3" t="s">
        <v>57</v>
      </c>
    </row>
    <row r="76" spans="2:2" ht="15" x14ac:dyDescent="0.2">
      <c r="B76" s="3" t="s">
        <v>58</v>
      </c>
    </row>
    <row r="77" spans="2:2" ht="15" x14ac:dyDescent="0.2">
      <c r="B77" s="3" t="s">
        <v>59</v>
      </c>
    </row>
    <row r="91" spans="2:2" ht="15" x14ac:dyDescent="0.2">
      <c r="B91" s="3" t="s">
        <v>47</v>
      </c>
    </row>
    <row r="92" spans="2:2" ht="15" x14ac:dyDescent="0.2">
      <c r="B92" s="3" t="s">
        <v>48</v>
      </c>
    </row>
    <row r="93" spans="2:2" ht="15" x14ac:dyDescent="0.2">
      <c r="B93" s="3" t="s">
        <v>60</v>
      </c>
    </row>
  </sheetData>
  <hyperlinks>
    <hyperlink ref="A1" location="Main!A1" display="Main" xr:uid="{5859B635-907A-4612-8423-3EADFB6A8C8A}"/>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B03CF-C77A-41BC-8B00-90173B3A8CA6}">
  <dimension ref="A1:H124"/>
  <sheetViews>
    <sheetView tabSelected="1" topLeftCell="A104" workbookViewId="0">
      <selection activeCell="I40" sqref="I40"/>
    </sheetView>
  </sheetViews>
  <sheetFormatPr defaultRowHeight="12" x14ac:dyDescent="0.2"/>
  <cols>
    <col min="1" max="16384" width="9.140625" style="1"/>
  </cols>
  <sheetData>
    <row r="1" spans="1:2" ht="15" x14ac:dyDescent="0.25">
      <c r="A1" s="2" t="s">
        <v>0</v>
      </c>
    </row>
    <row r="2" spans="1:2" x14ac:dyDescent="0.2">
      <c r="B2" s="1" t="s">
        <v>89</v>
      </c>
    </row>
    <row r="54" spans="2:8" ht="15" x14ac:dyDescent="0.25">
      <c r="B54" t="s">
        <v>134</v>
      </c>
      <c r="C54" s="6"/>
      <c r="D54" s="6"/>
      <c r="E54" s="6"/>
      <c r="F54" s="6"/>
      <c r="G54"/>
      <c r="H54"/>
    </row>
    <row r="55" spans="2:8" ht="15" x14ac:dyDescent="0.25">
      <c r="B55" s="4" t="s">
        <v>90</v>
      </c>
      <c r="C55" s="6"/>
      <c r="D55" s="6"/>
      <c r="E55" s="6"/>
      <c r="F55" s="6"/>
      <c r="G55"/>
      <c r="H55"/>
    </row>
    <row r="56" spans="2:8" ht="15" x14ac:dyDescent="0.25">
      <c r="B56" t="s">
        <v>91</v>
      </c>
      <c r="C56" s="6"/>
      <c r="D56" s="6"/>
      <c r="E56" s="6"/>
      <c r="F56" s="6"/>
      <c r="G56"/>
      <c r="H56"/>
    </row>
    <row r="57" spans="2:8" ht="15" x14ac:dyDescent="0.25">
      <c r="B57"/>
      <c r="C57" s="6"/>
      <c r="D57" s="6"/>
      <c r="E57" s="6"/>
      <c r="F57" s="6"/>
      <c r="G57"/>
      <c r="H57"/>
    </row>
    <row r="58" spans="2:8" ht="15" x14ac:dyDescent="0.25">
      <c r="B58" t="s">
        <v>92</v>
      </c>
      <c r="C58" s="6"/>
      <c r="D58" s="6"/>
      <c r="E58" s="6"/>
      <c r="F58" s="6"/>
      <c r="G58"/>
      <c r="H58"/>
    </row>
    <row r="59" spans="2:8" ht="15" x14ac:dyDescent="0.25">
      <c r="B59" t="s">
        <v>93</v>
      </c>
      <c r="C59" s="6"/>
      <c r="D59" s="6"/>
      <c r="E59" s="6"/>
      <c r="F59" s="6"/>
      <c r="G59"/>
      <c r="H59"/>
    </row>
    <row r="60" spans="2:8" ht="15" x14ac:dyDescent="0.25">
      <c r="B60">
        <f>250/10</f>
        <v>25</v>
      </c>
      <c r="C60" s="6"/>
      <c r="D60" s="6"/>
      <c r="E60" s="6"/>
      <c r="F60" s="6"/>
      <c r="G60"/>
      <c r="H60"/>
    </row>
    <row r="61" spans="2:8" ht="15" x14ac:dyDescent="0.25">
      <c r="B61"/>
      <c r="C61" s="6"/>
      <c r="D61" s="6"/>
      <c r="E61" s="6"/>
      <c r="F61" s="6"/>
      <c r="G61"/>
      <c r="H61"/>
    </row>
    <row r="62" spans="2:8" ht="15" x14ac:dyDescent="0.25">
      <c r="B62" t="s">
        <v>94</v>
      </c>
      <c r="C62" s="6"/>
      <c r="D62" s="6"/>
      <c r="E62" s="6">
        <v>25</v>
      </c>
      <c r="F62" s="6"/>
      <c r="G62"/>
      <c r="H62"/>
    </row>
    <row r="63" spans="2:8" ht="15" x14ac:dyDescent="0.25">
      <c r="B63" t="s">
        <v>95</v>
      </c>
      <c r="C63" s="6"/>
      <c r="D63" s="6"/>
      <c r="E63" s="6"/>
      <c r="F63" s="6">
        <v>25</v>
      </c>
      <c r="G63"/>
      <c r="H63"/>
    </row>
    <row r="64" spans="2:8" ht="15" x14ac:dyDescent="0.25">
      <c r="B64" t="s">
        <v>96</v>
      </c>
      <c r="C64" s="6"/>
      <c r="D64" s="6"/>
      <c r="E64" s="6"/>
      <c r="F64" s="6"/>
      <c r="G64"/>
      <c r="H64"/>
    </row>
    <row r="65" spans="2:8" ht="15" x14ac:dyDescent="0.25">
      <c r="B65"/>
      <c r="C65" s="6"/>
      <c r="D65" s="6"/>
      <c r="E65" s="6"/>
      <c r="F65" s="6"/>
      <c r="G65"/>
      <c r="H65"/>
    </row>
    <row r="66" spans="2:8" ht="15" x14ac:dyDescent="0.25">
      <c r="B66" s="4" t="s">
        <v>97</v>
      </c>
      <c r="C66" s="6"/>
      <c r="D66" s="6"/>
      <c r="E66" s="6"/>
      <c r="F66" s="6"/>
      <c r="G66"/>
      <c r="H66"/>
    </row>
    <row r="67" spans="2:8" ht="15" x14ac:dyDescent="0.25">
      <c r="B67" t="s">
        <v>98</v>
      </c>
      <c r="C67" s="6"/>
      <c r="D67" s="6"/>
      <c r="E67" s="6"/>
      <c r="F67" s="6"/>
      <c r="G67"/>
      <c r="H67"/>
    </row>
    <row r="68" spans="2:8" ht="15" x14ac:dyDescent="0.25">
      <c r="B68" t="s">
        <v>99</v>
      </c>
      <c r="C68" s="6"/>
      <c r="D68" s="6"/>
      <c r="E68" s="6"/>
      <c r="F68" s="6"/>
      <c r="G68"/>
      <c r="H68"/>
    </row>
    <row r="69" spans="2:8" ht="15" x14ac:dyDescent="0.25">
      <c r="B69"/>
      <c r="C69" s="6"/>
      <c r="D69" s="6"/>
      <c r="E69" s="6"/>
      <c r="F69" s="6"/>
      <c r="G69"/>
      <c r="H69"/>
    </row>
    <row r="70" spans="2:8" ht="15" x14ac:dyDescent="0.25">
      <c r="B70" t="s">
        <v>100</v>
      </c>
      <c r="C70" s="6"/>
      <c r="D70" s="6"/>
      <c r="E70" s="6">
        <v>1000</v>
      </c>
      <c r="F70" s="6"/>
      <c r="G70"/>
      <c r="H70"/>
    </row>
    <row r="71" spans="2:8" ht="15" x14ac:dyDescent="0.25">
      <c r="B71" t="s">
        <v>101</v>
      </c>
      <c r="C71" s="6"/>
      <c r="D71" s="6"/>
      <c r="E71" s="6"/>
      <c r="F71" s="6">
        <v>1000</v>
      </c>
      <c r="G71"/>
      <c r="H71"/>
    </row>
    <row r="72" spans="2:8" ht="15" x14ac:dyDescent="0.25">
      <c r="B72"/>
      <c r="C72" s="6"/>
      <c r="D72" s="6"/>
      <c r="E72" s="6"/>
      <c r="F72" s="6"/>
      <c r="G72"/>
      <c r="H72"/>
    </row>
    <row r="73" spans="2:8" ht="15" x14ac:dyDescent="0.25">
      <c r="B73" t="s">
        <v>102</v>
      </c>
      <c r="C73" s="6"/>
      <c r="D73" s="6"/>
      <c r="E73" s="6"/>
      <c r="F73" s="6"/>
      <c r="G73"/>
      <c r="H73"/>
    </row>
    <row r="74" spans="2:8" ht="15" x14ac:dyDescent="0.25">
      <c r="B74" t="s">
        <v>103</v>
      </c>
      <c r="C74" s="6"/>
      <c r="D74" s="6"/>
      <c r="E74" s="6"/>
      <c r="F74" s="6"/>
      <c r="G74"/>
      <c r="H74"/>
    </row>
    <row r="75" spans="2:8" ht="15" x14ac:dyDescent="0.25">
      <c r="B75">
        <f>1000/20</f>
        <v>50</v>
      </c>
      <c r="C75" s="6"/>
      <c r="D75" s="6"/>
      <c r="E75" s="6"/>
      <c r="F75" s="6"/>
      <c r="G75"/>
      <c r="H75"/>
    </row>
    <row r="76" spans="2:8" ht="15" x14ac:dyDescent="0.25">
      <c r="B76"/>
      <c r="C76" s="6"/>
      <c r="D76" s="6"/>
      <c r="E76" s="6"/>
      <c r="F76" s="6"/>
      <c r="G76"/>
      <c r="H76"/>
    </row>
    <row r="77" spans="2:8" ht="15" x14ac:dyDescent="0.25">
      <c r="B77" t="s">
        <v>94</v>
      </c>
      <c r="C77" s="6"/>
      <c r="D77" s="6"/>
      <c r="E77" s="6">
        <v>50</v>
      </c>
      <c r="F77" s="6"/>
      <c r="G77"/>
      <c r="H77"/>
    </row>
    <row r="78" spans="2:8" ht="15" x14ac:dyDescent="0.25">
      <c r="B78" t="s">
        <v>104</v>
      </c>
      <c r="C78" s="6"/>
      <c r="D78" s="6"/>
      <c r="E78" s="6"/>
      <c r="F78" s="6">
        <v>50</v>
      </c>
      <c r="G78"/>
      <c r="H78"/>
    </row>
    <row r="79" spans="2:8" ht="15" x14ac:dyDescent="0.25">
      <c r="B79" t="s">
        <v>105</v>
      </c>
      <c r="C79" s="6"/>
      <c r="D79" s="6"/>
      <c r="E79" s="6"/>
      <c r="F79" s="6"/>
      <c r="G79"/>
      <c r="H79"/>
    </row>
    <row r="80" spans="2:8" ht="15" x14ac:dyDescent="0.25">
      <c r="B80"/>
      <c r="C80" s="6"/>
      <c r="D80" s="6"/>
      <c r="E80" s="6"/>
      <c r="F80" s="6"/>
      <c r="G80"/>
      <c r="H80"/>
    </row>
    <row r="81" spans="2:8" ht="15" x14ac:dyDescent="0.25">
      <c r="B81" t="s">
        <v>106</v>
      </c>
      <c r="C81" s="6"/>
      <c r="D81" s="6"/>
      <c r="E81" s="6"/>
      <c r="F81" s="6"/>
      <c r="G81"/>
      <c r="H81"/>
    </row>
    <row r="82" spans="2:8" ht="15" x14ac:dyDescent="0.25">
      <c r="B82"/>
      <c r="C82" s="6"/>
      <c r="D82" s="6"/>
      <c r="E82" s="6"/>
      <c r="F82" s="6"/>
      <c r="G82"/>
      <c r="H82"/>
    </row>
    <row r="83" spans="2:8" ht="15" x14ac:dyDescent="0.25">
      <c r="B83" t="s">
        <v>107</v>
      </c>
      <c r="C83" s="6">
        <v>1000</v>
      </c>
      <c r="D83" s="6"/>
      <c r="E83" s="6"/>
      <c r="F83" s="6"/>
      <c r="G83"/>
      <c r="H83"/>
    </row>
    <row r="84" spans="2:8" ht="15" x14ac:dyDescent="0.25">
      <c r="B84" t="s">
        <v>108</v>
      </c>
      <c r="C84" s="7">
        <f>-B75</f>
        <v>-50</v>
      </c>
      <c r="D84" s="6"/>
      <c r="E84" s="6"/>
      <c r="F84" s="6"/>
      <c r="G84"/>
      <c r="H84"/>
    </row>
    <row r="85" spans="2:8" ht="15" x14ac:dyDescent="0.25">
      <c r="B85" t="s">
        <v>109</v>
      </c>
      <c r="C85" s="6">
        <f>SUM(C83:C84)</f>
        <v>950</v>
      </c>
      <c r="D85" s="6"/>
      <c r="E85" s="6"/>
      <c r="F85" s="6"/>
      <c r="G85"/>
      <c r="H85"/>
    </row>
    <row r="86" spans="2:8" ht="15" x14ac:dyDescent="0.25">
      <c r="B86" t="s">
        <v>110</v>
      </c>
      <c r="C86" s="7">
        <v>1400</v>
      </c>
      <c r="D86" s="6"/>
      <c r="E86" s="6"/>
      <c r="F86" s="6"/>
      <c r="G86"/>
      <c r="H86"/>
    </row>
    <row r="87" spans="2:8" ht="15" x14ac:dyDescent="0.25">
      <c r="B87" t="s">
        <v>111</v>
      </c>
      <c r="C87" s="6">
        <f>C86-C85</f>
        <v>450</v>
      </c>
      <c r="D87" s="6"/>
      <c r="E87" s="6"/>
      <c r="F87" s="6"/>
      <c r="G87"/>
      <c r="H87"/>
    </row>
    <row r="88" spans="2:8" ht="15" x14ac:dyDescent="0.25">
      <c r="B88"/>
      <c r="C88" s="6"/>
      <c r="D88" s="6"/>
      <c r="E88" s="6"/>
      <c r="F88" s="6"/>
      <c r="G88"/>
      <c r="H88"/>
    </row>
    <row r="89" spans="2:8" ht="15" x14ac:dyDescent="0.25">
      <c r="B89" t="s">
        <v>112</v>
      </c>
      <c r="C89" s="6">
        <v>400</v>
      </c>
      <c r="D89" s="6"/>
      <c r="E89" s="6"/>
      <c r="F89" s="6"/>
      <c r="G89"/>
      <c r="H89"/>
    </row>
    <row r="90" spans="2:8" ht="15" x14ac:dyDescent="0.25">
      <c r="B90" t="s">
        <v>113</v>
      </c>
      <c r="C90" s="6">
        <v>50</v>
      </c>
      <c r="D90" s="6"/>
      <c r="E90" s="6"/>
      <c r="F90" s="6"/>
      <c r="G90"/>
      <c r="H90"/>
    </row>
    <row r="91" spans="2:8" ht="15" x14ac:dyDescent="0.25">
      <c r="B91" t="s">
        <v>114</v>
      </c>
      <c r="C91" s="6"/>
      <c r="D91" s="6">
        <v>450</v>
      </c>
      <c r="E91" s="6"/>
      <c r="F91" s="6"/>
      <c r="G91"/>
      <c r="H91"/>
    </row>
    <row r="92" spans="2:8" ht="15" x14ac:dyDescent="0.25">
      <c r="B92" t="s">
        <v>115</v>
      </c>
      <c r="C92" s="6"/>
      <c r="D92" s="6"/>
      <c r="E92" s="6"/>
      <c r="F92" s="6"/>
      <c r="G92"/>
      <c r="H92"/>
    </row>
    <row r="93" spans="2:8" ht="15" x14ac:dyDescent="0.25">
      <c r="B93"/>
      <c r="C93" s="6"/>
      <c r="D93" s="6"/>
      <c r="E93" s="6"/>
      <c r="F93" s="6"/>
      <c r="G93"/>
      <c r="H93"/>
    </row>
    <row r="94" spans="2:8" ht="15" x14ac:dyDescent="0.25">
      <c r="B94" s="4" t="s">
        <v>116</v>
      </c>
      <c r="C94" s="6"/>
      <c r="D94" s="6"/>
      <c r="E94" s="6"/>
      <c r="F94" s="6"/>
      <c r="G94"/>
      <c r="H94"/>
    </row>
    <row r="95" spans="2:8" ht="15" x14ac:dyDescent="0.25">
      <c r="B95" t="s">
        <v>117</v>
      </c>
      <c r="C95" s="6"/>
      <c r="D95" s="6"/>
      <c r="E95" s="6"/>
      <c r="F95" s="6"/>
      <c r="G95"/>
      <c r="H95"/>
    </row>
    <row r="96" spans="2:8" ht="15" x14ac:dyDescent="0.25">
      <c r="B96"/>
      <c r="C96" s="6"/>
      <c r="D96" s="6"/>
      <c r="E96" s="6"/>
      <c r="F96" s="6"/>
      <c r="G96"/>
      <c r="H96"/>
    </row>
    <row r="97" spans="2:8" ht="15" x14ac:dyDescent="0.25">
      <c r="B97" t="s">
        <v>118</v>
      </c>
      <c r="C97" s="6"/>
      <c r="D97" s="6"/>
      <c r="E97" s="6"/>
      <c r="F97" s="6"/>
      <c r="G97"/>
      <c r="H97"/>
    </row>
    <row r="98" spans="2:8" ht="15" x14ac:dyDescent="0.25">
      <c r="B98"/>
      <c r="C98" s="6"/>
      <c r="D98" s="6"/>
      <c r="E98" s="6"/>
      <c r="F98" s="6"/>
      <c r="G98"/>
      <c r="H98"/>
    </row>
    <row r="99" spans="2:8" ht="15" x14ac:dyDescent="0.25">
      <c r="B99" t="s">
        <v>119</v>
      </c>
      <c r="C99" s="6">
        <v>500</v>
      </c>
      <c r="D99" s="6"/>
      <c r="E99" s="6"/>
      <c r="F99" s="6"/>
      <c r="G99"/>
      <c r="H99"/>
    </row>
    <row r="100" spans="2:8" ht="15" x14ac:dyDescent="0.25">
      <c r="B100" t="s">
        <v>101</v>
      </c>
      <c r="C100" s="6"/>
      <c r="D100" s="6">
        <v>400</v>
      </c>
      <c r="E100" s="6"/>
      <c r="F100" s="6"/>
      <c r="G100"/>
      <c r="H100"/>
    </row>
    <row r="101" spans="2:8" ht="15" x14ac:dyDescent="0.25">
      <c r="B101" t="s">
        <v>120</v>
      </c>
      <c r="C101" s="6"/>
      <c r="D101" s="6">
        <v>100</v>
      </c>
      <c r="E101" s="6"/>
      <c r="F101" s="6"/>
      <c r="G101"/>
      <c r="H101"/>
    </row>
    <row r="102" spans="2:8" ht="15" x14ac:dyDescent="0.25">
      <c r="B102" t="s">
        <v>121</v>
      </c>
      <c r="C102" s="6"/>
      <c r="D102" s="6"/>
      <c r="E102" s="6"/>
      <c r="F102" s="6"/>
      <c r="G102"/>
      <c r="H102"/>
    </row>
    <row r="103" spans="2:8" ht="15" x14ac:dyDescent="0.25">
      <c r="B103"/>
      <c r="C103" s="6"/>
      <c r="D103" s="6"/>
      <c r="E103" s="6"/>
      <c r="F103" s="6"/>
      <c r="G103"/>
      <c r="H103"/>
    </row>
    <row r="104" spans="2:8" ht="15" x14ac:dyDescent="0.25">
      <c r="B104" t="s">
        <v>122</v>
      </c>
      <c r="C104" s="6"/>
      <c r="D104" s="6"/>
      <c r="E104" s="6"/>
      <c r="F104" s="6"/>
      <c r="G104"/>
      <c r="H104"/>
    </row>
    <row r="105" spans="2:8" ht="15" x14ac:dyDescent="0.25">
      <c r="B105" t="s">
        <v>123</v>
      </c>
      <c r="C105" s="6"/>
      <c r="D105" s="6"/>
      <c r="E105" s="6"/>
      <c r="F105" s="6"/>
      <c r="G105"/>
      <c r="H105"/>
    </row>
    <row r="106" spans="2:8" ht="15" x14ac:dyDescent="0.25">
      <c r="B106" s="8">
        <f>500*(6/(8*12))</f>
        <v>31.25</v>
      </c>
      <c r="C106" s="6"/>
      <c r="D106" s="6"/>
      <c r="E106" s="6"/>
      <c r="F106" s="6"/>
      <c r="G106"/>
      <c r="H106"/>
    </row>
    <row r="107" spans="2:8" ht="15" x14ac:dyDescent="0.25">
      <c r="B107"/>
      <c r="C107" s="6"/>
      <c r="D107" s="6"/>
      <c r="E107" s="6"/>
      <c r="F107" s="6"/>
      <c r="G107"/>
      <c r="H107"/>
    </row>
    <row r="108" spans="2:8" ht="15" x14ac:dyDescent="0.25">
      <c r="B108" t="s">
        <v>124</v>
      </c>
      <c r="C108" s="6">
        <v>31</v>
      </c>
      <c r="D108" s="6"/>
      <c r="E108" s="6"/>
      <c r="F108" s="6"/>
      <c r="G108"/>
      <c r="H108"/>
    </row>
    <row r="109" spans="2:8" ht="15" x14ac:dyDescent="0.25">
      <c r="B109" t="s">
        <v>125</v>
      </c>
      <c r="C109" s="6"/>
      <c r="D109" s="6">
        <v>31</v>
      </c>
      <c r="E109" s="6"/>
      <c r="F109" s="6"/>
      <c r="G109"/>
      <c r="H109"/>
    </row>
    <row r="110" spans="2:8" ht="15" x14ac:dyDescent="0.25">
      <c r="B110" t="s">
        <v>126</v>
      </c>
      <c r="C110" s="6"/>
      <c r="D110" s="6"/>
      <c r="E110" s="6"/>
      <c r="F110" s="6"/>
      <c r="G110"/>
      <c r="H110"/>
    </row>
    <row r="111" spans="2:8" ht="15" x14ac:dyDescent="0.25">
      <c r="B111"/>
      <c r="C111" s="6"/>
      <c r="D111" s="6"/>
      <c r="E111" s="6"/>
      <c r="F111" s="6"/>
      <c r="G111"/>
      <c r="H111"/>
    </row>
    <row r="112" spans="2:8" ht="15" x14ac:dyDescent="0.25">
      <c r="B112" s="4" t="s">
        <v>127</v>
      </c>
      <c r="C112" s="6"/>
      <c r="D112" s="6"/>
      <c r="E112" s="6"/>
      <c r="F112" s="6"/>
      <c r="G112"/>
      <c r="H112"/>
    </row>
    <row r="113" spans="2:8" ht="15" x14ac:dyDescent="0.25">
      <c r="B113" t="s">
        <v>128</v>
      </c>
      <c r="C113" s="6"/>
      <c r="D113" s="6"/>
      <c r="E113" s="6"/>
      <c r="F113" s="6"/>
      <c r="G113"/>
      <c r="H113"/>
    </row>
    <row r="114" spans="2:8" ht="15" x14ac:dyDescent="0.25">
      <c r="B114"/>
      <c r="C114" s="6"/>
      <c r="D114" s="6"/>
      <c r="E114" s="6"/>
      <c r="F114" s="6"/>
      <c r="G114"/>
      <c r="H114"/>
    </row>
    <row r="115" spans="2:8" ht="15" x14ac:dyDescent="0.25">
      <c r="B115" t="s">
        <v>102</v>
      </c>
      <c r="C115" s="6"/>
      <c r="D115" s="6"/>
      <c r="E115" s="6"/>
      <c r="F115" s="6"/>
      <c r="G115"/>
      <c r="H115"/>
    </row>
    <row r="116" spans="2:8" ht="15" x14ac:dyDescent="0.25">
      <c r="B116" t="s">
        <v>129</v>
      </c>
      <c r="C116" s="6"/>
      <c r="D116" s="6"/>
      <c r="E116" s="6"/>
      <c r="F116" s="6"/>
      <c r="G116"/>
      <c r="H116"/>
    </row>
    <row r="117" spans="2:8" ht="15" x14ac:dyDescent="0.25">
      <c r="B117">
        <f>1000/20</f>
        <v>50</v>
      </c>
      <c r="C117" s="6"/>
      <c r="D117" s="6"/>
      <c r="E117" s="6"/>
      <c r="F117" s="6"/>
      <c r="G117"/>
      <c r="H117"/>
    </row>
    <row r="118" spans="2:8" ht="15" x14ac:dyDescent="0.25">
      <c r="B118"/>
      <c r="C118" s="6"/>
      <c r="D118" s="6"/>
      <c r="E118" s="6"/>
      <c r="F118" s="6"/>
      <c r="G118"/>
      <c r="H118"/>
    </row>
    <row r="119" spans="2:8" ht="15" x14ac:dyDescent="0.25">
      <c r="B119" t="s">
        <v>124</v>
      </c>
      <c r="C119" s="6">
        <v>50</v>
      </c>
      <c r="D119" s="6"/>
      <c r="E119" s="6"/>
      <c r="F119" s="6"/>
      <c r="G119"/>
      <c r="H119"/>
    </row>
    <row r="120" spans="2:8" ht="15" x14ac:dyDescent="0.25">
      <c r="B120" t="s">
        <v>130</v>
      </c>
      <c r="C120" s="6"/>
      <c r="D120" s="6">
        <v>50</v>
      </c>
      <c r="E120" s="6"/>
      <c r="F120" s="6"/>
      <c r="G120"/>
      <c r="H120"/>
    </row>
    <row r="121" spans="2:8" ht="15" x14ac:dyDescent="0.25">
      <c r="B121" t="s">
        <v>131</v>
      </c>
      <c r="C121" s="6"/>
      <c r="D121" s="6"/>
      <c r="E121" s="6"/>
      <c r="F121" s="6"/>
      <c r="G121"/>
      <c r="H121"/>
    </row>
    <row r="122" spans="2:8" ht="15" x14ac:dyDescent="0.25">
      <c r="B122"/>
      <c r="C122" s="6"/>
      <c r="D122" s="6"/>
      <c r="E122" s="6"/>
      <c r="F122" s="6"/>
      <c r="G122"/>
      <c r="H122"/>
    </row>
    <row r="123" spans="2:8" ht="15" x14ac:dyDescent="0.25">
      <c r="B123" s="4" t="s">
        <v>132</v>
      </c>
      <c r="C123" s="6"/>
      <c r="D123" s="6"/>
      <c r="E123" s="6"/>
      <c r="F123" s="6"/>
      <c r="G123"/>
      <c r="H123"/>
    </row>
    <row r="124" spans="2:8" ht="15" x14ac:dyDescent="0.25">
      <c r="B124" t="s">
        <v>133</v>
      </c>
      <c r="C124" s="6"/>
      <c r="D124" s="6"/>
      <c r="E124" s="6"/>
      <c r="F124" s="6"/>
      <c r="G124"/>
      <c r="H124"/>
    </row>
  </sheetData>
  <hyperlinks>
    <hyperlink ref="A1" location="Main!A1" display="Main" xr:uid="{7DD311B0-FB88-4D01-959E-FEEB3BDB9D25}"/>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200DC-B233-49D7-B7D5-02B27F8324AE}">
  <dimension ref="A1:B52"/>
  <sheetViews>
    <sheetView tabSelected="1" topLeftCell="A32" zoomScale="145" zoomScaleNormal="145" workbookViewId="0">
      <selection activeCell="I40" sqref="I40"/>
    </sheetView>
  </sheetViews>
  <sheetFormatPr defaultRowHeight="12" x14ac:dyDescent="0.2"/>
  <cols>
    <col min="1" max="16384" width="9.140625" style="1"/>
  </cols>
  <sheetData>
    <row r="1" spans="1:2" ht="15" x14ac:dyDescent="0.25">
      <c r="A1" s="2" t="s">
        <v>0</v>
      </c>
    </row>
    <row r="2" spans="1:2" x14ac:dyDescent="0.2">
      <c r="B2" s="1" t="s">
        <v>61</v>
      </c>
    </row>
    <row r="35" spans="2:2" ht="15" x14ac:dyDescent="0.2">
      <c r="B35" s="3" t="s">
        <v>62</v>
      </c>
    </row>
    <row r="36" spans="2:2" ht="15" x14ac:dyDescent="0.2">
      <c r="B36" s="3" t="s">
        <v>63</v>
      </c>
    </row>
    <row r="37" spans="2:2" ht="15" x14ac:dyDescent="0.2">
      <c r="B37" s="3" t="s">
        <v>64</v>
      </c>
    </row>
    <row r="38" spans="2:2" ht="15" x14ac:dyDescent="0.2">
      <c r="B38" s="3" t="s">
        <v>65</v>
      </c>
    </row>
    <row r="39" spans="2:2" ht="15" x14ac:dyDescent="0.2">
      <c r="B39" s="3" t="s">
        <v>66</v>
      </c>
    </row>
    <row r="40" spans="2:2" ht="15" x14ac:dyDescent="0.2">
      <c r="B40" s="3" t="s">
        <v>67</v>
      </c>
    </row>
    <row r="41" spans="2:2" ht="15" x14ac:dyDescent="0.2">
      <c r="B41" s="3" t="s">
        <v>68</v>
      </c>
    </row>
    <row r="42" spans="2:2" ht="15" x14ac:dyDescent="0.2">
      <c r="B42" s="3" t="s">
        <v>69</v>
      </c>
    </row>
    <row r="43" spans="2:2" ht="15" x14ac:dyDescent="0.2">
      <c r="B43" s="3" t="s">
        <v>70</v>
      </c>
    </row>
    <row r="44" spans="2:2" ht="15" x14ac:dyDescent="0.2">
      <c r="B44" s="3" t="s">
        <v>71</v>
      </c>
    </row>
    <row r="45" spans="2:2" ht="15" x14ac:dyDescent="0.2">
      <c r="B45" s="3"/>
    </row>
    <row r="46" spans="2:2" ht="15" x14ac:dyDescent="0.2">
      <c r="B46" s="3" t="s">
        <v>72</v>
      </c>
    </row>
    <row r="47" spans="2:2" ht="15" x14ac:dyDescent="0.2">
      <c r="B47" s="3" t="s">
        <v>73</v>
      </c>
    </row>
    <row r="48" spans="2:2" ht="15" x14ac:dyDescent="0.2">
      <c r="B48" s="3" t="s">
        <v>74</v>
      </c>
    </row>
    <row r="49" spans="2:2" ht="15" x14ac:dyDescent="0.2">
      <c r="B49" s="3"/>
    </row>
    <row r="50" spans="2:2" ht="15" x14ac:dyDescent="0.2">
      <c r="B50" s="3" t="s">
        <v>75</v>
      </c>
    </row>
    <row r="51" spans="2:2" ht="15" x14ac:dyDescent="0.2">
      <c r="B51" s="3" t="s">
        <v>76</v>
      </c>
    </row>
    <row r="52" spans="2:2" ht="15" x14ac:dyDescent="0.2">
      <c r="B52" s="3" t="s">
        <v>77</v>
      </c>
    </row>
  </sheetData>
  <hyperlinks>
    <hyperlink ref="A1" location="Main!A1" display="Main" xr:uid="{9A81C3E8-486E-4F3E-8B87-AFD46BC0844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9177-6BDA-42AA-BFB6-14530D3363DF}">
  <dimension ref="A1:F105"/>
  <sheetViews>
    <sheetView tabSelected="1" topLeftCell="A98" zoomScale="175" zoomScaleNormal="175" workbookViewId="0">
      <selection activeCell="I40" sqref="I40"/>
    </sheetView>
  </sheetViews>
  <sheetFormatPr defaultRowHeight="12" x14ac:dyDescent="0.2"/>
  <cols>
    <col min="1" max="16384" width="9.140625" style="1"/>
  </cols>
  <sheetData>
    <row r="1" spans="1:4" ht="15" x14ac:dyDescent="0.25">
      <c r="A1" s="2" t="s">
        <v>0</v>
      </c>
    </row>
    <row r="2" spans="1:4" x14ac:dyDescent="0.2">
      <c r="B2" s="1" t="s">
        <v>135</v>
      </c>
    </row>
    <row r="3" spans="1:4" x14ac:dyDescent="0.2">
      <c r="B3" s="1" t="s">
        <v>136</v>
      </c>
      <c r="C3" s="9">
        <v>42369</v>
      </c>
    </row>
    <row r="5" spans="1:4" x14ac:dyDescent="0.2">
      <c r="B5" s="1" t="s">
        <v>137</v>
      </c>
    </row>
    <row r="6" spans="1:4" x14ac:dyDescent="0.2">
      <c r="B6" s="1" t="s">
        <v>138</v>
      </c>
      <c r="C6" s="1">
        <f>12*20</f>
        <v>240</v>
      </c>
      <c r="D6" s="1" t="s">
        <v>139</v>
      </c>
    </row>
    <row r="10" spans="1:4" x14ac:dyDescent="0.2">
      <c r="B10" s="1" t="s">
        <v>127</v>
      </c>
    </row>
    <row r="11" spans="1:4" x14ac:dyDescent="0.2">
      <c r="B11" s="1" t="s">
        <v>182</v>
      </c>
    </row>
    <row r="13" spans="1:4" x14ac:dyDescent="0.2">
      <c r="B13" s="1" t="s">
        <v>140</v>
      </c>
    </row>
    <row r="14" spans="1:4" x14ac:dyDescent="0.2">
      <c r="B14" s="1" t="s">
        <v>183</v>
      </c>
    </row>
    <row r="15" spans="1:4" x14ac:dyDescent="0.2">
      <c r="B15" s="1" t="s">
        <v>184</v>
      </c>
    </row>
    <row r="16" spans="1:4" x14ac:dyDescent="0.2">
      <c r="B16" s="1" t="s">
        <v>185</v>
      </c>
    </row>
    <row r="17" spans="2:6" x14ac:dyDescent="0.2">
      <c r="B17" s="1" t="s">
        <v>186</v>
      </c>
    </row>
    <row r="19" spans="2:6" x14ac:dyDescent="0.2">
      <c r="B19" s="1" t="s">
        <v>141</v>
      </c>
      <c r="C19" s="9">
        <v>42004</v>
      </c>
      <c r="D19" s="10">
        <v>32</v>
      </c>
      <c r="E19" s="1" t="s">
        <v>145</v>
      </c>
    </row>
    <row r="20" spans="2:6" x14ac:dyDescent="0.2">
      <c r="B20" s="1" t="s">
        <v>142</v>
      </c>
      <c r="C20" s="9">
        <v>42005</v>
      </c>
      <c r="D20" s="1">
        <v>20</v>
      </c>
      <c r="E20" s="1" t="s">
        <v>189</v>
      </c>
    </row>
    <row r="21" spans="2:6" x14ac:dyDescent="0.2">
      <c r="B21" s="1" t="s">
        <v>143</v>
      </c>
      <c r="C21" s="9">
        <v>42156</v>
      </c>
    </row>
    <row r="22" spans="2:6" x14ac:dyDescent="0.2">
      <c r="B22" s="1" t="s">
        <v>144</v>
      </c>
      <c r="C22" s="9">
        <v>42186</v>
      </c>
      <c r="D22" s="1">
        <v>78</v>
      </c>
      <c r="E22" s="1" t="s">
        <v>146</v>
      </c>
    </row>
    <row r="23" spans="2:6" x14ac:dyDescent="0.2">
      <c r="B23" s="1" t="s">
        <v>137</v>
      </c>
      <c r="C23" s="12" t="s">
        <v>187</v>
      </c>
      <c r="D23" s="11">
        <f>7/12*22</f>
        <v>12.833333333333334</v>
      </c>
      <c r="E23" s="1" t="s">
        <v>146</v>
      </c>
    </row>
    <row r="25" spans="2:6" ht="12.75" thickBot="1" x14ac:dyDescent="0.25">
      <c r="B25" s="1" t="s">
        <v>147</v>
      </c>
      <c r="D25" s="13">
        <f>+D23+D22</f>
        <v>90.833333333333329</v>
      </c>
    </row>
    <row r="26" spans="2:6" ht="12.75" thickTop="1" x14ac:dyDescent="0.2"/>
    <row r="27" spans="2:6" x14ac:dyDescent="0.2">
      <c r="B27" s="1" t="s">
        <v>191</v>
      </c>
      <c r="E27" s="11">
        <f>+D25</f>
        <v>90.833333333333329</v>
      </c>
    </row>
    <row r="28" spans="2:6" x14ac:dyDescent="0.2">
      <c r="C28" s="1" t="s">
        <v>148</v>
      </c>
      <c r="F28" s="11">
        <f>+D22</f>
        <v>78</v>
      </c>
    </row>
    <row r="29" spans="2:6" x14ac:dyDescent="0.2">
      <c r="C29" s="1" t="s">
        <v>188</v>
      </c>
      <c r="F29" s="11">
        <f>+D23</f>
        <v>12.833333333333334</v>
      </c>
    </row>
    <row r="30" spans="2:6" x14ac:dyDescent="0.2">
      <c r="B30" s="1" t="s">
        <v>190</v>
      </c>
    </row>
    <row r="33" spans="2:6" x14ac:dyDescent="0.2">
      <c r="B33" s="1" t="s">
        <v>152</v>
      </c>
    </row>
    <row r="34" spans="2:6" x14ac:dyDescent="0.2">
      <c r="B34" s="1" t="s">
        <v>153</v>
      </c>
    </row>
    <row r="35" spans="2:6" x14ac:dyDescent="0.2">
      <c r="B35" s="1" t="s">
        <v>154</v>
      </c>
    </row>
    <row r="36" spans="2:6" x14ac:dyDescent="0.2">
      <c r="B36" s="1" t="s">
        <v>155</v>
      </c>
    </row>
    <row r="37" spans="2:6" x14ac:dyDescent="0.2">
      <c r="B37" s="1" t="s">
        <v>156</v>
      </c>
    </row>
    <row r="39" spans="2:6" x14ac:dyDescent="0.2">
      <c r="B39" s="1" t="s">
        <v>158</v>
      </c>
      <c r="E39" s="1">
        <f>+F40</f>
        <v>17</v>
      </c>
    </row>
    <row r="40" spans="2:6" x14ac:dyDescent="0.2">
      <c r="C40" s="1" t="s">
        <v>157</v>
      </c>
      <c r="F40" s="1">
        <v>17</v>
      </c>
    </row>
    <row r="41" spans="2:6" x14ac:dyDescent="0.2">
      <c r="B41" s="1" t="s">
        <v>159</v>
      </c>
    </row>
    <row r="44" spans="2:6" x14ac:dyDescent="0.2">
      <c r="B44" s="1" t="s">
        <v>160</v>
      </c>
    </row>
    <row r="45" spans="2:6" x14ac:dyDescent="0.2">
      <c r="B45" s="1" t="s">
        <v>161</v>
      </c>
    </row>
    <row r="46" spans="2:6" x14ac:dyDescent="0.2">
      <c r="B46" s="1" t="s">
        <v>162</v>
      </c>
    </row>
    <row r="48" spans="2:6" x14ac:dyDescent="0.2">
      <c r="B48" s="1" t="s">
        <v>107</v>
      </c>
      <c r="C48" s="9">
        <v>42095</v>
      </c>
      <c r="D48" s="1">
        <v>473</v>
      </c>
    </row>
    <row r="49" spans="2:6" x14ac:dyDescent="0.2">
      <c r="B49" s="1" t="s">
        <v>166</v>
      </c>
      <c r="C49" s="9"/>
      <c r="D49" s="11">
        <f>0.3*D48</f>
        <v>141.9</v>
      </c>
    </row>
    <row r="50" spans="2:6" x14ac:dyDescent="0.2">
      <c r="B50" s="1" t="s">
        <v>163</v>
      </c>
      <c r="D50" s="1">
        <f>8*12</f>
        <v>96</v>
      </c>
      <c r="E50" s="1" t="s">
        <v>139</v>
      </c>
    </row>
    <row r="51" spans="2:6" x14ac:dyDescent="0.2">
      <c r="B51" s="1" t="s">
        <v>164</v>
      </c>
      <c r="C51" s="11">
        <f>YEARFRAC(C48,C3,0)*12</f>
        <v>9</v>
      </c>
      <c r="D51" s="11">
        <f>+C51*(D48-D49)/D50</f>
        <v>31.040625000000002</v>
      </c>
    </row>
    <row r="52" spans="2:6" x14ac:dyDescent="0.2">
      <c r="B52" s="1" t="s">
        <v>165</v>
      </c>
      <c r="D52" s="11">
        <f>+D48-D51</f>
        <v>441.95937500000002</v>
      </c>
    </row>
    <row r="55" spans="2:6" x14ac:dyDescent="0.2">
      <c r="B55" s="1" t="s">
        <v>167</v>
      </c>
    </row>
    <row r="56" spans="2:6" x14ac:dyDescent="0.2">
      <c r="B56" s="1" t="s">
        <v>168</v>
      </c>
      <c r="E56" s="1">
        <f>+D48</f>
        <v>473</v>
      </c>
    </row>
    <row r="57" spans="2:6" x14ac:dyDescent="0.2">
      <c r="C57" s="1" t="s">
        <v>169</v>
      </c>
      <c r="F57" s="1">
        <f>+E56</f>
        <v>473</v>
      </c>
    </row>
    <row r="58" spans="2:6" x14ac:dyDescent="0.2">
      <c r="B58" s="1" t="s">
        <v>170</v>
      </c>
    </row>
    <row r="60" spans="2:6" x14ac:dyDescent="0.2">
      <c r="B60" s="1" t="s">
        <v>171</v>
      </c>
    </row>
    <row r="61" spans="2:6" x14ac:dyDescent="0.2">
      <c r="B61" s="1" t="s">
        <v>172</v>
      </c>
    </row>
    <row r="63" spans="2:6" x14ac:dyDescent="0.2">
      <c r="B63" s="1" t="s">
        <v>150</v>
      </c>
      <c r="E63" s="11">
        <f>+D51</f>
        <v>31.040625000000002</v>
      </c>
    </row>
    <row r="64" spans="2:6" x14ac:dyDescent="0.2">
      <c r="C64" s="1" t="s">
        <v>173</v>
      </c>
      <c r="F64" s="11">
        <f>+E63</f>
        <v>31.040625000000002</v>
      </c>
    </row>
    <row r="65" spans="2:5" x14ac:dyDescent="0.2">
      <c r="B65" s="1" t="s">
        <v>174</v>
      </c>
    </row>
    <row r="69" spans="2:5" x14ac:dyDescent="0.2">
      <c r="B69" s="1" t="s">
        <v>175</v>
      </c>
    </row>
    <row r="70" spans="2:5" x14ac:dyDescent="0.2">
      <c r="B70" s="1" t="s">
        <v>192</v>
      </c>
    </row>
    <row r="71" spans="2:5" x14ac:dyDescent="0.2">
      <c r="B71" s="1" t="s">
        <v>193</v>
      </c>
    </row>
    <row r="72" spans="2:5" x14ac:dyDescent="0.2">
      <c r="B72" s="1" t="s">
        <v>194</v>
      </c>
    </row>
    <row r="74" spans="2:5" x14ac:dyDescent="0.2">
      <c r="B74" s="1" t="s">
        <v>176</v>
      </c>
    </row>
    <row r="75" spans="2:5" x14ac:dyDescent="0.2">
      <c r="B75" s="1" t="s">
        <v>177</v>
      </c>
      <c r="C75" s="9">
        <v>42005</v>
      </c>
      <c r="D75" s="1">
        <v>10</v>
      </c>
    </row>
    <row r="76" spans="2:5" x14ac:dyDescent="0.2">
      <c r="B76" s="1" t="s">
        <v>163</v>
      </c>
      <c r="D76" s="1">
        <f>12*8</f>
        <v>96</v>
      </c>
      <c r="E76" s="1" t="s">
        <v>139</v>
      </c>
    </row>
    <row r="77" spans="2:5" x14ac:dyDescent="0.2">
      <c r="B77" s="1" t="s">
        <v>164</v>
      </c>
      <c r="C77" s="11">
        <f>YEARFRAC(C75,C3,0)*9</f>
        <v>9</v>
      </c>
      <c r="D77" s="11">
        <f>+C77*D75/D76</f>
        <v>0.9375</v>
      </c>
    </row>
    <row r="78" spans="2:5" x14ac:dyDescent="0.2">
      <c r="B78" s="1" t="s">
        <v>165</v>
      </c>
      <c r="C78" s="9">
        <v>42369</v>
      </c>
      <c r="D78" s="11">
        <f>+D75-D77</f>
        <v>9.0625</v>
      </c>
    </row>
    <row r="80" spans="2:5" x14ac:dyDescent="0.2">
      <c r="B80" s="1" t="s">
        <v>178</v>
      </c>
    </row>
    <row r="81" spans="2:6" x14ac:dyDescent="0.2">
      <c r="B81" s="1" t="s">
        <v>179</v>
      </c>
      <c r="C81" s="9">
        <v>40909</v>
      </c>
      <c r="D81" s="1">
        <v>4</v>
      </c>
    </row>
    <row r="82" spans="2:6" x14ac:dyDescent="0.2">
      <c r="B82" s="1" t="s">
        <v>163</v>
      </c>
      <c r="D82" s="1">
        <f>5*12</f>
        <v>60</v>
      </c>
      <c r="E82" s="1" t="s">
        <v>139</v>
      </c>
    </row>
    <row r="83" spans="2:6" x14ac:dyDescent="0.2">
      <c r="B83" s="1" t="s">
        <v>164</v>
      </c>
      <c r="C83" s="11">
        <f>+YEARFRAC(C81,C75,0)*12</f>
        <v>36</v>
      </c>
      <c r="D83" s="11">
        <f>+C83*D81/D82</f>
        <v>2.4</v>
      </c>
    </row>
    <row r="84" spans="2:6" x14ac:dyDescent="0.2">
      <c r="B84" s="1" t="s">
        <v>165</v>
      </c>
      <c r="D84" s="11">
        <f>+D81-D83</f>
        <v>1.6</v>
      </c>
      <c r="E84" s="1" t="s">
        <v>180</v>
      </c>
    </row>
    <row r="87" spans="2:6" x14ac:dyDescent="0.2">
      <c r="B87" s="1" t="s">
        <v>149</v>
      </c>
      <c r="E87" s="11">
        <f>+D75</f>
        <v>10</v>
      </c>
    </row>
    <row r="88" spans="2:6" x14ac:dyDescent="0.2">
      <c r="C88" s="1" t="s">
        <v>181</v>
      </c>
      <c r="F88" s="11">
        <f>+E87</f>
        <v>10</v>
      </c>
    </row>
    <row r="89" spans="2:6" x14ac:dyDescent="0.2">
      <c r="B89" s="1" t="s">
        <v>195</v>
      </c>
    </row>
    <row r="91" spans="2:6" x14ac:dyDescent="0.2">
      <c r="B91" s="1" t="s">
        <v>197</v>
      </c>
      <c r="E91" s="11">
        <f>+D77</f>
        <v>0.9375</v>
      </c>
    </row>
    <row r="92" spans="2:6" x14ac:dyDescent="0.2">
      <c r="C92" s="1" t="s">
        <v>198</v>
      </c>
      <c r="F92" s="11">
        <f>+E91</f>
        <v>0.9375</v>
      </c>
    </row>
    <row r="93" spans="2:6" x14ac:dyDescent="0.2">
      <c r="B93" s="1" t="s">
        <v>199</v>
      </c>
    </row>
    <row r="96" spans="2:6" x14ac:dyDescent="0.2">
      <c r="B96" s="1" t="s">
        <v>200</v>
      </c>
    </row>
    <row r="98" spans="2:6" x14ac:dyDescent="0.2">
      <c r="B98" s="1" t="s">
        <v>201</v>
      </c>
      <c r="D98" s="1">
        <v>0</v>
      </c>
    </row>
    <row r="99" spans="2:6" x14ac:dyDescent="0.2">
      <c r="B99" s="1" t="s">
        <v>165</v>
      </c>
      <c r="D99" s="11">
        <f>+D84</f>
        <v>1.6</v>
      </c>
    </row>
    <row r="102" spans="2:6" x14ac:dyDescent="0.2">
      <c r="B102" s="1" t="s">
        <v>202</v>
      </c>
      <c r="E102" s="11">
        <f>+D99</f>
        <v>1.6</v>
      </c>
    </row>
    <row r="103" spans="2:6" x14ac:dyDescent="0.2">
      <c r="B103" s="1" t="s">
        <v>203</v>
      </c>
      <c r="E103" s="11">
        <f>+D83</f>
        <v>2.4</v>
      </c>
    </row>
    <row r="104" spans="2:6" x14ac:dyDescent="0.2">
      <c r="C104" s="1" t="s">
        <v>169</v>
      </c>
      <c r="F104" s="1">
        <f>+D81</f>
        <v>4</v>
      </c>
    </row>
    <row r="105" spans="2:6" x14ac:dyDescent="0.2">
      <c r="B105" s="1" t="s">
        <v>204</v>
      </c>
    </row>
  </sheetData>
  <hyperlinks>
    <hyperlink ref="A1" location="Main!A1" display="Main" xr:uid="{FE71F6E3-9E36-48B8-A2CB-342778C7EE8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923E-EFAB-4729-8584-7693B1D13616}">
  <dimension ref="A1:G88"/>
  <sheetViews>
    <sheetView tabSelected="1" topLeftCell="A68" zoomScale="190" zoomScaleNormal="190" workbookViewId="0">
      <selection activeCell="I40" sqref="I40"/>
    </sheetView>
  </sheetViews>
  <sheetFormatPr defaultRowHeight="12" x14ac:dyDescent="0.2"/>
  <cols>
    <col min="1" max="2" width="9.140625" style="1"/>
    <col min="3" max="3" width="9.5703125" style="1" customWidth="1"/>
    <col min="4" max="16384" width="9.140625" style="1"/>
  </cols>
  <sheetData>
    <row r="1" spans="1:6" ht="15" x14ac:dyDescent="0.25">
      <c r="A1" s="2" t="s">
        <v>0</v>
      </c>
    </row>
    <row r="2" spans="1:6" x14ac:dyDescent="0.2">
      <c r="B2" s="1" t="s">
        <v>211</v>
      </c>
    </row>
    <row r="3" spans="1:6" x14ac:dyDescent="0.2">
      <c r="B3" s="1" t="s">
        <v>136</v>
      </c>
      <c r="C3" s="9">
        <v>42338</v>
      </c>
    </row>
    <row r="5" spans="1:6" x14ac:dyDescent="0.2">
      <c r="B5" s="1" t="s">
        <v>212</v>
      </c>
    </row>
    <row r="6" spans="1:6" x14ac:dyDescent="0.2">
      <c r="B6" s="1" t="s">
        <v>213</v>
      </c>
    </row>
    <row r="7" spans="1:6" x14ac:dyDescent="0.2">
      <c r="B7" s="1" t="s">
        <v>214</v>
      </c>
      <c r="C7" s="1">
        <f>20*12</f>
        <v>240</v>
      </c>
      <c r="D7" s="1" t="s">
        <v>217</v>
      </c>
    </row>
    <row r="8" spans="1:6" x14ac:dyDescent="0.2">
      <c r="B8" s="1" t="s">
        <v>215</v>
      </c>
      <c r="C8" s="1" t="s">
        <v>216</v>
      </c>
    </row>
    <row r="11" spans="1:6" x14ac:dyDescent="0.2">
      <c r="B11" s="1" t="s">
        <v>218</v>
      </c>
    </row>
    <row r="13" spans="1:6" x14ac:dyDescent="0.2">
      <c r="B13" s="1" t="s">
        <v>221</v>
      </c>
      <c r="C13" s="9">
        <v>40878</v>
      </c>
      <c r="D13" s="11">
        <v>10</v>
      </c>
      <c r="E13" s="11"/>
      <c r="F13" s="11"/>
    </row>
    <row r="14" spans="1:6" x14ac:dyDescent="0.2">
      <c r="B14" s="1" t="s">
        <v>222</v>
      </c>
      <c r="C14" s="9">
        <v>41973</v>
      </c>
      <c r="D14" s="11"/>
      <c r="E14" s="11"/>
      <c r="F14" s="11"/>
    </row>
    <row r="15" spans="1:6" x14ac:dyDescent="0.2">
      <c r="C15" s="1">
        <f>+YEARFRAC(C13,C14,3)*12</f>
        <v>36</v>
      </c>
      <c r="D15" s="11">
        <f>+C15*D13/C7</f>
        <v>1.5</v>
      </c>
      <c r="E15" s="11"/>
      <c r="F15" s="11"/>
    </row>
    <row r="16" spans="1:6" x14ac:dyDescent="0.2">
      <c r="B16" s="1" t="s">
        <v>165</v>
      </c>
      <c r="D16" s="11">
        <f>+D13-D15</f>
        <v>8.5</v>
      </c>
      <c r="E16" s="11"/>
      <c r="F16" s="11"/>
    </row>
    <row r="17" spans="2:6" x14ac:dyDescent="0.2">
      <c r="B17" s="1" t="s">
        <v>219</v>
      </c>
      <c r="C17" s="9">
        <v>41973</v>
      </c>
      <c r="D17" s="11">
        <v>25</v>
      </c>
      <c r="E17" s="11"/>
      <c r="F17" s="11"/>
    </row>
    <row r="18" spans="2:6" x14ac:dyDescent="0.2">
      <c r="B18" s="1" t="s">
        <v>223</v>
      </c>
      <c r="D18" s="11">
        <f>+D17-D16</f>
        <v>16.5</v>
      </c>
      <c r="E18" s="11"/>
      <c r="F18" s="11"/>
    </row>
    <row r="19" spans="2:6" x14ac:dyDescent="0.2">
      <c r="D19" s="11"/>
      <c r="E19" s="11"/>
      <c r="F19" s="11"/>
    </row>
    <row r="20" spans="2:6" x14ac:dyDescent="0.2">
      <c r="B20" s="1" t="s">
        <v>224</v>
      </c>
      <c r="D20" s="11"/>
      <c r="E20" s="11">
        <f>+D17-D13</f>
        <v>15</v>
      </c>
      <c r="F20" s="11"/>
    </row>
    <row r="21" spans="2:6" x14ac:dyDescent="0.2">
      <c r="C21" s="1" t="s">
        <v>225</v>
      </c>
      <c r="D21" s="11"/>
      <c r="E21" s="11"/>
      <c r="F21" s="11">
        <f>+D15</f>
        <v>1.5</v>
      </c>
    </row>
    <row r="22" spans="2:6" x14ac:dyDescent="0.2">
      <c r="C22" s="1" t="s">
        <v>226</v>
      </c>
      <c r="D22" s="11"/>
      <c r="E22" s="11"/>
      <c r="F22" s="11">
        <f>+E20-F21</f>
        <v>13.5</v>
      </c>
    </row>
    <row r="23" spans="2:6" x14ac:dyDescent="0.2">
      <c r="B23" s="1" t="s">
        <v>227</v>
      </c>
      <c r="D23" s="11"/>
      <c r="E23" s="11"/>
      <c r="F23" s="11"/>
    </row>
    <row r="24" spans="2:6" x14ac:dyDescent="0.2">
      <c r="D24" s="11"/>
      <c r="E24" s="11"/>
      <c r="F24" s="11"/>
    </row>
    <row r="25" spans="2:6" x14ac:dyDescent="0.2">
      <c r="B25" s="1" t="s">
        <v>219</v>
      </c>
      <c r="C25" s="9">
        <f>+C17</f>
        <v>41973</v>
      </c>
      <c r="D25" s="11">
        <v>25</v>
      </c>
      <c r="E25" s="11"/>
      <c r="F25" s="11"/>
    </row>
    <row r="26" spans="2:6" x14ac:dyDescent="0.2">
      <c r="B26" s="1" t="s">
        <v>228</v>
      </c>
      <c r="D26" s="11">
        <f>+C7-C15</f>
        <v>204</v>
      </c>
      <c r="E26" s="11" t="s">
        <v>139</v>
      </c>
      <c r="F26" s="11"/>
    </row>
    <row r="27" spans="2:6" x14ac:dyDescent="0.2">
      <c r="B27" s="1" t="s">
        <v>222</v>
      </c>
      <c r="C27" s="9">
        <v>42338</v>
      </c>
      <c r="D27" s="11"/>
      <c r="E27" s="11"/>
      <c r="F27" s="11"/>
    </row>
    <row r="28" spans="2:6" x14ac:dyDescent="0.2">
      <c r="C28" s="1">
        <v>12</v>
      </c>
      <c r="D28" s="11">
        <f>+C28*D25/D26</f>
        <v>1.4705882352941178</v>
      </c>
      <c r="E28" s="11"/>
      <c r="F28" s="11"/>
    </row>
    <row r="29" spans="2:6" x14ac:dyDescent="0.2">
      <c r="B29" s="1" t="s">
        <v>219</v>
      </c>
      <c r="C29" s="9">
        <f>+C25</f>
        <v>41973</v>
      </c>
      <c r="D29" s="11">
        <f>+D25-D28</f>
        <v>23.529411764705884</v>
      </c>
      <c r="E29" s="11"/>
      <c r="F29" s="11"/>
    </row>
    <row r="30" spans="2:6" x14ac:dyDescent="0.2">
      <c r="B30" s="1" t="s">
        <v>219</v>
      </c>
      <c r="C30" s="9">
        <v>42338</v>
      </c>
      <c r="D30" s="11">
        <v>30</v>
      </c>
      <c r="E30" s="11"/>
      <c r="F30" s="11"/>
    </row>
    <row r="31" spans="2:6" x14ac:dyDescent="0.2">
      <c r="B31" s="1" t="s">
        <v>223</v>
      </c>
      <c r="D31" s="11">
        <f>+D30-D29</f>
        <v>6.470588235294116</v>
      </c>
      <c r="E31" s="11"/>
      <c r="F31" s="11"/>
    </row>
    <row r="32" spans="2:6" x14ac:dyDescent="0.2">
      <c r="D32" s="11"/>
      <c r="E32" s="11"/>
      <c r="F32" s="11"/>
    </row>
    <row r="33" spans="2:6" x14ac:dyDescent="0.2">
      <c r="B33" s="1" t="s">
        <v>230</v>
      </c>
      <c r="D33" s="11"/>
      <c r="E33" s="11">
        <f>+D28</f>
        <v>1.4705882352941178</v>
      </c>
      <c r="F33" s="11"/>
    </row>
    <row r="34" spans="2:6" x14ac:dyDescent="0.2">
      <c r="C34" s="1" t="s">
        <v>151</v>
      </c>
      <c r="D34" s="11"/>
      <c r="E34" s="11"/>
      <c r="F34" s="11">
        <f>+E33</f>
        <v>1.4705882352941178</v>
      </c>
    </row>
    <row r="35" spans="2:6" x14ac:dyDescent="0.2">
      <c r="B35" s="1" t="s">
        <v>231</v>
      </c>
      <c r="D35" s="11"/>
      <c r="E35" s="11"/>
      <c r="F35" s="11"/>
    </row>
    <row r="36" spans="2:6" x14ac:dyDescent="0.2">
      <c r="D36" s="11"/>
      <c r="E36" s="11"/>
      <c r="F36" s="11"/>
    </row>
    <row r="37" spans="2:6" x14ac:dyDescent="0.2">
      <c r="B37" s="1" t="s">
        <v>229</v>
      </c>
      <c r="D37" s="11"/>
      <c r="E37" s="11">
        <f>+D30-D25</f>
        <v>5</v>
      </c>
      <c r="F37" s="11"/>
    </row>
    <row r="38" spans="2:6" x14ac:dyDescent="0.2">
      <c r="B38" s="1" t="s">
        <v>151</v>
      </c>
      <c r="D38" s="11"/>
      <c r="E38" s="11">
        <f>+D28</f>
        <v>1.4705882352941178</v>
      </c>
    </row>
    <row r="39" spans="2:6" x14ac:dyDescent="0.2">
      <c r="C39" s="1" t="s">
        <v>220</v>
      </c>
      <c r="F39" s="11">
        <f>+D31</f>
        <v>6.470588235294116</v>
      </c>
    </row>
    <row r="40" spans="2:6" x14ac:dyDescent="0.2">
      <c r="B40" s="1" t="s">
        <v>232</v>
      </c>
    </row>
    <row r="43" spans="2:6" x14ac:dyDescent="0.2">
      <c r="B43" s="1" t="s">
        <v>233</v>
      </c>
    </row>
    <row r="45" spans="2:6" x14ac:dyDescent="0.2">
      <c r="C45" s="1" t="s">
        <v>228</v>
      </c>
      <c r="D45" s="1" t="s">
        <v>234</v>
      </c>
      <c r="E45" s="1" t="s">
        <v>235</v>
      </c>
    </row>
    <row r="46" spans="2:6" x14ac:dyDescent="0.2">
      <c r="B46" s="9">
        <f>+C29</f>
        <v>41973</v>
      </c>
      <c r="C46" s="1">
        <f>204/12</f>
        <v>17</v>
      </c>
      <c r="D46" s="11">
        <f>+F22</f>
        <v>13.5</v>
      </c>
      <c r="E46" s="11">
        <f>+D46*C28/D26</f>
        <v>0.79411764705882348</v>
      </c>
    </row>
    <row r="48" spans="2:6" x14ac:dyDescent="0.2">
      <c r="B48" s="1" t="s">
        <v>236</v>
      </c>
      <c r="E48" s="11">
        <f>+E46</f>
        <v>0.79411764705882348</v>
      </c>
    </row>
    <row r="49" spans="2:6" x14ac:dyDescent="0.2">
      <c r="C49" s="1" t="s">
        <v>237</v>
      </c>
      <c r="F49" s="11">
        <f>+E48</f>
        <v>0.79411764705882348</v>
      </c>
    </row>
    <row r="50" spans="2:6" x14ac:dyDescent="0.2">
      <c r="B50" s="1" t="s">
        <v>238</v>
      </c>
    </row>
    <row r="54" spans="2:6" x14ac:dyDescent="0.2">
      <c r="B54" s="1" t="s">
        <v>239</v>
      </c>
    </row>
    <row r="55" spans="2:6" x14ac:dyDescent="0.2">
      <c r="B55" s="1" t="s">
        <v>179</v>
      </c>
      <c r="C55" s="9">
        <v>44621</v>
      </c>
      <c r="D55" s="1">
        <f>20*3</f>
        <v>60</v>
      </c>
      <c r="E55" s="1" t="str">
        <f ca="1">_xlfn.FORMULATEXT(D55)</f>
        <v>=20*3</v>
      </c>
    </row>
    <row r="56" spans="2:6" x14ac:dyDescent="0.2">
      <c r="B56" s="1" t="s">
        <v>163</v>
      </c>
      <c r="D56" s="1">
        <f>12*5</f>
        <v>60</v>
      </c>
      <c r="E56" s="1" t="s">
        <v>139</v>
      </c>
      <c r="F56" s="1" t="str">
        <f ca="1">_xlfn.FORMULATEXT(D56)</f>
        <v>=12*5</v>
      </c>
    </row>
    <row r="58" spans="2:6" x14ac:dyDescent="0.2">
      <c r="B58" s="1" t="s">
        <v>240</v>
      </c>
    </row>
    <row r="59" spans="2:6" x14ac:dyDescent="0.2">
      <c r="B59" s="1" t="s">
        <v>241</v>
      </c>
    </row>
    <row r="61" spans="2:6" x14ac:dyDescent="0.2">
      <c r="B61" s="1" t="s">
        <v>242</v>
      </c>
      <c r="E61" s="1">
        <f>+D55*12/D56</f>
        <v>12</v>
      </c>
    </row>
    <row r="62" spans="2:6" x14ac:dyDescent="0.2">
      <c r="C62" s="1" t="s">
        <v>243</v>
      </c>
      <c r="F62" s="1">
        <f>+E61</f>
        <v>12</v>
      </c>
    </row>
    <row r="63" spans="2:6" x14ac:dyDescent="0.2">
      <c r="B63" s="1" t="s">
        <v>196</v>
      </c>
    </row>
    <row r="65" spans="2:7" x14ac:dyDescent="0.2">
      <c r="B65" s="1" t="s">
        <v>244</v>
      </c>
    </row>
    <row r="66" spans="2:7" x14ac:dyDescent="0.2">
      <c r="B66" s="1" t="s">
        <v>245</v>
      </c>
      <c r="E66" s="1">
        <v>4</v>
      </c>
    </row>
    <row r="67" spans="2:7" x14ac:dyDescent="0.2">
      <c r="C67" s="1" t="s">
        <v>246</v>
      </c>
      <c r="F67" s="1">
        <f>+E66</f>
        <v>4</v>
      </c>
    </row>
    <row r="68" spans="2:7" x14ac:dyDescent="0.2">
      <c r="B68" s="1" t="s">
        <v>247</v>
      </c>
    </row>
    <row r="71" spans="2:7" x14ac:dyDescent="0.2">
      <c r="B71" s="1" t="s">
        <v>248</v>
      </c>
    </row>
    <row r="72" spans="2:7" x14ac:dyDescent="0.2">
      <c r="B72" s="1" t="s">
        <v>260</v>
      </c>
    </row>
    <row r="73" spans="2:7" x14ac:dyDescent="0.2">
      <c r="B73" s="1" t="s">
        <v>163</v>
      </c>
      <c r="C73" s="1">
        <v>7</v>
      </c>
      <c r="D73" s="1" t="s">
        <v>261</v>
      </c>
    </row>
    <row r="75" spans="2:7" x14ac:dyDescent="0.2">
      <c r="B75" s="1" t="s">
        <v>249</v>
      </c>
      <c r="E75" s="1">
        <f>28/7</f>
        <v>4</v>
      </c>
      <c r="G75" s="1" t="str">
        <f ca="1">_xlfn.FORMULATEXT(E75)</f>
        <v>=28/7</v>
      </c>
    </row>
    <row r="76" spans="2:7" x14ac:dyDescent="0.2">
      <c r="C76" s="1" t="s">
        <v>250</v>
      </c>
      <c r="F76" s="1">
        <f>+E75</f>
        <v>4</v>
      </c>
    </row>
    <row r="77" spans="2:7" x14ac:dyDescent="0.2">
      <c r="B77" s="1" t="s">
        <v>251</v>
      </c>
    </row>
    <row r="80" spans="2:7" x14ac:dyDescent="0.2">
      <c r="B80" s="1" t="s">
        <v>252</v>
      </c>
    </row>
    <row r="81" spans="2:6" x14ac:dyDescent="0.2">
      <c r="B81" s="1" t="s">
        <v>253</v>
      </c>
    </row>
    <row r="82" spans="2:6" x14ac:dyDescent="0.2">
      <c r="B82" s="1" t="s">
        <v>254</v>
      </c>
    </row>
    <row r="83" spans="2:6" x14ac:dyDescent="0.2">
      <c r="B83" s="1" t="s">
        <v>255</v>
      </c>
    </row>
    <row r="84" spans="2:6" x14ac:dyDescent="0.2">
      <c r="B84" s="1" t="s">
        <v>256</v>
      </c>
    </row>
    <row r="86" spans="2:6" x14ac:dyDescent="0.2">
      <c r="B86" s="1" t="s">
        <v>257</v>
      </c>
      <c r="E86" s="1">
        <v>40</v>
      </c>
    </row>
    <row r="87" spans="2:6" x14ac:dyDescent="0.2">
      <c r="C87" s="1" t="s">
        <v>258</v>
      </c>
      <c r="F87" s="1">
        <v>40</v>
      </c>
    </row>
    <row r="88" spans="2:6" x14ac:dyDescent="0.2">
      <c r="B88" s="1" t="s">
        <v>259</v>
      </c>
    </row>
  </sheetData>
  <hyperlinks>
    <hyperlink ref="A1" location="Main!A1" display="Main" xr:uid="{B77B75F4-2A11-453F-9D24-20E2993B0CC5}"/>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9BFB-42B7-4495-B120-030F5E246ABC}">
  <dimension ref="A1:G52"/>
  <sheetViews>
    <sheetView tabSelected="1" topLeftCell="A35" zoomScale="190" zoomScaleNormal="190" workbookViewId="0">
      <selection activeCell="I40" sqref="I40"/>
    </sheetView>
  </sheetViews>
  <sheetFormatPr defaultRowHeight="12" x14ac:dyDescent="0.2"/>
  <cols>
    <col min="1" max="16384" width="9.140625" style="1"/>
  </cols>
  <sheetData>
    <row r="1" spans="1:6" ht="15" x14ac:dyDescent="0.25">
      <c r="A1" s="2" t="s">
        <v>0</v>
      </c>
    </row>
    <row r="5" spans="1:6" x14ac:dyDescent="0.2">
      <c r="B5" s="1" t="s">
        <v>262</v>
      </c>
    </row>
    <row r="6" spans="1:6" x14ac:dyDescent="0.2">
      <c r="B6" s="1" t="s">
        <v>280</v>
      </c>
    </row>
    <row r="8" spans="1:6" x14ac:dyDescent="0.2">
      <c r="B8" s="1">
        <f>180/8</f>
        <v>22.5</v>
      </c>
      <c r="C8" s="1" t="str">
        <f ca="1">_xlfn.FORMULATEXT(B8)</f>
        <v>=180/8</v>
      </c>
    </row>
    <row r="10" spans="1:6" x14ac:dyDescent="0.2">
      <c r="B10" s="1" t="s">
        <v>281</v>
      </c>
      <c r="E10" s="1">
        <f>+B8</f>
        <v>22.5</v>
      </c>
    </row>
    <row r="11" spans="1:6" x14ac:dyDescent="0.2">
      <c r="C11" s="1" t="s">
        <v>282</v>
      </c>
      <c r="F11" s="1">
        <f>+E10</f>
        <v>22.5</v>
      </c>
    </row>
    <row r="13" spans="1:6" x14ac:dyDescent="0.2">
      <c r="B13" s="1" t="s">
        <v>263</v>
      </c>
    </row>
    <row r="14" spans="1:6" x14ac:dyDescent="0.2">
      <c r="B14" s="1" t="s">
        <v>264</v>
      </c>
      <c r="C14" s="9">
        <v>42795</v>
      </c>
      <c r="D14" s="1">
        <v>35</v>
      </c>
      <c r="E14" s="1" t="s">
        <v>249</v>
      </c>
    </row>
    <row r="15" spans="1:6" x14ac:dyDescent="0.2">
      <c r="B15" s="1" t="s">
        <v>264</v>
      </c>
      <c r="C15" s="9">
        <v>42826</v>
      </c>
      <c r="D15" s="1">
        <v>35</v>
      </c>
    </row>
    <row r="16" spans="1:6" x14ac:dyDescent="0.2">
      <c r="B16" s="1" t="s">
        <v>264</v>
      </c>
      <c r="C16" s="9">
        <v>42856</v>
      </c>
      <c r="D16" s="1">
        <v>35</v>
      </c>
      <c r="E16" s="1" t="s">
        <v>265</v>
      </c>
    </row>
    <row r="17" spans="2:7" x14ac:dyDescent="0.2">
      <c r="B17" s="1" t="s">
        <v>264</v>
      </c>
      <c r="C17" s="9">
        <v>42887</v>
      </c>
      <c r="D17" s="1">
        <v>35</v>
      </c>
    </row>
    <row r="18" spans="2:7" x14ac:dyDescent="0.2">
      <c r="B18" s="1" t="s">
        <v>264</v>
      </c>
      <c r="C18" s="9">
        <v>42917</v>
      </c>
      <c r="D18" s="1">
        <v>35</v>
      </c>
    </row>
    <row r="19" spans="2:7" x14ac:dyDescent="0.2">
      <c r="B19" s="1" t="s">
        <v>266</v>
      </c>
      <c r="C19" s="9">
        <v>42948</v>
      </c>
      <c r="D19" s="1">
        <v>40</v>
      </c>
      <c r="E19" s="1" t="s">
        <v>286</v>
      </c>
    </row>
    <row r="20" spans="2:7" x14ac:dyDescent="0.2">
      <c r="B20" s="1" t="s">
        <v>267</v>
      </c>
      <c r="C20" s="9">
        <v>42948</v>
      </c>
      <c r="D20" s="1">
        <v>10</v>
      </c>
      <c r="E20" s="1" t="s">
        <v>268</v>
      </c>
    </row>
    <row r="22" spans="2:7" x14ac:dyDescent="0.2">
      <c r="B22" s="1" t="s">
        <v>229</v>
      </c>
      <c r="D22" s="1">
        <f>SUM(D16:D18)</f>
        <v>105</v>
      </c>
    </row>
    <row r="23" spans="2:7" x14ac:dyDescent="0.2">
      <c r="B23" s="1" t="s">
        <v>287</v>
      </c>
      <c r="D23" s="1">
        <f>+D15</f>
        <v>35</v>
      </c>
    </row>
    <row r="24" spans="2:7" x14ac:dyDescent="0.2">
      <c r="B24" s="1" t="s">
        <v>284</v>
      </c>
      <c r="D24" s="1">
        <f>+D19</f>
        <v>40</v>
      </c>
    </row>
    <row r="25" spans="2:7" x14ac:dyDescent="0.2">
      <c r="B25" s="1" t="s">
        <v>285</v>
      </c>
      <c r="D25" s="1">
        <f>+D20</f>
        <v>10</v>
      </c>
    </row>
    <row r="26" spans="2:7" x14ac:dyDescent="0.2">
      <c r="C26" s="1" t="s">
        <v>269</v>
      </c>
      <c r="E26" s="1">
        <f>SUM(D22:D25)</f>
        <v>190</v>
      </c>
    </row>
    <row r="27" spans="2:7" x14ac:dyDescent="0.2">
      <c r="B27" s="1" t="s">
        <v>270</v>
      </c>
    </row>
    <row r="29" spans="2:7" x14ac:dyDescent="0.2">
      <c r="B29" s="1" t="s">
        <v>283</v>
      </c>
      <c r="C29" s="9">
        <v>42856</v>
      </c>
    </row>
    <row r="30" spans="2:7" x14ac:dyDescent="0.2">
      <c r="B30" s="1" t="s">
        <v>288</v>
      </c>
      <c r="E30" s="1">
        <f>+D22*8/120</f>
        <v>7</v>
      </c>
      <c r="G30" s="1" t="str">
        <f ca="1">+_xlfn.FORMULATEXT(E30)</f>
        <v>=+D22*8/120</v>
      </c>
    </row>
    <row r="31" spans="2:7" x14ac:dyDescent="0.2">
      <c r="C31" s="1" t="s">
        <v>289</v>
      </c>
      <c r="F31" s="1">
        <f>+E30</f>
        <v>7</v>
      </c>
    </row>
    <row r="32" spans="2:7" x14ac:dyDescent="0.2">
      <c r="B32" s="1" t="s">
        <v>290</v>
      </c>
    </row>
    <row r="35" spans="2:6" x14ac:dyDescent="0.2">
      <c r="B35" s="1" t="s">
        <v>272</v>
      </c>
    </row>
    <row r="36" spans="2:6" x14ac:dyDescent="0.2">
      <c r="B36" s="1" t="s">
        <v>271</v>
      </c>
    </row>
    <row r="37" spans="2:6" x14ac:dyDescent="0.2">
      <c r="B37" s="1" t="s">
        <v>273</v>
      </c>
    </row>
    <row r="38" spans="2:6" x14ac:dyDescent="0.2">
      <c r="B38" s="1" t="s">
        <v>274</v>
      </c>
    </row>
    <row r="40" spans="2:6" x14ac:dyDescent="0.2">
      <c r="B40" s="1" t="s">
        <v>275</v>
      </c>
    </row>
    <row r="41" spans="2:6" x14ac:dyDescent="0.2">
      <c r="B41" s="1" t="s">
        <v>276</v>
      </c>
      <c r="E41" s="1">
        <v>850</v>
      </c>
    </row>
    <row r="42" spans="2:6" x14ac:dyDescent="0.2">
      <c r="C42" s="1" t="s">
        <v>278</v>
      </c>
      <c r="F42" s="1">
        <f>+E41</f>
        <v>850</v>
      </c>
    </row>
    <row r="44" spans="2:6" x14ac:dyDescent="0.2">
      <c r="B44" s="1" t="s">
        <v>277</v>
      </c>
      <c r="E44" s="11">
        <f>+E41*2/120</f>
        <v>14.166666666666666</v>
      </c>
    </row>
    <row r="45" spans="2:6" x14ac:dyDescent="0.2">
      <c r="E45" s="11"/>
    </row>
    <row r="46" spans="2:6" x14ac:dyDescent="0.2">
      <c r="B46" s="1" t="s">
        <v>291</v>
      </c>
      <c r="E46" s="11">
        <f>E44</f>
        <v>14.166666666666666</v>
      </c>
    </row>
    <row r="47" spans="2:6" x14ac:dyDescent="0.2">
      <c r="C47" s="1" t="s">
        <v>292</v>
      </c>
      <c r="E47" s="11"/>
      <c r="F47" s="11">
        <f>E46</f>
        <v>14.166666666666666</v>
      </c>
    </row>
    <row r="48" spans="2:6" x14ac:dyDescent="0.2">
      <c r="B48" s="1" t="s">
        <v>293</v>
      </c>
      <c r="E48" s="11"/>
    </row>
    <row r="51" spans="2:6" x14ac:dyDescent="0.2">
      <c r="B51" s="1" t="s">
        <v>279</v>
      </c>
      <c r="E51" s="1">
        <v>250</v>
      </c>
    </row>
    <row r="52" spans="2:6" x14ac:dyDescent="0.2">
      <c r="C52" s="1" t="s">
        <v>250</v>
      </c>
      <c r="F52" s="1">
        <f>+E51</f>
        <v>250</v>
      </c>
    </row>
  </sheetData>
  <hyperlinks>
    <hyperlink ref="A1" location="Main!A1" display="Main" xr:uid="{C90D0255-C5A6-4F65-B643-B586C860CBB4}"/>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Module 9</vt:lpstr>
      <vt:lpstr>WSE9.1</vt:lpstr>
      <vt:lpstr>WSE9.2</vt:lpstr>
      <vt:lpstr>WSE9.3</vt:lpstr>
      <vt:lpstr>WSE9.4</vt:lpstr>
      <vt:lpstr>WSE9.5</vt:lpstr>
      <vt:lpstr>WSE9.6</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2023-05-05T15:38:46Z</dcterms:created>
  <dcterms:modified xsi:type="dcterms:W3CDTF">2023-06-02T14:09:22Z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2023-05-05T15:38:47Z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c9b0f5fd-20a4-4d6c-adee-94d5675d23fb</vt:lpwstr>
  </property>
  <property fmtid="{D5CDD505-2E9C-101B-9397-08002B2CF9AE}" pid="8" name="MSIP_Label_ea60d57e-af5b-4752-ac57-3e4f28ca11dc_ContentBits">
    <vt:lpwstr>0</vt:lpwstr>
  </property>
</Properties>
</file>