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645" documentId="8_{66ABF7C2-4A79-4C92-9154-5CDDA38CCA95}" xr6:coauthVersionLast="47" xr6:coauthVersionMax="47" xr10:uidLastSave="{3BCB4A08-11D7-4BBB-B58E-14E28C13A208}"/>
  <bookViews>
    <workbookView xWindow="3120" yWindow="3120" windowWidth="12420" windowHeight="11385" xr2:uid="{1A21BB57-B72A-4B6D-A03C-3DEA4EE88D72}"/>
  </bookViews>
  <sheets>
    <sheet name="Main" sheetId="1" r:id="rId1"/>
    <sheet name="Module 13" sheetId="2" r:id="rId2"/>
    <sheet name="WSE13.1" sheetId="3" r:id="rId3"/>
    <sheet name="WSE13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3" l="1"/>
  <c r="E79" i="3"/>
  <c r="E77" i="3"/>
  <c r="E76" i="3"/>
  <c r="F28" i="3"/>
  <c r="F29" i="3"/>
  <c r="E69" i="3"/>
  <c r="E68" i="3"/>
  <c r="E67" i="3"/>
  <c r="D63" i="3"/>
  <c r="F34" i="3"/>
  <c r="F32" i="3"/>
  <c r="F27" i="3"/>
  <c r="F30" i="3" s="1"/>
  <c r="C44" i="3"/>
  <c r="C47" i="3" s="1"/>
  <c r="F208" i="2"/>
  <c r="E207" i="2"/>
  <c r="D205" i="2"/>
  <c r="D204" i="2"/>
  <c r="D203" i="2"/>
  <c r="E193" i="2"/>
  <c r="D195" i="2" s="1"/>
  <c r="D197" i="2" s="1"/>
  <c r="E199" i="2" s="1"/>
  <c r="F200" i="2" s="1"/>
  <c r="E192" i="2"/>
  <c r="D196" i="2"/>
  <c r="D190" i="2"/>
  <c r="D189" i="2"/>
  <c r="C189" i="2"/>
  <c r="E189" i="2" s="1"/>
  <c r="C188" i="2"/>
  <c r="E188" i="2" s="1"/>
  <c r="D188" i="2"/>
  <c r="C181" i="2"/>
  <c r="C184" i="2" s="1"/>
  <c r="C176" i="2"/>
  <c r="B158" i="2"/>
  <c r="D141" i="2"/>
  <c r="C151" i="2" s="1"/>
  <c r="C158" i="2" s="1"/>
  <c r="C141" i="2"/>
  <c r="C143" i="2" s="1"/>
  <c r="E138" i="2"/>
  <c r="E141" i="2" s="1"/>
  <c r="C159" i="2" s="1"/>
  <c r="D138" i="2"/>
  <c r="C138" i="2"/>
  <c r="C90" i="2"/>
  <c r="D83" i="2"/>
  <c r="D84" i="2"/>
  <c r="D85" i="2"/>
  <c r="D86" i="2"/>
  <c r="D82" i="2"/>
  <c r="C40" i="2"/>
  <c r="C41" i="2" s="1"/>
  <c r="C43" i="2" s="1"/>
  <c r="C76" i="2"/>
  <c r="C72" i="2"/>
  <c r="E83" i="2" s="1"/>
  <c r="F62" i="2"/>
  <c r="D40" i="2"/>
  <c r="D41" i="2" s="1"/>
  <c r="D43" i="2" s="1"/>
  <c r="E39" i="2"/>
  <c r="E42" i="2"/>
  <c r="E72" i="3" l="1"/>
  <c r="E73" i="3" s="1"/>
  <c r="E74" i="3" s="1"/>
  <c r="D62" i="3"/>
  <c r="D64" i="3" s="1"/>
  <c r="F33" i="3"/>
  <c r="F35" i="3" s="1"/>
  <c r="E37" i="3" s="1"/>
  <c r="F38" i="3" s="1"/>
  <c r="C190" i="2"/>
  <c r="E190" i="2" s="1"/>
  <c r="E191" i="2" s="1"/>
  <c r="C160" i="2"/>
  <c r="E162" i="2" s="1"/>
  <c r="F163" i="2" s="1"/>
  <c r="C150" i="2"/>
  <c r="C152" i="2" s="1"/>
  <c r="E154" i="2" s="1"/>
  <c r="F155" i="2" s="1"/>
  <c r="F147" i="2"/>
  <c r="E146" i="2"/>
  <c r="C77" i="2"/>
  <c r="C79" i="2" s="1"/>
  <c r="F83" i="2"/>
  <c r="E87" i="2"/>
  <c r="F87" i="2" s="1"/>
  <c r="C91" i="2"/>
  <c r="E82" i="2"/>
  <c r="F82" i="2" s="1"/>
  <c r="E86" i="2"/>
  <c r="F86" i="2" s="1"/>
  <c r="E85" i="2"/>
  <c r="F85" i="2" s="1"/>
  <c r="E84" i="2"/>
  <c r="F84" i="2" s="1"/>
  <c r="E40" i="2"/>
  <c r="E41" i="2" s="1"/>
  <c r="E43" i="2" s="1"/>
  <c r="F43" i="2" s="1"/>
  <c r="D67" i="3" l="1"/>
  <c r="F67" i="3" s="1"/>
  <c r="D68" i="3"/>
  <c r="F68" i="3" s="1"/>
  <c r="D69" i="3"/>
  <c r="F69" i="3" s="1"/>
  <c r="F88" i="2"/>
  <c r="D90" i="2" s="1"/>
  <c r="F63" i="2"/>
  <c r="F64" i="2" s="1"/>
  <c r="E45" i="2"/>
  <c r="F46" i="2" s="1"/>
  <c r="F70" i="3" l="1"/>
  <c r="E75" i="3" s="1"/>
  <c r="E94" i="2"/>
  <c r="F95" i="2" s="1"/>
  <c r="D91" i="2"/>
  <c r="D92" i="2" s="1"/>
</calcChain>
</file>

<file path=xl/sharedStrings.xml><?xml version="1.0" encoding="utf-8"?>
<sst xmlns="http://schemas.openxmlformats.org/spreadsheetml/2006/main" count="200" uniqueCount="159">
  <si>
    <t>Main</t>
  </si>
  <si>
    <t>Module 13</t>
  </si>
  <si>
    <t>Module 13 – Financial instruments: Impairment of financial assets</t>
  </si>
  <si>
    <t>Impairment of financial assets</t>
  </si>
  <si>
    <t>Recoverable amount and carrying amount is different</t>
  </si>
  <si>
    <t>ECL Model under IFRS 9</t>
  </si>
  <si>
    <t>For non-financial assets which require impairment losses to be recognised</t>
  </si>
  <si>
    <t>FVTPL and FVOCI is up to date and is measured at fair value reflect impairment so no separate adjustment is required</t>
  </si>
  <si>
    <t>Amortised cost - risk of default existss and is not reflected in this meassurementbases therefore impairment guidance applies</t>
  </si>
  <si>
    <t>Creidt loss</t>
  </si>
  <si>
    <t>Present vlaue of future cash shortfalls</t>
  </si>
  <si>
    <t>PV of all the money due to us, less the PV of cash we expect to receive = credit losses (PV of all cash shortfalls)</t>
  </si>
  <si>
    <t>Weighted average of credit losses with respect to risk of default</t>
  </si>
  <si>
    <t>entity recognise either lifetime or 12m ECL</t>
  </si>
  <si>
    <t>Lifetime ECL</t>
  </si>
  <si>
    <t>possibel default event ofver the expected life of a financial instrumnet</t>
  </si>
  <si>
    <t>12m ECL</t>
  </si>
  <si>
    <t>portion of the ECL which result from default events on a financial instrumnet that are possible within the 12m after the reporting date</t>
  </si>
  <si>
    <t>Example: Credti losses</t>
  </si>
  <si>
    <t>lends</t>
  </si>
  <si>
    <t>on</t>
  </si>
  <si>
    <t>trans. Cosdt</t>
  </si>
  <si>
    <t>repaymt amount</t>
  </si>
  <si>
    <t>in next twelve months</t>
  </si>
  <si>
    <t>chance to revcover</t>
  </si>
  <si>
    <t>cr - ECL provision</t>
  </si>
  <si>
    <t>being 12m ECL</t>
  </si>
  <si>
    <t>effecive interest rate</t>
  </si>
  <si>
    <t xml:space="preserve">Shortfall </t>
  </si>
  <si>
    <t>PV of shortfall</t>
  </si>
  <si>
    <t>Genreal approch to credit losses</t>
  </si>
  <si>
    <t>dr  -SPL impairment loss</t>
  </si>
  <si>
    <t>ECL postion is stated net of allowance</t>
  </si>
  <si>
    <t>Gross carrying amount</t>
  </si>
  <si>
    <t>Loss allowance</t>
  </si>
  <si>
    <t>carrying amount to FS</t>
  </si>
  <si>
    <t>Activity 1</t>
  </si>
  <si>
    <t>loan</t>
  </si>
  <si>
    <t>nominal interest</t>
  </si>
  <si>
    <t>in arrears</t>
  </si>
  <si>
    <t xml:space="preserve">term </t>
  </si>
  <si>
    <t>years</t>
  </si>
  <si>
    <t>ewffective interest rate</t>
  </si>
  <si>
    <t>Credit losses</t>
  </si>
  <si>
    <t>year</t>
  </si>
  <si>
    <t>nominal CF</t>
  </si>
  <si>
    <t>DR</t>
  </si>
  <si>
    <t>DCF</t>
  </si>
  <si>
    <t>Weighted average credit loss</t>
  </si>
  <si>
    <t>default</t>
  </si>
  <si>
    <t>recover</t>
  </si>
  <si>
    <t>dr - impairment loss</t>
  </si>
  <si>
    <t>being recognition of loss allowance 1/1/2021</t>
  </si>
  <si>
    <t>cr - Loss allowance</t>
  </si>
  <si>
    <t>if significant increase in credit risk the recognise a lifetime ECL</t>
  </si>
  <si>
    <t>objective evidence of impairment the effecitve interest is calculated on the net financial asset</t>
  </si>
  <si>
    <t>the other two - 12m and risk increase is the gross financial asset</t>
  </si>
  <si>
    <t>stage 1 to 3 doesn't always happen sequentially - can jump around</t>
  </si>
  <si>
    <t>increased risk is basically and deteriation of the borrow and their ability to pay</t>
  </si>
  <si>
    <t>an objective evidence of impairment</t>
  </si>
  <si>
    <t>bankruptcy</t>
  </si>
  <si>
    <t>significant financial difficulty of the borrower</t>
  </si>
  <si>
    <t>Juniper</t>
  </si>
  <si>
    <t>over</t>
  </si>
  <si>
    <t>life of asset</t>
  </si>
  <si>
    <t>&gt;12m</t>
  </si>
  <si>
    <t>&lt;12m</t>
  </si>
  <si>
    <t>recognise lifetime ECL as there has been a significant increase in the risk of default</t>
  </si>
  <si>
    <t>dr - SPL impaiment loss</t>
  </si>
  <si>
    <t>31/06/26</t>
  </si>
  <si>
    <t>cr - loss allce</t>
  </si>
  <si>
    <t>being recognition of loss allce at 30/06/26</t>
  </si>
  <si>
    <t>12m ECL 30/06/2026</t>
  </si>
  <si>
    <t>12m ECL 31/12/2026</t>
  </si>
  <si>
    <t>incereae y/y</t>
  </si>
  <si>
    <t>increase loss allce to reflect increase in risk</t>
  </si>
  <si>
    <t>increase y/y</t>
  </si>
  <si>
    <t>increase loss allce to reflect increase in risk and change to lifetime ECL</t>
  </si>
  <si>
    <t>effective interest</t>
  </si>
  <si>
    <t>gross carry amount</t>
  </si>
  <si>
    <t>NBV</t>
  </si>
  <si>
    <t>p(default)</t>
  </si>
  <si>
    <t xml:space="preserve">in next </t>
  </si>
  <si>
    <t>indisc shortfall</t>
  </si>
  <si>
    <t>discounted shortfall</t>
  </si>
  <si>
    <t>PV of shortfall on interest</t>
  </si>
  <si>
    <t>term</t>
  </si>
  <si>
    <t>PV of cash shortfall on principal</t>
  </si>
  <si>
    <t>Opening loss allowance</t>
  </si>
  <si>
    <t>Activity 3 - Objective evidence of impairment</t>
  </si>
  <si>
    <t>Opening balace</t>
  </si>
  <si>
    <t>increase in loss allce</t>
  </si>
  <si>
    <t>dr - SPL impariment loss</t>
  </si>
  <si>
    <t>cr-  loss allace</t>
  </si>
  <si>
    <t>Finance incom</t>
  </si>
  <si>
    <t>&lt;&lt;&lt;net position because we are in stage 3</t>
  </si>
  <si>
    <t>dr - loan recievable</t>
  </si>
  <si>
    <t>cr - SPL Finance income</t>
  </si>
  <si>
    <t>being finance income YE 31/12/2025</t>
  </si>
  <si>
    <t>&lt;&lt;&lt;as effective interest is the same as nominal interest this is the same number</t>
  </si>
  <si>
    <t>WSE13.1</t>
  </si>
  <si>
    <t>YE</t>
  </si>
  <si>
    <t>Gordon plc - impairment of financial assets</t>
  </si>
  <si>
    <t>Loan to Taylor</t>
  </si>
  <si>
    <t>AC</t>
  </si>
  <si>
    <t>effective rate of interest</t>
  </si>
  <si>
    <t>recoverable amount</t>
  </si>
  <si>
    <t>remaining term</t>
  </si>
  <si>
    <t>Investment in debentures</t>
  </si>
  <si>
    <t>par</t>
  </si>
  <si>
    <t>shares</t>
  </si>
  <si>
    <t>coupon</t>
  </si>
  <si>
    <t>discount</t>
  </si>
  <si>
    <t>effective interest rate</t>
  </si>
  <si>
    <t>opening balance</t>
  </si>
  <si>
    <t>interest payments stop</t>
  </si>
  <si>
    <t>discounted cost</t>
  </si>
  <si>
    <t>PV of cash shortfall on principal at 31/12/24</t>
  </si>
  <si>
    <t>repayment amount</t>
  </si>
  <si>
    <t>Probability of defatul</t>
  </si>
  <si>
    <t>Lifetime ECL 31/12/2024</t>
  </si>
  <si>
    <t>opening loss allce 31/12/2023</t>
  </si>
  <si>
    <t>Increase in loss allce</t>
  </si>
  <si>
    <t>dr - SPL impairment loss</t>
  </si>
  <si>
    <t>cr - Loss allce</t>
  </si>
  <si>
    <t>being increase in loss allowance due to significant increase in credit risk</t>
  </si>
  <si>
    <t>Lifetime expected credit losses are compared to the opening loss allowances and the movements in the balances are accounted for at 31 December 20X4.</t>
  </si>
  <si>
    <t>The carrying amounts of the financial assets are presented net of loss allowances on the statement of financial position.</t>
  </si>
  <si>
    <t>For the investment in debentures, there is objective evidence of impairment as interest payments have been suspended.</t>
  </si>
  <si>
    <t>Therefore, the investment in debentures is credit impaired and so lifetime expected credit losses must also be recognised for this asset at 31 December 20X4.</t>
  </si>
  <si>
    <t>Nominal interest</t>
  </si>
  <si>
    <t>PV of cash shortfall for year ended</t>
  </si>
  <si>
    <t>PV of cash shortfall on interest</t>
  </si>
  <si>
    <t>Year</t>
  </si>
  <si>
    <r>
      <t>For the loan to Taylor, there has been a</t>
    </r>
    <r>
      <rPr>
        <b/>
        <sz val="9"/>
        <color rgb="FFFF0000"/>
        <rFont val="Calibri"/>
        <family val="2"/>
        <scheme val="minor"/>
      </rPr>
      <t xml:space="preserve"> significant increase </t>
    </r>
    <r>
      <rPr>
        <sz val="9"/>
        <color theme="1"/>
        <rFont val="Calibri"/>
        <family val="2"/>
        <scheme val="minor"/>
      </rPr>
      <t xml:space="preserve">in credit risk and </t>
    </r>
    <r>
      <rPr>
        <b/>
        <sz val="9"/>
        <color rgb="FFFF0000"/>
        <rFont val="Calibri"/>
        <family val="2"/>
        <scheme val="minor"/>
      </rPr>
      <t>lifetime expected credit</t>
    </r>
    <r>
      <rPr>
        <sz val="9"/>
        <color theme="1"/>
        <rFont val="Calibri"/>
        <family val="2"/>
        <scheme val="minor"/>
      </rPr>
      <t xml:space="preserve"> losses must be recognised at 31 December 20X4.</t>
    </r>
  </si>
  <si>
    <t>Lifetime ELC on principal</t>
  </si>
  <si>
    <t>lifetime ECL in interest</t>
  </si>
  <si>
    <t>opening loss allce</t>
  </si>
  <si>
    <t>dr  - SPL impairment loss</t>
  </si>
  <si>
    <t>being increase in loss allce due to financial asset being credit impaired</t>
  </si>
  <si>
    <t>tell what you are doing and why we are doing it</t>
  </si>
  <si>
    <t>using the probability</t>
  </si>
  <si>
    <t>So calculate the shortfall of lost interest and lost principal seperately and discount both values then make the adjustment to the provision</t>
  </si>
  <si>
    <t>FROM 31/12/2024</t>
  </si>
  <si>
    <t>Only on the principal as the loss on the interest is 100%</t>
  </si>
  <si>
    <t>of the interest only</t>
  </si>
  <si>
    <t>Gorrex Ltd</t>
  </si>
  <si>
    <t>FRS 102 initially identifies financial instruments as either basic financial instruments or other finanncial instruments</t>
  </si>
  <si>
    <t>Examples of based financial instruments include cash, loan and investment in equity.</t>
  </si>
  <si>
    <t>examples of other financial instruments include derivatives and convertible debt</t>
  </si>
  <si>
    <t>Bother FRS 102 and IFRS 9 require investments in debt to be classified as amortised cost (or FVTPL if it eliominates or reduces and accounting mismatch</t>
  </si>
  <si>
    <t>For basic financial instruments, the main difference is that under FRS 102 there is no classificatoin for investments in equity as fair value through OCI</t>
  </si>
  <si>
    <t>Instead FRS102 allows for investments in equity to be classified as FVPL or historical cost less impairment</t>
  </si>
  <si>
    <t>for other finaincial instruments, FRS 102 states the financial instruments must be classfiides as FVTPL</t>
  </si>
  <si>
    <t>if FV is not availabel for other financial instrumens, they must be measured at historical cost less impairment</t>
  </si>
  <si>
    <t>Impairment</t>
  </si>
  <si>
    <t>FRS 102 applies an incurred loss model, in that impairment losses are recognised only when there is objective evidence of impairment.</t>
  </si>
  <si>
    <t>IFRS 9 applies an expected loss model, in that future expected impairment losses are recognised when as asset it inititally recognised and the asjusted at subsequent year - end dates</t>
  </si>
  <si>
    <t>WSE13.2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</si>
</sst>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/>
    <xf numFmtId="10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  <xf numFmtId="2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</xdr:rowOff>
    </xdr:from>
    <xdr:to>
      <xdr:col>7</xdr:col>
      <xdr:colOff>0</xdr:colOff>
      <xdr:row>12</xdr:row>
      <xdr:rowOff>119160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17C52-0D09-6447-798C-EA861C0C3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1234110"/>
          <a:ext cx="3677478" cy="715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7</xdr:col>
      <xdr:colOff>0</xdr:colOff>
      <xdr:row>56</xdr:row>
      <xdr:rowOff>145204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B78165-2C7B-B1AA-7469-A9DC2B64E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24750"/>
          <a:ext cx="3657600" cy="121200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</xdr:colOff>
      <xdr:row>115</xdr:row>
      <xdr:rowOff>105979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0B17A-952F-E25F-8399-9CCFDD10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15251207"/>
          <a:ext cx="3630706" cy="2929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9C55-CC23-4751-89B9-7BBC74E0476B}">
  <dimension ref="B2:C3"/>
  <sheetViews>
    <sheetView tabSelected="1" zoomScale="130" zoomScaleNormal="130" workbookViewId="0"/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100</v>
      </c>
    </row>
    <row r="3" spans="2:3" x14ac:dyDescent="0.25">
      <c r="C3" s="2" t="s">
        <v>158</v>
      </c>
    </row>
  </sheetData>
  <hyperlinks>
    <hyperlink ref="B2" location="'Module 13'!A1" display="Module 13" xr:uid="{3DA0DFB0-933F-4880-88ED-F6BAB84E0CBC}"/>
    <hyperlink ref="C2" location="WSE13.1!A1" display="WSE13.1" xr:uid="{918599F7-0089-485C-8B16-DCE74818F5D4}"/>
    <hyperlink ref="C3" location="WSE13.2!A1" display="WSE13.2" xr:uid="{55D1D06C-3AAC-4F8E-B665-1276A334BA8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B614-673B-408B-A5C5-4DEEC7FC9824}">
  <dimension ref="A1:F209"/>
  <sheetViews>
    <sheetView tabSelected="1" topLeftCell="A103" zoomScale="160" zoomScaleNormal="160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</v>
      </c>
    </row>
    <row r="4" spans="1:2" x14ac:dyDescent="0.2">
      <c r="B4" s="1" t="s">
        <v>3</v>
      </c>
    </row>
    <row r="5" spans="1:2" x14ac:dyDescent="0.2">
      <c r="B5" s="1" t="s">
        <v>4</v>
      </c>
    </row>
    <row r="7" spans="1:2" x14ac:dyDescent="0.2">
      <c r="B7" s="1" t="s">
        <v>5</v>
      </c>
    </row>
    <row r="15" spans="1:2" x14ac:dyDescent="0.2">
      <c r="B15" s="1" t="s">
        <v>6</v>
      </c>
    </row>
    <row r="16" spans="1:2" x14ac:dyDescent="0.2">
      <c r="B16" s="1" t="s">
        <v>7</v>
      </c>
    </row>
    <row r="17" spans="2:3" x14ac:dyDescent="0.2">
      <c r="B17" s="1" t="s">
        <v>8</v>
      </c>
    </row>
    <row r="19" spans="2:3" x14ac:dyDescent="0.2">
      <c r="B19" s="1" t="s">
        <v>9</v>
      </c>
    </row>
    <row r="20" spans="2:3" x14ac:dyDescent="0.2">
      <c r="B20" s="1" t="s">
        <v>10</v>
      </c>
    </row>
    <row r="21" spans="2:3" x14ac:dyDescent="0.2">
      <c r="B21" s="1" t="s">
        <v>11</v>
      </c>
    </row>
    <row r="23" spans="2:3" x14ac:dyDescent="0.2">
      <c r="B23" s="1" t="s">
        <v>12</v>
      </c>
    </row>
    <row r="25" spans="2:3" x14ac:dyDescent="0.2">
      <c r="B25" s="1" t="s">
        <v>13</v>
      </c>
    </row>
    <row r="27" spans="2:3" x14ac:dyDescent="0.2">
      <c r="B27" s="1" t="s">
        <v>14</v>
      </c>
      <c r="C27" s="1" t="s">
        <v>15</v>
      </c>
    </row>
    <row r="28" spans="2:3" x14ac:dyDescent="0.2">
      <c r="B28" s="1" t="s">
        <v>16</v>
      </c>
      <c r="C28" s="1" t="s">
        <v>17</v>
      </c>
    </row>
    <row r="30" spans="2:3" x14ac:dyDescent="0.2">
      <c r="B30" s="1" t="s">
        <v>18</v>
      </c>
    </row>
    <row r="33" spans="2:6" x14ac:dyDescent="0.2">
      <c r="B33" s="1" t="s">
        <v>19</v>
      </c>
      <c r="C33" s="1">
        <v>8000</v>
      </c>
    </row>
    <row r="34" spans="2:6" x14ac:dyDescent="0.2">
      <c r="B34" s="1" t="s">
        <v>20</v>
      </c>
      <c r="C34" s="3">
        <v>44197</v>
      </c>
    </row>
    <row r="35" spans="2:6" x14ac:dyDescent="0.2">
      <c r="B35" s="1" t="s">
        <v>21</v>
      </c>
      <c r="C35" s="1">
        <v>50</v>
      </c>
    </row>
    <row r="36" spans="2:6" x14ac:dyDescent="0.2">
      <c r="B36" s="1" t="s">
        <v>22</v>
      </c>
      <c r="C36" s="1">
        <v>10000</v>
      </c>
    </row>
    <row r="37" spans="2:6" x14ac:dyDescent="0.2">
      <c r="B37" s="1" t="s">
        <v>27</v>
      </c>
      <c r="C37" s="6">
        <v>3.6799999999999999E-2</v>
      </c>
    </row>
    <row r="39" spans="2:6" x14ac:dyDescent="0.2">
      <c r="B39" s="1" t="s">
        <v>24</v>
      </c>
      <c r="C39" s="7">
        <v>5000</v>
      </c>
      <c r="D39" s="7">
        <v>7000</v>
      </c>
      <c r="E39" s="7">
        <f>+C36</f>
        <v>10000</v>
      </c>
    </row>
    <row r="40" spans="2:6" x14ac:dyDescent="0.2">
      <c r="B40" s="1" t="s">
        <v>28</v>
      </c>
      <c r="C40" s="7">
        <f>+$C$36-C39</f>
        <v>5000</v>
      </c>
      <c r="D40" s="7">
        <f t="shared" ref="D40:E40" si="0">+$C$36-D39</f>
        <v>3000</v>
      </c>
      <c r="E40" s="7">
        <f t="shared" si="0"/>
        <v>0</v>
      </c>
    </row>
    <row r="41" spans="2:6" x14ac:dyDescent="0.2">
      <c r="B41" s="1" t="s">
        <v>29</v>
      </c>
      <c r="C41" s="7">
        <f>+C40/(1+$C$37)^6</f>
        <v>4025.316867992105</v>
      </c>
      <c r="D41" s="7">
        <f t="shared" ref="D41:E41" si="1">+D40/(1+$C$37)^6</f>
        <v>2415.1901207952633</v>
      </c>
      <c r="E41" s="7">
        <f t="shared" si="1"/>
        <v>0</v>
      </c>
    </row>
    <row r="42" spans="2:6" x14ac:dyDescent="0.2">
      <c r="B42" s="1" t="s">
        <v>23</v>
      </c>
      <c r="C42" s="4">
        <v>0.01</v>
      </c>
      <c r="D42" s="4">
        <v>0.05</v>
      </c>
      <c r="E42" s="4">
        <f>1-C42-D42</f>
        <v>0.94</v>
      </c>
    </row>
    <row r="43" spans="2:6" ht="12.75" thickBot="1" x14ac:dyDescent="0.25">
      <c r="C43" s="7">
        <f>+C41*C42</f>
        <v>40.253168679921053</v>
      </c>
      <c r="D43" s="7">
        <f t="shared" ref="D43:E43" si="2">+D41*D42</f>
        <v>120.75950603976317</v>
      </c>
      <c r="E43" s="7">
        <f t="shared" si="2"/>
        <v>0</v>
      </c>
      <c r="F43" s="8">
        <f>SUM(C43:E43)</f>
        <v>161.01267471968421</v>
      </c>
    </row>
    <row r="44" spans="2:6" ht="12.75" thickTop="1" x14ac:dyDescent="0.2">
      <c r="C44" s="7"/>
      <c r="D44" s="7"/>
      <c r="E44" s="7"/>
      <c r="F44" s="7"/>
    </row>
    <row r="45" spans="2:6" x14ac:dyDescent="0.2">
      <c r="B45" s="1" t="s">
        <v>31</v>
      </c>
      <c r="C45" s="7"/>
      <c r="D45" s="7"/>
      <c r="E45" s="7">
        <f>+F43</f>
        <v>161.01267471968421</v>
      </c>
      <c r="F45" s="7"/>
    </row>
    <row r="46" spans="2:6" x14ac:dyDescent="0.2">
      <c r="C46" s="7" t="s">
        <v>25</v>
      </c>
      <c r="D46" s="7"/>
      <c r="E46" s="7"/>
      <c r="F46" s="7">
        <f>+E45</f>
        <v>161.01267471968421</v>
      </c>
    </row>
    <row r="47" spans="2:6" x14ac:dyDescent="0.2">
      <c r="B47" s="1" t="s">
        <v>26</v>
      </c>
    </row>
    <row r="49" spans="2:6" x14ac:dyDescent="0.2">
      <c r="B49" s="1" t="s">
        <v>30</v>
      </c>
    </row>
    <row r="60" spans="2:6" x14ac:dyDescent="0.2">
      <c r="B60" s="1" t="s">
        <v>32</v>
      </c>
    </row>
    <row r="62" spans="2:6" x14ac:dyDescent="0.2">
      <c r="B62" s="1" t="s">
        <v>33</v>
      </c>
      <c r="F62" s="7">
        <f>+C33+C35</f>
        <v>8050</v>
      </c>
    </row>
    <row r="63" spans="2:6" x14ac:dyDescent="0.2">
      <c r="B63" s="1" t="s">
        <v>34</v>
      </c>
      <c r="F63" s="7">
        <f>-F43</f>
        <v>-161.01267471968421</v>
      </c>
    </row>
    <row r="64" spans="2:6" ht="12.75" thickBot="1" x14ac:dyDescent="0.25">
      <c r="B64" s="1" t="s">
        <v>35</v>
      </c>
      <c r="F64" s="8">
        <f>SUM(F62:F63)</f>
        <v>7888.9873252803154</v>
      </c>
    </row>
    <row r="65" spans="2:4" ht="12.75" thickTop="1" x14ac:dyDescent="0.2"/>
    <row r="67" spans="2:4" x14ac:dyDescent="0.2">
      <c r="B67" s="1" t="s">
        <v>36</v>
      </c>
    </row>
    <row r="68" spans="2:4" x14ac:dyDescent="0.2">
      <c r="B68" s="1" t="s">
        <v>37</v>
      </c>
      <c r="C68" s="1">
        <v>20000</v>
      </c>
    </row>
    <row r="69" spans="2:4" x14ac:dyDescent="0.2">
      <c r="B69" s="1" t="s">
        <v>20</v>
      </c>
      <c r="C69" s="3">
        <v>44197</v>
      </c>
    </row>
    <row r="70" spans="2:4" x14ac:dyDescent="0.2">
      <c r="B70" s="1" t="s">
        <v>38</v>
      </c>
      <c r="C70" s="4">
        <v>0.05</v>
      </c>
      <c r="D70" s="1" t="s">
        <v>39</v>
      </c>
    </row>
    <row r="71" spans="2:4" x14ac:dyDescent="0.2">
      <c r="B71" s="1" t="s">
        <v>40</v>
      </c>
      <c r="C71" s="1">
        <v>5</v>
      </c>
      <c r="D71" s="1" t="s">
        <v>41</v>
      </c>
    </row>
    <row r="72" spans="2:4" x14ac:dyDescent="0.2">
      <c r="B72" s="1" t="s">
        <v>42</v>
      </c>
      <c r="C72" s="4">
        <f>+C70</f>
        <v>0.05</v>
      </c>
    </row>
    <row r="75" spans="2:4" x14ac:dyDescent="0.2">
      <c r="B75" s="1" t="s">
        <v>24</v>
      </c>
      <c r="C75" s="7">
        <v>150</v>
      </c>
    </row>
    <row r="76" spans="2:4" x14ac:dyDescent="0.2">
      <c r="B76" s="1" t="s">
        <v>28</v>
      </c>
      <c r="C76" s="7">
        <f>+C68-15000</f>
        <v>5000</v>
      </c>
    </row>
    <row r="77" spans="2:4" x14ac:dyDescent="0.2">
      <c r="B77" s="1" t="s">
        <v>29</v>
      </c>
      <c r="C77" s="7">
        <f>+C76/(1+C72)^5</f>
        <v>3917.6308323422945</v>
      </c>
    </row>
    <row r="78" spans="2:4" x14ac:dyDescent="0.2">
      <c r="B78" s="1" t="s">
        <v>23</v>
      </c>
      <c r="C78" s="4">
        <v>0.04</v>
      </c>
    </row>
    <row r="79" spans="2:4" x14ac:dyDescent="0.2">
      <c r="C79" s="7">
        <f>+C77*C78</f>
        <v>156.70523329369178</v>
      </c>
    </row>
    <row r="81" spans="2:6" x14ac:dyDescent="0.2">
      <c r="B81" s="1" t="s">
        <v>44</v>
      </c>
      <c r="C81" s="1" t="s">
        <v>43</v>
      </c>
      <c r="D81" s="1" t="s">
        <v>45</v>
      </c>
      <c r="E81" s="1" t="s">
        <v>46</v>
      </c>
      <c r="F81" s="1" t="s">
        <v>47</v>
      </c>
    </row>
    <row r="82" spans="2:6" x14ac:dyDescent="0.2">
      <c r="B82" s="1">
        <v>1</v>
      </c>
      <c r="C82" s="1">
        <v>2021</v>
      </c>
      <c r="D82" s="1">
        <f>+$C$68*$C$70</f>
        <v>1000</v>
      </c>
      <c r="E82" s="9">
        <f>+(1+$C$72)</f>
        <v>1.05</v>
      </c>
      <c r="F82" s="7">
        <f>+D82/E82^B82</f>
        <v>952.38095238095229</v>
      </c>
    </row>
    <row r="83" spans="2:6" x14ac:dyDescent="0.2">
      <c r="B83" s="1">
        <v>2</v>
      </c>
      <c r="C83" s="1">
        <v>2022</v>
      </c>
      <c r="D83" s="1">
        <f t="shared" ref="D83:D86" si="3">+$C$68*$C$70</f>
        <v>1000</v>
      </c>
      <c r="E83" s="9">
        <f t="shared" ref="E83:E87" si="4">+(1+$C$72)</f>
        <v>1.05</v>
      </c>
      <c r="F83" s="7">
        <f t="shared" ref="F83:F86" si="5">+D83/E83^B83</f>
        <v>907.02947845804988</v>
      </c>
    </row>
    <row r="84" spans="2:6" x14ac:dyDescent="0.2">
      <c r="B84" s="1">
        <v>3</v>
      </c>
      <c r="C84" s="1">
        <v>2023</v>
      </c>
      <c r="D84" s="1">
        <f t="shared" si="3"/>
        <v>1000</v>
      </c>
      <c r="E84" s="9">
        <f t="shared" si="4"/>
        <v>1.05</v>
      </c>
      <c r="F84" s="7">
        <f t="shared" si="5"/>
        <v>863.83759853147603</v>
      </c>
    </row>
    <row r="85" spans="2:6" x14ac:dyDescent="0.2">
      <c r="B85" s="1">
        <v>4</v>
      </c>
      <c r="C85" s="1">
        <v>2024</v>
      </c>
      <c r="D85" s="1">
        <f t="shared" si="3"/>
        <v>1000</v>
      </c>
      <c r="E85" s="9">
        <f t="shared" si="4"/>
        <v>1.05</v>
      </c>
      <c r="F85" s="7">
        <f t="shared" si="5"/>
        <v>822.70247479188197</v>
      </c>
    </row>
    <row r="86" spans="2:6" x14ac:dyDescent="0.2">
      <c r="B86" s="1">
        <v>5</v>
      </c>
      <c r="C86" s="1">
        <v>2025</v>
      </c>
      <c r="D86" s="1">
        <f t="shared" si="3"/>
        <v>1000</v>
      </c>
      <c r="E86" s="9">
        <f t="shared" si="4"/>
        <v>1.05</v>
      </c>
      <c r="F86" s="7">
        <f t="shared" si="5"/>
        <v>783.526166468459</v>
      </c>
    </row>
    <row r="87" spans="2:6" x14ac:dyDescent="0.2">
      <c r="B87" s="1">
        <v>5</v>
      </c>
      <c r="D87" s="1">
        <v>5000</v>
      </c>
      <c r="E87" s="9">
        <f t="shared" si="4"/>
        <v>1.05</v>
      </c>
      <c r="F87" s="7">
        <f t="shared" ref="F87" si="6">+D87/E87^B87</f>
        <v>3917.6308323422945</v>
      </c>
    </row>
    <row r="88" spans="2:6" ht="12.75" thickBot="1" x14ac:dyDescent="0.25">
      <c r="F88" s="8">
        <f>SUM(F82:F87)</f>
        <v>8247.1075029731146</v>
      </c>
    </row>
    <row r="89" spans="2:6" ht="12.75" thickTop="1" x14ac:dyDescent="0.2">
      <c r="B89" s="1" t="s">
        <v>48</v>
      </c>
    </row>
    <row r="90" spans="2:6" x14ac:dyDescent="0.2">
      <c r="B90" s="1" t="s">
        <v>49</v>
      </c>
      <c r="C90" s="4">
        <f>+C78</f>
        <v>0.04</v>
      </c>
      <c r="D90" s="7">
        <f>+C90*$F$88</f>
        <v>329.88430011892461</v>
      </c>
    </row>
    <row r="91" spans="2:6" x14ac:dyDescent="0.2">
      <c r="B91" s="1" t="s">
        <v>50</v>
      </c>
      <c r="C91" s="4">
        <f>1-C90</f>
        <v>0.96</v>
      </c>
      <c r="D91" s="7">
        <f>+C91*$F$88</f>
        <v>7917.2232028541894</v>
      </c>
    </row>
    <row r="92" spans="2:6" ht="12.75" thickBot="1" x14ac:dyDescent="0.25">
      <c r="C92" s="4"/>
      <c r="D92" s="8">
        <f>SUM(D90:D91)</f>
        <v>8247.1075029731146</v>
      </c>
    </row>
    <row r="93" spans="2:6" ht="12.75" thickTop="1" x14ac:dyDescent="0.2"/>
    <row r="94" spans="2:6" x14ac:dyDescent="0.2">
      <c r="B94" s="1" t="s">
        <v>51</v>
      </c>
      <c r="E94" s="7">
        <f>+D90</f>
        <v>329.88430011892461</v>
      </c>
    </row>
    <row r="95" spans="2:6" x14ac:dyDescent="0.2">
      <c r="C95" s="1" t="s">
        <v>53</v>
      </c>
      <c r="F95" s="7">
        <f>+E94</f>
        <v>329.88430011892461</v>
      </c>
    </row>
    <row r="96" spans="2:6" x14ac:dyDescent="0.2">
      <c r="B96" s="1" t="s">
        <v>52</v>
      </c>
    </row>
    <row r="118" spans="2:2" x14ac:dyDescent="0.2">
      <c r="B118" s="1" t="s">
        <v>54</v>
      </c>
    </row>
    <row r="119" spans="2:2" x14ac:dyDescent="0.2">
      <c r="B119" s="1" t="s">
        <v>55</v>
      </c>
    </row>
    <row r="120" spans="2:2" x14ac:dyDescent="0.2">
      <c r="B120" s="1" t="s">
        <v>56</v>
      </c>
    </row>
    <row r="121" spans="2:2" x14ac:dyDescent="0.2">
      <c r="B121" s="1" t="s">
        <v>57</v>
      </c>
    </row>
    <row r="122" spans="2:2" x14ac:dyDescent="0.2">
      <c r="B122" s="1" t="s">
        <v>58</v>
      </c>
    </row>
    <row r="124" spans="2:2" x14ac:dyDescent="0.2">
      <c r="B124" s="1" t="s">
        <v>59</v>
      </c>
    </row>
    <row r="125" spans="2:2" x14ac:dyDescent="0.2">
      <c r="B125" s="1" t="s">
        <v>60</v>
      </c>
    </row>
    <row r="126" spans="2:2" x14ac:dyDescent="0.2">
      <c r="B126" s="1" t="s">
        <v>49</v>
      </c>
    </row>
    <row r="127" spans="2:2" x14ac:dyDescent="0.2">
      <c r="B127" s="1" t="s">
        <v>61</v>
      </c>
    </row>
    <row r="130" spans="2:5" x14ac:dyDescent="0.2">
      <c r="B130" s="1" t="s">
        <v>62</v>
      </c>
    </row>
    <row r="131" spans="2:5" x14ac:dyDescent="0.2">
      <c r="B131" s="1" t="s">
        <v>37</v>
      </c>
      <c r="C131" s="1">
        <v>3000</v>
      </c>
    </row>
    <row r="132" spans="2:5" x14ac:dyDescent="0.2">
      <c r="B132" s="1" t="s">
        <v>63</v>
      </c>
      <c r="C132" s="1">
        <v>5</v>
      </c>
      <c r="D132" s="1" t="s">
        <v>44</v>
      </c>
    </row>
    <row r="133" spans="2:5" x14ac:dyDescent="0.2">
      <c r="B133" s="1" t="s">
        <v>38</v>
      </c>
      <c r="C133" s="4">
        <v>0.05</v>
      </c>
    </row>
    <row r="135" spans="2:5" x14ac:dyDescent="0.2">
      <c r="C135" s="3">
        <v>46203</v>
      </c>
      <c r="D135" s="3">
        <v>46387</v>
      </c>
      <c r="E135" s="3">
        <v>46752</v>
      </c>
    </row>
    <row r="136" spans="2:5" x14ac:dyDescent="0.2">
      <c r="B136" s="1" t="s">
        <v>66</v>
      </c>
      <c r="C136" s="10">
        <v>0.02</v>
      </c>
      <c r="D136" s="10">
        <v>2.5000000000000001E-2</v>
      </c>
      <c r="E136" s="10">
        <v>0.04</v>
      </c>
    </row>
    <row r="137" spans="2:5" x14ac:dyDescent="0.2">
      <c r="B137" s="1" t="s">
        <v>65</v>
      </c>
      <c r="C137" s="10">
        <v>0.06</v>
      </c>
      <c r="D137" s="10">
        <v>0.06</v>
      </c>
      <c r="E137" s="10">
        <v>0.1</v>
      </c>
    </row>
    <row r="138" spans="2:5" x14ac:dyDescent="0.2">
      <c r="B138" s="1" t="s">
        <v>64</v>
      </c>
      <c r="C138" s="10">
        <f>+C136+C137</f>
        <v>0.08</v>
      </c>
      <c r="D138" s="10">
        <f>+D136+D137</f>
        <v>8.4999999999999992E-2</v>
      </c>
      <c r="E138" s="10">
        <f>+E136+E137</f>
        <v>0.14000000000000001</v>
      </c>
    </row>
    <row r="139" spans="2:5" x14ac:dyDescent="0.2">
      <c r="B139" s="1" t="s">
        <v>29</v>
      </c>
      <c r="C139" s="1">
        <v>900</v>
      </c>
      <c r="D139" s="1">
        <v>800</v>
      </c>
      <c r="E139" s="1">
        <v>750</v>
      </c>
    </row>
    <row r="140" spans="2:5" x14ac:dyDescent="0.2">
      <c r="C140" s="1" t="s">
        <v>16</v>
      </c>
      <c r="D140" s="1" t="s">
        <v>16</v>
      </c>
      <c r="E140" s="1" t="s">
        <v>67</v>
      </c>
    </row>
    <row r="141" spans="2:5" x14ac:dyDescent="0.2">
      <c r="C141" s="1">
        <f>+C136*C139</f>
        <v>18</v>
      </c>
      <c r="D141" s="1">
        <f t="shared" ref="D141" si="7">+D136*D139</f>
        <v>20</v>
      </c>
      <c r="E141" s="1">
        <f>+E138*E139</f>
        <v>105.00000000000001</v>
      </c>
    </row>
    <row r="143" spans="2:5" x14ac:dyDescent="0.2">
      <c r="B143" s="1" t="s">
        <v>72</v>
      </c>
      <c r="C143" s="1">
        <f>+C141</f>
        <v>18</v>
      </c>
    </row>
    <row r="145" spans="2:6" x14ac:dyDescent="0.2">
      <c r="B145" s="1" t="s">
        <v>69</v>
      </c>
    </row>
    <row r="146" spans="2:6" x14ac:dyDescent="0.2">
      <c r="B146" s="1" t="s">
        <v>68</v>
      </c>
      <c r="E146" s="1">
        <f>+C143</f>
        <v>18</v>
      </c>
    </row>
    <row r="147" spans="2:6" x14ac:dyDescent="0.2">
      <c r="C147" s="1" t="s">
        <v>70</v>
      </c>
      <c r="F147" s="1">
        <f>+C143</f>
        <v>18</v>
      </c>
    </row>
    <row r="148" spans="2:6" x14ac:dyDescent="0.2">
      <c r="B148" s="1" t="s">
        <v>71</v>
      </c>
    </row>
    <row r="150" spans="2:6" x14ac:dyDescent="0.2">
      <c r="B150" s="1" t="s">
        <v>72</v>
      </c>
      <c r="C150" s="1">
        <f>+C143</f>
        <v>18</v>
      </c>
    </row>
    <row r="151" spans="2:6" x14ac:dyDescent="0.2">
      <c r="B151" s="1" t="s">
        <v>73</v>
      </c>
      <c r="C151" s="1">
        <f>+D141</f>
        <v>20</v>
      </c>
    </row>
    <row r="152" spans="2:6" x14ac:dyDescent="0.2">
      <c r="B152" s="1" t="s">
        <v>74</v>
      </c>
      <c r="C152" s="1">
        <f>+C151-C150</f>
        <v>2</v>
      </c>
    </row>
    <row r="154" spans="2:6" x14ac:dyDescent="0.2">
      <c r="B154" s="1" t="s">
        <v>68</v>
      </c>
      <c r="E154" s="1">
        <f>+C152</f>
        <v>2</v>
      </c>
    </row>
    <row r="155" spans="2:6" x14ac:dyDescent="0.2">
      <c r="C155" s="1" t="s">
        <v>70</v>
      </c>
      <c r="F155" s="1">
        <f>+E154</f>
        <v>2</v>
      </c>
    </row>
    <row r="156" spans="2:6" x14ac:dyDescent="0.2">
      <c r="B156" s="1" t="s">
        <v>75</v>
      </c>
    </row>
    <row r="158" spans="2:6" x14ac:dyDescent="0.2">
      <c r="B158" s="1" t="str">
        <f>+B151</f>
        <v>12m ECL 31/12/2026</v>
      </c>
      <c r="C158" s="1">
        <f>+C151</f>
        <v>20</v>
      </c>
    </row>
    <row r="159" spans="2:6" x14ac:dyDescent="0.2">
      <c r="B159" s="1" t="s">
        <v>14</v>
      </c>
      <c r="C159" s="1">
        <f>+E141</f>
        <v>105.00000000000001</v>
      </c>
    </row>
    <row r="160" spans="2:6" x14ac:dyDescent="0.2">
      <c r="B160" s="1" t="s">
        <v>76</v>
      </c>
      <c r="C160" s="1">
        <f>+C159-C158</f>
        <v>85.000000000000014</v>
      </c>
    </row>
    <row r="162" spans="2:6" x14ac:dyDescent="0.2">
      <c r="B162" s="1" t="s">
        <v>68</v>
      </c>
      <c r="E162" s="1">
        <f>+C160</f>
        <v>85.000000000000014</v>
      </c>
    </row>
    <row r="163" spans="2:6" x14ac:dyDescent="0.2">
      <c r="C163" s="1" t="s">
        <v>70</v>
      </c>
      <c r="F163" s="1">
        <f>+E162</f>
        <v>85.000000000000014</v>
      </c>
    </row>
    <row r="164" spans="2:6" x14ac:dyDescent="0.2">
      <c r="B164" s="1" t="s">
        <v>77</v>
      </c>
    </row>
    <row r="167" spans="2:6" x14ac:dyDescent="0.2">
      <c r="B167" s="1" t="s">
        <v>89</v>
      </c>
    </row>
    <row r="168" spans="2:6" x14ac:dyDescent="0.2">
      <c r="B168" s="3">
        <v>44197</v>
      </c>
    </row>
    <row r="169" spans="2:6" x14ac:dyDescent="0.2">
      <c r="B169" s="1" t="s">
        <v>37</v>
      </c>
      <c r="C169" s="7">
        <v>10000</v>
      </c>
    </row>
    <row r="170" spans="2:6" x14ac:dyDescent="0.2">
      <c r="B170" s="1" t="s">
        <v>86</v>
      </c>
      <c r="C170" s="7">
        <v>6</v>
      </c>
      <c r="D170" s="1" t="s">
        <v>41</v>
      </c>
    </row>
    <row r="171" spans="2:6" x14ac:dyDescent="0.2">
      <c r="B171" s="1" t="s">
        <v>38</v>
      </c>
      <c r="C171" s="4">
        <v>0.06</v>
      </c>
    </row>
    <row r="172" spans="2:6" x14ac:dyDescent="0.2">
      <c r="B172" s="1" t="s">
        <v>78</v>
      </c>
      <c r="C172" s="4">
        <v>0.06</v>
      </c>
    </row>
    <row r="173" spans="2:6" x14ac:dyDescent="0.2">
      <c r="B173" s="3">
        <v>45657</v>
      </c>
    </row>
    <row r="174" spans="2:6" x14ac:dyDescent="0.2">
      <c r="B174" s="1" t="s">
        <v>79</v>
      </c>
      <c r="C174" s="7">
        <v>10000</v>
      </c>
    </row>
    <row r="175" spans="2:6" x14ac:dyDescent="0.2">
      <c r="B175" s="1" t="s">
        <v>88</v>
      </c>
      <c r="C175" s="7">
        <v>1210</v>
      </c>
    </row>
    <row r="176" spans="2:6" x14ac:dyDescent="0.2">
      <c r="B176" s="1" t="s">
        <v>80</v>
      </c>
      <c r="C176" s="7">
        <f>+C174-C175</f>
        <v>8790</v>
      </c>
    </row>
    <row r="178" spans="2:6" x14ac:dyDescent="0.2">
      <c r="B178" s="1" t="s">
        <v>81</v>
      </c>
      <c r="C178" s="4">
        <v>0.75</v>
      </c>
    </row>
    <row r="179" spans="2:6" x14ac:dyDescent="0.2">
      <c r="B179" s="1" t="s">
        <v>82</v>
      </c>
      <c r="C179" s="7">
        <v>2</v>
      </c>
      <c r="D179" s="1" t="s">
        <v>41</v>
      </c>
    </row>
    <row r="180" spans="2:6" x14ac:dyDescent="0.2">
      <c r="B180" s="1" t="s">
        <v>50</v>
      </c>
      <c r="C180" s="7">
        <v>4000</v>
      </c>
    </row>
    <row r="181" spans="2:6" x14ac:dyDescent="0.2">
      <c r="B181" s="1" t="s">
        <v>83</v>
      </c>
      <c r="C181" s="7">
        <f>+C169-C180</f>
        <v>6000</v>
      </c>
    </row>
    <row r="182" spans="2:6" x14ac:dyDescent="0.2">
      <c r="C182" s="7"/>
    </row>
    <row r="183" spans="2:6" x14ac:dyDescent="0.2">
      <c r="C183" s="7"/>
    </row>
    <row r="184" spans="2:6" x14ac:dyDescent="0.2">
      <c r="B184" s="1" t="s">
        <v>84</v>
      </c>
      <c r="C184" s="7">
        <f>+C181/C172</f>
        <v>100000</v>
      </c>
    </row>
    <row r="187" spans="2:6" x14ac:dyDescent="0.2">
      <c r="B187" s="1" t="s">
        <v>85</v>
      </c>
      <c r="E187" s="7"/>
    </row>
    <row r="188" spans="2:6" x14ac:dyDescent="0.2">
      <c r="B188" s="3">
        <v>46022</v>
      </c>
      <c r="C188" s="1">
        <f>+C169*C171</f>
        <v>600</v>
      </c>
      <c r="D188" s="11">
        <f>+(1+C171)</f>
        <v>1.06</v>
      </c>
      <c r="E188" s="7">
        <f>+C188/D188^1</f>
        <v>566.03773584905662</v>
      </c>
      <c r="F188" s="12" t="s">
        <v>99</v>
      </c>
    </row>
    <row r="189" spans="2:6" x14ac:dyDescent="0.2">
      <c r="B189" s="3">
        <v>46387</v>
      </c>
      <c r="C189" s="1">
        <f>+C169*C171</f>
        <v>600</v>
      </c>
      <c r="D189" s="11">
        <f>+(1+C172)</f>
        <v>1.06</v>
      </c>
      <c r="E189" s="7">
        <f>+C189/D189^2</f>
        <v>533.99786400854384</v>
      </c>
    </row>
    <row r="190" spans="2:6" x14ac:dyDescent="0.2">
      <c r="B190" s="1" t="s">
        <v>87</v>
      </c>
      <c r="C190" s="7">
        <f>+C181</f>
        <v>6000</v>
      </c>
      <c r="D190" s="11">
        <f>+(1+C172)</f>
        <v>1.06</v>
      </c>
      <c r="E190" s="7">
        <f>+C190/D190^2</f>
        <v>5339.9786400854391</v>
      </c>
    </row>
    <row r="191" spans="2:6" x14ac:dyDescent="0.2">
      <c r="B191" s="1" t="s">
        <v>43</v>
      </c>
      <c r="E191" s="7">
        <f>SUM(E188:E190)</f>
        <v>6440.0142399430397</v>
      </c>
    </row>
    <row r="192" spans="2:6" x14ac:dyDescent="0.2">
      <c r="E192" s="4">
        <f>+C178</f>
        <v>0.75</v>
      </c>
    </row>
    <row r="193" spans="2:6" x14ac:dyDescent="0.2">
      <c r="E193" s="1">
        <f>+E191*E192</f>
        <v>4830.0106799572795</v>
      </c>
    </row>
    <row r="195" spans="2:6" x14ac:dyDescent="0.2">
      <c r="B195" s="1" t="s">
        <v>14</v>
      </c>
      <c r="D195" s="7">
        <f>+E193</f>
        <v>4830.0106799572795</v>
      </c>
    </row>
    <row r="196" spans="2:6" x14ac:dyDescent="0.2">
      <c r="B196" s="1" t="s">
        <v>90</v>
      </c>
      <c r="D196" s="7">
        <f>+C175</f>
        <v>1210</v>
      </c>
    </row>
    <row r="197" spans="2:6" x14ac:dyDescent="0.2">
      <c r="B197" s="1" t="s">
        <v>91</v>
      </c>
      <c r="D197" s="7">
        <f>+D195-D196</f>
        <v>3620.0106799572795</v>
      </c>
    </row>
    <row r="199" spans="2:6" x14ac:dyDescent="0.2">
      <c r="B199" s="1" t="s">
        <v>92</v>
      </c>
      <c r="E199" s="7">
        <f>+D197</f>
        <v>3620.0106799572795</v>
      </c>
    </row>
    <row r="200" spans="2:6" x14ac:dyDescent="0.2">
      <c r="C200" s="1" t="s">
        <v>93</v>
      </c>
      <c r="F200" s="7">
        <f>+E199</f>
        <v>3620.0106799572795</v>
      </c>
    </row>
    <row r="203" spans="2:6" x14ac:dyDescent="0.2">
      <c r="B203" s="1" t="s">
        <v>94</v>
      </c>
      <c r="D203" s="4">
        <f>+C171</f>
        <v>0.06</v>
      </c>
    </row>
    <row r="204" spans="2:6" x14ac:dyDescent="0.2">
      <c r="D204" s="7">
        <f>+C169-E193</f>
        <v>5169.9893200427205</v>
      </c>
      <c r="E204" s="12" t="s">
        <v>95</v>
      </c>
    </row>
    <row r="205" spans="2:6" x14ac:dyDescent="0.2">
      <c r="D205" s="7">
        <f>+D203*D204</f>
        <v>310.19935920256324</v>
      </c>
    </row>
    <row r="207" spans="2:6" x14ac:dyDescent="0.2">
      <c r="B207" s="1" t="s">
        <v>96</v>
      </c>
      <c r="E207" s="7">
        <f>+D205</f>
        <v>310.19935920256324</v>
      </c>
    </row>
    <row r="208" spans="2:6" x14ac:dyDescent="0.2">
      <c r="C208" s="1" t="s">
        <v>97</v>
      </c>
      <c r="F208" s="7">
        <f>+D205</f>
        <v>310.19935920256324</v>
      </c>
    </row>
    <row r="209" spans="2:2" x14ac:dyDescent="0.2">
      <c r="B209" s="1" t="s">
        <v>98</v>
      </c>
    </row>
  </sheetData>
  <hyperlinks>
    <hyperlink ref="A1" location="Main!A1" display="Main" xr:uid="{41149C63-EDFB-4E9B-A368-F5EDB9BA1DE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122E-588D-4603-9678-1F93F4202F80}">
  <dimension ref="A1:F87"/>
  <sheetViews>
    <sheetView tabSelected="1" topLeftCell="A48" zoomScale="160" zoomScaleNormal="160" workbookViewId="0"/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102</v>
      </c>
    </row>
    <row r="4" spans="1:4" x14ac:dyDescent="0.2">
      <c r="B4" s="1" t="s">
        <v>101</v>
      </c>
      <c r="C4" s="3">
        <v>45657</v>
      </c>
    </row>
    <row r="6" spans="1:4" x14ac:dyDescent="0.2">
      <c r="B6" s="1" t="s">
        <v>103</v>
      </c>
    </row>
    <row r="8" spans="1:4" x14ac:dyDescent="0.2">
      <c r="B8" s="3">
        <v>44197</v>
      </c>
      <c r="C8" s="1">
        <v>3000</v>
      </c>
      <c r="D8" s="1" t="s">
        <v>37</v>
      </c>
    </row>
    <row r="9" spans="1:4" x14ac:dyDescent="0.2">
      <c r="B9" s="1" t="s">
        <v>86</v>
      </c>
      <c r="C9" s="1">
        <v>10</v>
      </c>
      <c r="D9" s="1" t="s">
        <v>44</v>
      </c>
    </row>
    <row r="10" spans="1:4" x14ac:dyDescent="0.2">
      <c r="B10" s="1" t="s">
        <v>104</v>
      </c>
    </row>
    <row r="11" spans="1:4" x14ac:dyDescent="0.2">
      <c r="B11" s="1" t="s">
        <v>38</v>
      </c>
      <c r="C11" s="6">
        <v>0.02</v>
      </c>
    </row>
    <row r="12" spans="1:4" x14ac:dyDescent="0.2">
      <c r="B12" s="1" t="s">
        <v>105</v>
      </c>
      <c r="C12" s="6">
        <v>4.9299999999999997E-2</v>
      </c>
    </row>
    <row r="13" spans="1:4" x14ac:dyDescent="0.2">
      <c r="B13" s="1" t="s">
        <v>118</v>
      </c>
      <c r="C13" s="7">
        <v>4100</v>
      </c>
    </row>
    <row r="15" spans="1:4" x14ac:dyDescent="0.2">
      <c r="B15" s="3">
        <v>45291</v>
      </c>
    </row>
    <row r="16" spans="1:4" x14ac:dyDescent="0.2">
      <c r="B16" s="1" t="s">
        <v>16</v>
      </c>
      <c r="C16" s="1">
        <v>75</v>
      </c>
    </row>
    <row r="18" spans="2:6" x14ac:dyDescent="0.2">
      <c r="B18" s="3">
        <v>45657</v>
      </c>
    </row>
    <row r="19" spans="2:6" x14ac:dyDescent="0.2">
      <c r="B19" s="3" t="s">
        <v>107</v>
      </c>
      <c r="C19" s="1">
        <v>6</v>
      </c>
      <c r="D19" s="1" t="s">
        <v>41</v>
      </c>
    </row>
    <row r="20" spans="2:6" x14ac:dyDescent="0.2">
      <c r="B20" s="1" t="s">
        <v>49</v>
      </c>
      <c r="C20" s="4">
        <v>0.8</v>
      </c>
    </row>
    <row r="21" spans="2:6" x14ac:dyDescent="0.2">
      <c r="B21" s="1" t="s">
        <v>106</v>
      </c>
      <c r="C21" s="1">
        <v>2000</v>
      </c>
    </row>
    <row r="23" spans="2:6" x14ac:dyDescent="0.2">
      <c r="B23" s="1" t="s">
        <v>134</v>
      </c>
    </row>
    <row r="24" spans="2:6" x14ac:dyDescent="0.2">
      <c r="B24" s="1" t="s">
        <v>126</v>
      </c>
    </row>
    <row r="25" spans="2:6" x14ac:dyDescent="0.2">
      <c r="B25" s="1" t="s">
        <v>127</v>
      </c>
    </row>
    <row r="27" spans="2:6" x14ac:dyDescent="0.2">
      <c r="B27" s="1" t="s">
        <v>117</v>
      </c>
      <c r="F27" s="7">
        <f>+C13-C21</f>
        <v>2100</v>
      </c>
    </row>
    <row r="28" spans="2:6" x14ac:dyDescent="0.2">
      <c r="F28" s="9">
        <f>(1+C12)</f>
        <v>1.0492999999999999</v>
      </c>
    </row>
    <row r="29" spans="2:6" x14ac:dyDescent="0.2">
      <c r="F29" s="9">
        <f>+C19</f>
        <v>6</v>
      </c>
    </row>
    <row r="30" spans="2:6" x14ac:dyDescent="0.2">
      <c r="F30" s="7">
        <f>+F27/(F28^F29)</f>
        <v>1573.3351941309556</v>
      </c>
    </row>
    <row r="32" spans="2:6" x14ac:dyDescent="0.2">
      <c r="B32" s="1" t="s">
        <v>119</v>
      </c>
      <c r="F32" s="4">
        <f>+C20</f>
        <v>0.8</v>
      </c>
    </row>
    <row r="33" spans="2:6" x14ac:dyDescent="0.2">
      <c r="B33" s="1" t="s">
        <v>120</v>
      </c>
      <c r="F33" s="7">
        <f>+F30*F32</f>
        <v>1258.6681553047647</v>
      </c>
    </row>
    <row r="34" spans="2:6" x14ac:dyDescent="0.2">
      <c r="B34" s="1" t="s">
        <v>121</v>
      </c>
      <c r="F34" s="7">
        <f>-C16</f>
        <v>-75</v>
      </c>
    </row>
    <row r="35" spans="2:6" ht="12.75" thickBot="1" x14ac:dyDescent="0.25">
      <c r="B35" s="1" t="s">
        <v>122</v>
      </c>
      <c r="F35" s="8">
        <f>SUM(F33:F34)</f>
        <v>1183.6681553047647</v>
      </c>
    </row>
    <row r="36" spans="2:6" ht="12.75" thickTop="1" x14ac:dyDescent="0.2"/>
    <row r="37" spans="2:6" x14ac:dyDescent="0.2">
      <c r="B37" s="1" t="s">
        <v>123</v>
      </c>
      <c r="E37" s="7">
        <f>+F35</f>
        <v>1183.6681553047647</v>
      </c>
    </row>
    <row r="38" spans="2:6" x14ac:dyDescent="0.2">
      <c r="C38" s="1" t="s">
        <v>124</v>
      </c>
      <c r="F38" s="7">
        <f>+E37</f>
        <v>1183.6681553047647</v>
      </c>
    </row>
    <row r="39" spans="2:6" x14ac:dyDescent="0.2">
      <c r="B39" s="1" t="s">
        <v>125</v>
      </c>
    </row>
    <row r="41" spans="2:6" x14ac:dyDescent="0.2">
      <c r="B41" s="1" t="s">
        <v>108</v>
      </c>
    </row>
    <row r="42" spans="2:6" x14ac:dyDescent="0.2">
      <c r="B42" s="3">
        <v>44562</v>
      </c>
      <c r="C42" s="1">
        <v>6000</v>
      </c>
      <c r="D42" s="1" t="s">
        <v>110</v>
      </c>
    </row>
    <row r="43" spans="2:6" x14ac:dyDescent="0.2">
      <c r="B43" s="1" t="s">
        <v>109</v>
      </c>
      <c r="C43" s="1">
        <v>1</v>
      </c>
    </row>
    <row r="44" spans="2:6" x14ac:dyDescent="0.2">
      <c r="C44" s="1">
        <f>+C42*C43</f>
        <v>6000</v>
      </c>
    </row>
    <row r="45" spans="2:6" x14ac:dyDescent="0.2">
      <c r="B45" s="1" t="s">
        <v>111</v>
      </c>
      <c r="C45" s="4">
        <v>0.04</v>
      </c>
    </row>
    <row r="46" spans="2:6" x14ac:dyDescent="0.2">
      <c r="B46" s="1" t="s">
        <v>112</v>
      </c>
      <c r="C46" s="4">
        <v>0.2</v>
      </c>
    </row>
    <row r="47" spans="2:6" x14ac:dyDescent="0.2">
      <c r="C47" s="7">
        <f>+C44*(1-C46)</f>
        <v>4800</v>
      </c>
      <c r="D47" s="1" t="s">
        <v>116</v>
      </c>
    </row>
    <row r="48" spans="2:6" x14ac:dyDescent="0.2">
      <c r="B48" s="1" t="s">
        <v>104</v>
      </c>
    </row>
    <row r="49" spans="2:4" x14ac:dyDescent="0.2">
      <c r="B49" s="1" t="s">
        <v>113</v>
      </c>
      <c r="C49" s="6">
        <v>8.3799999999999999E-2</v>
      </c>
    </row>
    <row r="50" spans="2:4" x14ac:dyDescent="0.2">
      <c r="B50" s="3">
        <v>45291</v>
      </c>
    </row>
    <row r="51" spans="2:4" x14ac:dyDescent="0.2">
      <c r="B51" s="1" t="s">
        <v>16</v>
      </c>
      <c r="C51" s="1">
        <v>500</v>
      </c>
      <c r="D51" s="1" t="s">
        <v>114</v>
      </c>
    </row>
    <row r="54" spans="2:4" x14ac:dyDescent="0.2">
      <c r="B54" s="3" t="s">
        <v>143</v>
      </c>
    </row>
    <row r="55" spans="2:4" x14ac:dyDescent="0.2">
      <c r="B55" s="1" t="s">
        <v>115</v>
      </c>
    </row>
    <row r="56" spans="2:4" x14ac:dyDescent="0.2">
      <c r="B56" s="1" t="s">
        <v>81</v>
      </c>
      <c r="C56" s="4">
        <v>0.25</v>
      </c>
      <c r="D56" s="1" t="s">
        <v>144</v>
      </c>
    </row>
    <row r="57" spans="2:4" x14ac:dyDescent="0.2">
      <c r="B57" s="1" t="s">
        <v>106</v>
      </c>
      <c r="C57" s="1">
        <v>3000</v>
      </c>
      <c r="D57" s="1" t="s">
        <v>145</v>
      </c>
    </row>
    <row r="59" spans="2:4" x14ac:dyDescent="0.2">
      <c r="B59" s="1" t="s">
        <v>128</v>
      </c>
    </row>
    <row r="60" spans="2:4" x14ac:dyDescent="0.2">
      <c r="B60" s="1" t="s">
        <v>129</v>
      </c>
    </row>
    <row r="62" spans="2:4" x14ac:dyDescent="0.2">
      <c r="B62" s="1" t="s">
        <v>130</v>
      </c>
      <c r="D62" s="1">
        <f>+C44</f>
        <v>6000</v>
      </c>
    </row>
    <row r="63" spans="2:4" x14ac:dyDescent="0.2">
      <c r="D63" s="4">
        <f>+C45</f>
        <v>0.04</v>
      </c>
    </row>
    <row r="64" spans="2:4" ht="12.75" thickBot="1" x14ac:dyDescent="0.25">
      <c r="D64" s="5">
        <f>+D62*D63</f>
        <v>240</v>
      </c>
    </row>
    <row r="65" spans="2:6" ht="12.75" thickTop="1" x14ac:dyDescent="0.2"/>
    <row r="66" spans="2:6" x14ac:dyDescent="0.2">
      <c r="B66" s="1" t="s">
        <v>133</v>
      </c>
      <c r="C66" s="1" t="s">
        <v>131</v>
      </c>
    </row>
    <row r="67" spans="2:6" x14ac:dyDescent="0.2">
      <c r="B67" s="1">
        <v>1</v>
      </c>
      <c r="C67" s="3">
        <v>46022</v>
      </c>
      <c r="D67" s="1">
        <f>+$D$64</f>
        <v>240</v>
      </c>
      <c r="E67" s="11">
        <f>1+$C$49</f>
        <v>1.0838000000000001</v>
      </c>
      <c r="F67" s="7">
        <f>+D67/(E67)^B67</f>
        <v>221.44307067724671</v>
      </c>
    </row>
    <row r="68" spans="2:6" x14ac:dyDescent="0.2">
      <c r="B68" s="1">
        <v>2</v>
      </c>
      <c r="C68" s="3">
        <v>46387</v>
      </c>
      <c r="D68" s="1">
        <f t="shared" ref="D68:D69" si="0">+$D$64</f>
        <v>240</v>
      </c>
      <c r="E68" s="11">
        <f>1+$C$49</f>
        <v>1.0838000000000001</v>
      </c>
      <c r="F68" s="7">
        <f t="shared" ref="F68:F69" si="1">+D68/(E68)^B68</f>
        <v>204.32097312903366</v>
      </c>
    </row>
    <row r="69" spans="2:6" x14ac:dyDescent="0.2">
      <c r="B69" s="1">
        <v>3</v>
      </c>
      <c r="C69" s="3">
        <v>46752</v>
      </c>
      <c r="D69" s="1">
        <f t="shared" si="0"/>
        <v>240</v>
      </c>
      <c r="E69" s="11">
        <f>1+$C$49</f>
        <v>1.0838000000000001</v>
      </c>
      <c r="F69" s="7">
        <f t="shared" si="1"/>
        <v>188.52276538940174</v>
      </c>
    </row>
    <row r="70" spans="2:6" ht="12.75" thickBot="1" x14ac:dyDescent="0.25">
      <c r="C70" s="1" t="s">
        <v>132</v>
      </c>
      <c r="F70" s="8">
        <f>SUM(F67:F69)</f>
        <v>614.28680919568205</v>
      </c>
    </row>
    <row r="71" spans="2:6" ht="12.75" thickTop="1" x14ac:dyDescent="0.2"/>
    <row r="72" spans="2:6" x14ac:dyDescent="0.2">
      <c r="B72" s="1" t="s">
        <v>87</v>
      </c>
      <c r="E72" s="1">
        <f>+C44-C57</f>
        <v>3000</v>
      </c>
    </row>
    <row r="73" spans="2:6" x14ac:dyDescent="0.2">
      <c r="E73" s="7">
        <f>+E72/(E69)^B69</f>
        <v>2356.534567367522</v>
      </c>
    </row>
    <row r="74" spans="2:6" x14ac:dyDescent="0.2">
      <c r="B74" s="1" t="s">
        <v>135</v>
      </c>
      <c r="E74" s="7">
        <f>+E73*C56</f>
        <v>589.13364184188049</v>
      </c>
    </row>
    <row r="75" spans="2:6" x14ac:dyDescent="0.2">
      <c r="B75" s="1" t="s">
        <v>136</v>
      </c>
      <c r="E75" s="7">
        <f>+F70</f>
        <v>614.28680919568205</v>
      </c>
    </row>
    <row r="76" spans="2:6" x14ac:dyDescent="0.2">
      <c r="B76" s="1" t="s">
        <v>137</v>
      </c>
      <c r="E76" s="7">
        <f>-+C51</f>
        <v>-500</v>
      </c>
    </row>
    <row r="77" spans="2:6" ht="12.75" thickBot="1" x14ac:dyDescent="0.25">
      <c r="B77" s="1" t="s">
        <v>91</v>
      </c>
      <c r="E77" s="8">
        <f>SUM(E74:E76)</f>
        <v>703.42045103756254</v>
      </c>
    </row>
    <row r="78" spans="2:6" ht="12.75" thickTop="1" x14ac:dyDescent="0.2"/>
    <row r="79" spans="2:6" x14ac:dyDescent="0.2">
      <c r="B79" s="1" t="s">
        <v>138</v>
      </c>
      <c r="E79" s="7">
        <f>+E77</f>
        <v>703.42045103756254</v>
      </c>
    </row>
    <row r="80" spans="2:6" x14ac:dyDescent="0.2">
      <c r="C80" s="1" t="s">
        <v>124</v>
      </c>
      <c r="F80" s="7">
        <f>+E79</f>
        <v>703.42045103756254</v>
      </c>
    </row>
    <row r="81" spans="2:2" x14ac:dyDescent="0.2">
      <c r="B81" s="1" t="s">
        <v>139</v>
      </c>
    </row>
    <row r="84" spans="2:2" x14ac:dyDescent="0.2">
      <c r="B84" s="1" t="s">
        <v>140</v>
      </c>
    </row>
    <row r="85" spans="2:2" x14ac:dyDescent="0.2">
      <c r="B85" s="1" t="s">
        <v>141</v>
      </c>
    </row>
    <row r="87" spans="2:2" x14ac:dyDescent="0.2">
      <c r="B87" s="1" t="s">
        <v>142</v>
      </c>
    </row>
  </sheetData>
  <hyperlinks>
    <hyperlink ref="A1" location="Main!A1" display="Main" xr:uid="{12632BE2-888F-4210-B634-F5F9CEAD57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314B-59CC-4CB4-A96C-FC134F754618}">
  <dimension ref="A1:B15"/>
  <sheetViews>
    <sheetView tabSelected="1" zoomScale="175" zoomScaleNormal="17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146</v>
      </c>
    </row>
    <row r="4" spans="1:2" x14ac:dyDescent="0.2">
      <c r="B4" s="1" t="s">
        <v>147</v>
      </c>
    </row>
    <row r="5" spans="1:2" x14ac:dyDescent="0.2">
      <c r="B5" s="1" t="s">
        <v>148</v>
      </c>
    </row>
    <row r="6" spans="1:2" x14ac:dyDescent="0.2">
      <c r="B6" s="1" t="s">
        <v>149</v>
      </c>
    </row>
    <row r="7" spans="1:2" x14ac:dyDescent="0.2">
      <c r="B7" s="1" t="s">
        <v>150</v>
      </c>
    </row>
    <row r="8" spans="1:2" x14ac:dyDescent="0.2">
      <c r="B8" s="1" t="s">
        <v>151</v>
      </c>
    </row>
    <row r="9" spans="1:2" x14ac:dyDescent="0.2">
      <c r="B9" s="1" t="s">
        <v>152</v>
      </c>
    </row>
    <row r="10" spans="1:2" x14ac:dyDescent="0.2">
      <c r="B10" s="1" t="s">
        <v>153</v>
      </c>
    </row>
    <row r="11" spans="1:2" x14ac:dyDescent="0.2">
      <c r="B11" s="1" t="s">
        <v>154</v>
      </c>
    </row>
    <row r="13" spans="1:2" x14ac:dyDescent="0.2">
      <c r="B13" s="1" t="s">
        <v>155</v>
      </c>
    </row>
    <row r="14" spans="1:2" x14ac:dyDescent="0.2">
      <c r="B14" s="1" t="s">
        <v>156</v>
      </c>
    </row>
    <row r="15" spans="1:2" x14ac:dyDescent="0.2">
      <c r="B15" s="1" t="s">
        <v>157</v>
      </c>
    </row>
  </sheetData>
  <hyperlinks>
    <hyperlink ref="A1" location="Main!A1" display="Main" xr:uid="{37B92374-DECC-4A61-9AD0-8C95E5B0939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13</vt:lpstr>
      <vt:lpstr>WSE13.1</vt:lpstr>
      <vt:lpstr>WSE13.2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2023-05-10T10:11:57Z</dcterms:created>
  <dcterms:modified xsi:type="dcterms:W3CDTF">2023-06-02T14:16:07Z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2023-05-10T10:11:58Z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52bdb91c-c55f-48c2-8dd3-029159fdd088</vt:lpwstr>
  </property>
  <property fmtid="{D5CDD505-2E9C-101B-9397-08002B2CF9AE}" pid="8" name="MSIP_Label_ea60d57e-af5b-4752-ac57-3e4f28ca11dc_ContentBits">
    <vt:lpwstr>0</vt:lpwstr>
  </property>
</Properties>
</file>