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FINREP Class Notes/"/>
    </mc:Choice>
  </mc:AlternateContent>
  <xr:revisionPtr revIDLastSave="0" documentId="8_{FEF5934F-B210-40B7-9C23-B1CEFC0EEBC1}" xr6:coauthVersionLast="47" xr6:coauthVersionMax="47" xr10:uidLastSave="{00000000-0000-0000-0000-000000000000}"/>
  <bookViews>
    <workbookView xWindow="2685" yWindow="2685" windowWidth="16200" windowHeight="9510" xr2:uid="{6B803E43-CDB2-4D94-998A-A11D9000DFA5}"/>
  </bookViews>
  <sheets>
    <sheet name="Main" sheetId="7" r:id="rId1"/>
    <sheet name="Module 2" sheetId="1" r:id="rId2"/>
    <sheet name="WSE2.1" sheetId="3" r:id="rId3"/>
    <sheet name="WSE2.2" sheetId="4" r:id="rId4"/>
    <sheet name="WSE2.3" sheetId="5" r:id="rId5"/>
    <sheet name="WSE2.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/>
  <c r="D68" i="1"/>
  <c r="E69" i="1"/>
  <c r="E70" i="1"/>
  <c r="E73" i="1"/>
  <c r="C109" i="1" s="1"/>
  <c r="G109" i="1" s="1"/>
  <c r="E77" i="1"/>
  <c r="E81" i="1"/>
  <c r="D84" i="1"/>
  <c r="E85" i="1"/>
  <c r="D86" i="1" s="1"/>
  <c r="E112" i="1" s="1"/>
  <c r="G112" i="1" s="1"/>
  <c r="E89" i="1"/>
  <c r="E110" i="1" s="1"/>
  <c r="G110" i="1" s="1"/>
  <c r="E94" i="1"/>
  <c r="E101" i="1" s="1"/>
  <c r="E97" i="1"/>
  <c r="E98" i="1"/>
  <c r="E99" i="1"/>
  <c r="E100" i="1"/>
  <c r="F111" i="1" s="1"/>
  <c r="F113" i="1" s="1"/>
  <c r="G106" i="1"/>
  <c r="G107" i="1"/>
  <c r="C108" i="1"/>
  <c r="D108" i="1"/>
  <c r="D113" i="1" s="1"/>
  <c r="E109" i="1"/>
  <c r="F112" i="1"/>
  <c r="E30" i="5"/>
  <c r="F31" i="5" s="1"/>
  <c r="F73" i="5" s="1"/>
  <c r="E37" i="5"/>
  <c r="F38" i="5"/>
  <c r="F74" i="5" s="1"/>
  <c r="E51" i="5"/>
  <c r="F52" i="5"/>
  <c r="C81" i="5" s="1"/>
  <c r="F53" i="5"/>
  <c r="D81" i="5" s="1"/>
  <c r="E57" i="5"/>
  <c r="F58" i="5"/>
  <c r="C82" i="5" s="1"/>
  <c r="G82" i="5" s="1"/>
  <c r="F59" i="5"/>
  <c r="D82" i="5" s="1"/>
  <c r="E60" i="5"/>
  <c r="E63" i="5"/>
  <c r="F64" i="5" s="1"/>
  <c r="F83" i="5" s="1"/>
  <c r="G80" i="5"/>
  <c r="G84" i="5"/>
  <c r="F85" i="5"/>
  <c r="H17" i="4"/>
  <c r="F29" i="4"/>
  <c r="G29" i="4"/>
  <c r="F34" i="4"/>
  <c r="G34" i="4"/>
  <c r="F38" i="4"/>
  <c r="F39" i="4"/>
  <c r="F40" i="4"/>
  <c r="F41" i="4"/>
  <c r="D72" i="4" s="1"/>
  <c r="G49" i="4"/>
  <c r="G58" i="4" s="1"/>
  <c r="H49" i="4"/>
  <c r="H58" i="4" s="1"/>
  <c r="H66" i="4" s="1"/>
  <c r="E76" i="4" s="1" a="1"/>
  <c r="E76" i="4" s="1"/>
  <c r="I49" i="4"/>
  <c r="I58" i="4" s="1"/>
  <c r="I66" i="4" s="1"/>
  <c r="G50" i="4"/>
  <c r="H50" i="4"/>
  <c r="I50" i="4"/>
  <c r="G51" i="4"/>
  <c r="H51" i="4"/>
  <c r="I51" i="4"/>
  <c r="G52" i="4"/>
  <c r="G61" i="4" s="1"/>
  <c r="H52" i="4"/>
  <c r="H61" i="4" s="1"/>
  <c r="I52" i="4"/>
  <c r="I61" i="4" s="1"/>
  <c r="G53" i="4"/>
  <c r="G62" i="4" s="1"/>
  <c r="H53" i="4"/>
  <c r="H62" i="4" s="1"/>
  <c r="I53" i="4"/>
  <c r="I62" i="4" s="1"/>
  <c r="G54" i="4"/>
  <c r="G63" i="4" s="1"/>
  <c r="H54" i="4"/>
  <c r="H63" i="4" s="1"/>
  <c r="I54" i="4"/>
  <c r="I63" i="4" s="1"/>
  <c r="G55" i="4"/>
  <c r="G64" i="4" s="1"/>
  <c r="H55" i="4"/>
  <c r="G56" i="4"/>
  <c r="H56" i="4"/>
  <c r="I56" i="4"/>
  <c r="G57" i="4"/>
  <c r="H57" i="4"/>
  <c r="I57" i="4"/>
  <c r="G59" i="4"/>
  <c r="H59" i="4"/>
  <c r="I59" i="4"/>
  <c r="G60" i="4"/>
  <c r="H60" i="4"/>
  <c r="I60" i="4"/>
  <c r="H64" i="4"/>
  <c r="I64" i="4"/>
  <c r="G65" i="4"/>
  <c r="H65" i="4"/>
  <c r="I65" i="4"/>
  <c r="E71" i="4"/>
  <c r="E75" i="4"/>
  <c r="B76" i="4" a="1"/>
  <c r="B76" i="4" s="1"/>
  <c r="E11" i="3"/>
  <c r="E85" i="3" s="1"/>
  <c r="E86" i="3" s="1"/>
  <c r="E90" i="3" s="1"/>
  <c r="E92" i="3" s="1"/>
  <c r="E96" i="3" s="1"/>
  <c r="E16" i="3"/>
  <c r="E87" i="3" s="1"/>
  <c r="E22" i="3"/>
  <c r="E88" i="3" s="1"/>
  <c r="E36" i="3"/>
  <c r="E50" i="3" s="1"/>
  <c r="E52" i="3" s="1"/>
  <c r="E59" i="3" s="1"/>
  <c r="E40" i="3"/>
  <c r="E46" i="3"/>
  <c r="E58" i="3"/>
  <c r="E64" i="3"/>
  <c r="E66" i="3"/>
  <c r="E70" i="3"/>
  <c r="E73" i="3"/>
  <c r="E77" i="3"/>
  <c r="E78" i="3"/>
  <c r="E79" i="3"/>
  <c r="E95" i="3"/>
  <c r="D7" i="1"/>
  <c r="D9" i="1" s="1"/>
  <c r="E17" i="1" s="1"/>
  <c r="D16" i="1"/>
  <c r="E26" i="1"/>
  <c r="E27" i="1"/>
  <c r="E28" i="1"/>
  <c r="E29" i="1"/>
  <c r="E30" i="1"/>
  <c r="C113" i="1" l="1"/>
  <c r="E111" i="1"/>
  <c r="G111" i="1" s="1"/>
  <c r="G108" i="1"/>
  <c r="G113" i="1" s="1"/>
  <c r="F86" i="5"/>
  <c r="G83" i="5"/>
  <c r="D86" i="5"/>
  <c r="G81" i="5"/>
  <c r="C86" i="5"/>
  <c r="G66" i="4"/>
  <c r="D73" i="4" s="1"/>
  <c r="E73" i="4" s="1"/>
  <c r="E74" i="4" s="1"/>
  <c r="E78" i="4" s="1"/>
  <c r="D20" i="1"/>
  <c r="E21" i="1" s="1"/>
  <c r="D15" i="1"/>
  <c r="F75" i="5"/>
  <c r="D11" i="1"/>
  <c r="E12" i="1" s="1"/>
  <c r="E113" i="1" l="1"/>
  <c r="F76" i="5"/>
  <c r="E85" i="5"/>
  <c r="E86" i="5" l="1"/>
  <c r="G86" i="5" s="1"/>
  <c r="G8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<sst xmlns="http://schemas.openxmlformats.org/spreadsheetml/2006/main" count="290" uniqueCount="216">
  <si>
    <t>Revaluation increase</t>
  </si>
  <si>
    <t>Fair value</t>
  </si>
  <si>
    <t>Carrying amount</t>
  </si>
  <si>
    <t>AD</t>
  </si>
  <si>
    <t>cost</t>
  </si>
  <si>
    <t>£</t>
  </si>
  <si>
    <t>Financial statements</t>
  </si>
  <si>
    <t>Being transfer to revaluation surpluis as 31/12/20x8</t>
  </si>
  <si>
    <t>Revaluation surplus</t>
  </si>
  <si>
    <t>cr</t>
  </si>
  <si>
    <t>OCI</t>
  </si>
  <si>
    <t>dr</t>
  </si>
  <si>
    <t>being revaluation increase on property as at 30/11/20x8</t>
  </si>
  <si>
    <t>so I was right.  But it would make the FS different.</t>
  </si>
  <si>
    <t>Can record journals straight to equity rather than going through revaluation reserve first</t>
  </si>
  <si>
    <t>note: I had the logic correct.  Just needed to go throught the motions</t>
  </si>
  <si>
    <t>revaluation reserve</t>
  </si>
  <si>
    <t>BV</t>
  </si>
  <si>
    <t xml:space="preserve">increase the BV </t>
  </si>
  <si>
    <t>book value</t>
  </si>
  <si>
    <t>reval</t>
  </si>
  <si>
    <t>Kingsmill</t>
  </si>
  <si>
    <t>Transfer</t>
  </si>
  <si>
    <t>Total comprehensive income</t>
  </si>
  <si>
    <t>Dividends</t>
  </si>
  <si>
    <t>Bonus shares</t>
  </si>
  <si>
    <t>Share issue</t>
  </si>
  <si>
    <t>Changes:</t>
  </si>
  <si>
    <t>open</t>
  </si>
  <si>
    <t>Total</t>
  </si>
  <si>
    <t>Reval surp.</t>
  </si>
  <si>
    <t>RE</t>
  </si>
  <si>
    <t>SharePremium</t>
  </si>
  <si>
    <t>ShareCapital</t>
  </si>
  <si>
    <t>SOCE</t>
  </si>
  <si>
    <t>Total Comprehensive income for the year</t>
  </si>
  <si>
    <t>Other comprehensie incomce for the year.  Net of tax</t>
  </si>
  <si>
    <t>Taxation ralating to itesm that will not be reclassified</t>
  </si>
  <si>
    <t>Gain on investmetn reval</t>
  </si>
  <si>
    <t>Gain on property reval</t>
  </si>
  <si>
    <t>Items that willnot be reclassified to profit or loss:</t>
  </si>
  <si>
    <t>Profit for the year</t>
  </si>
  <si>
    <t>Tax</t>
  </si>
  <si>
    <t>PBT</t>
  </si>
  <si>
    <t>Dividends paid</t>
  </si>
  <si>
    <t>Cash</t>
  </si>
  <si>
    <t>Retained earninns</t>
  </si>
  <si>
    <t>revaluation suriplus</t>
  </si>
  <si>
    <t>tax on investments</t>
  </si>
  <si>
    <t>Tax on  property</t>
  </si>
  <si>
    <t>revaluation surplus</t>
  </si>
  <si>
    <t>investments</t>
  </si>
  <si>
    <t>Propery MV</t>
  </si>
  <si>
    <t>Share capital</t>
  </si>
  <si>
    <t>retained earnings</t>
  </si>
  <si>
    <t>share premium</t>
  </si>
  <si>
    <t>cash</t>
  </si>
  <si>
    <t>Share premium</t>
  </si>
  <si>
    <t>MV of 1 share</t>
  </si>
  <si>
    <t>Par value of 1 share</t>
  </si>
  <si>
    <t>number of shares issues</t>
  </si>
  <si>
    <t>issue of 1m ordinary shares at MV of 1.29</t>
  </si>
  <si>
    <t>construct P&amp;L extracts</t>
  </si>
  <si>
    <t>Broadchurch</t>
  </si>
  <si>
    <t>Other comprehensive income for the year</t>
  </si>
  <si>
    <t>&lt;&lt;&lt;revaluation on land comes after the normal trading statements</t>
  </si>
  <si>
    <t>Gains on land revaluation</t>
  </si>
  <si>
    <t>Other comprehensive income</t>
  </si>
  <si>
    <t>taxation</t>
  </si>
  <si>
    <t>Finance</t>
  </si>
  <si>
    <t>admin</t>
  </si>
  <si>
    <t>distribution</t>
  </si>
  <si>
    <t>GP</t>
  </si>
  <si>
    <t>cos</t>
  </si>
  <si>
    <t>revenue</t>
  </si>
  <si>
    <t>P&amp;L</t>
  </si>
  <si>
    <t>bank overdraft</t>
  </si>
  <si>
    <t>short-term provisions</t>
  </si>
  <si>
    <t>current tax payable</t>
  </si>
  <si>
    <t>trade and other payables</t>
  </si>
  <si>
    <t>short term liabs</t>
  </si>
  <si>
    <t>debentures</t>
  </si>
  <si>
    <t>long-term liabs</t>
  </si>
  <si>
    <t>Equity</t>
  </si>
  <si>
    <t>Reval surp</t>
  </si>
  <si>
    <t>Total assets</t>
  </si>
  <si>
    <t>prepayments</t>
  </si>
  <si>
    <t>Trade receivables</t>
  </si>
  <si>
    <t>Invenories</t>
  </si>
  <si>
    <t>Current assets</t>
  </si>
  <si>
    <t>Investments</t>
  </si>
  <si>
    <t>PPE</t>
  </si>
  <si>
    <t>other payables</t>
  </si>
  <si>
    <t>Accruals</t>
  </si>
  <si>
    <t>Trade payables</t>
  </si>
  <si>
    <t>Trade and other payables</t>
  </si>
  <si>
    <t>RE close</t>
  </si>
  <si>
    <t>retained earnings open</t>
  </si>
  <si>
    <t>(0.5 mark)</t>
  </si>
  <si>
    <t>&amp;F - AD</t>
  </si>
  <si>
    <t>F&amp;F - cost</t>
  </si>
  <si>
    <t>MV - AD</t>
  </si>
  <si>
    <t>MV - cost</t>
  </si>
  <si>
    <t>machinery - AD</t>
  </si>
  <si>
    <t>machinery - cost</t>
  </si>
  <si>
    <t>buildings - AD</t>
  </si>
  <si>
    <t>Buildings</t>
  </si>
  <si>
    <t>Land</t>
  </si>
  <si>
    <t>Non-current assets</t>
  </si>
  <si>
    <t>admin expenses</t>
  </si>
  <si>
    <t>depr'n on office fittings</t>
  </si>
  <si>
    <t>depr'n on buildings</t>
  </si>
  <si>
    <t>per tb</t>
  </si>
  <si>
    <t>distribution costs</t>
  </si>
  <si>
    <t>depr'n on MV</t>
  </si>
  <si>
    <t>Distibution costs</t>
  </si>
  <si>
    <t>Cost of sales</t>
  </si>
  <si>
    <t>Deprectiation on machinery</t>
  </si>
  <si>
    <t>cost of sales per trial balance</t>
  </si>
  <si>
    <t>constrcut statement of financial position, statement of profit and loss and other comprehensive income</t>
  </si>
  <si>
    <t>as at 31/3/23</t>
  </si>
  <si>
    <t>Jones &amp; Co</t>
  </si>
  <si>
    <t>Othre income</t>
  </si>
  <si>
    <t>Depreciation charge – buildings</t>
  </si>
  <si>
    <t>Depreciation charge – office equipment</t>
  </si>
  <si>
    <t>Depreciation charge – motor vehicles</t>
  </si>
  <si>
    <t>Depreciation charge – plant and machinery</t>
  </si>
  <si>
    <t>Other expenses</t>
  </si>
  <si>
    <t>Employer’s pension contributions</t>
  </si>
  <si>
    <t>Employer’s National Insurance contributions</t>
  </si>
  <si>
    <t>Wages and salaries</t>
  </si>
  <si>
    <t>Administrative expenses</t>
  </si>
  <si>
    <t>Distribution costs</t>
  </si>
  <si>
    <t>It is estimated that staff costs and other expenses can be allocated as follows:</t>
  </si>
  <si>
    <t>Closing inventories</t>
  </si>
  <si>
    <t>Purcahses</t>
  </si>
  <si>
    <t>Opening inventories</t>
  </si>
  <si>
    <t>No adjustment as inventory should be carried at the lower of cost and NRV.  Satisfactory</t>
  </si>
  <si>
    <t>COST</t>
  </si>
  <si>
    <t>NRV</t>
  </si>
  <si>
    <t>Net realisable value of inventories at 30 November 20X3 has been estimated at £456,000 (20X2: £442,000).</t>
  </si>
  <si>
    <t>Finished goods and goods for resale</t>
  </si>
  <si>
    <t>Work in progress</t>
  </si>
  <si>
    <t>Raw materials and consumables</t>
  </si>
  <si>
    <t>£’000</t>
  </si>
  <si>
    <t>20X2</t>
  </si>
  <si>
    <t>20X3</t>
  </si>
  <si>
    <t>Other income</t>
  </si>
  <si>
    <t>Purchases – raw materials</t>
  </si>
  <si>
    <t>Revenue</t>
  </si>
  <si>
    <t>Inventories as at 1 December 20X2</t>
  </si>
  <si>
    <t>Cr</t>
  </si>
  <si>
    <t>Dr</t>
  </si>
  <si>
    <t>show extracts from the P&amp;L for year end</t>
  </si>
  <si>
    <t>30.11.2023</t>
  </si>
  <si>
    <t>Hartley</t>
  </si>
  <si>
    <t>Close</t>
  </si>
  <si>
    <t>Disposal of investment</t>
  </si>
  <si>
    <t>Share issue 2</t>
  </si>
  <si>
    <t>Share issue 1</t>
  </si>
  <si>
    <t>Open</t>
  </si>
  <si>
    <t>reval reserve</t>
  </si>
  <si>
    <t>Other comporehensive income for the year</t>
  </si>
  <si>
    <t>Loss on plant revaluation</t>
  </si>
  <si>
    <t>Gains on properties revalued</t>
  </si>
  <si>
    <t>PROFIT FOR THE YEAR</t>
  </si>
  <si>
    <t>Taxation</t>
  </si>
  <si>
    <t>Profit before tax</t>
  </si>
  <si>
    <t>cr RE</t>
  </si>
  <si>
    <t>dr dividends paid</t>
  </si>
  <si>
    <t>dr share premium</t>
  </si>
  <si>
    <t>cr share premium</t>
  </si>
  <si>
    <t>cr share capital</t>
  </si>
  <si>
    <t>Dr cash</t>
  </si>
  <si>
    <t>cr Share premium</t>
  </si>
  <si>
    <t>cr Share capital</t>
  </si>
  <si>
    <t>dr cash</t>
  </si>
  <si>
    <t>On 13 August 20X2, 30,000 ordinary shares were issued for £2.30 each.</t>
  </si>
  <si>
    <t>dr gain/loss</t>
  </si>
  <si>
    <t>dr AD</t>
  </si>
  <si>
    <t>cr cost</t>
  </si>
  <si>
    <t>revalued investment was sold and £66,000 was transferred from the revaluation surplus to retained earnings.</t>
  </si>
  <si>
    <t>dr reval surplus</t>
  </si>
  <si>
    <t>revaluation decrease of £170,000. This revaluation decrease was debited to an existing revaluation surplus.</t>
  </si>
  <si>
    <t>cr reval surplus</t>
  </si>
  <si>
    <t>dr cost</t>
  </si>
  <si>
    <t>Properties with a carrying amount of £920,000 were revalued to £1,340,000 on 31 July 20X3.</t>
  </si>
  <si>
    <t>Total equity</t>
  </si>
  <si>
    <t>Retained earnings</t>
  </si>
  <si>
    <t>SOCIE</t>
  </si>
  <si>
    <t>P&amp;L &amp; OCI</t>
  </si>
  <si>
    <t>31.07.2023</t>
  </si>
  <si>
    <t>Honey Products Group</t>
  </si>
  <si>
    <t>‘Condensed’ means including, at least, the headings and sub-totals in last year’s full financial statements.</t>
  </si>
  <si>
    <t>• Comparatives.</t>
  </si>
  <si>
    <t>• Basic and diluted earnings per share; and</t>
  </si>
  <si>
    <t>• Condensed statement of cash flows;</t>
  </si>
  <si>
    <t>• Condensed statement of changes in equity;</t>
  </si>
  <si>
    <t>• Condensed statement of profit or loss and other comprehensive income;</t>
  </si>
  <si>
    <t>• Condensed statement of financial position;</t>
  </si>
  <si>
    <t>As a minimum, the following must be prepared:</t>
  </si>
  <si>
    <t>Amounts are calculated using normal accounting policies, with materiality determined in relation to the data for the interim period and not the whole year.</t>
  </si>
  <si>
    <t>Results for the period use actual sales, expenses, etc. and are not simply half of the estimated annual results.</t>
  </si>
  <si>
    <t>Usually, figures for the first six months of the financial year are presented but this could be more frequent.</t>
  </si>
  <si>
    <t>Listing Rules require publication within three months of the period end.</t>
  </si>
  <si>
    <t>IAS 34 Interim Financial Reporting encourages publication within 60 days of the interim period end.</t>
  </si>
  <si>
    <t>Stock markets require regular information and so reporting financial information once a year (and several months after the year end) is not enough.</t>
  </si>
  <si>
    <t>Stock answer</t>
  </si>
  <si>
    <t>Marks</t>
  </si>
  <si>
    <t>Feather Plc</t>
  </si>
  <si>
    <t>Module 2</t>
  </si>
  <si>
    <t>WSE2.1</t>
  </si>
  <si>
    <t>WSE2.2</t>
  </si>
  <si>
    <t>WSE2.3</t>
  </si>
  <si>
    <t>WSE2.4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</si>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</sst>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 applyAlignment="1">
      <alignment horizontal="left"/>
    </xf>
    <xf numFmtId="164" fontId="0" fillId="0" borderId="1" xfId="1" applyNumberFormat="1" applyFont="1" applyBorder="1" applyAlignment="1">
      <alignment horizontal="left"/>
    </xf>
    <xf numFmtId="164" fontId="0" fillId="0" borderId="2" xfId="1" applyNumberFormat="1" applyFont="1" applyBorder="1" applyAlignment="1">
      <alignment horizontal="left"/>
    </xf>
    <xf numFmtId="0" fontId="2" fillId="0" borderId="0" xfId="0" applyFont="1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2" xfId="1" applyNumberFormat="1" applyFont="1" applyBorder="1"/>
    <xf numFmtId="164" fontId="2" fillId="0" borderId="0" xfId="1" applyNumberFormat="1" applyFont="1" applyBorder="1"/>
    <xf numFmtId="43" fontId="2" fillId="0" borderId="0" xfId="1" applyFont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3" fontId="2" fillId="0" borderId="0" xfId="0" applyNumberFormat="1" applyFont="1"/>
    <xf numFmtId="9" fontId="2" fillId="0" borderId="0" xfId="0" applyNumberFormat="1" applyFont="1"/>
    <xf numFmtId="3" fontId="2" fillId="0" borderId="1" xfId="0" applyNumberFormat="1" applyFont="1" applyBorder="1"/>
    <xf numFmtId="164" fontId="2" fillId="0" borderId="0" xfId="0" applyNumberFormat="1" applyFont="1"/>
    <xf numFmtId="3" fontId="2" fillId="0" borderId="2" xfId="0" applyNumberFormat="1" applyFont="1" applyBorder="1"/>
    <xf numFmtId="0" fontId="2" fillId="0" borderId="0" xfId="0" applyFont="1" applyAlignment="1">
      <alignment horizontal="center"/>
    </xf>
    <xf numFmtId="1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1"/>
    </xf>
    <xf numFmtId="0" fontId="4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33</xdr:row>
      <xdr:rowOff>0</xdr:rowOff>
    </xdr:from>
    <xdr:ext cx="6630325" cy="4029637"/>
    <xdr:pic>
      <xdr:nvPicPr>
        <xdr:cNvPr id="2" name="Picture 1">
          <a:extLst>
            <a:ext uri="{FF2B5EF4-FFF2-40B4-BE49-F238E27FC236}">
              <a16:creationId xmlns:a16="http://schemas.microsoft.com/office/drawing/2014/main" id="{17C4CA7E-297F-4898-9EFF-5C48D5E21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286500"/>
          <a:ext cx="6630325" cy="40296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35D1-BD19-4C2E-86DB-0A7B346A12A8}">
  <dimension ref="B2:C5"/>
  <sheetViews>
    <sheetView tabSelected="1" workbookViewId="0">
      <selection activeCell="F19" sqref="F19"/>
    </sheetView>
  </sheetViews>
  <sheetFormatPr defaultRowHeight="12" x14ac:dyDescent="0.2"/>
  <cols>
    <col min="1" max="16384" width="9.140625" style="4"/>
  </cols>
  <sheetData>
    <row r="2" spans="2:3" ht="15" x14ac:dyDescent="0.25">
      <c r="B2" s="21" t="s">
        <v>210</v>
      </c>
      <c r="C2" s="21" t="s">
        <v>211</v>
      </c>
    </row>
    <row r="3" spans="2:3" ht="15" x14ac:dyDescent="0.25">
      <c r="C3" s="21" t="s">
        <v>212</v>
      </c>
    </row>
    <row r="4" spans="2:3" ht="15" x14ac:dyDescent="0.25">
      <c r="C4" s="21" t="s">
        <v>213</v>
      </c>
    </row>
    <row r="5" spans="2:3" ht="15" x14ac:dyDescent="0.25">
      <c r="C5" s="21" t="s">
        <v>214</v>
      </c>
    </row>
  </sheetData>
  <hyperlinks>
    <hyperlink ref="B2" location="'Module 2'!A1" display="Module 2" xr:uid="{3ECF02C8-4BCA-46F7-8991-CBA4D3863F34}"/>
    <hyperlink ref="C2" location="WSE2.1!A1" display="WSE2.1" xr:uid="{3E42CF82-8958-41AC-9707-7F1964802AEF}"/>
    <hyperlink ref="C3" location="WSE2.2!A1" display="WSE2.2" xr:uid="{67172FC5-DD7E-4BD8-A148-5EDFB6971FD2}"/>
    <hyperlink ref="C4" location="WSE2.3!A1" display="WSE2.3" xr:uid="{FB613316-3EBB-4A12-8B24-015F7E565A80}"/>
    <hyperlink ref="C5" location="WSE2.4!A1" display="WSE2.4" xr:uid="{5A12B968-A946-4DE2-AB91-588F27BA23A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B04A-5C82-4871-A467-6F142F988B98}">
  <dimension ref="A1:G114"/>
  <sheetViews>
    <sheetView workbookViewId="0"/>
  </sheetViews>
  <sheetFormatPr defaultRowHeight="15" x14ac:dyDescent="0.25"/>
  <cols>
    <col min="4" max="5" width="10.5703125" style="1" bestFit="1" customWidth="1"/>
  </cols>
  <sheetData>
    <row r="1" spans="1:6" x14ac:dyDescent="0.25">
      <c r="A1" s="21" t="s">
        <v>215</v>
      </c>
    </row>
    <row r="2" spans="1:6" x14ac:dyDescent="0.25">
      <c r="B2" t="s">
        <v>21</v>
      </c>
    </row>
    <row r="4" spans="1:6" x14ac:dyDescent="0.25">
      <c r="B4" t="s">
        <v>4</v>
      </c>
      <c r="D4" s="1">
        <v>6000000</v>
      </c>
    </row>
    <row r="5" spans="1:6" x14ac:dyDescent="0.25">
      <c r="B5" t="s">
        <v>3</v>
      </c>
      <c r="D5" s="1">
        <v>1500000</v>
      </c>
    </row>
    <row r="6" spans="1:6" x14ac:dyDescent="0.25">
      <c r="B6" t="s">
        <v>20</v>
      </c>
      <c r="D6" s="1">
        <v>8000000</v>
      </c>
    </row>
    <row r="7" spans="1:6" x14ac:dyDescent="0.25">
      <c r="B7" t="s">
        <v>19</v>
      </c>
      <c r="D7" s="1">
        <f>+D4-D5</f>
        <v>4500000</v>
      </c>
    </row>
    <row r="9" spans="1:6" x14ac:dyDescent="0.25">
      <c r="B9" t="s">
        <v>18</v>
      </c>
      <c r="D9" s="1">
        <f>+D6-D7</f>
        <v>3500000</v>
      </c>
    </row>
    <row r="11" spans="1:6" x14ac:dyDescent="0.25">
      <c r="B11" t="s">
        <v>11</v>
      </c>
      <c r="C11" t="s">
        <v>17</v>
      </c>
      <c r="D11" s="1">
        <f>+D9</f>
        <v>3500000</v>
      </c>
    </row>
    <row r="12" spans="1:6" x14ac:dyDescent="0.25">
      <c r="B12" t="s">
        <v>9</v>
      </c>
      <c r="C12" t="s">
        <v>16</v>
      </c>
      <c r="E12" s="1">
        <f>+D11</f>
        <v>3500000</v>
      </c>
      <c r="F12" t="s">
        <v>15</v>
      </c>
    </row>
    <row r="13" spans="1:6" x14ac:dyDescent="0.25">
      <c r="F13" t="s">
        <v>14</v>
      </c>
    </row>
    <row r="14" spans="1:6" x14ac:dyDescent="0.25">
      <c r="F14" t="s">
        <v>13</v>
      </c>
    </row>
    <row r="15" spans="1:6" x14ac:dyDescent="0.25">
      <c r="B15" t="s">
        <v>11</v>
      </c>
      <c r="C15" t="s">
        <v>4</v>
      </c>
      <c r="D15" s="1">
        <f>+E17-D16</f>
        <v>2000000</v>
      </c>
    </row>
    <row r="16" spans="1:6" x14ac:dyDescent="0.25">
      <c r="B16" t="s">
        <v>11</v>
      </c>
      <c r="C16" t="s">
        <v>3</v>
      </c>
      <c r="D16" s="1">
        <f>+D5</f>
        <v>1500000</v>
      </c>
    </row>
    <row r="17" spans="2:5" x14ac:dyDescent="0.25">
      <c r="B17" t="s">
        <v>9</v>
      </c>
      <c r="C17" t="s">
        <v>10</v>
      </c>
      <c r="E17" s="1">
        <f>+D9</f>
        <v>3500000</v>
      </c>
    </row>
    <row r="18" spans="2:5" x14ac:dyDescent="0.25">
      <c r="B18" t="s">
        <v>12</v>
      </c>
    </row>
    <row r="20" spans="2:5" x14ac:dyDescent="0.25">
      <c r="B20" t="s">
        <v>11</v>
      </c>
      <c r="C20" t="s">
        <v>10</v>
      </c>
      <c r="D20" s="1">
        <f>+E17</f>
        <v>3500000</v>
      </c>
    </row>
    <row r="21" spans="2:5" x14ac:dyDescent="0.25">
      <c r="B21" t="s">
        <v>9</v>
      </c>
      <c r="C21" t="s">
        <v>8</v>
      </c>
      <c r="E21" s="1">
        <f>+D20</f>
        <v>3500000</v>
      </c>
    </row>
    <row r="22" spans="2:5" x14ac:dyDescent="0.25">
      <c r="B22" t="s">
        <v>7</v>
      </c>
    </row>
    <row r="24" spans="2:5" x14ac:dyDescent="0.25">
      <c r="B24" t="s">
        <v>6</v>
      </c>
      <c r="E24" s="1" t="s">
        <v>5</v>
      </c>
    </row>
    <row r="26" spans="2:5" x14ac:dyDescent="0.25">
      <c r="B26" t="s">
        <v>4</v>
      </c>
      <c r="E26" s="1">
        <f>+D4</f>
        <v>6000000</v>
      </c>
    </row>
    <row r="27" spans="2:5" x14ac:dyDescent="0.25">
      <c r="B27" t="s">
        <v>3</v>
      </c>
      <c r="E27" s="3">
        <f>-D5</f>
        <v>-1500000</v>
      </c>
    </row>
    <row r="28" spans="2:5" x14ac:dyDescent="0.25">
      <c r="B28" t="s">
        <v>2</v>
      </c>
      <c r="E28" s="1">
        <f>SUM(E26:E27)</f>
        <v>4500000</v>
      </c>
    </row>
    <row r="29" spans="2:5" x14ac:dyDescent="0.25">
      <c r="B29" t="s">
        <v>1</v>
      </c>
      <c r="E29" s="1">
        <f>+D6</f>
        <v>8000000</v>
      </c>
    </row>
    <row r="30" spans="2:5" ht="15.75" thickBot="1" x14ac:dyDescent="0.3">
      <c r="B30" t="s">
        <v>0</v>
      </c>
      <c r="E30" s="2">
        <f>+E29-E28</f>
        <v>3500000</v>
      </c>
    </row>
    <row r="31" spans="2:5" ht="15.75" thickTop="1" x14ac:dyDescent="0.25"/>
    <row r="57" spans="1:7" x14ac:dyDescent="0.25">
      <c r="A57" s="4"/>
      <c r="B57" s="4" t="s">
        <v>63</v>
      </c>
      <c r="C57" s="4"/>
      <c r="D57" s="5"/>
      <c r="E57" s="5"/>
      <c r="F57" s="4"/>
      <c r="G57" s="4"/>
    </row>
    <row r="58" spans="1:7" x14ac:dyDescent="0.25">
      <c r="A58" s="4"/>
      <c r="B58" s="4"/>
      <c r="C58" s="4"/>
      <c r="D58" s="5"/>
      <c r="E58" s="5"/>
      <c r="F58" s="4"/>
      <c r="G58" s="4"/>
    </row>
    <row r="59" spans="1:7" x14ac:dyDescent="0.25">
      <c r="A59" s="4"/>
      <c r="B59" s="4" t="s">
        <v>62</v>
      </c>
      <c r="C59" s="4"/>
      <c r="D59" s="5"/>
      <c r="E59" s="5"/>
      <c r="F59" s="4"/>
      <c r="G59" s="4"/>
    </row>
    <row r="60" spans="1:7" x14ac:dyDescent="0.25">
      <c r="A60" s="4"/>
      <c r="B60" s="4" t="s">
        <v>61</v>
      </c>
      <c r="C60" s="4"/>
      <c r="D60" s="5"/>
      <c r="E60" s="5"/>
      <c r="F60" s="4"/>
      <c r="G60" s="4"/>
    </row>
    <row r="61" spans="1:7" x14ac:dyDescent="0.25">
      <c r="A61" s="4"/>
      <c r="B61" s="4"/>
      <c r="C61" s="4"/>
      <c r="D61" s="5"/>
      <c r="E61" s="5"/>
      <c r="F61" s="4"/>
      <c r="G61" s="4"/>
    </row>
    <row r="62" spans="1:7" x14ac:dyDescent="0.25">
      <c r="A62" s="4"/>
      <c r="B62" s="4" t="s">
        <v>60</v>
      </c>
      <c r="C62" s="4"/>
      <c r="D62" s="5">
        <v>1000000</v>
      </c>
      <c r="E62" s="5"/>
      <c r="F62" s="4"/>
      <c r="G62" s="4"/>
    </row>
    <row r="63" spans="1:7" x14ac:dyDescent="0.25">
      <c r="A63" s="4"/>
      <c r="B63" s="4" t="s">
        <v>59</v>
      </c>
      <c r="C63" s="4"/>
      <c r="D63" s="9">
        <v>1</v>
      </c>
      <c r="E63" s="5"/>
      <c r="F63" s="4"/>
      <c r="G63" s="4"/>
    </row>
    <row r="64" spans="1:7" x14ac:dyDescent="0.25">
      <c r="A64" s="4"/>
      <c r="B64" s="4" t="s">
        <v>58</v>
      </c>
      <c r="C64" s="4"/>
      <c r="D64" s="9">
        <v>1.29</v>
      </c>
      <c r="E64" s="5"/>
      <c r="F64" s="4"/>
      <c r="G64" s="4"/>
    </row>
    <row r="65" spans="1:7" x14ac:dyDescent="0.25">
      <c r="A65" s="4"/>
      <c r="B65" s="4" t="s">
        <v>57</v>
      </c>
      <c r="C65" s="4"/>
      <c r="D65" s="5">
        <f>+D62*(D64-D63)</f>
        <v>290000.00000000006</v>
      </c>
      <c r="E65" s="5"/>
      <c r="F65" s="4"/>
      <c r="G65" s="4"/>
    </row>
    <row r="66" spans="1:7" x14ac:dyDescent="0.25">
      <c r="A66" s="4"/>
      <c r="B66" s="4"/>
      <c r="C66" s="4"/>
      <c r="D66" s="5"/>
      <c r="E66" s="5"/>
      <c r="F66" s="4"/>
      <c r="G66" s="4"/>
    </row>
    <row r="67" spans="1:7" x14ac:dyDescent="0.25">
      <c r="A67" s="4"/>
      <c r="B67" s="4"/>
      <c r="C67" s="4"/>
      <c r="D67" s="5" t="s">
        <v>11</v>
      </c>
      <c r="E67" s="5" t="s">
        <v>9</v>
      </c>
      <c r="F67" s="4"/>
      <c r="G67" s="4"/>
    </row>
    <row r="68" spans="1:7" x14ac:dyDescent="0.25">
      <c r="A68" s="4">
        <v>1</v>
      </c>
      <c r="B68" s="4" t="s">
        <v>56</v>
      </c>
      <c r="C68" s="4"/>
      <c r="D68" s="5">
        <f>1000000*1.29</f>
        <v>1290000</v>
      </c>
      <c r="E68" s="5"/>
      <c r="F68" s="4"/>
      <c r="G68" s="4"/>
    </row>
    <row r="69" spans="1:7" x14ac:dyDescent="0.25">
      <c r="A69" s="4"/>
      <c r="B69" s="4"/>
      <c r="C69" s="4" t="s">
        <v>53</v>
      </c>
      <c r="D69" s="5"/>
      <c r="E69" s="5">
        <f>+D62</f>
        <v>1000000</v>
      </c>
      <c r="F69" s="4"/>
      <c r="G69" s="4"/>
    </row>
    <row r="70" spans="1:7" x14ac:dyDescent="0.25">
      <c r="A70" s="4"/>
      <c r="B70" s="4"/>
      <c r="C70" s="4" t="s">
        <v>55</v>
      </c>
      <c r="D70" s="5"/>
      <c r="E70" s="5">
        <f>+D65</f>
        <v>290000.00000000006</v>
      </c>
      <c r="F70" s="4"/>
      <c r="G70" s="4"/>
    </row>
    <row r="71" spans="1:7" x14ac:dyDescent="0.25">
      <c r="A71" s="4"/>
      <c r="B71" s="4"/>
      <c r="C71" s="4"/>
      <c r="D71" s="5"/>
      <c r="E71" s="5"/>
      <c r="F71" s="4"/>
      <c r="G71" s="4"/>
    </row>
    <row r="72" spans="1:7" x14ac:dyDescent="0.25">
      <c r="A72" s="4">
        <v>2</v>
      </c>
      <c r="B72" s="4" t="s">
        <v>54</v>
      </c>
      <c r="C72" s="4"/>
      <c r="D72" s="5">
        <v>200000</v>
      </c>
      <c r="E72" s="5"/>
      <c r="F72" s="4"/>
      <c r="G72" s="4"/>
    </row>
    <row r="73" spans="1:7" x14ac:dyDescent="0.25">
      <c r="A73" s="4"/>
      <c r="B73" s="4"/>
      <c r="C73" s="4" t="s">
        <v>53</v>
      </c>
      <c r="D73" s="5"/>
      <c r="E73" s="5">
        <f>+D72</f>
        <v>200000</v>
      </c>
      <c r="F73" s="4"/>
      <c r="G73" s="4"/>
    </row>
    <row r="74" spans="1:7" x14ac:dyDescent="0.25">
      <c r="A74" s="4"/>
      <c r="B74" s="4"/>
      <c r="C74" s="4"/>
      <c r="D74" s="5"/>
      <c r="E74" s="5"/>
      <c r="F74" s="4"/>
      <c r="G74" s="4"/>
    </row>
    <row r="75" spans="1:7" x14ac:dyDescent="0.25">
      <c r="A75" s="4">
        <v>3</v>
      </c>
      <c r="B75" s="4" t="s">
        <v>52</v>
      </c>
      <c r="C75" s="4"/>
      <c r="D75" s="5">
        <v>450000</v>
      </c>
      <c r="E75" s="5"/>
      <c r="F75" s="4"/>
      <c r="G75" s="4"/>
    </row>
    <row r="76" spans="1:7" x14ac:dyDescent="0.25">
      <c r="A76" s="4"/>
      <c r="B76" s="4" t="s">
        <v>51</v>
      </c>
      <c r="C76" s="4"/>
      <c r="D76" s="5">
        <v>300000</v>
      </c>
      <c r="E76" s="5"/>
      <c r="F76" s="4"/>
      <c r="G76" s="4"/>
    </row>
    <row r="77" spans="1:7" x14ac:dyDescent="0.25">
      <c r="A77" s="4"/>
      <c r="B77" s="4"/>
      <c r="C77" s="4" t="s">
        <v>50</v>
      </c>
      <c r="D77" s="5"/>
      <c r="E77" s="5">
        <f>+D75+D76</f>
        <v>750000</v>
      </c>
      <c r="F77" s="4"/>
      <c r="G77" s="4"/>
    </row>
    <row r="78" spans="1:7" x14ac:dyDescent="0.25">
      <c r="A78" s="4"/>
      <c r="B78" s="4"/>
      <c r="C78" s="4"/>
      <c r="D78" s="5"/>
      <c r="E78" s="5"/>
      <c r="F78" s="4"/>
      <c r="G78" s="4"/>
    </row>
    <row r="79" spans="1:7" x14ac:dyDescent="0.25">
      <c r="A79" s="4">
        <v>3.1</v>
      </c>
      <c r="B79" s="4" t="s">
        <v>49</v>
      </c>
      <c r="C79" s="4"/>
      <c r="D79" s="5">
        <v>100000</v>
      </c>
      <c r="E79" s="5"/>
      <c r="F79" s="4"/>
      <c r="G79" s="4"/>
    </row>
    <row r="80" spans="1:7" x14ac:dyDescent="0.25">
      <c r="A80" s="4"/>
      <c r="B80" s="4" t="s">
        <v>48</v>
      </c>
      <c r="C80" s="4"/>
      <c r="D80" s="5">
        <v>50000</v>
      </c>
      <c r="E80" s="5"/>
      <c r="F80" s="4"/>
      <c r="G80" s="4"/>
    </row>
    <row r="81" spans="1:7" x14ac:dyDescent="0.25">
      <c r="A81" s="4"/>
      <c r="B81" s="4"/>
      <c r="C81" s="4" t="s">
        <v>45</v>
      </c>
      <c r="D81" s="5"/>
      <c r="E81" s="5">
        <f>+D79+D80</f>
        <v>150000</v>
      </c>
      <c r="F81" s="4"/>
      <c r="G81" s="4"/>
    </row>
    <row r="82" spans="1:7" x14ac:dyDescent="0.25">
      <c r="A82" s="4"/>
      <c r="B82" s="4"/>
      <c r="C82" s="4"/>
      <c r="D82" s="5"/>
      <c r="E82" s="5"/>
      <c r="F82" s="4"/>
      <c r="G82" s="4"/>
    </row>
    <row r="83" spans="1:7" x14ac:dyDescent="0.25">
      <c r="A83" s="4">
        <v>4</v>
      </c>
      <c r="B83" s="4"/>
      <c r="C83" s="4" t="s">
        <v>3</v>
      </c>
      <c r="D83" s="5"/>
      <c r="E83" s="5">
        <v>40000</v>
      </c>
      <c r="F83" s="4"/>
      <c r="G83" s="4"/>
    </row>
    <row r="84" spans="1:7" x14ac:dyDescent="0.25">
      <c r="A84" s="4"/>
      <c r="B84" s="4" t="s">
        <v>47</v>
      </c>
      <c r="C84" s="4"/>
      <c r="D84" s="5">
        <f>+E83</f>
        <v>40000</v>
      </c>
      <c r="E84" s="5"/>
      <c r="F84" s="4"/>
      <c r="G84" s="4"/>
    </row>
    <row r="85" spans="1:7" x14ac:dyDescent="0.25">
      <c r="A85" s="4"/>
      <c r="B85" s="4"/>
      <c r="C85" s="4" t="s">
        <v>47</v>
      </c>
      <c r="D85" s="5"/>
      <c r="E85" s="5">
        <f>+D84</f>
        <v>40000</v>
      </c>
      <c r="F85" s="4"/>
      <c r="G85" s="4"/>
    </row>
    <row r="86" spans="1:7" x14ac:dyDescent="0.25">
      <c r="A86" s="4"/>
      <c r="B86" s="4" t="s">
        <v>46</v>
      </c>
      <c r="C86" s="4"/>
      <c r="D86" s="5">
        <f>+E85</f>
        <v>40000</v>
      </c>
      <c r="E86" s="5"/>
      <c r="F86" s="4"/>
      <c r="G86" s="4"/>
    </row>
    <row r="87" spans="1:7" x14ac:dyDescent="0.25">
      <c r="A87" s="4"/>
      <c r="B87" s="4"/>
      <c r="C87" s="4"/>
      <c r="D87" s="5"/>
      <c r="E87" s="5"/>
      <c r="F87" s="4"/>
      <c r="G87" s="4"/>
    </row>
    <row r="88" spans="1:7" x14ac:dyDescent="0.25">
      <c r="A88" s="4">
        <v>5</v>
      </c>
      <c r="B88" s="4" t="s">
        <v>45</v>
      </c>
      <c r="C88" s="4"/>
      <c r="D88" s="5">
        <v>150000</v>
      </c>
      <c r="E88" s="5"/>
      <c r="F88" s="4"/>
      <c r="G88" s="4"/>
    </row>
    <row r="89" spans="1:7" x14ac:dyDescent="0.25">
      <c r="A89" s="4"/>
      <c r="B89" s="4"/>
      <c r="C89" s="4" t="s">
        <v>44</v>
      </c>
      <c r="D89" s="5"/>
      <c r="E89" s="5">
        <f>+D88</f>
        <v>150000</v>
      </c>
      <c r="F89" s="4"/>
      <c r="G89" s="4"/>
    </row>
    <row r="90" spans="1:7" x14ac:dyDescent="0.25">
      <c r="A90" s="4"/>
      <c r="B90" s="4"/>
      <c r="C90" s="4"/>
      <c r="D90" s="5"/>
      <c r="E90" s="5"/>
      <c r="F90" s="4"/>
      <c r="G90" s="4"/>
    </row>
    <row r="91" spans="1:7" x14ac:dyDescent="0.25">
      <c r="A91" s="4"/>
      <c r="B91" s="4"/>
      <c r="C91" s="4"/>
      <c r="D91" s="5"/>
      <c r="E91" s="5"/>
      <c r="F91" s="4"/>
      <c r="G91" s="4"/>
    </row>
    <row r="92" spans="1:7" x14ac:dyDescent="0.25">
      <c r="A92" s="4">
        <v>6</v>
      </c>
      <c r="B92" s="4" t="s">
        <v>43</v>
      </c>
      <c r="C92" s="4"/>
      <c r="D92" s="5"/>
      <c r="E92" s="5">
        <v>1100000</v>
      </c>
      <c r="F92" s="4"/>
      <c r="G92" s="4"/>
    </row>
    <row r="93" spans="1:7" x14ac:dyDescent="0.25">
      <c r="A93" s="4"/>
      <c r="B93" s="4" t="s">
        <v>42</v>
      </c>
      <c r="C93" s="4"/>
      <c r="D93" s="5"/>
      <c r="E93" s="7">
        <v>-300000</v>
      </c>
      <c r="F93" s="4"/>
      <c r="G93" s="4"/>
    </row>
    <row r="94" spans="1:7" x14ac:dyDescent="0.25">
      <c r="A94" s="4"/>
      <c r="B94" s="4" t="s">
        <v>41</v>
      </c>
      <c r="C94" s="4"/>
      <c r="D94" s="5"/>
      <c r="E94" s="5">
        <f>SUM(E92:E93)</f>
        <v>800000</v>
      </c>
      <c r="F94" s="4"/>
      <c r="G94" s="4"/>
    </row>
    <row r="95" spans="1:7" x14ac:dyDescent="0.25">
      <c r="A95" s="4"/>
      <c r="B95" s="4" t="s">
        <v>10</v>
      </c>
      <c r="C95" s="4"/>
      <c r="D95" s="5"/>
      <c r="E95" s="5"/>
      <c r="F95" s="4"/>
      <c r="G95" s="4"/>
    </row>
    <row r="96" spans="1:7" x14ac:dyDescent="0.25">
      <c r="A96" s="4"/>
      <c r="B96" s="4" t="s">
        <v>40</v>
      </c>
      <c r="C96" s="4"/>
      <c r="D96" s="5"/>
      <c r="E96" s="5"/>
      <c r="F96" s="4"/>
      <c r="G96" s="4"/>
    </row>
    <row r="97" spans="1:7" x14ac:dyDescent="0.25">
      <c r="A97" s="4"/>
      <c r="B97" s="4" t="s">
        <v>39</v>
      </c>
      <c r="C97" s="4"/>
      <c r="D97" s="5"/>
      <c r="E97" s="5">
        <f>+D75</f>
        <v>450000</v>
      </c>
      <c r="F97" s="4"/>
      <c r="G97" s="4"/>
    </row>
    <row r="98" spans="1:7" x14ac:dyDescent="0.25">
      <c r="A98" s="4"/>
      <c r="B98" s="4" t="s">
        <v>38</v>
      </c>
      <c r="C98" s="4"/>
      <c r="D98" s="5"/>
      <c r="E98" s="8">
        <f>+D76</f>
        <v>300000</v>
      </c>
      <c r="F98" s="4"/>
      <c r="G98" s="4"/>
    </row>
    <row r="99" spans="1:7" x14ac:dyDescent="0.25">
      <c r="A99" s="4"/>
      <c r="B99" s="4" t="s">
        <v>37</v>
      </c>
      <c r="C99" s="4"/>
      <c r="D99" s="5"/>
      <c r="E99" s="7">
        <f>-D79-D80</f>
        <v>-150000</v>
      </c>
      <c r="F99" s="4"/>
      <c r="G99" s="4"/>
    </row>
    <row r="100" spans="1:7" x14ac:dyDescent="0.25">
      <c r="A100" s="4"/>
      <c r="B100" s="4" t="s">
        <v>36</v>
      </c>
      <c r="C100" s="4"/>
      <c r="D100" s="5"/>
      <c r="E100" s="5">
        <f>SUM(E97:E99)</f>
        <v>600000</v>
      </c>
      <c r="F100" s="4"/>
      <c r="G100" s="4"/>
    </row>
    <row r="101" spans="1:7" ht="15.75" thickBot="1" x14ac:dyDescent="0.3">
      <c r="A101" s="4"/>
      <c r="B101" s="4" t="s">
        <v>35</v>
      </c>
      <c r="C101" s="4"/>
      <c r="D101" s="5"/>
      <c r="E101" s="6">
        <f>+E94+E100</f>
        <v>1400000</v>
      </c>
      <c r="F101" s="4"/>
      <c r="G101" s="4"/>
    </row>
    <row r="102" spans="1:7" ht="15.75" thickTop="1" x14ac:dyDescent="0.25">
      <c r="A102" s="4"/>
      <c r="B102" s="4"/>
      <c r="C102" s="4"/>
      <c r="D102" s="5"/>
      <c r="E102" s="5"/>
      <c r="F102" s="4"/>
      <c r="G102" s="4"/>
    </row>
    <row r="103" spans="1:7" x14ac:dyDescent="0.25">
      <c r="A103" s="4"/>
      <c r="B103" s="4"/>
      <c r="C103" s="4"/>
      <c r="D103" s="5"/>
      <c r="E103" s="5"/>
      <c r="F103" s="4"/>
      <c r="G103" s="4"/>
    </row>
    <row r="104" spans="1:7" x14ac:dyDescent="0.25">
      <c r="A104" s="4"/>
      <c r="B104" s="4" t="s">
        <v>34</v>
      </c>
      <c r="C104" s="4"/>
      <c r="D104" s="5"/>
      <c r="E104" s="5"/>
      <c r="F104" s="4"/>
      <c r="G104" s="4"/>
    </row>
    <row r="105" spans="1:7" x14ac:dyDescent="0.25">
      <c r="A105" s="4"/>
      <c r="B105" s="4"/>
      <c r="C105" s="4" t="s">
        <v>33</v>
      </c>
      <c r="D105" s="5" t="s">
        <v>32</v>
      </c>
      <c r="E105" s="5" t="s">
        <v>31</v>
      </c>
      <c r="F105" s="4" t="s">
        <v>30</v>
      </c>
      <c r="G105" s="4" t="s">
        <v>29</v>
      </c>
    </row>
    <row r="106" spans="1:7" x14ac:dyDescent="0.25">
      <c r="A106" s="4"/>
      <c r="B106" s="4" t="s">
        <v>28</v>
      </c>
      <c r="C106" s="5">
        <v>7000000</v>
      </c>
      <c r="D106" s="5">
        <v>600000</v>
      </c>
      <c r="E106" s="5">
        <v>2600000</v>
      </c>
      <c r="F106" s="5">
        <v>400000</v>
      </c>
      <c r="G106" s="5">
        <f>SUM(C106:F106)</f>
        <v>10600000</v>
      </c>
    </row>
    <row r="107" spans="1:7" x14ac:dyDescent="0.25">
      <c r="A107" s="4"/>
      <c r="B107" s="4" t="s">
        <v>27</v>
      </c>
      <c r="C107" s="5"/>
      <c r="D107" s="5"/>
      <c r="E107" s="5"/>
      <c r="F107" s="5"/>
      <c r="G107" s="5">
        <f>SUM(C107:F107)</f>
        <v>0</v>
      </c>
    </row>
    <row r="108" spans="1:7" x14ac:dyDescent="0.25">
      <c r="A108" s="4">
        <v>1</v>
      </c>
      <c r="B108" s="4" t="s">
        <v>26</v>
      </c>
      <c r="C108" s="5">
        <f>+E69</f>
        <v>1000000</v>
      </c>
      <c r="D108" s="5">
        <f>+E70</f>
        <v>290000.00000000006</v>
      </c>
      <c r="E108" s="5"/>
      <c r="F108" s="5"/>
      <c r="G108" s="5">
        <f>SUM(C108:F108)</f>
        <v>1290000</v>
      </c>
    </row>
    <row r="109" spans="1:7" x14ac:dyDescent="0.25">
      <c r="A109" s="4">
        <v>2</v>
      </c>
      <c r="B109" s="4" t="s">
        <v>25</v>
      </c>
      <c r="C109" s="5">
        <f>+E73</f>
        <v>200000</v>
      </c>
      <c r="D109" s="5"/>
      <c r="E109" s="5">
        <f>-D72</f>
        <v>-200000</v>
      </c>
      <c r="F109" s="5"/>
      <c r="G109" s="5">
        <f>SUM(C109:F109)</f>
        <v>0</v>
      </c>
    </row>
    <row r="110" spans="1:7" x14ac:dyDescent="0.25">
      <c r="A110" s="4">
        <v>5</v>
      </c>
      <c r="B110" s="4" t="s">
        <v>24</v>
      </c>
      <c r="C110" s="5"/>
      <c r="D110" s="5"/>
      <c r="E110" s="5">
        <f>-E89</f>
        <v>-150000</v>
      </c>
      <c r="F110" s="5"/>
      <c r="G110" s="5">
        <f>SUM(C110:F110)</f>
        <v>-150000</v>
      </c>
    </row>
    <row r="111" spans="1:7" x14ac:dyDescent="0.25">
      <c r="A111" s="4">
        <v>6</v>
      </c>
      <c r="B111" s="4" t="s">
        <v>23</v>
      </c>
      <c r="C111" s="5"/>
      <c r="D111" s="5"/>
      <c r="E111" s="5">
        <f>+E94</f>
        <v>800000</v>
      </c>
      <c r="F111" s="5">
        <f>+E100</f>
        <v>600000</v>
      </c>
      <c r="G111" s="5">
        <f>SUM(C111:F111)</f>
        <v>1400000</v>
      </c>
    </row>
    <row r="112" spans="1:7" x14ac:dyDescent="0.25">
      <c r="A112" s="4">
        <v>4</v>
      </c>
      <c r="B112" s="4" t="s">
        <v>22</v>
      </c>
      <c r="C112" s="5"/>
      <c r="D112" s="5"/>
      <c r="E112" s="5">
        <f>D86</f>
        <v>40000</v>
      </c>
      <c r="F112" s="5">
        <f>-E85</f>
        <v>-40000</v>
      </c>
      <c r="G112" s="5">
        <f>SUM(C112:F112)</f>
        <v>0</v>
      </c>
    </row>
    <row r="113" spans="1:7" ht="15.75" thickBot="1" x14ac:dyDescent="0.3">
      <c r="A113" s="4"/>
      <c r="B113" s="4"/>
      <c r="C113" s="6">
        <f>SUM(C106:C112)</f>
        <v>8200000</v>
      </c>
      <c r="D113" s="6">
        <f>SUM(D106:D112)</f>
        <v>890000</v>
      </c>
      <c r="E113" s="6">
        <f>SUM(E106:E112)</f>
        <v>3090000</v>
      </c>
      <c r="F113" s="6">
        <f>SUM(F106:F112)</f>
        <v>960000</v>
      </c>
      <c r="G113" s="6">
        <f>SUM(G106:G112)</f>
        <v>13140000</v>
      </c>
    </row>
    <row r="114" spans="1:7" ht="15.75" thickTop="1" x14ac:dyDescent="0.25"/>
  </sheetData>
  <hyperlinks>
    <hyperlink ref="A1" location="Main!A1" display="Main" xr:uid="{A846C26A-2310-48FF-B777-E1CCD76C36B6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A037-E3F7-47F1-B39A-2B81632AF0A4}">
  <dimension ref="A1:F97"/>
  <sheetViews>
    <sheetView zoomScale="85" zoomScaleNormal="85" workbookViewId="0"/>
  </sheetViews>
  <sheetFormatPr defaultRowHeight="12" x14ac:dyDescent="0.2"/>
  <cols>
    <col min="1" max="16384" width="9.140625" style="4"/>
  </cols>
  <sheetData>
    <row r="1" spans="1:5" ht="15" x14ac:dyDescent="0.25">
      <c r="A1" s="21" t="s">
        <v>215</v>
      </c>
    </row>
    <row r="2" spans="1:5" x14ac:dyDescent="0.2">
      <c r="B2" s="4" t="s">
        <v>121</v>
      </c>
    </row>
    <row r="3" spans="1:5" x14ac:dyDescent="0.2">
      <c r="B3" s="4" t="s">
        <v>120</v>
      </c>
    </row>
    <row r="5" spans="1:5" x14ac:dyDescent="0.2">
      <c r="B5" s="4" t="s">
        <v>119</v>
      </c>
    </row>
    <row r="7" spans="1:5" x14ac:dyDescent="0.2">
      <c r="B7" s="4" t="s">
        <v>116</v>
      </c>
    </row>
    <row r="9" spans="1:5" x14ac:dyDescent="0.2">
      <c r="B9" s="4" t="s">
        <v>118</v>
      </c>
      <c r="E9" s="4">
        <v>2134</v>
      </c>
    </row>
    <row r="10" spans="1:5" x14ac:dyDescent="0.2">
      <c r="B10" s="4" t="s">
        <v>117</v>
      </c>
      <c r="E10" s="4">
        <v>174</v>
      </c>
    </row>
    <row r="11" spans="1:5" ht="12.75" thickBot="1" x14ac:dyDescent="0.25">
      <c r="B11" s="4" t="s">
        <v>116</v>
      </c>
      <c r="E11" s="10">
        <f>SUM(E9:E10)</f>
        <v>2308</v>
      </c>
    </row>
    <row r="12" spans="1:5" ht="12.75" thickTop="1" x14ac:dyDescent="0.2"/>
    <row r="13" spans="1:5" x14ac:dyDescent="0.2">
      <c r="B13" s="4" t="s">
        <v>115</v>
      </c>
    </row>
    <row r="14" spans="1:5" x14ac:dyDescent="0.2">
      <c r="B14" s="4" t="s">
        <v>112</v>
      </c>
      <c r="E14" s="4">
        <v>665</v>
      </c>
    </row>
    <row r="15" spans="1:5" x14ac:dyDescent="0.2">
      <c r="B15" s="4" t="s">
        <v>114</v>
      </c>
      <c r="E15" s="4">
        <v>28</v>
      </c>
    </row>
    <row r="16" spans="1:5" ht="12.75" thickBot="1" x14ac:dyDescent="0.25">
      <c r="B16" s="4" t="s">
        <v>113</v>
      </c>
      <c r="E16" s="10">
        <f>SUM(E14:E15)</f>
        <v>693</v>
      </c>
    </row>
    <row r="17" spans="2:5" ht="12.75" thickTop="1" x14ac:dyDescent="0.2"/>
    <row r="18" spans="2:5" x14ac:dyDescent="0.2">
      <c r="B18" s="4" t="s">
        <v>109</v>
      </c>
    </row>
    <row r="19" spans="2:5" x14ac:dyDescent="0.2">
      <c r="B19" s="4" t="s">
        <v>112</v>
      </c>
      <c r="E19" s="4">
        <v>395</v>
      </c>
    </row>
    <row r="20" spans="2:5" x14ac:dyDescent="0.2">
      <c r="B20" s="4" t="s">
        <v>111</v>
      </c>
      <c r="E20" s="4">
        <v>26</v>
      </c>
    </row>
    <row r="21" spans="2:5" x14ac:dyDescent="0.2">
      <c r="B21" s="4" t="s">
        <v>110</v>
      </c>
      <c r="E21" s="4">
        <v>32</v>
      </c>
    </row>
    <row r="22" spans="2:5" ht="12.75" thickBot="1" x14ac:dyDescent="0.25">
      <c r="B22" s="4" t="s">
        <v>109</v>
      </c>
      <c r="E22" s="10">
        <f>SUM(E19:E21)</f>
        <v>453</v>
      </c>
    </row>
    <row r="23" spans="2:5" ht="12.75" thickTop="1" x14ac:dyDescent="0.2"/>
    <row r="26" spans="2:5" x14ac:dyDescent="0.2">
      <c r="B26" s="4" t="s">
        <v>108</v>
      </c>
    </row>
    <row r="27" spans="2:5" x14ac:dyDescent="0.2">
      <c r="B27" s="4" t="s">
        <v>107</v>
      </c>
      <c r="D27" s="4">
        <v>320</v>
      </c>
    </row>
    <row r="28" spans="2:5" x14ac:dyDescent="0.2">
      <c r="B28" s="4" t="s">
        <v>106</v>
      </c>
      <c r="D28" s="4">
        <v>808</v>
      </c>
    </row>
    <row r="29" spans="2:5" x14ac:dyDescent="0.2">
      <c r="B29" s="4" t="s">
        <v>105</v>
      </c>
      <c r="D29" s="4">
        <v>-44</v>
      </c>
    </row>
    <row r="30" spans="2:5" x14ac:dyDescent="0.2">
      <c r="B30" s="4" t="s">
        <v>104</v>
      </c>
      <c r="D30" s="4">
        <v>892</v>
      </c>
    </row>
    <row r="31" spans="2:5" x14ac:dyDescent="0.2">
      <c r="B31" s="4" t="s">
        <v>103</v>
      </c>
      <c r="D31" s="4">
        <v>-214</v>
      </c>
    </row>
    <row r="32" spans="2:5" x14ac:dyDescent="0.2">
      <c r="B32" s="4" t="s">
        <v>102</v>
      </c>
      <c r="D32" s="4">
        <v>68</v>
      </c>
    </row>
    <row r="33" spans="2:6" x14ac:dyDescent="0.2">
      <c r="B33" s="4" t="s">
        <v>101</v>
      </c>
      <c r="D33" s="4">
        <v>-37</v>
      </c>
    </row>
    <row r="34" spans="2:6" x14ac:dyDescent="0.2">
      <c r="B34" s="4" t="s">
        <v>100</v>
      </c>
      <c r="D34" s="4">
        <v>166</v>
      </c>
    </row>
    <row r="35" spans="2:6" x14ac:dyDescent="0.2">
      <c r="B35" s="4" t="s">
        <v>99</v>
      </c>
      <c r="D35" s="4">
        <v>-66</v>
      </c>
    </row>
    <row r="36" spans="2:6" ht="12.75" thickBot="1" x14ac:dyDescent="0.25">
      <c r="B36" s="4" t="s">
        <v>91</v>
      </c>
      <c r="E36" s="10">
        <f>SUM(D27:D35)</f>
        <v>1893</v>
      </c>
      <c r="F36" s="4" t="s">
        <v>98</v>
      </c>
    </row>
    <row r="37" spans="2:6" ht="12.75" thickTop="1" x14ac:dyDescent="0.2"/>
    <row r="38" spans="2:6" x14ac:dyDescent="0.2">
      <c r="B38" s="4" t="s">
        <v>97</v>
      </c>
      <c r="E38" s="4">
        <v>764</v>
      </c>
    </row>
    <row r="39" spans="2:6" x14ac:dyDescent="0.2">
      <c r="B39" s="4" t="s">
        <v>41</v>
      </c>
      <c r="E39" s="4">
        <v>192</v>
      </c>
    </row>
    <row r="40" spans="2:6" ht="12.75" thickBot="1" x14ac:dyDescent="0.25">
      <c r="B40" s="4" t="s">
        <v>96</v>
      </c>
      <c r="E40" s="10">
        <f>SUM(E38:E39)</f>
        <v>956</v>
      </c>
    </row>
    <row r="41" spans="2:6" ht="12.75" thickTop="1" x14ac:dyDescent="0.2"/>
    <row r="42" spans="2:6" x14ac:dyDescent="0.2">
      <c r="B42" s="4" t="s">
        <v>95</v>
      </c>
    </row>
    <row r="43" spans="2:6" x14ac:dyDescent="0.2">
      <c r="B43" s="4" t="s">
        <v>94</v>
      </c>
      <c r="E43" s="4">
        <v>1006</v>
      </c>
    </row>
    <row r="44" spans="2:6" x14ac:dyDescent="0.2">
      <c r="B44" s="4" t="s">
        <v>93</v>
      </c>
      <c r="E44" s="4">
        <v>163</v>
      </c>
    </row>
    <row r="45" spans="2:6" x14ac:dyDescent="0.2">
      <c r="B45" s="4" t="s">
        <v>92</v>
      </c>
      <c r="E45" s="4">
        <v>58</v>
      </c>
    </row>
    <row r="46" spans="2:6" ht="12.75" thickBot="1" x14ac:dyDescent="0.25">
      <c r="E46" s="10">
        <f>SUM(E43:E45)</f>
        <v>1227</v>
      </c>
    </row>
    <row r="47" spans="2:6" ht="12.75" thickTop="1" x14ac:dyDescent="0.2"/>
    <row r="50" spans="2:5" x14ac:dyDescent="0.2">
      <c r="B50" s="4" t="s">
        <v>91</v>
      </c>
      <c r="E50" s="4">
        <f>E36</f>
        <v>1893</v>
      </c>
    </row>
    <row r="51" spans="2:5" x14ac:dyDescent="0.2">
      <c r="B51" s="4" t="s">
        <v>90</v>
      </c>
      <c r="E51" s="11">
        <v>210</v>
      </c>
    </row>
    <row r="52" spans="2:5" x14ac:dyDescent="0.2">
      <c r="E52" s="11">
        <f>SUM(E50:E51)</f>
        <v>2103</v>
      </c>
    </row>
    <row r="53" spans="2:5" x14ac:dyDescent="0.2">
      <c r="B53" s="4" t="s">
        <v>89</v>
      </c>
    </row>
    <row r="54" spans="2:5" x14ac:dyDescent="0.2">
      <c r="B54" s="4" t="s">
        <v>88</v>
      </c>
      <c r="E54" s="4">
        <v>1401</v>
      </c>
    </row>
    <row r="55" spans="2:5" x14ac:dyDescent="0.2">
      <c r="B55" s="4" t="s">
        <v>87</v>
      </c>
      <c r="E55" s="4">
        <v>1161</v>
      </c>
    </row>
    <row r="56" spans="2:5" x14ac:dyDescent="0.2">
      <c r="B56" s="4" t="s">
        <v>86</v>
      </c>
      <c r="E56" s="4">
        <v>31</v>
      </c>
    </row>
    <row r="57" spans="2:5" x14ac:dyDescent="0.2">
      <c r="B57" s="4" t="s">
        <v>56</v>
      </c>
      <c r="E57" s="11">
        <v>26</v>
      </c>
    </row>
    <row r="58" spans="2:5" x14ac:dyDescent="0.2">
      <c r="E58" s="4">
        <f>SUM(E54:E57)</f>
        <v>2619</v>
      </c>
    </row>
    <row r="59" spans="2:5" ht="12.75" thickBot="1" x14ac:dyDescent="0.25">
      <c r="B59" s="4" t="s">
        <v>85</v>
      </c>
      <c r="E59" s="10">
        <f>E52+E58</f>
        <v>4722</v>
      </c>
    </row>
    <row r="60" spans="2:5" ht="12.75" thickTop="1" x14ac:dyDescent="0.2"/>
    <row r="61" spans="2:5" x14ac:dyDescent="0.2">
      <c r="B61" s="4" t="s">
        <v>83</v>
      </c>
    </row>
    <row r="62" spans="2:5" x14ac:dyDescent="0.2">
      <c r="B62" s="4" t="s">
        <v>53</v>
      </c>
      <c r="E62" s="4">
        <v>1200</v>
      </c>
    </row>
    <row r="63" spans="2:5" x14ac:dyDescent="0.2">
      <c r="B63" s="4" t="s">
        <v>55</v>
      </c>
      <c r="E63" s="4">
        <v>300</v>
      </c>
    </row>
    <row r="64" spans="2:5" x14ac:dyDescent="0.2">
      <c r="B64" s="4" t="s">
        <v>31</v>
      </c>
      <c r="E64" s="4">
        <f>E40</f>
        <v>956</v>
      </c>
    </row>
    <row r="65" spans="2:5" x14ac:dyDescent="0.2">
      <c r="B65" s="4" t="s">
        <v>84</v>
      </c>
      <c r="E65" s="4">
        <v>109</v>
      </c>
    </row>
    <row r="66" spans="2:5" ht="12.75" thickBot="1" x14ac:dyDescent="0.25">
      <c r="B66" s="4" t="s">
        <v>83</v>
      </c>
      <c r="E66" s="10">
        <f>SUM(E62:E65)</f>
        <v>2565</v>
      </c>
    </row>
    <row r="67" spans="2:5" ht="12.75" thickTop="1" x14ac:dyDescent="0.2"/>
    <row r="68" spans="2:5" x14ac:dyDescent="0.2">
      <c r="B68" s="4" t="s">
        <v>82</v>
      </c>
    </row>
    <row r="69" spans="2:5" x14ac:dyDescent="0.2">
      <c r="B69" s="4" t="s">
        <v>81</v>
      </c>
      <c r="E69" s="11">
        <v>135</v>
      </c>
    </row>
    <row r="70" spans="2:5" x14ac:dyDescent="0.2">
      <c r="E70" s="11">
        <f>SUM(E69)</f>
        <v>135</v>
      </c>
    </row>
    <row r="72" spans="2:5" x14ac:dyDescent="0.2">
      <c r="B72" s="4" t="s">
        <v>80</v>
      </c>
    </row>
    <row r="73" spans="2:5" x14ac:dyDescent="0.2">
      <c r="B73" s="4" t="s">
        <v>79</v>
      </c>
      <c r="E73" s="4">
        <f>E46</f>
        <v>1227</v>
      </c>
    </row>
    <row r="74" spans="2:5" x14ac:dyDescent="0.2">
      <c r="B74" s="4" t="s">
        <v>78</v>
      </c>
      <c r="E74" s="4">
        <v>94</v>
      </c>
    </row>
    <row r="75" spans="2:5" x14ac:dyDescent="0.2">
      <c r="B75" s="4" t="s">
        <v>77</v>
      </c>
      <c r="E75" s="4">
        <v>122</v>
      </c>
    </row>
    <row r="76" spans="2:5" x14ac:dyDescent="0.2">
      <c r="B76" s="4" t="s">
        <v>76</v>
      </c>
      <c r="E76" s="11">
        <v>579</v>
      </c>
    </row>
    <row r="77" spans="2:5" x14ac:dyDescent="0.2">
      <c r="E77" s="11">
        <f>SUM(E73:E76)</f>
        <v>2022</v>
      </c>
    </row>
    <row r="78" spans="2:5" x14ac:dyDescent="0.2">
      <c r="E78" s="4">
        <f>E77+E70</f>
        <v>2157</v>
      </c>
    </row>
    <row r="79" spans="2:5" ht="12.75" thickBot="1" x14ac:dyDescent="0.25">
      <c r="E79" s="10">
        <f>+E78+E66</f>
        <v>4722</v>
      </c>
    </row>
    <row r="80" spans="2:5" ht="12.75" thickTop="1" x14ac:dyDescent="0.2"/>
    <row r="83" spans="2:6" x14ac:dyDescent="0.2">
      <c r="B83" s="4" t="s">
        <v>75</v>
      </c>
    </row>
    <row r="84" spans="2:6" x14ac:dyDescent="0.2">
      <c r="B84" s="4" t="s">
        <v>74</v>
      </c>
      <c r="E84" s="4">
        <v>3809</v>
      </c>
    </row>
    <row r="85" spans="2:6" x14ac:dyDescent="0.2">
      <c r="B85" s="4" t="s">
        <v>73</v>
      </c>
      <c r="E85" s="4">
        <f>-E11</f>
        <v>-2308</v>
      </c>
    </row>
    <row r="86" spans="2:6" x14ac:dyDescent="0.2">
      <c r="B86" s="4" t="s">
        <v>72</v>
      </c>
      <c r="E86" s="4">
        <f>SUM(E84:E85)</f>
        <v>1501</v>
      </c>
    </row>
    <row r="87" spans="2:6" x14ac:dyDescent="0.2">
      <c r="B87" s="4" t="s">
        <v>71</v>
      </c>
      <c r="E87" s="4">
        <f>-E16</f>
        <v>-693</v>
      </c>
    </row>
    <row r="88" spans="2:6" x14ac:dyDescent="0.2">
      <c r="B88" s="4" t="s">
        <v>70</v>
      </c>
      <c r="E88" s="4">
        <f>-E22</f>
        <v>-453</v>
      </c>
    </row>
    <row r="89" spans="2:6" x14ac:dyDescent="0.2">
      <c r="B89" s="4" t="s">
        <v>69</v>
      </c>
      <c r="E89" s="11">
        <v>-55</v>
      </c>
    </row>
    <row r="90" spans="2:6" x14ac:dyDescent="0.2">
      <c r="B90" s="4" t="s">
        <v>43</v>
      </c>
      <c r="E90" s="4">
        <f>SUM(E86:E89)</f>
        <v>300</v>
      </c>
    </row>
    <row r="91" spans="2:6" x14ac:dyDescent="0.2">
      <c r="B91" s="4" t="s">
        <v>68</v>
      </c>
      <c r="E91" s="11">
        <v>-108</v>
      </c>
    </row>
    <row r="92" spans="2:6" x14ac:dyDescent="0.2">
      <c r="B92" s="4" t="s">
        <v>41</v>
      </c>
      <c r="E92" s="4">
        <f>SUM(E90:E91)</f>
        <v>192</v>
      </c>
    </row>
    <row r="93" spans="2:6" x14ac:dyDescent="0.2">
      <c r="B93" s="12" t="s">
        <v>67</v>
      </c>
    </row>
    <row r="94" spans="2:6" x14ac:dyDescent="0.2">
      <c r="B94" s="4" t="s">
        <v>66</v>
      </c>
      <c r="E94" s="11">
        <v>45</v>
      </c>
      <c r="F94" s="4" t="s">
        <v>65</v>
      </c>
    </row>
    <row r="95" spans="2:6" x14ac:dyDescent="0.2">
      <c r="B95" s="4" t="s">
        <v>64</v>
      </c>
      <c r="E95" s="4">
        <f>SUM(E94)</f>
        <v>45</v>
      </c>
    </row>
    <row r="96" spans="2:6" ht="12.75" thickBot="1" x14ac:dyDescent="0.25">
      <c r="E96" s="10">
        <f>E95+E92</f>
        <v>237</v>
      </c>
    </row>
    <row r="97" ht="12.75" thickTop="1" x14ac:dyDescent="0.2"/>
  </sheetData>
  <hyperlinks>
    <hyperlink ref="A1" location="Main!A1" display="Main" xr:uid="{C70972DA-8744-4434-ACE6-5ECBD942662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C681-5103-4048-A085-636259D6318C}">
  <dimension ref="A1:J79"/>
  <sheetViews>
    <sheetView workbookViewId="0"/>
  </sheetViews>
  <sheetFormatPr defaultRowHeight="12" x14ac:dyDescent="0.2"/>
  <cols>
    <col min="1" max="1" width="9.140625" style="4"/>
    <col min="2" max="2" width="36.5703125" style="4" bestFit="1" customWidth="1"/>
    <col min="3" max="5" width="8.7109375" style="4" customWidth="1"/>
    <col min="6" max="6" width="11" style="4" bestFit="1" customWidth="1"/>
    <col min="7" max="7" width="15" style="4" bestFit="1" customWidth="1"/>
    <col min="8" max="8" width="20.5703125" style="4" bestFit="1" customWidth="1"/>
    <col min="9" max="9" width="8.7109375" style="4" customWidth="1"/>
    <col min="10" max="16384" width="9.140625" style="4"/>
  </cols>
  <sheetData>
    <row r="1" spans="1:7" ht="15" x14ac:dyDescent="0.25">
      <c r="A1" s="21" t="s">
        <v>215</v>
      </c>
    </row>
    <row r="2" spans="1:7" x14ac:dyDescent="0.2">
      <c r="B2" s="4" t="s">
        <v>155</v>
      </c>
    </row>
    <row r="3" spans="1:7" x14ac:dyDescent="0.2">
      <c r="B3" s="4" t="s">
        <v>154</v>
      </c>
    </row>
    <row r="5" spans="1:7" x14ac:dyDescent="0.2">
      <c r="B5" s="4" t="s">
        <v>153</v>
      </c>
    </row>
    <row r="8" spans="1:7" x14ac:dyDescent="0.2">
      <c r="F8" s="4" t="s">
        <v>152</v>
      </c>
      <c r="G8" s="4" t="s">
        <v>151</v>
      </c>
    </row>
    <row r="9" spans="1:7" x14ac:dyDescent="0.2">
      <c r="F9" s="4" t="s">
        <v>144</v>
      </c>
      <c r="G9" s="4" t="s">
        <v>144</v>
      </c>
    </row>
    <row r="10" spans="1:7" x14ac:dyDescent="0.2">
      <c r="B10" s="4" t="s">
        <v>150</v>
      </c>
      <c r="F10" s="4">
        <v>325</v>
      </c>
    </row>
    <row r="11" spans="1:7" x14ac:dyDescent="0.2">
      <c r="B11" s="4" t="s">
        <v>149</v>
      </c>
      <c r="G11" s="13">
        <v>9300</v>
      </c>
    </row>
    <row r="12" spans="1:7" x14ac:dyDescent="0.2">
      <c r="B12" s="4" t="s">
        <v>148</v>
      </c>
      <c r="F12" s="13">
        <v>2100</v>
      </c>
    </row>
    <row r="13" spans="1:7" x14ac:dyDescent="0.2">
      <c r="B13" s="4" t="s">
        <v>147</v>
      </c>
      <c r="G13" s="4">
        <v>13</v>
      </c>
    </row>
    <row r="14" spans="1:7" x14ac:dyDescent="0.2">
      <c r="B14" s="4" t="s">
        <v>130</v>
      </c>
      <c r="F14" s="13">
        <v>1850</v>
      </c>
    </row>
    <row r="15" spans="1:7" x14ac:dyDescent="0.2">
      <c r="B15" s="4" t="s">
        <v>129</v>
      </c>
      <c r="F15" s="4">
        <v>190</v>
      </c>
    </row>
    <row r="16" spans="1:7" x14ac:dyDescent="0.2">
      <c r="B16" s="4" t="s">
        <v>128</v>
      </c>
      <c r="F16" s="4">
        <v>160</v>
      </c>
    </row>
    <row r="17" spans="2:8" x14ac:dyDescent="0.2">
      <c r="B17" s="4" t="s">
        <v>127</v>
      </c>
      <c r="F17" s="13">
        <v>2620</v>
      </c>
      <c r="H17" s="13">
        <f>SUM(F14:F17)</f>
        <v>4820</v>
      </c>
    </row>
    <row r="18" spans="2:8" x14ac:dyDescent="0.2">
      <c r="B18" s="4" t="s">
        <v>126</v>
      </c>
      <c r="F18" s="4">
        <v>185</v>
      </c>
    </row>
    <row r="19" spans="2:8" x14ac:dyDescent="0.2">
      <c r="B19" s="4" t="s">
        <v>125</v>
      </c>
      <c r="F19" s="4">
        <v>26</v>
      </c>
    </row>
    <row r="20" spans="2:8" x14ac:dyDescent="0.2">
      <c r="B20" s="4" t="s">
        <v>124</v>
      </c>
      <c r="F20" s="4">
        <v>10</v>
      </c>
    </row>
    <row r="21" spans="2:8" x14ac:dyDescent="0.2">
      <c r="B21" s="4" t="s">
        <v>123</v>
      </c>
      <c r="F21" s="4">
        <v>28</v>
      </c>
    </row>
    <row r="22" spans="2:8" x14ac:dyDescent="0.2">
      <c r="F22" s="13"/>
    </row>
    <row r="23" spans="2:8" x14ac:dyDescent="0.2">
      <c r="F23" s="13"/>
    </row>
    <row r="24" spans="2:8" x14ac:dyDescent="0.2">
      <c r="F24" s="4" t="s">
        <v>146</v>
      </c>
      <c r="G24" s="4" t="s">
        <v>145</v>
      </c>
    </row>
    <row r="25" spans="2:8" x14ac:dyDescent="0.2">
      <c r="F25" s="4" t="s">
        <v>144</v>
      </c>
      <c r="G25" s="4" t="s">
        <v>144</v>
      </c>
    </row>
    <row r="26" spans="2:8" x14ac:dyDescent="0.2">
      <c r="B26" s="4" t="s">
        <v>143</v>
      </c>
      <c r="F26" s="4">
        <v>65</v>
      </c>
      <c r="G26" s="4">
        <v>60</v>
      </c>
    </row>
    <row r="27" spans="2:8" x14ac:dyDescent="0.2">
      <c r="B27" s="4" t="s">
        <v>142</v>
      </c>
      <c r="F27" s="4">
        <v>34</v>
      </c>
      <c r="G27" s="4">
        <v>38</v>
      </c>
    </row>
    <row r="28" spans="2:8" x14ac:dyDescent="0.2">
      <c r="B28" s="4" t="s">
        <v>141</v>
      </c>
      <c r="F28" s="4">
        <v>249</v>
      </c>
      <c r="G28" s="4">
        <v>227</v>
      </c>
    </row>
    <row r="29" spans="2:8" ht="12.75" thickBot="1" x14ac:dyDescent="0.25">
      <c r="F29" s="10">
        <f>SUM(F26:F28)</f>
        <v>348</v>
      </c>
      <c r="G29" s="10">
        <f>SUM(G26:G28)</f>
        <v>325</v>
      </c>
    </row>
    <row r="30" spans="2:8" ht="12.75" thickTop="1" x14ac:dyDescent="0.2"/>
    <row r="31" spans="2:8" x14ac:dyDescent="0.2">
      <c r="B31" s="4" t="s">
        <v>140</v>
      </c>
    </row>
    <row r="33" spans="2:9" x14ac:dyDescent="0.2">
      <c r="B33" s="4" t="s">
        <v>139</v>
      </c>
      <c r="F33" s="4">
        <v>456000</v>
      </c>
      <c r="G33" s="4">
        <v>442000</v>
      </c>
    </row>
    <row r="34" spans="2:9" x14ac:dyDescent="0.2">
      <c r="B34" s="4" t="s">
        <v>138</v>
      </c>
      <c r="F34" s="4">
        <f>F29*1000</f>
        <v>348000</v>
      </c>
      <c r="G34" s="4">
        <f>G29*1000</f>
        <v>325000</v>
      </c>
    </row>
    <row r="36" spans="2:9" x14ac:dyDescent="0.2">
      <c r="B36" s="4" t="s">
        <v>137</v>
      </c>
    </row>
    <row r="38" spans="2:9" x14ac:dyDescent="0.2">
      <c r="B38" s="4" t="s">
        <v>136</v>
      </c>
      <c r="F38" s="4">
        <f>F10</f>
        <v>325</v>
      </c>
    </row>
    <row r="39" spans="2:9" x14ac:dyDescent="0.2">
      <c r="B39" s="4" t="s">
        <v>135</v>
      </c>
      <c r="F39" s="13">
        <f>F12</f>
        <v>2100</v>
      </c>
    </row>
    <row r="40" spans="2:9" x14ac:dyDescent="0.2">
      <c r="B40" s="4" t="s">
        <v>134</v>
      </c>
      <c r="F40" s="4">
        <f>-F29</f>
        <v>-348</v>
      </c>
    </row>
    <row r="41" spans="2:9" x14ac:dyDescent="0.2">
      <c r="B41" s="4" t="s">
        <v>116</v>
      </c>
      <c r="F41" s="4">
        <f>SUM(F38:F40)</f>
        <v>2077</v>
      </c>
    </row>
    <row r="46" spans="2:9" x14ac:dyDescent="0.2">
      <c r="B46" s="4" t="s">
        <v>133</v>
      </c>
    </row>
    <row r="48" spans="2:9" x14ac:dyDescent="0.2">
      <c r="G48" s="4" t="s">
        <v>116</v>
      </c>
      <c r="H48" s="4" t="s">
        <v>132</v>
      </c>
      <c r="I48" s="4" t="s">
        <v>131</v>
      </c>
    </row>
    <row r="49" spans="2:10" x14ac:dyDescent="0.2">
      <c r="B49" s="4" t="s">
        <v>130</v>
      </c>
      <c r="F49" s="13">
        <v>1850</v>
      </c>
      <c r="G49" s="14">
        <f>72*(1/100)</f>
        <v>0.72</v>
      </c>
      <c r="H49" s="14">
        <f>18*(1/100)</f>
        <v>0.18</v>
      </c>
      <c r="I49" s="14">
        <f>10*(1/100)</f>
        <v>0.1</v>
      </c>
      <c r="J49" s="13"/>
    </row>
    <row r="50" spans="2:10" x14ac:dyDescent="0.2">
      <c r="B50" s="4" t="s">
        <v>129</v>
      </c>
      <c r="F50" s="4">
        <v>190</v>
      </c>
      <c r="G50" s="14">
        <f>72*(1/100)</f>
        <v>0.72</v>
      </c>
      <c r="H50" s="14">
        <f>18*(1/100)</f>
        <v>0.18</v>
      </c>
      <c r="I50" s="14">
        <f>10*(1/100)</f>
        <v>0.1</v>
      </c>
      <c r="J50" s="13"/>
    </row>
    <row r="51" spans="2:10" x14ac:dyDescent="0.2">
      <c r="B51" s="4" t="s">
        <v>128</v>
      </c>
      <c r="F51" s="4">
        <v>160</v>
      </c>
      <c r="G51" s="14">
        <f>72*(1/100)</f>
        <v>0.72</v>
      </c>
      <c r="H51" s="14">
        <f>18*(1/100)</f>
        <v>0.18</v>
      </c>
      <c r="I51" s="14">
        <f>10*(1/100)</f>
        <v>0.1</v>
      </c>
      <c r="J51" s="13"/>
    </row>
    <row r="52" spans="2:10" x14ac:dyDescent="0.2">
      <c r="B52" s="4" t="s">
        <v>127</v>
      </c>
      <c r="F52" s="13">
        <v>2620</v>
      </c>
      <c r="G52" s="14">
        <f>72*(1/100)</f>
        <v>0.72</v>
      </c>
      <c r="H52" s="14">
        <f>18*(1/100)</f>
        <v>0.18</v>
      </c>
      <c r="I52" s="14">
        <f>10*(1/100)</f>
        <v>0.1</v>
      </c>
      <c r="J52" s="13"/>
    </row>
    <row r="53" spans="2:10" x14ac:dyDescent="0.2">
      <c r="B53" s="4" t="s">
        <v>126</v>
      </c>
      <c r="F53" s="4">
        <v>185</v>
      </c>
      <c r="G53" s="14">
        <f>100*(1/100)</f>
        <v>1</v>
      </c>
      <c r="H53" s="14">
        <f>0*(1/100)</f>
        <v>0</v>
      </c>
      <c r="I53" s="14">
        <f>0*(1/100)</f>
        <v>0</v>
      </c>
      <c r="J53" s="13"/>
    </row>
    <row r="54" spans="2:10" x14ac:dyDescent="0.2">
      <c r="B54" s="4" t="s">
        <v>125</v>
      </c>
      <c r="F54" s="4">
        <v>26</v>
      </c>
      <c r="G54" s="14">
        <f>0*(1/100)</f>
        <v>0</v>
      </c>
      <c r="H54" s="14">
        <f>100*(1/100)</f>
        <v>1</v>
      </c>
      <c r="I54" s="14">
        <f>0*(1/100)</f>
        <v>0</v>
      </c>
      <c r="J54" s="13"/>
    </row>
    <row r="55" spans="2:10" x14ac:dyDescent="0.2">
      <c r="B55" s="4" t="s">
        <v>124</v>
      </c>
      <c r="F55" s="4">
        <v>10</v>
      </c>
      <c r="G55" s="14">
        <f>0*(1/100)</f>
        <v>0</v>
      </c>
      <c r="H55" s="14">
        <f>0*(1/100)</f>
        <v>0</v>
      </c>
      <c r="I55" s="14">
        <v>1</v>
      </c>
      <c r="J55" s="13"/>
    </row>
    <row r="56" spans="2:10" x14ac:dyDescent="0.2">
      <c r="B56" s="4" t="s">
        <v>123</v>
      </c>
      <c r="F56" s="4">
        <v>28</v>
      </c>
      <c r="G56" s="14">
        <f>60*(1/100)</f>
        <v>0.6</v>
      </c>
      <c r="H56" s="14">
        <f>20*(1/100)</f>
        <v>0.2</v>
      </c>
      <c r="I56" s="14">
        <f>20*(1/100)</f>
        <v>0.2</v>
      </c>
      <c r="J56" s="13"/>
    </row>
    <row r="57" spans="2:10" x14ac:dyDescent="0.2">
      <c r="G57" s="4" t="str">
        <f>G48</f>
        <v>Cost of sales</v>
      </c>
      <c r="H57" s="4" t="str">
        <f>H48</f>
        <v>Distribution costs</v>
      </c>
      <c r="I57" s="4" t="str">
        <f>I48</f>
        <v>Administrative expenses</v>
      </c>
      <c r="J57" s="13"/>
    </row>
    <row r="58" spans="2:10" x14ac:dyDescent="0.2">
      <c r="G58" s="5">
        <f>$F49*G49</f>
        <v>1332</v>
      </c>
      <c r="H58" s="5">
        <f>$F49*H49</f>
        <v>333</v>
      </c>
      <c r="I58" s="5">
        <f>$F49*I49</f>
        <v>185</v>
      </c>
      <c r="J58" s="13"/>
    </row>
    <row r="59" spans="2:10" x14ac:dyDescent="0.2">
      <c r="G59" s="5">
        <f>$F50*G50</f>
        <v>136.79999999999998</v>
      </c>
      <c r="H59" s="5">
        <f>$F50*H50</f>
        <v>34.199999999999996</v>
      </c>
      <c r="I59" s="5">
        <f>$F50*I50</f>
        <v>19</v>
      </c>
      <c r="J59" s="13"/>
    </row>
    <row r="60" spans="2:10" x14ac:dyDescent="0.2">
      <c r="G60" s="5">
        <f>$F51*G51</f>
        <v>115.19999999999999</v>
      </c>
      <c r="H60" s="5">
        <f>$F51*H51</f>
        <v>28.799999999999997</v>
      </c>
      <c r="I60" s="5">
        <f>$F51*I51</f>
        <v>16</v>
      </c>
      <c r="J60" s="13"/>
    </row>
    <row r="61" spans="2:10" x14ac:dyDescent="0.2">
      <c r="G61" s="5">
        <f>$F52*G52</f>
        <v>1886.3999999999999</v>
      </c>
      <c r="H61" s="5">
        <f>$F52*H52</f>
        <v>471.59999999999997</v>
      </c>
      <c r="I61" s="5">
        <f>$F52*I52</f>
        <v>262</v>
      </c>
      <c r="J61" s="13"/>
    </row>
    <row r="62" spans="2:10" x14ac:dyDescent="0.2">
      <c r="G62" s="5">
        <f>$F53*G53</f>
        <v>185</v>
      </c>
      <c r="H62" s="5">
        <f>$F53*H53</f>
        <v>0</v>
      </c>
      <c r="I62" s="5">
        <f>$F53*I53</f>
        <v>0</v>
      </c>
      <c r="J62" s="13"/>
    </row>
    <row r="63" spans="2:10" x14ac:dyDescent="0.2">
      <c r="G63" s="5">
        <f>$F54*G54</f>
        <v>0</v>
      </c>
      <c r="H63" s="5">
        <f>$F54*H54</f>
        <v>26</v>
      </c>
      <c r="I63" s="5">
        <f>$F54*I54</f>
        <v>0</v>
      </c>
      <c r="J63" s="13"/>
    </row>
    <row r="64" spans="2:10" x14ac:dyDescent="0.2">
      <c r="G64" s="5">
        <f>$F55*G55</f>
        <v>0</v>
      </c>
      <c r="H64" s="5">
        <f>$F55*H55</f>
        <v>0</v>
      </c>
      <c r="I64" s="5">
        <f>$F55*I55</f>
        <v>10</v>
      </c>
      <c r="J64" s="13"/>
    </row>
    <row r="65" spans="2:10" x14ac:dyDescent="0.2">
      <c r="G65" s="5">
        <f>$F56*G56</f>
        <v>16.8</v>
      </c>
      <c r="H65" s="5">
        <f>$F56*H56</f>
        <v>5.6000000000000005</v>
      </c>
      <c r="I65" s="5">
        <f>$F56*I56</f>
        <v>5.6000000000000005</v>
      </c>
      <c r="J65" s="13"/>
    </row>
    <row r="66" spans="2:10" ht="12.75" thickBot="1" x14ac:dyDescent="0.25">
      <c r="G66" s="6">
        <f>SUM(G58:G65)</f>
        <v>3672.2</v>
      </c>
      <c r="H66" s="6">
        <f>SUM(H58:H65)</f>
        <v>899.19999999999993</v>
      </c>
      <c r="I66" s="6">
        <f>SUM(I58:I65)</f>
        <v>497.6</v>
      </c>
    </row>
    <row r="67" spans="2:10" ht="12.75" thickTop="1" x14ac:dyDescent="0.2"/>
    <row r="70" spans="2:10" x14ac:dyDescent="0.2">
      <c r="B70" s="4" t="s">
        <v>75</v>
      </c>
    </row>
    <row r="71" spans="2:10" x14ac:dyDescent="0.2">
      <c r="B71" s="4" t="s">
        <v>74</v>
      </c>
      <c r="D71" s="5"/>
      <c r="E71" s="5">
        <f>G11</f>
        <v>9300</v>
      </c>
    </row>
    <row r="72" spans="2:10" x14ac:dyDescent="0.2">
      <c r="B72" s="4" t="s">
        <v>73</v>
      </c>
      <c r="D72" s="5">
        <f>-F41</f>
        <v>-2077</v>
      </c>
      <c r="E72" s="5"/>
    </row>
    <row r="73" spans="2:10" x14ac:dyDescent="0.2">
      <c r="B73" s="4" t="s">
        <v>73</v>
      </c>
      <c r="D73" s="5">
        <f>-G66</f>
        <v>-3672.2</v>
      </c>
      <c r="E73" s="5">
        <f>SUM(D72:D73)</f>
        <v>-5749.2</v>
      </c>
    </row>
    <row r="74" spans="2:10" x14ac:dyDescent="0.2">
      <c r="B74" s="4" t="s">
        <v>72</v>
      </c>
      <c r="D74" s="5"/>
      <c r="E74" s="5">
        <f>SUM(E71:E73)</f>
        <v>3550.8</v>
      </c>
    </row>
    <row r="75" spans="2:10" x14ac:dyDescent="0.2">
      <c r="B75" s="4" t="s">
        <v>122</v>
      </c>
      <c r="D75" s="5"/>
      <c r="E75" s="5">
        <f>G13</f>
        <v>13</v>
      </c>
    </row>
    <row r="76" spans="2:10" x14ac:dyDescent="0.2">
      <c r="B76" s="4" t="str" cm="1">
        <f t="array" ref="B76:B77">TRANSPOSE(H57:I57)</f>
        <v>Distribution costs</v>
      </c>
      <c r="D76" s="5"/>
      <c r="E76" s="5" cm="1">
        <f t="array" ref="E76:E77">-TRANSPOSE(H66:I66)</f>
        <v>-899.19999999999993</v>
      </c>
    </row>
    <row r="77" spans="2:10" x14ac:dyDescent="0.2">
      <c r="B77" s="4" t="str">
        <v>Administrative expenses</v>
      </c>
      <c r="D77" s="5"/>
      <c r="E77" s="5">
        <v>-497.6</v>
      </c>
    </row>
    <row r="78" spans="2:10" ht="12.75" thickBot="1" x14ac:dyDescent="0.25">
      <c r="B78" s="4" t="s">
        <v>43</v>
      </c>
      <c r="D78" s="5"/>
      <c r="E78" s="6">
        <f>SUM(E74:E77)</f>
        <v>2167.0000000000005</v>
      </c>
    </row>
    <row r="79" spans="2:10" ht="12.75" thickTop="1" x14ac:dyDescent="0.2"/>
  </sheetData>
  <hyperlinks>
    <hyperlink ref="A1" location="Main!A1" display="Main" xr:uid="{7D5E4137-77A2-4609-BD47-46826F6C31DB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E96D-2FBB-4210-AEBF-F7679B0AC36A}">
  <dimension ref="A1:G87"/>
  <sheetViews>
    <sheetView workbookViewId="0"/>
  </sheetViews>
  <sheetFormatPr defaultRowHeight="12" x14ac:dyDescent="0.2"/>
  <cols>
    <col min="1" max="4" width="9.140625" style="4"/>
    <col min="5" max="6" width="11.140625" style="4" bestFit="1" customWidth="1"/>
    <col min="7" max="16384" width="9.140625" style="4"/>
  </cols>
  <sheetData>
    <row r="1" spans="1:6" ht="15" x14ac:dyDescent="0.25">
      <c r="A1" s="21" t="s">
        <v>215</v>
      </c>
    </row>
    <row r="2" spans="1:6" x14ac:dyDescent="0.2">
      <c r="B2" s="4" t="s">
        <v>192</v>
      </c>
    </row>
    <row r="3" spans="1:6" x14ac:dyDescent="0.2">
      <c r="B3" s="4" t="s">
        <v>191</v>
      </c>
    </row>
    <row r="6" spans="1:6" x14ac:dyDescent="0.2">
      <c r="B6" s="4" t="s">
        <v>190</v>
      </c>
    </row>
    <row r="7" spans="1:6" x14ac:dyDescent="0.2">
      <c r="B7" s="4" t="s">
        <v>189</v>
      </c>
    </row>
    <row r="10" spans="1:6" x14ac:dyDescent="0.2">
      <c r="F10" s="4" t="s">
        <v>144</v>
      </c>
    </row>
    <row r="11" spans="1:6" x14ac:dyDescent="0.2">
      <c r="B11" s="4" t="s">
        <v>167</v>
      </c>
      <c r="F11" s="13">
        <v>5502</v>
      </c>
    </row>
    <row r="12" spans="1:6" x14ac:dyDescent="0.2">
      <c r="B12" s="4" t="s">
        <v>166</v>
      </c>
      <c r="F12" s="13">
        <v>-1856</v>
      </c>
    </row>
    <row r="13" spans="1:6" x14ac:dyDescent="0.2">
      <c r="B13" s="4" t="s">
        <v>165</v>
      </c>
      <c r="F13" s="13">
        <v>3646</v>
      </c>
    </row>
    <row r="17" spans="2:6" x14ac:dyDescent="0.2">
      <c r="E17" s="4" t="s">
        <v>146</v>
      </c>
      <c r="F17" s="4" t="s">
        <v>145</v>
      </c>
    </row>
    <row r="18" spans="2:6" x14ac:dyDescent="0.2">
      <c r="B18" s="4" t="s">
        <v>83</v>
      </c>
      <c r="E18" s="4" t="s">
        <v>144</v>
      </c>
      <c r="F18" s="4" t="s">
        <v>144</v>
      </c>
    </row>
    <row r="19" spans="2:6" x14ac:dyDescent="0.2">
      <c r="B19" s="4" t="s">
        <v>53</v>
      </c>
      <c r="E19" s="13">
        <v>6030</v>
      </c>
      <c r="F19" s="13">
        <v>5000</v>
      </c>
    </row>
    <row r="20" spans="2:6" x14ac:dyDescent="0.2">
      <c r="B20" s="4" t="s">
        <v>57</v>
      </c>
      <c r="E20" s="13">
        <v>2735</v>
      </c>
      <c r="F20" s="4">
        <v>200</v>
      </c>
    </row>
    <row r="21" spans="2:6" x14ac:dyDescent="0.2">
      <c r="B21" s="4" t="s">
        <v>188</v>
      </c>
      <c r="E21" s="13">
        <v>10058</v>
      </c>
      <c r="F21" s="13">
        <v>8976</v>
      </c>
    </row>
    <row r="22" spans="2:6" x14ac:dyDescent="0.2">
      <c r="B22" s="4" t="s">
        <v>8</v>
      </c>
      <c r="E22" s="13">
        <v>1156</v>
      </c>
      <c r="F22" s="4">
        <v>972</v>
      </c>
    </row>
    <row r="23" spans="2:6" x14ac:dyDescent="0.2">
      <c r="B23" s="4" t="s">
        <v>187</v>
      </c>
      <c r="E23" s="13">
        <v>19979</v>
      </c>
      <c r="F23" s="13">
        <v>15148</v>
      </c>
    </row>
    <row r="28" spans="2:6" x14ac:dyDescent="0.2">
      <c r="B28" s="4" t="s">
        <v>186</v>
      </c>
    </row>
    <row r="30" spans="2:6" x14ac:dyDescent="0.2">
      <c r="B30" s="4" t="s">
        <v>185</v>
      </c>
      <c r="E30" s="4">
        <f>(1340000-920000)*(1/1000)</f>
        <v>420</v>
      </c>
    </row>
    <row r="31" spans="2:6" x14ac:dyDescent="0.2">
      <c r="C31" s="4" t="s">
        <v>184</v>
      </c>
      <c r="F31" s="4">
        <f>(E30)</f>
        <v>420</v>
      </c>
    </row>
    <row r="35" spans="2:6" x14ac:dyDescent="0.2">
      <c r="B35" s="4" t="s">
        <v>183</v>
      </c>
    </row>
    <row r="37" spans="2:6" x14ac:dyDescent="0.2">
      <c r="B37" s="4" t="s">
        <v>182</v>
      </c>
      <c r="E37" s="4">
        <f>170000*(1/1000)</f>
        <v>170</v>
      </c>
    </row>
    <row r="38" spans="2:6" x14ac:dyDescent="0.2">
      <c r="C38" s="4" t="s">
        <v>180</v>
      </c>
      <c r="F38" s="4">
        <f>170000*(1/1000)</f>
        <v>170</v>
      </c>
    </row>
    <row r="41" spans="2:6" x14ac:dyDescent="0.2">
      <c r="B41" s="4" t="s">
        <v>181</v>
      </c>
    </row>
    <row r="43" spans="2:6" x14ac:dyDescent="0.2">
      <c r="B43" s="4" t="s">
        <v>176</v>
      </c>
    </row>
    <row r="44" spans="2:6" x14ac:dyDescent="0.2">
      <c r="C44" s="4" t="s">
        <v>180</v>
      </c>
    </row>
    <row r="45" spans="2:6" x14ac:dyDescent="0.2">
      <c r="B45" s="4" t="s">
        <v>179</v>
      </c>
    </row>
    <row r="46" spans="2:6" x14ac:dyDescent="0.2">
      <c r="C46" s="4" t="s">
        <v>178</v>
      </c>
    </row>
    <row r="49" spans="2:6" x14ac:dyDescent="0.2">
      <c r="B49" s="4" t="s">
        <v>177</v>
      </c>
    </row>
    <row r="51" spans="2:6" x14ac:dyDescent="0.2">
      <c r="B51" s="4" t="s">
        <v>176</v>
      </c>
      <c r="E51" s="4">
        <f>(2.3*30000)*(1/1000)</f>
        <v>69</v>
      </c>
    </row>
    <row r="52" spans="2:6" x14ac:dyDescent="0.2">
      <c r="C52" s="4" t="s">
        <v>175</v>
      </c>
      <c r="F52" s="4">
        <f>(1*30000)*(1/1000)</f>
        <v>30</v>
      </c>
    </row>
    <row r="53" spans="2:6" x14ac:dyDescent="0.2">
      <c r="C53" s="4" t="s">
        <v>174</v>
      </c>
      <c r="F53" s="4">
        <f>((2.3-1)*30000)*(1/1000)</f>
        <v>38.999999999999993</v>
      </c>
    </row>
    <row r="57" spans="2:6" x14ac:dyDescent="0.2">
      <c r="B57" s="4" t="s">
        <v>173</v>
      </c>
      <c r="E57" s="4">
        <f>(3500-4)</f>
        <v>3496</v>
      </c>
    </row>
    <row r="58" spans="2:6" x14ac:dyDescent="0.2">
      <c r="C58" s="4" t="s">
        <v>172</v>
      </c>
      <c r="F58" s="4">
        <f>(1000000)*(1/1000)</f>
        <v>1000</v>
      </c>
    </row>
    <row r="59" spans="2:6" x14ac:dyDescent="0.2">
      <c r="C59" s="4" t="s">
        <v>171</v>
      </c>
      <c r="F59" s="4">
        <f>(((3.5-1)*1000000))*(1/1000)</f>
        <v>2500</v>
      </c>
    </row>
    <row r="60" spans="2:6" x14ac:dyDescent="0.2">
      <c r="B60" s="4" t="s">
        <v>170</v>
      </c>
      <c r="E60" s="4">
        <f>4</f>
        <v>4</v>
      </c>
    </row>
    <row r="63" spans="2:6" x14ac:dyDescent="0.2">
      <c r="B63" s="4" t="s">
        <v>169</v>
      </c>
      <c r="E63" s="4">
        <f>2630000*(1/1000)</f>
        <v>2630</v>
      </c>
    </row>
    <row r="64" spans="2:6" x14ac:dyDescent="0.2">
      <c r="C64" s="4" t="s">
        <v>168</v>
      </c>
      <c r="F64" s="4">
        <f>(E63)</f>
        <v>2630</v>
      </c>
    </row>
    <row r="68" spans="2:7" x14ac:dyDescent="0.2">
      <c r="F68" s="4" t="s">
        <v>144</v>
      </c>
    </row>
    <row r="69" spans="2:7" x14ac:dyDescent="0.2">
      <c r="B69" s="4" t="s">
        <v>167</v>
      </c>
      <c r="F69" s="13">
        <v>5502</v>
      </c>
    </row>
    <row r="70" spans="2:7" x14ac:dyDescent="0.2">
      <c r="B70" s="4" t="s">
        <v>166</v>
      </c>
      <c r="F70" s="17">
        <v>-1856</v>
      </c>
    </row>
    <row r="71" spans="2:7" x14ac:dyDescent="0.2">
      <c r="B71" s="4" t="s">
        <v>165</v>
      </c>
      <c r="F71" s="13">
        <v>3646</v>
      </c>
    </row>
    <row r="72" spans="2:7" x14ac:dyDescent="0.2">
      <c r="B72" s="4" t="s">
        <v>67</v>
      </c>
    </row>
    <row r="73" spans="2:7" x14ac:dyDescent="0.2">
      <c r="B73" s="4" t="s">
        <v>164</v>
      </c>
      <c r="F73" s="4">
        <f>F31</f>
        <v>420</v>
      </c>
    </row>
    <row r="74" spans="2:7" x14ac:dyDescent="0.2">
      <c r="B74" s="4" t="s">
        <v>163</v>
      </c>
      <c r="F74" s="11">
        <f>-F38</f>
        <v>-170</v>
      </c>
    </row>
    <row r="75" spans="2:7" x14ac:dyDescent="0.2">
      <c r="B75" s="4" t="s">
        <v>162</v>
      </c>
      <c r="F75" s="4">
        <f>SUM(F73:F74)</f>
        <v>250</v>
      </c>
    </row>
    <row r="76" spans="2:7" ht="12.75" thickBot="1" x14ac:dyDescent="0.25">
      <c r="F76" s="15">
        <f>F75+F71</f>
        <v>3896</v>
      </c>
    </row>
    <row r="77" spans="2:7" ht="12.75" thickTop="1" x14ac:dyDescent="0.2"/>
    <row r="79" spans="2:7" x14ac:dyDescent="0.2">
      <c r="C79" s="4" t="s">
        <v>53</v>
      </c>
      <c r="D79" s="4" t="s">
        <v>55</v>
      </c>
      <c r="E79" s="4" t="s">
        <v>161</v>
      </c>
      <c r="F79" s="4" t="s">
        <v>31</v>
      </c>
      <c r="G79" s="4" t="s">
        <v>29</v>
      </c>
    </row>
    <row r="80" spans="2:7" x14ac:dyDescent="0.2">
      <c r="B80" s="4" t="s">
        <v>160</v>
      </c>
      <c r="C80" s="4">
        <v>5000</v>
      </c>
      <c r="D80" s="4">
        <v>200</v>
      </c>
      <c r="E80" s="4">
        <v>972</v>
      </c>
      <c r="F80" s="4">
        <v>8976</v>
      </c>
      <c r="G80" s="4">
        <f>SUM(C80:F80)</f>
        <v>15148</v>
      </c>
    </row>
    <row r="81" spans="2:7" x14ac:dyDescent="0.2">
      <c r="B81" s="4" t="s">
        <v>159</v>
      </c>
      <c r="C81" s="16">
        <f>F52</f>
        <v>30</v>
      </c>
      <c r="D81" s="16">
        <f>F53</f>
        <v>38.999999999999993</v>
      </c>
      <c r="G81" s="4">
        <f>SUM(C81:F81)</f>
        <v>69</v>
      </c>
    </row>
    <row r="82" spans="2:7" x14ac:dyDescent="0.2">
      <c r="B82" s="4" t="s">
        <v>158</v>
      </c>
      <c r="C82" s="16">
        <f>F58</f>
        <v>1000</v>
      </c>
      <c r="D82" s="4">
        <f>F59-E60</f>
        <v>2496</v>
      </c>
      <c r="G82" s="4">
        <f>SUM(C82:F82)</f>
        <v>3496</v>
      </c>
    </row>
    <row r="83" spans="2:7" x14ac:dyDescent="0.2">
      <c r="B83" s="4" t="s">
        <v>44</v>
      </c>
      <c r="F83" s="4">
        <f>-F64</f>
        <v>-2630</v>
      </c>
      <c r="G83" s="4">
        <f>SUM(C83:F83)</f>
        <v>-2630</v>
      </c>
    </row>
    <row r="84" spans="2:7" x14ac:dyDescent="0.2">
      <c r="B84" s="4" t="s">
        <v>157</v>
      </c>
      <c r="E84" s="4">
        <v>-66</v>
      </c>
      <c r="F84" s="4">
        <v>66</v>
      </c>
      <c r="G84" s="4">
        <f>SUM(C84:F84)</f>
        <v>0</v>
      </c>
    </row>
    <row r="85" spans="2:7" x14ac:dyDescent="0.2">
      <c r="B85" s="4" t="s">
        <v>23</v>
      </c>
      <c r="E85" s="4">
        <f>F75</f>
        <v>250</v>
      </c>
      <c r="F85" s="13">
        <f>F71</f>
        <v>3646</v>
      </c>
      <c r="G85" s="4">
        <f>SUM(C85:F85)</f>
        <v>3896</v>
      </c>
    </row>
    <row r="86" spans="2:7" ht="12.75" thickBot="1" x14ac:dyDescent="0.25">
      <c r="B86" s="4" t="s">
        <v>156</v>
      </c>
      <c r="C86" s="15">
        <f>SUM(C80:C85)</f>
        <v>6030</v>
      </c>
      <c r="D86" s="15">
        <f>SUM(D80:D85)</f>
        <v>2735</v>
      </c>
      <c r="E86" s="15">
        <f>SUM(E80:E85)</f>
        <v>1156</v>
      </c>
      <c r="F86" s="15">
        <f>SUM(F80:F85)</f>
        <v>10058</v>
      </c>
      <c r="G86" s="10">
        <f>SUM(C86:F86)</f>
        <v>19979</v>
      </c>
    </row>
    <row r="87" spans="2:7" ht="12.75" thickTop="1" x14ac:dyDescent="0.2"/>
  </sheetData>
  <hyperlinks>
    <hyperlink ref="A1" location="Main!A1" display="Main" xr:uid="{E9DB6C3C-BE28-429E-B6C2-F4C2A1935EED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D813-114F-45BC-A276-BC2D46AB66E2}">
  <dimension ref="A1:C20"/>
  <sheetViews>
    <sheetView zoomScale="85" zoomScaleNormal="85" workbookViewId="0"/>
  </sheetViews>
  <sheetFormatPr defaultRowHeight="12" x14ac:dyDescent="0.2"/>
  <cols>
    <col min="1" max="16384" width="9.140625" style="4"/>
  </cols>
  <sheetData>
    <row r="1" spans="1:3" ht="15" x14ac:dyDescent="0.25">
      <c r="A1" s="21" t="s">
        <v>215</v>
      </c>
    </row>
    <row r="2" spans="1:3" x14ac:dyDescent="0.2">
      <c r="B2" s="4" t="s">
        <v>209</v>
      </c>
    </row>
    <row r="5" spans="1:3" x14ac:dyDescent="0.2">
      <c r="B5" s="12" t="s">
        <v>208</v>
      </c>
      <c r="C5" s="12" t="s">
        <v>207</v>
      </c>
    </row>
    <row r="6" spans="1:3" x14ac:dyDescent="0.2">
      <c r="B6" s="19">
        <v>0.5</v>
      </c>
      <c r="C6" s="4" t="s">
        <v>206</v>
      </c>
    </row>
    <row r="7" spans="1:3" x14ac:dyDescent="0.2">
      <c r="B7" s="19">
        <v>0.5</v>
      </c>
      <c r="C7" s="4" t="s">
        <v>205</v>
      </c>
    </row>
    <row r="8" spans="1:3" x14ac:dyDescent="0.2">
      <c r="B8" s="19">
        <v>0.5</v>
      </c>
      <c r="C8" s="4" t="s">
        <v>204</v>
      </c>
    </row>
    <row r="9" spans="1:3" x14ac:dyDescent="0.2">
      <c r="B9" s="19">
        <v>0.5</v>
      </c>
      <c r="C9" s="4" t="s">
        <v>203</v>
      </c>
    </row>
    <row r="10" spans="1:3" x14ac:dyDescent="0.2">
      <c r="B10" s="19">
        <v>0.5</v>
      </c>
      <c r="C10" s="4" t="s">
        <v>202</v>
      </c>
    </row>
    <row r="11" spans="1:3" x14ac:dyDescent="0.2">
      <c r="B11" s="19">
        <v>0.5</v>
      </c>
      <c r="C11" s="4" t="s">
        <v>201</v>
      </c>
    </row>
    <row r="12" spans="1:3" x14ac:dyDescent="0.2">
      <c r="B12" s="19">
        <v>1</v>
      </c>
      <c r="C12" s="4" t="s">
        <v>200</v>
      </c>
    </row>
    <row r="13" spans="1:3" x14ac:dyDescent="0.2">
      <c r="B13" s="19"/>
      <c r="C13" s="20" t="s">
        <v>199</v>
      </c>
    </row>
    <row r="14" spans="1:3" x14ac:dyDescent="0.2">
      <c r="B14" s="19"/>
      <c r="C14" s="20" t="s">
        <v>198</v>
      </c>
    </row>
    <row r="15" spans="1:3" x14ac:dyDescent="0.2">
      <c r="B15" s="19"/>
      <c r="C15" s="20" t="s">
        <v>197</v>
      </c>
    </row>
    <row r="16" spans="1:3" x14ac:dyDescent="0.2">
      <c r="B16" s="19"/>
      <c r="C16" s="20" t="s">
        <v>196</v>
      </c>
    </row>
    <row r="17" spans="2:3" x14ac:dyDescent="0.2">
      <c r="B17" s="19"/>
      <c r="C17" s="20" t="s">
        <v>195</v>
      </c>
    </row>
    <row r="18" spans="2:3" x14ac:dyDescent="0.2">
      <c r="B18" s="19"/>
      <c r="C18" s="20" t="s">
        <v>194</v>
      </c>
    </row>
    <row r="19" spans="2:3" x14ac:dyDescent="0.2">
      <c r="B19" s="19">
        <v>0.5</v>
      </c>
      <c r="C19" s="4" t="s">
        <v>193</v>
      </c>
    </row>
    <row r="20" spans="2:3" x14ac:dyDescent="0.2">
      <c r="B20" s="18"/>
    </row>
  </sheetData>
  <hyperlinks>
    <hyperlink ref="A1" location="Main!A1" display="Main" xr:uid="{C8247C60-DC48-4C9E-A31B-8FC1496D495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Module 2</vt:lpstr>
      <vt:lpstr>WSE2.1</vt:lpstr>
      <vt:lpstr>WSE2.2</vt:lpstr>
      <vt:lpstr>WSE2.3</vt:lpstr>
      <vt:lpstr>WSE2.4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bcornish</cp:lastModifiedBy>
  <dcterms:created xsi:type="dcterms:W3CDTF">2023-05-04T21:08:52Z</dcterms:created>
  <dcterms:modified xsi:type="dcterms:W3CDTF">2023-05-04T21:11:34Z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2023-05-04T21:08:54Z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27422533-09ac-4b5f-b3db-b0c0af334249</vt:lpwstr>
  </property>
  <property fmtid="{D5CDD505-2E9C-101B-9397-08002B2CF9AE}" pid="8" name="MSIP_Label_ea60d57e-af5b-4752-ac57-3e4f28ca11dc_ContentBits">
    <vt:lpwstr>0</vt:lpwstr>
  </property>
</Properties>
</file>