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1069" documentId="8_{52B789C9-9BEC-4CCB-812E-E5ED1E86936B}" xr6:coauthVersionLast="47" xr6:coauthVersionMax="47" xr10:uidLastSave="{3DDB5AF8-B79D-41EE-A987-93D223557E8D}"/>
  <bookViews>
    <workbookView xWindow="5025" yWindow="5025" windowWidth="5415" windowHeight="11385" activeTab="5" xr2:uid="{1C6CEB92-AD3F-43FF-876B-8C7A766E3780}"/>
  </bookViews>
  <sheets>
    <sheet name="Main" sheetId="1" r:id="rId1"/>
    <sheet name="Module 21" sheetId="2" r:id="rId2"/>
    <sheet name="WSE21.2" sheetId="5" r:id="rId3"/>
    <sheet name="WSE21.3" sheetId="3" r:id="rId4"/>
    <sheet name="WSE21.4" sheetId="4" r:id="rId5"/>
    <sheet name="WSE21.5"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5" i="6" l="1"/>
  <c r="F55" i="6"/>
  <c r="F81" i="6"/>
  <c r="E80" i="6" s="1"/>
  <c r="C73" i="6"/>
  <c r="E56" i="6"/>
  <c r="F56" i="6" s="1"/>
  <c r="E57" i="6"/>
  <c r="F57" i="6" s="1"/>
  <c r="F58" i="6"/>
  <c r="E60" i="6" s="1"/>
  <c r="F61" i="6" s="1"/>
  <c r="C24" i="6"/>
  <c r="C27" i="6" s="1"/>
  <c r="C23" i="6"/>
  <c r="C8" i="6"/>
  <c r="D117" i="5"/>
  <c r="D118" i="5" s="1"/>
  <c r="C97" i="5"/>
  <c r="C99" i="5" s="1"/>
  <c r="C103" i="5" s="1"/>
  <c r="C74" i="5"/>
  <c r="D72" i="5" s="1"/>
  <c r="C68" i="5"/>
  <c r="D66" i="5" s="1"/>
  <c r="E36" i="5"/>
  <c r="D52" i="5"/>
  <c r="D47" i="5"/>
  <c r="F38" i="5"/>
  <c r="C34" i="5"/>
  <c r="F37" i="5" s="1"/>
  <c r="E20" i="5"/>
  <c r="G20" i="5" s="1"/>
  <c r="E21" i="5"/>
  <c r="G21" i="5" s="1"/>
  <c r="E19" i="5"/>
  <c r="G19" i="5" s="1"/>
  <c r="E14" i="5"/>
  <c r="F15" i="5" s="1"/>
  <c r="F340" i="2"/>
  <c r="E339" i="2"/>
  <c r="F337" i="2"/>
  <c r="F336" i="2"/>
  <c r="F335" i="2"/>
  <c r="F331" i="2"/>
  <c r="E330" i="2"/>
  <c r="C290" i="2"/>
  <c r="C291" i="2" a="1"/>
  <c r="C291" i="2" s="1"/>
  <c r="C297" i="2"/>
  <c r="F311" i="2" s="1"/>
  <c r="D259" i="2"/>
  <c r="F246" i="2"/>
  <c r="F244" i="2"/>
  <c r="D240" i="2"/>
  <c r="D241" i="2" s="1"/>
  <c r="E240" i="2"/>
  <c r="E241" i="2" s="1"/>
  <c r="C240" i="2"/>
  <c r="C241" i="2" s="1"/>
  <c r="E20" i="4"/>
  <c r="E32" i="4"/>
  <c r="E11" i="4"/>
  <c r="F40" i="2"/>
  <c r="E33" i="2"/>
  <c r="F34" i="2" s="1"/>
  <c r="E43" i="2" s="1"/>
  <c r="F44" i="2" s="1"/>
  <c r="C30" i="2"/>
  <c r="C28" i="6" l="1"/>
  <c r="F31" i="6" s="1"/>
  <c r="E105" i="5"/>
  <c r="F106" i="5"/>
  <c r="C78" i="5"/>
  <c r="D76" i="5"/>
  <c r="D67" i="5"/>
  <c r="G22" i="5"/>
  <c r="G24" i="5" s="1"/>
  <c r="E26" i="5" s="1"/>
  <c r="F27" i="5" s="1"/>
  <c r="D48" i="5"/>
  <c r="D49" i="5" s="1"/>
  <c r="F293" i="2"/>
  <c r="G293" i="2"/>
  <c r="E293" i="2"/>
  <c r="D293" i="2"/>
  <c r="C293" i="2"/>
  <c r="N293" i="2"/>
  <c r="M293" i="2"/>
  <c r="L293" i="2"/>
  <c r="K293" i="2"/>
  <c r="J293" i="2"/>
  <c r="I293" i="2"/>
  <c r="H293" i="2"/>
  <c r="C298" i="2"/>
  <c r="E301" i="2"/>
  <c r="F241" i="2"/>
  <c r="F245" i="2" s="1"/>
  <c r="F247" i="2" s="1"/>
  <c r="E30" i="6" l="1"/>
  <c r="D68" i="5"/>
  <c r="E66" i="5" s="1"/>
  <c r="D73" i="5"/>
  <c r="D77" i="5" s="1"/>
  <c r="D50" i="5"/>
  <c r="E60" i="5" s="1"/>
  <c r="F302" i="2"/>
  <c r="F314" i="2"/>
  <c r="E305" i="2"/>
  <c r="F306" i="2" s="1"/>
  <c r="E315" i="2"/>
  <c r="H294" i="2"/>
  <c r="H295" i="2" s="1"/>
  <c r="J294" i="2"/>
  <c r="J295" i="2" s="1"/>
  <c r="M294" i="2"/>
  <c r="M295" i="2"/>
  <c r="D294" i="2"/>
  <c r="D295" i="2"/>
  <c r="I294" i="2"/>
  <c r="I295" i="2" s="1"/>
  <c r="L294" i="2"/>
  <c r="L295" i="2"/>
  <c r="N294" i="2"/>
  <c r="N295" i="2" s="1"/>
  <c r="E294" i="2"/>
  <c r="E295" i="2" s="1"/>
  <c r="K294" i="2"/>
  <c r="K295" i="2" s="1"/>
  <c r="C294" i="2"/>
  <c r="C295" i="2"/>
  <c r="G294" i="2"/>
  <c r="G295" i="2" s="1"/>
  <c r="F294" i="2"/>
  <c r="F295" i="2" s="1"/>
  <c r="C299" i="2"/>
  <c r="D74" i="5" l="1"/>
  <c r="E72" i="5" s="1"/>
  <c r="D51" i="5"/>
  <c r="D53" i="5" s="1"/>
  <c r="E59" i="5" s="1"/>
  <c r="F61" i="5" s="1"/>
  <c r="F325" i="2"/>
  <c r="E311" i="2"/>
  <c r="D78" i="5" l="1"/>
  <c r="E67" i="5"/>
  <c r="E68" i="5" s="1"/>
  <c r="E76" i="5"/>
  <c r="E73" i="5"/>
  <c r="E74" i="5" s="1"/>
  <c r="F326" i="2"/>
  <c r="F327" i="2" s="1"/>
  <c r="F66" i="5" l="1"/>
  <c r="F67" i="5" s="1"/>
  <c r="F68" i="5" s="1"/>
  <c r="G66" i="5" s="1"/>
  <c r="G67" i="5" s="1"/>
  <c r="G68" i="5" s="1"/>
  <c r="H66" i="5" s="1"/>
  <c r="F72" i="5"/>
  <c r="E78" i="5"/>
  <c r="E77" i="5"/>
  <c r="H67" i="5" l="1"/>
  <c r="H68" i="5" s="1"/>
  <c r="F76" i="5"/>
  <c r="F73" i="5"/>
  <c r="F77" i="5" s="1"/>
  <c r="I66" i="5" l="1"/>
  <c r="I67" i="5" s="1"/>
  <c r="I68" i="5" s="1"/>
  <c r="J66" i="5" s="1"/>
  <c r="F74" i="5"/>
  <c r="G72" i="5" l="1"/>
  <c r="F78" i="5"/>
  <c r="G76" i="5" l="1"/>
  <c r="G73" i="5"/>
  <c r="J67" i="5"/>
  <c r="G74" i="5" l="1"/>
  <c r="G77" i="5"/>
  <c r="J68" i="5"/>
  <c r="K66" i="5" s="1"/>
  <c r="H72" i="5" l="1"/>
  <c r="G78" i="5"/>
  <c r="H73" i="5" l="1"/>
  <c r="H77" i="5" s="1"/>
  <c r="H76" i="5"/>
  <c r="K67" i="5"/>
  <c r="H74" i="5" l="1"/>
  <c r="I72" i="5" s="1"/>
  <c r="K68" i="5"/>
  <c r="L66" i="5" s="1"/>
  <c r="H78" i="5" l="1"/>
  <c r="I73" i="5"/>
  <c r="I77" i="5" s="1"/>
  <c r="I76" i="5"/>
  <c r="I74" i="5" l="1"/>
  <c r="J72" i="5" s="1"/>
  <c r="L67" i="5"/>
  <c r="L68" i="5" s="1"/>
  <c r="M66" i="5" s="1"/>
  <c r="I78" i="5" l="1"/>
  <c r="J73" i="5"/>
  <c r="J76" i="5"/>
  <c r="J74" i="5" l="1"/>
  <c r="J77" i="5"/>
  <c r="M67" i="5"/>
  <c r="K72" i="5" l="1"/>
  <c r="J78" i="5"/>
  <c r="M68" i="5"/>
  <c r="N66" i="5" s="1"/>
  <c r="K73" i="5" l="1"/>
  <c r="K76" i="5"/>
  <c r="N67" i="5"/>
  <c r="K74" i="5" l="1"/>
  <c r="K77" i="5"/>
  <c r="N68" i="5"/>
  <c r="O66" i="5" s="1"/>
  <c r="L72" i="5" l="1"/>
  <c r="K78" i="5"/>
  <c r="O67" i="5"/>
  <c r="O68" i="5" l="1"/>
  <c r="L73" i="5"/>
  <c r="L76" i="5"/>
  <c r="L74" i="5" l="1"/>
  <c r="L77" i="5"/>
  <c r="M72" i="5" l="1"/>
  <c r="L78" i="5"/>
  <c r="M73" i="5" l="1"/>
  <c r="M76" i="5"/>
  <c r="M74" i="5" l="1"/>
  <c r="M77" i="5"/>
  <c r="N72" i="5" l="1"/>
  <c r="M78" i="5"/>
  <c r="N73" i="5" l="1"/>
  <c r="N76" i="5"/>
  <c r="N74" i="5" l="1"/>
  <c r="N77" i="5"/>
  <c r="O72" i="5" l="1"/>
  <c r="N78" i="5"/>
  <c r="O73" i="5" l="1"/>
  <c r="O76" i="5"/>
  <c r="O74" i="5" l="1"/>
  <c r="O77" i="5"/>
  <c r="O78" i="5"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<sst xmlns="http://schemas.openxmlformats.org/spreadsheetml/2006/main" count="344" uniqueCount="294">
  <si>
    <t>Main</t>
  </si>
  <si>
    <t>Module 21</t>
  </si>
  <si>
    <t>Module 21 - Provisions, Contingent Liabilities and Contingent Assets</t>
  </si>
  <si>
    <t>A provision is a liability of uncertain timing or amount</t>
  </si>
  <si>
    <t>The liability must arise from past events or transactions</t>
  </si>
  <si>
    <t>Example 1</t>
  </si>
  <si>
    <t xml:space="preserve"> YE</t>
  </si>
  <si>
    <t>warranty prov'n</t>
  </si>
  <si>
    <t>expenses incured</t>
  </si>
  <si>
    <t>remaining prov'n canceleled</t>
  </si>
  <si>
    <t>YE</t>
  </si>
  <si>
    <t>being creation of warranty prov'n based on expected pay out</t>
  </si>
  <si>
    <t>dr - warrnty prov'n</t>
  </si>
  <si>
    <t>cr - bank</t>
  </si>
  <si>
    <t>being warrnaty payout in FY2023</t>
  </si>
  <si>
    <t>dr - warranty</t>
  </si>
  <si>
    <t>being cancellation of warrnty prov'n as they have all expired</t>
  </si>
  <si>
    <t>dr - warranty cost</t>
  </si>
  <si>
    <t>cr - prov'n for warranty cost</t>
  </si>
  <si>
    <t>cr - warranty costs</t>
  </si>
  <si>
    <t>Definition</t>
  </si>
  <si>
    <t>A provisions is a liability of uncertain timing or amount</t>
  </si>
  <si>
    <t>Uncertainty is a key feature of provision</t>
  </si>
  <si>
    <t>4 types of provision from most to least certain</t>
  </si>
  <si>
    <t>Accruals</t>
  </si>
  <si>
    <t>Provisions</t>
  </si>
  <si>
    <t>Contingent Liabilities</t>
  </si>
  <si>
    <t>Trade payable</t>
  </si>
  <si>
    <t>AD and BD provision are not actually provisions as coneptualy they are adjustments to the carrying amount of assets and are not liabilities (they do not give rise to an obligation to transfer resources)</t>
  </si>
  <si>
    <t>Example 2</t>
  </si>
  <si>
    <t>Good delivered - no invoice so this is an accrued expense</t>
  </si>
  <si>
    <t>Branch closure - no obligating event has occoured.  No prov'n required</t>
  </si>
  <si>
    <t>Return of goods - this is a payable - nothing official but past behaviour suggest a contract of payment (refund) exist.  Because of the uncertainty and timing of refunds for the retunr of good boutgh prior to year end, a provision is required rather than an accrual or trade payable</t>
  </si>
  <si>
    <t>Court action - high change th esuit will fail.  Therefore not present obligation and therefore, no provision.  A contingent liabiltiy should be disclosed.</t>
  </si>
  <si>
    <t>Recognition or provisions</t>
  </si>
  <si>
    <t>if a present obligation exists and is likely then it is a prov'n</t>
  </si>
  <si>
    <t>if a present obligation exists and is unlikely then it is a contingent liability</t>
  </si>
  <si>
    <t>if a reliable estimate cannot be made.  A liability cannot be recognised.  This would be disclosed in the notes to financial statements as a contingent liability</t>
  </si>
  <si>
    <t>Example 3</t>
  </si>
  <si>
    <t>Hayton</t>
  </si>
  <si>
    <t>Warranty</t>
  </si>
  <si>
    <t>present obligation</t>
  </si>
  <si>
    <t>remote</t>
  </si>
  <si>
    <t>Disclose contingent liabitlity</t>
  </si>
  <si>
    <t>Court case</t>
  </si>
  <si>
    <t>no present obligation exists</t>
  </si>
  <si>
    <t>do nothing</t>
  </si>
  <si>
    <t>it is unfortunate - but not directly related to the court case</t>
  </si>
  <si>
    <t>write off of inventories</t>
  </si>
  <si>
    <t>not a future issues as the case and scrapping has already happened</t>
  </si>
  <si>
    <t>Example 4</t>
  </si>
  <si>
    <t>In this case, it is very unlikely (i.e. not probable) that an individual machine will
require a repair (a 5% chance – 500 in 10,000).</t>
  </si>
  <si>
    <t>It is probable, however, that some (approximately 500) of the machines will require
repair.</t>
  </si>
  <si>
    <t>This should be used as the basis for applying IAS 37 recognition criteria.</t>
  </si>
  <si>
    <t>WSE21.3</t>
  </si>
  <si>
    <t>Fesive beers</t>
  </si>
  <si>
    <t>Hops</t>
  </si>
  <si>
    <t>GRNI accrued expense at period end</t>
  </si>
  <si>
    <t>provided we ordered them then a contract exists as a we have taken ownership of these hops</t>
  </si>
  <si>
    <t>Beertottle gurantee</t>
  </si>
  <si>
    <t>present obligation exists - at the moment the risk is remote</t>
  </si>
  <si>
    <t>this is a contingent liability</t>
  </si>
  <si>
    <t>Bad malt</t>
  </si>
  <si>
    <t>Enviro damage</t>
  </si>
  <si>
    <t>present obligation exists</t>
  </si>
  <si>
    <t>probable outlfow</t>
  </si>
  <si>
    <t>can be reliable estimated</t>
  </si>
  <si>
    <t xml:space="preserve">the court case has not present obligatoin </t>
  </si>
  <si>
    <t>but the offer of £10,000 does.</t>
  </si>
  <si>
    <t>there is a probably outflow</t>
  </si>
  <si>
    <t>and can be reliably estimated</t>
  </si>
  <si>
    <t>the £10k needs to be provisioned</t>
  </si>
  <si>
    <t>As the broker is confident (but not virtually certain) that this is the case, a contingent asset (£125k) should be disclosed in the notes to the financial statements.</t>
  </si>
  <si>
    <t>record a provision at year end for the estimated future costs (120k) only</t>
  </si>
  <si>
    <t>Nigella Ltd</t>
  </si>
  <si>
    <t>out of court settlement</t>
  </si>
  <si>
    <t>closure of showrooms</t>
  </si>
  <si>
    <t xml:space="preserve">Stirling is a present obligation and probable </t>
  </si>
  <si>
    <t>cr - SPL restructuring liability</t>
  </si>
  <si>
    <t>cr - restructuring prov'n</t>
  </si>
  <si>
    <t>the Liverpool office -  a present obligation does not exist so not contingent liability or provisions needs to be made</t>
  </si>
  <si>
    <t>Short term lease</t>
  </si>
  <si>
    <t>onerous lease on the stirling office</t>
  </si>
  <si>
    <t xml:space="preserve">there exists a present obligation </t>
  </si>
  <si>
    <t>probable that cashflows will flow out</t>
  </si>
  <si>
    <t>have the assume the more probable outcome is the lease is just left to run rather than cancel it and invur a hight expense</t>
  </si>
  <si>
    <t>cr - onerous lease prov'n</t>
  </si>
  <si>
    <t>dr - rent</t>
  </si>
  <si>
    <t>being onerous contract prov'n</t>
  </si>
  <si>
    <t>dr - Provision for legal cost</t>
  </si>
  <si>
    <t>cr - SPL - COGS</t>
  </si>
  <si>
    <t>being coorrectoin to use and ralease of provision</t>
  </si>
  <si>
    <t>dr - COS</t>
  </si>
  <si>
    <t>cr - provision for environmental damage</t>
  </si>
  <si>
    <t>being provision for environmental damage</t>
  </si>
  <si>
    <t>the staff changes are unrelated to the previous decision to restrucure the business.  They are inconsequential</t>
  </si>
  <si>
    <t>being provision for restructurin</t>
  </si>
  <si>
    <t>WSE21.4</t>
  </si>
  <si>
    <t>onerous contract - loss making contract</t>
  </si>
  <si>
    <t>going to make a loss on the contract</t>
  </si>
  <si>
    <t>obltigating event - legal or constructive obligations</t>
  </si>
  <si>
    <t>liabitlity - present obligation sfrom past events</t>
  </si>
  <si>
    <t>legal - contractual or legal process</t>
  </si>
  <si>
    <t>constructive - valid expectation: past pattern of pactise, published policies, a specific current statements</t>
  </si>
  <si>
    <t>past event - but we are not obligated to do anaythign more</t>
  </si>
  <si>
    <t>21.3 - Measurement</t>
  </si>
  <si>
    <t>Best estimate is the amount we are going to pay to settle the obligation</t>
  </si>
  <si>
    <t>can aska nd expert</t>
  </si>
  <si>
    <t>can also use past BS outgoings to confrim the estimate</t>
  </si>
  <si>
    <t>Judgement is necessary</t>
  </si>
  <si>
    <t>Expected Values</t>
  </si>
  <si>
    <t>large population</t>
  </si>
  <si>
    <t>all outcom ecan be estimated and weighted by associated probabilties</t>
  </si>
  <si>
    <t>Activity 1</t>
  </si>
  <si>
    <t>Grace</t>
  </si>
  <si>
    <t>repair spend</t>
  </si>
  <si>
    <t>Deluxe</t>
  </si>
  <si>
    <t>sales</t>
  </si>
  <si>
    <t>no repaid</t>
  </si>
  <si>
    <t xml:space="preserve">minor </t>
  </si>
  <si>
    <t>major repairs</t>
  </si>
  <si>
    <t>Premier</t>
  </si>
  <si>
    <t>Warranty cost for television sold during the year</t>
  </si>
  <si>
    <t>Provision for warranty costs</t>
  </si>
  <si>
    <t>Activity 2</t>
  </si>
  <si>
    <t>Most likely case</t>
  </si>
  <si>
    <t>Damages</t>
  </si>
  <si>
    <t>legal costs</t>
  </si>
  <si>
    <t>we must meet the claimants cost so include them</t>
  </si>
  <si>
    <t>Discounting</t>
  </si>
  <si>
    <t>Appropraite rate is provided in the exam</t>
  </si>
  <si>
    <t>unwind the discount and recognise it as a finance cost in the year</t>
  </si>
  <si>
    <t>dr - finance cost</t>
  </si>
  <si>
    <t>cr - provision liability</t>
  </si>
  <si>
    <t>provision increases to unwind the effect of discounting</t>
  </si>
  <si>
    <t>DR should be pre-tax</t>
  </si>
  <si>
    <t>Activity 3</t>
  </si>
  <si>
    <t>decom</t>
  </si>
  <si>
    <t>time</t>
  </si>
  <si>
    <t>years</t>
  </si>
  <si>
    <t>DR</t>
  </si>
  <si>
    <t>provision for environmental damage</t>
  </si>
  <si>
    <t>finance costs</t>
  </si>
  <si>
    <t>31/02/2026</t>
  </si>
  <si>
    <t>unwind in the year</t>
  </si>
  <si>
    <t>dr - SPL Cost of sales</t>
  </si>
  <si>
    <t>cr - Provision</t>
  </si>
  <si>
    <t>being recognition of provision for environmental damage at 31/12/2025</t>
  </si>
  <si>
    <t>dr - SPL financne cost</t>
  </si>
  <si>
    <t>cr provisions</t>
  </si>
  <si>
    <t>being movement in provisoins for environment damage for the year ended 31/12/2026</t>
  </si>
  <si>
    <t>NCL</t>
  </si>
  <si>
    <t>provision</t>
  </si>
  <si>
    <t>SPL</t>
  </si>
  <si>
    <t>COS</t>
  </si>
  <si>
    <t>Finance cost</t>
  </si>
  <si>
    <t>Change in estimate</t>
  </si>
  <si>
    <t xml:space="preserve">provision </t>
  </si>
  <si>
    <t>finance cost</t>
  </si>
  <si>
    <t>provision before unwinding the discount only</t>
  </si>
  <si>
    <t>only post the finance cost</t>
  </si>
  <si>
    <t>dr - SPL</t>
  </si>
  <si>
    <t>cr - provision</t>
  </si>
  <si>
    <t>being unwinding of provision for environmental damage for the year ended 31
December 20X7</t>
  </si>
  <si>
    <t>calculate provisoin based on change in estimates</t>
  </si>
  <si>
    <t>Provision prioor to change</t>
  </si>
  <si>
    <t xml:space="preserve">dr - cos </t>
  </si>
  <si>
    <t>being change in estimate in th eprovisions for environmental damage at 31/12/2027</t>
  </si>
  <si>
    <t>WSE21.2</t>
  </si>
  <si>
    <t>Adams Ltd</t>
  </si>
  <si>
    <t>31/06/2028</t>
  </si>
  <si>
    <t>Environmental damage</t>
  </si>
  <si>
    <t>spend</t>
  </si>
  <si>
    <t>at year end</t>
  </si>
  <si>
    <t>future liability</t>
  </si>
  <si>
    <t xml:space="preserve">probable outflow </t>
  </si>
  <si>
    <t>reliable esimtes</t>
  </si>
  <si>
    <t>so a provision needs to to made</t>
  </si>
  <si>
    <t>dr - provsion</t>
  </si>
  <si>
    <t>being provision for future envoronmental clean up costs</t>
  </si>
  <si>
    <t>Warranties</t>
  </si>
  <si>
    <t>X25</t>
  </si>
  <si>
    <t>X25S</t>
  </si>
  <si>
    <t>X30</t>
  </si>
  <si>
    <t>less costs already incurred</t>
  </si>
  <si>
    <t>cr - warranty prov'n</t>
  </si>
  <si>
    <t>being warranty prov'n at year end</t>
  </si>
  <si>
    <t>existing prov'n</t>
  </si>
  <si>
    <t>payout</t>
  </si>
  <si>
    <t>unwind prov'n</t>
  </si>
  <si>
    <t>dr - prov'n</t>
  </si>
  <si>
    <t>cr - suspense</t>
  </si>
  <si>
    <t>being correction to court settlement and release of remaing prov'n amount</t>
  </si>
  <si>
    <t>Decomm</t>
  </si>
  <si>
    <t>prov'n</t>
  </si>
  <si>
    <t>year</t>
  </si>
  <si>
    <t xml:space="preserve">decom cost not estimated at </t>
  </si>
  <si>
    <t>in</t>
  </si>
  <si>
    <t>cr - prov'n</t>
  </si>
  <si>
    <t>cr - COS</t>
  </si>
  <si>
    <t xml:space="preserve">prov'n </t>
  </si>
  <si>
    <t>old est.</t>
  </si>
  <si>
    <t>new est</t>
  </si>
  <si>
    <t>being unwind of discount and change in estimate for provision for decommissioning</t>
  </si>
  <si>
    <t>closing prov'n</t>
  </si>
  <si>
    <t>Opn provision</t>
  </si>
  <si>
    <t>Payout</t>
  </si>
  <si>
    <t>dr - Factory cost</t>
  </si>
  <si>
    <t>No provision should be made for future operating losses</t>
  </si>
  <si>
    <t>future operating losses should be tested for impairment</t>
  </si>
  <si>
    <t>Example 5</t>
  </si>
  <si>
    <t>cost</t>
  </si>
  <si>
    <t>NRV</t>
  </si>
  <si>
    <t>loss per tonne</t>
  </si>
  <si>
    <t>tonnes</t>
  </si>
  <si>
    <t>cancellation fee</t>
  </si>
  <si>
    <t>just take the loss</t>
  </si>
  <si>
    <t xml:space="preserve">provide for </t>
  </si>
  <si>
    <t>dr - contract losses</t>
  </si>
  <si>
    <t>being onerous contract</t>
  </si>
  <si>
    <t>al. tonnes</t>
  </si>
  <si>
    <t>per tonne</t>
  </si>
  <si>
    <t>spot</t>
  </si>
  <si>
    <t>price</t>
  </si>
  <si>
    <t>sales pricw</t>
  </si>
  <si>
    <t>pre pump</t>
  </si>
  <si>
    <t>al/</t>
  </si>
  <si>
    <t>This is profit making so not onerous</t>
  </si>
  <si>
    <t>This is all profitable so not onerous contract exisits</t>
  </si>
  <si>
    <t>Restructuring</t>
  </si>
  <si>
    <t xml:space="preserve">Constructive obligation </t>
  </si>
  <si>
    <t>creating a valid expectation</t>
  </si>
  <si>
    <t>announced it and told people about it</t>
  </si>
  <si>
    <t>formal plan and announced it</t>
  </si>
  <si>
    <t>told people about it</t>
  </si>
  <si>
    <t>should only include the direct expesnses</t>
  </si>
  <si>
    <t>trainging cost for new staff is specifically exlcuded from a restructuring provision</t>
  </si>
  <si>
    <t>Non-adjusting event if announced post balance sheet date</t>
  </si>
  <si>
    <t>Far East</t>
  </si>
  <si>
    <t>Removal of managers</t>
  </si>
  <si>
    <t>Although a formal plan exists and was approved prior to the year end, there was no
announcement by the year end, so a constructive obligation does not exist.</t>
  </si>
  <si>
    <t>No provision, therefore, should be made.</t>
  </si>
  <si>
    <t>The board could still reverse its decision. However, if the announcement was made
before the accounts were authorised for issue, a disclosure note would be required if
the closure is of such materiality that it could influence the economic decisions of
users.</t>
  </si>
  <si>
    <t>There is an approved plan, communication to affected parties and start of
implementation. A constructive obligation exists and a provision should be made as it
is probable that there will be an outflow of resources.</t>
  </si>
  <si>
    <t>The provision should be measured based on the best estimate of the severance
payments.</t>
  </si>
  <si>
    <t>contingent asset</t>
  </si>
  <si>
    <t>not recognised in the financial statements</t>
  </si>
  <si>
    <t>disclosed if an inflow of economic benefit is probable</t>
  </si>
  <si>
    <t>You should not give a misleading indication of the likelihood of income arising</t>
  </si>
  <si>
    <t>WSE21.5</t>
  </si>
  <si>
    <t xml:space="preserve">Nairobi Enterprises </t>
  </si>
  <si>
    <t>Legal cases</t>
  </si>
  <si>
    <t>total provisions</t>
  </si>
  <si>
    <t>New Head office</t>
  </si>
  <si>
    <t>future cost of restoration</t>
  </si>
  <si>
    <t>useful life</t>
  </si>
  <si>
    <t>opening</t>
  </si>
  <si>
    <t>opening provision balance</t>
  </si>
  <si>
    <t>PV at year end</t>
  </si>
  <si>
    <t>unwind</t>
  </si>
  <si>
    <t>cr - decom liabiltiy</t>
  </si>
  <si>
    <t>being annual charge for PV of decomm prov'n</t>
  </si>
  <si>
    <t>Legal case</t>
  </si>
  <si>
    <t>settle</t>
  </si>
  <si>
    <t>dr -  prov'n</t>
  </si>
  <si>
    <t>being correcting journal for releasing accrual</t>
  </si>
  <si>
    <t>Case B</t>
  </si>
  <si>
    <t>if a reliable estimate cannot be determined then no prov'n is required.</t>
  </si>
  <si>
    <t>complete fail</t>
  </si>
  <si>
    <t>engine replacement</t>
  </si>
  <si>
    <t>Minor repair</t>
  </si>
  <si>
    <t>sales inpacted</t>
  </si>
  <si>
    <t>repair cost</t>
  </si>
  <si>
    <t>cr  - warranty prov'n</t>
  </si>
  <si>
    <t>being creation of warranty prov'n for sale still in warranty</t>
  </si>
  <si>
    <t>Supplier loan</t>
  </si>
  <si>
    <t>If there is not a reasonable expectation of cash outflow, then no provision is required</t>
  </si>
  <si>
    <t>Widget</t>
  </si>
  <si>
    <t>given the cash outflow relates to a contract which happened in the past there exists a probable future cash outflow</t>
  </si>
  <si>
    <t>recvoerable amount</t>
  </si>
  <si>
    <t>write down</t>
  </si>
  <si>
    <t>cost to cancel</t>
  </si>
  <si>
    <t>given the cost to cancel is less than the cost to follow through with the contract.  We expext the company to cancel the contract</t>
  </si>
  <si>
    <t>provide for the lower amount</t>
  </si>
  <si>
    <t>cr - onerous contract prov'n</t>
  </si>
  <si>
    <t>dr - CoS</t>
  </si>
  <si>
    <t>being provision for onerous contract</t>
  </si>
  <si>
    <t>future cost of clean up</t>
  </si>
  <si>
    <t>cr - environmental clean up</t>
  </si>
  <si>
    <t>dr - SPL finance cost</t>
  </si>
  <si>
    <t>dr - admin cost</t>
  </si>
  <si>
    <t>should disclose a contingent liability the case in the FS</t>
  </si>
  <si>
    <t>prov'n recognised based on the weighted average estimate</t>
  </si>
  <si>
    <t>&lt;&lt;&lt;did really well.  Got all the numbers right.  Just remember not to neglect the chat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</si>
</sst>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_ ;[Red]\-#,##0\ "/>
  </numFmts>
  <fonts count="4"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0" borderId="0" xfId="0" applyFont="1"/>
    <xf numFmtId="0" fontId="2" fillId="0" borderId="0" xfId="1"/>
    <xf numFmtId="14" fontId="1" fillId="0" borderId="0" xfId="0" applyNumberFormat="1" applyFont="1"/>
    <xf numFmtId="0" fontId="1" fillId="0" borderId="0" xfId="0" applyFont="1" applyAlignment="1"/>
    <xf numFmtId="0" fontId="1" fillId="0" borderId="0" xfId="0" applyFont="1" applyFill="1"/>
    <xf numFmtId="9" fontId="1" fillId="0" borderId="0" xfId="0" applyNumberFormat="1" applyFont="1"/>
    <xf numFmtId="3" fontId="1" fillId="0" borderId="0" xfId="0" applyNumberFormat="1" applyFont="1"/>
    <xf numFmtId="3" fontId="1" fillId="0" borderId="1" xfId="0" applyNumberFormat="1" applyFont="1" applyBorder="1"/>
    <xf numFmtId="3" fontId="1" fillId="0" borderId="0" xfId="0" applyNumberFormat="1" applyFont="1" applyBorder="1"/>
    <xf numFmtId="0" fontId="1" fillId="0" borderId="1" xfId="0" applyFont="1" applyBorder="1"/>
    <xf numFmtId="10" fontId="1" fillId="0" borderId="0" xfId="0" applyNumberFormat="1" applyFont="1"/>
    <xf numFmtId="0" fontId="3" fillId="0" borderId="0" xfId="0" applyFont="1"/>
    <xf numFmtId="1" fontId="1" fillId="0" borderId="0" xfId="0" applyNumberFormat="1" applyFont="1"/>
    <xf numFmtId="164" fontId="1" fillId="0" borderId="0" xfId="0" applyNumberFormat="1" applyFont="1"/>
    <xf numFmtId="3" fontId="1" fillId="2" borderId="0" xfId="0" applyNumberFormat="1" applyFont="1" applyFill="1"/>
    <xf numFmtId="3" fontId="1" fillId="0" borderId="0" xfId="0" applyNumberFormat="1" applyFont="1" applyFill="1"/>
    <xf numFmtId="165" fontId="1" fillId="0" borderId="0" xfId="0" applyNumberFormat="1" applyFont="1"/>
    <xf numFmtId="0" fontId="2" fillId="0"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7</xdr:col>
      <xdr:colOff>0</xdr:colOff>
      <xdr:row>19</xdr:row>
      <xdr:rowOff>142294</xdr:rowOff>
    </xdr:to>
    <xdr:pic>
      <xdr:nvPicPr>
        <xdr:cNvPr id="2" name="Picture 1">
          <a:extLst>
            <a:ext uri="{FF2B5EF4-FFF2-40B4-BE49-F238E27FC236}">
              <a16:creationId xmlns:a16="http://schemas.microsoft.com/office/drawing/2014/main" id="{ABAED232-1F98-16E3-FE43-1C40CEF57B9A}"/>
            </a:ext>
          </a:extLst>
        </xdr:cNvPr>
        <xdr:cNvPicPr>
          <a:picLocks noChangeAspect="1"/>
        </xdr:cNvPicPr>
      </xdr:nvPicPr>
      <xdr:blipFill>
        <a:blip xmlns:r="http://schemas.openxmlformats.org/officeDocument/2006/relationships" r:embed="rId1"/>
        <a:stretch>
          <a:fillRect/>
        </a:stretch>
      </xdr:blipFill>
      <xdr:spPr>
        <a:xfrm>
          <a:off x="605118" y="1131794"/>
          <a:ext cx="3630706" cy="2024882"/>
        </a:xfrm>
        <a:prstGeom prst="rect">
          <a:avLst/>
        </a:prstGeom>
      </xdr:spPr>
    </xdr:pic>
    <xdr:clientData/>
  </xdr:twoCellAnchor>
  <xdr:twoCellAnchor editAs="oneCell">
    <xdr:from>
      <xdr:col>1</xdr:col>
      <xdr:colOff>0</xdr:colOff>
      <xdr:row>50</xdr:row>
      <xdr:rowOff>1</xdr:rowOff>
    </xdr:from>
    <xdr:to>
      <xdr:col>7</xdr:col>
      <xdr:colOff>0</xdr:colOff>
      <xdr:row>57</xdr:row>
      <xdr:rowOff>125423</xdr:rowOff>
    </xdr:to>
    <xdr:pic>
      <xdr:nvPicPr>
        <xdr:cNvPr id="3" name="Picture 2">
          <a:extLst>
            <a:ext uri="{FF2B5EF4-FFF2-40B4-BE49-F238E27FC236}">
              <a16:creationId xmlns:a16="http://schemas.microsoft.com/office/drawing/2014/main" id="{4F7E18A7-68F9-2C67-D1CF-C9539A7D65FD}"/>
            </a:ext>
          </a:extLst>
        </xdr:cNvPr>
        <xdr:cNvPicPr>
          <a:picLocks noChangeAspect="1"/>
        </xdr:cNvPicPr>
      </xdr:nvPicPr>
      <xdr:blipFill>
        <a:blip xmlns:r="http://schemas.openxmlformats.org/officeDocument/2006/relationships" r:embed="rId2"/>
        <a:stretch>
          <a:fillRect/>
        </a:stretch>
      </xdr:blipFill>
      <xdr:spPr>
        <a:xfrm>
          <a:off x="609600" y="7353301"/>
          <a:ext cx="3657600" cy="1192222"/>
        </a:xfrm>
        <a:prstGeom prst="rect">
          <a:avLst/>
        </a:prstGeom>
      </xdr:spPr>
    </xdr:pic>
    <xdr:clientData/>
  </xdr:twoCellAnchor>
  <xdr:twoCellAnchor editAs="oneCell">
    <xdr:from>
      <xdr:col>1</xdr:col>
      <xdr:colOff>1</xdr:colOff>
      <xdr:row>72</xdr:row>
      <xdr:rowOff>0</xdr:rowOff>
    </xdr:from>
    <xdr:to>
      <xdr:col>7</xdr:col>
      <xdr:colOff>1</xdr:colOff>
      <xdr:row>89</xdr:row>
      <xdr:rowOff>81466</xdr:rowOff>
    </xdr:to>
    <xdr:pic>
      <xdr:nvPicPr>
        <xdr:cNvPr id="4" name="Picture 3">
          <a:extLst>
            <a:ext uri="{FF2B5EF4-FFF2-40B4-BE49-F238E27FC236}">
              <a16:creationId xmlns:a16="http://schemas.microsoft.com/office/drawing/2014/main" id="{B0CB8E20-A4F6-FE2C-AE4D-0AAAB55BED69}"/>
            </a:ext>
          </a:extLst>
        </xdr:cNvPr>
        <xdr:cNvPicPr>
          <a:picLocks noChangeAspect="1"/>
        </xdr:cNvPicPr>
      </xdr:nvPicPr>
      <xdr:blipFill>
        <a:blip xmlns:r="http://schemas.openxmlformats.org/officeDocument/2006/relationships" r:embed="rId3"/>
        <a:stretch>
          <a:fillRect/>
        </a:stretch>
      </xdr:blipFill>
      <xdr:spPr>
        <a:xfrm>
          <a:off x="609601" y="9944100"/>
          <a:ext cx="3657600" cy="2672266"/>
        </a:xfrm>
        <a:prstGeom prst="rect">
          <a:avLst/>
        </a:prstGeom>
      </xdr:spPr>
    </xdr:pic>
    <xdr:clientData/>
  </xdr:twoCellAnchor>
  <xdr:twoCellAnchor editAs="oneCell">
    <xdr:from>
      <xdr:col>1</xdr:col>
      <xdr:colOff>0</xdr:colOff>
      <xdr:row>104</xdr:row>
      <xdr:rowOff>1</xdr:rowOff>
    </xdr:from>
    <xdr:to>
      <xdr:col>7</xdr:col>
      <xdr:colOff>0</xdr:colOff>
      <xdr:row>133</xdr:row>
      <xdr:rowOff>105605</xdr:rowOff>
    </xdr:to>
    <xdr:pic>
      <xdr:nvPicPr>
        <xdr:cNvPr id="5" name="Picture 4">
          <a:extLst>
            <a:ext uri="{FF2B5EF4-FFF2-40B4-BE49-F238E27FC236}">
              <a16:creationId xmlns:a16="http://schemas.microsoft.com/office/drawing/2014/main" id="{86F91FB3-5081-9CCB-2D1B-D5C236437F5B}"/>
            </a:ext>
          </a:extLst>
        </xdr:cNvPr>
        <xdr:cNvPicPr>
          <a:picLocks noChangeAspect="1"/>
        </xdr:cNvPicPr>
      </xdr:nvPicPr>
      <xdr:blipFill>
        <a:blip xmlns:r="http://schemas.openxmlformats.org/officeDocument/2006/relationships" r:embed="rId4"/>
        <a:stretch>
          <a:fillRect/>
        </a:stretch>
      </xdr:blipFill>
      <xdr:spPr>
        <a:xfrm>
          <a:off x="606136" y="15153410"/>
          <a:ext cx="3636819" cy="4625650"/>
        </a:xfrm>
        <a:prstGeom prst="rect">
          <a:avLst/>
        </a:prstGeom>
      </xdr:spPr>
    </xdr:pic>
    <xdr:clientData/>
  </xdr:twoCellAnchor>
  <xdr:twoCellAnchor editAs="oneCell">
    <xdr:from>
      <xdr:col>1</xdr:col>
      <xdr:colOff>0</xdr:colOff>
      <xdr:row>139</xdr:row>
      <xdr:rowOff>0</xdr:rowOff>
    </xdr:from>
    <xdr:to>
      <xdr:col>7</xdr:col>
      <xdr:colOff>481589</xdr:colOff>
      <xdr:row>173</xdr:row>
      <xdr:rowOff>81709</xdr:rowOff>
    </xdr:to>
    <xdr:pic>
      <xdr:nvPicPr>
        <xdr:cNvPr id="6" name="Picture 5">
          <a:extLst>
            <a:ext uri="{FF2B5EF4-FFF2-40B4-BE49-F238E27FC236}">
              <a16:creationId xmlns:a16="http://schemas.microsoft.com/office/drawing/2014/main" id="{F7C4E502-9A48-0446-FCA9-E25AF81BE4E7}"/>
            </a:ext>
          </a:extLst>
        </xdr:cNvPr>
        <xdr:cNvPicPr>
          <a:picLocks noChangeAspect="1"/>
        </xdr:cNvPicPr>
      </xdr:nvPicPr>
      <xdr:blipFill>
        <a:blip xmlns:r="http://schemas.openxmlformats.org/officeDocument/2006/relationships" r:embed="rId5"/>
        <a:stretch>
          <a:fillRect/>
        </a:stretch>
      </xdr:blipFill>
      <xdr:spPr>
        <a:xfrm>
          <a:off x="607219" y="20466844"/>
          <a:ext cx="4124901" cy="5344271"/>
        </a:xfrm>
        <a:prstGeom prst="rect">
          <a:avLst/>
        </a:prstGeom>
      </xdr:spPr>
    </xdr:pic>
    <xdr:clientData/>
  </xdr:twoCellAnchor>
  <xdr:twoCellAnchor editAs="oneCell">
    <xdr:from>
      <xdr:col>1</xdr:col>
      <xdr:colOff>0</xdr:colOff>
      <xdr:row>197</xdr:row>
      <xdr:rowOff>0</xdr:rowOff>
    </xdr:from>
    <xdr:to>
      <xdr:col>7</xdr:col>
      <xdr:colOff>0</xdr:colOff>
      <xdr:row>205</xdr:row>
      <xdr:rowOff>55518</xdr:rowOff>
    </xdr:to>
    <xdr:pic>
      <xdr:nvPicPr>
        <xdr:cNvPr id="7" name="Picture 6">
          <a:extLst>
            <a:ext uri="{FF2B5EF4-FFF2-40B4-BE49-F238E27FC236}">
              <a16:creationId xmlns:a16="http://schemas.microsoft.com/office/drawing/2014/main" id="{EE660033-3C68-2A51-22AC-BF1570D05739}"/>
            </a:ext>
          </a:extLst>
        </xdr:cNvPr>
        <xdr:cNvPicPr>
          <a:picLocks noChangeAspect="1"/>
        </xdr:cNvPicPr>
      </xdr:nvPicPr>
      <xdr:blipFill>
        <a:blip xmlns:r="http://schemas.openxmlformats.org/officeDocument/2006/relationships" r:embed="rId6"/>
        <a:stretch>
          <a:fillRect/>
        </a:stretch>
      </xdr:blipFill>
      <xdr:spPr>
        <a:xfrm>
          <a:off x="612321" y="28330071"/>
          <a:ext cx="3673929" cy="1252947"/>
        </a:xfrm>
        <a:prstGeom prst="rect">
          <a:avLst/>
        </a:prstGeom>
      </xdr:spPr>
    </xdr:pic>
    <xdr:clientData/>
  </xdr:twoCellAnchor>
  <xdr:twoCellAnchor editAs="oneCell">
    <xdr:from>
      <xdr:col>1</xdr:col>
      <xdr:colOff>1</xdr:colOff>
      <xdr:row>210</xdr:row>
      <xdr:rowOff>0</xdr:rowOff>
    </xdr:from>
    <xdr:to>
      <xdr:col>7</xdr:col>
      <xdr:colOff>1</xdr:colOff>
      <xdr:row>218</xdr:row>
      <xdr:rowOff>62523</xdr:rowOff>
    </xdr:to>
    <xdr:pic>
      <xdr:nvPicPr>
        <xdr:cNvPr id="8" name="Picture 7">
          <a:extLst>
            <a:ext uri="{FF2B5EF4-FFF2-40B4-BE49-F238E27FC236}">
              <a16:creationId xmlns:a16="http://schemas.microsoft.com/office/drawing/2014/main" id="{5DE1AA4E-73B0-DD42-2151-0AE259EECFC9}"/>
            </a:ext>
          </a:extLst>
        </xdr:cNvPr>
        <xdr:cNvPicPr>
          <a:picLocks noChangeAspect="1"/>
        </xdr:cNvPicPr>
      </xdr:nvPicPr>
      <xdr:blipFill>
        <a:blip xmlns:r="http://schemas.openxmlformats.org/officeDocument/2006/relationships" r:embed="rId7"/>
        <a:stretch>
          <a:fillRect/>
        </a:stretch>
      </xdr:blipFill>
      <xdr:spPr>
        <a:xfrm>
          <a:off x="609601" y="32042100"/>
          <a:ext cx="3657600" cy="1281723"/>
        </a:xfrm>
        <a:prstGeom prst="rect">
          <a:avLst/>
        </a:prstGeom>
      </xdr:spPr>
    </xdr:pic>
    <xdr:clientData/>
  </xdr:twoCellAnchor>
  <xdr:twoCellAnchor editAs="oneCell">
    <xdr:from>
      <xdr:col>1</xdr:col>
      <xdr:colOff>0</xdr:colOff>
      <xdr:row>248</xdr:row>
      <xdr:rowOff>1</xdr:rowOff>
    </xdr:from>
    <xdr:to>
      <xdr:col>7</xdr:col>
      <xdr:colOff>0</xdr:colOff>
      <xdr:row>251</xdr:row>
      <xdr:rowOff>70056</xdr:rowOff>
    </xdr:to>
    <xdr:pic>
      <xdr:nvPicPr>
        <xdr:cNvPr id="9" name="Picture 8">
          <a:extLst>
            <a:ext uri="{FF2B5EF4-FFF2-40B4-BE49-F238E27FC236}">
              <a16:creationId xmlns:a16="http://schemas.microsoft.com/office/drawing/2014/main" id="{67B71C1D-1206-29B8-0B50-97A9EE30F1DF}"/>
            </a:ext>
          </a:extLst>
        </xdr:cNvPr>
        <xdr:cNvPicPr>
          <a:picLocks noChangeAspect="1"/>
        </xdr:cNvPicPr>
      </xdr:nvPicPr>
      <xdr:blipFill>
        <a:blip xmlns:r="http://schemas.openxmlformats.org/officeDocument/2006/relationships" r:embed="rId8"/>
        <a:stretch>
          <a:fillRect/>
        </a:stretch>
      </xdr:blipFill>
      <xdr:spPr>
        <a:xfrm>
          <a:off x="612913" y="37048110"/>
          <a:ext cx="3677478" cy="517316"/>
        </a:xfrm>
        <a:prstGeom prst="rect">
          <a:avLst/>
        </a:prstGeom>
      </xdr:spPr>
    </xdr:pic>
    <xdr:clientData/>
  </xdr:twoCellAnchor>
  <xdr:twoCellAnchor editAs="oneCell">
    <xdr:from>
      <xdr:col>1</xdr:col>
      <xdr:colOff>1</xdr:colOff>
      <xdr:row>272</xdr:row>
      <xdr:rowOff>0</xdr:rowOff>
    </xdr:from>
    <xdr:to>
      <xdr:col>7</xdr:col>
      <xdr:colOff>1</xdr:colOff>
      <xdr:row>281</xdr:row>
      <xdr:rowOff>7459</xdr:rowOff>
    </xdr:to>
    <xdr:pic>
      <xdr:nvPicPr>
        <xdr:cNvPr id="10" name="Picture 9">
          <a:extLst>
            <a:ext uri="{FF2B5EF4-FFF2-40B4-BE49-F238E27FC236}">
              <a16:creationId xmlns:a16="http://schemas.microsoft.com/office/drawing/2014/main" id="{71340CA3-A766-26EC-D4B9-21032F6CF412}"/>
            </a:ext>
          </a:extLst>
        </xdr:cNvPr>
        <xdr:cNvPicPr>
          <a:picLocks noChangeAspect="1"/>
        </xdr:cNvPicPr>
      </xdr:nvPicPr>
      <xdr:blipFill>
        <a:blip xmlns:r="http://schemas.openxmlformats.org/officeDocument/2006/relationships" r:embed="rId9"/>
        <a:stretch>
          <a:fillRect/>
        </a:stretch>
      </xdr:blipFill>
      <xdr:spPr>
        <a:xfrm>
          <a:off x="612914" y="40659326"/>
          <a:ext cx="3677478" cy="1349242"/>
        </a:xfrm>
        <a:prstGeom prst="rect">
          <a:avLst/>
        </a:prstGeom>
      </xdr:spPr>
    </xdr:pic>
    <xdr:clientData/>
  </xdr:twoCellAnchor>
  <xdr:twoCellAnchor editAs="oneCell">
    <xdr:from>
      <xdr:col>1</xdr:col>
      <xdr:colOff>1</xdr:colOff>
      <xdr:row>342</xdr:row>
      <xdr:rowOff>1</xdr:rowOff>
    </xdr:from>
    <xdr:to>
      <xdr:col>7</xdr:col>
      <xdr:colOff>1</xdr:colOff>
      <xdr:row>361</xdr:row>
      <xdr:rowOff>112217</xdr:rowOff>
    </xdr:to>
    <xdr:pic>
      <xdr:nvPicPr>
        <xdr:cNvPr id="11" name="Picture 10">
          <a:extLst>
            <a:ext uri="{FF2B5EF4-FFF2-40B4-BE49-F238E27FC236}">
              <a16:creationId xmlns:a16="http://schemas.microsoft.com/office/drawing/2014/main" id="{7708CEC6-4EA2-9962-4D8A-3861544DEC4E}"/>
            </a:ext>
          </a:extLst>
        </xdr:cNvPr>
        <xdr:cNvPicPr>
          <a:picLocks noChangeAspect="1"/>
        </xdr:cNvPicPr>
      </xdr:nvPicPr>
      <xdr:blipFill>
        <a:blip xmlns:r="http://schemas.openxmlformats.org/officeDocument/2006/relationships" r:embed="rId10"/>
        <a:stretch>
          <a:fillRect/>
        </a:stretch>
      </xdr:blipFill>
      <xdr:spPr>
        <a:xfrm>
          <a:off x="609601" y="52197001"/>
          <a:ext cx="3657600" cy="30078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83</xdr:row>
      <xdr:rowOff>1</xdr:rowOff>
    </xdr:from>
    <xdr:to>
      <xdr:col>7</xdr:col>
      <xdr:colOff>1</xdr:colOff>
      <xdr:row>89</xdr:row>
      <xdr:rowOff>131241</xdr:rowOff>
    </xdr:to>
    <xdr:pic>
      <xdr:nvPicPr>
        <xdr:cNvPr id="2" name="Picture 1">
          <a:extLst>
            <a:ext uri="{FF2B5EF4-FFF2-40B4-BE49-F238E27FC236}">
              <a16:creationId xmlns:a16="http://schemas.microsoft.com/office/drawing/2014/main" id="{554D383C-DF03-6E90-247D-AC7239847076}"/>
            </a:ext>
          </a:extLst>
        </xdr:cNvPr>
        <xdr:cNvPicPr>
          <a:picLocks noChangeAspect="1"/>
        </xdr:cNvPicPr>
      </xdr:nvPicPr>
      <xdr:blipFill>
        <a:blip xmlns:r="http://schemas.openxmlformats.org/officeDocument/2006/relationships" r:embed="rId1"/>
        <a:stretch>
          <a:fillRect/>
        </a:stretch>
      </xdr:blipFill>
      <xdr:spPr>
        <a:xfrm>
          <a:off x="609601" y="12687301"/>
          <a:ext cx="3657600" cy="1045640"/>
        </a:xfrm>
        <a:prstGeom prst="rect">
          <a:avLst/>
        </a:prstGeom>
      </xdr:spPr>
    </xdr:pic>
    <xdr:clientData/>
  </xdr:twoCellAnchor>
  <xdr:twoCellAnchor editAs="oneCell">
    <xdr:from>
      <xdr:col>1</xdr:col>
      <xdr:colOff>0</xdr:colOff>
      <xdr:row>123</xdr:row>
      <xdr:rowOff>0</xdr:rowOff>
    </xdr:from>
    <xdr:to>
      <xdr:col>7</xdr:col>
      <xdr:colOff>0</xdr:colOff>
      <xdr:row>132</xdr:row>
      <xdr:rowOff>62097</xdr:rowOff>
    </xdr:to>
    <xdr:pic>
      <xdr:nvPicPr>
        <xdr:cNvPr id="3" name="Picture 2">
          <a:extLst>
            <a:ext uri="{FF2B5EF4-FFF2-40B4-BE49-F238E27FC236}">
              <a16:creationId xmlns:a16="http://schemas.microsoft.com/office/drawing/2014/main" id="{4D65AB0C-57E9-CA02-DC3B-77FFBCDA7FAC}"/>
            </a:ext>
          </a:extLst>
        </xdr:cNvPr>
        <xdr:cNvPicPr>
          <a:picLocks noChangeAspect="1"/>
        </xdr:cNvPicPr>
      </xdr:nvPicPr>
      <xdr:blipFill>
        <a:blip xmlns:r="http://schemas.openxmlformats.org/officeDocument/2006/relationships" r:embed="rId2"/>
        <a:stretch>
          <a:fillRect/>
        </a:stretch>
      </xdr:blipFill>
      <xdr:spPr>
        <a:xfrm>
          <a:off x="612913" y="18379109"/>
          <a:ext cx="3677478" cy="1403879"/>
        </a:xfrm>
        <a:prstGeom prst="rect">
          <a:avLst/>
        </a:prstGeom>
      </xdr:spPr>
    </xdr:pic>
    <xdr:clientData/>
  </xdr:twoCellAnchor>
  <xdr:twoCellAnchor editAs="oneCell">
    <xdr:from>
      <xdr:col>1</xdr:col>
      <xdr:colOff>0</xdr:colOff>
      <xdr:row>135</xdr:row>
      <xdr:rowOff>1</xdr:rowOff>
    </xdr:from>
    <xdr:to>
      <xdr:col>6</xdr:col>
      <xdr:colOff>568311</xdr:colOff>
      <xdr:row>147</xdr:row>
      <xdr:rowOff>1</xdr:rowOff>
    </xdr:to>
    <xdr:pic>
      <xdr:nvPicPr>
        <xdr:cNvPr id="4" name="Picture 3">
          <a:extLst>
            <a:ext uri="{FF2B5EF4-FFF2-40B4-BE49-F238E27FC236}">
              <a16:creationId xmlns:a16="http://schemas.microsoft.com/office/drawing/2014/main" id="{23B91BAA-59E0-DCE9-102E-5B4FF646F1A5}"/>
            </a:ext>
          </a:extLst>
        </xdr:cNvPr>
        <xdr:cNvPicPr>
          <a:picLocks noChangeAspect="1"/>
        </xdr:cNvPicPr>
      </xdr:nvPicPr>
      <xdr:blipFill>
        <a:blip xmlns:r="http://schemas.openxmlformats.org/officeDocument/2006/relationships" r:embed="rId3"/>
        <a:stretch>
          <a:fillRect/>
        </a:stretch>
      </xdr:blipFill>
      <xdr:spPr>
        <a:xfrm>
          <a:off x="609600" y="20612101"/>
          <a:ext cx="3616311" cy="1828800"/>
        </a:xfrm>
        <a:prstGeom prst="rect">
          <a:avLst/>
        </a:prstGeom>
      </xdr:spPr>
    </xdr:pic>
    <xdr:clientData/>
  </xdr:twoCellAnchor>
  <xdr:twoCellAnchor editAs="oneCell">
    <xdr:from>
      <xdr:col>1</xdr:col>
      <xdr:colOff>0</xdr:colOff>
      <xdr:row>173</xdr:row>
      <xdr:rowOff>0</xdr:rowOff>
    </xdr:from>
    <xdr:to>
      <xdr:col>7</xdr:col>
      <xdr:colOff>73993</xdr:colOff>
      <xdr:row>189</xdr:row>
      <xdr:rowOff>0</xdr:rowOff>
    </xdr:to>
    <xdr:pic>
      <xdr:nvPicPr>
        <xdr:cNvPr id="5" name="Picture 4">
          <a:extLst>
            <a:ext uri="{FF2B5EF4-FFF2-40B4-BE49-F238E27FC236}">
              <a16:creationId xmlns:a16="http://schemas.microsoft.com/office/drawing/2014/main" id="{440C2720-7D77-52F2-F45B-4C489A4A7A25}"/>
            </a:ext>
          </a:extLst>
        </xdr:cNvPr>
        <xdr:cNvPicPr>
          <a:picLocks noChangeAspect="1"/>
        </xdr:cNvPicPr>
      </xdr:nvPicPr>
      <xdr:blipFill>
        <a:blip xmlns:r="http://schemas.openxmlformats.org/officeDocument/2006/relationships" r:embed="rId4"/>
        <a:stretch>
          <a:fillRect/>
        </a:stretch>
      </xdr:blipFill>
      <xdr:spPr>
        <a:xfrm>
          <a:off x="612913" y="25833457"/>
          <a:ext cx="3751471" cy="2385391"/>
        </a:xfrm>
        <a:prstGeom prst="rect">
          <a:avLst/>
        </a:prstGeom>
      </xdr:spPr>
    </xdr:pic>
    <xdr:clientData/>
  </xdr:twoCellAnchor>
  <xdr:twoCellAnchor editAs="oneCell">
    <xdr:from>
      <xdr:col>1</xdr:col>
      <xdr:colOff>1</xdr:colOff>
      <xdr:row>190</xdr:row>
      <xdr:rowOff>0</xdr:rowOff>
    </xdr:from>
    <xdr:to>
      <xdr:col>7</xdr:col>
      <xdr:colOff>1</xdr:colOff>
      <xdr:row>195</xdr:row>
      <xdr:rowOff>19345</xdr:rowOff>
    </xdr:to>
    <xdr:pic>
      <xdr:nvPicPr>
        <xdr:cNvPr id="6" name="Picture 5">
          <a:extLst>
            <a:ext uri="{FF2B5EF4-FFF2-40B4-BE49-F238E27FC236}">
              <a16:creationId xmlns:a16="http://schemas.microsoft.com/office/drawing/2014/main" id="{0455D191-1A21-FC2E-1024-4F917D136054}"/>
            </a:ext>
          </a:extLst>
        </xdr:cNvPr>
        <xdr:cNvPicPr>
          <a:picLocks noChangeAspect="1"/>
        </xdr:cNvPicPr>
      </xdr:nvPicPr>
      <xdr:blipFill>
        <a:blip xmlns:r="http://schemas.openxmlformats.org/officeDocument/2006/relationships" r:embed="rId5"/>
        <a:stretch>
          <a:fillRect/>
        </a:stretch>
      </xdr:blipFill>
      <xdr:spPr>
        <a:xfrm>
          <a:off x="609601" y="28994100"/>
          <a:ext cx="3657600" cy="7813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94CF2-EC34-4FC7-B50A-30A211052956}">
  <dimension ref="B2:C5"/>
  <sheetViews>
    <sheetView workbookViewId="0">
      <selection activeCell="C5" sqref="C5"/>
    </sheetView>
  </sheetViews>
  <sheetFormatPr defaultRowHeight="15" x14ac:dyDescent="0.25"/>
  <cols>
    <col min="2" max="2" width="10.28515625" bestFit="1" customWidth="1"/>
  </cols>
  <sheetData>
    <row r="2" spans="2:3" x14ac:dyDescent="0.25">
      <c r="B2" s="2" t="s">
        <v>1</v>
      </c>
      <c r="C2" s="2" t="s">
        <v>168</v>
      </c>
    </row>
    <row r="3" spans="2:3" x14ac:dyDescent="0.25">
      <c r="C3" s="2" t="s">
        <v>54</v>
      </c>
    </row>
    <row r="4" spans="2:3" x14ac:dyDescent="0.25">
      <c r="C4" s="2" t="s">
        <v>97</v>
      </c>
    </row>
    <row r="5" spans="2:3" x14ac:dyDescent="0.25">
      <c r="C5" s="18" t="s">
        <v>249</v>
      </c>
    </row>
  </sheetData>
  <hyperlinks>
    <hyperlink ref="B2" location="'Module 21'!A1" display="Module 21" xr:uid="{330A69AD-5975-483B-A55B-292273F3AC0E}"/>
    <hyperlink ref="C3" location="WSE21.3!A1" display="WSE21.3" xr:uid="{70DFB356-B192-4404-8EE3-ACF42FCF4815}"/>
    <hyperlink ref="C4" location="WSE21.4!A1" display="WSE21.4" xr:uid="{B1A1FA29-B92D-483E-9A8E-1CA577CDB78D}"/>
    <hyperlink ref="C2" location="WSE21.2!A1" display="WSE21.2" xr:uid="{FE0FC178-19E1-4B51-917C-CBCC0FE6C5F7}"/>
    <hyperlink ref="C5" location="WSE21.5!A1" display="WSE21.5" xr:uid="{9C332D12-F005-40F3-85FF-787A76639E47}"/>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74D0-60B4-4239-934A-3E5593E5DAD4}">
  <dimension ref="A1:N341"/>
  <sheetViews>
    <sheetView topLeftCell="A285" zoomScale="160" zoomScaleNormal="160" workbookViewId="0">
      <selection activeCell="C366" sqref="C366"/>
    </sheetView>
  </sheetViews>
  <sheetFormatPr defaultRowHeight="12" x14ac:dyDescent="0.2"/>
  <cols>
    <col min="1" max="16384" width="9.140625" style="1"/>
  </cols>
  <sheetData>
    <row r="1" spans="1:2" ht="15" x14ac:dyDescent="0.25">
      <c r="A1" s="2" t="s">
        <v>0</v>
      </c>
    </row>
    <row r="2" spans="1:2" x14ac:dyDescent="0.2">
      <c r="B2" s="1" t="s">
        <v>2</v>
      </c>
    </row>
    <row r="5" spans="1:2" x14ac:dyDescent="0.2">
      <c r="B5" s="1" t="s">
        <v>3</v>
      </c>
    </row>
    <row r="6" spans="1:2" x14ac:dyDescent="0.2">
      <c r="B6" s="1" t="s">
        <v>4</v>
      </c>
    </row>
    <row r="22" spans="2:4" x14ac:dyDescent="0.2">
      <c r="B22" s="1" t="s">
        <v>98</v>
      </c>
    </row>
    <row r="23" spans="2:4" x14ac:dyDescent="0.2">
      <c r="B23" s="1" t="s">
        <v>99</v>
      </c>
    </row>
    <row r="25" spans="2:4" x14ac:dyDescent="0.2">
      <c r="B25" s="1" t="s">
        <v>5</v>
      </c>
    </row>
    <row r="26" spans="2:4" x14ac:dyDescent="0.2">
      <c r="B26" s="1" t="s">
        <v>6</v>
      </c>
    </row>
    <row r="27" spans="2:4" x14ac:dyDescent="0.2">
      <c r="B27" s="1" t="s">
        <v>7</v>
      </c>
      <c r="C27" s="3">
        <v>44651</v>
      </c>
      <c r="D27" s="1">
        <v>200</v>
      </c>
    </row>
    <row r="28" spans="2:4" x14ac:dyDescent="0.2">
      <c r="C28" s="3">
        <v>45016</v>
      </c>
    </row>
    <row r="29" spans="2:4" x14ac:dyDescent="0.2">
      <c r="B29" s="1" t="s">
        <v>8</v>
      </c>
      <c r="C29" s="1">
        <v>80</v>
      </c>
    </row>
    <row r="30" spans="2:4" x14ac:dyDescent="0.2">
      <c r="B30" s="1" t="s">
        <v>9</v>
      </c>
      <c r="C30" s="1">
        <f>+D27-C29</f>
        <v>120</v>
      </c>
    </row>
    <row r="32" spans="2:4" x14ac:dyDescent="0.2">
      <c r="B32" s="1" t="s">
        <v>10</v>
      </c>
      <c r="C32" s="3">
        <v>44651</v>
      </c>
    </row>
    <row r="33" spans="2:6" x14ac:dyDescent="0.2">
      <c r="B33" s="1" t="s">
        <v>17</v>
      </c>
      <c r="E33" s="1">
        <f>+D27</f>
        <v>200</v>
      </c>
    </row>
    <row r="34" spans="2:6" x14ac:dyDescent="0.2">
      <c r="C34" s="1" t="s">
        <v>18</v>
      </c>
      <c r="F34" s="1">
        <f>+E33</f>
        <v>200</v>
      </c>
    </row>
    <row r="35" spans="2:6" x14ac:dyDescent="0.2">
      <c r="B35" s="1" t="s">
        <v>11</v>
      </c>
    </row>
    <row r="37" spans="2:6" x14ac:dyDescent="0.2">
      <c r="B37" s="1" t="s">
        <v>10</v>
      </c>
      <c r="C37" s="3">
        <v>45016</v>
      </c>
    </row>
    <row r="39" spans="2:6" x14ac:dyDescent="0.2">
      <c r="B39" s="1" t="s">
        <v>12</v>
      </c>
      <c r="E39" s="1">
        <v>80</v>
      </c>
    </row>
    <row r="40" spans="2:6" x14ac:dyDescent="0.2">
      <c r="C40" s="1" t="s">
        <v>13</v>
      </c>
      <c r="F40" s="1">
        <f>+E39</f>
        <v>80</v>
      </c>
    </row>
    <row r="41" spans="2:6" x14ac:dyDescent="0.2">
      <c r="B41" s="1" t="s">
        <v>14</v>
      </c>
    </row>
    <row r="43" spans="2:6" x14ac:dyDescent="0.2">
      <c r="B43" s="1" t="s">
        <v>15</v>
      </c>
      <c r="E43" s="1">
        <f>+F34-E39</f>
        <v>120</v>
      </c>
    </row>
    <row r="44" spans="2:6" x14ac:dyDescent="0.2">
      <c r="C44" s="1" t="s">
        <v>19</v>
      </c>
      <c r="F44" s="1">
        <f>+E43</f>
        <v>120</v>
      </c>
    </row>
    <row r="45" spans="2:6" x14ac:dyDescent="0.2">
      <c r="B45" s="1" t="s">
        <v>16</v>
      </c>
    </row>
    <row r="48" spans="2:6" x14ac:dyDescent="0.2">
      <c r="B48" s="1" t="s">
        <v>20</v>
      </c>
    </row>
    <row r="49" spans="2:3" x14ac:dyDescent="0.2">
      <c r="B49" s="1" t="s">
        <v>21</v>
      </c>
    </row>
    <row r="60" spans="2:3" x14ac:dyDescent="0.2">
      <c r="B60" s="1" t="s">
        <v>101</v>
      </c>
    </row>
    <row r="61" spans="2:3" x14ac:dyDescent="0.2">
      <c r="B61" s="1" t="s">
        <v>100</v>
      </c>
    </row>
    <row r="62" spans="2:3" x14ac:dyDescent="0.2">
      <c r="C62" s="1" t="s">
        <v>102</v>
      </c>
    </row>
    <row r="63" spans="2:3" x14ac:dyDescent="0.2">
      <c r="C63" s="1" t="s">
        <v>103</v>
      </c>
    </row>
    <row r="65" spans="2:2" x14ac:dyDescent="0.2">
      <c r="B65" s="1" t="s">
        <v>22</v>
      </c>
    </row>
    <row r="66" spans="2:2" x14ac:dyDescent="0.2">
      <c r="B66" s="1" t="s">
        <v>23</v>
      </c>
    </row>
    <row r="68" spans="2:2" x14ac:dyDescent="0.2">
      <c r="B68" s="1" t="s">
        <v>27</v>
      </c>
    </row>
    <row r="69" spans="2:2" x14ac:dyDescent="0.2">
      <c r="B69" s="1" t="s">
        <v>24</v>
      </c>
    </row>
    <row r="70" spans="2:2" x14ac:dyDescent="0.2">
      <c r="B70" s="1" t="s">
        <v>25</v>
      </c>
    </row>
    <row r="71" spans="2:2" x14ac:dyDescent="0.2">
      <c r="B71" s="1" t="s">
        <v>26</v>
      </c>
    </row>
    <row r="92" spans="2:3" x14ac:dyDescent="0.2">
      <c r="B92" s="1" t="s">
        <v>28</v>
      </c>
    </row>
    <row r="94" spans="2:3" x14ac:dyDescent="0.2">
      <c r="B94" s="1" t="s">
        <v>29</v>
      </c>
    </row>
    <row r="95" spans="2:3" x14ac:dyDescent="0.2">
      <c r="B95" s="1" t="s">
        <v>10</v>
      </c>
      <c r="C95" s="3">
        <v>43465</v>
      </c>
    </row>
    <row r="96" spans="2:3" x14ac:dyDescent="0.2">
      <c r="B96" s="1" t="s">
        <v>31</v>
      </c>
    </row>
    <row r="97" spans="2:2" x14ac:dyDescent="0.2">
      <c r="B97" s="1" t="s">
        <v>30</v>
      </c>
    </row>
    <row r="98" spans="2:2" x14ac:dyDescent="0.2">
      <c r="B98" s="1" t="s">
        <v>32</v>
      </c>
    </row>
    <row r="99" spans="2:2" x14ac:dyDescent="0.2">
      <c r="B99" s="1" t="s">
        <v>33</v>
      </c>
    </row>
    <row r="102" spans="2:2" x14ac:dyDescent="0.2">
      <c r="B102" s="1" t="s">
        <v>34</v>
      </c>
    </row>
    <row r="136" spans="2:2" x14ac:dyDescent="0.2">
      <c r="B136" s="1" t="s">
        <v>35</v>
      </c>
    </row>
    <row r="137" spans="2:2" x14ac:dyDescent="0.2">
      <c r="B137" s="1" t="s">
        <v>36</v>
      </c>
    </row>
    <row r="138" spans="2:2" x14ac:dyDescent="0.2">
      <c r="B138" s="1" t="s">
        <v>37</v>
      </c>
    </row>
    <row r="176" spans="2:2" x14ac:dyDescent="0.2">
      <c r="B176" s="1" t="s">
        <v>38</v>
      </c>
    </row>
    <row r="177" spans="2:3" x14ac:dyDescent="0.2">
      <c r="B177" s="1" t="s">
        <v>39</v>
      </c>
    </row>
    <row r="178" spans="2:3" x14ac:dyDescent="0.2">
      <c r="B178" s="1" t="s">
        <v>10</v>
      </c>
      <c r="C178" s="3">
        <v>42094</v>
      </c>
    </row>
    <row r="180" spans="2:3" x14ac:dyDescent="0.2">
      <c r="B180" s="1" t="s">
        <v>40</v>
      </c>
    </row>
    <row r="181" spans="2:3" x14ac:dyDescent="0.2">
      <c r="B181" s="1" t="s">
        <v>41</v>
      </c>
    </row>
    <row r="182" spans="2:3" x14ac:dyDescent="0.2">
      <c r="B182" s="1" t="s">
        <v>42</v>
      </c>
    </row>
    <row r="183" spans="2:3" x14ac:dyDescent="0.2">
      <c r="B183" s="1" t="s">
        <v>43</v>
      </c>
    </row>
    <row r="185" spans="2:3" x14ac:dyDescent="0.2">
      <c r="B185" s="1" t="s">
        <v>44</v>
      </c>
    </row>
    <row r="186" spans="2:3" x14ac:dyDescent="0.2">
      <c r="B186" s="1" t="s">
        <v>45</v>
      </c>
    </row>
    <row r="187" spans="2:3" x14ac:dyDescent="0.2">
      <c r="B187" s="1" t="s">
        <v>104</v>
      </c>
    </row>
    <row r="188" spans="2:3" x14ac:dyDescent="0.2">
      <c r="B188" s="1" t="s">
        <v>46</v>
      </c>
    </row>
    <row r="189" spans="2:3" x14ac:dyDescent="0.2">
      <c r="B189" s="1" t="s">
        <v>47</v>
      </c>
    </row>
    <row r="190" spans="2:3" x14ac:dyDescent="0.2">
      <c r="B190" s="1" t="s">
        <v>48</v>
      </c>
    </row>
    <row r="191" spans="2:3" x14ac:dyDescent="0.2">
      <c r="B191" s="1" t="s">
        <v>49</v>
      </c>
    </row>
    <row r="193" spans="2:2" x14ac:dyDescent="0.2">
      <c r="B193" s="1" t="s">
        <v>50</v>
      </c>
    </row>
    <row r="194" spans="2:2" x14ac:dyDescent="0.2">
      <c r="B194" s="4" t="s">
        <v>51</v>
      </c>
    </row>
    <row r="195" spans="2:2" x14ac:dyDescent="0.2">
      <c r="B195" s="4" t="s">
        <v>52</v>
      </c>
    </row>
    <row r="196" spans="2:2" x14ac:dyDescent="0.2">
      <c r="B196" s="1" t="s">
        <v>53</v>
      </c>
    </row>
    <row r="209" spans="2:2" x14ac:dyDescent="0.2">
      <c r="B209" s="5" t="s">
        <v>105</v>
      </c>
    </row>
    <row r="221" spans="2:2" x14ac:dyDescent="0.2">
      <c r="B221" s="1" t="s">
        <v>106</v>
      </c>
    </row>
    <row r="222" spans="2:2" x14ac:dyDescent="0.2">
      <c r="B222" s="1" t="s">
        <v>109</v>
      </c>
    </row>
    <row r="223" spans="2:2" x14ac:dyDescent="0.2">
      <c r="B223" s="1" t="s">
        <v>107</v>
      </c>
    </row>
    <row r="224" spans="2:2" x14ac:dyDescent="0.2">
      <c r="B224" s="1" t="s">
        <v>108</v>
      </c>
    </row>
    <row r="227" spans="2:5" x14ac:dyDescent="0.2">
      <c r="B227" s="1" t="s">
        <v>110</v>
      </c>
    </row>
    <row r="228" spans="2:5" x14ac:dyDescent="0.2">
      <c r="B228" s="1" t="s">
        <v>111</v>
      </c>
    </row>
    <row r="229" spans="2:5" x14ac:dyDescent="0.2">
      <c r="B229" s="1" t="s">
        <v>112</v>
      </c>
    </row>
    <row r="232" spans="2:5" x14ac:dyDescent="0.2">
      <c r="B232" s="1" t="s">
        <v>113</v>
      </c>
    </row>
    <row r="233" spans="2:5" x14ac:dyDescent="0.2">
      <c r="B233" s="1" t="s">
        <v>114</v>
      </c>
    </row>
    <row r="234" spans="2:5" x14ac:dyDescent="0.2">
      <c r="B234" s="1" t="s">
        <v>115</v>
      </c>
      <c r="C234" s="1">
        <v>241000</v>
      </c>
    </row>
    <row r="235" spans="2:5" x14ac:dyDescent="0.2">
      <c r="B235" s="1" t="s">
        <v>116</v>
      </c>
    </row>
    <row r="237" spans="2:5" x14ac:dyDescent="0.2">
      <c r="B237" s="1" t="s">
        <v>117</v>
      </c>
      <c r="C237" s="1" t="s">
        <v>118</v>
      </c>
      <c r="D237" s="1" t="s">
        <v>119</v>
      </c>
      <c r="E237" s="1" t="s">
        <v>120</v>
      </c>
    </row>
    <row r="238" spans="2:5" x14ac:dyDescent="0.2">
      <c r="C238" s="6">
        <v>0.6</v>
      </c>
      <c r="D238" s="6">
        <v>0.3</v>
      </c>
      <c r="E238" s="6">
        <v>0.1</v>
      </c>
    </row>
    <row r="239" spans="2:5" s="7" customFormat="1" x14ac:dyDescent="0.2">
      <c r="C239" s="7">
        <v>0</v>
      </c>
      <c r="D239" s="7">
        <v>40</v>
      </c>
      <c r="E239" s="7">
        <v>120</v>
      </c>
    </row>
    <row r="240" spans="2:5" x14ac:dyDescent="0.2">
      <c r="B240" s="1">
        <v>15000</v>
      </c>
      <c r="C240" s="1">
        <f>+C238*$B$240</f>
        <v>9000</v>
      </c>
      <c r="D240" s="1">
        <f t="shared" ref="D240:E240" si="0">+D238*$B$240</f>
        <v>4500</v>
      </c>
      <c r="E240" s="1">
        <f t="shared" si="0"/>
        <v>1500</v>
      </c>
    </row>
    <row r="241" spans="2:6" x14ac:dyDescent="0.2">
      <c r="C241" s="7">
        <f>+C239*C240</f>
        <v>0</v>
      </c>
      <c r="D241" s="7">
        <f t="shared" ref="D241:E241" si="1">+D239*D240</f>
        <v>180000</v>
      </c>
      <c r="E241" s="7">
        <f t="shared" si="1"/>
        <v>180000</v>
      </c>
      <c r="F241" s="7">
        <f>SUM(C241:E241)</f>
        <v>360000</v>
      </c>
    </row>
    <row r="243" spans="2:6" x14ac:dyDescent="0.2">
      <c r="B243" s="1" t="s">
        <v>121</v>
      </c>
    </row>
    <row r="244" spans="2:6" x14ac:dyDescent="0.2">
      <c r="B244" s="1">
        <v>12000</v>
      </c>
      <c r="F244" s="1">
        <f>+B244*0.22*65</f>
        <v>171600</v>
      </c>
    </row>
    <row r="245" spans="2:6" x14ac:dyDescent="0.2">
      <c r="F245" s="7">
        <f>SUM(F241:F244)</f>
        <v>531600</v>
      </c>
    </row>
    <row r="246" spans="2:6" x14ac:dyDescent="0.2">
      <c r="B246" s="1" t="s">
        <v>122</v>
      </c>
      <c r="F246" s="1">
        <f>-C234</f>
        <v>-241000</v>
      </c>
    </row>
    <row r="247" spans="2:6" ht="12.75" thickBot="1" x14ac:dyDescent="0.25">
      <c r="B247" s="1" t="s">
        <v>123</v>
      </c>
      <c r="F247" s="8">
        <f>SUM(F245:F246)</f>
        <v>290600</v>
      </c>
    </row>
    <row r="248" spans="2:6" ht="12.75" thickTop="1" x14ac:dyDescent="0.2">
      <c r="F248" s="9"/>
    </row>
    <row r="249" spans="2:6" x14ac:dyDescent="0.2">
      <c r="F249" s="9"/>
    </row>
    <row r="250" spans="2:6" x14ac:dyDescent="0.2">
      <c r="F250" s="9"/>
    </row>
    <row r="251" spans="2:6" x14ac:dyDescent="0.2">
      <c r="F251" s="9"/>
    </row>
    <row r="252" spans="2:6" x14ac:dyDescent="0.2">
      <c r="F252" s="9"/>
    </row>
    <row r="254" spans="2:6" x14ac:dyDescent="0.2">
      <c r="B254" s="1" t="s">
        <v>124</v>
      </c>
    </row>
    <row r="256" spans="2:6" x14ac:dyDescent="0.2">
      <c r="B256" s="1" t="s">
        <v>125</v>
      </c>
    </row>
    <row r="257" spans="2:4" x14ac:dyDescent="0.2">
      <c r="B257" s="1" t="s">
        <v>126</v>
      </c>
      <c r="D257" s="1">
        <v>100</v>
      </c>
    </row>
    <row r="258" spans="2:4" x14ac:dyDescent="0.2">
      <c r="B258" s="1" t="s">
        <v>127</v>
      </c>
      <c r="D258" s="1">
        <v>50</v>
      </c>
    </row>
    <row r="259" spans="2:4" ht="12.75" thickBot="1" x14ac:dyDescent="0.25">
      <c r="D259" s="10">
        <f>SUM(D257:D258)</f>
        <v>150</v>
      </c>
    </row>
    <row r="260" spans="2:4" ht="12.75" thickTop="1" x14ac:dyDescent="0.2"/>
    <row r="261" spans="2:4" x14ac:dyDescent="0.2">
      <c r="B261" s="1" t="s">
        <v>128</v>
      </c>
    </row>
    <row r="263" spans="2:4" x14ac:dyDescent="0.2">
      <c r="B263" s="1" t="s">
        <v>129</v>
      </c>
    </row>
    <row r="264" spans="2:4" x14ac:dyDescent="0.2">
      <c r="B264" s="1" t="s">
        <v>130</v>
      </c>
    </row>
    <row r="265" spans="2:4" x14ac:dyDescent="0.2">
      <c r="B265" s="1" t="s">
        <v>131</v>
      </c>
    </row>
    <row r="267" spans="2:4" x14ac:dyDescent="0.2">
      <c r="B267" s="1" t="s">
        <v>132</v>
      </c>
    </row>
    <row r="268" spans="2:4" x14ac:dyDescent="0.2">
      <c r="C268" s="1" t="s">
        <v>133</v>
      </c>
    </row>
    <row r="270" spans="2:4" x14ac:dyDescent="0.2">
      <c r="B270" s="1" t="s">
        <v>134</v>
      </c>
    </row>
    <row r="271" spans="2:4" x14ac:dyDescent="0.2">
      <c r="B271" s="1" t="s">
        <v>135</v>
      </c>
    </row>
    <row r="284" spans="2:4" x14ac:dyDescent="0.2">
      <c r="B284" s="1" t="s">
        <v>136</v>
      </c>
    </row>
    <row r="285" spans="2:4" x14ac:dyDescent="0.2">
      <c r="B285" s="3">
        <v>46022</v>
      </c>
    </row>
    <row r="286" spans="2:4" x14ac:dyDescent="0.2">
      <c r="B286" s="1" t="s">
        <v>137</v>
      </c>
      <c r="C286" s="1">
        <v>25000</v>
      </c>
    </row>
    <row r="287" spans="2:4" x14ac:dyDescent="0.2">
      <c r="B287" s="1" t="s">
        <v>138</v>
      </c>
      <c r="C287" s="1">
        <v>12</v>
      </c>
      <c r="D287" s="1" t="s">
        <v>139</v>
      </c>
    </row>
    <row r="288" spans="2:4" x14ac:dyDescent="0.2">
      <c r="B288" s="1" t="s">
        <v>140</v>
      </c>
      <c r="C288" s="11">
        <v>6.5000000000000002E-2</v>
      </c>
    </row>
    <row r="290" spans="2:14" x14ac:dyDescent="0.2">
      <c r="C290" s="7">
        <f>+C286/(1+C288)^C287</f>
        <v>11742.071359750691</v>
      </c>
    </row>
    <row r="291" spans="2:14" x14ac:dyDescent="0.2">
      <c r="B291" s="1">
        <v>0</v>
      </c>
      <c r="C291" s="1" cm="1">
        <f t="array" ref="C291:N291">_xlfn.SEQUENCE(1,12)</f>
        <v>1</v>
      </c>
      <c r="D291" s="1">
        <v>2</v>
      </c>
      <c r="E291" s="1">
        <v>3</v>
      </c>
      <c r="F291" s="1">
        <v>4</v>
      </c>
      <c r="G291" s="1">
        <v>5</v>
      </c>
      <c r="H291" s="1">
        <v>6</v>
      </c>
      <c r="I291" s="1">
        <v>7</v>
      </c>
      <c r="J291" s="1">
        <v>8</v>
      </c>
      <c r="K291" s="1">
        <v>9</v>
      </c>
      <c r="L291" s="1">
        <v>10</v>
      </c>
      <c r="M291" s="1">
        <v>11</v>
      </c>
      <c r="N291" s="1">
        <v>12</v>
      </c>
    </row>
    <row r="292" spans="2:14" x14ac:dyDescent="0.2">
      <c r="B292" s="1">
        <v>0</v>
      </c>
      <c r="C292" s="1">
        <v>0</v>
      </c>
      <c r="D292" s="1">
        <v>0</v>
      </c>
      <c r="E292" s="1">
        <v>0</v>
      </c>
      <c r="F292" s="1">
        <v>0</v>
      </c>
      <c r="G292" s="1">
        <v>0</v>
      </c>
      <c r="H292" s="1">
        <v>0</v>
      </c>
      <c r="I292" s="1">
        <v>0</v>
      </c>
      <c r="J292" s="1">
        <v>0</v>
      </c>
      <c r="K292" s="1">
        <v>0</v>
      </c>
      <c r="L292" s="1">
        <v>0</v>
      </c>
      <c r="M292" s="1">
        <v>0</v>
      </c>
      <c r="N292" s="1">
        <v>25000</v>
      </c>
    </row>
    <row r="293" spans="2:14" x14ac:dyDescent="0.2">
      <c r="C293" s="7">
        <f>+$C$286/(1+$C$288)^($N$291-B291)</f>
        <v>11742.071359750691</v>
      </c>
      <c r="D293" s="7">
        <f t="shared" ref="D293:N293" si="2">+$C$286/(1+$C$288)^($N$291-C291)</f>
        <v>12505.305998134483</v>
      </c>
      <c r="E293" s="7">
        <f t="shared" si="2"/>
        <v>13318.150888013224</v>
      </c>
      <c r="F293" s="7">
        <f t="shared" si="2"/>
        <v>14183.830695734081</v>
      </c>
      <c r="G293" s="7">
        <f t="shared" si="2"/>
        <v>15105.779690956797</v>
      </c>
      <c r="H293" s="7">
        <f t="shared" si="2"/>
        <v>16087.655370868988</v>
      </c>
      <c r="I293" s="7">
        <f t="shared" si="2"/>
        <v>17133.352969975469</v>
      </c>
      <c r="J293" s="7">
        <f t="shared" si="2"/>
        <v>18247.020913023873</v>
      </c>
      <c r="K293" s="7">
        <f t="shared" si="2"/>
        <v>19433.077272370425</v>
      </c>
      <c r="L293" s="7">
        <f t="shared" si="2"/>
        <v>20696.227295074499</v>
      </c>
      <c r="M293" s="7">
        <f t="shared" si="2"/>
        <v>22041.48206925434</v>
      </c>
      <c r="N293" s="7">
        <f t="shared" si="2"/>
        <v>23474.178403755868</v>
      </c>
    </row>
    <row r="294" spans="2:14" x14ac:dyDescent="0.2">
      <c r="C294" s="7">
        <f>+$C$288*C293</f>
        <v>763.23463838379496</v>
      </c>
      <c r="D294" s="7">
        <f t="shared" ref="D294:N294" si="3">+$C$288*D293</f>
        <v>812.84488987874147</v>
      </c>
      <c r="E294" s="7">
        <f t="shared" si="3"/>
        <v>865.67980772085957</v>
      </c>
      <c r="F294" s="7">
        <f t="shared" si="3"/>
        <v>921.94899522271533</v>
      </c>
      <c r="G294" s="7">
        <f t="shared" si="3"/>
        <v>981.8756799121918</v>
      </c>
      <c r="H294" s="7">
        <f t="shared" si="3"/>
        <v>1045.6975991064842</v>
      </c>
      <c r="I294" s="7">
        <f t="shared" si="3"/>
        <v>1113.6679430484055</v>
      </c>
      <c r="J294" s="7">
        <f t="shared" si="3"/>
        <v>1186.0563593465517</v>
      </c>
      <c r="K294" s="7">
        <f t="shared" si="3"/>
        <v>1263.1500227040776</v>
      </c>
      <c r="L294" s="7">
        <f t="shared" si="3"/>
        <v>1345.2547741798426</v>
      </c>
      <c r="M294" s="7">
        <f t="shared" si="3"/>
        <v>1432.6963345015322</v>
      </c>
      <c r="N294" s="7">
        <f t="shared" si="3"/>
        <v>1525.8215962441316</v>
      </c>
    </row>
    <row r="295" spans="2:14" x14ac:dyDescent="0.2">
      <c r="C295" s="7">
        <f>SUM(C293:C294)</f>
        <v>12505.305998134487</v>
      </c>
      <c r="D295" s="7">
        <f t="shared" ref="D295:N295" si="4">SUM(D293:D294)</f>
        <v>13318.150888013224</v>
      </c>
      <c r="E295" s="7">
        <f t="shared" si="4"/>
        <v>14183.830695734083</v>
      </c>
      <c r="F295" s="7">
        <f t="shared" si="4"/>
        <v>15105.779690956797</v>
      </c>
      <c r="G295" s="7">
        <f t="shared" si="4"/>
        <v>16087.655370868988</v>
      </c>
      <c r="H295" s="7">
        <f t="shared" si="4"/>
        <v>17133.352969975473</v>
      </c>
      <c r="I295" s="7">
        <f t="shared" si="4"/>
        <v>18247.020913023873</v>
      </c>
      <c r="J295" s="7">
        <f t="shared" si="4"/>
        <v>19433.077272370425</v>
      </c>
      <c r="K295" s="7">
        <f t="shared" si="4"/>
        <v>20696.227295074503</v>
      </c>
      <c r="L295" s="7">
        <f t="shared" si="4"/>
        <v>22041.482069254344</v>
      </c>
      <c r="M295" s="7">
        <f t="shared" si="4"/>
        <v>23474.178403755872</v>
      </c>
      <c r="N295" s="7">
        <f t="shared" si="4"/>
        <v>25000</v>
      </c>
    </row>
    <row r="297" spans="2:14" x14ac:dyDescent="0.2">
      <c r="B297" s="1" t="s">
        <v>141</v>
      </c>
      <c r="C297" s="7">
        <f>+C290</f>
        <v>11742.071359750691</v>
      </c>
      <c r="D297" s="3">
        <v>46022</v>
      </c>
    </row>
    <row r="298" spans="2:14" x14ac:dyDescent="0.2">
      <c r="B298" s="1" t="s">
        <v>142</v>
      </c>
      <c r="C298" s="7">
        <f>+C297*C288</f>
        <v>763.23463838379496</v>
      </c>
      <c r="D298" s="1" t="s">
        <v>144</v>
      </c>
    </row>
    <row r="299" spans="2:14" x14ac:dyDescent="0.2">
      <c r="C299" s="7">
        <f>SUM(C297:C298)</f>
        <v>12505.305998134487</v>
      </c>
      <c r="D299" s="1" t="s">
        <v>143</v>
      </c>
    </row>
    <row r="301" spans="2:14" x14ac:dyDescent="0.2">
      <c r="B301" s="1" t="s">
        <v>145</v>
      </c>
      <c r="E301" s="7">
        <f>+C297</f>
        <v>11742.071359750691</v>
      </c>
    </row>
    <row r="302" spans="2:14" x14ac:dyDescent="0.2">
      <c r="C302" s="1" t="s">
        <v>146</v>
      </c>
      <c r="F302" s="7">
        <f>+E301</f>
        <v>11742.071359750691</v>
      </c>
    </row>
    <row r="303" spans="2:14" x14ac:dyDescent="0.2">
      <c r="B303" s="1" t="s">
        <v>147</v>
      </c>
    </row>
    <row r="305" spans="2:6" x14ac:dyDescent="0.2">
      <c r="B305" s="1" t="s">
        <v>148</v>
      </c>
      <c r="E305" s="7">
        <f>+C298</f>
        <v>763.23463838379496</v>
      </c>
    </row>
    <row r="306" spans="2:6" x14ac:dyDescent="0.2">
      <c r="C306" s="1" t="s">
        <v>149</v>
      </c>
      <c r="F306" s="7">
        <f>+E305</f>
        <v>763.23463838379496</v>
      </c>
    </row>
    <row r="307" spans="2:6" x14ac:dyDescent="0.2">
      <c r="B307" s="1" t="s">
        <v>150</v>
      </c>
    </row>
    <row r="310" spans="2:6" x14ac:dyDescent="0.2">
      <c r="B310" s="1" t="s">
        <v>151</v>
      </c>
      <c r="E310" s="1">
        <v>2026</v>
      </c>
      <c r="F310" s="1">
        <v>2025</v>
      </c>
    </row>
    <row r="311" spans="2:6" x14ac:dyDescent="0.2">
      <c r="B311" s="1" t="s">
        <v>152</v>
      </c>
      <c r="E311" s="7">
        <f>+C299</f>
        <v>12505.305998134487</v>
      </c>
      <c r="F311" s="7">
        <f>+C297</f>
        <v>11742.071359750691</v>
      </c>
    </row>
    <row r="313" spans="2:6" x14ac:dyDescent="0.2">
      <c r="B313" s="1" t="s">
        <v>153</v>
      </c>
    </row>
    <row r="314" spans="2:6" x14ac:dyDescent="0.2">
      <c r="B314" s="1" t="s">
        <v>154</v>
      </c>
      <c r="F314" s="7">
        <f>+E301</f>
        <v>11742.071359750691</v>
      </c>
    </row>
    <row r="315" spans="2:6" x14ac:dyDescent="0.2">
      <c r="B315" s="1" t="s">
        <v>155</v>
      </c>
      <c r="E315" s="7">
        <f>+C298</f>
        <v>763.23463838379496</v>
      </c>
    </row>
    <row r="318" spans="2:6" x14ac:dyDescent="0.2">
      <c r="B318" s="1" t="s">
        <v>156</v>
      </c>
    </row>
    <row r="320" spans="2:6" x14ac:dyDescent="0.2">
      <c r="B320" s="3">
        <v>46752</v>
      </c>
    </row>
    <row r="321" spans="2:6" x14ac:dyDescent="0.2">
      <c r="B321" s="1" t="s">
        <v>137</v>
      </c>
      <c r="C321" s="1">
        <v>30000</v>
      </c>
    </row>
    <row r="323" spans="2:6" x14ac:dyDescent="0.2">
      <c r="B323" s="1" t="s">
        <v>159</v>
      </c>
    </row>
    <row r="325" spans="2:6" x14ac:dyDescent="0.2">
      <c r="B325" s="1" t="s">
        <v>157</v>
      </c>
      <c r="C325" s="3">
        <v>46387</v>
      </c>
      <c r="F325" s="7">
        <f>+C299</f>
        <v>12505.305998134487</v>
      </c>
    </row>
    <row r="326" spans="2:6" x14ac:dyDescent="0.2">
      <c r="B326" s="1" t="s">
        <v>158</v>
      </c>
      <c r="F326" s="7">
        <f>+F325*C288</f>
        <v>812.8448898787417</v>
      </c>
    </row>
    <row r="327" spans="2:6" x14ac:dyDescent="0.2">
      <c r="F327" s="7">
        <f>SUM(F325:F326)</f>
        <v>13318.150888013228</v>
      </c>
    </row>
    <row r="329" spans="2:6" x14ac:dyDescent="0.2">
      <c r="B329" s="1" t="s">
        <v>160</v>
      </c>
    </row>
    <row r="330" spans="2:6" x14ac:dyDescent="0.2">
      <c r="B330" s="1" t="s">
        <v>161</v>
      </c>
      <c r="E330" s="7">
        <f>+F326</f>
        <v>812.8448898787417</v>
      </c>
    </row>
    <row r="331" spans="2:6" x14ac:dyDescent="0.2">
      <c r="C331" s="1" t="s">
        <v>162</v>
      </c>
      <c r="F331" s="7">
        <f>+E330</f>
        <v>812.8448898787417</v>
      </c>
    </row>
    <row r="332" spans="2:6" x14ac:dyDescent="0.2">
      <c r="B332" s="4" t="s">
        <v>163</v>
      </c>
    </row>
    <row r="334" spans="2:6" x14ac:dyDescent="0.2">
      <c r="B334" s="1" t="s">
        <v>164</v>
      </c>
    </row>
    <row r="335" spans="2:6" x14ac:dyDescent="0.2">
      <c r="B335" s="1" t="s">
        <v>165</v>
      </c>
      <c r="F335" s="7">
        <f>+F327</f>
        <v>13318.150888013228</v>
      </c>
    </row>
    <row r="336" spans="2:6" x14ac:dyDescent="0.2">
      <c r="B336" s="1" t="s">
        <v>157</v>
      </c>
      <c r="C336" s="3">
        <v>46752</v>
      </c>
      <c r="F336" s="7">
        <f>+C321/(1+C288)^10</f>
        <v>15981.781065615867</v>
      </c>
    </row>
    <row r="337" spans="2:6" x14ac:dyDescent="0.2">
      <c r="F337" s="7">
        <f>+F336-F335</f>
        <v>2663.6301776026394</v>
      </c>
    </row>
    <row r="339" spans="2:6" x14ac:dyDescent="0.2">
      <c r="B339" s="1" t="s">
        <v>166</v>
      </c>
      <c r="E339" s="7">
        <f>+F337</f>
        <v>2663.6301776026394</v>
      </c>
    </row>
    <row r="340" spans="2:6" x14ac:dyDescent="0.2">
      <c r="C340" s="1" t="s">
        <v>162</v>
      </c>
      <c r="F340" s="7">
        <f>+E339</f>
        <v>2663.6301776026394</v>
      </c>
    </row>
    <row r="341" spans="2:6" x14ac:dyDescent="0.2">
      <c r="B341" s="1" t="s">
        <v>167</v>
      </c>
    </row>
  </sheetData>
  <hyperlinks>
    <hyperlink ref="A1" location="Main!A1" display="Main" xr:uid="{AC89AA26-7EB7-4352-9DBB-A301EAAA5DF5}"/>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DF27C-A8C8-4658-8132-23DF6773EBF4}">
  <dimension ref="A1:P202"/>
  <sheetViews>
    <sheetView zoomScale="145" zoomScaleNormal="145" workbookViewId="0">
      <selection activeCell="B2" sqref="B2"/>
    </sheetView>
  </sheetViews>
  <sheetFormatPr defaultRowHeight="12" x14ac:dyDescent="0.2"/>
  <cols>
    <col min="1" max="16384" width="9.140625" style="1"/>
  </cols>
  <sheetData>
    <row r="1" spans="1:6" ht="15" x14ac:dyDescent="0.25">
      <c r="A1" s="2" t="s">
        <v>0</v>
      </c>
    </row>
    <row r="2" spans="1:6" x14ac:dyDescent="0.2">
      <c r="B2" s="1" t="s">
        <v>169</v>
      </c>
    </row>
    <row r="3" spans="1:6" x14ac:dyDescent="0.2">
      <c r="B3" s="1" t="s">
        <v>10</v>
      </c>
      <c r="C3" s="1" t="s">
        <v>170</v>
      </c>
    </row>
    <row r="5" spans="1:6" x14ac:dyDescent="0.2">
      <c r="B5" s="1" t="s">
        <v>171</v>
      </c>
    </row>
    <row r="6" spans="1:6" x14ac:dyDescent="0.2">
      <c r="B6" s="1" t="s">
        <v>172</v>
      </c>
      <c r="C6" s="1">
        <v>50000</v>
      </c>
      <c r="D6" s="1" t="s">
        <v>173</v>
      </c>
    </row>
    <row r="7" spans="1:6" x14ac:dyDescent="0.2">
      <c r="B7" s="1" t="s">
        <v>174</v>
      </c>
      <c r="C7" s="1">
        <v>87000</v>
      </c>
    </row>
    <row r="9" spans="1:6" x14ac:dyDescent="0.2">
      <c r="B9" s="1" t="s">
        <v>64</v>
      </c>
    </row>
    <row r="10" spans="1:6" x14ac:dyDescent="0.2">
      <c r="B10" s="1" t="s">
        <v>175</v>
      </c>
    </row>
    <row r="11" spans="1:6" x14ac:dyDescent="0.2">
      <c r="B11" s="1" t="s">
        <v>176</v>
      </c>
    </row>
    <row r="12" spans="1:6" x14ac:dyDescent="0.2">
      <c r="B12" s="1" t="s">
        <v>177</v>
      </c>
    </row>
    <row r="14" spans="1:6" x14ac:dyDescent="0.2">
      <c r="B14" s="1" t="s">
        <v>92</v>
      </c>
      <c r="E14" s="1">
        <f>+C7</f>
        <v>87000</v>
      </c>
    </row>
    <row r="15" spans="1:6" x14ac:dyDescent="0.2">
      <c r="C15" s="1" t="s">
        <v>178</v>
      </c>
      <c r="F15" s="1">
        <f>+E14</f>
        <v>87000</v>
      </c>
    </row>
    <row r="16" spans="1:6" x14ac:dyDescent="0.2">
      <c r="B16" s="1" t="s">
        <v>179</v>
      </c>
    </row>
    <row r="18" spans="2:7" x14ac:dyDescent="0.2">
      <c r="B18" s="1" t="s">
        <v>180</v>
      </c>
    </row>
    <row r="19" spans="2:7" x14ac:dyDescent="0.2">
      <c r="B19" s="1" t="s">
        <v>181</v>
      </c>
      <c r="C19" s="7">
        <v>400</v>
      </c>
      <c r="D19" s="6">
        <v>0.15</v>
      </c>
      <c r="E19" s="7">
        <f>+C19*D19</f>
        <v>60</v>
      </c>
      <c r="F19" s="14">
        <v>150</v>
      </c>
      <c r="G19" s="14">
        <f>+E19*F19</f>
        <v>9000</v>
      </c>
    </row>
    <row r="20" spans="2:7" x14ac:dyDescent="0.2">
      <c r="B20" s="1" t="s">
        <v>182</v>
      </c>
      <c r="C20" s="7">
        <v>310</v>
      </c>
      <c r="D20" s="6">
        <v>0.12</v>
      </c>
      <c r="E20" s="7">
        <f t="shared" ref="E20:E21" si="0">+C20*D20</f>
        <v>37.199999999999996</v>
      </c>
      <c r="F20" s="14">
        <v>200</v>
      </c>
      <c r="G20" s="14">
        <f t="shared" ref="G20:G21" si="1">+E20*F20</f>
        <v>7439.9999999999991</v>
      </c>
    </row>
    <row r="21" spans="2:7" x14ac:dyDescent="0.2">
      <c r="B21" s="1" t="s">
        <v>183</v>
      </c>
      <c r="C21" s="7">
        <v>250</v>
      </c>
      <c r="D21" s="6">
        <v>0.2</v>
      </c>
      <c r="E21" s="7">
        <f t="shared" si="0"/>
        <v>50</v>
      </c>
      <c r="F21" s="14">
        <v>220</v>
      </c>
      <c r="G21" s="14">
        <f t="shared" si="1"/>
        <v>11000</v>
      </c>
    </row>
    <row r="22" spans="2:7" x14ac:dyDescent="0.2">
      <c r="G22" s="14">
        <f>SUM(G19:G21)</f>
        <v>27440</v>
      </c>
    </row>
    <row r="23" spans="2:7" x14ac:dyDescent="0.2">
      <c r="B23" s="1" t="s">
        <v>184</v>
      </c>
      <c r="G23" s="1">
        <v>-16000</v>
      </c>
    </row>
    <row r="24" spans="2:7" x14ac:dyDescent="0.2">
      <c r="G24" s="14">
        <f>SUM(G22:G23)</f>
        <v>11440</v>
      </c>
    </row>
    <row r="26" spans="2:7" x14ac:dyDescent="0.2">
      <c r="B26" s="1" t="s">
        <v>92</v>
      </c>
      <c r="E26" s="14">
        <f>+G24</f>
        <v>11440</v>
      </c>
    </row>
    <row r="27" spans="2:7" x14ac:dyDescent="0.2">
      <c r="C27" s="1" t="s">
        <v>185</v>
      </c>
      <c r="F27" s="14">
        <f>+E26</f>
        <v>11440</v>
      </c>
    </row>
    <row r="28" spans="2:7" x14ac:dyDescent="0.2">
      <c r="B28" s="1" t="s">
        <v>186</v>
      </c>
    </row>
    <row r="30" spans="2:7" x14ac:dyDescent="0.2">
      <c r="B30" s="1" t="s">
        <v>44</v>
      </c>
    </row>
    <row r="32" spans="2:7" x14ac:dyDescent="0.2">
      <c r="B32" s="1" t="s">
        <v>187</v>
      </c>
      <c r="C32" s="1">
        <v>195</v>
      </c>
    </row>
    <row r="33" spans="2:6" x14ac:dyDescent="0.2">
      <c r="B33" s="1" t="s">
        <v>188</v>
      </c>
      <c r="C33" s="1">
        <v>148</v>
      </c>
    </row>
    <row r="34" spans="2:6" x14ac:dyDescent="0.2">
      <c r="B34" s="1" t="s">
        <v>189</v>
      </c>
      <c r="C34" s="1">
        <f>+C32-C33</f>
        <v>47</v>
      </c>
    </row>
    <row r="36" spans="2:6" x14ac:dyDescent="0.2">
      <c r="B36" s="1" t="s">
        <v>190</v>
      </c>
      <c r="E36" s="1">
        <f>+C32</f>
        <v>195</v>
      </c>
    </row>
    <row r="37" spans="2:6" x14ac:dyDescent="0.2">
      <c r="C37" s="1" t="s">
        <v>199</v>
      </c>
      <c r="F37" s="1">
        <f>+C34</f>
        <v>47</v>
      </c>
    </row>
    <row r="38" spans="2:6" x14ac:dyDescent="0.2">
      <c r="C38" s="1" t="s">
        <v>191</v>
      </c>
      <c r="F38" s="1">
        <f>+C33</f>
        <v>148</v>
      </c>
    </row>
    <row r="39" spans="2:6" x14ac:dyDescent="0.2">
      <c r="B39" s="1" t="s">
        <v>192</v>
      </c>
    </row>
    <row r="42" spans="2:6" x14ac:dyDescent="0.2">
      <c r="B42" s="1" t="s">
        <v>193</v>
      </c>
    </row>
    <row r="43" spans="2:6" x14ac:dyDescent="0.2">
      <c r="B43" s="1" t="s">
        <v>194</v>
      </c>
      <c r="C43" s="1">
        <v>5500</v>
      </c>
    </row>
    <row r="44" spans="2:6" x14ac:dyDescent="0.2">
      <c r="B44" s="1" t="s">
        <v>140</v>
      </c>
      <c r="C44" s="6">
        <v>0.06</v>
      </c>
    </row>
    <row r="45" spans="2:6" x14ac:dyDescent="0.2">
      <c r="B45" s="1" t="s">
        <v>138</v>
      </c>
      <c r="C45" s="1">
        <v>12</v>
      </c>
      <c r="D45" s="1" t="s">
        <v>195</v>
      </c>
    </row>
    <row r="47" spans="2:6" x14ac:dyDescent="0.2">
      <c r="C47" s="3"/>
      <c r="D47" s="7">
        <f>+C43/(1+C44)^C45</f>
        <v>2733.3314996735025</v>
      </c>
    </row>
    <row r="48" spans="2:6" x14ac:dyDescent="0.2">
      <c r="D48" s="7">
        <f>+D47*C44</f>
        <v>163.99988998041016</v>
      </c>
    </row>
    <row r="49" spans="2:15" x14ac:dyDescent="0.2">
      <c r="B49" s="1" t="s">
        <v>200</v>
      </c>
      <c r="C49" s="3">
        <v>46203</v>
      </c>
      <c r="D49" s="7">
        <f>SUM(D47:D48)</f>
        <v>2897.3313896539125</v>
      </c>
    </row>
    <row r="50" spans="2:15" x14ac:dyDescent="0.2">
      <c r="D50" s="7">
        <f>+D49*C44</f>
        <v>173.83988337923475</v>
      </c>
    </row>
    <row r="51" spans="2:15" x14ac:dyDescent="0.2">
      <c r="B51" s="1" t="s">
        <v>201</v>
      </c>
      <c r="C51" s="3">
        <v>46934</v>
      </c>
      <c r="D51" s="7">
        <f>SUM(D49:D50)</f>
        <v>3071.1712730331474</v>
      </c>
    </row>
    <row r="52" spans="2:15" x14ac:dyDescent="0.2">
      <c r="B52" s="1" t="s">
        <v>202</v>
      </c>
      <c r="C52" s="3">
        <v>46934</v>
      </c>
      <c r="D52" s="7">
        <f>+C55/(1+C44)^C56</f>
        <v>3908.7634384058251</v>
      </c>
    </row>
    <row r="53" spans="2:15" x14ac:dyDescent="0.2">
      <c r="D53" s="7">
        <f>+D52-D51</f>
        <v>837.59216537267775</v>
      </c>
    </row>
    <row r="55" spans="2:15" x14ac:dyDescent="0.2">
      <c r="B55" s="1" t="s">
        <v>196</v>
      </c>
      <c r="C55" s="1">
        <v>7000</v>
      </c>
    </row>
    <row r="56" spans="2:15" x14ac:dyDescent="0.2">
      <c r="B56" s="1" t="s">
        <v>197</v>
      </c>
      <c r="C56" s="1">
        <v>10</v>
      </c>
      <c r="D56" s="1" t="s">
        <v>139</v>
      </c>
    </row>
    <row r="59" spans="2:15" x14ac:dyDescent="0.2">
      <c r="B59" s="1" t="s">
        <v>207</v>
      </c>
      <c r="E59" s="7">
        <f>+D53</f>
        <v>837.59216537267775</v>
      </c>
    </row>
    <row r="60" spans="2:15" x14ac:dyDescent="0.2">
      <c r="B60" s="1" t="s">
        <v>132</v>
      </c>
      <c r="E60" s="7">
        <f>+D50</f>
        <v>173.83988337923475</v>
      </c>
    </row>
    <row r="61" spans="2:15" x14ac:dyDescent="0.2">
      <c r="C61" s="1" t="s">
        <v>198</v>
      </c>
      <c r="F61" s="7">
        <f>SUM(E59:E60)</f>
        <v>1011.4320487519125</v>
      </c>
    </row>
    <row r="62" spans="2:15" x14ac:dyDescent="0.2">
      <c r="B62" s="1" t="s">
        <v>203</v>
      </c>
    </row>
    <row r="64" spans="2:15" x14ac:dyDescent="0.2">
      <c r="B64" s="1" t="s">
        <v>10</v>
      </c>
      <c r="C64" s="13">
        <v>2026</v>
      </c>
      <c r="D64" s="13">
        <v>2027</v>
      </c>
      <c r="E64" s="13">
        <v>2028</v>
      </c>
      <c r="F64" s="13">
        <v>2029</v>
      </c>
      <c r="G64" s="13">
        <v>2030</v>
      </c>
      <c r="H64" s="13">
        <v>2031</v>
      </c>
      <c r="I64" s="13">
        <v>2032</v>
      </c>
      <c r="J64" s="13">
        <v>2033</v>
      </c>
      <c r="K64" s="13">
        <v>2034</v>
      </c>
      <c r="L64" s="13">
        <v>2035</v>
      </c>
      <c r="M64" s="13">
        <v>2036</v>
      </c>
      <c r="N64" s="13">
        <v>2037</v>
      </c>
      <c r="O64" s="13">
        <v>2038</v>
      </c>
    </row>
    <row r="65" spans="2:16" x14ac:dyDescent="0.2">
      <c r="B65" s="1" t="s">
        <v>206</v>
      </c>
      <c r="D65" s="7">
        <v>0</v>
      </c>
      <c r="E65" s="7">
        <v>0</v>
      </c>
      <c r="F65" s="7">
        <v>0</v>
      </c>
      <c r="G65" s="7">
        <v>0</v>
      </c>
      <c r="H65" s="7">
        <v>0</v>
      </c>
      <c r="I65" s="7">
        <v>0</v>
      </c>
      <c r="J65" s="7">
        <v>0</v>
      </c>
      <c r="K65" s="7">
        <v>0</v>
      </c>
      <c r="L65" s="7">
        <v>0</v>
      </c>
      <c r="M65" s="7">
        <v>0</v>
      </c>
      <c r="N65" s="7">
        <v>0</v>
      </c>
      <c r="O65" s="7">
        <v>5500</v>
      </c>
    </row>
    <row r="66" spans="2:16" x14ac:dyDescent="0.2">
      <c r="B66" s="1" t="s">
        <v>205</v>
      </c>
      <c r="D66" s="7">
        <f>+C68</f>
        <v>2733.331499673503</v>
      </c>
      <c r="E66" s="7">
        <f t="shared" ref="E66:O66" si="2">+D68</f>
        <v>2897.331389653913</v>
      </c>
      <c r="F66" s="7">
        <f t="shared" si="2"/>
        <v>3071.1712730331478</v>
      </c>
      <c r="G66" s="7">
        <f t="shared" si="2"/>
        <v>3255.4415494151367</v>
      </c>
      <c r="H66" s="7">
        <f t="shared" si="2"/>
        <v>3450.7680423800448</v>
      </c>
      <c r="I66" s="7">
        <f t="shared" si="2"/>
        <v>3657.8141249228474</v>
      </c>
      <c r="J66" s="7">
        <f t="shared" si="2"/>
        <v>3877.2829724182184</v>
      </c>
      <c r="K66" s="7">
        <f t="shared" si="2"/>
        <v>4109.9199507633111</v>
      </c>
      <c r="L66" s="7">
        <f t="shared" si="2"/>
        <v>4356.5151478091102</v>
      </c>
      <c r="M66" s="7">
        <f t="shared" si="2"/>
        <v>4617.906056677657</v>
      </c>
      <c r="N66" s="7">
        <f t="shared" si="2"/>
        <v>4894.9804200783165</v>
      </c>
      <c r="O66" s="7">
        <f t="shared" si="2"/>
        <v>5188.679245283015</v>
      </c>
      <c r="P66" s="7"/>
    </row>
    <row r="67" spans="2:16" x14ac:dyDescent="0.2">
      <c r="B67" s="1" t="s">
        <v>155</v>
      </c>
      <c r="D67" s="7">
        <f>+$C$44*D66</f>
        <v>163.99988998041019</v>
      </c>
      <c r="E67" s="15">
        <f t="shared" ref="E67:O67" si="3">+$C$44*E66</f>
        <v>173.83988337923478</v>
      </c>
      <c r="F67" s="7">
        <f t="shared" si="3"/>
        <v>184.27027638198885</v>
      </c>
      <c r="G67" s="7">
        <f t="shared" si="3"/>
        <v>195.3264929649082</v>
      </c>
      <c r="H67" s="7">
        <f t="shared" si="3"/>
        <v>207.04608254280268</v>
      </c>
      <c r="I67" s="7">
        <f t="shared" si="3"/>
        <v>219.46884749537085</v>
      </c>
      <c r="J67" s="7">
        <f t="shared" si="3"/>
        <v>232.6369783450931</v>
      </c>
      <c r="K67" s="7">
        <f t="shared" si="3"/>
        <v>246.59519704579867</v>
      </c>
      <c r="L67" s="7">
        <f t="shared" si="3"/>
        <v>261.3909088685466</v>
      </c>
      <c r="M67" s="7">
        <f t="shared" si="3"/>
        <v>277.07436340065942</v>
      </c>
      <c r="N67" s="7">
        <f t="shared" si="3"/>
        <v>293.69882520469895</v>
      </c>
      <c r="O67" s="7">
        <f t="shared" si="3"/>
        <v>311.3207547169809</v>
      </c>
      <c r="P67" s="7"/>
    </row>
    <row r="68" spans="2:16" x14ac:dyDescent="0.2">
      <c r="B68" s="1" t="s">
        <v>204</v>
      </c>
      <c r="C68" s="7">
        <f>NPV($C$44,D65:O65)</f>
        <v>2733.331499673503</v>
      </c>
      <c r="D68" s="7">
        <f>SUM(D66:D67)</f>
        <v>2897.331389653913</v>
      </c>
      <c r="E68" s="16">
        <f t="shared" ref="E68:O68" si="4">SUM(E66:E67)</f>
        <v>3071.1712730331478</v>
      </c>
      <c r="F68" s="7">
        <f t="shared" si="4"/>
        <v>3255.4415494151367</v>
      </c>
      <c r="G68" s="7">
        <f t="shared" si="4"/>
        <v>3450.7680423800448</v>
      </c>
      <c r="H68" s="7">
        <f t="shared" si="4"/>
        <v>3657.8141249228474</v>
      </c>
      <c r="I68" s="7">
        <f t="shared" si="4"/>
        <v>3877.2829724182184</v>
      </c>
      <c r="J68" s="7">
        <f t="shared" si="4"/>
        <v>4109.9199507633111</v>
      </c>
      <c r="K68" s="7">
        <f t="shared" si="4"/>
        <v>4356.5151478091102</v>
      </c>
      <c r="L68" s="7">
        <f t="shared" si="4"/>
        <v>4617.906056677657</v>
      </c>
      <c r="M68" s="7">
        <f t="shared" si="4"/>
        <v>4894.9804200783165</v>
      </c>
      <c r="N68" s="7">
        <f t="shared" si="4"/>
        <v>5188.679245283015</v>
      </c>
      <c r="O68" s="7">
        <f t="shared" si="4"/>
        <v>5499.9999999999964</v>
      </c>
      <c r="P68" s="7"/>
    </row>
    <row r="69" spans="2:16" x14ac:dyDescent="0.2">
      <c r="C69" s="7"/>
      <c r="D69" s="7"/>
      <c r="E69" s="7"/>
      <c r="F69" s="7"/>
      <c r="G69" s="7"/>
      <c r="H69" s="7"/>
      <c r="I69" s="7"/>
      <c r="J69" s="7"/>
      <c r="K69" s="7"/>
      <c r="L69" s="7"/>
      <c r="M69" s="7"/>
      <c r="N69" s="7"/>
      <c r="O69" s="7"/>
    </row>
    <row r="70" spans="2:16" x14ac:dyDescent="0.2">
      <c r="B70" s="1" t="s">
        <v>10</v>
      </c>
      <c r="C70" s="13">
        <v>2026</v>
      </c>
      <c r="D70" s="13">
        <v>2027</v>
      </c>
      <c r="E70" s="13">
        <v>2028</v>
      </c>
      <c r="F70" s="13">
        <v>2029</v>
      </c>
      <c r="G70" s="13">
        <v>2030</v>
      </c>
      <c r="H70" s="13">
        <v>2031</v>
      </c>
      <c r="I70" s="13">
        <v>2032</v>
      </c>
      <c r="J70" s="13">
        <v>2033</v>
      </c>
      <c r="K70" s="13">
        <v>2034</v>
      </c>
      <c r="L70" s="13">
        <v>2035</v>
      </c>
      <c r="M70" s="13">
        <v>2036</v>
      </c>
      <c r="N70" s="13">
        <v>2037</v>
      </c>
      <c r="O70" s="13">
        <v>2038</v>
      </c>
    </row>
    <row r="71" spans="2:16" x14ac:dyDescent="0.2">
      <c r="B71" s="1" t="s">
        <v>206</v>
      </c>
      <c r="D71" s="7">
        <v>0</v>
      </c>
      <c r="E71" s="7">
        <v>0</v>
      </c>
      <c r="F71" s="7">
        <v>0</v>
      </c>
      <c r="G71" s="7">
        <v>0</v>
      </c>
      <c r="H71" s="7">
        <v>0</v>
      </c>
      <c r="I71" s="7">
        <v>0</v>
      </c>
      <c r="J71" s="7">
        <v>0</v>
      </c>
      <c r="K71" s="7">
        <v>0</v>
      </c>
      <c r="L71" s="7">
        <v>0</v>
      </c>
      <c r="M71" s="7">
        <v>0</v>
      </c>
      <c r="N71" s="7">
        <v>0</v>
      </c>
      <c r="O71" s="7">
        <v>7000</v>
      </c>
    </row>
    <row r="72" spans="2:16" x14ac:dyDescent="0.2">
      <c r="B72" s="1" t="s">
        <v>205</v>
      </c>
      <c r="D72" s="7">
        <f>+C74</f>
        <v>3478.7855450390039</v>
      </c>
      <c r="E72" s="7">
        <f>+D74</f>
        <v>3687.5126777413443</v>
      </c>
      <c r="F72" s="7">
        <f t="shared" ref="F72:O72" si="5">+E74</f>
        <v>3908.7634384058251</v>
      </c>
      <c r="G72" s="7">
        <f t="shared" si="5"/>
        <v>4143.2892447101749</v>
      </c>
      <c r="H72" s="7">
        <f t="shared" si="5"/>
        <v>4391.8865993927857</v>
      </c>
      <c r="I72" s="7">
        <f t="shared" si="5"/>
        <v>4655.399795356353</v>
      </c>
      <c r="J72" s="7">
        <f t="shared" si="5"/>
        <v>4934.723783077734</v>
      </c>
      <c r="K72" s="7">
        <f t="shared" si="5"/>
        <v>5230.8072100623976</v>
      </c>
      <c r="L72" s="7">
        <f t="shared" si="5"/>
        <v>5544.6556426661418</v>
      </c>
      <c r="M72" s="7">
        <f t="shared" si="5"/>
        <v>5877.3349812261104</v>
      </c>
      <c r="N72" s="7">
        <f t="shared" si="5"/>
        <v>6229.9750800996771</v>
      </c>
      <c r="O72" s="7">
        <f t="shared" si="5"/>
        <v>6603.773584905658</v>
      </c>
      <c r="P72" s="7"/>
    </row>
    <row r="73" spans="2:16" x14ac:dyDescent="0.2">
      <c r="B73" s="1" t="s">
        <v>155</v>
      </c>
      <c r="D73" s="7">
        <f>+$C$44*D72</f>
        <v>208.72713270234021</v>
      </c>
      <c r="E73" s="7">
        <f t="shared" ref="E73" si="6">+$C$44*E72</f>
        <v>221.25076066448065</v>
      </c>
      <c r="F73" s="7">
        <f t="shared" ref="F73" si="7">+$C$44*F72</f>
        <v>234.52580630434949</v>
      </c>
      <c r="G73" s="7">
        <f t="shared" ref="G73" si="8">+$C$44*G72</f>
        <v>248.59735468261047</v>
      </c>
      <c r="H73" s="7">
        <f t="shared" ref="H73" si="9">+$C$44*H72</f>
        <v>263.51319596356711</v>
      </c>
      <c r="I73" s="7">
        <f t="shared" ref="I73" si="10">+$C$44*I72</f>
        <v>279.32398772138117</v>
      </c>
      <c r="J73" s="7">
        <f t="shared" ref="J73" si="11">+$C$44*J72</f>
        <v>296.08342698466402</v>
      </c>
      <c r="K73" s="7">
        <f t="shared" ref="K73" si="12">+$C$44*K72</f>
        <v>313.84843260374384</v>
      </c>
      <c r="L73" s="7">
        <f t="shared" ref="L73" si="13">+$C$44*L72</f>
        <v>332.67933855996847</v>
      </c>
      <c r="M73" s="7">
        <f t="shared" ref="M73" si="14">+$C$44*M72</f>
        <v>352.64009887356661</v>
      </c>
      <c r="N73" s="7">
        <f t="shared" ref="N73" si="15">+$C$44*N72</f>
        <v>373.7985048059806</v>
      </c>
      <c r="O73" s="7">
        <f t="shared" ref="O73" si="16">+$C$44*O72</f>
        <v>396.22641509433947</v>
      </c>
      <c r="P73" s="7"/>
    </row>
    <row r="74" spans="2:16" x14ac:dyDescent="0.2">
      <c r="B74" s="1" t="s">
        <v>204</v>
      </c>
      <c r="C74" s="17">
        <f>NPV($C$44,D71:$O$71)</f>
        <v>3478.7855450390039</v>
      </c>
      <c r="D74" s="7">
        <f>SUM(D72:D73)</f>
        <v>3687.5126777413443</v>
      </c>
      <c r="E74" s="7">
        <f t="shared" ref="E74" si="17">SUM(E72:E73)</f>
        <v>3908.7634384058251</v>
      </c>
      <c r="F74" s="7">
        <f t="shared" ref="F74" si="18">SUM(F72:F73)</f>
        <v>4143.2892447101749</v>
      </c>
      <c r="G74" s="7">
        <f t="shared" ref="G74" si="19">SUM(G72:G73)</f>
        <v>4391.8865993927857</v>
      </c>
      <c r="H74" s="7">
        <f t="shared" ref="H74" si="20">SUM(H72:H73)</f>
        <v>4655.399795356353</v>
      </c>
      <c r="I74" s="7">
        <f t="shared" ref="I74" si="21">SUM(I72:I73)</f>
        <v>4934.723783077734</v>
      </c>
      <c r="J74" s="7">
        <f t="shared" ref="J74" si="22">SUM(J72:J73)</f>
        <v>5230.8072100623976</v>
      </c>
      <c r="K74" s="7">
        <f t="shared" ref="K74" si="23">SUM(K72:K73)</f>
        <v>5544.6556426661418</v>
      </c>
      <c r="L74" s="7">
        <f t="shared" ref="L74" si="24">SUM(L72:L73)</f>
        <v>5877.3349812261104</v>
      </c>
      <c r="M74" s="7">
        <f t="shared" ref="M74" si="25">SUM(M72:M73)</f>
        <v>6229.9750800996771</v>
      </c>
      <c r="N74" s="7">
        <f t="shared" ref="N74" si="26">SUM(N72:N73)</f>
        <v>6603.773584905658</v>
      </c>
      <c r="O74" s="7">
        <f t="shared" ref="O74" si="27">SUM(O72:O73)</f>
        <v>6999.9999999999973</v>
      </c>
      <c r="P74" s="7"/>
    </row>
    <row r="75" spans="2:16" x14ac:dyDescent="0.2">
      <c r="C75" s="7"/>
      <c r="D75" s="7"/>
      <c r="E75" s="7"/>
      <c r="F75" s="7"/>
      <c r="G75" s="7"/>
      <c r="H75" s="7"/>
      <c r="I75" s="7"/>
      <c r="J75" s="7"/>
      <c r="K75" s="7"/>
      <c r="L75" s="7"/>
      <c r="M75" s="7"/>
      <c r="N75" s="7"/>
      <c r="O75" s="7"/>
    </row>
    <row r="76" spans="2:16" x14ac:dyDescent="0.2">
      <c r="B76" s="1" t="s">
        <v>205</v>
      </c>
      <c r="D76" s="7">
        <f t="shared" ref="D76:O76" si="28">+D72-D66</f>
        <v>745.45404536550086</v>
      </c>
      <c r="E76" s="7">
        <f t="shared" si="28"/>
        <v>790.18128808743131</v>
      </c>
      <c r="F76" s="7">
        <f t="shared" si="28"/>
        <v>837.5921653726773</v>
      </c>
      <c r="G76" s="7">
        <f t="shared" si="28"/>
        <v>887.84769529503819</v>
      </c>
      <c r="H76" s="7">
        <f t="shared" si="28"/>
        <v>941.11855701274089</v>
      </c>
      <c r="I76" s="7">
        <f t="shared" si="28"/>
        <v>997.58567043350558</v>
      </c>
      <c r="J76" s="7">
        <f t="shared" si="28"/>
        <v>1057.4408106595156</v>
      </c>
      <c r="K76" s="7">
        <f t="shared" si="28"/>
        <v>1120.8872592990865</v>
      </c>
      <c r="L76" s="7">
        <f t="shared" si="28"/>
        <v>1188.1404948570316</v>
      </c>
      <c r="M76" s="7">
        <f t="shared" si="28"/>
        <v>1259.4289245484533</v>
      </c>
      <c r="N76" s="7">
        <f t="shared" si="28"/>
        <v>1334.9946600213607</v>
      </c>
      <c r="O76" s="7">
        <f t="shared" si="28"/>
        <v>1415.094339622643</v>
      </c>
      <c r="P76" s="7"/>
    </row>
    <row r="77" spans="2:16" x14ac:dyDescent="0.2">
      <c r="B77" s="1" t="s">
        <v>155</v>
      </c>
      <c r="D77" s="7">
        <f t="shared" ref="D77:O77" si="29">+D73-D67</f>
        <v>44.727242721930025</v>
      </c>
      <c r="E77" s="7">
        <f t="shared" si="29"/>
        <v>47.410877285245874</v>
      </c>
      <c r="F77" s="7">
        <f t="shared" si="29"/>
        <v>50.255529922360637</v>
      </c>
      <c r="G77" s="7">
        <f t="shared" si="29"/>
        <v>53.270861717702275</v>
      </c>
      <c r="H77" s="7">
        <f t="shared" si="29"/>
        <v>56.467113420764434</v>
      </c>
      <c r="I77" s="7">
        <f t="shared" si="29"/>
        <v>59.85514022601032</v>
      </c>
      <c r="J77" s="7">
        <f t="shared" si="29"/>
        <v>63.446448639570917</v>
      </c>
      <c r="K77" s="7">
        <f t="shared" si="29"/>
        <v>67.253235557945175</v>
      </c>
      <c r="L77" s="7">
        <f t="shared" si="29"/>
        <v>71.288429691421868</v>
      </c>
      <c r="M77" s="7">
        <f t="shared" si="29"/>
        <v>75.565735472907193</v>
      </c>
      <c r="N77" s="7">
        <f t="shared" si="29"/>
        <v>80.09967960128165</v>
      </c>
      <c r="O77" s="7">
        <f t="shared" si="29"/>
        <v>84.905660377358572</v>
      </c>
      <c r="P77" s="7"/>
    </row>
    <row r="78" spans="2:16" x14ac:dyDescent="0.2">
      <c r="B78" s="1" t="s">
        <v>204</v>
      </c>
      <c r="C78" s="7">
        <f>+C74-C68</f>
        <v>745.45404536550086</v>
      </c>
      <c r="D78" s="7">
        <f t="shared" ref="D78:O78" si="30">+D74-D68</f>
        <v>790.18128808743131</v>
      </c>
      <c r="E78" s="15">
        <f t="shared" si="30"/>
        <v>837.5921653726773</v>
      </c>
      <c r="F78" s="7">
        <f t="shared" si="30"/>
        <v>887.84769529503819</v>
      </c>
      <c r="G78" s="7">
        <f t="shared" si="30"/>
        <v>941.11855701274089</v>
      </c>
      <c r="H78" s="7">
        <f t="shared" si="30"/>
        <v>997.58567043350558</v>
      </c>
      <c r="I78" s="7">
        <f t="shared" si="30"/>
        <v>1057.4408106595156</v>
      </c>
      <c r="J78" s="7">
        <f t="shared" si="30"/>
        <v>1120.8872592990865</v>
      </c>
      <c r="K78" s="7">
        <f t="shared" si="30"/>
        <v>1188.1404948570316</v>
      </c>
      <c r="L78" s="7">
        <f t="shared" si="30"/>
        <v>1259.4289245484533</v>
      </c>
      <c r="M78" s="7">
        <f t="shared" si="30"/>
        <v>1334.9946600213607</v>
      </c>
      <c r="N78" s="7">
        <f t="shared" si="30"/>
        <v>1415.094339622643</v>
      </c>
      <c r="O78" s="7">
        <f t="shared" si="30"/>
        <v>1500.0000000000009</v>
      </c>
      <c r="P78" s="7"/>
    </row>
    <row r="81" spans="2:3" x14ac:dyDescent="0.2">
      <c r="B81" s="1" t="s">
        <v>208</v>
      </c>
    </row>
    <row r="82" spans="2:3" x14ac:dyDescent="0.2">
      <c r="B82" s="1" t="s">
        <v>209</v>
      </c>
    </row>
    <row r="92" spans="2:3" x14ac:dyDescent="0.2">
      <c r="B92" s="1" t="s">
        <v>210</v>
      </c>
    </row>
    <row r="93" spans="2:3" x14ac:dyDescent="0.2">
      <c r="B93" s="1" t="s">
        <v>10</v>
      </c>
      <c r="C93" s="3">
        <v>45291</v>
      </c>
    </row>
    <row r="95" spans="2:3" x14ac:dyDescent="0.2">
      <c r="B95" s="1" t="s">
        <v>211</v>
      </c>
      <c r="C95" s="1">
        <v>350</v>
      </c>
    </row>
    <row r="96" spans="2:3" x14ac:dyDescent="0.2">
      <c r="B96" s="1" t="s">
        <v>212</v>
      </c>
      <c r="C96" s="1">
        <v>280</v>
      </c>
    </row>
    <row r="97" spans="2:6" x14ac:dyDescent="0.2">
      <c r="B97" s="1" t="s">
        <v>213</v>
      </c>
      <c r="C97" s="1">
        <f>+C96-C95</f>
        <v>-70</v>
      </c>
    </row>
    <row r="98" spans="2:6" x14ac:dyDescent="0.2">
      <c r="B98" s="1" t="s">
        <v>214</v>
      </c>
      <c r="C98" s="1">
        <v>1000</v>
      </c>
    </row>
    <row r="99" spans="2:6" x14ac:dyDescent="0.2">
      <c r="C99" s="7">
        <f>+C98*C97</f>
        <v>-70000</v>
      </c>
    </row>
    <row r="100" spans="2:6" x14ac:dyDescent="0.2">
      <c r="B100" s="1" t="s">
        <v>215</v>
      </c>
      <c r="C100" s="1">
        <v>100000</v>
      </c>
    </row>
    <row r="102" spans="2:6" x14ac:dyDescent="0.2">
      <c r="B102" s="1" t="s">
        <v>216</v>
      </c>
    </row>
    <row r="103" spans="2:6" x14ac:dyDescent="0.2">
      <c r="B103" s="1" t="s">
        <v>217</v>
      </c>
      <c r="C103" s="7">
        <f>-C99</f>
        <v>70000</v>
      </c>
    </row>
    <row r="105" spans="2:6" x14ac:dyDescent="0.2">
      <c r="B105" s="1" t="s">
        <v>218</v>
      </c>
      <c r="E105" s="7">
        <f>+C103</f>
        <v>70000</v>
      </c>
    </row>
    <row r="106" spans="2:6" x14ac:dyDescent="0.2">
      <c r="C106" s="1" t="s">
        <v>162</v>
      </c>
      <c r="F106" s="7">
        <f>+C103</f>
        <v>70000</v>
      </c>
    </row>
    <row r="107" spans="2:6" x14ac:dyDescent="0.2">
      <c r="B107" s="1" t="s">
        <v>219</v>
      </c>
    </row>
    <row r="109" spans="2:6" x14ac:dyDescent="0.2">
      <c r="B109" s="1" t="s">
        <v>220</v>
      </c>
      <c r="C109" s="1">
        <v>4000</v>
      </c>
    </row>
    <row r="110" spans="2:6" x14ac:dyDescent="0.2">
      <c r="B110" s="1" t="s">
        <v>223</v>
      </c>
      <c r="C110" s="1">
        <v>2500</v>
      </c>
      <c r="D110" s="1" t="s">
        <v>221</v>
      </c>
    </row>
    <row r="111" spans="2:6" x14ac:dyDescent="0.2">
      <c r="B111" s="1" t="s">
        <v>222</v>
      </c>
      <c r="C111" s="1">
        <v>2100</v>
      </c>
      <c r="D111" s="1" t="s">
        <v>221</v>
      </c>
    </row>
    <row r="112" spans="2:6" x14ac:dyDescent="0.2">
      <c r="B112" s="1" t="s">
        <v>227</v>
      </c>
    </row>
    <row r="115" spans="2:5" x14ac:dyDescent="0.2">
      <c r="B115" s="1" t="s">
        <v>224</v>
      </c>
      <c r="D115" s="1">
        <v>400</v>
      </c>
      <c r="E115" s="1" t="s">
        <v>225</v>
      </c>
    </row>
    <row r="116" spans="2:5" x14ac:dyDescent="0.2">
      <c r="B116" s="1" t="s">
        <v>211</v>
      </c>
      <c r="C116" s="1">
        <v>240</v>
      </c>
    </row>
    <row r="117" spans="2:5" x14ac:dyDescent="0.2">
      <c r="B117" s="1" t="s">
        <v>226</v>
      </c>
      <c r="C117" s="1">
        <v>125</v>
      </c>
      <c r="D117" s="1">
        <f>SUM(C116:C117)</f>
        <v>365</v>
      </c>
    </row>
    <row r="118" spans="2:5" x14ac:dyDescent="0.2">
      <c r="D118" s="1">
        <f>+D115-D117</f>
        <v>35</v>
      </c>
    </row>
    <row r="120" spans="2:5" x14ac:dyDescent="0.2">
      <c r="B120" s="1" t="s">
        <v>228</v>
      </c>
    </row>
    <row r="123" spans="2:5" x14ac:dyDescent="0.2">
      <c r="B123" s="1" t="s">
        <v>229</v>
      </c>
    </row>
    <row r="150" spans="2:2" x14ac:dyDescent="0.2">
      <c r="B150" s="1" t="s">
        <v>230</v>
      </c>
    </row>
    <row r="151" spans="2:2" x14ac:dyDescent="0.2">
      <c r="B151" s="1" t="s">
        <v>231</v>
      </c>
    </row>
    <row r="152" spans="2:2" x14ac:dyDescent="0.2">
      <c r="B152" s="1" t="s">
        <v>232</v>
      </c>
    </row>
    <row r="153" spans="2:2" x14ac:dyDescent="0.2">
      <c r="B153" s="1" t="s">
        <v>233</v>
      </c>
    </row>
    <row r="154" spans="2:2" x14ac:dyDescent="0.2">
      <c r="B154" s="1" t="s">
        <v>234</v>
      </c>
    </row>
    <row r="155" spans="2:2" x14ac:dyDescent="0.2">
      <c r="B155" s="1" t="s">
        <v>235</v>
      </c>
    </row>
    <row r="157" spans="2:2" x14ac:dyDescent="0.2">
      <c r="B157" s="1" t="s">
        <v>236</v>
      </c>
    </row>
    <row r="159" spans="2:2" x14ac:dyDescent="0.2">
      <c r="B159" s="1" t="s">
        <v>237</v>
      </c>
    </row>
    <row r="162" spans="2:2" x14ac:dyDescent="0.2">
      <c r="B162" s="12" t="s">
        <v>238</v>
      </c>
    </row>
    <row r="163" spans="2:2" x14ac:dyDescent="0.2">
      <c r="B163" s="4" t="s">
        <v>240</v>
      </c>
    </row>
    <row r="164" spans="2:2" x14ac:dyDescent="0.2">
      <c r="B164" s="1" t="s">
        <v>241</v>
      </c>
    </row>
    <row r="165" spans="2:2" x14ac:dyDescent="0.2">
      <c r="B165" s="4" t="s">
        <v>242</v>
      </c>
    </row>
    <row r="167" spans="2:2" x14ac:dyDescent="0.2">
      <c r="B167" s="12" t="s">
        <v>239</v>
      </c>
    </row>
    <row r="168" spans="2:2" x14ac:dyDescent="0.2">
      <c r="B168" s="4" t="s">
        <v>243</v>
      </c>
    </row>
    <row r="169" spans="2:2" x14ac:dyDescent="0.2">
      <c r="B169" s="4" t="s">
        <v>244</v>
      </c>
    </row>
    <row r="172" spans="2:2" x14ac:dyDescent="0.2">
      <c r="B172" s="12" t="s">
        <v>26</v>
      </c>
    </row>
    <row r="198" spans="2:2" x14ac:dyDescent="0.2">
      <c r="B198" s="1" t="s">
        <v>245</v>
      </c>
    </row>
    <row r="199" spans="2:2" x14ac:dyDescent="0.2">
      <c r="B199" s="1" t="s">
        <v>246</v>
      </c>
    </row>
    <row r="200" spans="2:2" x14ac:dyDescent="0.2">
      <c r="B200" s="1" t="s">
        <v>247</v>
      </c>
    </row>
    <row r="202" spans="2:2" x14ac:dyDescent="0.2">
      <c r="B202" s="1" t="s">
        <v>248</v>
      </c>
    </row>
  </sheetData>
  <hyperlinks>
    <hyperlink ref="A1" location="Main!A1" display="Main" xr:uid="{4C16CBE9-4CFD-474D-98D4-1EFC1A01E5C6}"/>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34780-0589-459F-9202-501F52B446F8}">
  <dimension ref="A1:C29"/>
  <sheetViews>
    <sheetView zoomScale="130" zoomScaleNormal="130" workbookViewId="0">
      <selection activeCell="B2" sqref="B2"/>
    </sheetView>
  </sheetViews>
  <sheetFormatPr defaultRowHeight="12" x14ac:dyDescent="0.2"/>
  <cols>
    <col min="1" max="16384" width="9.140625" style="1"/>
  </cols>
  <sheetData>
    <row r="1" spans="1:3" ht="15" x14ac:dyDescent="0.25">
      <c r="A1" s="2" t="s">
        <v>0</v>
      </c>
    </row>
    <row r="2" spans="1:3" x14ac:dyDescent="0.2">
      <c r="B2" s="1" t="s">
        <v>55</v>
      </c>
    </row>
    <row r="3" spans="1:3" x14ac:dyDescent="0.2">
      <c r="B3" s="1" t="s">
        <v>10</v>
      </c>
      <c r="C3" s="3">
        <v>45473</v>
      </c>
    </row>
    <row r="6" spans="1:3" x14ac:dyDescent="0.2">
      <c r="B6" s="1" t="s">
        <v>44</v>
      </c>
    </row>
    <row r="7" spans="1:3" x14ac:dyDescent="0.2">
      <c r="B7" s="1" t="s">
        <v>67</v>
      </c>
    </row>
    <row r="8" spans="1:3" x14ac:dyDescent="0.2">
      <c r="B8" s="1" t="s">
        <v>68</v>
      </c>
    </row>
    <row r="9" spans="1:3" x14ac:dyDescent="0.2">
      <c r="B9" s="1" t="s">
        <v>69</v>
      </c>
    </row>
    <row r="10" spans="1:3" x14ac:dyDescent="0.2">
      <c r="B10" s="1" t="s">
        <v>70</v>
      </c>
    </row>
    <row r="11" spans="1:3" x14ac:dyDescent="0.2">
      <c r="B11" s="1" t="s">
        <v>71</v>
      </c>
    </row>
    <row r="13" spans="1:3" x14ac:dyDescent="0.2">
      <c r="B13" s="1" t="s">
        <v>56</v>
      </c>
    </row>
    <row r="14" spans="1:3" x14ac:dyDescent="0.2">
      <c r="B14" s="1" t="s">
        <v>57</v>
      </c>
    </row>
    <row r="15" spans="1:3" x14ac:dyDescent="0.2">
      <c r="B15" s="1" t="s">
        <v>58</v>
      </c>
    </row>
    <row r="18" spans="2:2" x14ac:dyDescent="0.2">
      <c r="B18" s="1" t="s">
        <v>59</v>
      </c>
    </row>
    <row r="19" spans="2:2" x14ac:dyDescent="0.2">
      <c r="B19" s="1" t="s">
        <v>60</v>
      </c>
    </row>
    <row r="20" spans="2:2" x14ac:dyDescent="0.2">
      <c r="B20" s="1" t="s">
        <v>61</v>
      </c>
    </row>
    <row r="22" spans="2:2" x14ac:dyDescent="0.2">
      <c r="B22" s="1" t="s">
        <v>62</v>
      </c>
    </row>
    <row r="23" spans="2:2" x14ac:dyDescent="0.2">
      <c r="B23" s="1" t="s">
        <v>72</v>
      </c>
    </row>
    <row r="25" spans="2:2" x14ac:dyDescent="0.2">
      <c r="B25" s="1" t="s">
        <v>63</v>
      </c>
    </row>
    <row r="26" spans="2:2" x14ac:dyDescent="0.2">
      <c r="B26" s="1" t="s">
        <v>64</v>
      </c>
    </row>
    <row r="27" spans="2:2" x14ac:dyDescent="0.2">
      <c r="B27" s="1" t="s">
        <v>65</v>
      </c>
    </row>
    <row r="28" spans="2:2" x14ac:dyDescent="0.2">
      <c r="B28" s="1" t="s">
        <v>66</v>
      </c>
    </row>
    <row r="29" spans="2:2" x14ac:dyDescent="0.2">
      <c r="B29" s="1" t="s">
        <v>73</v>
      </c>
    </row>
  </sheetData>
  <hyperlinks>
    <hyperlink ref="A1" location="Main!A1" display="Main" xr:uid="{B8BFC26A-9F8E-4B87-B5E8-B5020E4C69C3}"/>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5EB59-7FFB-437C-A97D-C52EDB0A8CA3}">
  <dimension ref="A1:F34"/>
  <sheetViews>
    <sheetView zoomScale="145" zoomScaleNormal="145" workbookViewId="0">
      <selection activeCell="H30" sqref="H30"/>
    </sheetView>
  </sheetViews>
  <sheetFormatPr defaultRowHeight="12" x14ac:dyDescent="0.2"/>
  <cols>
    <col min="1" max="16384" width="9.140625" style="1"/>
  </cols>
  <sheetData>
    <row r="1" spans="1:6" ht="15" x14ac:dyDescent="0.25">
      <c r="A1" s="2" t="s">
        <v>0</v>
      </c>
    </row>
    <row r="2" spans="1:6" x14ac:dyDescent="0.2">
      <c r="B2" s="1" t="s">
        <v>74</v>
      </c>
    </row>
    <row r="3" spans="1:6" x14ac:dyDescent="0.2">
      <c r="B3" s="1" t="s">
        <v>10</v>
      </c>
      <c r="C3" s="3">
        <v>45412</v>
      </c>
    </row>
    <row r="5" spans="1:6" x14ac:dyDescent="0.2">
      <c r="B5" s="1" t="s">
        <v>75</v>
      </c>
    </row>
    <row r="7" spans="1:6" x14ac:dyDescent="0.2">
      <c r="B7" s="1" t="s">
        <v>89</v>
      </c>
      <c r="E7" s="1">
        <v>42</v>
      </c>
    </row>
    <row r="8" spans="1:6" x14ac:dyDescent="0.2">
      <c r="C8" s="1" t="s">
        <v>90</v>
      </c>
      <c r="F8" s="1">
        <v>42</v>
      </c>
    </row>
    <row r="9" spans="1:6" x14ac:dyDescent="0.2">
      <c r="B9" s="1" t="s">
        <v>91</v>
      </c>
    </row>
    <row r="11" spans="1:6" x14ac:dyDescent="0.2">
      <c r="B11" s="1" t="s">
        <v>92</v>
      </c>
      <c r="E11" s="1">
        <f>+F12</f>
        <v>74</v>
      </c>
    </row>
    <row r="12" spans="1:6" x14ac:dyDescent="0.2">
      <c r="C12" s="1" t="s">
        <v>93</v>
      </c>
      <c r="F12" s="1">
        <v>74</v>
      </c>
    </row>
    <row r="13" spans="1:6" x14ac:dyDescent="0.2">
      <c r="B13" s="1" t="s">
        <v>94</v>
      </c>
    </row>
    <row r="15" spans="1:6" x14ac:dyDescent="0.2">
      <c r="B15" s="1" t="s">
        <v>76</v>
      </c>
    </row>
    <row r="16" spans="1:6" x14ac:dyDescent="0.2">
      <c r="B16" s="1" t="s">
        <v>77</v>
      </c>
    </row>
    <row r="17" spans="2:6" x14ac:dyDescent="0.2">
      <c r="B17" s="1" t="s">
        <v>70</v>
      </c>
    </row>
    <row r="18" spans="2:6" x14ac:dyDescent="0.2">
      <c r="B18" s="1" t="s">
        <v>95</v>
      </c>
    </row>
    <row r="20" spans="2:6" x14ac:dyDescent="0.2">
      <c r="B20" s="1" t="s">
        <v>78</v>
      </c>
      <c r="E20" s="1">
        <f>+F21</f>
        <v>30</v>
      </c>
    </row>
    <row r="21" spans="2:6" x14ac:dyDescent="0.2">
      <c r="C21" s="1" t="s">
        <v>79</v>
      </c>
      <c r="F21" s="1">
        <v>30</v>
      </c>
    </row>
    <row r="22" spans="2:6" x14ac:dyDescent="0.2">
      <c r="B22" s="1" t="s">
        <v>96</v>
      </c>
    </row>
    <row r="24" spans="2:6" x14ac:dyDescent="0.2">
      <c r="B24" s="1" t="s">
        <v>80</v>
      </c>
    </row>
    <row r="27" spans="2:6" x14ac:dyDescent="0.2">
      <c r="B27" s="1" t="s">
        <v>81</v>
      </c>
    </row>
    <row r="28" spans="2:6" x14ac:dyDescent="0.2">
      <c r="B28" s="1" t="s">
        <v>82</v>
      </c>
    </row>
    <row r="29" spans="2:6" x14ac:dyDescent="0.2">
      <c r="B29" s="1" t="s">
        <v>83</v>
      </c>
    </row>
    <row r="30" spans="2:6" x14ac:dyDescent="0.2">
      <c r="B30" s="1" t="s">
        <v>84</v>
      </c>
    </row>
    <row r="31" spans="2:6" x14ac:dyDescent="0.2">
      <c r="B31" s="1" t="s">
        <v>85</v>
      </c>
    </row>
    <row r="32" spans="2:6" x14ac:dyDescent="0.2">
      <c r="B32" s="1" t="s">
        <v>87</v>
      </c>
      <c r="E32" s="1">
        <f>+F33</f>
        <v>100</v>
      </c>
    </row>
    <row r="33" spans="2:6" x14ac:dyDescent="0.2">
      <c r="C33" s="1" t="s">
        <v>86</v>
      </c>
      <c r="F33" s="1">
        <v>100</v>
      </c>
    </row>
    <row r="34" spans="2:6" x14ac:dyDescent="0.2">
      <c r="B34" s="1" t="s">
        <v>88</v>
      </c>
    </row>
  </sheetData>
  <hyperlinks>
    <hyperlink ref="A1" location="Main!A1" display="Main" xr:uid="{9F9ED4F9-EFC6-4588-B7CD-FFE175CBD29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8F6B8-0266-45D8-8638-26CF96A6D903}">
  <dimension ref="A1:F88"/>
  <sheetViews>
    <sheetView tabSelected="1" zoomScale="190" zoomScaleNormal="190" workbookViewId="0">
      <selection activeCell="C3" sqref="C3"/>
    </sheetView>
  </sheetViews>
  <sheetFormatPr defaultRowHeight="12" x14ac:dyDescent="0.2"/>
  <cols>
    <col min="1" max="16384" width="9.140625" style="1"/>
  </cols>
  <sheetData>
    <row r="1" spans="1:4" ht="15" x14ac:dyDescent="0.25">
      <c r="A1" s="2" t="s">
        <v>0</v>
      </c>
    </row>
    <row r="2" spans="1:4" x14ac:dyDescent="0.2">
      <c r="B2" s="1" t="s">
        <v>250</v>
      </c>
      <c r="C2" s="1" t="s">
        <v>293</v>
      </c>
    </row>
    <row r="3" spans="1:4" x14ac:dyDescent="0.2">
      <c r="B3" s="1" t="s">
        <v>10</v>
      </c>
      <c r="C3" s="3">
        <v>43251</v>
      </c>
    </row>
    <row r="4" spans="1:4" x14ac:dyDescent="0.2">
      <c r="B4" s="1" t="s">
        <v>256</v>
      </c>
    </row>
    <row r="5" spans="1:4" x14ac:dyDescent="0.2">
      <c r="B5" s="1" t="s">
        <v>193</v>
      </c>
      <c r="C5" s="7">
        <v>1087</v>
      </c>
    </row>
    <row r="6" spans="1:4" x14ac:dyDescent="0.2">
      <c r="B6" s="1" t="s">
        <v>251</v>
      </c>
      <c r="C6" s="7">
        <v>650</v>
      </c>
    </row>
    <row r="7" spans="1:4" x14ac:dyDescent="0.2">
      <c r="B7" s="1" t="s">
        <v>40</v>
      </c>
      <c r="C7" s="7">
        <v>3762</v>
      </c>
    </row>
    <row r="8" spans="1:4" ht="12.75" thickBot="1" x14ac:dyDescent="0.25">
      <c r="B8" s="1" t="s">
        <v>252</v>
      </c>
      <c r="C8" s="8">
        <f>SUM(C5:C7)</f>
        <v>5499</v>
      </c>
    </row>
    <row r="9" spans="1:4" ht="12.75" thickTop="1" x14ac:dyDescent="0.2"/>
    <row r="11" spans="1:4" x14ac:dyDescent="0.2">
      <c r="B11" s="1" t="s">
        <v>253</v>
      </c>
    </row>
    <row r="12" spans="1:4" x14ac:dyDescent="0.2">
      <c r="B12" s="1" t="s">
        <v>254</v>
      </c>
      <c r="C12" s="7">
        <v>3000</v>
      </c>
    </row>
    <row r="13" spans="1:4" x14ac:dyDescent="0.2">
      <c r="B13" s="1" t="s">
        <v>140</v>
      </c>
      <c r="C13" s="6">
        <v>7.0000000000000007E-2</v>
      </c>
    </row>
    <row r="15" spans="1:4" x14ac:dyDescent="0.2">
      <c r="B15" s="3">
        <v>46538</v>
      </c>
    </row>
    <row r="16" spans="1:4" x14ac:dyDescent="0.2">
      <c r="B16" s="1" t="s">
        <v>255</v>
      </c>
      <c r="C16" s="1">
        <v>15</v>
      </c>
      <c r="D16" s="1" t="s">
        <v>139</v>
      </c>
    </row>
    <row r="18" spans="2:6" x14ac:dyDescent="0.2">
      <c r="B18" s="3">
        <v>46904</v>
      </c>
    </row>
    <row r="19" spans="2:6" x14ac:dyDescent="0.2">
      <c r="B19" s="1" t="s">
        <v>255</v>
      </c>
      <c r="C19" s="1">
        <v>14</v>
      </c>
      <c r="D19" s="1" t="s">
        <v>139</v>
      </c>
    </row>
    <row r="22" spans="2:6" x14ac:dyDescent="0.2">
      <c r="C22" s="1" t="s">
        <v>257</v>
      </c>
    </row>
    <row r="23" spans="2:6" x14ac:dyDescent="0.2">
      <c r="B23" s="3">
        <v>46538</v>
      </c>
      <c r="C23" s="7">
        <f>+C5</f>
        <v>1087</v>
      </c>
      <c r="D23" s="1">
        <v>15</v>
      </c>
    </row>
    <row r="24" spans="2:6" x14ac:dyDescent="0.2">
      <c r="B24" s="3">
        <v>46904</v>
      </c>
      <c r="C24" s="7">
        <f>+C12/(1+C13)^14</f>
        <v>1163.4517230519748</v>
      </c>
      <c r="D24" s="1">
        <v>14</v>
      </c>
    </row>
    <row r="25" spans="2:6" x14ac:dyDescent="0.2">
      <c r="C25" s="7"/>
    </row>
    <row r="26" spans="2:6" x14ac:dyDescent="0.2">
      <c r="C26" s="7"/>
    </row>
    <row r="27" spans="2:6" x14ac:dyDescent="0.2">
      <c r="B27" s="1" t="s">
        <v>258</v>
      </c>
      <c r="C27" s="7">
        <f>+C24</f>
        <v>1163.4517230519748</v>
      </c>
    </row>
    <row r="28" spans="2:6" x14ac:dyDescent="0.2">
      <c r="B28" s="1" t="s">
        <v>259</v>
      </c>
      <c r="C28" s="7">
        <f>+C27-C23</f>
        <v>76.451723051974795</v>
      </c>
    </row>
    <row r="30" spans="2:6" x14ac:dyDescent="0.2">
      <c r="B30" s="1" t="s">
        <v>289</v>
      </c>
      <c r="E30" s="7">
        <f>+C28</f>
        <v>76.451723051974795</v>
      </c>
    </row>
    <row r="31" spans="2:6" x14ac:dyDescent="0.2">
      <c r="C31" s="1" t="s">
        <v>260</v>
      </c>
      <c r="F31" s="7">
        <f>+C28</f>
        <v>76.451723051974795</v>
      </c>
    </row>
    <row r="32" spans="2:6" x14ac:dyDescent="0.2">
      <c r="B32" s="1" t="s">
        <v>261</v>
      </c>
    </row>
    <row r="35" spans="2:6" x14ac:dyDescent="0.2">
      <c r="B35" s="1" t="s">
        <v>262</v>
      </c>
    </row>
    <row r="36" spans="2:6" x14ac:dyDescent="0.2">
      <c r="B36" s="3">
        <v>46538</v>
      </c>
    </row>
    <row r="37" spans="2:6" x14ac:dyDescent="0.2">
      <c r="B37" s="1">
        <v>650</v>
      </c>
      <c r="C37" s="1" t="s">
        <v>194</v>
      </c>
    </row>
    <row r="38" spans="2:6" x14ac:dyDescent="0.2">
      <c r="B38" s="3">
        <v>46767</v>
      </c>
    </row>
    <row r="39" spans="2:6" x14ac:dyDescent="0.2">
      <c r="B39" s="1">
        <v>630</v>
      </c>
      <c r="C39" s="1" t="s">
        <v>263</v>
      </c>
    </row>
    <row r="42" spans="2:6" x14ac:dyDescent="0.2">
      <c r="B42" s="1" t="s">
        <v>264</v>
      </c>
      <c r="E42" s="1">
        <v>650</v>
      </c>
    </row>
    <row r="43" spans="2:6" x14ac:dyDescent="0.2">
      <c r="C43" s="1" t="s">
        <v>290</v>
      </c>
      <c r="F43" s="1">
        <v>650</v>
      </c>
    </row>
    <row r="44" spans="2:6" x14ac:dyDescent="0.2">
      <c r="B44" s="1" t="s">
        <v>265</v>
      </c>
    </row>
    <row r="47" spans="2:6" x14ac:dyDescent="0.2">
      <c r="B47" s="1" t="s">
        <v>266</v>
      </c>
    </row>
    <row r="48" spans="2:6" x14ac:dyDescent="0.2">
      <c r="B48" s="1" t="s">
        <v>267</v>
      </c>
    </row>
    <row r="49" spans="2:6" x14ac:dyDescent="0.2">
      <c r="B49" s="1" t="s">
        <v>291</v>
      </c>
    </row>
    <row r="52" spans="2:6" x14ac:dyDescent="0.2">
      <c r="B52" s="1" t="s">
        <v>40</v>
      </c>
    </row>
    <row r="54" spans="2:6" x14ac:dyDescent="0.2">
      <c r="C54" s="1" t="s">
        <v>271</v>
      </c>
      <c r="D54" s="1" t="s">
        <v>272</v>
      </c>
    </row>
    <row r="55" spans="2:6" x14ac:dyDescent="0.2">
      <c r="B55" s="1" t="s">
        <v>268</v>
      </c>
      <c r="C55" s="6">
        <v>0.05</v>
      </c>
      <c r="D55" s="7">
        <v>70</v>
      </c>
      <c r="E55" s="1">
        <f>420*C55</f>
        <v>21</v>
      </c>
      <c r="F55" s="1">
        <f>+D55*E55</f>
        <v>1470</v>
      </c>
    </row>
    <row r="56" spans="2:6" x14ac:dyDescent="0.2">
      <c r="B56" s="1" t="s">
        <v>269</v>
      </c>
      <c r="C56" s="6">
        <v>0.1</v>
      </c>
      <c r="D56" s="7">
        <v>40</v>
      </c>
      <c r="E56" s="1">
        <f t="shared" ref="E56:E57" si="0">420*C56</f>
        <v>42</v>
      </c>
      <c r="F56" s="1">
        <f t="shared" ref="F56:F57" si="1">+D56*E56</f>
        <v>1680</v>
      </c>
    </row>
    <row r="57" spans="2:6" x14ac:dyDescent="0.2">
      <c r="B57" s="1" t="s">
        <v>270</v>
      </c>
      <c r="C57" s="6">
        <v>0.1</v>
      </c>
      <c r="D57" s="7">
        <v>8</v>
      </c>
      <c r="E57" s="1">
        <f t="shared" si="0"/>
        <v>42</v>
      </c>
      <c r="F57" s="1">
        <f t="shared" si="1"/>
        <v>336</v>
      </c>
    </row>
    <row r="58" spans="2:6" x14ac:dyDescent="0.2">
      <c r="F58" s="1">
        <f>SUM(F55:F57)</f>
        <v>3486</v>
      </c>
    </row>
    <row r="60" spans="2:6" x14ac:dyDescent="0.2">
      <c r="B60" s="1" t="s">
        <v>92</v>
      </c>
      <c r="E60" s="7">
        <f>+F58</f>
        <v>3486</v>
      </c>
    </row>
    <row r="61" spans="2:6" x14ac:dyDescent="0.2">
      <c r="C61" s="1" t="s">
        <v>273</v>
      </c>
      <c r="F61" s="7">
        <f>+E60</f>
        <v>3486</v>
      </c>
    </row>
    <row r="62" spans="2:6" x14ac:dyDescent="0.2">
      <c r="B62" s="1" t="s">
        <v>274</v>
      </c>
    </row>
    <row r="65" spans="2:5" x14ac:dyDescent="0.2">
      <c r="B65" s="1" t="s">
        <v>275</v>
      </c>
    </row>
    <row r="66" spans="2:5" x14ac:dyDescent="0.2">
      <c r="B66" s="1" t="s">
        <v>276</v>
      </c>
    </row>
    <row r="68" spans="2:5" x14ac:dyDescent="0.2">
      <c r="B68" s="1" t="s">
        <v>277</v>
      </c>
    </row>
    <row r="69" spans="2:5" x14ac:dyDescent="0.2">
      <c r="B69" s="1" t="s">
        <v>278</v>
      </c>
    </row>
    <row r="71" spans="2:5" x14ac:dyDescent="0.2">
      <c r="B71" s="1" t="s">
        <v>223</v>
      </c>
      <c r="C71" s="1">
        <v>192</v>
      </c>
    </row>
    <row r="72" spans="2:5" x14ac:dyDescent="0.2">
      <c r="B72" s="1" t="s">
        <v>279</v>
      </c>
      <c r="C72" s="1">
        <v>120</v>
      </c>
    </row>
    <row r="73" spans="2:5" x14ac:dyDescent="0.2">
      <c r="B73" s="1" t="s">
        <v>280</v>
      </c>
      <c r="C73" s="1">
        <f>+C72-C71</f>
        <v>-72</v>
      </c>
    </row>
    <row r="75" spans="2:5" x14ac:dyDescent="0.2">
      <c r="B75" s="1" t="s">
        <v>281</v>
      </c>
      <c r="C75" s="1">
        <v>30</v>
      </c>
    </row>
    <row r="77" spans="2:5" x14ac:dyDescent="0.2">
      <c r="B77" s="1" t="s">
        <v>282</v>
      </c>
    </row>
    <row r="78" spans="2:5" x14ac:dyDescent="0.2">
      <c r="B78" s="1" t="s">
        <v>283</v>
      </c>
    </row>
    <row r="80" spans="2:5" x14ac:dyDescent="0.2">
      <c r="B80" s="1" t="s">
        <v>285</v>
      </c>
      <c r="E80" s="1">
        <f>+F81</f>
        <v>30</v>
      </c>
    </row>
    <row r="81" spans="2:6" x14ac:dyDescent="0.2">
      <c r="C81" s="1" t="s">
        <v>284</v>
      </c>
      <c r="F81" s="1">
        <f>+C75</f>
        <v>30</v>
      </c>
    </row>
    <row r="82" spans="2:6" x14ac:dyDescent="0.2">
      <c r="B82" s="1" t="s">
        <v>286</v>
      </c>
    </row>
    <row r="84" spans="2:6" x14ac:dyDescent="0.2">
      <c r="B84" s="1" t="s">
        <v>287</v>
      </c>
    </row>
    <row r="85" spans="2:6" x14ac:dyDescent="0.2">
      <c r="B85" s="1" t="s">
        <v>285</v>
      </c>
      <c r="E85" s="1">
        <v>175</v>
      </c>
    </row>
    <row r="86" spans="2:6" x14ac:dyDescent="0.2">
      <c r="C86" s="1" t="s">
        <v>288</v>
      </c>
      <c r="F86" s="1">
        <v>175</v>
      </c>
    </row>
    <row r="88" spans="2:6" x14ac:dyDescent="0.2">
      <c r="B88" s="1" t="s">
        <v>292</v>
      </c>
    </row>
  </sheetData>
  <hyperlinks>
    <hyperlink ref="A1" location="Main!A1" display="Main" xr:uid="{1A1F63EC-C7DF-4A0E-A981-05AF05872DC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Module 21</vt:lpstr>
      <vt:lpstr>WSE21.2</vt:lpstr>
      <vt:lpstr>WSE21.3</vt:lpstr>
      <vt:lpstr>WSE21.4</vt:lpstr>
      <vt:lpstr>WSE21.5</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2023-05-09T07:52:17Z</dcterms:created>
  <dcterms:modified xsi:type="dcterms:W3CDTF">2023-05-13T14:53:05Z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2023-05-09T07:52:18Z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3ac22106-e9a5-4242-8e1d-e33fe6f38178</vt:lpwstr>
  </property>
  <property fmtid="{D5CDD505-2E9C-101B-9397-08002B2CF9AE}" pid="8" name="MSIP_Label_ea60d57e-af5b-4752-ac57-3e4f28ca11dc_ContentBits">
    <vt:lpwstr>0</vt:lpwstr>
  </property>
</Properties>
</file>