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921" documentId="8_{C13B9353-9BD4-4E26-9622-038A19659E42}" xr6:coauthVersionLast="47" xr6:coauthVersionMax="47" xr10:uidLastSave="{7E4F0A93-4F9B-4EBE-853A-0A6905CDC4F9}"/>
  <bookViews>
    <workbookView xWindow="-120" yWindow="-120" windowWidth="29040" windowHeight="15840" xr2:uid="{044A9332-6969-4CE7-A7BE-C3E966347C50}"/>
  </bookViews>
  <sheets>
    <sheet name="Main" sheetId="1" r:id="rId1"/>
    <sheet name="Module 26" sheetId="2" r:id="rId2"/>
    <sheet name="WSE26.1" sheetId="3" r:id="rId3"/>
    <sheet name="WSE26.2" sheetId="4" r:id="rId4"/>
    <sheet name="WSE26.3" sheetId="5" r:id="rId5"/>
    <sheet name="WSE26.4" sheetId="7" r:id="rId6"/>
    <sheet name="WSE26.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" i="7" l="1"/>
  <c r="E55" i="7"/>
  <c r="D111" i="7"/>
  <c r="D110" i="7"/>
  <c r="E100" i="7"/>
  <c r="E92" i="7"/>
  <c r="F102" i="7" s="1"/>
  <c r="C88" i="7"/>
  <c r="D94" i="7" s="1"/>
  <c r="E77" i="7"/>
  <c r="E78" i="7" s="1"/>
  <c r="E61" i="7"/>
  <c r="E63" i="7" s="1"/>
  <c r="E65" i="7" s="1"/>
  <c r="E66" i="7" s="1"/>
  <c r="E69" i="7" s="1"/>
  <c r="F70" i="7" s="1"/>
  <c r="E43" i="7"/>
  <c r="E42" i="7"/>
  <c r="D35" i="7"/>
  <c r="E41" i="7" s="1"/>
  <c r="E33" i="7"/>
  <c r="F45" i="7" s="1"/>
  <c r="C29" i="7"/>
  <c r="C30" i="7" s="1"/>
  <c r="F19" i="7"/>
  <c r="F20" i="7" s="1"/>
  <c r="F16" i="7"/>
  <c r="F15" i="7"/>
  <c r="F14" i="7"/>
  <c r="F10" i="7"/>
  <c r="F7" i="7"/>
  <c r="F6" i="7"/>
  <c r="F5" i="7"/>
  <c r="E20" i="7"/>
  <c r="E17" i="7"/>
  <c r="E8" i="7"/>
  <c r="E11" i="7" s="1"/>
  <c r="D20" i="7"/>
  <c r="D17" i="7"/>
  <c r="D8" i="7"/>
  <c r="D11" i="7" s="1"/>
  <c r="C20" i="7"/>
  <c r="C17" i="7"/>
  <c r="C8" i="7"/>
  <c r="C11" i="7" s="1"/>
  <c r="M35" i="6"/>
  <c r="M19" i="6"/>
  <c r="M18" i="6"/>
  <c r="M12" i="6"/>
  <c r="M34" i="6"/>
  <c r="M32" i="6"/>
  <c r="M30" i="6"/>
  <c r="M29" i="6"/>
  <c r="M27" i="6"/>
  <c r="M26" i="6"/>
  <c r="M21" i="6"/>
  <c r="M22" i="6" s="1"/>
  <c r="M17" i="6"/>
  <c r="M16" i="6"/>
  <c r="M10" i="6"/>
  <c r="M11" i="6"/>
  <c r="M9" i="6"/>
  <c r="M5" i="6"/>
  <c r="M28" i="6"/>
  <c r="M4" i="6"/>
  <c r="I37" i="6"/>
  <c r="J37" i="6"/>
  <c r="K37" i="6"/>
  <c r="L37" i="6"/>
  <c r="G37" i="6"/>
  <c r="H37" i="6"/>
  <c r="D44" i="6"/>
  <c r="D50" i="6"/>
  <c r="E55" i="6" s="1"/>
  <c r="E48" i="6"/>
  <c r="F58" i="6" s="1"/>
  <c r="F32" i="6"/>
  <c r="F30" i="6"/>
  <c r="F29" i="6"/>
  <c r="F27" i="6"/>
  <c r="F26" i="6"/>
  <c r="F21" i="6"/>
  <c r="F22" i="6" s="1"/>
  <c r="F17" i="6"/>
  <c r="F16" i="6"/>
  <c r="F11" i="6"/>
  <c r="F10" i="6"/>
  <c r="F9" i="6"/>
  <c r="F6" i="6"/>
  <c r="F5" i="6"/>
  <c r="E28" i="6"/>
  <c r="E31" i="6" s="1"/>
  <c r="E33" i="6" s="1"/>
  <c r="D45" i="6" s="1"/>
  <c r="D46" i="6" s="1"/>
  <c r="D51" i="6" s="1"/>
  <c r="E56" i="6" s="1"/>
  <c r="D28" i="6"/>
  <c r="D31" i="6" s="1"/>
  <c r="D33" i="6" s="1"/>
  <c r="D22" i="6"/>
  <c r="D19" i="6"/>
  <c r="D12" i="6"/>
  <c r="D7" i="6"/>
  <c r="C28" i="6"/>
  <c r="C31" i="6" s="1"/>
  <c r="C33" i="6" s="1"/>
  <c r="C22" i="6"/>
  <c r="C19" i="6"/>
  <c r="C12" i="6"/>
  <c r="C7" i="6"/>
  <c r="H37" i="5"/>
  <c r="G37" i="5"/>
  <c r="I34" i="5"/>
  <c r="E32" i="5"/>
  <c r="F32" i="5" s="1"/>
  <c r="I32" i="5" s="1"/>
  <c r="E31" i="5"/>
  <c r="E30" i="5"/>
  <c r="F30" i="5" s="1"/>
  <c r="I30" i="5" s="1"/>
  <c r="E29" i="5"/>
  <c r="F29" i="5" s="1"/>
  <c r="I29" i="5" s="1"/>
  <c r="E27" i="5"/>
  <c r="F27" i="5" s="1"/>
  <c r="I27" i="5" s="1"/>
  <c r="E26" i="5"/>
  <c r="F26" i="5" s="1"/>
  <c r="I26" i="5" s="1"/>
  <c r="E43" i="5"/>
  <c r="I16" i="5"/>
  <c r="I17" i="5"/>
  <c r="I18" i="5"/>
  <c r="D50" i="5"/>
  <c r="D49" i="5"/>
  <c r="E55" i="5" s="1"/>
  <c r="I4" i="5"/>
  <c r="E56" i="5"/>
  <c r="E47" i="5"/>
  <c r="F59" i="5" s="1"/>
  <c r="C38" i="5"/>
  <c r="F6" i="5"/>
  <c r="I6" i="5" s="1"/>
  <c r="F9" i="5"/>
  <c r="I9" i="5" s="1"/>
  <c r="F15" i="5"/>
  <c r="I15" i="5" s="1"/>
  <c r="F21" i="5"/>
  <c r="F22" i="5" s="1"/>
  <c r="I22" i="5" s="1"/>
  <c r="F14" i="5"/>
  <c r="I14" i="5" s="1"/>
  <c r="F13" i="5"/>
  <c r="I13" i="5" s="1"/>
  <c r="F5" i="5"/>
  <c r="I5" i="5" s="1"/>
  <c r="D28" i="5"/>
  <c r="D31" i="5" s="1"/>
  <c r="D33" i="5" s="1"/>
  <c r="E44" i="5" s="1"/>
  <c r="E67" i="5" s="1"/>
  <c r="E68" i="5" s="1"/>
  <c r="D22" i="5"/>
  <c r="D19" i="5"/>
  <c r="D7" i="5"/>
  <c r="D10" i="5" s="1"/>
  <c r="C28" i="5"/>
  <c r="C31" i="5" s="1"/>
  <c r="C33" i="5" s="1"/>
  <c r="C22" i="5"/>
  <c r="C19" i="5"/>
  <c r="C7" i="5"/>
  <c r="C10" i="5" s="1"/>
  <c r="F356" i="2"/>
  <c r="E355" i="2"/>
  <c r="D353" i="2"/>
  <c r="D352" i="2"/>
  <c r="F347" i="2"/>
  <c r="F346" i="2"/>
  <c r="E345" i="2"/>
  <c r="E344" i="2"/>
  <c r="E343" i="2"/>
  <c r="E340" i="2"/>
  <c r="E337" i="2"/>
  <c r="E339" i="2"/>
  <c r="D339" i="2"/>
  <c r="D338" i="2"/>
  <c r="D334" i="2"/>
  <c r="D333" i="2"/>
  <c r="D332" i="2"/>
  <c r="G23" i="4"/>
  <c r="H23" i="4"/>
  <c r="I23" i="4"/>
  <c r="J23" i="4"/>
  <c r="K23" i="4"/>
  <c r="L23" i="4"/>
  <c r="M23" i="4"/>
  <c r="N23" i="4"/>
  <c r="O23" i="4"/>
  <c r="F23" i="4"/>
  <c r="P20" i="4"/>
  <c r="P13" i="4"/>
  <c r="P12" i="4"/>
  <c r="P11" i="4"/>
  <c r="P6" i="4"/>
  <c r="E61" i="4"/>
  <c r="E58" i="4"/>
  <c r="E53" i="4"/>
  <c r="F54" i="4"/>
  <c r="D40" i="4"/>
  <c r="E42" i="4"/>
  <c r="D28" i="4"/>
  <c r="D29" i="4" s="1"/>
  <c r="D34" i="4"/>
  <c r="D39" i="4" s="1"/>
  <c r="D19" i="4"/>
  <c r="E59" i="4" s="1"/>
  <c r="E73" i="4" s="1"/>
  <c r="C19" i="4"/>
  <c r="E18" i="4"/>
  <c r="P18" i="4" s="1"/>
  <c r="E17" i="4"/>
  <c r="P17" i="4" s="1"/>
  <c r="E12" i="4"/>
  <c r="E11" i="4"/>
  <c r="E8" i="4"/>
  <c r="P8" i="4" s="1"/>
  <c r="E7" i="4"/>
  <c r="P7" i="4" s="1"/>
  <c r="D14" i="4"/>
  <c r="D9" i="4"/>
  <c r="C14" i="4"/>
  <c r="C9" i="4"/>
  <c r="J7" i="3"/>
  <c r="F33" i="3"/>
  <c r="E31" i="3"/>
  <c r="G12" i="3"/>
  <c r="H12" i="3"/>
  <c r="I12" i="3"/>
  <c r="F12" i="3"/>
  <c r="D26" i="3"/>
  <c r="E27" i="3" s="1"/>
  <c r="E28" i="3" s="1"/>
  <c r="E11" i="3"/>
  <c r="J11" i="3" s="1"/>
  <c r="E10" i="3"/>
  <c r="J10" i="3" s="1"/>
  <c r="E6" i="3"/>
  <c r="J6" i="3" s="1"/>
  <c r="E5" i="3"/>
  <c r="J5" i="3" s="1"/>
  <c r="D12" i="3"/>
  <c r="D8" i="3"/>
  <c r="C12" i="3"/>
  <c r="C8" i="3"/>
  <c r="D329" i="2"/>
  <c r="D323" i="2"/>
  <c r="D112" i="7" l="1"/>
  <c r="D113" i="7" s="1"/>
  <c r="E116" i="7" s="1"/>
  <c r="E122" i="7" s="1"/>
  <c r="E95" i="7"/>
  <c r="E93" i="7" s="1"/>
  <c r="E99" i="7"/>
  <c r="C89" i="7"/>
  <c r="E81" i="7"/>
  <c r="F17" i="7"/>
  <c r="C21" i="7"/>
  <c r="E37" i="7"/>
  <c r="E34" i="7" s="1"/>
  <c r="F46" i="7" s="1"/>
  <c r="F21" i="7"/>
  <c r="F8" i="7"/>
  <c r="F11" i="7" s="1"/>
  <c r="E21" i="7"/>
  <c r="D21" i="7"/>
  <c r="M6" i="6"/>
  <c r="M7" i="6" s="1"/>
  <c r="M13" i="6" s="1"/>
  <c r="M31" i="6"/>
  <c r="M33" i="6" s="1"/>
  <c r="M23" i="6"/>
  <c r="E69" i="6"/>
  <c r="E70" i="6" s="1"/>
  <c r="E73" i="6" s="1"/>
  <c r="F19" i="6"/>
  <c r="F23" i="6" s="1"/>
  <c r="D23" i="6"/>
  <c r="E51" i="6"/>
  <c r="C23" i="6"/>
  <c r="C13" i="6"/>
  <c r="F12" i="6"/>
  <c r="F28" i="6"/>
  <c r="F31" i="6" s="1"/>
  <c r="F33" i="6" s="1"/>
  <c r="F7" i="6"/>
  <c r="D13" i="6"/>
  <c r="I7" i="5"/>
  <c r="I10" i="5" s="1"/>
  <c r="F31" i="5"/>
  <c r="E28" i="5"/>
  <c r="E33" i="5" s="1"/>
  <c r="I19" i="5"/>
  <c r="I23" i="5" s="1"/>
  <c r="E45" i="5"/>
  <c r="D51" i="5" s="1"/>
  <c r="E57" i="5" s="1"/>
  <c r="I28" i="5"/>
  <c r="I31" i="5" s="1"/>
  <c r="I33" i="5" s="1"/>
  <c r="I35" i="5" s="1"/>
  <c r="I21" i="5"/>
  <c r="F28" i="5"/>
  <c r="F33" i="5" s="1"/>
  <c r="E71" i="5"/>
  <c r="E80" i="5" s="1"/>
  <c r="F19" i="5"/>
  <c r="F23" i="5" s="1"/>
  <c r="C23" i="5"/>
  <c r="F7" i="5"/>
  <c r="F10" i="5" s="1"/>
  <c r="D23" i="5"/>
  <c r="P19" i="4"/>
  <c r="P21" i="4" s="1"/>
  <c r="P9" i="4"/>
  <c r="E60" i="4"/>
  <c r="E62" i="4" s="1"/>
  <c r="P14" i="4"/>
  <c r="E35" i="4"/>
  <c r="D30" i="4"/>
  <c r="E74" i="4" s="1"/>
  <c r="E77" i="4" s="1"/>
  <c r="E14" i="4"/>
  <c r="E19" i="4"/>
  <c r="E9" i="4"/>
  <c r="J8" i="3"/>
  <c r="E30" i="3"/>
  <c r="E32" i="3"/>
  <c r="C39" i="3"/>
  <c r="C41" i="3" s="1"/>
  <c r="F43" i="3" s="1"/>
  <c r="E42" i="3" s="1"/>
  <c r="J12" i="3"/>
  <c r="E12" i="3"/>
  <c r="E8" i="3"/>
  <c r="F82" i="7" l="1"/>
  <c r="E121" i="7"/>
  <c r="F117" i="7"/>
  <c r="E96" i="7"/>
  <c r="E101" i="7" s="1"/>
  <c r="F103" i="7"/>
  <c r="E38" i="7"/>
  <c r="E82" i="6"/>
  <c r="F83" i="6" s="1"/>
  <c r="F74" i="6"/>
  <c r="E49" i="6"/>
  <c r="F13" i="6"/>
  <c r="E52" i="5"/>
  <c r="E48" i="5" s="1"/>
  <c r="E53" i="5" s="1"/>
  <c r="E58" i="5" s="1"/>
  <c r="F72" i="5"/>
  <c r="F78" i="4"/>
  <c r="E85" i="4"/>
  <c r="E63" i="4"/>
  <c r="E66" i="4" s="1"/>
  <c r="E33" i="4"/>
  <c r="E43" i="4" s="1"/>
  <c r="E44" i="7" l="1"/>
  <c r="E50" i="7"/>
  <c r="E52" i="7" s="1"/>
  <c r="E52" i="6"/>
  <c r="E57" i="6" s="1"/>
  <c r="F59" i="6"/>
  <c r="F60" i="5"/>
  <c r="F81" i="5"/>
  <c r="F67" i="4"/>
  <c r="E84" i="4"/>
  <c r="E86" i="4" s="1"/>
  <c r="E89" i="4" s="1"/>
  <c r="F90" i="4" s="1"/>
  <c r="E36" i="4"/>
  <c r="D41" i="4" s="1"/>
  <c r="E49" i="4" l="1"/>
  <c r="H237" i="2" l="1"/>
  <c r="E235" i="2"/>
  <c r="H235" i="2" s="1"/>
  <c r="E234" i="2"/>
  <c r="H234" i="2" s="1"/>
  <c r="G230" i="2"/>
  <c r="F229" i="2"/>
  <c r="F231" i="2" s="1"/>
  <c r="F240" i="2" s="1"/>
  <c r="F259" i="2"/>
  <c r="F256" i="2"/>
  <c r="D236" i="2"/>
  <c r="F257" i="2" s="1"/>
  <c r="C236" i="2"/>
  <c r="D231" i="2"/>
  <c r="C231" i="2"/>
  <c r="E229" i="2"/>
  <c r="E228" i="2"/>
  <c r="D226" i="2"/>
  <c r="C226" i="2"/>
  <c r="E225" i="2"/>
  <c r="H225" i="2" s="1"/>
  <c r="E224" i="2"/>
  <c r="C174" i="2"/>
  <c r="C173" i="2" s="1"/>
  <c r="D183" i="2"/>
  <c r="D188" i="2" s="1"/>
  <c r="F165" i="2" s="1"/>
  <c r="D182" i="2"/>
  <c r="D187" i="2" s="1"/>
  <c r="F164" i="2" s="1"/>
  <c r="E180" i="2"/>
  <c r="E190" i="2" s="1"/>
  <c r="G160" i="2" s="1"/>
  <c r="C176" i="2"/>
  <c r="C177" i="2" s="1"/>
  <c r="C178" i="2" s="1"/>
  <c r="E165" i="2"/>
  <c r="E164" i="2"/>
  <c r="E161" i="2"/>
  <c r="H161" i="2" s="1"/>
  <c r="E160" i="2"/>
  <c r="E162" i="2" s="1"/>
  <c r="D167" i="2"/>
  <c r="D162" i="2"/>
  <c r="C167" i="2"/>
  <c r="C162" i="2"/>
  <c r="F153" i="2"/>
  <c r="F152" i="2"/>
  <c r="E150" i="2"/>
  <c r="E149" i="2"/>
  <c r="D146" i="2"/>
  <c r="D144" i="2"/>
  <c r="J105" i="2"/>
  <c r="E121" i="2"/>
  <c r="J121" i="2" s="1"/>
  <c r="J62" i="2"/>
  <c r="J63" i="2"/>
  <c r="C131" i="2"/>
  <c r="C132" i="2" s="1"/>
  <c r="C108" i="2"/>
  <c r="D123" i="2"/>
  <c r="C123" i="2"/>
  <c r="E122" i="2"/>
  <c r="J122" i="2" s="1"/>
  <c r="D118" i="2"/>
  <c r="C118" i="2"/>
  <c r="E117" i="2"/>
  <c r="E116" i="2"/>
  <c r="J116" i="2" s="1"/>
  <c r="D112" i="2"/>
  <c r="C112" i="2"/>
  <c r="E111" i="2"/>
  <c r="J111" i="2" s="1"/>
  <c r="E110" i="2"/>
  <c r="J110" i="2" s="1"/>
  <c r="D108" i="2"/>
  <c r="E107" i="2"/>
  <c r="E106" i="2"/>
  <c r="J106" i="2" s="1"/>
  <c r="C71" i="2"/>
  <c r="E76" i="2" s="1"/>
  <c r="C70" i="2"/>
  <c r="D71" i="2" s="1"/>
  <c r="E50" i="2"/>
  <c r="D69" i="2" s="1"/>
  <c r="E53" i="2"/>
  <c r="J53" i="2" s="1"/>
  <c r="E54" i="2"/>
  <c r="J54" i="2" s="1"/>
  <c r="E59" i="2"/>
  <c r="J59" i="2" s="1"/>
  <c r="E60" i="2"/>
  <c r="E64" i="2"/>
  <c r="J64" i="2" s="1"/>
  <c r="E49" i="2"/>
  <c r="J49" i="2" s="1"/>
  <c r="D51" i="2"/>
  <c r="C51" i="2"/>
  <c r="D55" i="2"/>
  <c r="C55" i="2"/>
  <c r="D61" i="2"/>
  <c r="D65" i="2"/>
  <c r="C61" i="2"/>
  <c r="C65" i="2"/>
  <c r="D271" i="2" l="1"/>
  <c r="D272" i="2" s="1"/>
  <c r="E274" i="2" s="1"/>
  <c r="E284" i="2" s="1"/>
  <c r="E236" i="2"/>
  <c r="F258" i="2"/>
  <c r="F260" i="2" s="1"/>
  <c r="F261" i="2" s="1"/>
  <c r="E263" i="2" s="1"/>
  <c r="F264" i="2" s="1"/>
  <c r="H236" i="2"/>
  <c r="H238" i="2" s="1"/>
  <c r="H229" i="2"/>
  <c r="H228" i="2"/>
  <c r="E226" i="2"/>
  <c r="H223" i="2"/>
  <c r="E231" i="2"/>
  <c r="H164" i="2"/>
  <c r="H165" i="2"/>
  <c r="H160" i="2"/>
  <c r="E183" i="2"/>
  <c r="E181" i="2" s="1"/>
  <c r="E191" i="2" s="1"/>
  <c r="G166" i="2" s="1"/>
  <c r="H166" i="2" s="1"/>
  <c r="H167" i="2" s="1"/>
  <c r="D147" i="2"/>
  <c r="E151" i="2" s="1"/>
  <c r="J123" i="2"/>
  <c r="J108" i="2"/>
  <c r="J112" i="2"/>
  <c r="E167" i="2"/>
  <c r="J117" i="2"/>
  <c r="J118" i="2" s="1"/>
  <c r="F136" i="2"/>
  <c r="I48" i="2" s="1"/>
  <c r="J48" i="2" s="1"/>
  <c r="E134" i="2"/>
  <c r="H60" i="2" s="1"/>
  <c r="J60" i="2" s="1"/>
  <c r="C124" i="2"/>
  <c r="E118" i="2"/>
  <c r="D124" i="2"/>
  <c r="E112" i="2"/>
  <c r="D113" i="2"/>
  <c r="C113" i="2"/>
  <c r="E108" i="2"/>
  <c r="E123" i="2"/>
  <c r="E61" i="2"/>
  <c r="J61" i="2" s="1"/>
  <c r="D66" i="2"/>
  <c r="E75" i="2"/>
  <c r="D72" i="2"/>
  <c r="E77" i="2" s="1"/>
  <c r="E55" i="2"/>
  <c r="J55" i="2" s="1"/>
  <c r="D56" i="2"/>
  <c r="E51" i="2"/>
  <c r="J51" i="2" s="1"/>
  <c r="E65" i="2"/>
  <c r="J65" i="2" s="1"/>
  <c r="C66" i="2"/>
  <c r="C56" i="2"/>
  <c r="F275" i="2" l="1"/>
  <c r="J113" i="2"/>
  <c r="G167" i="2"/>
  <c r="E184" i="2"/>
  <c r="J124" i="2"/>
  <c r="E113" i="2"/>
  <c r="E66" i="2"/>
  <c r="J66" i="2" s="1"/>
  <c r="E124" i="2"/>
  <c r="E56" i="2"/>
  <c r="J56" i="2" s="1"/>
  <c r="F78" i="2"/>
  <c r="D189" i="2" l="1"/>
  <c r="F159" i="2" s="1"/>
  <c r="F167" i="2" s="1"/>
  <c r="D246" i="2"/>
  <c r="D247" i="2" s="1"/>
  <c r="H224" i="2"/>
  <c r="H226" i="2" s="1"/>
  <c r="H159" i="2" l="1"/>
  <c r="H162" i="2" s="1"/>
  <c r="F250" i="2"/>
  <c r="E249" i="2"/>
  <c r="E283" i="2" s="1"/>
  <c r="E285" i="2" s="1"/>
  <c r="E287" i="2" s="1"/>
  <c r="F288" i="2" s="1"/>
  <c r="H230" i="2" l="1"/>
  <c r="H231" i="2" s="1"/>
  <c r="G231" i="2"/>
  <c r="G240" i="2" s="1"/>
  <c r="E123" i="7" l="1"/>
  <c r="E128" i="7" s="1"/>
  <c r="F129" i="7" s="1"/>
  <c r="F57" i="7"/>
</calcChain>
</file>

<file path=xl/sharedStrings.xml><?xml version="1.0" encoding="utf-8"?>
<sst xmlns="http://schemas.openxmlformats.org/spreadsheetml/2006/main" count="620" uniqueCount="303">
  <si>
    <t>Main</t>
  </si>
  <si>
    <t>Module 26 - Consolidated Financial Statements: Acquisition Accounting</t>
  </si>
  <si>
    <t>GW</t>
  </si>
  <si>
    <t>NCI</t>
  </si>
  <si>
    <t>pre-acq reserves - the reserves of the acquired company</t>
  </si>
  <si>
    <t>there is never a GL for the group on an accounting package</t>
  </si>
  <si>
    <t>mostly done on excel at the end of the process</t>
  </si>
  <si>
    <t>GW is only the premium when acquiring a controlling stake</t>
  </si>
  <si>
    <t>IFRS 10 - consolidated financial statements</t>
  </si>
  <si>
    <t>IFRS 3 - business combinations - &lt;&lt;&lt;main standard</t>
  </si>
  <si>
    <t>IFRS applied at acquisition, then IFRS 10 thereafter</t>
  </si>
  <si>
    <t>control is defined at 50.1% of the shares</t>
  </si>
  <si>
    <t>acquisition of the controlling stake is the combination date</t>
  </si>
  <si>
    <t>gain from a bargain purchase</t>
  </si>
  <si>
    <t>Step 1:  Add the TBs together</t>
  </si>
  <si>
    <t>Step 2:  Adjustment column</t>
  </si>
  <si>
    <t>dvididends</t>
  </si>
  <si>
    <t>IC balances</t>
  </si>
  <si>
    <t>gw</t>
  </si>
  <si>
    <t>add accounts togerht</t>
  </si>
  <si>
    <t>erconise gw at acq</t>
  </si>
  <si>
    <t>imapirment og gw</t>
  </si>
  <si>
    <t>allocate share of subs histoiric profits/loss to NCI</t>
  </si>
  <si>
    <t>allocate share of subs CY profit loss to NCI</t>
  </si>
  <si>
    <t>Eliminate IC</t>
  </si>
  <si>
    <t>Checklist</t>
  </si>
  <si>
    <t xml:space="preserve"> </t>
  </si>
  <si>
    <t>aim to report the group as a single economic entity</t>
  </si>
  <si>
    <t>statements are submitted on excel</t>
  </si>
  <si>
    <t>journals are copy and pasted into cirrus</t>
  </si>
  <si>
    <t>Eliminate goodwill for group reporting</t>
  </si>
  <si>
    <t>Activity 1</t>
  </si>
  <si>
    <t>Alice</t>
  </si>
  <si>
    <t xml:space="preserve">parent </t>
  </si>
  <si>
    <t>owns</t>
  </si>
  <si>
    <t>of</t>
  </si>
  <si>
    <t>Springs</t>
  </si>
  <si>
    <t>sub</t>
  </si>
  <si>
    <t>cost</t>
  </si>
  <si>
    <t>on</t>
  </si>
  <si>
    <t>ASSETS</t>
  </si>
  <si>
    <t>Non-current assets</t>
  </si>
  <si>
    <t>Property, plant and equipment</t>
  </si>
  <si>
    <t>Investment in Springs</t>
  </si>
  <si>
    <t>Current assets</t>
  </si>
  <si>
    <t>Inventories</t>
  </si>
  <si>
    <t>Trade receivables</t>
  </si>
  <si>
    <t>EQUITY AND LIABILITIES</t>
  </si>
  <si>
    <t>Equity</t>
  </si>
  <si>
    <t>Share capital</t>
  </si>
  <si>
    <t>Retained earnings</t>
  </si>
  <si>
    <t>Total equity</t>
  </si>
  <si>
    <t>Current liabilities</t>
  </si>
  <si>
    <t>Trade and other payables</t>
  </si>
  <si>
    <t>Total liabilities</t>
  </si>
  <si>
    <t>Total equity and liabilities</t>
  </si>
  <si>
    <t>Total</t>
  </si>
  <si>
    <t>Dr</t>
  </si>
  <si>
    <t>Cr</t>
  </si>
  <si>
    <t>JE1</t>
  </si>
  <si>
    <t>RE</t>
  </si>
  <si>
    <t>dr - share capital</t>
  </si>
  <si>
    <t>dr - RE</t>
  </si>
  <si>
    <t>Dr - GW</t>
  </si>
  <si>
    <t>cr - investment in Springs</t>
  </si>
  <si>
    <t>being elimination of ivestment and recognition of goodwill</t>
  </si>
  <si>
    <t>Goodwill</t>
  </si>
  <si>
    <t>Final</t>
  </si>
  <si>
    <t>Goodwilll</t>
  </si>
  <si>
    <t xml:space="preserve">goodwill is not always equal to the premia as sometimes internally generated IA can be recognised to reduce the goodwil balance and create an IA </t>
  </si>
  <si>
    <t>if there is a bargain purchase, recognise the gain the the SPL - gain from an bargain purchase</t>
  </si>
  <si>
    <t>post the goodwill or gain from a bargain purchase consol. Journal entry must be posted each year as part of the consol. Process</t>
  </si>
  <si>
    <t>goodwill is the same as on the date of acquisition</t>
  </si>
  <si>
    <t>bargain purchase goes from being put through SPL to RE once it has been there for more than 1 year</t>
  </si>
  <si>
    <t>impairment of goodwill</t>
  </si>
  <si>
    <t>CY - SPL</t>
  </si>
  <si>
    <t>PY - RE</t>
  </si>
  <si>
    <t>if it impacts this year then it goes through PL</t>
  </si>
  <si>
    <t>if is an adjustment from the past it goes to retained earnings</t>
  </si>
  <si>
    <t>JE2</t>
  </si>
  <si>
    <t>Activity 2</t>
  </si>
  <si>
    <t>goodwill was assessed to be impaired by 50%</t>
  </si>
  <si>
    <t>Recognise any impairment and recognition of goodwill</t>
  </si>
  <si>
    <t>historical impairment of goodwill</t>
  </si>
  <si>
    <t>cr - Goodwill</t>
  </si>
  <si>
    <t>being historical impairment of goodwill</t>
  </si>
  <si>
    <t>dr</t>
  </si>
  <si>
    <t>cr</t>
  </si>
  <si>
    <t>Share of NCI</t>
  </si>
  <si>
    <t>Investment in subsidiary</t>
  </si>
  <si>
    <t>NCI - 10%</t>
  </si>
  <si>
    <t>Share cap</t>
  </si>
  <si>
    <t>dr - Share capital</t>
  </si>
  <si>
    <t>dr - GW</t>
  </si>
  <si>
    <t>cr - investment in sub</t>
  </si>
  <si>
    <t>cr  -SFP - NCI</t>
  </si>
  <si>
    <t>being elimination of investment and recognition of gw and NCI</t>
  </si>
  <si>
    <t>Acticity 3</t>
  </si>
  <si>
    <t>Matthew</t>
  </si>
  <si>
    <t>Mark</t>
  </si>
  <si>
    <t>Other assets</t>
  </si>
  <si>
    <t>Investment in Mark</t>
  </si>
  <si>
    <t>Share Cap</t>
  </si>
  <si>
    <t>investment</t>
  </si>
  <si>
    <t>Mark's total share cap</t>
  </si>
  <si>
    <t>our stake</t>
  </si>
  <si>
    <t>dr -GW</t>
  </si>
  <si>
    <t>cr - Investment in Mark</t>
  </si>
  <si>
    <t>cr - SFP - NCI</t>
  </si>
  <si>
    <t>being elimination of investment and recognition of goodwill and NCI</t>
  </si>
  <si>
    <t>Share Capital</t>
  </si>
  <si>
    <t>Step 4 is walking forward the PY results</t>
  </si>
  <si>
    <t>Step 5 is dealing with the current year results</t>
  </si>
  <si>
    <t>PBT</t>
  </si>
  <si>
    <t>tax</t>
  </si>
  <si>
    <t>PAT</t>
  </si>
  <si>
    <t>Step 1:  add together</t>
  </si>
  <si>
    <t>Step 2: recognise goodwill and NCI at the date of acquisition</t>
  </si>
  <si>
    <t>Step 3: recognise any impairment of goodwill</t>
  </si>
  <si>
    <t>CY impairment of gw</t>
  </si>
  <si>
    <t>cr - Gw</t>
  </si>
  <si>
    <t>being current year impairment of goodwill</t>
  </si>
  <si>
    <t>Step 4:  allocate share of subsidiary historical profit/loss and other gains/losses to the NCI</t>
  </si>
  <si>
    <t>Increase</t>
  </si>
  <si>
    <t>cr - NCI SFP</t>
  </si>
  <si>
    <t>being NCI share of historical profit</t>
  </si>
  <si>
    <t>NCI share of historical profit - 20%</t>
  </si>
  <si>
    <t>Step 5: Allocate share of subsidiary current year profit/loss and other gains/ losses to NCI</t>
  </si>
  <si>
    <t>NCI share of CY profits</t>
  </si>
  <si>
    <t>dr - SPL NCI share of profits</t>
  </si>
  <si>
    <t>being NCI interst in CY profit</t>
  </si>
  <si>
    <t>Final step</t>
  </si>
  <si>
    <t>transfer adjustments in the consolidation statement of profit or loss to the consolidated statement of financial position</t>
  </si>
  <si>
    <t>CY impairment of GW</t>
  </si>
  <si>
    <t>NCI CY profit</t>
  </si>
  <si>
    <t>total</t>
  </si>
  <si>
    <t>cr - SPL</t>
  </si>
  <si>
    <t>being transfer to RE</t>
  </si>
  <si>
    <t>dr - SPL - impairment loss</t>
  </si>
  <si>
    <t>&lt;&lt;RE sweep</t>
  </si>
  <si>
    <t>For OCI</t>
  </si>
  <si>
    <t>the same but put all the gains/losses into a reserve balance</t>
  </si>
  <si>
    <t>Spark Ltd</t>
  </si>
  <si>
    <t>Statement of financial position (extracts)</t>
  </si>
  <si>
    <t>As at 31 December 20X8</t>
  </si>
  <si>
    <t>EQUITY</t>
  </si>
  <si>
    <t>Statement of profit or loss (extracts)</t>
  </si>
  <si>
    <t>For the year ended 31 December 20X8</t>
  </si>
  <si>
    <t>Profit before tax</t>
  </si>
  <si>
    <t>Taxation</t>
  </si>
  <si>
    <t>PROFIT FOR THE YEAR</t>
  </si>
  <si>
    <t>Activity 5</t>
  </si>
  <si>
    <t>Aire Group</t>
  </si>
  <si>
    <t>other net assets</t>
  </si>
  <si>
    <t>investment in Calder</t>
  </si>
  <si>
    <t>Aire</t>
  </si>
  <si>
    <t>Calder</t>
  </si>
  <si>
    <t xml:space="preserve">acquired </t>
  </si>
  <si>
    <t>for</t>
  </si>
  <si>
    <t xml:space="preserve">RE </t>
  </si>
  <si>
    <t xml:space="preserve">gw impaired </t>
  </si>
  <si>
    <t>in</t>
  </si>
  <si>
    <t>being recognition of GW on acquisition</t>
  </si>
  <si>
    <t>impairment of gw</t>
  </si>
  <si>
    <t>cr - GW</t>
  </si>
  <si>
    <t>dr  - GW</t>
  </si>
  <si>
    <t>cr - Investment in Caldert</t>
  </si>
  <si>
    <t>Step 2: Recognise goodwill and non-controlling interests at the date of acquisition</t>
  </si>
  <si>
    <t>Step 1:  Add financial statements together</t>
  </si>
  <si>
    <t>Step 3 – Recognise any impairment of goodwill</t>
  </si>
  <si>
    <t>being historic impairment of goodwill</t>
  </si>
  <si>
    <t>Road Group</t>
  </si>
  <si>
    <t>Tax</t>
  </si>
  <si>
    <t>SC</t>
  </si>
  <si>
    <t>Other net assets</t>
  </si>
  <si>
    <t>Investment in Lane</t>
  </si>
  <si>
    <t>Step 1:  add FS together</t>
  </si>
  <si>
    <t>% acuired</t>
  </si>
  <si>
    <t>dr - Share Cap</t>
  </si>
  <si>
    <t>cr - investment in Lae</t>
  </si>
  <si>
    <t>cr - NCI</t>
  </si>
  <si>
    <t>being initial recognition of investment in subsidiary</t>
  </si>
  <si>
    <t>CY impairment</t>
  </si>
  <si>
    <t>write down</t>
  </si>
  <si>
    <t>cr - gw</t>
  </si>
  <si>
    <t>dr - CY profit</t>
  </si>
  <si>
    <t>being write down of gw in CY</t>
  </si>
  <si>
    <t>cr - SFP NCI</t>
  </si>
  <si>
    <t>Step 4:</t>
  </si>
  <si>
    <t xml:space="preserve">Increase </t>
  </si>
  <si>
    <t>NCI share of historical profit</t>
  </si>
  <si>
    <t>JE3</t>
  </si>
  <si>
    <t>Step 5: allocate share of subsidiaries CY profit/loss and other gains/losses to NCI</t>
  </si>
  <si>
    <t>CY profit</t>
  </si>
  <si>
    <t>NCI share</t>
  </si>
  <si>
    <t>Cr - SFP NCI</t>
  </si>
  <si>
    <t>dr  -SPL NCI</t>
  </si>
  <si>
    <t>being NCI share of CY profits</t>
  </si>
  <si>
    <t>JE4</t>
  </si>
  <si>
    <t>Transfer adjustments in the consolidated statement of profit or loss to the consolidated statement of financial position</t>
  </si>
  <si>
    <t>NCI Share of CY profits</t>
  </si>
  <si>
    <t>JE5</t>
  </si>
  <si>
    <t>Dr - RE</t>
  </si>
  <si>
    <t>&lt;&lt;&lt;&lt;got steps 1, 2 and 3 bang on.  Need to work on steps 4 and 5</t>
  </si>
  <si>
    <t>&lt;&lt;&lt;4 and 5 is the historic share of profits, share of CY profit, and sweep from RE to SPL NCI (this is the recognition of the cost owed the nCI)</t>
  </si>
  <si>
    <t>Ret at</t>
  </si>
  <si>
    <t>PAT from 1/7/2018 to 31/12/2018</t>
  </si>
  <si>
    <t>RET at 30/06/2018</t>
  </si>
  <si>
    <t>Investment in Spark</t>
  </si>
  <si>
    <t>NCI share of assets</t>
  </si>
  <si>
    <t>gw at point of acq.</t>
  </si>
  <si>
    <t>dr - SC</t>
  </si>
  <si>
    <t>cr - investment in spark</t>
  </si>
  <si>
    <t>NCI share of CY profit</t>
  </si>
  <si>
    <t>dr - SPL NCI</t>
  </si>
  <si>
    <t>being NCI share of CY profit</t>
  </si>
  <si>
    <t>Module 26</t>
  </si>
  <si>
    <t>WSE26.1</t>
  </si>
  <si>
    <t>WSE26.2</t>
  </si>
  <si>
    <t>WSE26.3</t>
  </si>
  <si>
    <t>WSE26.4</t>
  </si>
  <si>
    <t>WSE26.5</t>
  </si>
  <si>
    <t>McKay</t>
  </si>
  <si>
    <t>finance</t>
  </si>
  <si>
    <t>admin</t>
  </si>
  <si>
    <t>GP</t>
  </si>
  <si>
    <t>COGS</t>
  </si>
  <si>
    <t>Rev</t>
  </si>
  <si>
    <t>E+L</t>
  </si>
  <si>
    <t>TL</t>
  </si>
  <si>
    <t>CL</t>
  </si>
  <si>
    <t>TE</t>
  </si>
  <si>
    <t>PPE</t>
  </si>
  <si>
    <t>Inv. Mac</t>
  </si>
  <si>
    <t>CA</t>
  </si>
  <si>
    <t>TA</t>
  </si>
  <si>
    <t>SP</t>
  </si>
  <si>
    <t>MacGregor</t>
  </si>
  <si>
    <t xml:space="preserve">acq. </t>
  </si>
  <si>
    <t>inv in MacGregor</t>
  </si>
  <si>
    <t>being recognition of gw at acq date</t>
  </si>
  <si>
    <t>increase</t>
  </si>
  <si>
    <t>cr - investment in MacGregor</t>
  </si>
  <si>
    <t>+</t>
  </si>
  <si>
    <t>dr - Share cap</t>
  </si>
  <si>
    <t>dr - SP</t>
  </si>
  <si>
    <t>Retained earnings at the date of acquisition</t>
  </si>
  <si>
    <t>Profit 1/7/2019 to 30/9/19</t>
  </si>
  <si>
    <t>CY profit - post acq</t>
  </si>
  <si>
    <t>Drain Group</t>
  </si>
  <si>
    <t>dist</t>
  </si>
  <si>
    <t>AP</t>
  </si>
  <si>
    <t>E</t>
  </si>
  <si>
    <t>CASH</t>
  </si>
  <si>
    <t>AR</t>
  </si>
  <si>
    <t>INV</t>
  </si>
  <si>
    <t>Inv. in subs</t>
  </si>
  <si>
    <t>Drain</t>
  </si>
  <si>
    <t>Pipe</t>
  </si>
  <si>
    <t>investment in Pipe</t>
  </si>
  <si>
    <t>YE RE</t>
  </si>
  <si>
    <t>post acq. profits</t>
  </si>
  <si>
    <t>RE on date of acq.</t>
  </si>
  <si>
    <t>Step: 3 - impairment in gw</t>
  </si>
  <si>
    <t>no impairment in  goodwill to recognise</t>
  </si>
  <si>
    <t>Step 4: - allocation of historic profits</t>
  </si>
  <si>
    <t xml:space="preserve">no historic profits to allocate as ubs acquired in the year </t>
  </si>
  <si>
    <t>Final adjusted balances</t>
  </si>
  <si>
    <t>&lt;&lt;&lt;nailed it.  Got all the marks.  Small presentation detail of final accounts</t>
  </si>
  <si>
    <t>Quick</t>
  </si>
  <si>
    <t>Undrill</t>
  </si>
  <si>
    <t>Clarke</t>
  </si>
  <si>
    <t>REV RSV</t>
  </si>
  <si>
    <t>inv - Clarke</t>
  </si>
  <si>
    <t>inv - undrill</t>
  </si>
  <si>
    <t>Step 1: add all FS together</t>
  </si>
  <si>
    <t>acuired</t>
  </si>
  <si>
    <t>controlling interest</t>
  </si>
  <si>
    <t>RVS</t>
  </si>
  <si>
    <t>dr - RVS</t>
  </si>
  <si>
    <t>cr - inv - Clarke</t>
  </si>
  <si>
    <t>being recognition of gw and NCI at acq. Date</t>
  </si>
  <si>
    <t>impairmnet</t>
  </si>
  <si>
    <t>closing gw</t>
  </si>
  <si>
    <t>being gw impairment.  Through RE as happened in a prior year</t>
  </si>
  <si>
    <t>Step 3:  imapirment of gw</t>
  </si>
  <si>
    <t>Step 4:  allocation of historic profits</t>
  </si>
  <si>
    <t>Step 5: allocate CY profits</t>
  </si>
  <si>
    <t>controlling stake</t>
  </si>
  <si>
    <t>investment in undrill</t>
  </si>
  <si>
    <t>dr-  SC</t>
  </si>
  <si>
    <t>dr - Re</t>
  </si>
  <si>
    <t>dr - Gw</t>
  </si>
  <si>
    <t>cr - investment in Undrill</t>
  </si>
  <si>
    <t>being recognition of gw on acquisitin</t>
  </si>
  <si>
    <t>Step 3:  historic profits</t>
  </si>
  <si>
    <t>acuired in year.   No hoistroc</t>
  </si>
  <si>
    <t>Step4:  current year profit</t>
  </si>
  <si>
    <t>RE CY</t>
  </si>
  <si>
    <t>RE PY</t>
  </si>
  <si>
    <t>JE7</t>
  </si>
  <si>
    <t>JE6</t>
  </si>
  <si>
    <t>dr -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</si>
</sst>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9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1" xfId="0" applyNumberFormat="1" applyFont="1" applyBorder="1"/>
    <xf numFmtId="3" fontId="1" fillId="0" borderId="0" xfId="0" applyNumberFormat="1" applyFont="1" applyBorder="1"/>
    <xf numFmtId="0" fontId="3" fillId="0" borderId="0" xfId="0" applyFont="1"/>
    <xf numFmtId="0" fontId="1" fillId="0" borderId="2" xfId="0" applyFont="1" applyBorder="1"/>
    <xf numFmtId="3" fontId="1" fillId="0" borderId="2" xfId="0" applyNumberFormat="1" applyFont="1" applyBorder="1"/>
    <xf numFmtId="1" fontId="1" fillId="0" borderId="0" xfId="0" applyNumberFormat="1" applyFont="1"/>
    <xf numFmtId="1" fontId="1" fillId="0" borderId="2" xfId="0" applyNumberFormat="1" applyFont="1" applyBorder="1"/>
    <xf numFmtId="3" fontId="1" fillId="0" borderId="3" xfId="0" applyNumberFormat="1" applyFont="1" applyBorder="1"/>
    <xf numFmtId="12" fontId="1" fillId="0" borderId="0" xfId="0" applyNumberFormat="1" applyFont="1"/>
    <xf numFmtId="10" fontId="1" fillId="0" borderId="0" xfId="0" applyNumberFormat="1" applyFont="1"/>
    <xf numFmtId="0" fontId="1" fillId="0" borderId="0" xfId="0" applyFont="1" applyFill="1"/>
    <xf numFmtId="3" fontId="1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7</xdr:col>
      <xdr:colOff>0</xdr:colOff>
      <xdr:row>213</xdr:row>
      <xdr:rowOff>114967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095623-2DAB-038D-E912-29F3528DB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30468794"/>
          <a:ext cx="3630706" cy="278196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295</xdr:row>
      <xdr:rowOff>0</xdr:rowOff>
    </xdr:from>
    <xdr:to>
      <xdr:col>7</xdr:col>
      <xdr:colOff>1</xdr:colOff>
      <xdr:row>312</xdr:row>
      <xdr:rowOff>121595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AD4015-DB96-EBA2-CF54-586672810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9" y="46313912"/>
          <a:ext cx="3630706" cy="2788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644C-E2C9-41F4-82E1-F951D8733204}">
  <dimension ref="B2:C6"/>
  <sheetViews>
    <sheetView tabSelected="1" workbookViewId="0">
      <selection activeCell="C4" sqref="C4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216</v>
      </c>
      <c r="C2" s="2" t="s">
        <v>217</v>
      </c>
    </row>
    <row r="3" spans="2:3" x14ac:dyDescent="0.25">
      <c r="C3" s="2" t="s">
        <v>218</v>
      </c>
    </row>
    <row r="4" spans="2:3" x14ac:dyDescent="0.25">
      <c r="C4" s="2" t="s">
        <v>219</v>
      </c>
    </row>
    <row r="5" spans="2:3" x14ac:dyDescent="0.25">
      <c r="C5" s="2" t="s">
        <v>220</v>
      </c>
    </row>
    <row r="6" spans="2:3" x14ac:dyDescent="0.25">
      <c r="C6" s="2" t="s">
        <v>221</v>
      </c>
    </row>
  </sheetData>
  <hyperlinks>
    <hyperlink ref="B2" location="'Module 26'!A1" display="Module 26" xr:uid="{A6EC68AB-30DD-40FB-9528-EFD9ADF56372}"/>
    <hyperlink ref="C2" location="WSE26.1!A1" display="WSE26.1" xr:uid="{393D01CF-03A2-4260-B72F-B46845BFA918}"/>
    <hyperlink ref="C3" location="WSE26.2!A1" display="WSE26.2" xr:uid="{B068A443-DA62-4A42-B535-13BADC7C4C71}"/>
    <hyperlink ref="C4" location="WSE26.3!A1" display="WSE26.3" xr:uid="{5BE446A0-CE93-4AB1-B7D5-2A792F2A5D4F}"/>
    <hyperlink ref="C5" location="WSE26.4!A1" display="WSE26.4" xr:uid="{B9916AC9-E966-49C7-BE80-536B59D765DF}"/>
    <hyperlink ref="C6" location="WSE26.5!A1" display="WSE26.5" xr:uid="{8DF8A14F-A4C9-4F74-8BB8-9A0EB215D11A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37F8-D9EC-473A-9099-F6F5FCB7E6B4}">
  <dimension ref="A1:J357"/>
  <sheetViews>
    <sheetView topLeftCell="A313" zoomScale="175" zoomScaleNormal="175" workbookViewId="0">
      <selection activeCell="D333" sqref="D333"/>
    </sheetView>
  </sheetViews>
  <sheetFormatPr defaultRowHeight="12" x14ac:dyDescent="0.2"/>
  <cols>
    <col min="1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1</v>
      </c>
    </row>
    <row r="4" spans="1:8" x14ac:dyDescent="0.2">
      <c r="H4" s="1" t="s">
        <v>25</v>
      </c>
    </row>
    <row r="5" spans="1:8" x14ac:dyDescent="0.2">
      <c r="B5" s="1" t="s">
        <v>2</v>
      </c>
      <c r="H5" s="1" t="s">
        <v>19</v>
      </c>
    </row>
    <row r="6" spans="1:8" x14ac:dyDescent="0.2">
      <c r="B6" s="1" t="s">
        <v>3</v>
      </c>
      <c r="H6" s="1" t="s">
        <v>20</v>
      </c>
    </row>
    <row r="7" spans="1:8" x14ac:dyDescent="0.2">
      <c r="B7" s="1" t="s">
        <v>4</v>
      </c>
      <c r="H7" s="1" t="s">
        <v>21</v>
      </c>
    </row>
    <row r="8" spans="1:8" x14ac:dyDescent="0.2">
      <c r="H8" s="1" t="s">
        <v>22</v>
      </c>
    </row>
    <row r="9" spans="1:8" x14ac:dyDescent="0.2">
      <c r="B9" s="1" t="s">
        <v>5</v>
      </c>
      <c r="H9" s="1" t="s">
        <v>23</v>
      </c>
    </row>
    <row r="10" spans="1:8" x14ac:dyDescent="0.2">
      <c r="B10" s="1" t="s">
        <v>6</v>
      </c>
      <c r="H10" s="1" t="s">
        <v>24</v>
      </c>
    </row>
    <row r="11" spans="1:8" x14ac:dyDescent="0.2">
      <c r="B11" s="1" t="s">
        <v>7</v>
      </c>
    </row>
    <row r="13" spans="1:8" x14ac:dyDescent="0.2">
      <c r="B13" s="1" t="s">
        <v>9</v>
      </c>
    </row>
    <row r="14" spans="1:8" x14ac:dyDescent="0.2">
      <c r="B14" s="1" t="s">
        <v>8</v>
      </c>
    </row>
    <row r="17" spans="2:3" x14ac:dyDescent="0.2">
      <c r="B17" s="1" t="s">
        <v>11</v>
      </c>
    </row>
    <row r="18" spans="2:3" x14ac:dyDescent="0.2">
      <c r="B18" s="1" t="s">
        <v>10</v>
      </c>
    </row>
    <row r="21" spans="2:3" x14ac:dyDescent="0.2">
      <c r="B21" s="1" t="s">
        <v>12</v>
      </c>
    </row>
    <row r="22" spans="2:3" x14ac:dyDescent="0.2">
      <c r="B22" s="1" t="s">
        <v>13</v>
      </c>
    </row>
    <row r="25" spans="2:3" x14ac:dyDescent="0.2">
      <c r="B25" s="1" t="s">
        <v>14</v>
      </c>
    </row>
    <row r="26" spans="2:3" x14ac:dyDescent="0.2">
      <c r="B26" s="1" t="s">
        <v>15</v>
      </c>
    </row>
    <row r="27" spans="2:3" x14ac:dyDescent="0.2">
      <c r="C27" s="1" t="s">
        <v>17</v>
      </c>
    </row>
    <row r="28" spans="2:3" x14ac:dyDescent="0.2">
      <c r="C28" s="1" t="s">
        <v>16</v>
      </c>
    </row>
    <row r="29" spans="2:3" x14ac:dyDescent="0.2">
      <c r="C29" s="1" t="s">
        <v>18</v>
      </c>
    </row>
    <row r="31" spans="2:3" x14ac:dyDescent="0.2">
      <c r="B31" s="1" t="s">
        <v>27</v>
      </c>
    </row>
    <row r="32" spans="2:3" x14ac:dyDescent="0.2">
      <c r="B32" s="1" t="s">
        <v>26</v>
      </c>
    </row>
    <row r="33" spans="2:10" x14ac:dyDescent="0.2">
      <c r="B33" s="1" t="s">
        <v>28</v>
      </c>
    </row>
    <row r="34" spans="2:10" x14ac:dyDescent="0.2">
      <c r="B34" s="1" t="s">
        <v>29</v>
      </c>
    </row>
    <row r="36" spans="2:10" x14ac:dyDescent="0.2">
      <c r="B36" s="1" t="s">
        <v>30</v>
      </c>
    </row>
    <row r="38" spans="2:10" x14ac:dyDescent="0.2">
      <c r="B38" s="1" t="s">
        <v>31</v>
      </c>
    </row>
    <row r="39" spans="2:10" x14ac:dyDescent="0.2">
      <c r="B39" s="1" t="s">
        <v>32</v>
      </c>
      <c r="C39" s="1" t="s">
        <v>33</v>
      </c>
    </row>
    <row r="40" spans="2:10" x14ac:dyDescent="0.2">
      <c r="B40" s="1" t="s">
        <v>34</v>
      </c>
      <c r="C40" s="3">
        <v>1</v>
      </c>
      <c r="D40" s="1" t="s">
        <v>35</v>
      </c>
    </row>
    <row r="41" spans="2:10" x14ac:dyDescent="0.2">
      <c r="B41" s="1" t="s">
        <v>36</v>
      </c>
      <c r="C41" s="1" t="s">
        <v>37</v>
      </c>
    </row>
    <row r="42" spans="2:10" x14ac:dyDescent="0.2">
      <c r="B42" s="1" t="s">
        <v>38</v>
      </c>
      <c r="C42" s="1">
        <v>175</v>
      </c>
    </row>
    <row r="43" spans="2:10" x14ac:dyDescent="0.2">
      <c r="B43" s="1" t="s">
        <v>39</v>
      </c>
      <c r="C43" s="4">
        <v>45107</v>
      </c>
    </row>
    <row r="45" spans="2:10" x14ac:dyDescent="0.2">
      <c r="B45" s="4">
        <v>45107</v>
      </c>
    </row>
    <row r="46" spans="2:10" x14ac:dyDescent="0.2">
      <c r="B46" s="1" t="s">
        <v>40</v>
      </c>
      <c r="F46" s="5" t="s">
        <v>59</v>
      </c>
      <c r="G46" s="5"/>
      <c r="H46" s="5" t="s">
        <v>79</v>
      </c>
      <c r="I46" s="5"/>
    </row>
    <row r="47" spans="2:10" x14ac:dyDescent="0.2">
      <c r="B47" s="1" t="s">
        <v>41</v>
      </c>
      <c r="C47" s="5" t="s">
        <v>32</v>
      </c>
      <c r="D47" s="5" t="s">
        <v>36</v>
      </c>
      <c r="E47" s="5" t="s">
        <v>56</v>
      </c>
      <c r="F47" s="5" t="s">
        <v>57</v>
      </c>
      <c r="G47" s="5" t="s">
        <v>58</v>
      </c>
      <c r="H47" s="5" t="s">
        <v>86</v>
      </c>
      <c r="I47" s="5" t="s">
        <v>87</v>
      </c>
      <c r="J47" s="5" t="s">
        <v>67</v>
      </c>
    </row>
    <row r="48" spans="2:10" x14ac:dyDescent="0.2">
      <c r="B48" s="1" t="s">
        <v>66</v>
      </c>
      <c r="F48" s="1">
        <v>14</v>
      </c>
      <c r="I48" s="1">
        <f>+F136</f>
        <v>7</v>
      </c>
      <c r="J48" s="1">
        <f>+E48+F48-G48+H48-I48</f>
        <v>7</v>
      </c>
    </row>
    <row r="49" spans="2:10" x14ac:dyDescent="0.2">
      <c r="B49" s="1" t="s">
        <v>42</v>
      </c>
      <c r="C49" s="6">
        <v>200</v>
      </c>
      <c r="D49" s="6">
        <v>140</v>
      </c>
      <c r="E49" s="6">
        <f>+C49+D49</f>
        <v>340</v>
      </c>
      <c r="F49" s="6"/>
      <c r="G49" s="6"/>
      <c r="H49" s="6"/>
      <c r="I49" s="6"/>
      <c r="J49" s="1">
        <f t="shared" ref="J49:J56" si="0">+E49+F49-G49+H49-I49</f>
        <v>340</v>
      </c>
    </row>
    <row r="50" spans="2:10" x14ac:dyDescent="0.2">
      <c r="B50" s="1" t="s">
        <v>43</v>
      </c>
      <c r="C50" s="6">
        <v>175</v>
      </c>
      <c r="D50" s="6">
        <v>0</v>
      </c>
      <c r="E50" s="6">
        <f t="shared" ref="E50:E66" si="1">+C50+D50</f>
        <v>175</v>
      </c>
      <c r="F50" s="6"/>
      <c r="G50" s="6">
        <v>175</v>
      </c>
      <c r="H50" s="6"/>
      <c r="I50" s="6"/>
    </row>
    <row r="51" spans="2:10" x14ac:dyDescent="0.2">
      <c r="C51" s="7">
        <f>SUM(C49:C50)</f>
        <v>375</v>
      </c>
      <c r="D51" s="7">
        <f>SUM(D49:D50)</f>
        <v>140</v>
      </c>
      <c r="E51" s="7">
        <f t="shared" si="1"/>
        <v>515</v>
      </c>
      <c r="F51" s="7"/>
      <c r="G51" s="7"/>
      <c r="H51" s="7"/>
      <c r="I51" s="7"/>
      <c r="J51" s="1">
        <f t="shared" si="0"/>
        <v>515</v>
      </c>
    </row>
    <row r="52" spans="2:10" x14ac:dyDescent="0.2">
      <c r="B52" s="1" t="s">
        <v>44</v>
      </c>
      <c r="C52" s="6"/>
      <c r="D52" s="6"/>
      <c r="E52" s="6"/>
      <c r="F52" s="6"/>
      <c r="G52" s="6"/>
      <c r="H52" s="6"/>
      <c r="I52" s="6"/>
    </row>
    <row r="53" spans="2:10" x14ac:dyDescent="0.2">
      <c r="B53" s="1" t="s">
        <v>45</v>
      </c>
      <c r="C53" s="6">
        <v>60</v>
      </c>
      <c r="D53" s="6">
        <v>40</v>
      </c>
      <c r="E53" s="6">
        <f t="shared" si="1"/>
        <v>100</v>
      </c>
      <c r="F53" s="6"/>
      <c r="G53" s="6"/>
      <c r="H53" s="6"/>
      <c r="I53" s="6"/>
      <c r="J53" s="1">
        <f t="shared" si="0"/>
        <v>100</v>
      </c>
    </row>
    <row r="54" spans="2:10" x14ac:dyDescent="0.2">
      <c r="B54" s="1" t="s">
        <v>46</v>
      </c>
      <c r="C54" s="6">
        <v>30</v>
      </c>
      <c r="D54" s="6">
        <v>16</v>
      </c>
      <c r="E54" s="6">
        <f t="shared" si="1"/>
        <v>46</v>
      </c>
      <c r="F54" s="6"/>
      <c r="G54" s="6"/>
      <c r="H54" s="6"/>
      <c r="I54" s="6"/>
      <c r="J54" s="1">
        <f t="shared" si="0"/>
        <v>46</v>
      </c>
    </row>
    <row r="55" spans="2:10" x14ac:dyDescent="0.2">
      <c r="C55" s="7">
        <f>SUM(C53:C54)</f>
        <v>90</v>
      </c>
      <c r="D55" s="7">
        <f>SUM(D53:D54)</f>
        <v>56</v>
      </c>
      <c r="E55" s="7">
        <f t="shared" si="1"/>
        <v>146</v>
      </c>
      <c r="F55" s="7"/>
      <c r="G55" s="7"/>
      <c r="H55" s="7"/>
      <c r="I55" s="7"/>
      <c r="J55" s="1">
        <f t="shared" si="0"/>
        <v>146</v>
      </c>
    </row>
    <row r="56" spans="2:10" x14ac:dyDescent="0.2">
      <c r="C56" s="7">
        <f>+C55+C51</f>
        <v>465</v>
      </c>
      <c r="D56" s="7">
        <f>+D55+D51</f>
        <v>196</v>
      </c>
      <c r="E56" s="7">
        <f t="shared" si="1"/>
        <v>661</v>
      </c>
      <c r="F56" s="7"/>
      <c r="G56" s="7"/>
      <c r="H56" s="7"/>
      <c r="I56" s="7"/>
      <c r="J56" s="1">
        <f t="shared" si="0"/>
        <v>661</v>
      </c>
    </row>
    <row r="57" spans="2:10" x14ac:dyDescent="0.2">
      <c r="B57" s="1" t="s">
        <v>47</v>
      </c>
      <c r="C57" s="6"/>
      <c r="D57" s="6"/>
      <c r="E57" s="6"/>
      <c r="F57" s="6"/>
      <c r="G57" s="6"/>
      <c r="H57" s="6"/>
      <c r="I57" s="6"/>
      <c r="J57" s="6"/>
    </row>
    <row r="58" spans="2:10" x14ac:dyDescent="0.2">
      <c r="B58" s="1" t="s">
        <v>48</v>
      </c>
      <c r="C58" s="6"/>
      <c r="D58" s="6"/>
      <c r="E58" s="6"/>
      <c r="F58" s="6"/>
      <c r="G58" s="6"/>
      <c r="H58" s="6"/>
      <c r="I58" s="6"/>
      <c r="J58" s="6"/>
    </row>
    <row r="59" spans="2:10" x14ac:dyDescent="0.2">
      <c r="B59" s="1" t="s">
        <v>49</v>
      </c>
      <c r="C59" s="6">
        <v>150</v>
      </c>
      <c r="D59" s="6">
        <v>100</v>
      </c>
      <c r="E59" s="6">
        <f t="shared" si="1"/>
        <v>250</v>
      </c>
      <c r="F59" s="6">
        <v>100</v>
      </c>
      <c r="G59" s="6"/>
      <c r="H59" s="6"/>
      <c r="I59" s="6"/>
      <c r="J59" s="6">
        <f>+E59-F59+G59-H59+I59</f>
        <v>150</v>
      </c>
    </row>
    <row r="60" spans="2:10" x14ac:dyDescent="0.2">
      <c r="B60" s="1" t="s">
        <v>50</v>
      </c>
      <c r="C60" s="6">
        <v>245</v>
      </c>
      <c r="D60" s="6">
        <v>61</v>
      </c>
      <c r="E60" s="6">
        <f t="shared" si="1"/>
        <v>306</v>
      </c>
      <c r="F60" s="6">
        <v>61</v>
      </c>
      <c r="G60" s="6"/>
      <c r="H60" s="6">
        <f>+E134</f>
        <v>7</v>
      </c>
      <c r="I60" s="6"/>
      <c r="J60" s="6">
        <f t="shared" ref="J60:J66" si="2">+E60-F60+G60-H60+I60</f>
        <v>238</v>
      </c>
    </row>
    <row r="61" spans="2:10" x14ac:dyDescent="0.2">
      <c r="B61" s="1" t="s">
        <v>51</v>
      </c>
      <c r="C61" s="7">
        <f>SUM(C59:C60)</f>
        <v>395</v>
      </c>
      <c r="D61" s="7">
        <f>SUM(D59:D60)</f>
        <v>161</v>
      </c>
      <c r="E61" s="7">
        <f t="shared" si="1"/>
        <v>556</v>
      </c>
      <c r="F61" s="7"/>
      <c r="G61" s="7"/>
      <c r="H61" s="7"/>
      <c r="I61" s="7"/>
      <c r="J61" s="6">
        <f t="shared" si="2"/>
        <v>556</v>
      </c>
    </row>
    <row r="62" spans="2:10" x14ac:dyDescent="0.2">
      <c r="C62" s="6"/>
      <c r="D62" s="6"/>
      <c r="E62" s="6"/>
      <c r="F62" s="6"/>
      <c r="G62" s="6"/>
      <c r="H62" s="6"/>
      <c r="I62" s="6"/>
      <c r="J62" s="6">
        <f t="shared" si="2"/>
        <v>0</v>
      </c>
    </row>
    <row r="63" spans="2:10" x14ac:dyDescent="0.2">
      <c r="B63" s="1" t="s">
        <v>52</v>
      </c>
      <c r="C63" s="6"/>
      <c r="D63" s="6"/>
      <c r="E63" s="6"/>
      <c r="F63" s="6"/>
      <c r="G63" s="6"/>
      <c r="H63" s="6"/>
      <c r="I63" s="6"/>
      <c r="J63" s="6">
        <f t="shared" si="2"/>
        <v>0</v>
      </c>
    </row>
    <row r="64" spans="2:10" x14ac:dyDescent="0.2">
      <c r="B64" s="1" t="s">
        <v>53</v>
      </c>
      <c r="C64" s="6">
        <v>70</v>
      </c>
      <c r="D64" s="6">
        <v>35</v>
      </c>
      <c r="E64" s="6">
        <f t="shared" si="1"/>
        <v>105</v>
      </c>
      <c r="F64" s="6"/>
      <c r="G64" s="6"/>
      <c r="H64" s="6"/>
      <c r="I64" s="6"/>
      <c r="J64" s="6">
        <f t="shared" si="2"/>
        <v>105</v>
      </c>
    </row>
    <row r="65" spans="2:10" x14ac:dyDescent="0.2">
      <c r="B65" s="1" t="s">
        <v>54</v>
      </c>
      <c r="C65" s="7">
        <f>SUM(C64)</f>
        <v>70</v>
      </c>
      <c r="D65" s="7">
        <f>SUM(D64)</f>
        <v>35</v>
      </c>
      <c r="E65" s="7">
        <f t="shared" si="1"/>
        <v>105</v>
      </c>
      <c r="F65" s="7"/>
      <c r="G65" s="7"/>
      <c r="H65" s="7"/>
      <c r="I65" s="7"/>
      <c r="J65" s="6">
        <f t="shared" si="2"/>
        <v>105</v>
      </c>
    </row>
    <row r="66" spans="2:10" x14ac:dyDescent="0.2">
      <c r="B66" s="1" t="s">
        <v>55</v>
      </c>
      <c r="C66" s="7">
        <f>+C65+C61</f>
        <v>465</v>
      </c>
      <c r="D66" s="7">
        <f>+D65+D61</f>
        <v>196</v>
      </c>
      <c r="E66" s="7">
        <f t="shared" si="1"/>
        <v>661</v>
      </c>
      <c r="F66" s="7"/>
      <c r="G66" s="7"/>
      <c r="H66" s="7"/>
      <c r="I66" s="7"/>
      <c r="J66" s="6">
        <f t="shared" si="2"/>
        <v>661</v>
      </c>
    </row>
    <row r="69" spans="2:10" x14ac:dyDescent="0.2">
      <c r="B69" s="1" t="s">
        <v>43</v>
      </c>
      <c r="D69" s="6">
        <f>+E50</f>
        <v>175</v>
      </c>
    </row>
    <row r="70" spans="2:10" x14ac:dyDescent="0.2">
      <c r="B70" s="1" t="s">
        <v>49</v>
      </c>
      <c r="C70" s="6">
        <f>+D59</f>
        <v>100</v>
      </c>
    </row>
    <row r="71" spans="2:10" x14ac:dyDescent="0.2">
      <c r="B71" s="1" t="s">
        <v>60</v>
      </c>
      <c r="C71" s="6">
        <f>+D60</f>
        <v>61</v>
      </c>
      <c r="D71" s="6">
        <f>-SUM(C70:C71)</f>
        <v>-161</v>
      </c>
    </row>
    <row r="72" spans="2:10" x14ac:dyDescent="0.2">
      <c r="B72" s="1" t="s">
        <v>2</v>
      </c>
      <c r="D72" s="6">
        <f>SUM(D69:D71)</f>
        <v>14</v>
      </c>
    </row>
    <row r="74" spans="2:10" x14ac:dyDescent="0.2">
      <c r="B74" s="1" t="s">
        <v>59</v>
      </c>
    </row>
    <row r="75" spans="2:10" x14ac:dyDescent="0.2">
      <c r="B75" s="1" t="s">
        <v>61</v>
      </c>
      <c r="E75" s="6">
        <f>+C70</f>
        <v>100</v>
      </c>
    </row>
    <row r="76" spans="2:10" x14ac:dyDescent="0.2">
      <c r="B76" s="1" t="s">
        <v>62</v>
      </c>
      <c r="E76" s="6">
        <f>+C71</f>
        <v>61</v>
      </c>
    </row>
    <row r="77" spans="2:10" x14ac:dyDescent="0.2">
      <c r="B77" s="1" t="s">
        <v>63</v>
      </c>
      <c r="E77" s="6">
        <f>+D72</f>
        <v>14</v>
      </c>
    </row>
    <row r="78" spans="2:10" x14ac:dyDescent="0.2">
      <c r="C78" s="1" t="s">
        <v>64</v>
      </c>
      <c r="F78" s="6">
        <f>SUM(E75:E77)</f>
        <v>175</v>
      </c>
    </row>
    <row r="79" spans="2:10" x14ac:dyDescent="0.2">
      <c r="B79" s="1" t="s">
        <v>65</v>
      </c>
    </row>
    <row r="83" spans="2:2" x14ac:dyDescent="0.2">
      <c r="B83" s="9" t="s">
        <v>68</v>
      </c>
    </row>
    <row r="84" spans="2:2" x14ac:dyDescent="0.2">
      <c r="B84" s="1" t="s">
        <v>69</v>
      </c>
    </row>
    <row r="86" spans="2:2" x14ac:dyDescent="0.2">
      <c r="B86" s="1" t="s">
        <v>70</v>
      </c>
    </row>
    <row r="87" spans="2:2" x14ac:dyDescent="0.2">
      <c r="B87" s="1" t="s">
        <v>71</v>
      </c>
    </row>
    <row r="88" spans="2:2" x14ac:dyDescent="0.2">
      <c r="B88" s="1" t="s">
        <v>72</v>
      </c>
    </row>
    <row r="89" spans="2:2" x14ac:dyDescent="0.2">
      <c r="B89" s="1" t="s">
        <v>73</v>
      </c>
    </row>
    <row r="91" spans="2:2" x14ac:dyDescent="0.2">
      <c r="B91" s="1" t="s">
        <v>74</v>
      </c>
    </row>
    <row r="92" spans="2:2" x14ac:dyDescent="0.2">
      <c r="B92" s="1" t="s">
        <v>75</v>
      </c>
    </row>
    <row r="93" spans="2:2" x14ac:dyDescent="0.2">
      <c r="B93" s="1" t="s">
        <v>76</v>
      </c>
    </row>
    <row r="95" spans="2:2" x14ac:dyDescent="0.2">
      <c r="B95" s="1" t="s">
        <v>77</v>
      </c>
    </row>
    <row r="96" spans="2:2" x14ac:dyDescent="0.2">
      <c r="B96" s="1" t="s">
        <v>78</v>
      </c>
    </row>
    <row r="99" spans="2:10" x14ac:dyDescent="0.2">
      <c r="B99" s="1" t="s">
        <v>80</v>
      </c>
    </row>
    <row r="100" spans="2:10" x14ac:dyDescent="0.2">
      <c r="B100" s="1" t="s">
        <v>81</v>
      </c>
    </row>
    <row r="102" spans="2:10" x14ac:dyDescent="0.2">
      <c r="B102" s="4">
        <v>43646</v>
      </c>
    </row>
    <row r="103" spans="2:10" x14ac:dyDescent="0.2">
      <c r="B103" s="1" t="s">
        <v>40</v>
      </c>
      <c r="F103" s="5" t="s">
        <v>59</v>
      </c>
      <c r="G103" s="5"/>
      <c r="H103" s="5" t="s">
        <v>79</v>
      </c>
      <c r="I103" s="5"/>
    </row>
    <row r="104" spans="2:10" x14ac:dyDescent="0.2">
      <c r="B104" s="1" t="s">
        <v>41</v>
      </c>
      <c r="C104" s="1" t="s">
        <v>32</v>
      </c>
      <c r="D104" s="1" t="s">
        <v>36</v>
      </c>
      <c r="E104" s="1" t="s">
        <v>56</v>
      </c>
      <c r="F104" s="5" t="s">
        <v>57</v>
      </c>
      <c r="G104" s="5" t="s">
        <v>58</v>
      </c>
      <c r="H104" s="5" t="s">
        <v>86</v>
      </c>
      <c r="I104" s="5" t="s">
        <v>87</v>
      </c>
      <c r="J104" s="5" t="s">
        <v>67</v>
      </c>
    </row>
    <row r="105" spans="2:10" x14ac:dyDescent="0.2">
      <c r="B105" s="1" t="s">
        <v>66</v>
      </c>
      <c r="F105" s="1">
        <v>14</v>
      </c>
      <c r="I105" s="1">
        <v>7</v>
      </c>
      <c r="J105" s="1">
        <f>+E105+F105-G105+H105-I105</f>
        <v>7</v>
      </c>
    </row>
    <row r="106" spans="2:10" x14ac:dyDescent="0.2">
      <c r="B106" s="1" t="s">
        <v>42</v>
      </c>
      <c r="C106" s="6">
        <v>240</v>
      </c>
      <c r="D106" s="6">
        <v>160</v>
      </c>
      <c r="E106" s="6">
        <f>+C106+D106</f>
        <v>400</v>
      </c>
      <c r="F106" s="6"/>
      <c r="G106" s="6"/>
      <c r="H106" s="6"/>
      <c r="I106" s="6"/>
      <c r="J106" s="1">
        <f t="shared" ref="J106" si="3">+E106+F106-G106+H106-I106</f>
        <v>400</v>
      </c>
    </row>
    <row r="107" spans="2:10" x14ac:dyDescent="0.2">
      <c r="B107" s="1" t="s">
        <v>43</v>
      </c>
      <c r="C107" s="6">
        <v>175</v>
      </c>
      <c r="D107" s="6">
        <v>0</v>
      </c>
      <c r="E107" s="6">
        <f t="shared" ref="E107:E108" si="4">+C107+D107</f>
        <v>175</v>
      </c>
      <c r="F107" s="6"/>
      <c r="G107" s="6">
        <v>175</v>
      </c>
      <c r="H107" s="6"/>
      <c r="I107" s="6"/>
    </row>
    <row r="108" spans="2:10" x14ac:dyDescent="0.2">
      <c r="C108" s="7">
        <f>SUM(C106:C107)</f>
        <v>415</v>
      </c>
      <c r="D108" s="7">
        <f>SUM(D106:D107)</f>
        <v>160</v>
      </c>
      <c r="E108" s="7">
        <f t="shared" si="4"/>
        <v>575</v>
      </c>
      <c r="F108" s="7"/>
      <c r="G108" s="7"/>
      <c r="H108" s="7"/>
      <c r="I108" s="7"/>
      <c r="J108" s="1">
        <f>SUM(J105:J107)</f>
        <v>407</v>
      </c>
    </row>
    <row r="109" spans="2:10" x14ac:dyDescent="0.2">
      <c r="B109" s="1" t="s">
        <v>44</v>
      </c>
      <c r="C109" s="6"/>
      <c r="D109" s="6"/>
      <c r="E109" s="6"/>
      <c r="F109" s="6"/>
      <c r="G109" s="6"/>
      <c r="H109" s="6"/>
      <c r="I109" s="6"/>
    </row>
    <row r="110" spans="2:10" x14ac:dyDescent="0.2">
      <c r="B110" s="1" t="s">
        <v>45</v>
      </c>
      <c r="C110" s="6">
        <v>50</v>
      </c>
      <c r="D110" s="6">
        <v>45</v>
      </c>
      <c r="E110" s="6">
        <f t="shared" ref="E110:E113" si="5">+C110+D110</f>
        <v>95</v>
      </c>
      <c r="F110" s="6"/>
      <c r="G110" s="6"/>
      <c r="H110" s="6"/>
      <c r="I110" s="6"/>
      <c r="J110" s="1">
        <f t="shared" ref="J110:J111" si="6">+E110+F110-G110+H110-I110</f>
        <v>95</v>
      </c>
    </row>
    <row r="111" spans="2:10" x14ac:dyDescent="0.2">
      <c r="B111" s="1" t="s">
        <v>46</v>
      </c>
      <c r="C111" s="6">
        <v>45</v>
      </c>
      <c r="D111" s="6">
        <v>21</v>
      </c>
      <c r="E111" s="6">
        <f t="shared" si="5"/>
        <v>66</v>
      </c>
      <c r="F111" s="6"/>
      <c r="G111" s="6"/>
      <c r="H111" s="6"/>
      <c r="I111" s="6"/>
      <c r="J111" s="1">
        <f t="shared" si="6"/>
        <v>66</v>
      </c>
    </row>
    <row r="112" spans="2:10" x14ac:dyDescent="0.2">
      <c r="C112" s="7">
        <f>SUM(C110:C111)</f>
        <v>95</v>
      </c>
      <c r="D112" s="7">
        <f>SUM(D110:D111)</f>
        <v>66</v>
      </c>
      <c r="E112" s="7">
        <f t="shared" si="5"/>
        <v>161</v>
      </c>
      <c r="F112" s="7"/>
      <c r="G112" s="7"/>
      <c r="H112" s="7"/>
      <c r="I112" s="7"/>
      <c r="J112" s="1">
        <f>SUM(J110:J111)</f>
        <v>161</v>
      </c>
    </row>
    <row r="113" spans="2:10" x14ac:dyDescent="0.2">
      <c r="C113" s="7">
        <f>+C112+C108</f>
        <v>510</v>
      </c>
      <c r="D113" s="7">
        <f>+D112+D108</f>
        <v>226</v>
      </c>
      <c r="E113" s="7">
        <f t="shared" si="5"/>
        <v>736</v>
      </c>
      <c r="F113" s="7"/>
      <c r="G113" s="7"/>
      <c r="H113" s="7"/>
      <c r="I113" s="7"/>
      <c r="J113" s="1">
        <f>+J108+J112</f>
        <v>568</v>
      </c>
    </row>
    <row r="114" spans="2:10" x14ac:dyDescent="0.2">
      <c r="B114" s="1" t="s">
        <v>47</v>
      </c>
      <c r="C114" s="6"/>
      <c r="D114" s="6"/>
      <c r="E114" s="6"/>
      <c r="F114" s="6"/>
      <c r="G114" s="6"/>
      <c r="H114" s="6"/>
      <c r="I114" s="6"/>
      <c r="J114" s="6"/>
    </row>
    <row r="115" spans="2:10" x14ac:dyDescent="0.2">
      <c r="B115" s="1" t="s">
        <v>48</v>
      </c>
      <c r="C115" s="6"/>
      <c r="D115" s="6"/>
      <c r="E115" s="6"/>
      <c r="F115" s="6"/>
      <c r="G115" s="6"/>
      <c r="H115" s="6"/>
      <c r="I115" s="6"/>
      <c r="J115" s="6"/>
    </row>
    <row r="116" spans="2:10" x14ac:dyDescent="0.2">
      <c r="B116" s="1" t="s">
        <v>49</v>
      </c>
      <c r="C116" s="6">
        <v>150</v>
      </c>
      <c r="D116" s="6">
        <v>100</v>
      </c>
      <c r="E116" s="6">
        <f t="shared" ref="E116:E118" si="7">+C116+D116</f>
        <v>250</v>
      </c>
      <c r="F116" s="6">
        <v>100</v>
      </c>
      <c r="G116" s="6"/>
      <c r="H116" s="6"/>
      <c r="I116" s="6"/>
      <c r="J116" s="6">
        <f>+E116-F116+G116-H116+I116</f>
        <v>150</v>
      </c>
    </row>
    <row r="117" spans="2:10" x14ac:dyDescent="0.2">
      <c r="B117" s="1" t="s">
        <v>50</v>
      </c>
      <c r="C117" s="6">
        <v>315</v>
      </c>
      <c r="D117" s="6">
        <v>96</v>
      </c>
      <c r="E117" s="6">
        <f t="shared" si="7"/>
        <v>411</v>
      </c>
      <c r="F117" s="6">
        <v>61</v>
      </c>
      <c r="G117" s="6"/>
      <c r="H117" s="6">
        <v>7</v>
      </c>
      <c r="I117" s="6"/>
      <c r="J117" s="6">
        <f t="shared" ref="J117:J122" si="8">+E117-F117+G117-H117+I117</f>
        <v>343</v>
      </c>
    </row>
    <row r="118" spans="2:10" x14ac:dyDescent="0.2">
      <c r="B118" s="1" t="s">
        <v>51</v>
      </c>
      <c r="C118" s="7">
        <f>SUM(C116:C117)</f>
        <v>465</v>
      </c>
      <c r="D118" s="7">
        <f>SUM(D116:D117)</f>
        <v>196</v>
      </c>
      <c r="E118" s="7">
        <f t="shared" si="7"/>
        <v>661</v>
      </c>
      <c r="F118" s="7"/>
      <c r="G118" s="7"/>
      <c r="H118" s="7"/>
      <c r="I118" s="7"/>
      <c r="J118" s="6">
        <f>SUM(J116:J117)</f>
        <v>493</v>
      </c>
    </row>
    <row r="119" spans="2:10" x14ac:dyDescent="0.2">
      <c r="C119" s="6"/>
      <c r="D119" s="6"/>
      <c r="E119" s="6"/>
      <c r="F119" s="6"/>
      <c r="G119" s="6"/>
      <c r="H119" s="6"/>
      <c r="I119" s="6"/>
      <c r="J119" s="6"/>
    </row>
    <row r="120" spans="2:10" x14ac:dyDescent="0.2">
      <c r="B120" s="1" t="s">
        <v>52</v>
      </c>
      <c r="C120" s="6"/>
      <c r="D120" s="6"/>
      <c r="E120" s="6"/>
      <c r="F120" s="6"/>
      <c r="G120" s="6"/>
      <c r="H120" s="6"/>
      <c r="I120" s="6"/>
      <c r="J120" s="6"/>
    </row>
    <row r="121" spans="2:10" x14ac:dyDescent="0.2">
      <c r="C121" s="6">
        <v>5</v>
      </c>
      <c r="D121" s="6">
        <v>10</v>
      </c>
      <c r="E121" s="6">
        <f t="shared" ref="E121:E124" si="9">+C121+D121</f>
        <v>15</v>
      </c>
      <c r="F121" s="6"/>
      <c r="G121" s="6"/>
      <c r="H121" s="6"/>
      <c r="I121" s="6"/>
      <c r="J121" s="6">
        <f t="shared" si="8"/>
        <v>15</v>
      </c>
    </row>
    <row r="122" spans="2:10" x14ac:dyDescent="0.2">
      <c r="B122" s="1" t="s">
        <v>53</v>
      </c>
      <c r="C122" s="6">
        <v>40</v>
      </c>
      <c r="D122" s="6">
        <v>20</v>
      </c>
      <c r="E122" s="6">
        <f t="shared" si="9"/>
        <v>60</v>
      </c>
      <c r="F122" s="6"/>
      <c r="G122" s="6"/>
      <c r="H122" s="6"/>
      <c r="I122" s="6"/>
      <c r="J122" s="6">
        <f t="shared" si="8"/>
        <v>60</v>
      </c>
    </row>
    <row r="123" spans="2:10" x14ac:dyDescent="0.2">
      <c r="B123" s="1" t="s">
        <v>54</v>
      </c>
      <c r="C123" s="7">
        <f>SUM(C121:C122)</f>
        <v>45</v>
      </c>
      <c r="D123" s="7">
        <f>SUM(D121:D122)</f>
        <v>30</v>
      </c>
      <c r="E123" s="7">
        <f t="shared" si="9"/>
        <v>75</v>
      </c>
      <c r="F123" s="7"/>
      <c r="G123" s="7"/>
      <c r="H123" s="7"/>
      <c r="I123" s="7"/>
      <c r="J123" s="6">
        <f>SUM(J121:J122)</f>
        <v>75</v>
      </c>
    </row>
    <row r="124" spans="2:10" x14ac:dyDescent="0.2">
      <c r="B124" s="1" t="s">
        <v>55</v>
      </c>
      <c r="C124" s="7">
        <f>+C123+C118</f>
        <v>510</v>
      </c>
      <c r="D124" s="7">
        <f>+D123+D118</f>
        <v>226</v>
      </c>
      <c r="E124" s="7">
        <f t="shared" si="9"/>
        <v>736</v>
      </c>
      <c r="F124" s="7"/>
      <c r="G124" s="7"/>
      <c r="H124" s="7"/>
      <c r="I124" s="7"/>
      <c r="J124" s="6">
        <f>+J118+J123</f>
        <v>568</v>
      </c>
    </row>
    <row r="127" spans="2:10" x14ac:dyDescent="0.2">
      <c r="B127" s="1" t="s">
        <v>82</v>
      </c>
    </row>
    <row r="129" spans="2:6" x14ac:dyDescent="0.2">
      <c r="B129" s="1" t="s">
        <v>83</v>
      </c>
    </row>
    <row r="130" spans="2:6" x14ac:dyDescent="0.2">
      <c r="C130" s="3">
        <v>0.5</v>
      </c>
    </row>
    <row r="131" spans="2:6" x14ac:dyDescent="0.2">
      <c r="C131" s="1">
        <f>+F48</f>
        <v>14</v>
      </c>
    </row>
    <row r="132" spans="2:6" x14ac:dyDescent="0.2">
      <c r="C132" s="1">
        <f>+C130*C131</f>
        <v>7</v>
      </c>
    </row>
    <row r="134" spans="2:6" x14ac:dyDescent="0.2">
      <c r="B134" s="1" t="s">
        <v>62</v>
      </c>
      <c r="E134" s="1">
        <f>+C132</f>
        <v>7</v>
      </c>
    </row>
    <row r="135" spans="2:6" x14ac:dyDescent="0.2">
      <c r="C135" s="1" t="s">
        <v>84</v>
      </c>
    </row>
    <row r="136" spans="2:6" x14ac:dyDescent="0.2">
      <c r="B136" s="1" t="s">
        <v>85</v>
      </c>
      <c r="F136" s="1">
        <f>+C132</f>
        <v>7</v>
      </c>
    </row>
    <row r="140" spans="2:6" x14ac:dyDescent="0.2">
      <c r="B140" s="1" t="s">
        <v>88</v>
      </c>
    </row>
    <row r="142" spans="2:6" x14ac:dyDescent="0.2">
      <c r="B142" s="1" t="s">
        <v>89</v>
      </c>
      <c r="D142" s="1">
        <v>180</v>
      </c>
    </row>
    <row r="143" spans="2:6" x14ac:dyDescent="0.2">
      <c r="B143" s="1" t="s">
        <v>90</v>
      </c>
      <c r="D143" s="1">
        <v>15</v>
      </c>
    </row>
    <row r="144" spans="2:6" x14ac:dyDescent="0.2">
      <c r="D144" s="1">
        <f>SUM(D142:D143)</f>
        <v>195</v>
      </c>
    </row>
    <row r="145" spans="2:8" x14ac:dyDescent="0.2">
      <c r="B145" s="1" t="s">
        <v>91</v>
      </c>
      <c r="C145" s="1">
        <v>100</v>
      </c>
    </row>
    <row r="146" spans="2:8" x14ac:dyDescent="0.2">
      <c r="B146" s="1" t="s">
        <v>60</v>
      </c>
      <c r="C146" s="1">
        <v>50</v>
      </c>
      <c r="D146" s="1">
        <f>SUM(C145:C146)</f>
        <v>150</v>
      </c>
    </row>
    <row r="147" spans="2:8" x14ac:dyDescent="0.2">
      <c r="B147" s="1" t="s">
        <v>2</v>
      </c>
      <c r="D147" s="1">
        <f>+D144-D146</f>
        <v>45</v>
      </c>
    </row>
    <row r="149" spans="2:8" x14ac:dyDescent="0.2">
      <c r="B149" s="1" t="s">
        <v>92</v>
      </c>
      <c r="E149" s="1">
        <f>+C145</f>
        <v>100</v>
      </c>
    </row>
    <row r="150" spans="2:8" x14ac:dyDescent="0.2">
      <c r="B150" s="1" t="s">
        <v>62</v>
      </c>
      <c r="E150" s="1">
        <f>+C146</f>
        <v>50</v>
      </c>
    </row>
    <row r="151" spans="2:8" x14ac:dyDescent="0.2">
      <c r="B151" s="1" t="s">
        <v>93</v>
      </c>
      <c r="E151" s="1">
        <f>+D147</f>
        <v>45</v>
      </c>
    </row>
    <row r="152" spans="2:8" x14ac:dyDescent="0.2">
      <c r="C152" s="1" t="s">
        <v>94</v>
      </c>
      <c r="F152" s="1">
        <f>+D142</f>
        <v>180</v>
      </c>
    </row>
    <row r="153" spans="2:8" x14ac:dyDescent="0.2">
      <c r="C153" s="1" t="s">
        <v>95</v>
      </c>
      <c r="F153" s="1">
        <f>+D143</f>
        <v>15</v>
      </c>
    </row>
    <row r="154" spans="2:8" x14ac:dyDescent="0.2">
      <c r="B154" s="1" t="s">
        <v>96</v>
      </c>
    </row>
    <row r="157" spans="2:8" x14ac:dyDescent="0.2">
      <c r="B157" s="1" t="s">
        <v>97</v>
      </c>
      <c r="F157" s="1" t="s">
        <v>59</v>
      </c>
    </row>
    <row r="158" spans="2:8" x14ac:dyDescent="0.2">
      <c r="C158" s="1" t="s">
        <v>98</v>
      </c>
      <c r="D158" s="1" t="s">
        <v>99</v>
      </c>
      <c r="E158" s="1" t="s">
        <v>67</v>
      </c>
      <c r="F158" s="1" t="s">
        <v>86</v>
      </c>
      <c r="G158" s="1" t="s">
        <v>87</v>
      </c>
    </row>
    <row r="159" spans="2:8" x14ac:dyDescent="0.2">
      <c r="B159" s="1" t="s">
        <v>2</v>
      </c>
      <c r="F159" s="6">
        <f>+D189</f>
        <v>21.400000000000006</v>
      </c>
      <c r="H159" s="6">
        <f>+E159+F159-G159</f>
        <v>21.400000000000006</v>
      </c>
    </row>
    <row r="160" spans="2:8" x14ac:dyDescent="0.2">
      <c r="B160" s="1" t="s">
        <v>101</v>
      </c>
      <c r="C160" s="1">
        <v>83</v>
      </c>
      <c r="D160" s="1">
        <v>0</v>
      </c>
      <c r="E160" s="1">
        <f>+C160+D160</f>
        <v>83</v>
      </c>
      <c r="G160" s="6">
        <f>+E190</f>
        <v>83</v>
      </c>
      <c r="H160" s="6">
        <f>+E160+F160-G160</f>
        <v>0</v>
      </c>
    </row>
    <row r="161" spans="2:8" x14ac:dyDescent="0.2">
      <c r="B161" s="1" t="s">
        <v>100</v>
      </c>
      <c r="C161" s="1">
        <v>503</v>
      </c>
      <c r="D161" s="1">
        <v>77</v>
      </c>
      <c r="E161" s="1">
        <f>+C161+D161</f>
        <v>580</v>
      </c>
      <c r="H161" s="6">
        <f>+E161+F161-G161</f>
        <v>580</v>
      </c>
    </row>
    <row r="162" spans="2:8" ht="12.75" thickBot="1" x14ac:dyDescent="0.25">
      <c r="C162" s="10">
        <f>SUM(C160:C161)</f>
        <v>586</v>
      </c>
      <c r="D162" s="10">
        <f>SUM(D160:D161)</f>
        <v>77</v>
      </c>
      <c r="E162" s="10">
        <f>SUM(E160:E161)</f>
        <v>663</v>
      </c>
      <c r="H162" s="11">
        <f>SUM(H159:H161)</f>
        <v>601.4</v>
      </c>
    </row>
    <row r="163" spans="2:8" ht="12.75" thickTop="1" x14ac:dyDescent="0.2"/>
    <row r="164" spans="2:8" x14ac:dyDescent="0.2">
      <c r="B164" s="1" t="s">
        <v>91</v>
      </c>
      <c r="C164" s="1">
        <v>150</v>
      </c>
      <c r="D164" s="1">
        <v>50</v>
      </c>
      <c r="E164" s="1">
        <f>+C164+D164</f>
        <v>200</v>
      </c>
      <c r="F164" s="6">
        <f>+D187</f>
        <v>50</v>
      </c>
      <c r="H164" s="6">
        <f>+E164-F164+G164</f>
        <v>150</v>
      </c>
    </row>
    <row r="165" spans="2:8" x14ac:dyDescent="0.2">
      <c r="B165" s="1" t="s">
        <v>60</v>
      </c>
      <c r="C165" s="1">
        <v>436</v>
      </c>
      <c r="D165" s="1">
        <v>27</v>
      </c>
      <c r="E165" s="1">
        <f>+C165+D165</f>
        <v>463</v>
      </c>
      <c r="F165" s="6">
        <f>+D188</f>
        <v>27</v>
      </c>
      <c r="H165" s="6">
        <f>+E165-F165+G165</f>
        <v>436</v>
      </c>
    </row>
    <row r="166" spans="2:8" x14ac:dyDescent="0.2">
      <c r="B166" s="1" t="s">
        <v>3</v>
      </c>
      <c r="F166" s="6"/>
      <c r="G166" s="6">
        <f>+E191</f>
        <v>15.4</v>
      </c>
      <c r="H166" s="6">
        <f>+E166-F166+G166</f>
        <v>15.4</v>
      </c>
    </row>
    <row r="167" spans="2:8" ht="12.75" thickBot="1" x14ac:dyDescent="0.25">
      <c r="C167" s="10">
        <f>SUM(C164:C165)</f>
        <v>586</v>
      </c>
      <c r="D167" s="10">
        <f>SUM(D164:D165)</f>
        <v>77</v>
      </c>
      <c r="E167" s="10">
        <f>SUM(E164:E165)</f>
        <v>663</v>
      </c>
      <c r="F167" s="6">
        <f>SUM(F159:F166)</f>
        <v>98.4</v>
      </c>
      <c r="G167" s="6">
        <f>SUM(G159:G166)</f>
        <v>98.4</v>
      </c>
      <c r="H167" s="11">
        <f>SUM(H164:H166)</f>
        <v>601.4</v>
      </c>
    </row>
    <row r="168" spans="2:8" ht="12.75" thickTop="1" x14ac:dyDescent="0.2"/>
    <row r="171" spans="2:8" x14ac:dyDescent="0.2">
      <c r="B171" s="4">
        <v>45382</v>
      </c>
    </row>
    <row r="172" spans="2:8" x14ac:dyDescent="0.2">
      <c r="B172" s="1" t="s">
        <v>102</v>
      </c>
      <c r="C172" s="1">
        <v>40</v>
      </c>
    </row>
    <row r="173" spans="2:8" x14ac:dyDescent="0.2">
      <c r="B173" s="1" t="s">
        <v>2</v>
      </c>
      <c r="C173" s="1">
        <f>+C174-C172</f>
        <v>43</v>
      </c>
    </row>
    <row r="174" spans="2:8" x14ac:dyDescent="0.2">
      <c r="B174" s="1" t="s">
        <v>103</v>
      </c>
      <c r="C174" s="1">
        <f>+C160</f>
        <v>83</v>
      </c>
    </row>
    <row r="176" spans="2:8" x14ac:dyDescent="0.2">
      <c r="B176" s="1" t="s">
        <v>104</v>
      </c>
      <c r="C176" s="1">
        <f>+D164</f>
        <v>50</v>
      </c>
    </row>
    <row r="177" spans="2:5" x14ac:dyDescent="0.2">
      <c r="B177" s="1" t="s">
        <v>105</v>
      </c>
      <c r="C177" s="3">
        <f>+C172/C176</f>
        <v>0.8</v>
      </c>
    </row>
    <row r="178" spans="2:5" x14ac:dyDescent="0.2">
      <c r="B178" s="1" t="s">
        <v>3</v>
      </c>
      <c r="C178" s="3">
        <f>1-C177</f>
        <v>0.19999999999999996</v>
      </c>
    </row>
    <row r="179" spans="2:5" x14ac:dyDescent="0.2">
      <c r="C179" s="3"/>
    </row>
    <row r="180" spans="2:5" x14ac:dyDescent="0.2">
      <c r="B180" s="1" t="s">
        <v>101</v>
      </c>
      <c r="C180" s="3"/>
      <c r="D180" s="6"/>
      <c r="E180" s="6">
        <f>+C160</f>
        <v>83</v>
      </c>
    </row>
    <row r="181" spans="2:5" x14ac:dyDescent="0.2">
      <c r="B181" s="1" t="s">
        <v>3</v>
      </c>
      <c r="C181" s="3"/>
      <c r="D181" s="6"/>
      <c r="E181" s="6">
        <f>0.2*-E183</f>
        <v>15.4</v>
      </c>
    </row>
    <row r="182" spans="2:5" x14ac:dyDescent="0.2">
      <c r="B182" s="1" t="s">
        <v>110</v>
      </c>
      <c r="C182" s="3"/>
      <c r="D182" s="6">
        <f>+D164</f>
        <v>50</v>
      </c>
      <c r="E182" s="6"/>
    </row>
    <row r="183" spans="2:5" x14ac:dyDescent="0.2">
      <c r="B183" s="1" t="s">
        <v>60</v>
      </c>
      <c r="D183" s="6">
        <f>+D165</f>
        <v>27</v>
      </c>
      <c r="E183" s="6">
        <f>-SUM(D182:D183)</f>
        <v>-77</v>
      </c>
    </row>
    <row r="184" spans="2:5" x14ac:dyDescent="0.2">
      <c r="B184" s="1" t="s">
        <v>2</v>
      </c>
      <c r="D184" s="6"/>
      <c r="E184" s="6">
        <f>SUM(E180:E183)</f>
        <v>21.400000000000006</v>
      </c>
    </row>
    <row r="187" spans="2:5" x14ac:dyDescent="0.2">
      <c r="B187" s="1" t="s">
        <v>92</v>
      </c>
      <c r="D187" s="6">
        <f>+D182</f>
        <v>50</v>
      </c>
    </row>
    <row r="188" spans="2:5" x14ac:dyDescent="0.2">
      <c r="B188" s="1" t="s">
        <v>62</v>
      </c>
      <c r="D188" s="6">
        <f>+D183</f>
        <v>27</v>
      </c>
    </row>
    <row r="189" spans="2:5" x14ac:dyDescent="0.2">
      <c r="B189" s="1" t="s">
        <v>106</v>
      </c>
      <c r="D189" s="6">
        <f>+E184</f>
        <v>21.400000000000006</v>
      </c>
    </row>
    <row r="190" spans="2:5" x14ac:dyDescent="0.2">
      <c r="C190" s="1" t="s">
        <v>107</v>
      </c>
      <c r="E190" s="6">
        <f>+E180</f>
        <v>83</v>
      </c>
    </row>
    <row r="191" spans="2:5" x14ac:dyDescent="0.2">
      <c r="C191" s="1" t="s">
        <v>108</v>
      </c>
      <c r="E191" s="6">
        <f>+E181</f>
        <v>15.4</v>
      </c>
    </row>
    <row r="192" spans="2:5" x14ac:dyDescent="0.2">
      <c r="B192" s="1" t="s">
        <v>109</v>
      </c>
    </row>
    <row r="194" spans="2:2" x14ac:dyDescent="0.2">
      <c r="B194" s="1" t="s">
        <v>75</v>
      </c>
    </row>
    <row r="195" spans="2:2" x14ac:dyDescent="0.2">
      <c r="B195" s="1" t="s">
        <v>76</v>
      </c>
    </row>
    <row r="217" spans="2:8" x14ac:dyDescent="0.2">
      <c r="B217" s="1" t="s">
        <v>111</v>
      </c>
    </row>
    <row r="218" spans="2:8" x14ac:dyDescent="0.2">
      <c r="B218" s="1" t="s">
        <v>112</v>
      </c>
    </row>
    <row r="221" spans="2:8" x14ac:dyDescent="0.2">
      <c r="B221" s="1" t="s">
        <v>97</v>
      </c>
      <c r="F221" s="1" t="s">
        <v>59</v>
      </c>
    </row>
    <row r="222" spans="2:8" x14ac:dyDescent="0.2">
      <c r="C222" s="1" t="s">
        <v>98</v>
      </c>
      <c r="D222" s="1" t="s">
        <v>99</v>
      </c>
      <c r="E222" s="1" t="s">
        <v>67</v>
      </c>
      <c r="F222" s="1" t="s">
        <v>86</v>
      </c>
      <c r="G222" s="1" t="s">
        <v>87</v>
      </c>
    </row>
    <row r="223" spans="2:8" x14ac:dyDescent="0.2">
      <c r="B223" s="1" t="s">
        <v>2</v>
      </c>
      <c r="F223" s="6">
        <v>21</v>
      </c>
      <c r="G223" s="1">
        <v>1</v>
      </c>
      <c r="H223" s="6">
        <f>+E223+F223-G223</f>
        <v>20</v>
      </c>
    </row>
    <row r="224" spans="2:8" x14ac:dyDescent="0.2">
      <c r="B224" s="1" t="s">
        <v>101</v>
      </c>
      <c r="C224" s="1">
        <v>83</v>
      </c>
      <c r="D224" s="1">
        <v>0</v>
      </c>
      <c r="E224" s="1">
        <f>+C224+D224</f>
        <v>83</v>
      </c>
      <c r="G224" s="6">
        <v>83</v>
      </c>
      <c r="H224" s="6">
        <f>+E224+F224-G224</f>
        <v>0</v>
      </c>
    </row>
    <row r="225" spans="2:9" x14ac:dyDescent="0.2">
      <c r="B225" s="1" t="s">
        <v>100</v>
      </c>
      <c r="C225" s="1">
        <v>659</v>
      </c>
      <c r="D225" s="1">
        <v>153</v>
      </c>
      <c r="E225" s="1">
        <f>+C225+D225</f>
        <v>812</v>
      </c>
      <c r="H225" s="6">
        <f>+E225+F225-G225</f>
        <v>812</v>
      </c>
    </row>
    <row r="226" spans="2:9" ht="12.75" thickBot="1" x14ac:dyDescent="0.25">
      <c r="C226" s="10">
        <f>SUM(C224:C225)</f>
        <v>742</v>
      </c>
      <c r="D226" s="10">
        <f>SUM(D224:D225)</f>
        <v>153</v>
      </c>
      <c r="E226" s="10">
        <f>SUM(E224:E225)</f>
        <v>895</v>
      </c>
      <c r="H226" s="11">
        <f>SUM(H223:H225)</f>
        <v>832</v>
      </c>
    </row>
    <row r="227" spans="2:9" ht="12.75" thickTop="1" x14ac:dyDescent="0.2"/>
    <row r="228" spans="2:9" x14ac:dyDescent="0.2">
      <c r="B228" s="1" t="s">
        <v>91</v>
      </c>
      <c r="C228" s="1">
        <v>150</v>
      </c>
      <c r="D228" s="1">
        <v>50</v>
      </c>
      <c r="E228" s="1">
        <f>+C228+D228</f>
        <v>200</v>
      </c>
      <c r="F228" s="6">
        <v>50</v>
      </c>
      <c r="H228" s="6">
        <f>+E228-F228+G228</f>
        <v>150</v>
      </c>
    </row>
    <row r="229" spans="2:9" x14ac:dyDescent="0.2">
      <c r="B229" s="1" t="s">
        <v>60</v>
      </c>
      <c r="C229" s="1">
        <v>592</v>
      </c>
      <c r="D229" s="1">
        <v>103</v>
      </c>
      <c r="E229" s="1">
        <f>+C229+D229</f>
        <v>695</v>
      </c>
      <c r="F229" s="6">
        <f>27+6+10</f>
        <v>43</v>
      </c>
      <c r="H229" s="6">
        <f>+E229-F229+G229</f>
        <v>652</v>
      </c>
    </row>
    <row r="230" spans="2:9" x14ac:dyDescent="0.2">
      <c r="B230" s="1" t="s">
        <v>3</v>
      </c>
      <c r="F230" s="6"/>
      <c r="G230" s="6">
        <f>15+6+9</f>
        <v>30</v>
      </c>
      <c r="H230" s="6">
        <f>+E230-F230+G230</f>
        <v>30</v>
      </c>
    </row>
    <row r="231" spans="2:9" ht="12.75" thickBot="1" x14ac:dyDescent="0.25">
      <c r="C231" s="10">
        <f>SUM(C228:C229)</f>
        <v>742</v>
      </c>
      <c r="D231" s="10">
        <f>SUM(D228:D229)</f>
        <v>153</v>
      </c>
      <c r="E231" s="10">
        <f>SUM(E228:E229)</f>
        <v>895</v>
      </c>
      <c r="F231" s="6">
        <f>SUM(F223:F230)</f>
        <v>114</v>
      </c>
      <c r="G231" s="6">
        <f>SUM(G223:G230)</f>
        <v>114</v>
      </c>
      <c r="H231" s="11">
        <f>SUM(H228:H230)</f>
        <v>832</v>
      </c>
    </row>
    <row r="232" spans="2:9" ht="12.75" thickTop="1" x14ac:dyDescent="0.2"/>
    <row r="234" spans="2:9" x14ac:dyDescent="0.2">
      <c r="B234" s="1" t="s">
        <v>113</v>
      </c>
      <c r="C234" s="1">
        <v>218</v>
      </c>
      <c r="D234" s="1">
        <v>66</v>
      </c>
      <c r="E234" s="1">
        <f>+C234+D234</f>
        <v>284</v>
      </c>
      <c r="F234" s="1">
        <v>1</v>
      </c>
      <c r="G234" s="6"/>
      <c r="H234" s="6">
        <f>+E234-F234+G234</f>
        <v>283</v>
      </c>
    </row>
    <row r="235" spans="2:9" x14ac:dyDescent="0.2">
      <c r="B235" s="1" t="s">
        <v>114</v>
      </c>
      <c r="C235" s="1">
        <v>-62</v>
      </c>
      <c r="D235" s="1">
        <v>-20</v>
      </c>
      <c r="E235" s="1">
        <f>+C235+D235</f>
        <v>-82</v>
      </c>
      <c r="H235" s="6">
        <f>+E235+F235-G235</f>
        <v>-82</v>
      </c>
    </row>
    <row r="236" spans="2:9" ht="12.75" thickBot="1" x14ac:dyDescent="0.25">
      <c r="B236" s="1" t="s">
        <v>115</v>
      </c>
      <c r="C236" s="10">
        <f>SUM(C234:C235)</f>
        <v>156</v>
      </c>
      <c r="D236" s="10">
        <f>SUM(D234:D235)</f>
        <v>46</v>
      </c>
      <c r="E236" s="10">
        <f>SUM(E234:E235)</f>
        <v>202</v>
      </c>
      <c r="H236" s="11">
        <f>SUM(H233:H235)</f>
        <v>201</v>
      </c>
    </row>
    <row r="237" spans="2:9" ht="12.75" thickTop="1" x14ac:dyDescent="0.2">
      <c r="B237" s="1" t="s">
        <v>3</v>
      </c>
      <c r="F237" s="1">
        <v>9</v>
      </c>
      <c r="H237" s="6">
        <f>+E237-F237+G237</f>
        <v>-9</v>
      </c>
    </row>
    <row r="238" spans="2:9" ht="12.75" thickBot="1" x14ac:dyDescent="0.25">
      <c r="H238" s="11">
        <f>SUM(H236:H237)</f>
        <v>192</v>
      </c>
    </row>
    <row r="239" spans="2:9" ht="12.75" thickTop="1" x14ac:dyDescent="0.2">
      <c r="G239" s="1">
        <v>10</v>
      </c>
      <c r="H239" s="6"/>
      <c r="I239" s="1" t="s">
        <v>139</v>
      </c>
    </row>
    <row r="240" spans="2:9" ht="12.75" thickBot="1" x14ac:dyDescent="0.25">
      <c r="F240" s="11">
        <f>SUM(F231:F239)</f>
        <v>124</v>
      </c>
      <c r="G240" s="11">
        <f>SUM(G231:G239)</f>
        <v>124</v>
      </c>
      <c r="H240" s="6"/>
    </row>
    <row r="241" spans="2:6" ht="12.75" thickTop="1" x14ac:dyDescent="0.2">
      <c r="B241" s="1" t="s">
        <v>116</v>
      </c>
    </row>
    <row r="242" spans="2:6" x14ac:dyDescent="0.2">
      <c r="B242" s="1" t="s">
        <v>117</v>
      </c>
    </row>
    <row r="243" spans="2:6" x14ac:dyDescent="0.2">
      <c r="B243" s="1" t="s">
        <v>118</v>
      </c>
    </row>
    <row r="245" spans="2:6" x14ac:dyDescent="0.2">
      <c r="B245" s="1" t="s">
        <v>119</v>
      </c>
      <c r="D245" s="3">
        <v>0.05</v>
      </c>
    </row>
    <row r="246" spans="2:6" x14ac:dyDescent="0.2">
      <c r="D246" s="6">
        <f>+E184</f>
        <v>21.400000000000006</v>
      </c>
    </row>
    <row r="247" spans="2:6" x14ac:dyDescent="0.2">
      <c r="D247" s="6">
        <f>+D245*D246</f>
        <v>1.0700000000000003</v>
      </c>
    </row>
    <row r="249" spans="2:6" x14ac:dyDescent="0.2">
      <c r="B249" s="1" t="s">
        <v>138</v>
      </c>
      <c r="E249" s="6">
        <f>+D247</f>
        <v>1.0700000000000003</v>
      </c>
    </row>
    <row r="250" spans="2:6" x14ac:dyDescent="0.2">
      <c r="C250" s="1" t="s">
        <v>120</v>
      </c>
      <c r="F250" s="6">
        <f>+D247</f>
        <v>1.0700000000000003</v>
      </c>
    </row>
    <row r="251" spans="2:6" x14ac:dyDescent="0.2">
      <c r="B251" s="1" t="s">
        <v>121</v>
      </c>
    </row>
    <row r="254" spans="2:6" x14ac:dyDescent="0.2">
      <c r="B254" s="1" t="s">
        <v>122</v>
      </c>
    </row>
    <row r="256" spans="2:6" x14ac:dyDescent="0.2">
      <c r="B256" s="1" t="s">
        <v>60</v>
      </c>
      <c r="C256" s="4">
        <v>47208</v>
      </c>
      <c r="F256" s="1">
        <f>+D229</f>
        <v>103</v>
      </c>
    </row>
    <row r="257" spans="2:6" x14ac:dyDescent="0.2">
      <c r="B257" s="1" t="s">
        <v>115</v>
      </c>
      <c r="C257" s="4">
        <v>47208</v>
      </c>
      <c r="F257" s="1">
        <f>-D236</f>
        <v>-46</v>
      </c>
    </row>
    <row r="258" spans="2:6" x14ac:dyDescent="0.2">
      <c r="B258" s="1" t="s">
        <v>60</v>
      </c>
      <c r="C258" s="4">
        <v>46843</v>
      </c>
      <c r="F258" s="1">
        <f>SUM(F256:F257)</f>
        <v>57</v>
      </c>
    </row>
    <row r="259" spans="2:6" x14ac:dyDescent="0.2">
      <c r="B259" s="1" t="s">
        <v>60</v>
      </c>
      <c r="C259" s="4">
        <v>45382</v>
      </c>
      <c r="F259" s="1">
        <f>-D165</f>
        <v>-27</v>
      </c>
    </row>
    <row r="260" spans="2:6" x14ac:dyDescent="0.2">
      <c r="B260" s="1" t="s">
        <v>123</v>
      </c>
      <c r="F260" s="1">
        <f>SUM(F258:F259)</f>
        <v>30</v>
      </c>
    </row>
    <row r="261" spans="2:6" x14ac:dyDescent="0.2">
      <c r="B261" s="1" t="s">
        <v>126</v>
      </c>
      <c r="F261" s="1">
        <f>0.2*F260</f>
        <v>6</v>
      </c>
    </row>
    <row r="263" spans="2:6" x14ac:dyDescent="0.2">
      <c r="B263" s="1" t="s">
        <v>62</v>
      </c>
      <c r="E263" s="1">
        <f>+F261</f>
        <v>6</v>
      </c>
    </row>
    <row r="264" spans="2:6" x14ac:dyDescent="0.2">
      <c r="C264" s="1" t="s">
        <v>124</v>
      </c>
      <c r="F264" s="1">
        <f>+E263</f>
        <v>6</v>
      </c>
    </row>
    <row r="265" spans="2:6" x14ac:dyDescent="0.2">
      <c r="B265" s="1" t="s">
        <v>125</v>
      </c>
    </row>
    <row r="268" spans="2:6" x14ac:dyDescent="0.2">
      <c r="B268" s="1" t="s">
        <v>127</v>
      </c>
    </row>
    <row r="270" spans="2:6" x14ac:dyDescent="0.2">
      <c r="B270" s="1" t="s">
        <v>128</v>
      </c>
      <c r="D270" s="3">
        <v>0.2</v>
      </c>
    </row>
    <row r="271" spans="2:6" x14ac:dyDescent="0.2">
      <c r="D271" s="1">
        <f>+D236</f>
        <v>46</v>
      </c>
    </row>
    <row r="272" spans="2:6" x14ac:dyDescent="0.2">
      <c r="D272" s="6">
        <f>+D270*D271</f>
        <v>9.2000000000000011</v>
      </c>
      <c r="E272" s="6"/>
      <c r="F272" s="6"/>
    </row>
    <row r="273" spans="2:6" x14ac:dyDescent="0.2">
      <c r="D273" s="6"/>
      <c r="E273" s="6"/>
      <c r="F273" s="6"/>
    </row>
    <row r="274" spans="2:6" x14ac:dyDescent="0.2">
      <c r="B274" s="1" t="s">
        <v>129</v>
      </c>
      <c r="D274" s="6"/>
      <c r="E274" s="6">
        <f>+D272</f>
        <v>9.2000000000000011</v>
      </c>
      <c r="F274" s="6"/>
    </row>
    <row r="275" spans="2:6" x14ac:dyDescent="0.2">
      <c r="C275" s="1" t="s">
        <v>108</v>
      </c>
      <c r="D275" s="6"/>
      <c r="E275" s="6"/>
      <c r="F275" s="6">
        <f>+D272</f>
        <v>9.2000000000000011</v>
      </c>
    </row>
    <row r="276" spans="2:6" x14ac:dyDescent="0.2">
      <c r="B276" s="1" t="s">
        <v>130</v>
      </c>
    </row>
    <row r="279" spans="2:6" x14ac:dyDescent="0.2">
      <c r="B279" s="1" t="s">
        <v>131</v>
      </c>
    </row>
    <row r="280" spans="2:6" x14ac:dyDescent="0.2">
      <c r="B280" s="1" t="s">
        <v>132</v>
      </c>
    </row>
    <row r="283" spans="2:6" x14ac:dyDescent="0.2">
      <c r="B283" s="1" t="s">
        <v>133</v>
      </c>
      <c r="E283" s="6">
        <f>+E249</f>
        <v>1.0700000000000003</v>
      </c>
      <c r="F283" s="1" t="s">
        <v>86</v>
      </c>
    </row>
    <row r="284" spans="2:6" x14ac:dyDescent="0.2">
      <c r="B284" s="1" t="s">
        <v>134</v>
      </c>
      <c r="E284" s="1">
        <f>+E274</f>
        <v>9.2000000000000011</v>
      </c>
      <c r="F284" s="1" t="s">
        <v>86</v>
      </c>
    </row>
    <row r="285" spans="2:6" x14ac:dyDescent="0.2">
      <c r="B285" s="1" t="s">
        <v>135</v>
      </c>
      <c r="E285" s="6">
        <f>SUM(E283:E284)</f>
        <v>10.270000000000001</v>
      </c>
      <c r="F285" s="1" t="s">
        <v>86</v>
      </c>
    </row>
    <row r="287" spans="2:6" x14ac:dyDescent="0.2">
      <c r="B287" s="1" t="s">
        <v>62</v>
      </c>
      <c r="E287" s="6">
        <f>+E285</f>
        <v>10.270000000000001</v>
      </c>
    </row>
    <row r="288" spans="2:6" x14ac:dyDescent="0.2">
      <c r="C288" s="1" t="s">
        <v>136</v>
      </c>
      <c r="F288" s="6">
        <f>+E287</f>
        <v>10.270000000000001</v>
      </c>
    </row>
    <row r="289" spans="2:2" x14ac:dyDescent="0.2">
      <c r="B289" s="1" t="s">
        <v>137</v>
      </c>
    </row>
    <row r="292" spans="2:2" x14ac:dyDescent="0.2">
      <c r="B292" s="9" t="s">
        <v>140</v>
      </c>
    </row>
    <row r="293" spans="2:2" x14ac:dyDescent="0.2">
      <c r="B293" s="1" t="s">
        <v>141</v>
      </c>
    </row>
    <row r="316" spans="2:2" x14ac:dyDescent="0.2">
      <c r="B316" s="1" t="s">
        <v>151</v>
      </c>
    </row>
    <row r="317" spans="2:2" x14ac:dyDescent="0.2">
      <c r="B317" s="1" t="s">
        <v>142</v>
      </c>
    </row>
    <row r="318" spans="2:2" x14ac:dyDescent="0.2">
      <c r="B318" s="1" t="s">
        <v>143</v>
      </c>
    </row>
    <row r="319" spans="2:2" x14ac:dyDescent="0.2">
      <c r="B319" s="1" t="s">
        <v>144</v>
      </c>
    </row>
    <row r="320" spans="2:2" x14ac:dyDescent="0.2">
      <c r="B320" s="1" t="s">
        <v>145</v>
      </c>
    </row>
    <row r="321" spans="2:5" x14ac:dyDescent="0.2">
      <c r="B321" s="1" t="s">
        <v>49</v>
      </c>
      <c r="D321" s="1">
        <v>50</v>
      </c>
    </row>
    <row r="322" spans="2:5" x14ac:dyDescent="0.2">
      <c r="B322" s="1" t="s">
        <v>50</v>
      </c>
      <c r="D322" s="1">
        <v>740</v>
      </c>
    </row>
    <row r="323" spans="2:5" ht="12.75" thickBot="1" x14ac:dyDescent="0.25">
      <c r="B323" s="1" t="s">
        <v>51</v>
      </c>
      <c r="D323" s="10">
        <f>SUM(D321:D322)</f>
        <v>790</v>
      </c>
    </row>
    <row r="324" spans="2:5" ht="12.75" thickTop="1" x14ac:dyDescent="0.2">
      <c r="B324" s="1" t="s">
        <v>142</v>
      </c>
    </row>
    <row r="325" spans="2:5" x14ac:dyDescent="0.2">
      <c r="B325" s="1" t="s">
        <v>146</v>
      </c>
    </row>
    <row r="326" spans="2:5" x14ac:dyDescent="0.2">
      <c r="B326" s="1" t="s">
        <v>147</v>
      </c>
    </row>
    <row r="327" spans="2:5" x14ac:dyDescent="0.2">
      <c r="B327" s="1" t="s">
        <v>148</v>
      </c>
      <c r="D327" s="12">
        <v>165</v>
      </c>
    </row>
    <row r="328" spans="2:5" x14ac:dyDescent="0.2">
      <c r="B328" s="1" t="s">
        <v>149</v>
      </c>
      <c r="D328" s="12">
        <v>-60</v>
      </c>
    </row>
    <row r="329" spans="2:5" ht="12.75" thickBot="1" x14ac:dyDescent="0.25">
      <c r="B329" s="1" t="s">
        <v>150</v>
      </c>
      <c r="D329" s="13">
        <f>SUM(D327:D328)</f>
        <v>105</v>
      </c>
    </row>
    <row r="330" spans="2:5" ht="12.75" thickTop="1" x14ac:dyDescent="0.2"/>
    <row r="332" spans="2:5" x14ac:dyDescent="0.2">
      <c r="B332" s="1" t="s">
        <v>205</v>
      </c>
      <c r="C332" s="4">
        <v>43465</v>
      </c>
      <c r="D332" s="6">
        <f>+D322</f>
        <v>740</v>
      </c>
    </row>
    <row r="333" spans="2:5" x14ac:dyDescent="0.2">
      <c r="B333" s="1" t="s">
        <v>206</v>
      </c>
      <c r="D333" s="6">
        <f>-0.75*D329</f>
        <v>-78.75</v>
      </c>
    </row>
    <row r="334" spans="2:5" ht="12.75" thickBot="1" x14ac:dyDescent="0.25">
      <c r="B334" s="1" t="s">
        <v>207</v>
      </c>
      <c r="D334" s="11">
        <f>SUM(D332:D333)</f>
        <v>661.25</v>
      </c>
    </row>
    <row r="335" spans="2:5" ht="12.75" thickTop="1" x14ac:dyDescent="0.2"/>
    <row r="336" spans="2:5" x14ac:dyDescent="0.2">
      <c r="B336" s="1" t="s">
        <v>208</v>
      </c>
      <c r="D336" s="6"/>
      <c r="E336" s="6">
        <v>600</v>
      </c>
    </row>
    <row r="337" spans="2:6" x14ac:dyDescent="0.2">
      <c r="B337" s="1" t="s">
        <v>209</v>
      </c>
      <c r="D337" s="6"/>
      <c r="E337" s="6">
        <f>-E339*0.2</f>
        <v>142.25</v>
      </c>
    </row>
    <row r="338" spans="2:6" x14ac:dyDescent="0.2">
      <c r="B338" s="1" t="s">
        <v>173</v>
      </c>
      <c r="D338" s="6">
        <f>+D321</f>
        <v>50</v>
      </c>
      <c r="E338" s="6"/>
    </row>
    <row r="339" spans="2:6" x14ac:dyDescent="0.2">
      <c r="B339" s="1" t="s">
        <v>60</v>
      </c>
      <c r="D339" s="6">
        <f>+D334</f>
        <v>661.25</v>
      </c>
      <c r="E339" s="6">
        <f>-SUM(D338:D339)</f>
        <v>-711.25</v>
      </c>
    </row>
    <row r="340" spans="2:6" ht="12.75" thickBot="1" x14ac:dyDescent="0.25">
      <c r="B340" s="1" t="s">
        <v>210</v>
      </c>
      <c r="D340" s="6"/>
      <c r="E340" s="11">
        <f>SUM(E336:E339)</f>
        <v>31</v>
      </c>
    </row>
    <row r="341" spans="2:6" ht="12.75" thickTop="1" x14ac:dyDescent="0.2"/>
    <row r="343" spans="2:6" x14ac:dyDescent="0.2">
      <c r="B343" s="1" t="s">
        <v>211</v>
      </c>
      <c r="E343" s="6">
        <f>+D338</f>
        <v>50</v>
      </c>
      <c r="F343" s="6"/>
    </row>
    <row r="344" spans="2:6" x14ac:dyDescent="0.2">
      <c r="B344" s="1" t="s">
        <v>62</v>
      </c>
      <c r="E344" s="6">
        <f>+D339</f>
        <v>661.25</v>
      </c>
      <c r="F344" s="6"/>
    </row>
    <row r="345" spans="2:6" x14ac:dyDescent="0.2">
      <c r="B345" s="1" t="s">
        <v>93</v>
      </c>
      <c r="E345" s="6">
        <f>+E340</f>
        <v>31</v>
      </c>
      <c r="F345" s="6"/>
    </row>
    <row r="346" spans="2:6" x14ac:dyDescent="0.2">
      <c r="C346" s="1" t="s">
        <v>212</v>
      </c>
      <c r="E346" s="6"/>
      <c r="F346" s="6">
        <f>+E336</f>
        <v>600</v>
      </c>
    </row>
    <row r="347" spans="2:6" x14ac:dyDescent="0.2">
      <c r="C347" s="1" t="s">
        <v>187</v>
      </c>
      <c r="E347" s="6"/>
      <c r="F347" s="6">
        <f>+E337</f>
        <v>142.25</v>
      </c>
    </row>
    <row r="348" spans="2:6" x14ac:dyDescent="0.2">
      <c r="B348" s="1" t="s">
        <v>109</v>
      </c>
    </row>
    <row r="351" spans="2:6" x14ac:dyDescent="0.2">
      <c r="B351" s="1" t="s">
        <v>213</v>
      </c>
      <c r="D351" s="3">
        <v>0.2</v>
      </c>
    </row>
    <row r="352" spans="2:6" x14ac:dyDescent="0.2">
      <c r="D352" s="6">
        <f>-D333</f>
        <v>78.75</v>
      </c>
    </row>
    <row r="353" spans="2:6" x14ac:dyDescent="0.2">
      <c r="D353" s="12">
        <f>+D351*D352</f>
        <v>15.75</v>
      </c>
    </row>
    <row r="355" spans="2:6" x14ac:dyDescent="0.2">
      <c r="B355" s="1" t="s">
        <v>214</v>
      </c>
      <c r="E355" s="12">
        <f>+D353</f>
        <v>15.75</v>
      </c>
    </row>
    <row r="356" spans="2:6" x14ac:dyDescent="0.2">
      <c r="C356" s="1" t="s">
        <v>187</v>
      </c>
      <c r="F356" s="12">
        <f>+E355</f>
        <v>15.75</v>
      </c>
    </row>
    <row r="357" spans="2:6" x14ac:dyDescent="0.2">
      <c r="B357" s="1" t="s">
        <v>215</v>
      </c>
    </row>
  </sheetData>
  <hyperlinks>
    <hyperlink ref="A1" location="Main!A1" display="Main" xr:uid="{93C1D3D1-3B8A-4199-A909-DE337E87CD0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9404-CC10-4D94-BDCC-22D61129280E}">
  <dimension ref="A1:J44"/>
  <sheetViews>
    <sheetView topLeftCell="A16" zoomScale="175" zoomScaleNormal="175" workbookViewId="0">
      <selection activeCell="B36" sqref="B36"/>
    </sheetView>
  </sheetViews>
  <sheetFormatPr defaultRowHeight="12" x14ac:dyDescent="0.2"/>
  <cols>
    <col min="1" max="5" width="9.140625" style="1"/>
    <col min="6" max="7" width="3.5703125" style="1" bestFit="1" customWidth="1"/>
    <col min="8" max="8" width="2.5703125" style="1" bestFit="1" customWidth="1"/>
    <col min="9" max="9" width="2.28515625" style="1" bestFit="1" customWidth="1"/>
    <col min="10" max="16384" width="9.140625" style="1"/>
  </cols>
  <sheetData>
    <row r="1" spans="1:10" ht="15" x14ac:dyDescent="0.25">
      <c r="A1" s="2" t="s">
        <v>0</v>
      </c>
    </row>
    <row r="2" spans="1:10" x14ac:dyDescent="0.2">
      <c r="B2" s="1" t="s">
        <v>152</v>
      </c>
    </row>
    <row r="3" spans="1:10" x14ac:dyDescent="0.2">
      <c r="F3" s="1" t="s">
        <v>59</v>
      </c>
      <c r="H3" s="1" t="s">
        <v>79</v>
      </c>
    </row>
    <row r="4" spans="1:10" x14ac:dyDescent="0.2">
      <c r="B4" s="4">
        <v>43646</v>
      </c>
      <c r="C4" s="1" t="s">
        <v>155</v>
      </c>
      <c r="D4" s="1" t="s">
        <v>156</v>
      </c>
      <c r="E4" s="1" t="s">
        <v>135</v>
      </c>
      <c r="F4" s="1" t="s">
        <v>86</v>
      </c>
      <c r="G4" s="1" t="s">
        <v>87</v>
      </c>
      <c r="H4" s="1" t="s">
        <v>86</v>
      </c>
      <c r="I4" s="1" t="s">
        <v>87</v>
      </c>
    </row>
    <row r="5" spans="1:10" x14ac:dyDescent="0.2">
      <c r="B5" s="1" t="s">
        <v>154</v>
      </c>
      <c r="C5" s="1">
        <v>117</v>
      </c>
      <c r="D5" s="1">
        <v>0</v>
      </c>
      <c r="E5" s="1">
        <f>+C5+D5</f>
        <v>117</v>
      </c>
      <c r="G5" s="1">
        <v>117</v>
      </c>
      <c r="J5" s="1">
        <f>+E5+F5-G5+H5-I5</f>
        <v>0</v>
      </c>
    </row>
    <row r="6" spans="1:10" x14ac:dyDescent="0.2">
      <c r="B6" s="1" t="s">
        <v>153</v>
      </c>
      <c r="C6" s="1">
        <v>120</v>
      </c>
      <c r="D6" s="1">
        <v>125</v>
      </c>
      <c r="E6" s="1">
        <f>+C6+D6</f>
        <v>245</v>
      </c>
      <c r="J6" s="1">
        <f t="shared" ref="J6" si="0">+E6+F6-G6+H6-I6</f>
        <v>245</v>
      </c>
    </row>
    <row r="7" spans="1:10" x14ac:dyDescent="0.2">
      <c r="B7" s="1" t="s">
        <v>2</v>
      </c>
      <c r="F7" s="1">
        <v>18</v>
      </c>
      <c r="I7" s="1">
        <v>9</v>
      </c>
      <c r="J7" s="1">
        <f>+E7+F7-G7+H7-I7</f>
        <v>9</v>
      </c>
    </row>
    <row r="8" spans="1:10" ht="12.75" thickBot="1" x14ac:dyDescent="0.25">
      <c r="C8" s="10">
        <f>SUM(C5:C6)</f>
        <v>237</v>
      </c>
      <c r="D8" s="10">
        <f>SUM(D5:D6)</f>
        <v>125</v>
      </c>
      <c r="E8" s="10">
        <f>SUM(E5:E6)</f>
        <v>362</v>
      </c>
      <c r="J8" s="10">
        <f>SUM(J5:J7)</f>
        <v>254</v>
      </c>
    </row>
    <row r="9" spans="1:10" ht="12.75" thickTop="1" x14ac:dyDescent="0.2"/>
    <row r="10" spans="1:10" x14ac:dyDescent="0.2">
      <c r="B10" s="1" t="s">
        <v>91</v>
      </c>
      <c r="C10" s="1">
        <v>130</v>
      </c>
      <c r="D10" s="1">
        <v>70</v>
      </c>
      <c r="E10" s="1">
        <f>+C10+D10</f>
        <v>200</v>
      </c>
      <c r="F10" s="1">
        <v>70</v>
      </c>
      <c r="J10" s="1">
        <f>+E10-F10+G10-H10+I10</f>
        <v>130</v>
      </c>
    </row>
    <row r="11" spans="1:10" x14ac:dyDescent="0.2">
      <c r="B11" s="1" t="s">
        <v>60</v>
      </c>
      <c r="C11" s="1">
        <v>107</v>
      </c>
      <c r="D11" s="1">
        <v>55</v>
      </c>
      <c r="E11" s="1">
        <f>+C11+D11</f>
        <v>162</v>
      </c>
      <c r="F11" s="1">
        <v>29</v>
      </c>
      <c r="H11" s="1">
        <v>9</v>
      </c>
      <c r="J11" s="1">
        <f>+E11-F11+G11-H11+I11</f>
        <v>124</v>
      </c>
    </row>
    <row r="12" spans="1:10" ht="12.75" thickBot="1" x14ac:dyDescent="0.25">
      <c r="C12" s="10">
        <f>SUM(C10:C11)</f>
        <v>237</v>
      </c>
      <c r="D12" s="10">
        <f>SUM(D10:D11)</f>
        <v>125</v>
      </c>
      <c r="E12" s="10">
        <f>SUM(E10:E11)</f>
        <v>362</v>
      </c>
      <c r="F12" s="1">
        <f>SUM(F5:F11)</f>
        <v>117</v>
      </c>
      <c r="G12" s="1">
        <f t="shared" ref="G12:I12" si="1">SUM(G5:G11)</f>
        <v>117</v>
      </c>
      <c r="H12" s="1">
        <f t="shared" si="1"/>
        <v>9</v>
      </c>
      <c r="I12" s="1">
        <f t="shared" si="1"/>
        <v>9</v>
      </c>
      <c r="J12" s="10">
        <f>SUM(J10:J11)</f>
        <v>254</v>
      </c>
    </row>
    <row r="13" spans="1:10" ht="12.75" thickTop="1" x14ac:dyDescent="0.2"/>
    <row r="15" spans="1:10" x14ac:dyDescent="0.2">
      <c r="B15" s="1">
        <v>2011</v>
      </c>
    </row>
    <row r="16" spans="1:10" x14ac:dyDescent="0.2">
      <c r="B16" s="1" t="s">
        <v>157</v>
      </c>
      <c r="C16" s="3">
        <v>1</v>
      </c>
    </row>
    <row r="17" spans="2:5" x14ac:dyDescent="0.2">
      <c r="B17" s="1" t="s">
        <v>158</v>
      </c>
      <c r="C17" s="1">
        <v>117</v>
      </c>
    </row>
    <row r="18" spans="2:5" x14ac:dyDescent="0.2">
      <c r="B18" s="1" t="s">
        <v>159</v>
      </c>
      <c r="C18" s="1">
        <v>29</v>
      </c>
    </row>
    <row r="19" spans="2:5" x14ac:dyDescent="0.2">
      <c r="B19" s="1" t="s">
        <v>160</v>
      </c>
      <c r="C19" s="3">
        <v>0.5</v>
      </c>
    </row>
    <row r="20" spans="2:5" x14ac:dyDescent="0.2">
      <c r="B20" s="1" t="s">
        <v>161</v>
      </c>
      <c r="C20" s="1">
        <v>2017</v>
      </c>
    </row>
    <row r="22" spans="2:5" x14ac:dyDescent="0.2">
      <c r="B22" s="1" t="s">
        <v>168</v>
      </c>
    </row>
    <row r="23" spans="2:5" x14ac:dyDescent="0.2">
      <c r="B23" s="1" t="s">
        <v>167</v>
      </c>
    </row>
    <row r="25" spans="2:5" x14ac:dyDescent="0.2">
      <c r="B25" s="1" t="s">
        <v>38</v>
      </c>
      <c r="E25" s="1">
        <v>117</v>
      </c>
    </row>
    <row r="26" spans="2:5" x14ac:dyDescent="0.2">
      <c r="B26" s="1" t="s">
        <v>91</v>
      </c>
      <c r="D26" s="1">
        <f>+D10</f>
        <v>70</v>
      </c>
    </row>
    <row r="27" spans="2:5" x14ac:dyDescent="0.2">
      <c r="B27" s="1" t="s">
        <v>60</v>
      </c>
      <c r="D27" s="1">
        <v>29</v>
      </c>
      <c r="E27" s="1">
        <f>SUM(D26:D27)</f>
        <v>99</v>
      </c>
    </row>
    <row r="28" spans="2:5" x14ac:dyDescent="0.2">
      <c r="B28" s="1" t="s">
        <v>2</v>
      </c>
      <c r="E28" s="1">
        <f>+E25-E27</f>
        <v>18</v>
      </c>
    </row>
    <row r="30" spans="2:5" x14ac:dyDescent="0.2">
      <c r="B30" s="1" t="s">
        <v>92</v>
      </c>
      <c r="E30" s="1">
        <f>+D26</f>
        <v>70</v>
      </c>
    </row>
    <row r="31" spans="2:5" x14ac:dyDescent="0.2">
      <c r="B31" s="1" t="s">
        <v>62</v>
      </c>
      <c r="E31" s="1">
        <f>+D27</f>
        <v>29</v>
      </c>
    </row>
    <row r="32" spans="2:5" x14ac:dyDescent="0.2">
      <c r="B32" s="1" t="s">
        <v>165</v>
      </c>
      <c r="E32" s="1">
        <f>+E28</f>
        <v>18</v>
      </c>
    </row>
    <row r="33" spans="2:6" x14ac:dyDescent="0.2">
      <c r="C33" s="1" t="s">
        <v>166</v>
      </c>
      <c r="F33" s="1">
        <f>+E25</f>
        <v>117</v>
      </c>
    </row>
    <row r="34" spans="2:6" x14ac:dyDescent="0.2">
      <c r="B34" s="1" t="s">
        <v>162</v>
      </c>
    </row>
    <row r="36" spans="2:6" x14ac:dyDescent="0.2">
      <c r="B36" s="1" t="s">
        <v>169</v>
      </c>
    </row>
    <row r="38" spans="2:6" x14ac:dyDescent="0.2">
      <c r="B38" s="1" t="s">
        <v>163</v>
      </c>
    </row>
    <row r="39" spans="2:6" x14ac:dyDescent="0.2">
      <c r="B39" s="1" t="s">
        <v>2</v>
      </c>
      <c r="C39" s="1">
        <f>+E28</f>
        <v>18</v>
      </c>
    </row>
    <row r="40" spans="2:6" x14ac:dyDescent="0.2">
      <c r="B40" s="1" t="s">
        <v>163</v>
      </c>
      <c r="C40" s="3">
        <v>0.5</v>
      </c>
    </row>
    <row r="41" spans="2:6" x14ac:dyDescent="0.2">
      <c r="C41" s="1">
        <f>+C39*C40</f>
        <v>9</v>
      </c>
    </row>
    <row r="42" spans="2:6" x14ac:dyDescent="0.2">
      <c r="B42" s="1" t="s">
        <v>62</v>
      </c>
      <c r="E42" s="1">
        <f>+F43</f>
        <v>9</v>
      </c>
    </row>
    <row r="43" spans="2:6" x14ac:dyDescent="0.2">
      <c r="C43" s="1" t="s">
        <v>164</v>
      </c>
      <c r="F43" s="1">
        <f>+C41</f>
        <v>9</v>
      </c>
    </row>
    <row r="44" spans="2:6" x14ac:dyDescent="0.2">
      <c r="B44" s="1" t="s">
        <v>170</v>
      </c>
    </row>
  </sheetData>
  <hyperlinks>
    <hyperlink ref="A1" location="Main!A1" display="Main" xr:uid="{8002C91F-B1C4-446C-8185-74FE1651B5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4927-43A1-4372-8331-48E972E8C21F}">
  <dimension ref="A1:P91"/>
  <sheetViews>
    <sheetView topLeftCell="A74" zoomScale="175" zoomScaleNormal="175" workbookViewId="0">
      <selection activeCell="D84" sqref="A84:XFD86"/>
    </sheetView>
  </sheetViews>
  <sheetFormatPr defaultRowHeight="12" x14ac:dyDescent="0.2"/>
  <cols>
    <col min="1" max="5" width="9.140625" style="1"/>
    <col min="6" max="6" width="2.5703125" style="1" bestFit="1" customWidth="1"/>
    <col min="7" max="7" width="2.7109375" style="1" bestFit="1" customWidth="1"/>
    <col min="8" max="8" width="2.5703125" style="1" bestFit="1" customWidth="1"/>
    <col min="9" max="9" width="2.28515625" style="1" bestFit="1" customWidth="1"/>
    <col min="10" max="15" width="2.28515625" style="1" customWidth="1"/>
    <col min="16" max="16384" width="9.140625" style="1"/>
  </cols>
  <sheetData>
    <row r="1" spans="1:16" ht="15" x14ac:dyDescent="0.25">
      <c r="A1" s="2" t="s">
        <v>0</v>
      </c>
    </row>
    <row r="2" spans="1:16" x14ac:dyDescent="0.2">
      <c r="B2" s="1" t="s">
        <v>171</v>
      </c>
      <c r="C2" s="1" t="s">
        <v>203</v>
      </c>
    </row>
    <row r="3" spans="1:16" x14ac:dyDescent="0.2">
      <c r="C3" s="1" t="s">
        <v>204</v>
      </c>
    </row>
    <row r="4" spans="1:16" x14ac:dyDescent="0.2">
      <c r="F4" s="1" t="s">
        <v>59</v>
      </c>
      <c r="H4" s="1" t="s">
        <v>79</v>
      </c>
      <c r="J4" s="1" t="s">
        <v>191</v>
      </c>
      <c r="L4" s="1" t="s">
        <v>198</v>
      </c>
      <c r="N4" s="1" t="s">
        <v>201</v>
      </c>
    </row>
    <row r="5" spans="1:16" x14ac:dyDescent="0.2">
      <c r="B5" s="4">
        <v>43281</v>
      </c>
      <c r="F5" s="1" t="s">
        <v>86</v>
      </c>
      <c r="G5" s="1" t="s">
        <v>87</v>
      </c>
      <c r="H5" s="1" t="s">
        <v>86</v>
      </c>
      <c r="I5" s="1" t="s">
        <v>87</v>
      </c>
      <c r="J5" s="1" t="s">
        <v>86</v>
      </c>
      <c r="K5" s="1" t="s">
        <v>87</v>
      </c>
      <c r="L5" s="1" t="s">
        <v>86</v>
      </c>
      <c r="M5" s="1" t="s">
        <v>87</v>
      </c>
      <c r="N5" s="1" t="s">
        <v>86</v>
      </c>
      <c r="O5" s="1" t="s">
        <v>87</v>
      </c>
    </row>
    <row r="6" spans="1:16" x14ac:dyDescent="0.2">
      <c r="B6" s="4" t="s">
        <v>2</v>
      </c>
      <c r="F6" s="1">
        <v>17</v>
      </c>
      <c r="I6" s="1">
        <v>1</v>
      </c>
      <c r="P6" s="1">
        <f>+E6+F6-G6+H6-I6+J6-K6+L6-M6+N6-O6</f>
        <v>16</v>
      </c>
    </row>
    <row r="7" spans="1:16" x14ac:dyDescent="0.2">
      <c r="B7" s="1" t="s">
        <v>175</v>
      </c>
      <c r="C7" s="1">
        <v>85</v>
      </c>
      <c r="D7" s="1">
        <v>0</v>
      </c>
      <c r="E7" s="1">
        <f>+C7+D7</f>
        <v>85</v>
      </c>
      <c r="G7" s="1">
        <v>85</v>
      </c>
      <c r="P7" s="1">
        <f>+E7+F7-G7+H7-I7+J7-K7+L7-M7+N7-O7</f>
        <v>0</v>
      </c>
    </row>
    <row r="8" spans="1:16" x14ac:dyDescent="0.2">
      <c r="B8" s="1" t="s">
        <v>174</v>
      </c>
      <c r="C8" s="1">
        <v>233</v>
      </c>
      <c r="D8" s="1">
        <v>106</v>
      </c>
      <c r="E8" s="1">
        <f>+C8+D8</f>
        <v>339</v>
      </c>
      <c r="P8" s="1">
        <f>+E8+F8-G8+H8-I8+J8-K8+L8-M8+N8-O8</f>
        <v>339</v>
      </c>
    </row>
    <row r="9" spans="1:16" ht="12.75" thickBot="1" x14ac:dyDescent="0.25">
      <c r="C9" s="10">
        <f>SUM(C7:C8)</f>
        <v>318</v>
      </c>
      <c r="D9" s="10">
        <f>SUM(D7:D8)</f>
        <v>106</v>
      </c>
      <c r="E9" s="10">
        <f>SUM(E7:E8)</f>
        <v>424</v>
      </c>
      <c r="P9" s="10">
        <f>SUM(P6:P8)</f>
        <v>355</v>
      </c>
    </row>
    <row r="10" spans="1:16" ht="12.75" thickTop="1" x14ac:dyDescent="0.2"/>
    <row r="11" spans="1:16" x14ac:dyDescent="0.2">
      <c r="B11" s="1" t="s">
        <v>173</v>
      </c>
      <c r="C11" s="1">
        <v>119</v>
      </c>
      <c r="D11" s="1">
        <v>50</v>
      </c>
      <c r="E11" s="1">
        <f>+C11+D11</f>
        <v>169</v>
      </c>
      <c r="F11" s="1">
        <v>50</v>
      </c>
      <c r="P11" s="1">
        <f>+E11-F11+G11-H11+I11-J11+K11-L11+M11-N11+O11</f>
        <v>119</v>
      </c>
    </row>
    <row r="12" spans="1:16" x14ac:dyDescent="0.2">
      <c r="B12" s="1" t="s">
        <v>60</v>
      </c>
      <c r="C12" s="1">
        <v>199</v>
      </c>
      <c r="D12" s="1">
        <v>56</v>
      </c>
      <c r="E12" s="1">
        <f>+C12+D12</f>
        <v>255</v>
      </c>
      <c r="F12" s="1">
        <v>26</v>
      </c>
      <c r="J12" s="1">
        <v>1</v>
      </c>
      <c r="N12" s="1">
        <v>3</v>
      </c>
      <c r="P12" s="1">
        <f>+E12-F12+G12-H12+I12-J12+K12-L12+M12-N12+O12</f>
        <v>225</v>
      </c>
    </row>
    <row r="13" spans="1:16" x14ac:dyDescent="0.2">
      <c r="B13" s="1" t="s">
        <v>3</v>
      </c>
      <c r="G13" s="1">
        <v>8</v>
      </c>
      <c r="K13" s="1">
        <v>1</v>
      </c>
      <c r="M13" s="1">
        <v>2</v>
      </c>
      <c r="P13" s="1">
        <f>+E13-F13+G13-H13+I13-J13+K13-L13+M13-N13+O13</f>
        <v>11</v>
      </c>
    </row>
    <row r="14" spans="1:16" ht="12.75" thickBot="1" x14ac:dyDescent="0.25">
      <c r="C14" s="10">
        <f>SUM(C11:C12)</f>
        <v>318</v>
      </c>
      <c r="D14" s="10">
        <f>SUM(D11:D12)</f>
        <v>106</v>
      </c>
      <c r="E14" s="10">
        <f>SUM(E11:E12)</f>
        <v>424</v>
      </c>
      <c r="P14" s="10">
        <f>SUM(P11:P13)</f>
        <v>355</v>
      </c>
    </row>
    <row r="15" spans="1:16" ht="12.75" thickTop="1" x14ac:dyDescent="0.2"/>
    <row r="17" spans="2:16" x14ac:dyDescent="0.2">
      <c r="B17" s="1" t="s">
        <v>113</v>
      </c>
      <c r="C17" s="1">
        <v>120</v>
      </c>
      <c r="D17" s="1">
        <v>24</v>
      </c>
      <c r="E17" s="1">
        <f>+C17+D17</f>
        <v>144</v>
      </c>
      <c r="H17" s="1">
        <v>1</v>
      </c>
      <c r="P17" s="1">
        <f>+E17-F17+G17-H17+I17-J17+K17-L17+M17-N17+O17</f>
        <v>143</v>
      </c>
    </row>
    <row r="18" spans="2:16" x14ac:dyDescent="0.2">
      <c r="B18" s="1" t="s">
        <v>172</v>
      </c>
      <c r="C18" s="1">
        <v>-30</v>
      </c>
      <c r="D18" s="1">
        <v>-4</v>
      </c>
      <c r="E18" s="1">
        <f>+C18+D18</f>
        <v>-34</v>
      </c>
      <c r="P18" s="1">
        <f>+E18-F18+G18-H18+I18-J18+K18-L18+M18-N18+O18</f>
        <v>-34</v>
      </c>
    </row>
    <row r="19" spans="2:16" ht="12.75" thickBot="1" x14ac:dyDescent="0.25">
      <c r="B19" s="1" t="s">
        <v>115</v>
      </c>
      <c r="C19" s="10">
        <f>SUM(C17:C18)</f>
        <v>90</v>
      </c>
      <c r="D19" s="10">
        <f t="shared" ref="D19:E19" si="0">SUM(D17:D18)</f>
        <v>20</v>
      </c>
      <c r="E19" s="10">
        <f t="shared" si="0"/>
        <v>110</v>
      </c>
      <c r="P19" s="10">
        <f t="shared" ref="P19" si="1">SUM(P17:P18)</f>
        <v>109</v>
      </c>
    </row>
    <row r="20" spans="2:16" ht="12.75" thickTop="1" x14ac:dyDescent="0.2">
      <c r="B20" s="1" t="s">
        <v>3</v>
      </c>
      <c r="L20" s="1">
        <v>2</v>
      </c>
      <c r="P20" s="1">
        <f>+E20-F20+G20-H20+I20-J20+K20-L20+M20-N20+O20</f>
        <v>-2</v>
      </c>
    </row>
    <row r="21" spans="2:16" ht="12.75" thickBot="1" x14ac:dyDescent="0.25">
      <c r="P21" s="10">
        <f>SUM(P19:P20)</f>
        <v>107</v>
      </c>
    </row>
    <row r="22" spans="2:16" ht="12.75" thickTop="1" x14ac:dyDescent="0.2">
      <c r="O22" s="1">
        <v>3</v>
      </c>
    </row>
    <row r="23" spans="2:16" ht="12.75" thickBot="1" x14ac:dyDescent="0.25">
      <c r="F23" s="10">
        <f>SUM(F6:F22)</f>
        <v>93</v>
      </c>
      <c r="G23" s="10">
        <f t="shared" ref="G23:O23" si="2">SUM(G6:G22)</f>
        <v>93</v>
      </c>
      <c r="H23" s="10">
        <f t="shared" si="2"/>
        <v>1</v>
      </c>
      <c r="I23" s="10">
        <f t="shared" si="2"/>
        <v>1</v>
      </c>
      <c r="J23" s="10">
        <f t="shared" si="2"/>
        <v>1</v>
      </c>
      <c r="K23" s="10">
        <f t="shared" si="2"/>
        <v>1</v>
      </c>
      <c r="L23" s="10">
        <f t="shared" si="2"/>
        <v>2</v>
      </c>
      <c r="M23" s="10">
        <f t="shared" si="2"/>
        <v>2</v>
      </c>
      <c r="N23" s="10">
        <f t="shared" si="2"/>
        <v>3</v>
      </c>
      <c r="O23" s="10">
        <f t="shared" si="2"/>
        <v>3</v>
      </c>
    </row>
    <row r="24" spans="2:16" ht="12.75" thickTop="1" x14ac:dyDescent="0.2">
      <c r="B24" s="1" t="s">
        <v>176</v>
      </c>
    </row>
    <row r="25" spans="2:16" x14ac:dyDescent="0.2">
      <c r="B25" s="1" t="s">
        <v>167</v>
      </c>
    </row>
    <row r="27" spans="2:16" x14ac:dyDescent="0.2">
      <c r="B27" s="1" t="s">
        <v>177</v>
      </c>
      <c r="D27" s="1">
        <v>45</v>
      </c>
    </row>
    <row r="28" spans="2:16" x14ac:dyDescent="0.2">
      <c r="D28" s="1">
        <f>+D11</f>
        <v>50</v>
      </c>
    </row>
    <row r="29" spans="2:16" x14ac:dyDescent="0.2">
      <c r="D29" s="3">
        <f>+D27/D28</f>
        <v>0.9</v>
      </c>
    </row>
    <row r="30" spans="2:16" x14ac:dyDescent="0.2">
      <c r="B30" s="1" t="s">
        <v>3</v>
      </c>
      <c r="D30" s="3">
        <f>+(D28-D27)/D28</f>
        <v>0.1</v>
      </c>
    </row>
    <row r="32" spans="2:16" x14ac:dyDescent="0.2">
      <c r="B32" s="1" t="s">
        <v>38</v>
      </c>
      <c r="E32" s="6">
        <v>85</v>
      </c>
    </row>
    <row r="33" spans="2:5" x14ac:dyDescent="0.2">
      <c r="B33" s="1" t="s">
        <v>3</v>
      </c>
      <c r="E33" s="6">
        <f>-D30*E35</f>
        <v>7.6000000000000005</v>
      </c>
    </row>
    <row r="34" spans="2:5" x14ac:dyDescent="0.2">
      <c r="B34" s="1" t="s">
        <v>173</v>
      </c>
      <c r="D34" s="1">
        <f>+D11</f>
        <v>50</v>
      </c>
      <c r="E34" s="6"/>
    </row>
    <row r="35" spans="2:5" x14ac:dyDescent="0.2">
      <c r="B35" s="1" t="s">
        <v>60</v>
      </c>
      <c r="D35" s="1">
        <v>26</v>
      </c>
      <c r="E35" s="6">
        <f>-SUM(D34:D35)</f>
        <v>-76</v>
      </c>
    </row>
    <row r="36" spans="2:5" ht="12.75" thickBot="1" x14ac:dyDescent="0.25">
      <c r="B36" s="1" t="s">
        <v>2</v>
      </c>
      <c r="E36" s="11">
        <f>SUM(E32:E35)</f>
        <v>16.599999999999994</v>
      </c>
    </row>
    <row r="37" spans="2:5" ht="12.75" thickTop="1" x14ac:dyDescent="0.2"/>
    <row r="38" spans="2:5" x14ac:dyDescent="0.2">
      <c r="B38" s="1" t="s">
        <v>59</v>
      </c>
    </row>
    <row r="39" spans="2:5" x14ac:dyDescent="0.2">
      <c r="B39" s="1" t="s">
        <v>178</v>
      </c>
      <c r="D39" s="1">
        <f>+D34</f>
        <v>50</v>
      </c>
    </row>
    <row r="40" spans="2:5" x14ac:dyDescent="0.2">
      <c r="B40" s="1" t="s">
        <v>62</v>
      </c>
      <c r="D40" s="1">
        <f>+D35</f>
        <v>26</v>
      </c>
    </row>
    <row r="41" spans="2:5" x14ac:dyDescent="0.2">
      <c r="B41" s="1" t="s">
        <v>93</v>
      </c>
      <c r="D41" s="6">
        <f>+E36</f>
        <v>16.599999999999994</v>
      </c>
    </row>
    <row r="42" spans="2:5" x14ac:dyDescent="0.2">
      <c r="C42" s="1" t="s">
        <v>179</v>
      </c>
      <c r="E42" s="6">
        <f>+E32</f>
        <v>85</v>
      </c>
    </row>
    <row r="43" spans="2:5" x14ac:dyDescent="0.2">
      <c r="C43" s="1" t="s">
        <v>187</v>
      </c>
      <c r="E43" s="6">
        <f>+E33</f>
        <v>7.6000000000000005</v>
      </c>
    </row>
    <row r="44" spans="2:5" x14ac:dyDescent="0.2">
      <c r="B44" s="1" t="s">
        <v>181</v>
      </c>
    </row>
    <row r="46" spans="2:5" x14ac:dyDescent="0.2">
      <c r="B46" s="1" t="s">
        <v>169</v>
      </c>
    </row>
    <row r="48" spans="2:5" x14ac:dyDescent="0.2">
      <c r="B48" s="1" t="s">
        <v>182</v>
      </c>
    </row>
    <row r="49" spans="2:6" x14ac:dyDescent="0.2">
      <c r="B49" s="1" t="s">
        <v>18</v>
      </c>
      <c r="E49" s="6">
        <f>+E36</f>
        <v>16.599999999999994</v>
      </c>
    </row>
    <row r="50" spans="2:6" x14ac:dyDescent="0.2">
      <c r="B50" s="1" t="s">
        <v>183</v>
      </c>
      <c r="E50" s="1">
        <v>-1</v>
      </c>
    </row>
    <row r="52" spans="2:6" x14ac:dyDescent="0.2">
      <c r="B52" s="1" t="s">
        <v>79</v>
      </c>
    </row>
    <row r="53" spans="2:6" x14ac:dyDescent="0.2">
      <c r="B53" s="1" t="s">
        <v>185</v>
      </c>
      <c r="E53" s="1">
        <f>-E50</f>
        <v>1</v>
      </c>
    </row>
    <row r="54" spans="2:6" x14ac:dyDescent="0.2">
      <c r="C54" s="1" t="s">
        <v>184</v>
      </c>
      <c r="F54" s="1">
        <f>-E50</f>
        <v>1</v>
      </c>
    </row>
    <row r="55" spans="2:6" x14ac:dyDescent="0.2">
      <c r="B55" s="1" t="s">
        <v>186</v>
      </c>
    </row>
    <row r="57" spans="2:6" x14ac:dyDescent="0.2">
      <c r="B57" s="1" t="s">
        <v>188</v>
      </c>
    </row>
    <row r="58" spans="2:6" x14ac:dyDescent="0.2">
      <c r="B58" s="1" t="s">
        <v>60</v>
      </c>
      <c r="C58" s="4">
        <v>43281</v>
      </c>
      <c r="E58" s="1">
        <f>+D12</f>
        <v>56</v>
      </c>
    </row>
    <row r="59" spans="2:6" x14ac:dyDescent="0.2">
      <c r="B59" s="1" t="s">
        <v>113</v>
      </c>
      <c r="C59" s="4">
        <v>43281</v>
      </c>
      <c r="E59" s="1">
        <f>+D19</f>
        <v>20</v>
      </c>
    </row>
    <row r="60" spans="2:6" x14ac:dyDescent="0.2">
      <c r="B60" s="1" t="s">
        <v>60</v>
      </c>
      <c r="C60" s="4">
        <v>42916</v>
      </c>
      <c r="E60" s="1">
        <f>+E58-E59</f>
        <v>36</v>
      </c>
    </row>
    <row r="61" spans="2:6" x14ac:dyDescent="0.2">
      <c r="B61" s="1" t="s">
        <v>60</v>
      </c>
      <c r="C61" s="4">
        <v>41490</v>
      </c>
      <c r="E61" s="1">
        <f>+D35</f>
        <v>26</v>
      </c>
    </row>
    <row r="62" spans="2:6" x14ac:dyDescent="0.2">
      <c r="B62" s="1" t="s">
        <v>189</v>
      </c>
      <c r="E62" s="1">
        <f>+E60-E61</f>
        <v>10</v>
      </c>
    </row>
    <row r="63" spans="2:6" x14ac:dyDescent="0.2">
      <c r="B63" s="1" t="s">
        <v>190</v>
      </c>
      <c r="E63" s="1">
        <f>+E62*D30</f>
        <v>1</v>
      </c>
    </row>
    <row r="65" spans="2:6" x14ac:dyDescent="0.2">
      <c r="B65" s="1" t="s">
        <v>191</v>
      </c>
    </row>
    <row r="66" spans="2:6" x14ac:dyDescent="0.2">
      <c r="B66" s="1" t="s">
        <v>62</v>
      </c>
      <c r="E66" s="1">
        <f>+E63</f>
        <v>1</v>
      </c>
    </row>
    <row r="67" spans="2:6" x14ac:dyDescent="0.2">
      <c r="C67" s="1" t="s">
        <v>108</v>
      </c>
      <c r="F67" s="1">
        <f>+E66</f>
        <v>1</v>
      </c>
    </row>
    <row r="68" spans="2:6" x14ac:dyDescent="0.2">
      <c r="B68" s="1" t="s">
        <v>125</v>
      </c>
    </row>
    <row r="71" spans="2:6" x14ac:dyDescent="0.2">
      <c r="B71" s="1" t="s">
        <v>192</v>
      </c>
    </row>
    <row r="73" spans="2:6" x14ac:dyDescent="0.2">
      <c r="B73" s="1" t="s">
        <v>193</v>
      </c>
      <c r="E73" s="1">
        <f>+E59</f>
        <v>20</v>
      </c>
    </row>
    <row r="74" spans="2:6" x14ac:dyDescent="0.2">
      <c r="B74" s="1" t="s">
        <v>194</v>
      </c>
      <c r="E74" s="1">
        <f>+E73*D30</f>
        <v>2</v>
      </c>
    </row>
    <row r="76" spans="2:6" x14ac:dyDescent="0.2">
      <c r="B76" s="1" t="s">
        <v>198</v>
      </c>
    </row>
    <row r="77" spans="2:6" x14ac:dyDescent="0.2">
      <c r="B77" s="1" t="s">
        <v>196</v>
      </c>
      <c r="E77" s="1">
        <f>+E74</f>
        <v>2</v>
      </c>
    </row>
    <row r="78" spans="2:6" x14ac:dyDescent="0.2">
      <c r="C78" s="1" t="s">
        <v>195</v>
      </c>
      <c r="F78" s="1">
        <f>+E77</f>
        <v>2</v>
      </c>
    </row>
    <row r="79" spans="2:6" x14ac:dyDescent="0.2">
      <c r="B79" s="1" t="s">
        <v>197</v>
      </c>
    </row>
    <row r="81" spans="2:6" x14ac:dyDescent="0.2">
      <c r="B81" s="1" t="s">
        <v>131</v>
      </c>
    </row>
    <row r="82" spans="2:6" x14ac:dyDescent="0.2">
      <c r="B82" s="1" t="s">
        <v>199</v>
      </c>
    </row>
    <row r="84" spans="2:6" x14ac:dyDescent="0.2">
      <c r="B84" s="1" t="s">
        <v>119</v>
      </c>
      <c r="E84" s="1">
        <f>+E66</f>
        <v>1</v>
      </c>
      <c r="F84" s="1" t="s">
        <v>86</v>
      </c>
    </row>
    <row r="85" spans="2:6" x14ac:dyDescent="0.2">
      <c r="B85" s="1" t="s">
        <v>200</v>
      </c>
      <c r="E85" s="1">
        <f>+E77</f>
        <v>2</v>
      </c>
      <c r="F85" s="1" t="s">
        <v>86</v>
      </c>
    </row>
    <row r="86" spans="2:6" ht="12.75" thickBot="1" x14ac:dyDescent="0.25">
      <c r="E86" s="10">
        <f>SUM(E84:E85)</f>
        <v>3</v>
      </c>
      <c r="F86" s="1" t="s">
        <v>86</v>
      </c>
    </row>
    <row r="87" spans="2:6" ht="12.75" thickTop="1" x14ac:dyDescent="0.2"/>
    <row r="88" spans="2:6" x14ac:dyDescent="0.2">
      <c r="B88" s="1" t="s">
        <v>201</v>
      </c>
    </row>
    <row r="89" spans="2:6" x14ac:dyDescent="0.2">
      <c r="B89" s="1" t="s">
        <v>202</v>
      </c>
      <c r="E89" s="1">
        <f>+E86</f>
        <v>3</v>
      </c>
    </row>
    <row r="90" spans="2:6" x14ac:dyDescent="0.2">
      <c r="C90" s="1" t="s">
        <v>136</v>
      </c>
      <c r="F90" s="1">
        <f>+E89</f>
        <v>3</v>
      </c>
    </row>
    <row r="91" spans="2:6" x14ac:dyDescent="0.2">
      <c r="B91" s="1" t="s">
        <v>137</v>
      </c>
    </row>
  </sheetData>
  <hyperlinks>
    <hyperlink ref="A1" location="Main!A1" display="Main" xr:uid="{D47AD218-D91B-41AC-A9B4-04AE7790969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6AF4-87FE-4033-BC82-A1457916CEBE}">
  <dimension ref="A1:I82"/>
  <sheetViews>
    <sheetView topLeftCell="A76" zoomScale="175" zoomScaleNormal="175" workbookViewId="0">
      <selection activeCell="B76" sqref="A76:XFD82"/>
    </sheetView>
  </sheetViews>
  <sheetFormatPr defaultRowHeight="12" x14ac:dyDescent="0.2"/>
  <cols>
    <col min="1" max="5" width="9.140625" style="1"/>
    <col min="6" max="6" width="5.42578125" style="1" bestFit="1" customWidth="1"/>
    <col min="7" max="7" width="3.5703125" style="1" bestFit="1" customWidth="1"/>
    <col min="8" max="16384" width="9.140625" style="1"/>
  </cols>
  <sheetData>
    <row r="1" spans="1:9" ht="15" x14ac:dyDescent="0.25">
      <c r="A1" s="2" t="s">
        <v>0</v>
      </c>
    </row>
    <row r="3" spans="1:9" x14ac:dyDescent="0.2">
      <c r="B3" s="4">
        <v>43738</v>
      </c>
      <c r="C3" s="1" t="s">
        <v>222</v>
      </c>
      <c r="D3" s="1" t="s">
        <v>237</v>
      </c>
      <c r="F3" s="1" t="s">
        <v>56</v>
      </c>
      <c r="G3" s="1" t="s">
        <v>86</v>
      </c>
      <c r="H3" s="1" t="s">
        <v>87</v>
      </c>
      <c r="I3" s="1" t="s">
        <v>56</v>
      </c>
    </row>
    <row r="4" spans="1:9" x14ac:dyDescent="0.2">
      <c r="B4" s="4" t="s">
        <v>2</v>
      </c>
      <c r="C4" s="6"/>
      <c r="D4" s="6"/>
      <c r="E4" s="6"/>
      <c r="F4" s="6"/>
      <c r="G4" s="6">
        <v>79</v>
      </c>
      <c r="H4" s="6"/>
      <c r="I4" s="6">
        <f>+F4+G4-H4</f>
        <v>79</v>
      </c>
    </row>
    <row r="5" spans="1:9" x14ac:dyDescent="0.2">
      <c r="B5" s="1" t="s">
        <v>232</v>
      </c>
      <c r="C5" s="6">
        <v>784</v>
      </c>
      <c r="D5" s="6">
        <v>485</v>
      </c>
      <c r="E5" s="6"/>
      <c r="F5" s="6">
        <f>+C5+D5</f>
        <v>1269</v>
      </c>
      <c r="G5" s="6"/>
      <c r="H5" s="6"/>
      <c r="I5" s="6">
        <f>+F5+G5-H5</f>
        <v>1269</v>
      </c>
    </row>
    <row r="6" spans="1:9" x14ac:dyDescent="0.2">
      <c r="B6" s="1" t="s">
        <v>233</v>
      </c>
      <c r="C6" s="14">
        <v>461</v>
      </c>
      <c r="D6" s="14">
        <v>0</v>
      </c>
      <c r="E6" s="14"/>
      <c r="F6" s="14">
        <f>+C6+D6</f>
        <v>461</v>
      </c>
      <c r="G6" s="6"/>
      <c r="H6" s="6">
        <v>461</v>
      </c>
      <c r="I6" s="6">
        <f>+F6+G6-H6</f>
        <v>0</v>
      </c>
    </row>
    <row r="7" spans="1:9" x14ac:dyDescent="0.2">
      <c r="C7" s="14">
        <f>SUM(C5:C6)</f>
        <v>1245</v>
      </c>
      <c r="D7" s="14">
        <f>SUM(D5:D6)</f>
        <v>485</v>
      </c>
      <c r="E7" s="14"/>
      <c r="F7" s="14">
        <f>SUM(F5:F6)</f>
        <v>1730</v>
      </c>
      <c r="G7" s="6"/>
      <c r="H7" s="6"/>
      <c r="I7" s="7">
        <f>SUM(I4:I6)</f>
        <v>1348</v>
      </c>
    </row>
    <row r="8" spans="1:9" x14ac:dyDescent="0.2">
      <c r="C8" s="6"/>
      <c r="D8" s="6"/>
      <c r="E8" s="6"/>
      <c r="F8" s="6"/>
      <c r="G8" s="6"/>
      <c r="H8" s="6"/>
      <c r="I8" s="6"/>
    </row>
    <row r="9" spans="1:9" x14ac:dyDescent="0.2">
      <c r="B9" s="1" t="s">
        <v>234</v>
      </c>
      <c r="C9" s="14">
        <v>215</v>
      </c>
      <c r="D9" s="14">
        <v>210</v>
      </c>
      <c r="E9" s="14"/>
      <c r="F9" s="14">
        <f>+C9+D9</f>
        <v>425</v>
      </c>
      <c r="G9" s="6"/>
      <c r="H9" s="6"/>
      <c r="I9" s="6">
        <f>+F9+G9-H9</f>
        <v>425</v>
      </c>
    </row>
    <row r="10" spans="1:9" x14ac:dyDescent="0.2">
      <c r="B10" s="1" t="s">
        <v>235</v>
      </c>
      <c r="C10" s="14">
        <f>+C7+C9</f>
        <v>1460</v>
      </c>
      <c r="D10" s="14">
        <f>+D7+D9</f>
        <v>695</v>
      </c>
      <c r="E10" s="14"/>
      <c r="F10" s="14">
        <f>+F7+F9</f>
        <v>2155</v>
      </c>
      <c r="G10" s="6"/>
      <c r="H10" s="6"/>
      <c r="I10" s="14">
        <f>+I7+I9</f>
        <v>1773</v>
      </c>
    </row>
    <row r="11" spans="1:9" x14ac:dyDescent="0.2">
      <c r="C11" s="6"/>
      <c r="D11" s="6"/>
      <c r="E11" s="6"/>
      <c r="F11" s="6"/>
      <c r="G11" s="6"/>
      <c r="H11" s="6"/>
      <c r="I11" s="6"/>
    </row>
    <row r="12" spans="1:9" x14ac:dyDescent="0.2">
      <c r="C12" s="6"/>
      <c r="D12" s="6"/>
      <c r="E12" s="6"/>
      <c r="F12" s="6"/>
      <c r="G12" s="6"/>
      <c r="H12" s="6"/>
      <c r="I12" s="6"/>
    </row>
    <row r="13" spans="1:9" x14ac:dyDescent="0.2">
      <c r="B13" s="1" t="s">
        <v>173</v>
      </c>
      <c r="C13" s="6">
        <v>400</v>
      </c>
      <c r="D13" s="6">
        <v>150</v>
      </c>
      <c r="E13" s="6"/>
      <c r="F13" s="6">
        <f>+C13+D13</f>
        <v>550</v>
      </c>
      <c r="G13" s="6">
        <v>150</v>
      </c>
      <c r="H13" s="6"/>
      <c r="I13" s="6">
        <f>+F13-G13+H13</f>
        <v>400</v>
      </c>
    </row>
    <row r="14" spans="1:9" x14ac:dyDescent="0.2">
      <c r="B14" s="1" t="s">
        <v>236</v>
      </c>
      <c r="C14" s="6">
        <v>350</v>
      </c>
      <c r="D14" s="6">
        <v>50</v>
      </c>
      <c r="E14" s="6"/>
      <c r="F14" s="6">
        <f>+C14+D14</f>
        <v>400</v>
      </c>
      <c r="G14" s="6">
        <v>50</v>
      </c>
      <c r="H14" s="6"/>
      <c r="I14" s="6">
        <f t="shared" ref="I14:I18" si="0">+F14-G14+H14</f>
        <v>350</v>
      </c>
    </row>
    <row r="15" spans="1:9" x14ac:dyDescent="0.2">
      <c r="B15" s="1" t="s">
        <v>60</v>
      </c>
      <c r="C15" s="8">
        <v>610</v>
      </c>
      <c r="D15" s="8">
        <v>470</v>
      </c>
      <c r="E15" s="8"/>
      <c r="F15" s="8">
        <f>+C15+D15</f>
        <v>1080</v>
      </c>
      <c r="G15" s="6">
        <v>436</v>
      </c>
      <c r="I15" s="6">
        <f t="shared" si="0"/>
        <v>644</v>
      </c>
    </row>
    <row r="16" spans="1:9" x14ac:dyDescent="0.2">
      <c r="C16" s="8"/>
      <c r="D16" s="8"/>
      <c r="E16" s="8"/>
      <c r="F16" s="8"/>
      <c r="G16" s="6">
        <v>14</v>
      </c>
      <c r="H16" s="6"/>
      <c r="I16" s="6">
        <f t="shared" si="0"/>
        <v>-14</v>
      </c>
    </row>
    <row r="17" spans="2:9" x14ac:dyDescent="0.2">
      <c r="B17" s="1" t="s">
        <v>3</v>
      </c>
      <c r="C17" s="8"/>
      <c r="D17" s="8"/>
      <c r="E17" s="8"/>
      <c r="F17" s="8"/>
      <c r="G17" s="6"/>
      <c r="H17" s="6">
        <v>254</v>
      </c>
      <c r="I17" s="6">
        <f t="shared" si="0"/>
        <v>254</v>
      </c>
    </row>
    <row r="18" spans="2:9" x14ac:dyDescent="0.2">
      <c r="C18" s="8"/>
      <c r="D18" s="8"/>
      <c r="E18" s="8"/>
      <c r="F18" s="8"/>
      <c r="G18" s="6"/>
      <c r="H18" s="6">
        <v>14</v>
      </c>
      <c r="I18" s="6">
        <f t="shared" si="0"/>
        <v>14</v>
      </c>
    </row>
    <row r="19" spans="2:9" x14ac:dyDescent="0.2">
      <c r="B19" s="1" t="s">
        <v>231</v>
      </c>
      <c r="C19" s="14">
        <f>SUM(C13:C15)</f>
        <v>1360</v>
      </c>
      <c r="D19" s="14">
        <f>SUM(D13:D15)</f>
        <v>670</v>
      </c>
      <c r="E19" s="14"/>
      <c r="F19" s="14">
        <f>SUM(F13:F15)</f>
        <v>2030</v>
      </c>
      <c r="G19" s="6"/>
      <c r="H19" s="6"/>
      <c r="I19" s="14">
        <f>SUM(I13:I18)</f>
        <v>1648</v>
      </c>
    </row>
    <row r="20" spans="2:9" x14ac:dyDescent="0.2">
      <c r="C20" s="6"/>
      <c r="D20" s="6"/>
      <c r="E20" s="6"/>
      <c r="F20" s="6"/>
      <c r="G20" s="6"/>
      <c r="H20" s="6"/>
      <c r="I20" s="6"/>
    </row>
    <row r="21" spans="2:9" x14ac:dyDescent="0.2">
      <c r="B21" s="1" t="s">
        <v>230</v>
      </c>
      <c r="C21" s="14">
        <v>100</v>
      </c>
      <c r="D21" s="14">
        <v>25</v>
      </c>
      <c r="E21" s="14"/>
      <c r="F21" s="14">
        <f>+C21+D21</f>
        <v>125</v>
      </c>
      <c r="G21" s="6"/>
      <c r="H21" s="6"/>
      <c r="I21" s="6">
        <f>+F21+G21-H21</f>
        <v>125</v>
      </c>
    </row>
    <row r="22" spans="2:9" x14ac:dyDescent="0.2">
      <c r="B22" s="1" t="s">
        <v>229</v>
      </c>
      <c r="C22" s="14">
        <f>SUM(C21)</f>
        <v>100</v>
      </c>
      <c r="D22" s="14">
        <f>SUM(D21)</f>
        <v>25</v>
      </c>
      <c r="E22" s="14"/>
      <c r="F22" s="14">
        <f>SUM(F21)</f>
        <v>125</v>
      </c>
      <c r="G22" s="6"/>
      <c r="H22" s="6"/>
      <c r="I22" s="6">
        <f>+F22+G22-H22</f>
        <v>125</v>
      </c>
    </row>
    <row r="23" spans="2:9" x14ac:dyDescent="0.2">
      <c r="B23" s="1" t="s">
        <v>228</v>
      </c>
      <c r="C23" s="14">
        <f>+C22+C19</f>
        <v>1460</v>
      </c>
      <c r="D23" s="14">
        <f>+D22+D19</f>
        <v>695</v>
      </c>
      <c r="E23" s="14"/>
      <c r="F23" s="14">
        <f>+F22+F19</f>
        <v>2155</v>
      </c>
      <c r="G23" s="6"/>
      <c r="H23" s="6"/>
      <c r="I23" s="14">
        <f>+I22+I19</f>
        <v>1773</v>
      </c>
    </row>
    <row r="24" spans="2:9" x14ac:dyDescent="0.2">
      <c r="C24" s="6"/>
      <c r="D24" s="6"/>
      <c r="E24" s="6"/>
      <c r="F24" s="6"/>
      <c r="G24" s="6"/>
      <c r="H24" s="6"/>
      <c r="I24" s="6"/>
    </row>
    <row r="25" spans="2:9" x14ac:dyDescent="0.2">
      <c r="C25" s="6"/>
      <c r="D25" s="6"/>
      <c r="E25" s="6"/>
      <c r="F25" s="6"/>
      <c r="G25" s="6"/>
      <c r="H25" s="6"/>
      <c r="I25" s="6"/>
    </row>
    <row r="26" spans="2:9" x14ac:dyDescent="0.2">
      <c r="B26" s="1" t="s">
        <v>227</v>
      </c>
      <c r="C26" s="6">
        <v>900</v>
      </c>
      <c r="D26" s="6">
        <v>750</v>
      </c>
      <c r="E26" s="6">
        <f>+D26*0.25</f>
        <v>187.5</v>
      </c>
      <c r="F26" s="6">
        <f>+C26+E26</f>
        <v>1087.5</v>
      </c>
      <c r="G26" s="6"/>
      <c r="H26" s="6"/>
      <c r="I26" s="6">
        <f>+F26-G26+H26</f>
        <v>1087.5</v>
      </c>
    </row>
    <row r="27" spans="2:9" x14ac:dyDescent="0.2">
      <c r="B27" s="1" t="s">
        <v>226</v>
      </c>
      <c r="C27" s="14">
        <v>-650</v>
      </c>
      <c r="D27" s="14">
        <v>-450</v>
      </c>
      <c r="E27" s="14">
        <f>+D27*0.25</f>
        <v>-112.5</v>
      </c>
      <c r="F27" s="14">
        <f>+C27+E27</f>
        <v>-762.5</v>
      </c>
      <c r="G27" s="6"/>
      <c r="H27" s="6"/>
      <c r="I27" s="6">
        <f>+F27-G27+H27</f>
        <v>-762.5</v>
      </c>
    </row>
    <row r="28" spans="2:9" x14ac:dyDescent="0.2">
      <c r="B28" s="1" t="s">
        <v>225</v>
      </c>
      <c r="C28" s="6">
        <f>SUM(C26:C27)</f>
        <v>250</v>
      </c>
      <c r="D28" s="6">
        <f>SUM(D26:D27)</f>
        <v>300</v>
      </c>
      <c r="E28" s="6">
        <f>SUM(E26:E27)</f>
        <v>75</v>
      </c>
      <c r="F28" s="6">
        <f>SUM(F26:F27)</f>
        <v>325</v>
      </c>
      <c r="G28" s="6"/>
      <c r="H28" s="6"/>
      <c r="I28" s="6">
        <f>SUM(I26:I27)</f>
        <v>325</v>
      </c>
    </row>
    <row r="29" spans="2:9" x14ac:dyDescent="0.2">
      <c r="B29" s="1" t="s">
        <v>224</v>
      </c>
      <c r="C29" s="6">
        <v>-100</v>
      </c>
      <c r="D29" s="6">
        <v>-80</v>
      </c>
      <c r="E29" s="6">
        <f>+D29*0.25</f>
        <v>-20</v>
      </c>
      <c r="F29" s="6">
        <f>+C29+E29</f>
        <v>-120</v>
      </c>
      <c r="G29" s="6"/>
      <c r="H29" s="6"/>
      <c r="I29" s="6">
        <f>+F29-G29+H29</f>
        <v>-120</v>
      </c>
    </row>
    <row r="30" spans="2:9" x14ac:dyDescent="0.2">
      <c r="B30" s="1" t="s">
        <v>223</v>
      </c>
      <c r="C30" s="6">
        <v>-60</v>
      </c>
      <c r="D30" s="6">
        <v>-20</v>
      </c>
      <c r="E30" s="6">
        <f>+D30*0.25</f>
        <v>-5</v>
      </c>
      <c r="F30" s="6">
        <f>+C30+E30</f>
        <v>-65</v>
      </c>
      <c r="G30" s="6"/>
      <c r="H30" s="6"/>
      <c r="I30" s="6">
        <f>+F30-G30+H30</f>
        <v>-65</v>
      </c>
    </row>
    <row r="31" spans="2:9" x14ac:dyDescent="0.2">
      <c r="B31" s="1" t="s">
        <v>113</v>
      </c>
      <c r="C31" s="14">
        <f>SUM(C28:C30)</f>
        <v>90</v>
      </c>
      <c r="D31" s="14">
        <f>SUM(D28:D30)</f>
        <v>200</v>
      </c>
      <c r="E31" s="14">
        <f>+D31*0.25</f>
        <v>50</v>
      </c>
      <c r="F31" s="14">
        <f>+C31+E31</f>
        <v>140</v>
      </c>
      <c r="G31" s="6"/>
      <c r="H31" s="6"/>
      <c r="I31" s="14">
        <f>SUM(I28:I30)</f>
        <v>140</v>
      </c>
    </row>
    <row r="32" spans="2:9" x14ac:dyDescent="0.2">
      <c r="B32" s="1" t="s">
        <v>114</v>
      </c>
      <c r="C32" s="6">
        <v>-30</v>
      </c>
      <c r="D32" s="6">
        <v>-65</v>
      </c>
      <c r="E32" s="6">
        <f>+D32*0.25</f>
        <v>-16.25</v>
      </c>
      <c r="F32" s="6">
        <f>+C32+E32</f>
        <v>-46.25</v>
      </c>
      <c r="G32" s="6"/>
      <c r="H32" s="6"/>
      <c r="I32" s="6">
        <f>+F32-G32+H32</f>
        <v>-46.25</v>
      </c>
    </row>
    <row r="33" spans="2:9" ht="12.75" thickBot="1" x14ac:dyDescent="0.25">
      <c r="B33" s="1" t="s">
        <v>115</v>
      </c>
      <c r="C33" s="11">
        <f>SUM(C31:C32)</f>
        <v>60</v>
      </c>
      <c r="D33" s="11">
        <f>SUM(D31:D32)</f>
        <v>135</v>
      </c>
      <c r="E33" s="11">
        <f>SUM(E31:E32)</f>
        <v>33.75</v>
      </c>
      <c r="F33" s="11">
        <f>SUM(F31:F32)</f>
        <v>93.75</v>
      </c>
      <c r="G33" s="6"/>
      <c r="H33" s="6"/>
      <c r="I33" s="11">
        <f>SUM(I31:I32)</f>
        <v>93.75</v>
      </c>
    </row>
    <row r="34" spans="2:9" ht="12.75" thickTop="1" x14ac:dyDescent="0.2">
      <c r="G34" s="1">
        <v>14</v>
      </c>
      <c r="I34" s="1">
        <f>+F34-G34+H34</f>
        <v>-14</v>
      </c>
    </row>
    <row r="35" spans="2:9" x14ac:dyDescent="0.2">
      <c r="I35" s="6">
        <f>SUM(I33:I34)</f>
        <v>79.75</v>
      </c>
    </row>
    <row r="36" spans="2:9" x14ac:dyDescent="0.2">
      <c r="H36" s="1">
        <v>14</v>
      </c>
      <c r="I36" s="6"/>
    </row>
    <row r="37" spans="2:9" ht="12.75" thickBot="1" x14ac:dyDescent="0.25">
      <c r="B37" s="1" t="s">
        <v>238</v>
      </c>
      <c r="C37" s="4">
        <v>43646</v>
      </c>
      <c r="G37" s="11">
        <f>SUM(G4:G36)</f>
        <v>743</v>
      </c>
      <c r="H37" s="11">
        <f>SUM(H4:H36)</f>
        <v>743</v>
      </c>
    </row>
    <row r="38" spans="2:9" ht="12.75" thickTop="1" x14ac:dyDescent="0.2">
      <c r="C38" s="1">
        <f>+YEARFRAC(C37,B3)*12</f>
        <v>3</v>
      </c>
    </row>
    <row r="40" spans="2:9" x14ac:dyDescent="0.2">
      <c r="B40" s="1" t="s">
        <v>167</v>
      </c>
    </row>
    <row r="42" spans="2:9" x14ac:dyDescent="0.2">
      <c r="B42" s="1" t="s">
        <v>246</v>
      </c>
    </row>
    <row r="43" spans="2:9" x14ac:dyDescent="0.2">
      <c r="B43" s="1" t="s">
        <v>60</v>
      </c>
      <c r="C43" s="4">
        <v>43738</v>
      </c>
      <c r="E43" s="6">
        <f>+D15</f>
        <v>470</v>
      </c>
    </row>
    <row r="44" spans="2:9" x14ac:dyDescent="0.2">
      <c r="B44" s="1" t="s">
        <v>247</v>
      </c>
      <c r="E44" s="6">
        <f>-D33*3/12</f>
        <v>-33.75</v>
      </c>
    </row>
    <row r="45" spans="2:9" ht="12.75" thickBot="1" x14ac:dyDescent="0.25">
      <c r="E45" s="11">
        <f>SUM(E43:E44)</f>
        <v>436.25</v>
      </c>
    </row>
    <row r="46" spans="2:9" ht="12.75" thickTop="1" x14ac:dyDescent="0.2"/>
    <row r="47" spans="2:9" x14ac:dyDescent="0.2">
      <c r="B47" s="1" t="s">
        <v>239</v>
      </c>
      <c r="D47" s="6"/>
      <c r="E47" s="6">
        <f>+C6</f>
        <v>461</v>
      </c>
      <c r="F47" s="6"/>
    </row>
    <row r="48" spans="2:9" x14ac:dyDescent="0.2">
      <c r="B48" s="1" t="s">
        <v>3</v>
      </c>
      <c r="D48" s="6"/>
      <c r="E48" s="6">
        <f>-0.4*E52</f>
        <v>254.5</v>
      </c>
      <c r="F48" s="6"/>
    </row>
    <row r="49" spans="2:6" x14ac:dyDescent="0.2">
      <c r="B49" s="1" t="s">
        <v>173</v>
      </c>
      <c r="D49" s="6">
        <f>D13</f>
        <v>150</v>
      </c>
      <c r="E49" s="6"/>
      <c r="F49" s="6"/>
    </row>
    <row r="50" spans="2:6" x14ac:dyDescent="0.2">
      <c r="B50" s="1" t="s">
        <v>236</v>
      </c>
      <c r="D50" s="6">
        <f>D14</f>
        <v>50</v>
      </c>
      <c r="E50" s="6"/>
      <c r="F50" s="6"/>
    </row>
    <row r="51" spans="2:6" x14ac:dyDescent="0.2">
      <c r="B51" s="1" t="s">
        <v>60</v>
      </c>
      <c r="D51" s="6">
        <f>+E45</f>
        <v>436.25</v>
      </c>
      <c r="E51" s="6"/>
      <c r="F51" s="6"/>
    </row>
    <row r="52" spans="2:6" x14ac:dyDescent="0.2">
      <c r="D52" s="6"/>
      <c r="E52" s="6">
        <f>-SUM(D49:D51)</f>
        <v>-636.25</v>
      </c>
      <c r="F52" s="6"/>
    </row>
    <row r="53" spans="2:6" x14ac:dyDescent="0.2">
      <c r="B53" s="1" t="s">
        <v>2</v>
      </c>
      <c r="D53" s="6"/>
      <c r="E53" s="6">
        <f>SUM(E47:E52)</f>
        <v>79.25</v>
      </c>
      <c r="F53" s="6"/>
    </row>
    <row r="54" spans="2:6" x14ac:dyDescent="0.2">
      <c r="B54" s="1" t="s">
        <v>59</v>
      </c>
      <c r="D54" s="6"/>
      <c r="E54" s="6"/>
      <c r="F54" s="6"/>
    </row>
    <row r="55" spans="2:6" x14ac:dyDescent="0.2">
      <c r="B55" s="1" t="s">
        <v>244</v>
      </c>
      <c r="D55" s="6"/>
      <c r="E55" s="6">
        <f>+D49</f>
        <v>150</v>
      </c>
      <c r="F55" s="6"/>
    </row>
    <row r="56" spans="2:6" x14ac:dyDescent="0.2">
      <c r="B56" s="1" t="s">
        <v>245</v>
      </c>
      <c r="D56" s="6"/>
      <c r="E56" s="6">
        <f>+D50</f>
        <v>50</v>
      </c>
      <c r="F56" s="6"/>
    </row>
    <row r="57" spans="2:6" x14ac:dyDescent="0.2">
      <c r="B57" s="1" t="s">
        <v>62</v>
      </c>
      <c r="D57" s="6"/>
      <c r="E57" s="6">
        <f>+D51</f>
        <v>436.25</v>
      </c>
      <c r="F57" s="6"/>
    </row>
    <row r="58" spans="2:6" x14ac:dyDescent="0.2">
      <c r="B58" s="1" t="s">
        <v>165</v>
      </c>
      <c r="D58" s="6"/>
      <c r="E58" s="6">
        <f>+E53</f>
        <v>79.25</v>
      </c>
      <c r="F58" s="6"/>
    </row>
    <row r="59" spans="2:6" x14ac:dyDescent="0.2">
      <c r="C59" s="1" t="s">
        <v>242</v>
      </c>
      <c r="D59" s="6"/>
      <c r="E59" s="6" t="s">
        <v>243</v>
      </c>
      <c r="F59" s="6">
        <f>+E47</f>
        <v>461</v>
      </c>
    </row>
    <row r="60" spans="2:6" x14ac:dyDescent="0.2">
      <c r="C60" s="1" t="s">
        <v>180</v>
      </c>
      <c r="D60" s="6"/>
      <c r="E60" s="6"/>
      <c r="F60" s="6">
        <f>+E48</f>
        <v>254.5</v>
      </c>
    </row>
    <row r="61" spans="2:6" x14ac:dyDescent="0.2">
      <c r="B61" s="1" t="s">
        <v>240</v>
      </c>
    </row>
    <row r="65" spans="2:6" x14ac:dyDescent="0.2">
      <c r="B65" s="1" t="s">
        <v>192</v>
      </c>
    </row>
    <row r="67" spans="2:6" x14ac:dyDescent="0.2">
      <c r="B67" s="1" t="s">
        <v>248</v>
      </c>
      <c r="E67" s="6">
        <f>-+E44</f>
        <v>33.75</v>
      </c>
      <c r="F67" s="6"/>
    </row>
    <row r="68" spans="2:6" x14ac:dyDescent="0.2">
      <c r="B68" s="1" t="s">
        <v>194</v>
      </c>
      <c r="E68" s="6">
        <f>0.4*E67</f>
        <v>13.5</v>
      </c>
      <c r="F68" s="6"/>
    </row>
    <row r="69" spans="2:6" x14ac:dyDescent="0.2">
      <c r="E69" s="6"/>
      <c r="F69" s="6"/>
    </row>
    <row r="70" spans="2:6" x14ac:dyDescent="0.2">
      <c r="B70" s="1" t="s">
        <v>79</v>
      </c>
      <c r="E70" s="6"/>
      <c r="F70" s="6"/>
    </row>
    <row r="71" spans="2:6" x14ac:dyDescent="0.2">
      <c r="B71" s="1" t="s">
        <v>196</v>
      </c>
      <c r="E71" s="6">
        <f>+E68</f>
        <v>13.5</v>
      </c>
      <c r="F71" s="6"/>
    </row>
    <row r="72" spans="2:6" x14ac:dyDescent="0.2">
      <c r="C72" s="1" t="s">
        <v>195</v>
      </c>
      <c r="E72" s="6"/>
      <c r="F72" s="6">
        <f>+E71</f>
        <v>13.5</v>
      </c>
    </row>
    <row r="73" spans="2:6" x14ac:dyDescent="0.2">
      <c r="B73" s="1" t="s">
        <v>197</v>
      </c>
    </row>
    <row r="76" spans="2:6" x14ac:dyDescent="0.2">
      <c r="B76" s="1" t="s">
        <v>131</v>
      </c>
    </row>
    <row r="77" spans="2:6" x14ac:dyDescent="0.2">
      <c r="B77" s="1" t="s">
        <v>199</v>
      </c>
    </row>
    <row r="79" spans="2:6" x14ac:dyDescent="0.2">
      <c r="B79" s="1" t="s">
        <v>191</v>
      </c>
    </row>
    <row r="80" spans="2:6" x14ac:dyDescent="0.2">
      <c r="B80" s="1" t="s">
        <v>202</v>
      </c>
      <c r="E80" s="6">
        <f>-E71</f>
        <v>-13.5</v>
      </c>
    </row>
    <row r="81" spans="2:6" x14ac:dyDescent="0.2">
      <c r="C81" s="1" t="s">
        <v>136</v>
      </c>
      <c r="F81" s="1">
        <f>+E80</f>
        <v>-13.5</v>
      </c>
    </row>
    <row r="82" spans="2:6" x14ac:dyDescent="0.2">
      <c r="B82" s="1" t="s">
        <v>137</v>
      </c>
    </row>
  </sheetData>
  <hyperlinks>
    <hyperlink ref="A1" location="Main!A1" display="Main" xr:uid="{F9187B94-5C3E-4079-8311-D00C861170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C944-C0A1-41F2-8EBE-C071899E2944}">
  <dimension ref="A1:F130"/>
  <sheetViews>
    <sheetView topLeftCell="A97" zoomScale="145" zoomScaleNormal="145" workbookViewId="0">
      <selection activeCell="E127" sqref="E127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269</v>
      </c>
    </row>
    <row r="4" spans="1:6" x14ac:dyDescent="0.2">
      <c r="B4" s="4">
        <v>43830</v>
      </c>
      <c r="C4" s="5" t="s">
        <v>269</v>
      </c>
      <c r="D4" s="5" t="s">
        <v>271</v>
      </c>
      <c r="E4" s="5" t="s">
        <v>270</v>
      </c>
    </row>
    <row r="5" spans="1:6" x14ac:dyDescent="0.2">
      <c r="B5" s="1" t="s">
        <v>232</v>
      </c>
      <c r="C5" s="1">
        <v>90</v>
      </c>
      <c r="D5" s="1">
        <v>60</v>
      </c>
      <c r="E5" s="1">
        <v>50</v>
      </c>
      <c r="F5" s="1">
        <f>+C5+D5+E5</f>
        <v>200</v>
      </c>
    </row>
    <row r="6" spans="1:6" x14ac:dyDescent="0.2">
      <c r="B6" s="1" t="s">
        <v>273</v>
      </c>
      <c r="C6" s="1">
        <v>70</v>
      </c>
      <c r="D6" s="1">
        <v>0</v>
      </c>
      <c r="E6" s="1">
        <v>0</v>
      </c>
      <c r="F6" s="1">
        <f>+C6+D6+E6</f>
        <v>70</v>
      </c>
    </row>
    <row r="7" spans="1:6" x14ac:dyDescent="0.2">
      <c r="B7" s="1" t="s">
        <v>274</v>
      </c>
      <c r="C7" s="1">
        <v>45</v>
      </c>
      <c r="D7" s="1">
        <v>0</v>
      </c>
      <c r="E7" s="1">
        <v>0</v>
      </c>
      <c r="F7" s="1">
        <f>+C7+D7+E7</f>
        <v>45</v>
      </c>
    </row>
    <row r="8" spans="1:6" x14ac:dyDescent="0.2">
      <c r="C8" s="1">
        <f>SUM(C5:C7)</f>
        <v>205</v>
      </c>
      <c r="D8" s="1">
        <f>SUM(D5:D7)</f>
        <v>60</v>
      </c>
      <c r="E8" s="1">
        <f>SUM(E5:E7)</f>
        <v>50</v>
      </c>
      <c r="F8" s="1">
        <f>SUM(F5:F7)</f>
        <v>315</v>
      </c>
    </row>
    <row r="10" spans="1:6" x14ac:dyDescent="0.2">
      <c r="B10" s="1" t="s">
        <v>234</v>
      </c>
      <c r="C10" s="1">
        <v>215</v>
      </c>
      <c r="D10" s="1">
        <v>50</v>
      </c>
      <c r="E10" s="1">
        <v>30</v>
      </c>
      <c r="F10" s="1">
        <f>+C10+D10+E10</f>
        <v>295</v>
      </c>
    </row>
    <row r="11" spans="1:6" x14ac:dyDescent="0.2">
      <c r="B11" s="1" t="s">
        <v>235</v>
      </c>
      <c r="C11" s="1">
        <f>+C8+C10</f>
        <v>420</v>
      </c>
      <c r="D11" s="1">
        <f>+D8+D10</f>
        <v>110</v>
      </c>
      <c r="E11" s="1">
        <f>+E8+E10</f>
        <v>80</v>
      </c>
      <c r="F11" s="1">
        <f>+F8+F10</f>
        <v>610</v>
      </c>
    </row>
    <row r="14" spans="1:6" x14ac:dyDescent="0.2">
      <c r="B14" s="1" t="s">
        <v>173</v>
      </c>
      <c r="C14" s="1">
        <v>190</v>
      </c>
      <c r="D14" s="1">
        <v>50</v>
      </c>
      <c r="E14" s="1">
        <v>40</v>
      </c>
      <c r="F14" s="1">
        <f>+C14+D14+E14</f>
        <v>280</v>
      </c>
    </row>
    <row r="15" spans="1:6" x14ac:dyDescent="0.2">
      <c r="B15" s="1" t="s">
        <v>272</v>
      </c>
      <c r="C15" s="1">
        <v>0</v>
      </c>
      <c r="D15" s="1">
        <v>10</v>
      </c>
      <c r="E15" s="1">
        <v>0</v>
      </c>
      <c r="F15" s="1">
        <f>+C15+D15+E15</f>
        <v>10</v>
      </c>
    </row>
    <row r="16" spans="1:6" x14ac:dyDescent="0.2">
      <c r="B16" s="1" t="s">
        <v>60</v>
      </c>
      <c r="C16" s="1">
        <v>80</v>
      </c>
      <c r="D16" s="1">
        <v>30</v>
      </c>
      <c r="E16" s="1">
        <v>16</v>
      </c>
      <c r="F16" s="1">
        <f>+C16+D16+E16</f>
        <v>126</v>
      </c>
    </row>
    <row r="17" spans="2:6" x14ac:dyDescent="0.2">
      <c r="B17" s="1" t="s">
        <v>252</v>
      </c>
      <c r="C17" s="1">
        <f>SUM(C14:C16)</f>
        <v>270</v>
      </c>
      <c r="D17" s="1">
        <f>SUM(D14:D16)</f>
        <v>90</v>
      </c>
      <c r="E17" s="1">
        <f>SUM(E14:E16)</f>
        <v>56</v>
      </c>
      <c r="F17" s="1">
        <f>SUM(F14:F16)</f>
        <v>416</v>
      </c>
    </row>
    <row r="19" spans="2:6" x14ac:dyDescent="0.2">
      <c r="B19" s="1" t="s">
        <v>230</v>
      </c>
      <c r="C19" s="1">
        <v>150</v>
      </c>
      <c r="D19" s="1">
        <v>20</v>
      </c>
      <c r="E19" s="1">
        <v>24</v>
      </c>
      <c r="F19" s="1">
        <f>+C19+D19+E19</f>
        <v>194</v>
      </c>
    </row>
    <row r="20" spans="2:6" x14ac:dyDescent="0.2">
      <c r="B20" s="1" t="s">
        <v>229</v>
      </c>
      <c r="C20" s="1">
        <f>SUM(C19)</f>
        <v>150</v>
      </c>
      <c r="D20" s="1">
        <f>SUM(D19)</f>
        <v>20</v>
      </c>
      <c r="E20" s="1">
        <f>SUM(E19)</f>
        <v>24</v>
      </c>
      <c r="F20" s="1">
        <f>SUM(F19)</f>
        <v>194</v>
      </c>
    </row>
    <row r="21" spans="2:6" x14ac:dyDescent="0.2">
      <c r="B21" s="1" t="s">
        <v>228</v>
      </c>
      <c r="C21" s="1">
        <f>+C20+C17</f>
        <v>420</v>
      </c>
      <c r="D21" s="1">
        <f>+D20+D17</f>
        <v>110</v>
      </c>
      <c r="E21" s="1">
        <f>+E20+E17</f>
        <v>80</v>
      </c>
      <c r="F21" s="1">
        <f>+F20+F17</f>
        <v>610</v>
      </c>
    </row>
    <row r="24" spans="2:6" x14ac:dyDescent="0.2">
      <c r="B24" s="1" t="s">
        <v>275</v>
      </c>
    </row>
    <row r="25" spans="2:6" x14ac:dyDescent="0.2">
      <c r="B25" s="1" t="s">
        <v>167</v>
      </c>
    </row>
    <row r="27" spans="2:6" x14ac:dyDescent="0.2">
      <c r="B27" s="1" t="s">
        <v>271</v>
      </c>
    </row>
    <row r="28" spans="2:6" x14ac:dyDescent="0.2">
      <c r="B28" s="1" t="s">
        <v>276</v>
      </c>
      <c r="C28" s="1">
        <v>40</v>
      </c>
    </row>
    <row r="29" spans="2:6" x14ac:dyDescent="0.2">
      <c r="C29" s="1">
        <f>+D14</f>
        <v>50</v>
      </c>
    </row>
    <row r="30" spans="2:6" x14ac:dyDescent="0.2">
      <c r="B30" s="1" t="s">
        <v>277</v>
      </c>
      <c r="C30" s="16">
        <f>+C28/C29</f>
        <v>0.8</v>
      </c>
    </row>
    <row r="31" spans="2:6" x14ac:dyDescent="0.2">
      <c r="B31" s="1" t="s">
        <v>3</v>
      </c>
      <c r="C31" s="3">
        <v>0.2</v>
      </c>
    </row>
    <row r="33" spans="2:6" x14ac:dyDescent="0.2">
      <c r="B33" s="1" t="s">
        <v>273</v>
      </c>
      <c r="E33" s="1">
        <f>+C6</f>
        <v>70</v>
      </c>
    </row>
    <row r="34" spans="2:6" x14ac:dyDescent="0.2">
      <c r="B34" s="1" t="s">
        <v>3</v>
      </c>
      <c r="E34" s="1">
        <f>-0.2*E37</f>
        <v>16</v>
      </c>
    </row>
    <row r="35" spans="2:6" x14ac:dyDescent="0.2">
      <c r="B35" s="1" t="s">
        <v>173</v>
      </c>
      <c r="D35" s="1">
        <f>+D14</f>
        <v>50</v>
      </c>
    </row>
    <row r="36" spans="2:6" x14ac:dyDescent="0.2">
      <c r="B36" s="1" t="s">
        <v>60</v>
      </c>
      <c r="D36" s="1">
        <v>20</v>
      </c>
    </row>
    <row r="37" spans="2:6" x14ac:dyDescent="0.2">
      <c r="B37" s="1" t="s">
        <v>278</v>
      </c>
      <c r="D37" s="1">
        <v>10</v>
      </c>
      <c r="E37" s="1">
        <f>-SUM(D35:D37)</f>
        <v>-80</v>
      </c>
    </row>
    <row r="38" spans="2:6" x14ac:dyDescent="0.2">
      <c r="B38" s="1" t="s">
        <v>2</v>
      </c>
      <c r="E38" s="1">
        <f>SUM(E33:E37)</f>
        <v>6</v>
      </c>
    </row>
    <row r="40" spans="2:6" x14ac:dyDescent="0.2">
      <c r="B40" s="1" t="s">
        <v>59</v>
      </c>
    </row>
    <row r="41" spans="2:6" x14ac:dyDescent="0.2">
      <c r="B41" s="1" t="s">
        <v>211</v>
      </c>
      <c r="E41" s="1">
        <f>+D35</f>
        <v>50</v>
      </c>
    </row>
    <row r="42" spans="2:6" x14ac:dyDescent="0.2">
      <c r="B42" s="1" t="s">
        <v>62</v>
      </c>
      <c r="E42" s="1">
        <f>+D36</f>
        <v>20</v>
      </c>
    </row>
    <row r="43" spans="2:6" x14ac:dyDescent="0.2">
      <c r="B43" s="1" t="s">
        <v>279</v>
      </c>
      <c r="E43" s="1">
        <f>+D37</f>
        <v>10</v>
      </c>
    </row>
    <row r="44" spans="2:6" x14ac:dyDescent="0.2">
      <c r="B44" s="1" t="s">
        <v>93</v>
      </c>
      <c r="E44" s="1">
        <f>+E38</f>
        <v>6</v>
      </c>
    </row>
    <row r="45" spans="2:6" x14ac:dyDescent="0.2">
      <c r="C45" s="1" t="s">
        <v>280</v>
      </c>
      <c r="F45" s="1">
        <f>+E33</f>
        <v>70</v>
      </c>
    </row>
    <row r="46" spans="2:6" x14ac:dyDescent="0.2">
      <c r="C46" s="1" t="s">
        <v>187</v>
      </c>
      <c r="F46" s="1">
        <f>+E34</f>
        <v>16</v>
      </c>
    </row>
    <row r="47" spans="2:6" x14ac:dyDescent="0.2">
      <c r="B47" s="1" t="s">
        <v>281</v>
      </c>
    </row>
    <row r="49" spans="2:6" x14ac:dyDescent="0.2">
      <c r="B49" s="1" t="s">
        <v>285</v>
      </c>
    </row>
    <row r="50" spans="2:6" x14ac:dyDescent="0.2">
      <c r="B50" s="1" t="s">
        <v>18</v>
      </c>
      <c r="E50" s="1">
        <f>+E38</f>
        <v>6</v>
      </c>
    </row>
    <row r="51" spans="2:6" x14ac:dyDescent="0.2">
      <c r="B51" s="1" t="s">
        <v>282</v>
      </c>
      <c r="E51" s="1">
        <v>-2</v>
      </c>
    </row>
    <row r="52" spans="2:6" x14ac:dyDescent="0.2">
      <c r="B52" s="1" t="s">
        <v>283</v>
      </c>
      <c r="E52" s="1">
        <f>SUM(E50:E51)</f>
        <v>4</v>
      </c>
    </row>
    <row r="54" spans="2:6" x14ac:dyDescent="0.2">
      <c r="B54" s="1" t="s">
        <v>79</v>
      </c>
    </row>
    <row r="55" spans="2:6" x14ac:dyDescent="0.2">
      <c r="B55" s="1" t="s">
        <v>62</v>
      </c>
      <c r="E55" s="1">
        <f>-E51</f>
        <v>2</v>
      </c>
    </row>
    <row r="56" spans="2:6" x14ac:dyDescent="0.2">
      <c r="B56" s="1" t="s">
        <v>302</v>
      </c>
      <c r="E56" s="1">
        <v>1</v>
      </c>
    </row>
    <row r="57" spans="2:6" x14ac:dyDescent="0.2">
      <c r="C57" s="1" t="s">
        <v>184</v>
      </c>
      <c r="F57" s="1">
        <f>SUM(E55:E56)</f>
        <v>3</v>
      </c>
    </row>
    <row r="58" spans="2:6" x14ac:dyDescent="0.2">
      <c r="B58" s="1" t="s">
        <v>284</v>
      </c>
    </row>
    <row r="60" spans="2:6" x14ac:dyDescent="0.2">
      <c r="B60" s="1" t="s">
        <v>286</v>
      </c>
    </row>
    <row r="61" spans="2:6" x14ac:dyDescent="0.2">
      <c r="B61" s="1" t="s">
        <v>60</v>
      </c>
      <c r="C61" s="4">
        <v>43829</v>
      </c>
      <c r="E61" s="1">
        <f>+D16</f>
        <v>30</v>
      </c>
    </row>
    <row r="62" spans="2:6" x14ac:dyDescent="0.2">
      <c r="B62" s="1" t="s">
        <v>113</v>
      </c>
      <c r="C62" s="4">
        <v>43829</v>
      </c>
      <c r="E62" s="1">
        <v>-5</v>
      </c>
    </row>
    <row r="63" spans="2:6" x14ac:dyDescent="0.2">
      <c r="B63" s="1" t="s">
        <v>60</v>
      </c>
      <c r="C63" s="4">
        <v>43464</v>
      </c>
      <c r="E63" s="1">
        <f>SUM(E61:E62)</f>
        <v>25</v>
      </c>
    </row>
    <row r="64" spans="2:6" x14ac:dyDescent="0.2">
      <c r="B64" s="1" t="s">
        <v>60</v>
      </c>
      <c r="C64" s="4">
        <v>41313</v>
      </c>
      <c r="E64" s="1">
        <v>20</v>
      </c>
    </row>
    <row r="65" spans="2:6" x14ac:dyDescent="0.2">
      <c r="B65" s="1" t="s">
        <v>241</v>
      </c>
      <c r="E65" s="1">
        <f>+E63-E64</f>
        <v>5</v>
      </c>
    </row>
    <row r="66" spans="2:6" x14ac:dyDescent="0.2">
      <c r="B66" s="1" t="s">
        <v>190</v>
      </c>
      <c r="E66" s="1">
        <f>0.2*E65</f>
        <v>1</v>
      </c>
    </row>
    <row r="68" spans="2:6" x14ac:dyDescent="0.2">
      <c r="B68" s="1" t="s">
        <v>191</v>
      </c>
    </row>
    <row r="69" spans="2:6" x14ac:dyDescent="0.2">
      <c r="B69" s="1" t="s">
        <v>62</v>
      </c>
      <c r="E69" s="1">
        <f>+E66</f>
        <v>1</v>
      </c>
    </row>
    <row r="70" spans="2:6" x14ac:dyDescent="0.2">
      <c r="C70" s="1" t="s">
        <v>108</v>
      </c>
      <c r="F70" s="1">
        <f>+E69</f>
        <v>1</v>
      </c>
    </row>
    <row r="71" spans="2:6" x14ac:dyDescent="0.2">
      <c r="B71" s="1" t="s">
        <v>125</v>
      </c>
    </row>
    <row r="73" spans="2:6" x14ac:dyDescent="0.2">
      <c r="B73" s="1" t="s">
        <v>287</v>
      </c>
    </row>
    <row r="75" spans="2:6" x14ac:dyDescent="0.2">
      <c r="B75" s="1" t="s">
        <v>192</v>
      </c>
    </row>
    <row r="77" spans="2:6" x14ac:dyDescent="0.2">
      <c r="B77" s="1" t="s">
        <v>193</v>
      </c>
      <c r="E77" s="1">
        <f>-E62</f>
        <v>5</v>
      </c>
    </row>
    <row r="78" spans="2:6" x14ac:dyDescent="0.2">
      <c r="B78" s="1" t="s">
        <v>194</v>
      </c>
      <c r="E78" s="1">
        <f>0.2*E77</f>
        <v>1</v>
      </c>
    </row>
    <row r="80" spans="2:6" x14ac:dyDescent="0.2">
      <c r="B80" s="1" t="s">
        <v>198</v>
      </c>
    </row>
    <row r="81" spans="2:6" x14ac:dyDescent="0.2">
      <c r="B81" s="1" t="s">
        <v>196</v>
      </c>
      <c r="E81" s="1">
        <f>+E78</f>
        <v>1</v>
      </c>
    </row>
    <row r="82" spans="2:6" x14ac:dyDescent="0.2">
      <c r="C82" s="1" t="s">
        <v>195</v>
      </c>
      <c r="F82" s="1">
        <f>+E81</f>
        <v>1</v>
      </c>
    </row>
    <row r="83" spans="2:6" x14ac:dyDescent="0.2">
      <c r="B83" s="1" t="s">
        <v>197</v>
      </c>
    </row>
    <row r="86" spans="2:6" x14ac:dyDescent="0.2">
      <c r="B86" s="1" t="s">
        <v>270</v>
      </c>
    </row>
    <row r="87" spans="2:6" x14ac:dyDescent="0.2">
      <c r="B87" s="1" t="s">
        <v>276</v>
      </c>
      <c r="C87" s="1">
        <v>30</v>
      </c>
    </row>
    <row r="88" spans="2:6" x14ac:dyDescent="0.2">
      <c r="C88" s="1">
        <f>+E14</f>
        <v>40</v>
      </c>
    </row>
    <row r="89" spans="2:6" x14ac:dyDescent="0.2">
      <c r="B89" s="1" t="s">
        <v>288</v>
      </c>
      <c r="C89" s="16">
        <f>+C87/C88</f>
        <v>0.75</v>
      </c>
    </row>
    <row r="90" spans="2:6" x14ac:dyDescent="0.2">
      <c r="B90" s="1" t="s">
        <v>3</v>
      </c>
      <c r="C90" s="3">
        <v>0.25</v>
      </c>
    </row>
    <row r="92" spans="2:6" x14ac:dyDescent="0.2">
      <c r="B92" s="1" t="s">
        <v>289</v>
      </c>
      <c r="D92" s="6"/>
      <c r="E92" s="6">
        <f>+C7</f>
        <v>45</v>
      </c>
    </row>
    <row r="93" spans="2:6" x14ac:dyDescent="0.2">
      <c r="B93" s="1" t="s">
        <v>3</v>
      </c>
      <c r="D93" s="6"/>
      <c r="E93" s="6">
        <f>-0.2*E95</f>
        <v>10.4</v>
      </c>
    </row>
    <row r="94" spans="2:6" x14ac:dyDescent="0.2">
      <c r="B94" s="1" t="s">
        <v>173</v>
      </c>
      <c r="D94" s="6">
        <f>+C88</f>
        <v>40</v>
      </c>
      <c r="E94" s="6"/>
    </row>
    <row r="95" spans="2:6" x14ac:dyDescent="0.2">
      <c r="B95" s="1" t="s">
        <v>60</v>
      </c>
      <c r="D95" s="6">
        <v>12</v>
      </c>
      <c r="E95" s="6">
        <f>-SUM(D94:D95)</f>
        <v>-52</v>
      </c>
    </row>
    <row r="96" spans="2:6" x14ac:dyDescent="0.2">
      <c r="B96" s="1" t="s">
        <v>18</v>
      </c>
      <c r="D96" s="6"/>
      <c r="E96" s="6">
        <f>SUM(E92:E95)</f>
        <v>3.3999999999999986</v>
      </c>
    </row>
    <row r="97" spans="2:6" x14ac:dyDescent="0.2">
      <c r="D97" s="6"/>
      <c r="E97" s="6"/>
    </row>
    <row r="98" spans="2:6" x14ac:dyDescent="0.2">
      <c r="B98" s="1" t="s">
        <v>201</v>
      </c>
    </row>
    <row r="99" spans="2:6" x14ac:dyDescent="0.2">
      <c r="B99" s="1" t="s">
        <v>290</v>
      </c>
      <c r="E99" s="6">
        <f>+D94</f>
        <v>40</v>
      </c>
    </row>
    <row r="100" spans="2:6" x14ac:dyDescent="0.2">
      <c r="B100" s="1" t="s">
        <v>291</v>
      </c>
      <c r="E100" s="6">
        <f>+D95</f>
        <v>12</v>
      </c>
    </row>
    <row r="101" spans="2:6" x14ac:dyDescent="0.2">
      <c r="B101" s="1" t="s">
        <v>292</v>
      </c>
      <c r="E101" s="6">
        <f>+E96</f>
        <v>3.3999999999999986</v>
      </c>
    </row>
    <row r="102" spans="2:6" x14ac:dyDescent="0.2">
      <c r="C102" s="1" t="s">
        <v>293</v>
      </c>
      <c r="F102" s="6">
        <f>+E92</f>
        <v>45</v>
      </c>
    </row>
    <row r="103" spans="2:6" x14ac:dyDescent="0.2">
      <c r="C103" s="1" t="s">
        <v>187</v>
      </c>
      <c r="F103" s="6">
        <f>+E93</f>
        <v>10.4</v>
      </c>
    </row>
    <row r="104" spans="2:6" x14ac:dyDescent="0.2">
      <c r="B104" s="1" t="s">
        <v>294</v>
      </c>
    </row>
    <row r="106" spans="2:6" x14ac:dyDescent="0.2">
      <c r="B106" s="1" t="s">
        <v>295</v>
      </c>
    </row>
    <row r="107" spans="2:6" x14ac:dyDescent="0.2">
      <c r="B107" s="1" t="s">
        <v>296</v>
      </c>
    </row>
    <row r="109" spans="2:6" x14ac:dyDescent="0.2">
      <c r="B109" s="1" t="s">
        <v>297</v>
      </c>
    </row>
    <row r="110" spans="2:6" x14ac:dyDescent="0.2">
      <c r="B110" s="1" t="s">
        <v>298</v>
      </c>
      <c r="D110" s="1">
        <f>+E16</f>
        <v>16</v>
      </c>
    </row>
    <row r="111" spans="2:6" x14ac:dyDescent="0.2">
      <c r="B111" s="1" t="s">
        <v>299</v>
      </c>
      <c r="D111" s="6">
        <f>+D95</f>
        <v>12</v>
      </c>
    </row>
    <row r="112" spans="2:6" x14ac:dyDescent="0.2">
      <c r="B112" s="1" t="s">
        <v>193</v>
      </c>
      <c r="D112" s="6">
        <f>+D110-D111</f>
        <v>4</v>
      </c>
    </row>
    <row r="113" spans="2:6" x14ac:dyDescent="0.2">
      <c r="B113" s="1" t="s">
        <v>194</v>
      </c>
      <c r="D113" s="1">
        <f>0.25*D112</f>
        <v>1</v>
      </c>
    </row>
    <row r="115" spans="2:6" x14ac:dyDescent="0.2">
      <c r="B115" s="1" t="s">
        <v>301</v>
      </c>
    </row>
    <row r="116" spans="2:6" x14ac:dyDescent="0.2">
      <c r="B116" s="1" t="s">
        <v>196</v>
      </c>
      <c r="E116" s="6">
        <f>+D113</f>
        <v>1</v>
      </c>
    </row>
    <row r="117" spans="2:6" x14ac:dyDescent="0.2">
      <c r="C117" s="1" t="s">
        <v>195</v>
      </c>
      <c r="F117" s="1">
        <f>+E116</f>
        <v>1</v>
      </c>
    </row>
    <row r="118" spans="2:6" x14ac:dyDescent="0.2">
      <c r="B118" s="1" t="s">
        <v>197</v>
      </c>
    </row>
    <row r="120" spans="2:6" x14ac:dyDescent="0.2">
      <c r="B120" s="1" t="s">
        <v>119</v>
      </c>
      <c r="E120" s="1">
        <f>+E56</f>
        <v>1</v>
      </c>
      <c r="F120" s="1" t="s">
        <v>86</v>
      </c>
    </row>
    <row r="121" spans="2:6" x14ac:dyDescent="0.2">
      <c r="B121" s="1" t="s">
        <v>200</v>
      </c>
      <c r="E121" s="1">
        <f>+E81</f>
        <v>1</v>
      </c>
      <c r="F121" s="1" t="s">
        <v>86</v>
      </c>
    </row>
    <row r="122" spans="2:6" x14ac:dyDescent="0.2">
      <c r="B122" s="1" t="s">
        <v>200</v>
      </c>
      <c r="E122" s="6">
        <f>+E116</f>
        <v>1</v>
      </c>
      <c r="F122" s="1" t="s">
        <v>86</v>
      </c>
    </row>
    <row r="123" spans="2:6" ht="12.75" thickBot="1" x14ac:dyDescent="0.25">
      <c r="E123" s="10">
        <f>SUM(E120:E122)</f>
        <v>3</v>
      </c>
      <c r="F123" s="1" t="s">
        <v>86</v>
      </c>
    </row>
    <row r="124" spans="2:6" s="17" customFormat="1" ht="12.75" thickTop="1" x14ac:dyDescent="0.2">
      <c r="B124" s="17" t="s">
        <v>131</v>
      </c>
    </row>
    <row r="125" spans="2:6" s="17" customFormat="1" x14ac:dyDescent="0.2">
      <c r="B125" s="17" t="s">
        <v>199</v>
      </c>
    </row>
    <row r="126" spans="2:6" s="17" customFormat="1" x14ac:dyDescent="0.2"/>
    <row r="127" spans="2:6" s="17" customFormat="1" x14ac:dyDescent="0.2">
      <c r="B127" s="17" t="s">
        <v>300</v>
      </c>
    </row>
    <row r="128" spans="2:6" s="17" customFormat="1" x14ac:dyDescent="0.2">
      <c r="B128" s="17" t="s">
        <v>202</v>
      </c>
      <c r="E128" s="18">
        <f>+E123</f>
        <v>3</v>
      </c>
    </row>
    <row r="129" spans="2:6" s="17" customFormat="1" x14ac:dyDescent="0.2">
      <c r="C129" s="17" t="s">
        <v>136</v>
      </c>
      <c r="F129" s="17">
        <f>+E128</f>
        <v>3</v>
      </c>
    </row>
    <row r="130" spans="2:6" s="17" customFormat="1" x14ac:dyDescent="0.2">
      <c r="B130" s="17" t="s">
        <v>137</v>
      </c>
    </row>
  </sheetData>
  <hyperlinks>
    <hyperlink ref="A1" location="Main!A1" display="Main" xr:uid="{8257DF8A-9C83-4826-8AB9-F6F1EE9D45C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1983-7624-4630-A889-FFD411C6170E}">
  <dimension ref="A1:M84"/>
  <sheetViews>
    <sheetView zoomScale="175" zoomScaleNormal="175" workbookViewId="0">
      <selection activeCell="C3" sqref="C3"/>
    </sheetView>
  </sheetViews>
  <sheetFormatPr defaultRowHeight="12" x14ac:dyDescent="0.2"/>
  <cols>
    <col min="1" max="6" width="9.140625" style="1"/>
    <col min="7" max="8" width="4.42578125" style="1" bestFit="1" customWidth="1"/>
    <col min="9" max="9" width="2.5703125" style="1" bestFit="1" customWidth="1"/>
    <col min="10" max="10" width="2.7109375" style="1" bestFit="1" customWidth="1"/>
    <col min="11" max="11" width="2.5703125" style="1" bestFit="1" customWidth="1"/>
    <col min="12" max="12" width="2.7109375" style="1" bestFit="1" customWidth="1"/>
    <col min="13" max="16384" width="9.140625" style="1"/>
  </cols>
  <sheetData>
    <row r="1" spans="1:13" ht="15" x14ac:dyDescent="0.25">
      <c r="A1" s="2" t="s">
        <v>0</v>
      </c>
    </row>
    <row r="2" spans="1:13" x14ac:dyDescent="0.2">
      <c r="B2" s="1" t="s">
        <v>249</v>
      </c>
      <c r="C2" s="1" t="s">
        <v>268</v>
      </c>
      <c r="G2" s="1" t="s">
        <v>59</v>
      </c>
      <c r="I2" s="1" t="s">
        <v>79</v>
      </c>
      <c r="K2" s="1" t="s">
        <v>191</v>
      </c>
    </row>
    <row r="3" spans="1:13" x14ac:dyDescent="0.2">
      <c r="B3" s="4">
        <v>43100</v>
      </c>
      <c r="C3" s="1" t="s">
        <v>257</v>
      </c>
      <c r="D3" s="1" t="s">
        <v>258</v>
      </c>
      <c r="E3" s="15">
        <v>0.66666666666666663</v>
      </c>
      <c r="F3" s="1" t="s">
        <v>135</v>
      </c>
      <c r="G3" s="1" t="s">
        <v>86</v>
      </c>
      <c r="H3" s="1" t="s">
        <v>87</v>
      </c>
      <c r="I3" s="1" t="s">
        <v>86</v>
      </c>
      <c r="J3" s="1" t="s">
        <v>87</v>
      </c>
      <c r="K3" s="1" t="s">
        <v>86</v>
      </c>
      <c r="L3" s="1" t="s">
        <v>87</v>
      </c>
      <c r="M3" s="1" t="s">
        <v>267</v>
      </c>
    </row>
    <row r="4" spans="1:13" x14ac:dyDescent="0.2">
      <c r="B4" s="4" t="s">
        <v>2</v>
      </c>
      <c r="E4" s="15"/>
      <c r="G4" s="1">
        <v>200</v>
      </c>
      <c r="M4" s="1">
        <f>+F4+G4-H4+I4-J4+K4-L4</f>
        <v>200</v>
      </c>
    </row>
    <row r="5" spans="1:13" x14ac:dyDescent="0.2">
      <c r="B5" s="1" t="s">
        <v>232</v>
      </c>
      <c r="C5" s="6">
        <v>500</v>
      </c>
      <c r="D5" s="6">
        <v>600</v>
      </c>
      <c r="F5" s="6">
        <f>+C5+D5</f>
        <v>1100</v>
      </c>
      <c r="M5" s="1">
        <f>+F5+G5-H5+I5-J5+K5-L5</f>
        <v>1100</v>
      </c>
    </row>
    <row r="6" spans="1:13" x14ac:dyDescent="0.2">
      <c r="B6" s="1" t="s">
        <v>256</v>
      </c>
      <c r="C6" s="6">
        <v>1000</v>
      </c>
      <c r="D6" s="6">
        <v>0</v>
      </c>
      <c r="F6" s="6">
        <f>+C6+D6</f>
        <v>1000</v>
      </c>
      <c r="H6" s="1">
        <v>1000</v>
      </c>
      <c r="M6" s="1">
        <f>+F6+G6-H6+I6-J6+K6-L6</f>
        <v>0</v>
      </c>
    </row>
    <row r="7" spans="1:13" x14ac:dyDescent="0.2">
      <c r="C7" s="6">
        <f>SUM(C5:C6)</f>
        <v>1500</v>
      </c>
      <c r="D7" s="6">
        <f>SUM(D5:D6)</f>
        <v>600</v>
      </c>
      <c r="F7" s="6">
        <f>SUM(F5:F6)</f>
        <v>2100</v>
      </c>
      <c r="M7" s="6">
        <f>SUM(M4:M6)</f>
        <v>1300</v>
      </c>
    </row>
    <row r="8" spans="1:13" x14ac:dyDescent="0.2">
      <c r="C8" s="6"/>
      <c r="D8" s="6"/>
      <c r="F8" s="6"/>
      <c r="M8" s="6"/>
    </row>
    <row r="9" spans="1:13" x14ac:dyDescent="0.2">
      <c r="B9" s="1" t="s">
        <v>255</v>
      </c>
      <c r="C9" s="6">
        <v>400</v>
      </c>
      <c r="D9" s="6">
        <v>500</v>
      </c>
      <c r="F9" s="6">
        <f>+C9+D9</f>
        <v>900</v>
      </c>
      <c r="M9" s="1">
        <f>+F9+G9-H9+I9-J9+K9-L9</f>
        <v>900</v>
      </c>
    </row>
    <row r="10" spans="1:13" x14ac:dyDescent="0.2">
      <c r="B10" s="1" t="s">
        <v>254</v>
      </c>
      <c r="C10" s="6">
        <v>500</v>
      </c>
      <c r="D10" s="6">
        <v>400</v>
      </c>
      <c r="F10" s="6">
        <f>+C10+D10</f>
        <v>900</v>
      </c>
      <c r="M10" s="1">
        <f>+F10+G10-H10+I10-J10+K10-L10</f>
        <v>900</v>
      </c>
    </row>
    <row r="11" spans="1:13" x14ac:dyDescent="0.2">
      <c r="B11" s="1" t="s">
        <v>253</v>
      </c>
      <c r="C11" s="6">
        <v>60</v>
      </c>
      <c r="D11" s="6">
        <v>200</v>
      </c>
      <c r="F11" s="6">
        <f>+C11+D11</f>
        <v>260</v>
      </c>
      <c r="M11" s="1">
        <f>+F11+G11-H11+I11-J11+K11-L11</f>
        <v>260</v>
      </c>
    </row>
    <row r="12" spans="1:13" x14ac:dyDescent="0.2">
      <c r="C12" s="6">
        <f>SUM(C9:C11)</f>
        <v>960</v>
      </c>
      <c r="D12" s="6">
        <f>SUM(D9:D11)</f>
        <v>1100</v>
      </c>
      <c r="F12" s="6">
        <f>SUM(F9:F11)</f>
        <v>2060</v>
      </c>
      <c r="M12" s="6">
        <f>SUM(M9:M11)</f>
        <v>2060</v>
      </c>
    </row>
    <row r="13" spans="1:13" x14ac:dyDescent="0.2">
      <c r="B13" s="1" t="s">
        <v>235</v>
      </c>
      <c r="C13" s="6">
        <f>+C12+C7</f>
        <v>2460</v>
      </c>
      <c r="D13" s="6">
        <f>+D12+D7</f>
        <v>1700</v>
      </c>
      <c r="F13" s="6">
        <f>+F12+F7</f>
        <v>4160</v>
      </c>
      <c r="M13" s="6">
        <f>+M12+M7</f>
        <v>3360</v>
      </c>
    </row>
    <row r="14" spans="1:13" x14ac:dyDescent="0.2">
      <c r="C14" s="6"/>
      <c r="D14" s="6"/>
      <c r="F14" s="6"/>
      <c r="M14" s="6"/>
    </row>
    <row r="15" spans="1:13" x14ac:dyDescent="0.2">
      <c r="C15" s="6"/>
      <c r="D15" s="6"/>
      <c r="F15" s="6"/>
      <c r="M15" s="6"/>
    </row>
    <row r="16" spans="1:13" x14ac:dyDescent="0.2">
      <c r="B16" s="1" t="s">
        <v>173</v>
      </c>
      <c r="C16" s="6">
        <v>1000</v>
      </c>
      <c r="D16" s="6">
        <v>1000</v>
      </c>
      <c r="F16" s="6">
        <f>+C16+D16</f>
        <v>2000</v>
      </c>
      <c r="G16" s="1">
        <v>1000</v>
      </c>
      <c r="M16" s="6">
        <f>+F16-G16+H16-I16+J16-K16+L16</f>
        <v>1000</v>
      </c>
    </row>
    <row r="17" spans="2:13" x14ac:dyDescent="0.2">
      <c r="B17" s="1" t="s">
        <v>60</v>
      </c>
      <c r="C17" s="6">
        <v>700</v>
      </c>
      <c r="D17" s="6">
        <v>280</v>
      </c>
      <c r="F17" s="6">
        <f>+C17+D17</f>
        <v>980</v>
      </c>
      <c r="G17" s="1">
        <v>67</v>
      </c>
      <c r="K17" s="1">
        <v>53</v>
      </c>
      <c r="M17" s="6">
        <f>+F17-G17+H17-I17+J17-K17+L17</f>
        <v>860</v>
      </c>
    </row>
    <row r="18" spans="2:13" x14ac:dyDescent="0.2">
      <c r="B18" s="1" t="s">
        <v>3</v>
      </c>
      <c r="C18" s="6"/>
      <c r="D18" s="6"/>
      <c r="F18" s="6"/>
      <c r="H18" s="1">
        <v>267</v>
      </c>
      <c r="J18" s="1">
        <v>53</v>
      </c>
      <c r="M18" s="6">
        <f>+F18-G18+H18-I18+J18-K18+L18</f>
        <v>320</v>
      </c>
    </row>
    <row r="19" spans="2:13" x14ac:dyDescent="0.2">
      <c r="B19" s="1" t="s">
        <v>252</v>
      </c>
      <c r="C19" s="6">
        <f>SUM(C16:C17)</f>
        <v>1700</v>
      </c>
      <c r="D19" s="6">
        <f>SUM(D16:D17)</f>
        <v>1280</v>
      </c>
      <c r="F19" s="6">
        <f>SUM(F16:F17)</f>
        <v>2980</v>
      </c>
      <c r="M19" s="6">
        <f>SUM(M16:M18)</f>
        <v>2180</v>
      </c>
    </row>
    <row r="20" spans="2:13" x14ac:dyDescent="0.2">
      <c r="B20" s="1" t="s">
        <v>230</v>
      </c>
      <c r="C20" s="6"/>
      <c r="D20" s="6"/>
      <c r="F20" s="6"/>
      <c r="M20" s="6"/>
    </row>
    <row r="21" spans="2:13" x14ac:dyDescent="0.2">
      <c r="B21" s="1" t="s">
        <v>251</v>
      </c>
      <c r="C21" s="6">
        <v>760</v>
      </c>
      <c r="D21" s="6">
        <v>420</v>
      </c>
      <c r="F21" s="6">
        <f>+C21+D21</f>
        <v>1180</v>
      </c>
      <c r="M21" s="6">
        <f>+F21-G21+H21-I21+J21-K21+L21</f>
        <v>1180</v>
      </c>
    </row>
    <row r="22" spans="2:13" x14ac:dyDescent="0.2">
      <c r="B22" s="1" t="s">
        <v>229</v>
      </c>
      <c r="C22" s="6">
        <f>SUM(C21)</f>
        <v>760</v>
      </c>
      <c r="D22" s="6">
        <f>SUM(D21)</f>
        <v>420</v>
      </c>
      <c r="F22" s="6">
        <f>SUM(F21)</f>
        <v>1180</v>
      </c>
      <c r="M22" s="6">
        <f>SUM(M21)</f>
        <v>1180</v>
      </c>
    </row>
    <row r="23" spans="2:13" x14ac:dyDescent="0.2">
      <c r="B23" s="1" t="s">
        <v>228</v>
      </c>
      <c r="C23" s="6">
        <f>+C22+C19</f>
        <v>2460</v>
      </c>
      <c r="D23" s="6">
        <f>+D22+D19</f>
        <v>1700</v>
      </c>
      <c r="F23" s="6">
        <f>+F22+F19</f>
        <v>4160</v>
      </c>
      <c r="M23" s="6">
        <f>+M22+M19</f>
        <v>3360</v>
      </c>
    </row>
    <row r="24" spans="2:13" x14ac:dyDescent="0.2">
      <c r="C24" s="6"/>
      <c r="D24" s="6"/>
    </row>
    <row r="25" spans="2:13" x14ac:dyDescent="0.2">
      <c r="C25" s="6"/>
      <c r="D25" s="6"/>
    </row>
    <row r="26" spans="2:13" x14ac:dyDescent="0.2">
      <c r="B26" s="1" t="s">
        <v>227</v>
      </c>
      <c r="C26" s="6">
        <v>1500</v>
      </c>
      <c r="D26" s="6">
        <v>1300</v>
      </c>
      <c r="E26" s="6">
        <v>866.66666666666663</v>
      </c>
      <c r="F26" s="6">
        <f>+C26+E26</f>
        <v>2366.6666666666665</v>
      </c>
      <c r="M26" s="6">
        <f>+F26-G26+H26-I26+J26-K26+L26</f>
        <v>2366.6666666666665</v>
      </c>
    </row>
    <row r="27" spans="2:13" x14ac:dyDescent="0.2">
      <c r="B27" s="1" t="s">
        <v>226</v>
      </c>
      <c r="C27" s="6">
        <v>-900</v>
      </c>
      <c r="D27" s="6">
        <v>-600</v>
      </c>
      <c r="E27" s="6">
        <v>-400</v>
      </c>
      <c r="F27" s="6">
        <f>+C27+E27</f>
        <v>-1300</v>
      </c>
      <c r="M27" s="6">
        <f>+F27-G27+H27-I27+J27-K27+L27</f>
        <v>-1300</v>
      </c>
    </row>
    <row r="28" spans="2:13" x14ac:dyDescent="0.2">
      <c r="B28" s="1" t="s">
        <v>225</v>
      </c>
      <c r="C28" s="6">
        <f>SUM(C26:C27)</f>
        <v>600</v>
      </c>
      <c r="D28" s="6">
        <f>SUM(D26:D27)</f>
        <v>700</v>
      </c>
      <c r="E28" s="6">
        <f>SUM(E26:E27)</f>
        <v>466.66666666666663</v>
      </c>
      <c r="F28" s="6">
        <f>SUM(F26:F27)</f>
        <v>1066.6666666666665</v>
      </c>
      <c r="M28" s="6">
        <f>SUM(M26:M27)</f>
        <v>1066.6666666666665</v>
      </c>
    </row>
    <row r="29" spans="2:13" x14ac:dyDescent="0.2">
      <c r="B29" s="1" t="s">
        <v>250</v>
      </c>
      <c r="C29" s="6">
        <v>-100</v>
      </c>
      <c r="D29" s="6">
        <v>-50</v>
      </c>
      <c r="E29" s="6">
        <v>-33.333333333333329</v>
      </c>
      <c r="F29" s="6">
        <f>+C29+E29</f>
        <v>-133.33333333333331</v>
      </c>
      <c r="M29" s="6">
        <f>+F29-G29+H29-I29+J29-K29+L29</f>
        <v>-133.33333333333331</v>
      </c>
    </row>
    <row r="30" spans="2:13" x14ac:dyDescent="0.2">
      <c r="B30" s="1" t="s">
        <v>224</v>
      </c>
      <c r="C30" s="6">
        <v>-150</v>
      </c>
      <c r="D30" s="6">
        <v>-100</v>
      </c>
      <c r="E30" s="6">
        <v>-66.666666666666657</v>
      </c>
      <c r="F30" s="6">
        <f>+C30+E30</f>
        <v>-216.66666666666666</v>
      </c>
      <c r="M30" s="6">
        <f>+F30-G30+H30-I30+J30-K30+L30</f>
        <v>-216.66666666666666</v>
      </c>
    </row>
    <row r="31" spans="2:13" x14ac:dyDescent="0.2">
      <c r="B31" s="1" t="s">
        <v>113</v>
      </c>
      <c r="C31" s="6">
        <f>SUM(C28:C30)</f>
        <v>350</v>
      </c>
      <c r="D31" s="6">
        <f>SUM(D28:D30)</f>
        <v>550</v>
      </c>
      <c r="E31" s="6">
        <f>SUM(E28:E30)</f>
        <v>366.66666666666663</v>
      </c>
      <c r="F31" s="6">
        <f>SUM(F28:F30)</f>
        <v>716.66666666666663</v>
      </c>
      <c r="M31" s="6">
        <f>SUM(M28:M30)</f>
        <v>716.66666666666663</v>
      </c>
    </row>
    <row r="32" spans="2:13" x14ac:dyDescent="0.2">
      <c r="B32" s="1" t="s">
        <v>172</v>
      </c>
      <c r="C32" s="6">
        <v>-50</v>
      </c>
      <c r="D32" s="6">
        <v>-230</v>
      </c>
      <c r="E32" s="6">
        <v>-153.33333333333331</v>
      </c>
      <c r="F32" s="6">
        <f>+C32+E32</f>
        <v>-203.33333333333331</v>
      </c>
      <c r="M32" s="6">
        <f>+F32-G32+H32-I32+J32-K32+L32</f>
        <v>-203.33333333333331</v>
      </c>
    </row>
    <row r="33" spans="2:13" x14ac:dyDescent="0.2">
      <c r="B33" s="1" t="s">
        <v>115</v>
      </c>
      <c r="C33" s="6">
        <f>SUM(C31:C32)</f>
        <v>300</v>
      </c>
      <c r="D33" s="6">
        <f>SUM(D31:D32)</f>
        <v>320</v>
      </c>
      <c r="E33" s="6">
        <f>SUM(E31:E32)</f>
        <v>213.33333333333331</v>
      </c>
      <c r="F33" s="6">
        <f>SUM(F31:F32)</f>
        <v>513.33333333333326</v>
      </c>
      <c r="M33" s="6">
        <f>SUM(M31:M32)</f>
        <v>513.33333333333326</v>
      </c>
    </row>
    <row r="34" spans="2:13" x14ac:dyDescent="0.2">
      <c r="B34" s="1" t="s">
        <v>3</v>
      </c>
      <c r="C34" s="6"/>
      <c r="D34" s="6"/>
      <c r="E34" s="6"/>
      <c r="F34" s="6"/>
      <c r="I34" s="1">
        <v>53</v>
      </c>
      <c r="M34" s="6">
        <f>+F34-G34+H34-I34+J34-K34+L34</f>
        <v>-53</v>
      </c>
    </row>
    <row r="35" spans="2:13" x14ac:dyDescent="0.2">
      <c r="C35" s="6"/>
      <c r="D35" s="6"/>
      <c r="E35" s="6"/>
      <c r="F35" s="6"/>
      <c r="M35" s="6">
        <f>SUM(M33:M34)</f>
        <v>460.33333333333326</v>
      </c>
    </row>
    <row r="36" spans="2:13" x14ac:dyDescent="0.2">
      <c r="C36" s="6"/>
      <c r="D36" s="6"/>
      <c r="E36" s="6"/>
      <c r="F36" s="6"/>
      <c r="L36" s="1">
        <v>53</v>
      </c>
      <c r="M36" s="6"/>
    </row>
    <row r="37" spans="2:13" x14ac:dyDescent="0.2">
      <c r="C37" s="6"/>
      <c r="D37" s="6"/>
      <c r="E37" s="6"/>
      <c r="F37" s="6"/>
      <c r="G37" s="1">
        <f>SUM(G4:G36)</f>
        <v>1267</v>
      </c>
      <c r="H37" s="1">
        <f>SUM(H4:H36)</f>
        <v>1267</v>
      </c>
      <c r="I37" s="1">
        <f t="shared" ref="I37:L37" si="0">SUM(I4:I36)</f>
        <v>53</v>
      </c>
      <c r="J37" s="1">
        <f t="shared" si="0"/>
        <v>53</v>
      </c>
      <c r="K37" s="1">
        <f t="shared" si="0"/>
        <v>53</v>
      </c>
      <c r="L37" s="1">
        <f t="shared" si="0"/>
        <v>53</v>
      </c>
    </row>
    <row r="38" spans="2:13" x14ac:dyDescent="0.2">
      <c r="C38" s="6"/>
      <c r="D38" s="6"/>
      <c r="E38" s="6"/>
      <c r="F38" s="6"/>
    </row>
    <row r="41" spans="2:13" x14ac:dyDescent="0.2">
      <c r="B41" s="1" t="s">
        <v>167</v>
      </c>
    </row>
    <row r="43" spans="2:13" x14ac:dyDescent="0.2">
      <c r="B43" s="1" t="s">
        <v>262</v>
      </c>
    </row>
    <row r="44" spans="2:13" x14ac:dyDescent="0.2">
      <c r="B44" s="1" t="s">
        <v>260</v>
      </c>
      <c r="D44" s="6">
        <f>+D17</f>
        <v>280</v>
      </c>
      <c r="E44" s="6"/>
      <c r="F44" s="6"/>
    </row>
    <row r="45" spans="2:13" x14ac:dyDescent="0.2">
      <c r="B45" s="1" t="s">
        <v>261</v>
      </c>
      <c r="D45" s="6">
        <f>-E33</f>
        <v>-213.33333333333331</v>
      </c>
      <c r="E45" s="6"/>
      <c r="F45" s="6"/>
    </row>
    <row r="46" spans="2:13" x14ac:dyDescent="0.2">
      <c r="D46" s="6">
        <f>SUM(D44:D45)</f>
        <v>66.666666666666686</v>
      </c>
      <c r="E46" s="6"/>
      <c r="F46" s="6"/>
    </row>
    <row r="47" spans="2:13" x14ac:dyDescent="0.2">
      <c r="D47" s="6"/>
      <c r="E47" s="6"/>
      <c r="F47" s="6"/>
    </row>
    <row r="48" spans="2:13" x14ac:dyDescent="0.2">
      <c r="B48" s="1" t="s">
        <v>259</v>
      </c>
      <c r="D48" s="6"/>
      <c r="E48" s="6">
        <f>+C6</f>
        <v>1000</v>
      </c>
      <c r="F48" s="6"/>
    </row>
    <row r="49" spans="2:6" x14ac:dyDescent="0.2">
      <c r="B49" s="1" t="s">
        <v>3</v>
      </c>
      <c r="D49" s="6"/>
      <c r="E49" s="6">
        <f>-0.25*E51</f>
        <v>266.66666666666669</v>
      </c>
      <c r="F49" s="6"/>
    </row>
    <row r="50" spans="2:6" x14ac:dyDescent="0.2">
      <c r="B50" s="1" t="s">
        <v>173</v>
      </c>
      <c r="D50" s="6">
        <f>+D16</f>
        <v>1000</v>
      </c>
      <c r="E50" s="6"/>
      <c r="F50" s="6"/>
    </row>
    <row r="51" spans="2:6" x14ac:dyDescent="0.2">
      <c r="B51" s="1" t="s">
        <v>60</v>
      </c>
      <c r="D51" s="6">
        <f>+D46</f>
        <v>66.666666666666686</v>
      </c>
      <c r="E51" s="6">
        <f>-SUM(D50:D51)</f>
        <v>-1066.6666666666667</v>
      </c>
      <c r="F51" s="6"/>
    </row>
    <row r="52" spans="2:6" x14ac:dyDescent="0.2">
      <c r="B52" s="1" t="s">
        <v>2</v>
      </c>
      <c r="D52" s="6"/>
      <c r="E52" s="6">
        <f>SUM(E48:E51)</f>
        <v>200</v>
      </c>
      <c r="F52" s="6"/>
    </row>
    <row r="53" spans="2:6" x14ac:dyDescent="0.2">
      <c r="D53" s="6"/>
      <c r="E53" s="6"/>
      <c r="F53" s="6"/>
    </row>
    <row r="54" spans="2:6" x14ac:dyDescent="0.2">
      <c r="B54" s="1" t="s">
        <v>59</v>
      </c>
      <c r="D54" s="6"/>
      <c r="E54" s="6"/>
      <c r="F54" s="6"/>
    </row>
    <row r="55" spans="2:6" x14ac:dyDescent="0.2">
      <c r="B55" s="1" t="s">
        <v>244</v>
      </c>
      <c r="D55" s="6"/>
      <c r="E55" s="6">
        <f>+D50</f>
        <v>1000</v>
      </c>
      <c r="F55" s="6"/>
    </row>
    <row r="56" spans="2:6" x14ac:dyDescent="0.2">
      <c r="B56" s="1" t="s">
        <v>62</v>
      </c>
      <c r="D56" s="6"/>
      <c r="E56" s="6">
        <f>+D51</f>
        <v>66.666666666666686</v>
      </c>
      <c r="F56" s="6"/>
    </row>
    <row r="57" spans="2:6" x14ac:dyDescent="0.2">
      <c r="B57" s="1" t="s">
        <v>165</v>
      </c>
      <c r="D57" s="6"/>
      <c r="E57" s="6">
        <f>+E52</f>
        <v>200</v>
      </c>
      <c r="F57" s="6"/>
    </row>
    <row r="58" spans="2:6" x14ac:dyDescent="0.2">
      <c r="C58" s="1" t="s">
        <v>94</v>
      </c>
      <c r="D58" s="6"/>
      <c r="E58" s="6" t="s">
        <v>243</v>
      </c>
      <c r="F58" s="6">
        <f>+E48</f>
        <v>1000</v>
      </c>
    </row>
    <row r="59" spans="2:6" x14ac:dyDescent="0.2">
      <c r="C59" s="1" t="s">
        <v>180</v>
      </c>
      <c r="D59" s="6"/>
      <c r="E59" s="6"/>
      <c r="F59" s="6">
        <f>+E49</f>
        <v>266.66666666666669</v>
      </c>
    </row>
    <row r="60" spans="2:6" x14ac:dyDescent="0.2">
      <c r="B60" s="1" t="s">
        <v>240</v>
      </c>
    </row>
    <row r="62" spans="2:6" x14ac:dyDescent="0.2">
      <c r="B62" s="1" t="s">
        <v>263</v>
      </c>
    </row>
    <row r="63" spans="2:6" x14ac:dyDescent="0.2">
      <c r="B63" s="1" t="s">
        <v>264</v>
      </c>
    </row>
    <row r="64" spans="2:6" x14ac:dyDescent="0.2">
      <c r="B64" s="1" t="s">
        <v>265</v>
      </c>
    </row>
    <row r="65" spans="2:6" x14ac:dyDescent="0.2">
      <c r="B65" s="1" t="s">
        <v>266</v>
      </c>
    </row>
    <row r="67" spans="2:6" x14ac:dyDescent="0.2">
      <c r="B67" s="1" t="s">
        <v>192</v>
      </c>
    </row>
    <row r="69" spans="2:6" x14ac:dyDescent="0.2">
      <c r="B69" s="1" t="s">
        <v>248</v>
      </c>
      <c r="E69" s="6">
        <f>+E33</f>
        <v>213.33333333333331</v>
      </c>
      <c r="F69" s="6"/>
    </row>
    <row r="70" spans="2:6" x14ac:dyDescent="0.2">
      <c r="B70" s="1" t="s">
        <v>194</v>
      </c>
      <c r="E70" s="6">
        <f>0.25*E69</f>
        <v>53.333333333333329</v>
      </c>
      <c r="F70" s="6"/>
    </row>
    <row r="71" spans="2:6" x14ac:dyDescent="0.2">
      <c r="E71" s="6"/>
      <c r="F71" s="6"/>
    </row>
    <row r="72" spans="2:6" x14ac:dyDescent="0.2">
      <c r="B72" s="1" t="s">
        <v>79</v>
      </c>
      <c r="E72" s="6"/>
      <c r="F72" s="6"/>
    </row>
    <row r="73" spans="2:6" x14ac:dyDescent="0.2">
      <c r="B73" s="1" t="s">
        <v>196</v>
      </c>
      <c r="E73" s="6">
        <f>+E70</f>
        <v>53.333333333333329</v>
      </c>
      <c r="F73" s="6"/>
    </row>
    <row r="74" spans="2:6" x14ac:dyDescent="0.2">
      <c r="C74" s="1" t="s">
        <v>195</v>
      </c>
      <c r="E74" s="6"/>
      <c r="F74" s="6">
        <f>+E73</f>
        <v>53.333333333333329</v>
      </c>
    </row>
    <row r="75" spans="2:6" x14ac:dyDescent="0.2">
      <c r="B75" s="1" t="s">
        <v>197</v>
      </c>
    </row>
    <row r="78" spans="2:6" x14ac:dyDescent="0.2">
      <c r="B78" s="1" t="s">
        <v>131</v>
      </c>
    </row>
    <row r="79" spans="2:6" x14ac:dyDescent="0.2">
      <c r="B79" s="1" t="s">
        <v>199</v>
      </c>
    </row>
    <row r="81" spans="2:6" x14ac:dyDescent="0.2">
      <c r="B81" s="1" t="s">
        <v>191</v>
      </c>
    </row>
    <row r="82" spans="2:6" x14ac:dyDescent="0.2">
      <c r="B82" s="1" t="s">
        <v>202</v>
      </c>
      <c r="E82" s="6">
        <f>+E73</f>
        <v>53.333333333333329</v>
      </c>
    </row>
    <row r="83" spans="2:6" x14ac:dyDescent="0.2">
      <c r="C83" s="1" t="s">
        <v>136</v>
      </c>
      <c r="F83" s="6">
        <f>+E82</f>
        <v>53.333333333333329</v>
      </c>
    </row>
    <row r="84" spans="2:6" x14ac:dyDescent="0.2">
      <c r="B84" s="1" t="s">
        <v>137</v>
      </c>
    </row>
  </sheetData>
  <hyperlinks>
    <hyperlink ref="A1" location="Main!A1" display="Main" xr:uid="{AE72BC14-CF5A-43F6-A1BA-37C66A5A3B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Module 26</vt:lpstr>
      <vt:lpstr>WSE26.1</vt:lpstr>
      <vt:lpstr>WSE26.2</vt:lpstr>
      <vt:lpstr>WSE26.3</vt:lpstr>
      <vt:lpstr>WSE26.4</vt:lpstr>
      <vt:lpstr>WSE26.5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2023-05-15T07:57:57Z</dcterms:created>
  <dcterms:modified xsi:type="dcterms:W3CDTF">2023-05-15T23:11:27Z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2023-05-15T07:57:58Z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c36d4deb-6781-4701-b38d-740684cfedce</vt:lpwstr>
  </property>
  <property fmtid="{D5CDD505-2E9C-101B-9397-08002B2CF9AE}" pid="8" name="MSIP_Label_ea60d57e-af5b-4752-ac57-3e4f28ca11dc_ContentBits">
    <vt:lpwstr>0</vt:lpwstr>
  </property>
</Properties>
</file>