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FINREP Class Notes/"/>
    </mc:Choice>
  </mc:AlternateContent>
  <xr:revisionPtr revIDLastSave="0" documentId="8_{ADAE80F9-41ED-46E0-9EEC-55A7D415E2E9}" xr6:coauthVersionLast="47" xr6:coauthVersionMax="47" xr10:uidLastSave="{00000000-0000-0000-0000-000000000000}"/>
  <bookViews>
    <workbookView xWindow="-3885" yWindow="-18480" windowWidth="16200" windowHeight="11385" activeTab="1" xr2:uid="{5C661730-621A-450C-9DEC-FB0AEE8FBC4D}"/>
  </bookViews>
  <sheets>
    <sheet name="Main" sheetId="1" r:id="rId1"/>
    <sheet name="Module 3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2" i="2" l="1"/>
  <c r="F192" i="2"/>
  <c r="D192" i="2"/>
  <c r="F191" i="2"/>
  <c r="F190" i="2"/>
  <c r="E191" i="2"/>
  <c r="E190" i="2"/>
  <c r="D191" i="2"/>
  <c r="D190" i="2"/>
  <c r="B191" i="2"/>
  <c r="B190" i="2"/>
  <c r="F182" i="2"/>
  <c r="F181" i="2"/>
  <c r="C175" i="2"/>
  <c r="F183" i="2" s="1"/>
  <c r="F184" i="2" s="1"/>
  <c r="F185" i="2" s="1"/>
  <c r="C173" i="2"/>
  <c r="F88" i="2"/>
  <c r="F87" i="2"/>
  <c r="D89" i="2"/>
  <c r="D90" i="2" s="1"/>
  <c r="F90" i="2" s="1"/>
  <c r="F99" i="2" s="1"/>
  <c r="E89" i="2"/>
  <c r="E91" i="2" s="1"/>
  <c r="E93" i="2" s="1"/>
  <c r="C89" i="2"/>
  <c r="C91" i="2" s="1"/>
  <c r="E92" i="2"/>
  <c r="D92" i="2"/>
  <c r="F107" i="2" s="1"/>
  <c r="C92" i="2"/>
  <c r="G70" i="2" a="1"/>
  <c r="G70" i="2" s="1"/>
  <c r="G65" i="2"/>
  <c r="C80" i="2" s="1"/>
  <c r="G61" i="2"/>
  <c r="F61" i="2"/>
  <c r="E61" i="2"/>
  <c r="G60" i="2"/>
  <c r="F60" i="2"/>
  <c r="E60" i="2"/>
  <c r="G59" i="2"/>
  <c r="F59" i="2"/>
  <c r="E59" i="2"/>
  <c r="G49" i="2"/>
  <c r="G44" i="2"/>
  <c r="C93" i="2" l="1"/>
  <c r="F89" i="2"/>
  <c r="F98" i="2" s="1"/>
  <c r="D91" i="2"/>
  <c r="F92" i="2"/>
  <c r="F100" i="2" s="1"/>
  <c r="F62" i="2"/>
  <c r="G68" i="2" s="1"/>
  <c r="E62" i="2"/>
  <c r="G66" i="2" s="1"/>
  <c r="G67" i="2" s="1"/>
  <c r="G62" i="2"/>
  <c r="G69" i="2" s="1"/>
  <c r="G52" i="2"/>
  <c r="G54" i="2" s="1"/>
  <c r="G73" i="2" s="1" a="1"/>
  <c r="G73" i="2" s="1"/>
  <c r="F106" i="2" l="1"/>
  <c r="F108" i="2" s="1"/>
  <c r="D93" i="2"/>
  <c r="F101" i="2"/>
  <c r="F93" i="2"/>
  <c r="F91" i="2"/>
  <c r="G7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<sst xmlns="http://schemas.openxmlformats.org/spreadsheetml/2006/main" count="82" uniqueCount="72">
  <si>
    <t>Main</t>
  </si>
  <si>
    <t>Module 35</t>
  </si>
  <si>
    <t>Activity 1</t>
  </si>
  <si>
    <t>YE</t>
  </si>
  <si>
    <t>SPL</t>
  </si>
  <si>
    <t>PBT</t>
  </si>
  <si>
    <t>PAT</t>
  </si>
  <si>
    <t>tax</t>
  </si>
  <si>
    <t>Finance income</t>
  </si>
  <si>
    <t>Finance cost</t>
  </si>
  <si>
    <t>admin</t>
  </si>
  <si>
    <t>dist</t>
  </si>
  <si>
    <t>depre</t>
  </si>
  <si>
    <t>wages</t>
  </si>
  <si>
    <t>GP</t>
  </si>
  <si>
    <t>COGS</t>
  </si>
  <si>
    <t>Revenue</t>
  </si>
  <si>
    <t>Directors'</t>
  </si>
  <si>
    <t>A</t>
  </si>
  <si>
    <t>B</t>
  </si>
  <si>
    <t>C</t>
  </si>
  <si>
    <t>salary</t>
  </si>
  <si>
    <t>LTIP bonus</t>
  </si>
  <si>
    <t>DB pension</t>
  </si>
  <si>
    <t>BIK</t>
  </si>
  <si>
    <t>R1</t>
  </si>
  <si>
    <t>Cost of sales</t>
  </si>
  <si>
    <t>Distributino cost</t>
  </si>
  <si>
    <t>admin expenses</t>
  </si>
  <si>
    <t>Depr</t>
  </si>
  <si>
    <t>70:20:10</t>
  </si>
  <si>
    <t>80:15:9</t>
  </si>
  <si>
    <t>Wages and salaries</t>
  </si>
  <si>
    <t>Tax</t>
  </si>
  <si>
    <t>Admin exp</t>
  </si>
  <si>
    <t>distribution cost</t>
  </si>
  <si>
    <t>£'000</t>
  </si>
  <si>
    <t>R2</t>
  </si>
  <si>
    <t>Determine the size of the company</t>
  </si>
  <si>
    <t>Turnover</t>
  </si>
  <si>
    <t>Medium</t>
  </si>
  <si>
    <t xml:space="preserve">EE </t>
  </si>
  <si>
    <t>&lt;36m</t>
  </si>
  <si>
    <t>&lt;250</t>
  </si>
  <si>
    <t>remuneration</t>
  </si>
  <si>
    <t>Emoluments</t>
  </si>
  <si>
    <t>Directors' remuneration</t>
  </si>
  <si>
    <t>As the emoluments total £252k &gt; £200k, the highest paid director must also be disclosed</t>
  </si>
  <si>
    <t>Remuneration</t>
  </si>
  <si>
    <t>LTIP</t>
  </si>
  <si>
    <t>Pension cost</t>
  </si>
  <si>
    <t>Aggregate Directors' remuneration</t>
  </si>
  <si>
    <t>All three directors are members of the defined benfit contribution pension scheme</t>
  </si>
  <si>
    <t>The remuneration of the highest paid director included:</t>
  </si>
  <si>
    <t>emoluments</t>
  </si>
  <si>
    <t>pension cost</t>
  </si>
  <si>
    <t>Remuneration of highest paid Director</t>
  </si>
  <si>
    <t xml:space="preserve">Tippee </t>
  </si>
  <si>
    <t>DTL</t>
  </si>
  <si>
    <t>FV investment increase</t>
  </si>
  <si>
    <t>FV Property increase</t>
  </si>
  <si>
    <t>tax on disposal</t>
  </si>
  <si>
    <t>Gains on financial asset</t>
  </si>
  <si>
    <t>gains on property revaluation</t>
  </si>
  <si>
    <t>Taxation relating to item that will no be reclassified</t>
  </si>
  <si>
    <t>OCI for the year, net of tax</t>
  </si>
  <si>
    <t>Total comprehensive income for the year</t>
  </si>
  <si>
    <t>SOCI</t>
  </si>
  <si>
    <t>Tax effects of individual items in other comprehensive income</t>
  </si>
  <si>
    <t>Gross</t>
  </si>
  <si>
    <t>Tax (expense)/credit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</si>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</sst>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3" fontId="1" fillId="0" borderId="0" xfId="0" applyNumberFormat="1" applyFont="1"/>
    <xf numFmtId="0" fontId="1" fillId="0" borderId="0" xfId="0" quotePrefix="1" applyFont="1"/>
    <xf numFmtId="3" fontId="1" fillId="0" borderId="1" xfId="0" applyNumberFormat="1" applyFont="1" applyBorder="1"/>
    <xf numFmtId="3" fontId="1" fillId="0" borderId="2" xfId="0" applyNumberFormat="1" applyFont="1" applyBorder="1"/>
    <xf numFmtId="0" fontId="1" fillId="0" borderId="0" xfId="0" applyFont="1" applyAlignment="1">
      <alignment horizontal="right"/>
    </xf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6</xdr:col>
      <xdr:colOff>559594</xdr:colOff>
      <xdr:row>16</xdr:row>
      <xdr:rowOff>2605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00C8B2-9F97-39EA-6BC5-B44733194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42900"/>
          <a:ext cx="3657600" cy="2136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6</xdr:col>
      <xdr:colOff>559593</xdr:colOff>
      <xdr:row>34</xdr:row>
      <xdr:rowOff>44223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8C42C4-D459-D4C5-7861-601F28C30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136" y="2684318"/>
          <a:ext cx="3636819" cy="2693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7</xdr:col>
      <xdr:colOff>0</xdr:colOff>
      <xdr:row>125</xdr:row>
      <xdr:rowOff>125616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066419-807D-BF80-6773-9EA896403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913" y="16606630"/>
          <a:ext cx="3718891" cy="23619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7</xdr:col>
      <xdr:colOff>0</xdr:colOff>
      <xdr:row>164</xdr:row>
      <xdr:rowOff>15315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AE5D9A-4A2E-9BD9-C905-B83B01948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321" y="19335750"/>
          <a:ext cx="3714750" cy="5403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1</xdr:rowOff>
    </xdr:from>
    <xdr:to>
      <xdr:col>7</xdr:col>
      <xdr:colOff>0</xdr:colOff>
      <xdr:row>227</xdr:row>
      <xdr:rowOff>93323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F24E25-A181-4137-F842-D1F3B0738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37051"/>
          <a:ext cx="3705225" cy="5122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01AA-85A8-4944-A0C8-069914290CDE}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s="2" t="s">
        <v>1</v>
      </c>
    </row>
  </sheetData>
  <hyperlinks>
    <hyperlink ref="B2" location="'Module 35'!A1" display="Module 35" xr:uid="{A3F4C10B-4304-40D7-A41E-BE7A2D60A13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D39F-653C-4139-9873-C2CFF83848A0}">
  <dimension ref="A1:G193"/>
  <sheetViews>
    <sheetView tabSelected="1" topLeftCell="A188" zoomScaleNormal="100" workbookViewId="0">
      <selection activeCell="J210" sqref="I209:J210"/>
    </sheetView>
  </sheetViews>
  <sheetFormatPr defaultRowHeight="12" x14ac:dyDescent="0.2"/>
  <cols>
    <col min="1" max="2" width="9.140625" style="1"/>
    <col min="3" max="3" width="9.85546875" style="1" bestFit="1" customWidth="1"/>
    <col min="4" max="16384" width="9.140625" style="1"/>
  </cols>
  <sheetData>
    <row r="1" spans="1:1" ht="15" x14ac:dyDescent="0.25">
      <c r="A1" s="2" t="s">
        <v>0</v>
      </c>
    </row>
    <row r="37" spans="2:7" x14ac:dyDescent="0.2">
      <c r="B37" s="1" t="s">
        <v>2</v>
      </c>
    </row>
    <row r="38" spans="2:7" x14ac:dyDescent="0.2">
      <c r="B38" s="1" t="s">
        <v>3</v>
      </c>
      <c r="C38" s="3">
        <v>45747</v>
      </c>
    </row>
    <row r="40" spans="2:7" x14ac:dyDescent="0.2">
      <c r="B40" s="1" t="s">
        <v>4</v>
      </c>
    </row>
    <row r="42" spans="2:7" x14ac:dyDescent="0.2">
      <c r="B42" s="1" t="s">
        <v>16</v>
      </c>
      <c r="G42" s="1">
        <v>15675</v>
      </c>
    </row>
    <row r="43" spans="2:7" x14ac:dyDescent="0.2">
      <c r="B43" s="1" t="s">
        <v>15</v>
      </c>
      <c r="G43" s="5">
        <v>-9890</v>
      </c>
    </row>
    <row r="44" spans="2:7" x14ac:dyDescent="0.2">
      <c r="B44" s="1" t="s">
        <v>14</v>
      </c>
      <c r="G44" s="1">
        <f>SUM(G42:G43)</f>
        <v>5785</v>
      </c>
    </row>
    <row r="46" spans="2:7" x14ac:dyDescent="0.2">
      <c r="B46" s="1" t="s">
        <v>13</v>
      </c>
      <c r="F46" s="1">
        <v>-2300</v>
      </c>
    </row>
    <row r="47" spans="2:7" x14ac:dyDescent="0.2">
      <c r="B47" s="1" t="s">
        <v>12</v>
      </c>
      <c r="F47" s="1">
        <v>-410</v>
      </c>
    </row>
    <row r="48" spans="2:7" x14ac:dyDescent="0.2">
      <c r="B48" s="1" t="s">
        <v>11</v>
      </c>
      <c r="F48" s="1">
        <v>-615</v>
      </c>
    </row>
    <row r="49" spans="2:7" x14ac:dyDescent="0.2">
      <c r="B49" s="1" t="s">
        <v>10</v>
      </c>
      <c r="F49" s="5">
        <v>-400</v>
      </c>
      <c r="G49" s="1">
        <f>SUM(F46:F49)</f>
        <v>-3725</v>
      </c>
    </row>
    <row r="50" spans="2:7" x14ac:dyDescent="0.2">
      <c r="B50" s="1" t="s">
        <v>9</v>
      </c>
      <c r="G50" s="1">
        <v>-38</v>
      </c>
    </row>
    <row r="51" spans="2:7" x14ac:dyDescent="0.2">
      <c r="B51" s="1" t="s">
        <v>8</v>
      </c>
      <c r="G51" s="5">
        <v>14</v>
      </c>
    </row>
    <row r="52" spans="2:7" x14ac:dyDescent="0.2">
      <c r="B52" s="1" t="s">
        <v>5</v>
      </c>
      <c r="G52" s="1">
        <f>SUM(G44:G51)</f>
        <v>2036</v>
      </c>
    </row>
    <row r="53" spans="2:7" x14ac:dyDescent="0.2">
      <c r="B53" s="1" t="s">
        <v>7</v>
      </c>
      <c r="G53" s="1">
        <v>-582</v>
      </c>
    </row>
    <row r="54" spans="2:7" ht="12.75" thickBot="1" x14ac:dyDescent="0.25">
      <c r="B54" s="1" t="s">
        <v>6</v>
      </c>
      <c r="G54" s="4">
        <f>SUM(G52:G53)</f>
        <v>1454</v>
      </c>
    </row>
    <row r="55" spans="2:7" ht="12.75" thickTop="1" x14ac:dyDescent="0.2"/>
    <row r="58" spans="2:7" x14ac:dyDescent="0.2">
      <c r="B58" s="1" t="s">
        <v>25</v>
      </c>
      <c r="E58" s="1" t="s">
        <v>26</v>
      </c>
      <c r="F58" s="1" t="s">
        <v>27</v>
      </c>
      <c r="G58" s="1" t="s">
        <v>28</v>
      </c>
    </row>
    <row r="59" spans="2:7" x14ac:dyDescent="0.2">
      <c r="E59" s="6">
        <f>-G43</f>
        <v>9890</v>
      </c>
      <c r="F59" s="6">
        <f>-F48</f>
        <v>615</v>
      </c>
      <c r="G59" s="6">
        <f>-F49</f>
        <v>400</v>
      </c>
    </row>
    <row r="60" spans="2:7" x14ac:dyDescent="0.2">
      <c r="B60" s="1" t="s">
        <v>32</v>
      </c>
      <c r="C60" s="7" t="s">
        <v>31</v>
      </c>
      <c r="E60" s="6">
        <f>(-$F$46*0.8)*0.961538461538462</f>
        <v>1769.2307692307693</v>
      </c>
      <c r="F60" s="6">
        <f>(-$F$46*0.15)*0.961538461538462</f>
        <v>331.73076923076923</v>
      </c>
      <c r="G60" s="6">
        <f>(-$F$46*0.09)*0.961538461538462</f>
        <v>199.03846153846155</v>
      </c>
    </row>
    <row r="61" spans="2:7" x14ac:dyDescent="0.2">
      <c r="B61" s="1" t="s">
        <v>29</v>
      </c>
      <c r="C61" s="7" t="s">
        <v>30</v>
      </c>
      <c r="E61" s="6">
        <f>-$F$47*0.7</f>
        <v>287</v>
      </c>
      <c r="F61" s="6">
        <f>-$F$47*0.2</f>
        <v>82</v>
      </c>
      <c r="G61" s="6">
        <f>-$F$47*0.1</f>
        <v>41</v>
      </c>
    </row>
    <row r="62" spans="2:7" ht="12.75" thickBot="1" x14ac:dyDescent="0.25">
      <c r="E62" s="8">
        <f>SUM(E59:E61)</f>
        <v>11946.23076923077</v>
      </c>
      <c r="F62" s="8">
        <f t="shared" ref="F62:G62" si="0">SUM(F59:F61)</f>
        <v>1028.7307692307693</v>
      </c>
      <c r="G62" s="8">
        <f t="shared" si="0"/>
        <v>640.03846153846155</v>
      </c>
    </row>
    <row r="63" spans="2:7" ht="12.75" thickTop="1" x14ac:dyDescent="0.2"/>
    <row r="64" spans="2:7" x14ac:dyDescent="0.2">
      <c r="B64" s="1" t="s">
        <v>4</v>
      </c>
      <c r="G64" s="10" t="s">
        <v>36</v>
      </c>
    </row>
    <row r="65" spans="2:7" x14ac:dyDescent="0.2">
      <c r="B65" s="1" t="s">
        <v>16</v>
      </c>
      <c r="G65" s="6">
        <f>+G42</f>
        <v>15675</v>
      </c>
    </row>
    <row r="66" spans="2:7" x14ac:dyDescent="0.2">
      <c r="B66" s="1" t="s">
        <v>15</v>
      </c>
      <c r="G66" s="9">
        <f>-E62</f>
        <v>-11946.23076923077</v>
      </c>
    </row>
    <row r="67" spans="2:7" x14ac:dyDescent="0.2">
      <c r="B67" s="1" t="s">
        <v>14</v>
      </c>
      <c r="G67" s="6">
        <f>SUM(G65:G66)</f>
        <v>3728.7692307692305</v>
      </c>
    </row>
    <row r="68" spans="2:7" x14ac:dyDescent="0.2">
      <c r="B68" s="1" t="s">
        <v>35</v>
      </c>
      <c r="G68" s="6">
        <f>-F62</f>
        <v>-1028.7307692307693</v>
      </c>
    </row>
    <row r="69" spans="2:7" x14ac:dyDescent="0.2">
      <c r="B69" s="1" t="s">
        <v>34</v>
      </c>
      <c r="G69" s="6">
        <f>-G62</f>
        <v>-640.03846153846155</v>
      </c>
    </row>
    <row r="70" spans="2:7" x14ac:dyDescent="0.2">
      <c r="B70" s="1" t="s">
        <v>8</v>
      </c>
      <c r="G70" s="9" cm="1">
        <f t="array" ref="G70:G71">+G50:G51</f>
        <v>-38</v>
      </c>
    </row>
    <row r="71" spans="2:7" x14ac:dyDescent="0.2">
      <c r="B71" s="1" t="s">
        <v>9</v>
      </c>
      <c r="G71" s="6">
        <v>14</v>
      </c>
    </row>
    <row r="72" spans="2:7" x14ac:dyDescent="0.2">
      <c r="B72" s="1" t="s">
        <v>5</v>
      </c>
      <c r="G72" s="6">
        <f>SUM(G67:G71)</f>
        <v>2035.9999999999995</v>
      </c>
    </row>
    <row r="73" spans="2:7" x14ac:dyDescent="0.2">
      <c r="B73" s="1" t="s">
        <v>33</v>
      </c>
      <c r="G73" s="6" cm="1">
        <f t="array" ref="G73:G74">-G53:G54</f>
        <v>582</v>
      </c>
    </row>
    <row r="74" spans="2:7" ht="12.75" thickBot="1" x14ac:dyDescent="0.25">
      <c r="B74" s="1" t="s">
        <v>6</v>
      </c>
      <c r="G74" s="8">
        <v>-1454</v>
      </c>
    </row>
    <row r="75" spans="2:7" ht="12.75" thickTop="1" x14ac:dyDescent="0.2"/>
    <row r="78" spans="2:7" x14ac:dyDescent="0.2">
      <c r="B78" s="1" t="s">
        <v>37</v>
      </c>
    </row>
    <row r="79" spans="2:7" x14ac:dyDescent="0.2">
      <c r="B79" s="1" t="s">
        <v>38</v>
      </c>
    </row>
    <row r="80" spans="2:7" x14ac:dyDescent="0.2">
      <c r="B80" s="1" t="s">
        <v>39</v>
      </c>
      <c r="C80" s="11">
        <f>+G65*1000</f>
        <v>15675000</v>
      </c>
      <c r="D80" s="1" t="s">
        <v>42</v>
      </c>
    </row>
    <row r="81" spans="2:6" x14ac:dyDescent="0.2">
      <c r="B81" s="1" t="s">
        <v>40</v>
      </c>
    </row>
    <row r="82" spans="2:6" x14ac:dyDescent="0.2">
      <c r="B82" s="1" t="s">
        <v>41</v>
      </c>
      <c r="C82" s="1">
        <v>114</v>
      </c>
      <c r="D82" s="1" t="s">
        <v>43</v>
      </c>
    </row>
    <row r="86" spans="2:6" x14ac:dyDescent="0.2">
      <c r="B86" s="1" t="s">
        <v>17</v>
      </c>
      <c r="C86" s="1" t="s">
        <v>18</v>
      </c>
      <c r="D86" s="1" t="s">
        <v>19</v>
      </c>
      <c r="E86" s="1" t="s">
        <v>20</v>
      </c>
    </row>
    <row r="87" spans="2:6" x14ac:dyDescent="0.2">
      <c r="B87" s="1" t="s">
        <v>21</v>
      </c>
      <c r="C87" s="6">
        <v>80</v>
      </c>
      <c r="D87" s="6">
        <v>90</v>
      </c>
      <c r="E87" s="6">
        <v>65</v>
      </c>
      <c r="F87" s="6">
        <f t="shared" ref="F87:F93" si="1">SUM(C87:E87)</f>
        <v>235</v>
      </c>
    </row>
    <row r="88" spans="2:6" x14ac:dyDescent="0.2">
      <c r="B88" s="1" t="s">
        <v>24</v>
      </c>
      <c r="C88" s="9">
        <v>6</v>
      </c>
      <c r="D88" s="9"/>
      <c r="E88" s="9"/>
      <c r="F88" s="9">
        <f t="shared" si="1"/>
        <v>6</v>
      </c>
    </row>
    <row r="89" spans="2:6" x14ac:dyDescent="0.2">
      <c r="B89" s="1" t="s">
        <v>44</v>
      </c>
      <c r="C89" s="6">
        <f>SUM(C87:C88)</f>
        <v>86</v>
      </c>
      <c r="D89" s="6">
        <f t="shared" ref="D89:E89" si="2">SUM(D87:D88)</f>
        <v>90</v>
      </c>
      <c r="E89" s="6">
        <f t="shared" si="2"/>
        <v>65</v>
      </c>
      <c r="F89" s="6">
        <f t="shared" si="1"/>
        <v>241</v>
      </c>
    </row>
    <row r="90" spans="2:6" x14ac:dyDescent="0.2">
      <c r="B90" s="1" t="s">
        <v>22</v>
      </c>
      <c r="C90" s="9"/>
      <c r="D90" s="9">
        <f>0.12*D89</f>
        <v>10.799999999999999</v>
      </c>
      <c r="E90" s="9"/>
      <c r="F90" s="9">
        <f t="shared" si="1"/>
        <v>10.799999999999999</v>
      </c>
    </row>
    <row r="91" spans="2:6" x14ac:dyDescent="0.2">
      <c r="B91" s="1" t="s">
        <v>45</v>
      </c>
      <c r="C91" s="9">
        <f>SUM(C89:C90)</f>
        <v>86</v>
      </c>
      <c r="D91" s="9">
        <f t="shared" ref="D91:E91" si="3">SUM(D89:D90)</f>
        <v>100.8</v>
      </c>
      <c r="E91" s="9">
        <f t="shared" si="3"/>
        <v>65</v>
      </c>
      <c r="F91" s="9">
        <f t="shared" si="1"/>
        <v>251.8</v>
      </c>
    </row>
    <row r="92" spans="2:6" x14ac:dyDescent="0.2">
      <c r="B92" s="1" t="s">
        <v>23</v>
      </c>
      <c r="C92" s="6">
        <f>0.2*C87</f>
        <v>16</v>
      </c>
      <c r="D92" s="6">
        <f>0.2*D87</f>
        <v>18</v>
      </c>
      <c r="E92" s="6">
        <f>0.2*E87</f>
        <v>13</v>
      </c>
      <c r="F92" s="6">
        <f t="shared" si="1"/>
        <v>47</v>
      </c>
    </row>
    <row r="93" spans="2:6" ht="12.75" thickBot="1" x14ac:dyDescent="0.25">
      <c r="B93" s="1" t="s">
        <v>46</v>
      </c>
      <c r="C93" s="8">
        <f>SUM(C91:C92)</f>
        <v>102</v>
      </c>
      <c r="D93" s="8">
        <f t="shared" ref="D93:E93" si="4">SUM(D91:D92)</f>
        <v>118.8</v>
      </c>
      <c r="E93" s="8">
        <f t="shared" si="4"/>
        <v>78</v>
      </c>
      <c r="F93" s="8">
        <f t="shared" si="1"/>
        <v>298.8</v>
      </c>
    </row>
    <row r="94" spans="2:6" ht="12.75" thickTop="1" x14ac:dyDescent="0.2"/>
    <row r="95" spans="2:6" x14ac:dyDescent="0.2">
      <c r="B95" s="1" t="s">
        <v>47</v>
      </c>
    </row>
    <row r="97" spans="2:6" x14ac:dyDescent="0.2">
      <c r="B97" s="1" t="s">
        <v>46</v>
      </c>
    </row>
    <row r="98" spans="2:6" x14ac:dyDescent="0.2">
      <c r="B98" s="1" t="s">
        <v>48</v>
      </c>
      <c r="F98" s="6">
        <f>+F89</f>
        <v>241</v>
      </c>
    </row>
    <row r="99" spans="2:6" x14ac:dyDescent="0.2">
      <c r="B99" s="1" t="s">
        <v>49</v>
      </c>
      <c r="F99" s="6">
        <f>+F90</f>
        <v>10.799999999999999</v>
      </c>
    </row>
    <row r="100" spans="2:6" x14ac:dyDescent="0.2">
      <c r="B100" s="1" t="s">
        <v>50</v>
      </c>
      <c r="F100" s="6">
        <f>+F92</f>
        <v>47</v>
      </c>
    </row>
    <row r="101" spans="2:6" ht="12.75" thickBot="1" x14ac:dyDescent="0.25">
      <c r="B101" s="1" t="s">
        <v>51</v>
      </c>
      <c r="F101" s="8">
        <f>SUM(F98:F100)</f>
        <v>298.8</v>
      </c>
    </row>
    <row r="102" spans="2:6" ht="12.75" thickTop="1" x14ac:dyDescent="0.2"/>
    <row r="103" spans="2:6" x14ac:dyDescent="0.2">
      <c r="B103" s="1" t="s">
        <v>52</v>
      </c>
    </row>
    <row r="104" spans="2:6" x14ac:dyDescent="0.2">
      <c r="B104" s="1" t="s">
        <v>53</v>
      </c>
    </row>
    <row r="106" spans="2:6" x14ac:dyDescent="0.2">
      <c r="B106" s="1" t="s">
        <v>54</v>
      </c>
      <c r="F106" s="6">
        <f>+D91</f>
        <v>100.8</v>
      </c>
    </row>
    <row r="107" spans="2:6" x14ac:dyDescent="0.2">
      <c r="B107" s="1" t="s">
        <v>55</v>
      </c>
      <c r="F107" s="6">
        <f>+D92</f>
        <v>18</v>
      </c>
    </row>
    <row r="108" spans="2:6" x14ac:dyDescent="0.2">
      <c r="B108" s="1" t="s">
        <v>56</v>
      </c>
      <c r="F108" s="6">
        <f>SUM(F106:F107)</f>
        <v>118.8</v>
      </c>
    </row>
    <row r="170" spans="2:3" x14ac:dyDescent="0.2">
      <c r="B170" s="1" t="s">
        <v>57</v>
      </c>
    </row>
    <row r="171" spans="2:3" x14ac:dyDescent="0.2">
      <c r="B171" s="1" t="s">
        <v>3</v>
      </c>
      <c r="C171" s="3">
        <v>42094</v>
      </c>
    </row>
    <row r="172" spans="2:3" x14ac:dyDescent="0.2">
      <c r="B172" s="1" t="s">
        <v>59</v>
      </c>
      <c r="C172" s="1">
        <v>100</v>
      </c>
    </row>
    <row r="173" spans="2:3" x14ac:dyDescent="0.2">
      <c r="B173" s="1" t="s">
        <v>58</v>
      </c>
      <c r="C173" s="1">
        <f>0.19*C172</f>
        <v>19</v>
      </c>
    </row>
    <row r="174" spans="2:3" x14ac:dyDescent="0.2">
      <c r="B174" s="1" t="s">
        <v>60</v>
      </c>
      <c r="C174" s="1">
        <v>300</v>
      </c>
    </row>
    <row r="175" spans="2:3" x14ac:dyDescent="0.2">
      <c r="B175" s="1" t="s">
        <v>61</v>
      </c>
      <c r="C175" s="1">
        <f>0.19*C174</f>
        <v>57</v>
      </c>
    </row>
    <row r="179" spans="2:6" x14ac:dyDescent="0.2">
      <c r="B179" s="1" t="s">
        <v>67</v>
      </c>
      <c r="F179" s="1">
        <v>3500</v>
      </c>
    </row>
    <row r="181" spans="2:6" x14ac:dyDescent="0.2">
      <c r="B181" s="1" t="s">
        <v>62</v>
      </c>
      <c r="F181" s="1">
        <f>+C172</f>
        <v>100</v>
      </c>
    </row>
    <row r="182" spans="2:6" x14ac:dyDescent="0.2">
      <c r="B182" s="1" t="s">
        <v>63</v>
      </c>
      <c r="F182" s="1">
        <f>+C174</f>
        <v>300</v>
      </c>
    </row>
    <row r="183" spans="2:6" x14ac:dyDescent="0.2">
      <c r="B183" s="1" t="s">
        <v>64</v>
      </c>
      <c r="F183" s="5">
        <f>-SUM(C175,C173)</f>
        <v>-76</v>
      </c>
    </row>
    <row r="184" spans="2:6" x14ac:dyDescent="0.2">
      <c r="B184" s="1" t="s">
        <v>65</v>
      </c>
      <c r="F184" s="1">
        <f>SUM(F181:F183)</f>
        <v>324</v>
      </c>
    </row>
    <row r="185" spans="2:6" ht="12.75" thickBot="1" x14ac:dyDescent="0.25">
      <c r="B185" s="1" t="s">
        <v>66</v>
      </c>
      <c r="F185" s="4">
        <f>+F184+F179</f>
        <v>3824</v>
      </c>
    </row>
    <row r="186" spans="2:6" ht="12.75" thickTop="1" x14ac:dyDescent="0.2"/>
    <row r="187" spans="2:6" x14ac:dyDescent="0.2">
      <c r="B187" s="1" t="s">
        <v>68</v>
      </c>
    </row>
    <row r="189" spans="2:6" x14ac:dyDescent="0.2">
      <c r="D189" s="1" t="s">
        <v>69</v>
      </c>
      <c r="E189" s="1" t="s">
        <v>70</v>
      </c>
      <c r="F189" s="1" t="s">
        <v>71</v>
      </c>
    </row>
    <row r="190" spans="2:6" x14ac:dyDescent="0.2">
      <c r="B190" s="1" t="str">
        <f>+B181</f>
        <v>Gains on financial asset</v>
      </c>
      <c r="D190" s="1">
        <f>+F181</f>
        <v>100</v>
      </c>
      <c r="E190" s="1">
        <f>-0.19*D190</f>
        <v>-19</v>
      </c>
      <c r="F190" s="1">
        <f>SUM(D190:E190)</f>
        <v>81</v>
      </c>
    </row>
    <row r="191" spans="2:6" x14ac:dyDescent="0.2">
      <c r="B191" s="1" t="str">
        <f>+B182</f>
        <v>gains on property revaluation</v>
      </c>
      <c r="D191" s="1">
        <f>+F182</f>
        <v>300</v>
      </c>
      <c r="E191" s="1">
        <f>-0.19*D191</f>
        <v>-57</v>
      </c>
      <c r="F191" s="1">
        <f>SUM(D191:E191)</f>
        <v>243</v>
      </c>
    </row>
    <row r="192" spans="2:6" ht="12.75" thickBot="1" x14ac:dyDescent="0.25">
      <c r="D192" s="4">
        <f>SUM(D190:D191)</f>
        <v>400</v>
      </c>
      <c r="E192" s="4">
        <f t="shared" ref="E192:F192" si="5">SUM(E190:E191)</f>
        <v>-76</v>
      </c>
      <c r="F192" s="4">
        <f t="shared" si="5"/>
        <v>324</v>
      </c>
    </row>
    <row r="193" ht="12.75" thickTop="1" x14ac:dyDescent="0.2"/>
  </sheetData>
  <hyperlinks>
    <hyperlink ref="A1" location="Main!A1" display="Main" xr:uid="{76701398-8028-48FB-94F3-778B75EFE79B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35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2023-05-05T16:42:34Z</dcterms:created>
  <dcterms:modified xsi:type="dcterms:W3CDTF">2023-05-05T17:20:13Z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2023-05-05T16:42:36Z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16d051f2-949d-4ad9-85da-aa18bf42b19d</vt:lpwstr>
  </property>
  <property fmtid="{D5CDD505-2E9C-101B-9397-08002B2CF9AE}" pid="8" name="MSIP_Label_ea60d57e-af5b-4752-ac57-3e4f28ca11dc_ContentBits">
    <vt:lpwstr>0</vt:lpwstr>
  </property>
</Properties>
</file>