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535" documentId="8_{5FA2CAF7-EB86-4898-9CAF-6510B911AC56}" xr6:coauthVersionLast="47" xr6:coauthVersionMax="47" xr10:uidLastSave="{322E9D1E-7620-4C47-A849-B0F82162E4F7}"/>
  <bookViews>
    <workbookView xWindow="0" yWindow="1830" windowWidth="28800" windowHeight="14370" activeTab="1" xr2:uid="{1D4F884C-D501-4C54-A587-936850D3F000}"/>
  </bookViews>
  <sheets>
    <sheet name="Main" sheetId="1" r:id="rId1"/>
    <sheet name="Module 7" sheetId="2" r:id="rId2"/>
    <sheet name="WSE7.1" sheetId="3" r:id="rId3"/>
    <sheet name="WSE7.2" sheetId="5" r:id="rId4"/>
    <sheet name="WSE7.3"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8" i="6" l="1"/>
  <c r="C98" i="6"/>
  <c r="C101" i="6" s="1"/>
  <c r="C96" i="6"/>
  <c r="C97" i="6" s="1"/>
  <c r="C99" i="6" s="1"/>
  <c r="C88" i="6"/>
  <c r="C82" i="6"/>
  <c r="C78" i="6"/>
  <c r="C76" i="6"/>
  <c r="C77" i="6" s="1"/>
  <c r="C81" i="6" s="1"/>
  <c r="C56" i="6"/>
  <c r="C154" i="5"/>
  <c r="C141" i="5"/>
  <c r="C142" i="5" s="1"/>
  <c r="C131" i="5"/>
  <c r="C132" i="5" s="1"/>
  <c r="C120" i="5"/>
  <c r="C118" i="5"/>
  <c r="C133" i="5" s="1"/>
  <c r="D106" i="3"/>
  <c r="C100" i="3"/>
  <c r="C104" i="3" s="1"/>
  <c r="D87" i="3"/>
  <c r="D85" i="3"/>
  <c r="D86" i="3" s="1"/>
  <c r="D88" i="3" s="1"/>
  <c r="C102" i="3" l="1"/>
  <c r="D105" i="3" s="1"/>
  <c r="E90" i="5"/>
  <c r="F91" i="5" s="1"/>
  <c r="D75" i="5"/>
  <c r="C74" i="5"/>
  <c r="D74" i="5"/>
  <c r="F68" i="5"/>
  <c r="E85" i="5"/>
  <c r="F64" i="5"/>
  <c r="D50" i="5"/>
  <c r="E62" i="5" s="1"/>
  <c r="D78" i="5" s="1"/>
  <c r="E80" i="5" s="1"/>
  <c r="F81" i="5" s="1"/>
  <c r="C63" i="3"/>
  <c r="D63" i="3"/>
  <c r="E67" i="3" s="1"/>
  <c r="D49" i="3"/>
  <c r="D51" i="3" s="1"/>
  <c r="E55" i="3" s="1"/>
  <c r="C46" i="3"/>
  <c r="D44" i="3"/>
  <c r="E56" i="3" s="1"/>
  <c r="D26" i="3"/>
  <c r="C45" i="3"/>
  <c r="C59" i="2"/>
  <c r="D59" i="2"/>
  <c r="E63" i="2" s="1"/>
  <c r="D29" i="2"/>
  <c r="D30" i="2" s="1"/>
  <c r="C47" i="2"/>
  <c r="D47" i="2"/>
  <c r="D60" i="2" s="1"/>
  <c r="F64" i="2" s="1"/>
  <c r="D34" i="2"/>
  <c r="D36" i="2" s="1"/>
  <c r="E100" i="5" l="1"/>
  <c r="D76" i="5"/>
  <c r="D73" i="5"/>
  <c r="D77" i="5" s="1"/>
  <c r="E63" i="5"/>
  <c r="F65" i="2"/>
  <c r="D61" i="2"/>
  <c r="D64" i="3"/>
  <c r="F69" i="3" s="1"/>
  <c r="D46" i="3"/>
  <c r="D52" i="3" s="1"/>
  <c r="E54" i="3" s="1"/>
  <c r="F57" i="3" s="1"/>
  <c r="E40" i="2"/>
  <c r="E38" i="2"/>
  <c r="D48" i="2"/>
  <c r="D49" i="2" s="1"/>
  <c r="F52" i="2" s="1"/>
  <c r="E51" i="2" s="1"/>
  <c r="E39" i="2"/>
  <c r="F86" i="5" l="1"/>
  <c r="D65" i="3"/>
  <c r="F68" i="3" s="1"/>
  <c r="F41" i="2"/>
  <c r="F87" i="5" l="1"/>
  <c r="E97" i="5"/>
</calcChain>
</file>

<file path=xl/sharedStrings.xml><?xml version="1.0" encoding="utf-8"?>
<sst xmlns="http://schemas.openxmlformats.org/spreadsheetml/2006/main" count="288" uniqueCount="220">
  <si>
    <t>Main</t>
  </si>
  <si>
    <t>Module</t>
  </si>
  <si>
    <t>WSE</t>
  </si>
  <si>
    <t>Module 7</t>
  </si>
  <si>
    <t>Class Notes</t>
  </si>
  <si>
    <t>Activity 1</t>
  </si>
  <si>
    <t>Stewart</t>
  </si>
  <si>
    <t>YE</t>
  </si>
  <si>
    <t>carrying amounr</t>
  </si>
  <si>
    <t>cost</t>
  </si>
  <si>
    <t>AD</t>
  </si>
  <si>
    <t>depr</t>
  </si>
  <si>
    <t>years SL</t>
  </si>
  <si>
    <t>FV</t>
  </si>
  <si>
    <t>selling cost</t>
  </si>
  <si>
    <t>selling costs</t>
  </si>
  <si>
    <t>held at lower of NBV and FVLCTS</t>
  </si>
  <si>
    <t>FVLCTS</t>
  </si>
  <si>
    <t>Selling cost</t>
  </si>
  <si>
    <t>reverse impairment</t>
  </si>
  <si>
    <t>depr charge for year</t>
  </si>
  <si>
    <t>11/180</t>
  </si>
  <si>
    <t>&lt;&lt;&lt;&lt;remember the depr charge from date held for sale and year end date.</t>
  </si>
  <si>
    <t>dr - NCA held for sale</t>
  </si>
  <si>
    <t>dr - SPL impairment loss</t>
  </si>
  <si>
    <t>dr - Fleet AD</t>
  </si>
  <si>
    <t>cr - Fleet cost</t>
  </si>
  <si>
    <t>being classification to NCA assets held for sale.</t>
  </si>
  <si>
    <t>being reversal of impairment loss on NCAHFS</t>
  </si>
  <si>
    <t>LCTS</t>
  </si>
  <si>
    <t>dr - NCAHFS</t>
  </si>
  <si>
    <t>cr - SPL reversal of impairment</t>
  </si>
  <si>
    <t>&lt;&lt;&lt;reversal goes aginst NCAHFS</t>
  </si>
  <si>
    <t>cr - NCAHFS</t>
  </si>
  <si>
    <t>CA</t>
  </si>
  <si>
    <t>Gain on disposal</t>
  </si>
  <si>
    <t>dr - Bank</t>
  </si>
  <si>
    <t>cr - SPL gain on disposal</t>
  </si>
  <si>
    <t>being gain on disposal of NCAHFS</t>
  </si>
  <si>
    <t>WSE7.1</t>
  </si>
  <si>
    <t>Pereia plc</t>
  </si>
  <si>
    <t>Policy is straight line 40 years</t>
  </si>
  <si>
    <t>months</t>
  </si>
  <si>
    <t>NBV</t>
  </si>
  <si>
    <t>lower fo CA and FVLCTS</t>
  </si>
  <si>
    <t>impairment to recognise</t>
  </si>
  <si>
    <t>dr - Property AD</t>
  </si>
  <si>
    <t>cr - Property cost</t>
  </si>
  <si>
    <t>Sale</t>
  </si>
  <si>
    <t>proceeds</t>
  </si>
  <si>
    <t>gain on sale</t>
  </si>
  <si>
    <t>cr - SPL gain on sale</t>
  </si>
  <si>
    <t>dr - bank</t>
  </si>
  <si>
    <t>Nailed the journals but crucially there are marks in these questions for the chat around how and why to clasffiy.  Stock sentences which need to be included.</t>
  </si>
  <si>
    <t>Have included these stock sentences in italics</t>
  </si>
  <si>
    <t>Requirement 1</t>
  </si>
  <si>
    <t>the sale of the property qualified as highly probable on 01/09/2028 as:</t>
  </si>
  <si>
    <t>&gt;on 31/07/2028 the board (committed) to sell the asser</t>
  </si>
  <si>
    <t>&gt;on 01/09/2027 the property was actively marketed</t>
  </si>
  <si>
    <t>&gt;the property was sold at a reasonable price, not significantly different to its carrying amount</t>
  </si>
  <si>
    <t>&gt;the sale was made on 15/04/2028, within 12 months of 01/09/2028 (as expected)</t>
  </si>
  <si>
    <t>The asset shold be depreciated up to 01/09/2028 to give th ecarrying amount of £8,375k, at which point it is classified as a NCAHFS, spereatey from PPE</t>
  </si>
  <si>
    <t>On classification as a NCAHFS at of £8,300k, and impairment loss of £75k is recognised in profit and loss.</t>
  </si>
  <si>
    <t>There are no significant change in FV to 31/12/2028 so there is no reversal of original impairment nor is there further impairment.</t>
  </si>
  <si>
    <t>being impairment loss on property transferred to non-current assets classified as held for sale</t>
  </si>
  <si>
    <t>being gain on disposal of non-current assets classified as held for sale</t>
  </si>
  <si>
    <t>&lt;&lt;&lt;&lt;&lt;this is a good habit to get into as these appear on the tutor answer templates.</t>
  </si>
  <si>
    <t>Nonc current assets held for sale and discontinued operations</t>
  </si>
  <si>
    <t>IFRS 5</t>
  </si>
  <si>
    <t>read through 7.3 presentation and disclosure for homework</t>
  </si>
  <si>
    <t>Kizys plc</t>
  </si>
  <si>
    <t>Fibre optics</t>
  </si>
  <si>
    <t>Assets held for sale question</t>
  </si>
  <si>
    <t>decision made by the board to sell on 31/3/24</t>
  </si>
  <si>
    <t>£'000</t>
  </si>
  <si>
    <t>LCOD</t>
  </si>
  <si>
    <t>as at 31/12/24</t>
  </si>
  <si>
    <t>no depreciation charge from 01/06 as asset move to held for sale</t>
  </si>
  <si>
    <t>this is because the board has decided to sell</t>
  </si>
  <si>
    <t xml:space="preserve">it has been marketed </t>
  </si>
  <si>
    <t>it sold within 12m</t>
  </si>
  <si>
    <t>dr - SPL impeirment</t>
  </si>
  <si>
    <t>cr - PPE cost</t>
  </si>
  <si>
    <t xml:space="preserve">being asset classfied as NCAHFS </t>
  </si>
  <si>
    <t>being sale of NCAHFS</t>
  </si>
  <si>
    <t>cr - bank</t>
  </si>
  <si>
    <t>being settlement of outstanding fibre optic liabilities</t>
  </si>
  <si>
    <t>Classfication</t>
  </si>
  <si>
    <t>Remeasurement</t>
  </si>
  <si>
    <t>FV net asset LCTS</t>
  </si>
  <si>
    <t>FV liabilities</t>
  </si>
  <si>
    <t>FV assets LCTS</t>
  </si>
  <si>
    <t>Increase in value</t>
  </si>
  <si>
    <t>reversal of impairment loss</t>
  </si>
  <si>
    <t>&lt;&lt;can only increase to the prior carry / cumulative total of all previous impairments</t>
  </si>
  <si>
    <t>cr - SPL reversal of impairment loss at year end</t>
  </si>
  <si>
    <t>cr - Liabilities directly associated with non-current assets classified as held for sale</t>
  </si>
  <si>
    <t>Dr - Trade payables</t>
  </si>
  <si>
    <t>dr - Liabilities directly associated with non-current assets classified as held for sale</t>
  </si>
  <si>
    <t>being settlement of liabilities directly associated with non-current assets classified as held for sale</t>
  </si>
  <si>
    <t>Statement of financial position</t>
  </si>
  <si>
    <t>NCAHFS</t>
  </si>
  <si>
    <t>Current assets</t>
  </si>
  <si>
    <t>Current liabilities</t>
  </si>
  <si>
    <t>Liabilities directly associated with non-current assets classified as held for sale</t>
  </si>
  <si>
    <t>WSE7.2</t>
  </si>
  <si>
    <t>Y/E 31 Dec 20x7</t>
  </si>
  <si>
    <t>The sale of the property qualified as highly probable on 1 September 20X7 as:</t>
  </si>
  <si>
    <t>• on 31 July 20X7 the board decided (committed) to sell the asset;</t>
  </si>
  <si>
    <t>• on 1 September 20X7 the property was actively marketed;</t>
  </si>
  <si>
    <t>• the property was sold at a reasonable price, not significantly different to its carrying amount; and</t>
  </si>
  <si>
    <t>• the sale was made on 15 April 20X8, within 12 months of 1 September 20X7 (as</t>
  </si>
  <si>
    <t>expected).</t>
  </si>
  <si>
    <t>Cost (Bought 1 March 20x1)</t>
  </si>
  <si>
    <t>Accum Dep'n</t>
  </si>
  <si>
    <t>10,000 x 78/480</t>
  </si>
  <si>
    <t>Carrying amount</t>
  </si>
  <si>
    <t>8,400-100</t>
  </si>
  <si>
    <t>Impairment Loss</t>
  </si>
  <si>
    <t>Dr Held for sale</t>
  </si>
  <si>
    <t>Dr Accum Dep'n PPE</t>
  </si>
  <si>
    <t>Dr P&amp;L Impairment Loss</t>
  </si>
  <si>
    <t>Cr PPE Cost</t>
  </si>
  <si>
    <t>Being reclassficiation to NCA held for sale</t>
  </si>
  <si>
    <t>There is no significant change in fair value to 31 December 20X7 and so there is no reversal
of original impairment nor is there further impairment.</t>
  </si>
  <si>
    <t>Proceeds</t>
  </si>
  <si>
    <t>Selling Costs</t>
  </si>
  <si>
    <t>Net Selling Price</t>
  </si>
  <si>
    <t>&lt;Less selling costs</t>
  </si>
  <si>
    <t>Carrying Amount</t>
  </si>
  <si>
    <t>Dr Bank</t>
  </si>
  <si>
    <t>Cr Gain on Disposal P&amp;L</t>
  </si>
  <si>
    <t>Cr Held for sale</t>
  </si>
  <si>
    <t>Being gain on disposal of held for sale asset</t>
  </si>
  <si>
    <t>Y/E 31 Dec 20X4 and 20X5</t>
  </si>
  <si>
    <t>The sale of the property qualified as highly probable on 1 June 20x4 as:</t>
  </si>
  <si>
    <t>- The board decided on 31 March 20x4 to sell the division</t>
  </si>
  <si>
    <t>- A plan was drawn up</t>
  </si>
  <si>
    <t>- Division was put up for sale</t>
  </si>
  <si>
    <t>• the sale was made on 1 April 20x5, within 12 months of 1 June 20x4</t>
  </si>
  <si>
    <t>15,600-200</t>
  </si>
  <si>
    <t>Dr Trade Payables</t>
  </si>
  <si>
    <t>Cr Liabilitiess - Held for sale</t>
  </si>
  <si>
    <t>being liabilities of the division transferred to liabilities directly associated with non-current assets classified as held for sale</t>
  </si>
  <si>
    <t>Revaluation at 31 Dec 20x4</t>
  </si>
  <si>
    <t>Carrying amount at 1 June 20x4</t>
  </si>
  <si>
    <t>Fair value of assets less costs to sell</t>
  </si>
  <si>
    <t>14,700+1,600 (liabilities)</t>
  </si>
  <si>
    <t>Reveral of impairment loss</t>
  </si>
  <si>
    <t>Cr P&amp;L Impairment loss</t>
  </si>
  <si>
    <t>being reversal of impairment loss at year end</t>
  </si>
  <si>
    <t>Sale at 1 April 20X5</t>
  </si>
  <si>
    <t>Net selling price</t>
  </si>
  <si>
    <t>Carrying Amount after reversal of impairment</t>
  </si>
  <si>
    <t>16,300-400</t>
  </si>
  <si>
    <t>Cr Gain on disposal P&amp;L</t>
  </si>
  <si>
    <t>Dr Liabilities - NCA held for sale</t>
  </si>
  <si>
    <t>Cr Bank</t>
  </si>
  <si>
    <t>Requirement 2 - SOFP as at 31 Dec 20x4</t>
  </si>
  <si>
    <t>Non-current assets</t>
  </si>
  <si>
    <t>Assets held for sale</t>
  </si>
  <si>
    <t>Liabilities - NCA held for sale</t>
  </si>
  <si>
    <t>Prestwick Warehouse</t>
  </si>
  <si>
    <t>Burper plc (‘Burper’) can still treat the Prestwick warehouse as held for sale as the failure to see the asset within one year was due to circumstances not in Burper’s control.</t>
  </si>
  <si>
    <t>Carrying amount at 31 Oct 2018</t>
  </si>
  <si>
    <t>&lt;Sales price</t>
  </si>
  <si>
    <t>Reversal of existing impairment</t>
  </si>
  <si>
    <t>The warehouse should be remeasured to its fair value less costs to sell (‘FVLCTS’) at 31 October 20X8 which gives rise to a £20k reversal of a previous impairment.</t>
  </si>
  <si>
    <t>Dr - NCA Held for sale</t>
  </si>
  <si>
    <t>Cr - P&amp;L Reversal of impairment</t>
  </si>
  <si>
    <t>Leeds Warehouse</t>
  </si>
  <si>
    <t>The sale of the property was held as available for sale and highly probable as:</t>
  </si>
  <si>
    <t>- Actively marketed on 1 May 20x8</t>
  </si>
  <si>
    <t>- A sale is expected to be made within 12 months before December 20x8</t>
  </si>
  <si>
    <t>- the property is to be sold at a reasonable price compared to fair value</t>
  </si>
  <si>
    <t>The assets should be depreciated up to 1 May 20X8, at which point they are classified as non-current assets held for sale, separately from property, plant and equipment.</t>
  </si>
  <si>
    <t>On classification as a non-current asset held for sale, the assets must be classified at the lower of carrying amount and FVLCTS, leading to an impairment loss on the equipment to be recognised in profit or loss.</t>
  </si>
  <si>
    <t>Depreciation charged automatically between 1 May 20X8 and 31 October 20X8 must be removed.</t>
  </si>
  <si>
    <t>There is no change in fair value to 31 October 20X8 and so there is no reversal of original impairment nor is there further impairment.</t>
  </si>
  <si>
    <t>Cost</t>
  </si>
  <si>
    <t>Accum dep'n - warehouse</t>
  </si>
  <si>
    <t>520 x 174/(40x12)</t>
  </si>
  <si>
    <t>Carrying amount 1 May 20x8</t>
  </si>
  <si>
    <t>387-20</t>
  </si>
  <si>
    <t>Impairment loss</t>
  </si>
  <si>
    <t>As FVLCTS is higher than CA, no impairment loss.</t>
  </si>
  <si>
    <t>being reclassification to non-current assets held for sale</t>
  </si>
  <si>
    <t>Depreciation that needs removed as automatically charges</t>
  </si>
  <si>
    <t>Charge for period 1 May 20x8 to 31 Oct 20x8</t>
  </si>
  <si>
    <t>520 x 6/480</t>
  </si>
  <si>
    <t>Cr P&amp;L Depreciation charge</t>
  </si>
  <si>
    <t>Being correction of automatic posting of depreciation</t>
  </si>
  <si>
    <t>Equipment</t>
  </si>
  <si>
    <t>Cost 1 Nov</t>
  </si>
  <si>
    <t>100 x (102/120)</t>
  </si>
  <si>
    <t>13-1</t>
  </si>
  <si>
    <t>Dr NCA Held for sale</t>
  </si>
  <si>
    <t>Dr Accum Dep'n P&amp;M</t>
  </si>
  <si>
    <t>Dr P&amp;L - Impairment loss</t>
  </si>
  <si>
    <t>Cr - P&amp;M Cost</t>
  </si>
  <si>
    <t>Being reclassification to non-current assets held for sale</t>
  </si>
  <si>
    <t>Charge for 1 May 20x8-31 Oct 20x8</t>
  </si>
  <si>
    <t>100 x 6/120</t>
  </si>
  <si>
    <t>Being correction of automatic depreciation posting</t>
  </si>
  <si>
    <t>In order to be classified as held for sale, a number of criteria must be met:</t>
  </si>
  <si>
    <r>
      <t>·</t>
    </r>
    <r>
      <rPr>
        <sz val="7"/>
        <color theme="1"/>
        <rFont val="Times New Roman"/>
        <family val="1"/>
      </rPr>
      <t xml:space="preserve">         </t>
    </r>
    <r>
      <rPr>
        <sz val="11"/>
        <color theme="1"/>
        <rFont val="Calibri"/>
        <family val="2"/>
        <scheme val="minor"/>
      </rPr>
      <t>The asset must be available for sale in its present condition</t>
    </r>
  </si>
  <si>
    <r>
      <t>·</t>
    </r>
    <r>
      <rPr>
        <sz val="7"/>
        <color theme="1"/>
        <rFont val="Times New Roman"/>
        <family val="1"/>
      </rPr>
      <t xml:space="preserve">         </t>
    </r>
    <r>
      <rPr>
        <sz val="11"/>
        <color theme="1"/>
        <rFont val="Calibri"/>
        <family val="2"/>
        <scheme val="minor"/>
      </rPr>
      <t>A sale must be highly probable</t>
    </r>
  </si>
  <si>
    <r>
      <t>·</t>
    </r>
    <r>
      <rPr>
        <sz val="7"/>
        <color theme="1"/>
        <rFont val="Times New Roman"/>
        <family val="1"/>
      </rPr>
      <t xml:space="preserve">         </t>
    </r>
    <r>
      <rPr>
        <sz val="11"/>
        <color theme="1"/>
        <rFont val="Calibri"/>
        <family val="2"/>
        <scheme val="minor"/>
      </rPr>
      <t>The appropriate level of management must be committed to selling the asset</t>
    </r>
  </si>
  <si>
    <r>
      <t>·</t>
    </r>
    <r>
      <rPr>
        <sz val="7"/>
        <color theme="1"/>
        <rFont val="Times New Roman"/>
        <family val="1"/>
      </rPr>
      <t xml:space="preserve">         </t>
    </r>
    <r>
      <rPr>
        <sz val="11"/>
        <color theme="1"/>
        <rFont val="Calibri"/>
        <family val="2"/>
        <scheme val="minor"/>
      </rPr>
      <t>The asset must be actively marketed at a reasonable price compared to fair value</t>
    </r>
  </si>
  <si>
    <r>
      <t>·</t>
    </r>
    <r>
      <rPr>
        <sz val="7"/>
        <color theme="1"/>
        <rFont val="Times New Roman"/>
        <family val="1"/>
      </rPr>
      <t xml:space="preserve">         </t>
    </r>
    <r>
      <rPr>
        <sz val="11"/>
        <color theme="1"/>
        <rFont val="Calibri"/>
        <family val="2"/>
        <scheme val="minor"/>
      </rPr>
      <t>A sale should be expected within 12 months of classification</t>
    </r>
  </si>
  <si>
    <r>
      <t>·</t>
    </r>
    <r>
      <rPr>
        <sz val="7"/>
        <color theme="1"/>
        <rFont val="Times New Roman"/>
        <family val="1"/>
      </rPr>
      <t xml:space="preserve">         </t>
    </r>
    <r>
      <rPr>
        <sz val="11"/>
        <color theme="1"/>
        <rFont val="Calibri"/>
        <family val="2"/>
        <scheme val="minor"/>
      </rPr>
      <t>Significant changes to the sales plan must be unlikely</t>
    </r>
  </si>
  <si>
    <t>An extension beyond the 12 month period is possible if a delay is due to circumstances beyond the entity’s control and the entity remains committed to its plan to sell the asset.</t>
  </si>
  <si>
    <t>Date criteria are satisfied</t>
  </si>
  <si>
    <t>Accounting treatment</t>
  </si>
  <si>
    <t>Criteria met before the year end date</t>
  </si>
  <si>
    <t>Accounted for and disclosed as held for sale</t>
  </si>
  <si>
    <t>Criteria are met after the year-end date</t>
  </si>
  <si>
    <t>The asset or disposal group should not be classified as held for sale</t>
  </si>
  <si>
    <t>Criteria are met after the year and date but before financial statements are authorised</t>
  </si>
  <si>
    <t>Certain disclosures are required (see section 3.2 in notes) Not HFS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</si>
</sst>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3"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i/>
      <sz val="11"/>
      <color rgb="FFFF0000"/>
      <name val="Calibri"/>
      <family val="2"/>
      <scheme val="minor"/>
    </font>
    <font>
      <b/>
      <u/>
      <sz val="11"/>
      <color theme="1"/>
      <name val="Calibri"/>
      <family val="2"/>
      <scheme val="minor"/>
    </font>
    <font>
      <sz val="11"/>
      <color theme="1"/>
      <name val="Symbol"/>
      <family val="1"/>
      <charset val="2"/>
    </font>
    <font>
      <sz val="7"/>
      <color theme="1"/>
      <name val="Times New Roman"/>
      <family val="1"/>
    </font>
  </fonts>
  <fills count="3">
    <fill>
      <patternFill patternType="none"/>
    </fill>
    <fill>
      <patternFill patternType="gray125"/>
    </fill>
    <fill>
      <patternFill patternType="solid">
        <fgColor rgb="FF92D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32">
    <xf numFmtId="0" fontId="0" fillId="0" borderId="0" xfId="0"/>
    <xf numFmtId="0" fontId="1" fillId="0" borderId="0" xfId="0" applyFont="1"/>
    <xf numFmtId="0" fontId="2" fillId="0" borderId="0" xfId="1"/>
    <xf numFmtId="14" fontId="1" fillId="0" borderId="0" xfId="0" applyNumberFormat="1" applyFont="1"/>
    <xf numFmtId="3" fontId="1" fillId="0" borderId="0" xfId="0" applyNumberFormat="1" applyFont="1"/>
    <xf numFmtId="3" fontId="3" fillId="0" borderId="0" xfId="0" applyNumberFormat="1" applyFont="1"/>
    <xf numFmtId="0" fontId="1" fillId="0" borderId="0" xfId="0" quotePrefix="1" applyFont="1"/>
    <xf numFmtId="0" fontId="1" fillId="2" borderId="0" xfId="0" applyFont="1" applyFill="1"/>
    <xf numFmtId="3" fontId="1" fillId="0" borderId="0" xfId="0" applyNumberFormat="1" applyFont="1" applyBorder="1"/>
    <xf numFmtId="0" fontId="3" fillId="0" borderId="0" xfId="0" applyFont="1"/>
    <xf numFmtId="3" fontId="3" fillId="0" borderId="0" xfId="0" applyNumberFormat="1" applyFont="1" applyBorder="1"/>
    <xf numFmtId="0" fontId="4" fillId="0" borderId="0" xfId="0" applyFont="1"/>
    <xf numFmtId="0" fontId="4" fillId="2" borderId="0" xfId="0" applyFont="1" applyFill="1"/>
    <xf numFmtId="0" fontId="7" fillId="0" borderId="0" xfId="0" applyFont="1"/>
    <xf numFmtId="164" fontId="0" fillId="0" borderId="0" xfId="2" applyNumberFormat="1" applyFont="1"/>
    <xf numFmtId="0" fontId="6" fillId="0" borderId="0" xfId="0" applyFont="1"/>
    <xf numFmtId="164" fontId="0" fillId="0" borderId="1" xfId="2" applyNumberFormat="1" applyFont="1" applyBorder="1"/>
    <xf numFmtId="0" fontId="8" fillId="0" borderId="0" xfId="0" applyFont="1"/>
    <xf numFmtId="0" fontId="0" fillId="0" borderId="0" xfId="0" quotePrefix="1"/>
    <xf numFmtId="164" fontId="0" fillId="0" borderId="2" xfId="2" applyNumberFormat="1" applyFont="1" applyBorder="1"/>
    <xf numFmtId="0" fontId="0" fillId="0" borderId="0" xfId="0" applyAlignment="1">
      <alignment horizontal="left" wrapText="1"/>
    </xf>
    <xf numFmtId="0" fontId="9" fillId="0" borderId="0" xfId="0" applyFont="1"/>
    <xf numFmtId="0" fontId="0" fillId="0" borderId="0" xfId="0" applyAlignment="1">
      <alignment wrapText="1"/>
    </xf>
    <xf numFmtId="0" fontId="10" fillId="0" borderId="0" xfId="0" applyFont="1"/>
    <xf numFmtId="49" fontId="0" fillId="0" borderId="0" xfId="2" applyNumberFormat="1" applyFont="1"/>
    <xf numFmtId="0" fontId="0" fillId="0" borderId="0" xfId="0" applyAlignment="1">
      <alignment vertical="center"/>
    </xf>
    <xf numFmtId="0" fontId="11" fillId="0" borderId="0" xfId="0" applyFont="1" applyAlignment="1">
      <alignment horizontal="left" vertical="center" indent="5"/>
    </xf>
    <xf numFmtId="0" fontId="1" fillId="0" borderId="0" xfId="0" applyFont="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12</xdr:col>
      <xdr:colOff>343884</xdr:colOff>
      <xdr:row>24</xdr:row>
      <xdr:rowOff>133767</xdr:rowOff>
    </xdr:to>
    <xdr:pic>
      <xdr:nvPicPr>
        <xdr:cNvPr id="2" name="Picture 1">
          <a:extLst>
            <a:ext uri="{FF2B5EF4-FFF2-40B4-BE49-F238E27FC236}">
              <a16:creationId xmlns:a16="http://schemas.microsoft.com/office/drawing/2014/main" id="{62C17682-6A61-3B37-4212-B0573F4AFAE6}"/>
            </a:ext>
          </a:extLst>
        </xdr:cNvPr>
        <xdr:cNvPicPr>
          <a:picLocks noChangeAspect="1"/>
        </xdr:cNvPicPr>
      </xdr:nvPicPr>
      <xdr:blipFill>
        <a:blip xmlns:r="http://schemas.openxmlformats.org/officeDocument/2006/relationships" r:embed="rId1"/>
        <a:stretch>
          <a:fillRect/>
        </a:stretch>
      </xdr:blipFill>
      <xdr:spPr>
        <a:xfrm>
          <a:off x="609600" y="1714500"/>
          <a:ext cx="7049484" cy="29912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30153</xdr:colOff>
      <xdr:row>29</xdr:row>
      <xdr:rowOff>145677</xdr:rowOff>
    </xdr:from>
    <xdr:to>
      <xdr:col>16</xdr:col>
      <xdr:colOff>494952</xdr:colOff>
      <xdr:row>50</xdr:row>
      <xdr:rowOff>145677</xdr:rowOff>
    </xdr:to>
    <xdr:pic>
      <xdr:nvPicPr>
        <xdr:cNvPr id="2" name="Picture 1">
          <a:extLst>
            <a:ext uri="{FF2B5EF4-FFF2-40B4-BE49-F238E27FC236}">
              <a16:creationId xmlns:a16="http://schemas.microsoft.com/office/drawing/2014/main" id="{FD5E1F2E-E1E2-EC39-513A-52901360EC08}"/>
            </a:ext>
          </a:extLst>
        </xdr:cNvPr>
        <xdr:cNvPicPr>
          <a:picLocks noChangeAspect="1"/>
        </xdr:cNvPicPr>
      </xdr:nvPicPr>
      <xdr:blipFill>
        <a:blip xmlns:r="http://schemas.openxmlformats.org/officeDocument/2006/relationships" r:embed="rId1"/>
        <a:stretch>
          <a:fillRect/>
        </a:stretch>
      </xdr:blipFill>
      <xdr:spPr>
        <a:xfrm>
          <a:off x="6170977" y="1748118"/>
          <a:ext cx="4095505" cy="3294529"/>
        </a:xfrm>
        <a:prstGeom prst="rect">
          <a:avLst/>
        </a:prstGeom>
      </xdr:spPr>
    </xdr:pic>
    <xdr:clientData/>
  </xdr:twoCellAnchor>
  <xdr:twoCellAnchor editAs="oneCell">
    <xdr:from>
      <xdr:col>10</xdr:col>
      <xdr:colOff>0</xdr:colOff>
      <xdr:row>54</xdr:row>
      <xdr:rowOff>0</xdr:rowOff>
    </xdr:from>
    <xdr:to>
      <xdr:col>21</xdr:col>
      <xdr:colOff>450348</xdr:colOff>
      <xdr:row>65</xdr:row>
      <xdr:rowOff>84297</xdr:rowOff>
    </xdr:to>
    <xdr:pic>
      <xdr:nvPicPr>
        <xdr:cNvPr id="3" name="Picture 2">
          <a:extLst>
            <a:ext uri="{FF2B5EF4-FFF2-40B4-BE49-F238E27FC236}">
              <a16:creationId xmlns:a16="http://schemas.microsoft.com/office/drawing/2014/main" id="{DDBC3425-9441-464A-0FCD-B02909420A4F}"/>
            </a:ext>
          </a:extLst>
        </xdr:cNvPr>
        <xdr:cNvPicPr>
          <a:picLocks noChangeAspect="1"/>
        </xdr:cNvPicPr>
      </xdr:nvPicPr>
      <xdr:blipFill>
        <a:blip xmlns:r="http://schemas.openxmlformats.org/officeDocument/2006/relationships" r:embed="rId2"/>
        <a:stretch>
          <a:fillRect/>
        </a:stretch>
      </xdr:blipFill>
      <xdr:spPr>
        <a:xfrm>
          <a:off x="6140824" y="5524500"/>
          <a:ext cx="7106642" cy="18100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6</xdr:col>
      <xdr:colOff>1</xdr:colOff>
      <xdr:row>17</xdr:row>
      <xdr:rowOff>79635</xdr:rowOff>
    </xdr:to>
    <xdr:pic>
      <xdr:nvPicPr>
        <xdr:cNvPr id="2" name="Picture 1">
          <a:extLst>
            <a:ext uri="{FF2B5EF4-FFF2-40B4-BE49-F238E27FC236}">
              <a16:creationId xmlns:a16="http://schemas.microsoft.com/office/drawing/2014/main" id="{8985BC8C-917B-4C5D-8ECE-86E73A5FE9B9}"/>
            </a:ext>
          </a:extLst>
        </xdr:cNvPr>
        <xdr:cNvPicPr>
          <a:picLocks noChangeAspect="1"/>
        </xdr:cNvPicPr>
      </xdr:nvPicPr>
      <xdr:blipFill>
        <a:blip xmlns:r="http://schemas.openxmlformats.org/officeDocument/2006/relationships" r:embed="rId1"/>
        <a:stretch>
          <a:fillRect/>
        </a:stretch>
      </xdr:blipFill>
      <xdr:spPr>
        <a:xfrm>
          <a:off x="605119" y="190501"/>
          <a:ext cx="3025588" cy="25897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145830</xdr:colOff>
      <xdr:row>36</xdr:row>
      <xdr:rowOff>0</xdr:rowOff>
    </xdr:to>
    <xdr:pic>
      <xdr:nvPicPr>
        <xdr:cNvPr id="2" name="Picture 1">
          <a:extLst>
            <a:ext uri="{FF2B5EF4-FFF2-40B4-BE49-F238E27FC236}">
              <a16:creationId xmlns:a16="http://schemas.microsoft.com/office/drawing/2014/main" id="{F3F16105-4965-4F64-94C9-23FFA98E99F3}"/>
            </a:ext>
          </a:extLst>
        </xdr:cNvPr>
        <xdr:cNvPicPr>
          <a:picLocks noChangeAspect="1"/>
        </xdr:cNvPicPr>
      </xdr:nvPicPr>
      <xdr:blipFill>
        <a:blip xmlns:r="http://schemas.openxmlformats.org/officeDocument/2006/relationships" r:embed="rId1"/>
        <a:stretch>
          <a:fillRect/>
        </a:stretch>
      </xdr:blipFill>
      <xdr:spPr>
        <a:xfrm>
          <a:off x="612321" y="190500"/>
          <a:ext cx="3846973" cy="5238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523875</xdr:colOff>
      <xdr:row>20</xdr:row>
      <xdr:rowOff>111880</xdr:rowOff>
    </xdr:to>
    <xdr:pic>
      <xdr:nvPicPr>
        <xdr:cNvPr id="2" name="Picture 1">
          <a:extLst>
            <a:ext uri="{FF2B5EF4-FFF2-40B4-BE49-F238E27FC236}">
              <a16:creationId xmlns:a16="http://schemas.microsoft.com/office/drawing/2014/main" id="{F8077EAF-D73F-4620-A179-F38BA2DA51C3}"/>
            </a:ext>
          </a:extLst>
        </xdr:cNvPr>
        <xdr:cNvPicPr>
          <a:picLocks noChangeAspect="1"/>
        </xdr:cNvPicPr>
      </xdr:nvPicPr>
      <xdr:blipFill>
        <a:blip xmlns:r="http://schemas.openxmlformats.org/officeDocument/2006/relationships" r:embed="rId1"/>
        <a:stretch>
          <a:fillRect/>
        </a:stretch>
      </xdr:blipFill>
      <xdr:spPr>
        <a:xfrm>
          <a:off x="609600" y="152400"/>
          <a:ext cx="3733800" cy="3007480"/>
        </a:xfrm>
        <a:prstGeom prst="rect">
          <a:avLst/>
        </a:prstGeom>
      </xdr:spPr>
    </xdr:pic>
    <xdr:clientData/>
  </xdr:twoCellAnchor>
  <xdr:twoCellAnchor editAs="oneCell">
    <xdr:from>
      <xdr:col>1</xdr:col>
      <xdr:colOff>1</xdr:colOff>
      <xdr:row>21</xdr:row>
      <xdr:rowOff>0</xdr:rowOff>
    </xdr:from>
    <xdr:to>
      <xdr:col>5</xdr:col>
      <xdr:colOff>573720</xdr:colOff>
      <xdr:row>47</xdr:row>
      <xdr:rowOff>95250</xdr:rowOff>
    </xdr:to>
    <xdr:pic>
      <xdr:nvPicPr>
        <xdr:cNvPr id="3" name="Picture 2">
          <a:extLst>
            <a:ext uri="{FF2B5EF4-FFF2-40B4-BE49-F238E27FC236}">
              <a16:creationId xmlns:a16="http://schemas.microsoft.com/office/drawing/2014/main" id="{60057C42-E510-4933-BD6B-7DCE8A074968}"/>
            </a:ext>
          </a:extLst>
        </xdr:cNvPr>
        <xdr:cNvPicPr>
          <a:picLocks noChangeAspect="1"/>
        </xdr:cNvPicPr>
      </xdr:nvPicPr>
      <xdr:blipFill>
        <a:blip xmlns:r="http://schemas.openxmlformats.org/officeDocument/2006/relationships" r:embed="rId2"/>
        <a:stretch>
          <a:fillRect/>
        </a:stretch>
      </xdr:blipFill>
      <xdr:spPr>
        <a:xfrm>
          <a:off x="609601" y="3200400"/>
          <a:ext cx="3783644" cy="4057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ED45-83E7-4899-8489-063F501869D5}">
  <dimension ref="B2:C39"/>
  <sheetViews>
    <sheetView workbookViewId="0">
      <selection activeCell="B3" sqref="B3"/>
    </sheetView>
  </sheetViews>
  <sheetFormatPr defaultRowHeight="15" x14ac:dyDescent="0.25"/>
  <sheetData>
    <row r="2" spans="2:3" x14ac:dyDescent="0.25">
      <c r="B2" t="s">
        <v>1</v>
      </c>
      <c r="C2" t="s">
        <v>2</v>
      </c>
    </row>
    <row r="3" spans="2:3" x14ac:dyDescent="0.25">
      <c r="B3" s="2" t="s">
        <v>3</v>
      </c>
      <c r="C3" s="2" t="s">
        <v>39</v>
      </c>
    </row>
    <row r="4" spans="2:3" x14ac:dyDescent="0.25">
      <c r="C4" s="2" t="s">
        <v>105</v>
      </c>
    </row>
    <row r="38" spans="2:3" x14ac:dyDescent="0.25">
      <c r="B38" t="s">
        <v>1</v>
      </c>
      <c r="C38" t="s">
        <v>2</v>
      </c>
    </row>
    <row r="39" spans="2:3" x14ac:dyDescent="0.25">
      <c r="B39" s="2" t="s">
        <v>3</v>
      </c>
    </row>
  </sheetData>
  <hyperlinks>
    <hyperlink ref="B39" location="'Module 7'!A1" display="Module 7" xr:uid="{178F92BB-761C-4943-BA98-1347A941BC70}"/>
    <hyperlink ref="B3" location="'Module 7'!A1" display="Module 7" xr:uid="{D01E78F6-8AC7-4531-9ED4-0EEAC2BCCB24}"/>
    <hyperlink ref="C3" location="WSE7.1!A1" display="WSE7.1" xr:uid="{16257216-54EA-4113-A61D-DD730FA1E872}"/>
    <hyperlink ref="C4" location="WSE7.2!A1" display="WSE7.2" xr:uid="{3F04DA9C-CEC5-47AB-B127-E2F78FA27362}"/>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FE502-5970-4432-9606-A8CF2D78A1C0}">
  <dimension ref="A1:G66"/>
  <sheetViews>
    <sheetView tabSelected="1" zoomScale="85" zoomScaleNormal="85" workbookViewId="0">
      <selection activeCell="B18" sqref="B18"/>
    </sheetView>
  </sheetViews>
  <sheetFormatPr defaultRowHeight="12" x14ac:dyDescent="0.2"/>
  <cols>
    <col min="1" max="1" width="9.140625" style="1"/>
    <col min="2" max="2" width="23.140625" style="1" customWidth="1"/>
    <col min="3" max="3" width="9.140625" style="1"/>
    <col min="4" max="4" width="9.7109375" style="1" bestFit="1" customWidth="1"/>
    <col min="5" max="5" width="9.140625" style="1"/>
    <col min="6" max="6" width="9.7109375" style="1" bestFit="1" customWidth="1"/>
    <col min="7" max="16384" width="9.140625" style="1"/>
  </cols>
  <sheetData>
    <row r="1" spans="1:2" ht="15" x14ac:dyDescent="0.25">
      <c r="A1" s="2" t="s">
        <v>0</v>
      </c>
    </row>
    <row r="3" spans="1:2" x14ac:dyDescent="0.2">
      <c r="B3" s="1" t="s">
        <v>4</v>
      </c>
    </row>
    <row r="4" spans="1:2" x14ac:dyDescent="0.2">
      <c r="B4" s="1" t="s">
        <v>67</v>
      </c>
    </row>
    <row r="5" spans="1:2" x14ac:dyDescent="0.2">
      <c r="B5" s="1" t="s">
        <v>68</v>
      </c>
    </row>
    <row r="6" spans="1:2" x14ac:dyDescent="0.2">
      <c r="B6" s="1" t="s">
        <v>69</v>
      </c>
    </row>
    <row r="8" spans="1:2" ht="15" x14ac:dyDescent="0.2">
      <c r="B8" s="25" t="s">
        <v>204</v>
      </c>
    </row>
    <row r="9" spans="1:2" ht="15" x14ac:dyDescent="0.2">
      <c r="B9" s="26" t="s">
        <v>205</v>
      </c>
    </row>
    <row r="10" spans="1:2" ht="15" x14ac:dyDescent="0.2">
      <c r="B10" s="26" t="s">
        <v>206</v>
      </c>
    </row>
    <row r="11" spans="1:2" ht="15" x14ac:dyDescent="0.2">
      <c r="B11" s="26" t="s">
        <v>207</v>
      </c>
    </row>
    <row r="12" spans="1:2" ht="15" x14ac:dyDescent="0.2">
      <c r="B12" s="26" t="s">
        <v>208</v>
      </c>
    </row>
    <row r="13" spans="1:2" ht="15" x14ac:dyDescent="0.2">
      <c r="B13" s="26" t="s">
        <v>209</v>
      </c>
    </row>
    <row r="14" spans="1:2" ht="15" x14ac:dyDescent="0.2">
      <c r="B14" s="26" t="s">
        <v>210</v>
      </c>
    </row>
    <row r="15" spans="1:2" ht="15" x14ac:dyDescent="0.2">
      <c r="B15" s="25"/>
    </row>
    <row r="16" spans="1:2" ht="15" x14ac:dyDescent="0.2">
      <c r="B16" s="25" t="s">
        <v>211</v>
      </c>
    </row>
    <row r="17" spans="2:5" ht="12.75" thickBot="1" x14ac:dyDescent="0.25"/>
    <row r="18" spans="2:5" s="27" customFormat="1" ht="15.75" thickBot="1" x14ac:dyDescent="0.3">
      <c r="B18" s="28" t="s">
        <v>212</v>
      </c>
      <c r="C18" s="29" t="s">
        <v>213</v>
      </c>
    </row>
    <row r="19" spans="2:5" s="27" customFormat="1" ht="15.75" thickBot="1" x14ac:dyDescent="0.3">
      <c r="B19" s="30" t="s">
        <v>214</v>
      </c>
      <c r="C19" s="31" t="s">
        <v>215</v>
      </c>
    </row>
    <row r="20" spans="2:5" s="27" customFormat="1" ht="15.75" thickBot="1" x14ac:dyDescent="0.3">
      <c r="B20" s="30" t="s">
        <v>216</v>
      </c>
      <c r="C20" s="31" t="s">
        <v>217</v>
      </c>
    </row>
    <row r="21" spans="2:5" s="27" customFormat="1" ht="15.75" thickBot="1" x14ac:dyDescent="0.3">
      <c r="B21" s="30" t="s">
        <v>218</v>
      </c>
      <c r="C21" s="31" t="s">
        <v>219</v>
      </c>
    </row>
    <row r="23" spans="2:5" x14ac:dyDescent="0.2">
      <c r="B23" s="9" t="s">
        <v>5</v>
      </c>
    </row>
    <row r="24" spans="2:5" x14ac:dyDescent="0.2">
      <c r="B24" s="1" t="s">
        <v>6</v>
      </c>
    </row>
    <row r="25" spans="2:5" x14ac:dyDescent="0.2">
      <c r="B25" s="1" t="s">
        <v>7</v>
      </c>
      <c r="C25" s="3">
        <v>45291</v>
      </c>
    </row>
    <row r="27" spans="2:5" x14ac:dyDescent="0.2">
      <c r="B27" s="1" t="s">
        <v>9</v>
      </c>
      <c r="D27" s="4">
        <v>120000000</v>
      </c>
    </row>
    <row r="28" spans="2:5" x14ac:dyDescent="0.2">
      <c r="B28" s="1" t="s">
        <v>10</v>
      </c>
      <c r="D28" s="4">
        <v>45000000</v>
      </c>
    </row>
    <row r="29" spans="2:5" x14ac:dyDescent="0.2">
      <c r="B29" s="1" t="s">
        <v>20</v>
      </c>
      <c r="C29" s="6" t="s">
        <v>21</v>
      </c>
      <c r="D29" s="4">
        <f>0.0611111111111111*D27</f>
        <v>7333333.3333333321</v>
      </c>
      <c r="E29" s="7" t="s">
        <v>22</v>
      </c>
    </row>
    <row r="30" spans="2:5" x14ac:dyDescent="0.2">
      <c r="B30" s="1" t="s">
        <v>8</v>
      </c>
      <c r="C30" s="3">
        <v>44927</v>
      </c>
      <c r="D30" s="5">
        <f>+D27-D28-D29</f>
        <v>67666666.666666672</v>
      </c>
    </row>
    <row r="31" spans="2:5" x14ac:dyDescent="0.2">
      <c r="B31" s="1" t="s">
        <v>11</v>
      </c>
      <c r="D31" s="4">
        <v>15</v>
      </c>
      <c r="E31" s="1" t="s">
        <v>12</v>
      </c>
    </row>
    <row r="32" spans="2:5" x14ac:dyDescent="0.2">
      <c r="B32" s="1" t="s">
        <v>13</v>
      </c>
      <c r="C32" s="3">
        <v>45261</v>
      </c>
      <c r="D32" s="4">
        <v>65000000</v>
      </c>
    </row>
    <row r="33" spans="2:6" x14ac:dyDescent="0.2">
      <c r="B33" s="1" t="s">
        <v>15</v>
      </c>
      <c r="C33" s="3">
        <v>45261</v>
      </c>
      <c r="D33" s="4">
        <v>-2100000</v>
      </c>
    </row>
    <row r="34" spans="2:6" x14ac:dyDescent="0.2">
      <c r="D34" s="5">
        <f>SUM(D32:D33)</f>
        <v>62900000</v>
      </c>
    </row>
    <row r="36" spans="2:6" x14ac:dyDescent="0.2">
      <c r="B36" s="1" t="s">
        <v>16</v>
      </c>
      <c r="D36" s="4">
        <f>+D34</f>
        <v>62900000</v>
      </c>
    </row>
    <row r="38" spans="2:6" x14ac:dyDescent="0.2">
      <c r="B38" s="1" t="s">
        <v>24</v>
      </c>
      <c r="E38" s="4">
        <f>+D30-D36</f>
        <v>4766666.6666666716</v>
      </c>
    </row>
    <row r="39" spans="2:6" x14ac:dyDescent="0.2">
      <c r="B39" s="1" t="s">
        <v>23</v>
      </c>
      <c r="E39" s="4">
        <f>+D36</f>
        <v>62900000</v>
      </c>
    </row>
    <row r="40" spans="2:6" x14ac:dyDescent="0.2">
      <c r="B40" s="1" t="s">
        <v>25</v>
      </c>
      <c r="E40" s="4">
        <f>+D28+D29</f>
        <v>52333333.333333328</v>
      </c>
    </row>
    <row r="41" spans="2:6" x14ac:dyDescent="0.2">
      <c r="C41" s="1" t="s">
        <v>26</v>
      </c>
      <c r="F41" s="4">
        <f>SUM(E38:E40)</f>
        <v>120000000</v>
      </c>
    </row>
    <row r="42" spans="2:6" x14ac:dyDescent="0.2">
      <c r="B42" s="1" t="s">
        <v>27</v>
      </c>
    </row>
    <row r="44" spans="2:6" x14ac:dyDescent="0.2">
      <c r="B44" s="3">
        <v>45657</v>
      </c>
    </row>
    <row r="45" spans="2:6" x14ac:dyDescent="0.2">
      <c r="B45" s="1" t="s">
        <v>13</v>
      </c>
      <c r="D45" s="4">
        <v>69000000</v>
      </c>
    </row>
    <row r="46" spans="2:6" x14ac:dyDescent="0.2">
      <c r="B46" s="1" t="s">
        <v>18</v>
      </c>
      <c r="D46" s="4">
        <v>-2200000</v>
      </c>
    </row>
    <row r="47" spans="2:6" x14ac:dyDescent="0.2">
      <c r="B47" s="1" t="s">
        <v>17</v>
      </c>
      <c r="C47" s="3">
        <f>+B44</f>
        <v>45657</v>
      </c>
      <c r="D47" s="4">
        <f>SUM(D45:D46)</f>
        <v>66800000</v>
      </c>
    </row>
    <row r="48" spans="2:6" x14ac:dyDescent="0.2">
      <c r="B48" s="1" t="s">
        <v>17</v>
      </c>
      <c r="C48" s="3">
        <v>45291</v>
      </c>
      <c r="D48" s="4">
        <f>+D36</f>
        <v>62900000</v>
      </c>
    </row>
    <row r="49" spans="2:7" x14ac:dyDescent="0.2">
      <c r="B49" s="1" t="s">
        <v>19</v>
      </c>
      <c r="D49" s="4">
        <f>+D47-D48</f>
        <v>3900000</v>
      </c>
    </row>
    <row r="51" spans="2:7" x14ac:dyDescent="0.2">
      <c r="B51" s="1" t="s">
        <v>30</v>
      </c>
      <c r="E51" s="4">
        <f>+F52</f>
        <v>3900000</v>
      </c>
      <c r="G51" s="7" t="s">
        <v>32</v>
      </c>
    </row>
    <row r="52" spans="2:7" x14ac:dyDescent="0.2">
      <c r="C52" s="1" t="s">
        <v>31</v>
      </c>
      <c r="F52" s="4">
        <f>+D49</f>
        <v>3900000</v>
      </c>
    </row>
    <row r="53" spans="2:7" x14ac:dyDescent="0.2">
      <c r="B53" s="1" t="s">
        <v>28</v>
      </c>
    </row>
    <row r="56" spans="2:7" x14ac:dyDescent="0.2">
      <c r="B56" s="3">
        <v>45747</v>
      </c>
    </row>
    <row r="57" spans="2:7" x14ac:dyDescent="0.2">
      <c r="B57" s="1" t="s">
        <v>13</v>
      </c>
      <c r="D57" s="4">
        <v>71000000</v>
      </c>
    </row>
    <row r="58" spans="2:7" x14ac:dyDescent="0.2">
      <c r="B58" s="1" t="s">
        <v>29</v>
      </c>
      <c r="D58" s="4">
        <v>-2400000</v>
      </c>
    </row>
    <row r="59" spans="2:7" x14ac:dyDescent="0.2">
      <c r="B59" s="1" t="s">
        <v>17</v>
      </c>
      <c r="C59" s="3">
        <f>+B56</f>
        <v>45747</v>
      </c>
      <c r="D59" s="8">
        <f>SUM(D57:D58)</f>
        <v>68600000</v>
      </c>
    </row>
    <row r="60" spans="2:7" x14ac:dyDescent="0.2">
      <c r="B60" s="1" t="s">
        <v>34</v>
      </c>
      <c r="D60" s="4">
        <f>+D47</f>
        <v>66800000</v>
      </c>
    </row>
    <row r="61" spans="2:7" x14ac:dyDescent="0.2">
      <c r="B61" s="1" t="s">
        <v>35</v>
      </c>
      <c r="D61" s="4">
        <f>+D59-D60</f>
        <v>1800000</v>
      </c>
    </row>
    <row r="63" spans="2:7" x14ac:dyDescent="0.2">
      <c r="B63" s="1" t="s">
        <v>36</v>
      </c>
      <c r="E63" s="4">
        <f>+D59</f>
        <v>68600000</v>
      </c>
    </row>
    <row r="64" spans="2:7" x14ac:dyDescent="0.2">
      <c r="C64" s="1" t="s">
        <v>33</v>
      </c>
      <c r="F64" s="4">
        <f>+D60</f>
        <v>66800000</v>
      </c>
    </row>
    <row r="65" spans="2:6" x14ac:dyDescent="0.2">
      <c r="C65" s="1" t="s">
        <v>37</v>
      </c>
      <c r="F65" s="4">
        <f>+E63-F64</f>
        <v>1800000</v>
      </c>
    </row>
    <row r="66" spans="2:6" x14ac:dyDescent="0.2">
      <c r="B66" s="1" t="s">
        <v>38</v>
      </c>
    </row>
  </sheetData>
  <hyperlinks>
    <hyperlink ref="A1" location="Main!A1" display="Main" xr:uid="{8624147A-47B8-41E9-AACC-DCCE5BE69349}"/>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7F7B-3D7B-4BA9-BE92-6A240947FA25}">
  <dimension ref="A1:G107"/>
  <sheetViews>
    <sheetView topLeftCell="A58" zoomScale="160" zoomScaleNormal="160" workbookViewId="0">
      <selection activeCell="D74" sqref="D74"/>
    </sheetView>
  </sheetViews>
  <sheetFormatPr defaultRowHeight="12" x14ac:dyDescent="0.2"/>
  <cols>
    <col min="1" max="16384" width="9.140625" style="1"/>
  </cols>
  <sheetData>
    <row r="1" spans="1:1" ht="15" x14ac:dyDescent="0.25">
      <c r="A1" s="2" t="s">
        <v>0</v>
      </c>
    </row>
    <row r="22" spans="2:5" x14ac:dyDescent="0.2">
      <c r="B22" s="1" t="s">
        <v>40</v>
      </c>
      <c r="C22" s="7" t="s">
        <v>53</v>
      </c>
    </row>
    <row r="23" spans="2:5" x14ac:dyDescent="0.2">
      <c r="C23" s="7" t="s">
        <v>54</v>
      </c>
    </row>
    <row r="24" spans="2:5" x14ac:dyDescent="0.2">
      <c r="B24" s="1" t="s">
        <v>7</v>
      </c>
      <c r="C24" s="3">
        <v>46752</v>
      </c>
    </row>
    <row r="25" spans="2:5" x14ac:dyDescent="0.2">
      <c r="C25" s="3"/>
    </row>
    <row r="26" spans="2:5" x14ac:dyDescent="0.2">
      <c r="B26" s="1" t="s">
        <v>41</v>
      </c>
      <c r="C26" s="3"/>
      <c r="D26" s="1">
        <f>40*12</f>
        <v>480</v>
      </c>
      <c r="E26" s="1" t="s">
        <v>42</v>
      </c>
    </row>
    <row r="27" spans="2:5" x14ac:dyDescent="0.2">
      <c r="C27" s="3"/>
    </row>
    <row r="28" spans="2:5" x14ac:dyDescent="0.2">
      <c r="B28" s="11" t="s">
        <v>55</v>
      </c>
      <c r="C28" s="3"/>
    </row>
    <row r="29" spans="2:5" x14ac:dyDescent="0.2">
      <c r="B29" s="11" t="s">
        <v>56</v>
      </c>
      <c r="C29" s="3"/>
    </row>
    <row r="30" spans="2:5" x14ac:dyDescent="0.2">
      <c r="B30" s="11" t="s">
        <v>57</v>
      </c>
      <c r="C30" s="3"/>
    </row>
    <row r="31" spans="2:5" x14ac:dyDescent="0.2">
      <c r="B31" s="11" t="s">
        <v>58</v>
      </c>
      <c r="C31" s="3"/>
    </row>
    <row r="32" spans="2:5" x14ac:dyDescent="0.2">
      <c r="B32" s="11" t="s">
        <v>59</v>
      </c>
      <c r="C32" s="3"/>
    </row>
    <row r="33" spans="2:4" x14ac:dyDescent="0.2">
      <c r="B33" s="11" t="s">
        <v>60</v>
      </c>
      <c r="C33" s="3"/>
    </row>
    <row r="34" spans="2:4" x14ac:dyDescent="0.2">
      <c r="C34" s="3"/>
    </row>
    <row r="35" spans="2:4" x14ac:dyDescent="0.2">
      <c r="B35" s="11" t="s">
        <v>61</v>
      </c>
      <c r="C35" s="3"/>
    </row>
    <row r="36" spans="2:4" x14ac:dyDescent="0.2">
      <c r="B36" s="11" t="s">
        <v>62</v>
      </c>
      <c r="C36" s="3"/>
    </row>
    <row r="37" spans="2:4" x14ac:dyDescent="0.2">
      <c r="B37" s="11"/>
      <c r="C37" s="3"/>
    </row>
    <row r="38" spans="2:4" x14ac:dyDescent="0.2">
      <c r="B38" s="11" t="s">
        <v>63</v>
      </c>
      <c r="C38" s="3"/>
    </row>
    <row r="39" spans="2:4" x14ac:dyDescent="0.2">
      <c r="C39" s="3"/>
    </row>
    <row r="41" spans="2:4" x14ac:dyDescent="0.2">
      <c r="B41" s="3">
        <v>46387</v>
      </c>
    </row>
    <row r="43" spans="2:4" x14ac:dyDescent="0.2">
      <c r="B43" s="1" t="s">
        <v>9</v>
      </c>
      <c r="C43" s="3">
        <v>44256</v>
      </c>
      <c r="D43" s="4">
        <v>10000000</v>
      </c>
    </row>
    <row r="44" spans="2:4" x14ac:dyDescent="0.2">
      <c r="B44" s="1" t="s">
        <v>10</v>
      </c>
      <c r="C44" s="3">
        <v>46631</v>
      </c>
      <c r="D44" s="4">
        <f>0.1625*D43</f>
        <v>1625000</v>
      </c>
    </row>
    <row r="45" spans="2:4" x14ac:dyDescent="0.2">
      <c r="C45" s="1">
        <f>+YEARFRAC(C43,C44)*12</f>
        <v>78</v>
      </c>
    </row>
    <row r="46" spans="2:4" x14ac:dyDescent="0.2">
      <c r="B46" s="1" t="s">
        <v>43</v>
      </c>
      <c r="C46" s="3">
        <f>+C44</f>
        <v>46631</v>
      </c>
      <c r="D46" s="4">
        <f>+D43-D44</f>
        <v>8375000</v>
      </c>
    </row>
    <row r="47" spans="2:4" x14ac:dyDescent="0.2">
      <c r="B47" s="1" t="s">
        <v>13</v>
      </c>
      <c r="C47" s="3">
        <v>46631</v>
      </c>
      <c r="D47" s="4">
        <v>8400000</v>
      </c>
    </row>
    <row r="48" spans="2:4" x14ac:dyDescent="0.2">
      <c r="B48" s="1" t="s">
        <v>29</v>
      </c>
      <c r="C48" s="3">
        <v>46631</v>
      </c>
      <c r="D48" s="4">
        <v>-100000</v>
      </c>
    </row>
    <row r="49" spans="2:6" x14ac:dyDescent="0.2">
      <c r="B49" s="1" t="s">
        <v>17</v>
      </c>
      <c r="C49" s="3">
        <v>46631</v>
      </c>
      <c r="D49" s="4">
        <f>SUM(D47:D48)</f>
        <v>8300000</v>
      </c>
    </row>
    <row r="50" spans="2:6" x14ac:dyDescent="0.2">
      <c r="D50" s="4"/>
    </row>
    <row r="51" spans="2:6" x14ac:dyDescent="0.2">
      <c r="B51" s="1" t="s">
        <v>44</v>
      </c>
      <c r="D51" s="4">
        <f>+D49</f>
        <v>8300000</v>
      </c>
    </row>
    <row r="52" spans="2:6" x14ac:dyDescent="0.2">
      <c r="B52" s="1" t="s">
        <v>45</v>
      </c>
      <c r="D52" s="4">
        <f>+D46-D49</f>
        <v>75000</v>
      </c>
    </row>
    <row r="54" spans="2:6" x14ac:dyDescent="0.2">
      <c r="B54" s="1" t="s">
        <v>24</v>
      </c>
      <c r="E54" s="4">
        <f>+D52</f>
        <v>75000</v>
      </c>
    </row>
    <row r="55" spans="2:6" x14ac:dyDescent="0.2">
      <c r="B55" s="1" t="s">
        <v>30</v>
      </c>
      <c r="E55" s="4">
        <f>+D51</f>
        <v>8300000</v>
      </c>
    </row>
    <row r="56" spans="2:6" x14ac:dyDescent="0.2">
      <c r="B56" s="1" t="s">
        <v>46</v>
      </c>
      <c r="E56" s="4">
        <f>+D44</f>
        <v>1625000</v>
      </c>
    </row>
    <row r="57" spans="2:6" x14ac:dyDescent="0.2">
      <c r="C57" s="1" t="s">
        <v>47</v>
      </c>
      <c r="F57" s="4">
        <f>SUM(E54:E56)</f>
        <v>10000000</v>
      </c>
    </row>
    <row r="58" spans="2:6" x14ac:dyDescent="0.2">
      <c r="B58" s="1" t="s">
        <v>64</v>
      </c>
    </row>
    <row r="60" spans="2:6" x14ac:dyDescent="0.2">
      <c r="B60" s="9" t="s">
        <v>48</v>
      </c>
    </row>
    <row r="61" spans="2:6" x14ac:dyDescent="0.2">
      <c r="B61" s="1" t="s">
        <v>49</v>
      </c>
      <c r="C61" s="3">
        <v>46858</v>
      </c>
      <c r="D61" s="4">
        <v>8500000</v>
      </c>
    </row>
    <row r="62" spans="2:6" x14ac:dyDescent="0.2">
      <c r="B62" s="1" t="s">
        <v>14</v>
      </c>
      <c r="D62" s="4">
        <v>-120000</v>
      </c>
    </row>
    <row r="63" spans="2:6" x14ac:dyDescent="0.2">
      <c r="B63" s="1" t="s">
        <v>17</v>
      </c>
      <c r="C63" s="3">
        <f>+C61</f>
        <v>46858</v>
      </c>
      <c r="D63" s="10">
        <f>SUM(D61:D62)</f>
        <v>8380000</v>
      </c>
      <c r="E63" s="12" t="s">
        <v>52</v>
      </c>
      <c r="F63" s="1" t="s">
        <v>66</v>
      </c>
    </row>
    <row r="64" spans="2:6" x14ac:dyDescent="0.2">
      <c r="B64" s="1" t="s">
        <v>17</v>
      </c>
      <c r="C64" s="3">
        <v>46631</v>
      </c>
      <c r="D64" s="8">
        <f>+D49</f>
        <v>8300000</v>
      </c>
      <c r="E64" s="12" t="s">
        <v>33</v>
      </c>
    </row>
    <row r="65" spans="2:7" x14ac:dyDescent="0.2">
      <c r="B65" s="1" t="s">
        <v>50</v>
      </c>
      <c r="D65" s="4">
        <f>+D63-D64</f>
        <v>80000</v>
      </c>
      <c r="E65" s="12" t="s">
        <v>51</v>
      </c>
    </row>
    <row r="67" spans="2:7" x14ac:dyDescent="0.2">
      <c r="B67" s="1" t="s">
        <v>52</v>
      </c>
      <c r="E67" s="4">
        <f>+D63</f>
        <v>8380000</v>
      </c>
    </row>
    <row r="68" spans="2:7" x14ac:dyDescent="0.2">
      <c r="C68" s="1" t="s">
        <v>51</v>
      </c>
      <c r="F68" s="4">
        <f>+D65</f>
        <v>80000</v>
      </c>
    </row>
    <row r="69" spans="2:7" x14ac:dyDescent="0.2">
      <c r="C69" s="1" t="s">
        <v>33</v>
      </c>
      <c r="F69" s="4">
        <f>+D64</f>
        <v>8300000</v>
      </c>
      <c r="G69" s="4"/>
    </row>
    <row r="70" spans="2:7" x14ac:dyDescent="0.2">
      <c r="B70" s="1" t="s">
        <v>65</v>
      </c>
    </row>
    <row r="76" spans="2:7" ht="15" x14ac:dyDescent="0.25">
      <c r="B76" s="13" t="s">
        <v>106</v>
      </c>
      <c r="C76" s="14"/>
      <c r="D76" s="14"/>
      <c r="E76" s="14"/>
      <c r="F76" s="14"/>
      <c r="G76" s="14"/>
    </row>
    <row r="77" spans="2:7" ht="15" x14ac:dyDescent="0.25">
      <c r="B77" s="15" t="s">
        <v>107</v>
      </c>
      <c r="C77" s="14"/>
      <c r="D77" s="14"/>
      <c r="E77" s="14"/>
      <c r="F77" s="14"/>
      <c r="G77" s="14"/>
    </row>
    <row r="78" spans="2:7" ht="15" x14ac:dyDescent="0.25">
      <c r="B78" t="s">
        <v>108</v>
      </c>
      <c r="C78" s="14"/>
      <c r="D78" s="14"/>
      <c r="E78" s="14"/>
      <c r="F78" s="14"/>
      <c r="G78" s="14"/>
    </row>
    <row r="79" spans="2:7" ht="15" x14ac:dyDescent="0.25">
      <c r="B79" t="s">
        <v>109</v>
      </c>
      <c r="C79" s="14"/>
      <c r="D79" s="14"/>
      <c r="E79" s="14"/>
      <c r="F79" s="14"/>
      <c r="G79" s="14"/>
    </row>
    <row r="80" spans="2:7" ht="15" x14ac:dyDescent="0.25">
      <c r="B80" t="s">
        <v>110</v>
      </c>
      <c r="C80" s="14"/>
      <c r="D80" s="14"/>
      <c r="E80" s="14"/>
      <c r="F80" s="14"/>
      <c r="G80" s="14"/>
    </row>
    <row r="81" spans="2:7" ht="15" x14ac:dyDescent="0.25">
      <c r="B81" t="s">
        <v>111</v>
      </c>
      <c r="C81" s="14"/>
      <c r="D81" s="14"/>
      <c r="E81" s="14"/>
      <c r="F81" s="14"/>
      <c r="G81" s="14"/>
    </row>
    <row r="82" spans="2:7" ht="15" x14ac:dyDescent="0.25">
      <c r="B82" t="s">
        <v>112</v>
      </c>
      <c r="C82" s="14"/>
      <c r="D82" s="14"/>
      <c r="E82" s="14"/>
      <c r="F82" s="14"/>
      <c r="G82" s="14"/>
    </row>
    <row r="83" spans="2:7" ht="15" x14ac:dyDescent="0.25">
      <c r="B83"/>
      <c r="C83" s="14"/>
      <c r="D83" s="14"/>
      <c r="E83" s="14"/>
      <c r="F83" s="14"/>
      <c r="G83" s="14"/>
    </row>
    <row r="84" spans="2:7" ht="15" x14ac:dyDescent="0.25">
      <c r="B84" t="s">
        <v>113</v>
      </c>
      <c r="C84" s="14"/>
      <c r="D84" s="14">
        <v>10000</v>
      </c>
      <c r="E84" s="14"/>
      <c r="F84" s="14"/>
      <c r="G84" s="14"/>
    </row>
    <row r="85" spans="2:7" ht="15" x14ac:dyDescent="0.25">
      <c r="B85" t="s">
        <v>114</v>
      </c>
      <c r="C85" s="14"/>
      <c r="D85" s="16">
        <f>10000*78/480</f>
        <v>1625</v>
      </c>
      <c r="E85" s="14" t="s">
        <v>115</v>
      </c>
      <c r="F85" s="14"/>
      <c r="G85" s="14"/>
    </row>
    <row r="86" spans="2:7" ht="15" x14ac:dyDescent="0.25">
      <c r="B86" t="s">
        <v>116</v>
      </c>
      <c r="C86" s="14"/>
      <c r="D86" s="14">
        <f>D84-D85</f>
        <v>8375</v>
      </c>
      <c r="E86" s="14"/>
      <c r="F86" s="14"/>
      <c r="G86" s="14"/>
    </row>
    <row r="87" spans="2:7" ht="15" x14ac:dyDescent="0.25">
      <c r="B87" t="s">
        <v>17</v>
      </c>
      <c r="C87" s="14"/>
      <c r="D87" s="16">
        <f>8400-100</f>
        <v>8300</v>
      </c>
      <c r="E87" s="14" t="s">
        <v>117</v>
      </c>
      <c r="F87" s="14"/>
      <c r="G87" s="14"/>
    </row>
    <row r="88" spans="2:7" ht="15" x14ac:dyDescent="0.25">
      <c r="B88" t="s">
        <v>118</v>
      </c>
      <c r="C88" s="14"/>
      <c r="D88" s="14">
        <f>D86-D87</f>
        <v>75</v>
      </c>
      <c r="E88" s="14"/>
      <c r="F88" s="14"/>
      <c r="G88" s="14"/>
    </row>
    <row r="89" spans="2:7" ht="15" x14ac:dyDescent="0.25">
      <c r="B89"/>
      <c r="C89" s="14"/>
      <c r="D89" s="14"/>
      <c r="E89" s="14"/>
      <c r="F89" s="14"/>
      <c r="G89" s="14"/>
    </row>
    <row r="90" spans="2:7" ht="15" x14ac:dyDescent="0.25">
      <c r="B90" t="s">
        <v>119</v>
      </c>
      <c r="C90" s="14">
        <v>8300</v>
      </c>
      <c r="D90" s="14"/>
      <c r="E90" s="14"/>
      <c r="F90" s="14"/>
      <c r="G90" s="14"/>
    </row>
    <row r="91" spans="2:7" ht="15" x14ac:dyDescent="0.25">
      <c r="B91" t="s">
        <v>120</v>
      </c>
      <c r="C91" s="14">
        <v>1625</v>
      </c>
      <c r="D91" s="14"/>
      <c r="E91" s="14"/>
      <c r="F91" s="14"/>
      <c r="G91" s="14"/>
    </row>
    <row r="92" spans="2:7" ht="15" x14ac:dyDescent="0.25">
      <c r="B92" t="s">
        <v>121</v>
      </c>
      <c r="C92" s="14">
        <v>75</v>
      </c>
      <c r="D92" s="14"/>
      <c r="E92" s="14"/>
      <c r="F92" s="14"/>
      <c r="G92" s="14"/>
    </row>
    <row r="93" spans="2:7" ht="15" x14ac:dyDescent="0.25">
      <c r="B93" t="s">
        <v>122</v>
      </c>
      <c r="C93" s="14"/>
      <c r="D93" s="14">
        <v>10000</v>
      </c>
      <c r="E93" s="14"/>
      <c r="F93" s="14"/>
      <c r="G93" s="14"/>
    </row>
    <row r="94" spans="2:7" ht="15" x14ac:dyDescent="0.25">
      <c r="B94" s="17" t="s">
        <v>123</v>
      </c>
      <c r="C94" s="14"/>
      <c r="D94" s="14"/>
      <c r="E94" s="14"/>
      <c r="F94" s="14"/>
      <c r="G94" s="14"/>
    </row>
    <row r="95" spans="2:7" ht="15" x14ac:dyDescent="0.25">
      <c r="B95" s="17"/>
      <c r="C95" s="14"/>
      <c r="D95" s="14"/>
      <c r="E95" s="14"/>
      <c r="F95" s="14"/>
      <c r="G95" s="14"/>
    </row>
    <row r="96" spans="2:7" ht="15" x14ac:dyDescent="0.25">
      <c r="B96" t="s">
        <v>124</v>
      </c>
      <c r="C96" s="14"/>
      <c r="D96" s="14"/>
      <c r="E96" s="14"/>
      <c r="F96" s="14"/>
      <c r="G96" s="14"/>
    </row>
    <row r="97" spans="2:7" ht="15" x14ac:dyDescent="0.25">
      <c r="B97"/>
      <c r="C97" s="14"/>
      <c r="D97" s="14"/>
      <c r="E97" s="14"/>
      <c r="F97" s="14"/>
      <c r="G97" s="14"/>
    </row>
    <row r="98" spans="2:7" ht="15" x14ac:dyDescent="0.25">
      <c r="B98" t="s">
        <v>125</v>
      </c>
      <c r="C98" s="14">
        <v>8500</v>
      </c>
      <c r="D98" s="14"/>
      <c r="E98" s="14"/>
      <c r="F98" s="14"/>
      <c r="G98" s="14"/>
    </row>
    <row r="99" spans="2:7" ht="15" x14ac:dyDescent="0.25">
      <c r="B99" t="s">
        <v>126</v>
      </c>
      <c r="C99" s="14">
        <v>120</v>
      </c>
      <c r="D99" s="14"/>
      <c r="E99" s="14"/>
      <c r="F99" s="14"/>
      <c r="G99" s="14"/>
    </row>
    <row r="100" spans="2:7" ht="15" x14ac:dyDescent="0.25">
      <c r="B100" t="s">
        <v>127</v>
      </c>
      <c r="C100" s="14">
        <f>C98-C99</f>
        <v>8380</v>
      </c>
      <c r="D100" s="14" t="s">
        <v>128</v>
      </c>
      <c r="E100" s="14"/>
      <c r="F100" s="14"/>
      <c r="G100" s="14"/>
    </row>
    <row r="101" spans="2:7" ht="15" x14ac:dyDescent="0.25">
      <c r="B101" t="s">
        <v>129</v>
      </c>
      <c r="C101" s="16">
        <v>8300</v>
      </c>
      <c r="D101" s="14"/>
      <c r="E101" s="14"/>
      <c r="F101" s="14"/>
      <c r="G101" s="14"/>
    </row>
    <row r="102" spans="2:7" ht="15" x14ac:dyDescent="0.25">
      <c r="B102" t="s">
        <v>35</v>
      </c>
      <c r="C102" s="14">
        <f>C100-C101</f>
        <v>80</v>
      </c>
      <c r="D102" s="14"/>
      <c r="E102" s="14"/>
      <c r="F102" s="14"/>
      <c r="G102" s="14"/>
    </row>
    <row r="103" spans="2:7" ht="15" x14ac:dyDescent="0.25">
      <c r="B103"/>
      <c r="C103" s="14"/>
      <c r="D103" s="14"/>
      <c r="E103" s="14"/>
      <c r="F103" s="14"/>
      <c r="G103" s="14"/>
    </row>
    <row r="104" spans="2:7" ht="15" x14ac:dyDescent="0.25">
      <c r="B104" t="s">
        <v>130</v>
      </c>
      <c r="C104" s="14">
        <f>C100</f>
        <v>8380</v>
      </c>
      <c r="D104" s="14"/>
      <c r="E104" s="14"/>
      <c r="F104" s="14"/>
      <c r="G104" s="14"/>
    </row>
    <row r="105" spans="2:7" ht="15" x14ac:dyDescent="0.25">
      <c r="B105" t="s">
        <v>131</v>
      </c>
      <c r="C105" s="14"/>
      <c r="D105" s="14">
        <f>C102</f>
        <v>80</v>
      </c>
      <c r="E105" s="14"/>
      <c r="F105" s="14"/>
      <c r="G105" s="14"/>
    </row>
    <row r="106" spans="2:7" ht="15" x14ac:dyDescent="0.25">
      <c r="B106" t="s">
        <v>132</v>
      </c>
      <c r="C106" s="14"/>
      <c r="D106" s="14">
        <f>C101</f>
        <v>8300</v>
      </c>
      <c r="E106" s="14"/>
      <c r="F106" s="14"/>
      <c r="G106" s="14"/>
    </row>
    <row r="107" spans="2:7" ht="15" x14ac:dyDescent="0.25">
      <c r="B107" s="17" t="s">
        <v>133</v>
      </c>
      <c r="C107" s="14"/>
      <c r="D107" s="14"/>
      <c r="E107" s="14"/>
      <c r="F107" s="14"/>
      <c r="G107" s="14"/>
    </row>
  </sheetData>
  <hyperlinks>
    <hyperlink ref="A1" location="Main!A1" display="Main" xr:uid="{FE98A1DF-9AA7-4DCC-9D3F-56AD1286039C}"/>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595C-D7C0-4AE0-B15E-FCEBE0E59D68}">
  <dimension ref="A1:F157"/>
  <sheetViews>
    <sheetView topLeftCell="A55" zoomScale="70" zoomScaleNormal="70" workbookViewId="0">
      <selection activeCell="B107" sqref="B107:D157"/>
    </sheetView>
  </sheetViews>
  <sheetFormatPr defaultRowHeight="12" x14ac:dyDescent="0.2"/>
  <cols>
    <col min="1" max="1" width="9.140625" style="1"/>
    <col min="2" max="3" width="9.42578125" style="1" bestFit="1" customWidth="1"/>
    <col min="4" max="16384" width="9.140625" style="1"/>
  </cols>
  <sheetData>
    <row r="1" spans="1:1" ht="15" x14ac:dyDescent="0.25">
      <c r="A1" s="2" t="s">
        <v>0</v>
      </c>
    </row>
    <row r="38" spans="2:4" x14ac:dyDescent="0.2">
      <c r="B38" s="1" t="s">
        <v>70</v>
      </c>
    </row>
    <row r="40" spans="2:4" x14ac:dyDescent="0.2">
      <c r="B40" s="1" t="s">
        <v>7</v>
      </c>
      <c r="C40" s="3">
        <v>45657</v>
      </c>
    </row>
    <row r="42" spans="2:4" x14ac:dyDescent="0.2">
      <c r="B42" s="9" t="s">
        <v>71</v>
      </c>
    </row>
    <row r="43" spans="2:4" x14ac:dyDescent="0.2">
      <c r="B43" s="1" t="s">
        <v>72</v>
      </c>
    </row>
    <row r="44" spans="2:4" x14ac:dyDescent="0.2">
      <c r="B44" s="1" t="s">
        <v>73</v>
      </c>
    </row>
    <row r="46" spans="2:4" x14ac:dyDescent="0.2">
      <c r="D46" s="1" t="s">
        <v>74</v>
      </c>
    </row>
    <row r="47" spans="2:4" x14ac:dyDescent="0.2">
      <c r="B47" s="1" t="s">
        <v>34</v>
      </c>
      <c r="C47" s="3">
        <v>45444</v>
      </c>
      <c r="D47" s="4">
        <v>15800</v>
      </c>
    </row>
    <row r="48" spans="2:4" x14ac:dyDescent="0.2">
      <c r="B48" s="1" t="s">
        <v>13</v>
      </c>
      <c r="C48" s="3">
        <v>45444</v>
      </c>
      <c r="D48" s="4">
        <v>15600</v>
      </c>
    </row>
    <row r="49" spans="2:6" x14ac:dyDescent="0.2">
      <c r="B49" s="1" t="s">
        <v>75</v>
      </c>
      <c r="C49" s="3">
        <v>45444</v>
      </c>
      <c r="D49" s="4">
        <v>-200</v>
      </c>
    </row>
    <row r="50" spans="2:6" x14ac:dyDescent="0.2">
      <c r="B50" s="1" t="s">
        <v>17</v>
      </c>
      <c r="C50" s="3">
        <v>45444</v>
      </c>
      <c r="D50" s="5">
        <f>SUM(D48:D49)</f>
        <v>15400</v>
      </c>
    </row>
    <row r="51" spans="2:6" x14ac:dyDescent="0.2">
      <c r="B51" s="1" t="s">
        <v>17</v>
      </c>
      <c r="C51" s="3">
        <v>45657</v>
      </c>
      <c r="D51" s="4">
        <v>14700</v>
      </c>
    </row>
    <row r="52" spans="2:6" x14ac:dyDescent="0.2">
      <c r="B52" s="1" t="s">
        <v>17</v>
      </c>
      <c r="C52" s="3">
        <v>45748</v>
      </c>
      <c r="D52" s="4">
        <v>18700</v>
      </c>
    </row>
    <row r="54" spans="2:6" x14ac:dyDescent="0.2">
      <c r="B54" s="1" t="s">
        <v>76</v>
      </c>
    </row>
    <row r="55" spans="2:6" x14ac:dyDescent="0.2">
      <c r="B55" s="1" t="s">
        <v>77</v>
      </c>
    </row>
    <row r="56" spans="2:6" x14ac:dyDescent="0.2">
      <c r="B56" s="1" t="s">
        <v>78</v>
      </c>
    </row>
    <row r="57" spans="2:6" x14ac:dyDescent="0.2">
      <c r="B57" s="1" t="s">
        <v>79</v>
      </c>
    </row>
    <row r="58" spans="2:6" x14ac:dyDescent="0.2">
      <c r="B58" s="1" t="s">
        <v>80</v>
      </c>
    </row>
    <row r="60" spans="2:6" x14ac:dyDescent="0.2">
      <c r="B60" s="11" t="s">
        <v>87</v>
      </c>
      <c r="C60" s="3">
        <v>45444</v>
      </c>
    </row>
    <row r="61" spans="2:6" x14ac:dyDescent="0.2">
      <c r="B61" s="11"/>
      <c r="C61" s="3"/>
    </row>
    <row r="62" spans="2:6" x14ac:dyDescent="0.2">
      <c r="B62" s="1" t="s">
        <v>81</v>
      </c>
      <c r="E62" s="4">
        <f>+D47-D50</f>
        <v>400</v>
      </c>
    </row>
    <row r="63" spans="2:6" x14ac:dyDescent="0.2">
      <c r="B63" s="1" t="s">
        <v>30</v>
      </c>
      <c r="E63" s="4">
        <f>+F64-E62</f>
        <v>15400</v>
      </c>
    </row>
    <row r="64" spans="2:6" x14ac:dyDescent="0.2">
      <c r="C64" s="1" t="s">
        <v>82</v>
      </c>
      <c r="F64" s="4">
        <f>+D47</f>
        <v>15800</v>
      </c>
    </row>
    <row r="65" spans="2:6" x14ac:dyDescent="0.2">
      <c r="B65" s="1" t="s">
        <v>83</v>
      </c>
    </row>
    <row r="67" spans="2:6" x14ac:dyDescent="0.2">
      <c r="B67" s="1" t="s">
        <v>97</v>
      </c>
      <c r="E67" s="1">
        <v>1600</v>
      </c>
    </row>
    <row r="68" spans="2:6" x14ac:dyDescent="0.2">
      <c r="C68" s="1" t="s">
        <v>96</v>
      </c>
      <c r="F68" s="1">
        <f>+E67</f>
        <v>1600</v>
      </c>
    </row>
    <row r="69" spans="2:6" x14ac:dyDescent="0.2">
      <c r="B69" s="1" t="s">
        <v>86</v>
      </c>
    </row>
    <row r="71" spans="2:6" x14ac:dyDescent="0.2">
      <c r="B71" s="11" t="s">
        <v>88</v>
      </c>
      <c r="C71" s="3">
        <v>45657</v>
      </c>
    </row>
    <row r="72" spans="2:6" x14ac:dyDescent="0.2">
      <c r="C72" s="3"/>
    </row>
    <row r="73" spans="2:6" x14ac:dyDescent="0.2">
      <c r="B73" s="1" t="s">
        <v>34</v>
      </c>
      <c r="C73" s="3">
        <v>45444</v>
      </c>
      <c r="D73" s="5">
        <f>+D50</f>
        <v>15400</v>
      </c>
    </row>
    <row r="74" spans="2:6" x14ac:dyDescent="0.2">
      <c r="B74" s="1" t="s">
        <v>89</v>
      </c>
      <c r="C74" s="3">
        <f>+C51</f>
        <v>45657</v>
      </c>
      <c r="D74" s="4">
        <f>+D51</f>
        <v>14700</v>
      </c>
    </row>
    <row r="75" spans="2:6" x14ac:dyDescent="0.2">
      <c r="B75" s="1" t="s">
        <v>90</v>
      </c>
      <c r="C75" s="3">
        <v>45657</v>
      </c>
      <c r="D75" s="4">
        <f>+E67</f>
        <v>1600</v>
      </c>
    </row>
    <row r="76" spans="2:6" x14ac:dyDescent="0.2">
      <c r="B76" s="1" t="s">
        <v>91</v>
      </c>
      <c r="C76" s="3">
        <v>45657</v>
      </c>
      <c r="D76" s="5">
        <f>+D74+D75</f>
        <v>16300</v>
      </c>
    </row>
    <row r="77" spans="2:6" x14ac:dyDescent="0.2">
      <c r="B77" s="1" t="s">
        <v>92</v>
      </c>
      <c r="C77" s="3">
        <v>45657</v>
      </c>
      <c r="D77" s="4">
        <f>+D76-D73</f>
        <v>900</v>
      </c>
    </row>
    <row r="78" spans="2:6" x14ac:dyDescent="0.2">
      <c r="B78" s="1" t="s">
        <v>93</v>
      </c>
      <c r="C78" s="3">
        <v>45657</v>
      </c>
      <c r="D78" s="4">
        <f>+E62</f>
        <v>400</v>
      </c>
      <c r="E78" s="1" t="s">
        <v>94</v>
      </c>
    </row>
    <row r="79" spans="2:6" x14ac:dyDescent="0.2">
      <c r="C79" s="3"/>
      <c r="D79" s="4"/>
    </row>
    <row r="80" spans="2:6" x14ac:dyDescent="0.2">
      <c r="B80" s="1" t="s">
        <v>30</v>
      </c>
      <c r="C80" s="3"/>
      <c r="E80" s="4">
        <f>+D78</f>
        <v>400</v>
      </c>
    </row>
    <row r="81" spans="2:6" x14ac:dyDescent="0.2">
      <c r="C81" s="3" t="s">
        <v>95</v>
      </c>
      <c r="E81" s="4"/>
      <c r="F81" s="4">
        <f>+E80</f>
        <v>400</v>
      </c>
    </row>
    <row r="82" spans="2:6" x14ac:dyDescent="0.2">
      <c r="C82" s="3"/>
    </row>
    <row r="83" spans="2:6" x14ac:dyDescent="0.2">
      <c r="B83" s="11" t="s">
        <v>48</v>
      </c>
      <c r="C83" s="3">
        <v>45748</v>
      </c>
    </row>
    <row r="84" spans="2:6" x14ac:dyDescent="0.2">
      <c r="C84" s="3"/>
    </row>
    <row r="85" spans="2:6" x14ac:dyDescent="0.2">
      <c r="B85" s="1" t="s">
        <v>52</v>
      </c>
      <c r="E85" s="4">
        <f>+D52</f>
        <v>18700</v>
      </c>
    </row>
    <row r="86" spans="2:6" x14ac:dyDescent="0.2">
      <c r="C86" s="1" t="s">
        <v>33</v>
      </c>
      <c r="F86" s="4">
        <f>+E63+E80</f>
        <v>15800</v>
      </c>
    </row>
    <row r="87" spans="2:6" x14ac:dyDescent="0.2">
      <c r="C87" s="1" t="s">
        <v>51</v>
      </c>
      <c r="F87" s="4">
        <f>+E85-F86</f>
        <v>2900</v>
      </c>
    </row>
    <row r="88" spans="2:6" x14ac:dyDescent="0.2">
      <c r="B88" s="1" t="s">
        <v>84</v>
      </c>
    </row>
    <row r="90" spans="2:6" x14ac:dyDescent="0.2">
      <c r="B90" s="1" t="s">
        <v>98</v>
      </c>
      <c r="E90" s="1">
        <f>+E67</f>
        <v>1600</v>
      </c>
    </row>
    <row r="91" spans="2:6" x14ac:dyDescent="0.2">
      <c r="C91" s="1" t="s">
        <v>85</v>
      </c>
      <c r="F91" s="1">
        <f>+E90</f>
        <v>1600</v>
      </c>
    </row>
    <row r="92" spans="2:6" x14ac:dyDescent="0.2">
      <c r="B92" s="1" t="s">
        <v>99</v>
      </c>
    </row>
    <row r="94" spans="2:6" x14ac:dyDescent="0.2">
      <c r="B94" s="1" t="s">
        <v>100</v>
      </c>
    </row>
    <row r="95" spans="2:6" x14ac:dyDescent="0.2">
      <c r="B95" s="3">
        <v>45657</v>
      </c>
    </row>
    <row r="96" spans="2:6" x14ac:dyDescent="0.2">
      <c r="B96" s="1" t="s">
        <v>102</v>
      </c>
    </row>
    <row r="97" spans="2:5" x14ac:dyDescent="0.2">
      <c r="B97" s="1" t="s">
        <v>101</v>
      </c>
      <c r="E97" s="4">
        <f>+F86</f>
        <v>15800</v>
      </c>
    </row>
    <row r="99" spans="2:5" x14ac:dyDescent="0.2">
      <c r="B99" s="1" t="s">
        <v>103</v>
      </c>
    </row>
    <row r="100" spans="2:5" x14ac:dyDescent="0.2">
      <c r="B100" s="1" t="s">
        <v>104</v>
      </c>
      <c r="E100" s="1">
        <f>+E90</f>
        <v>1600</v>
      </c>
    </row>
    <row r="107" spans="2:5" ht="15" x14ac:dyDescent="0.25">
      <c r="B107" t="s">
        <v>134</v>
      </c>
      <c r="C107" s="14"/>
      <c r="D107" s="14"/>
    </row>
    <row r="108" spans="2:5" ht="15" x14ac:dyDescent="0.25">
      <c r="B108"/>
      <c r="C108" s="14"/>
      <c r="D108" s="14"/>
    </row>
    <row r="109" spans="2:5" ht="15" x14ac:dyDescent="0.25">
      <c r="B109" s="15" t="s">
        <v>135</v>
      </c>
      <c r="C109" s="14"/>
      <c r="D109" s="14"/>
    </row>
    <row r="110" spans="2:5" ht="15" x14ac:dyDescent="0.25">
      <c r="B110" s="18" t="s">
        <v>136</v>
      </c>
      <c r="C110" s="14"/>
      <c r="D110" s="14"/>
    </row>
    <row r="111" spans="2:5" ht="15" x14ac:dyDescent="0.25">
      <c r="B111" s="18" t="s">
        <v>137</v>
      </c>
      <c r="C111" s="14"/>
      <c r="D111" s="14"/>
    </row>
    <row r="112" spans="2:5" ht="15" x14ac:dyDescent="0.25">
      <c r="B112" s="18" t="s">
        <v>138</v>
      </c>
      <c r="C112" s="14"/>
      <c r="D112" s="14"/>
    </row>
    <row r="113" spans="2:4" ht="15" x14ac:dyDescent="0.25">
      <c r="B113" t="s">
        <v>110</v>
      </c>
      <c r="C113" s="14"/>
      <c r="D113" s="14"/>
    </row>
    <row r="114" spans="2:4" ht="15" x14ac:dyDescent="0.25">
      <c r="B114" t="s">
        <v>139</v>
      </c>
      <c r="C114" s="14"/>
      <c r="D114" s="14"/>
    </row>
    <row r="115" spans="2:4" ht="15" x14ac:dyDescent="0.25">
      <c r="B115"/>
      <c r="C115" s="14"/>
      <c r="D115" s="14"/>
    </row>
    <row r="116" spans="2:4" ht="15" x14ac:dyDescent="0.25">
      <c r="B116" t="s">
        <v>116</v>
      </c>
      <c r="C116" s="14">
        <v>15800</v>
      </c>
      <c r="D116" s="14"/>
    </row>
    <row r="117" spans="2:4" ht="15" x14ac:dyDescent="0.25">
      <c r="B117" t="s">
        <v>17</v>
      </c>
      <c r="C117" s="16">
        <v>15400</v>
      </c>
      <c r="D117" s="14" t="s">
        <v>140</v>
      </c>
    </row>
    <row r="118" spans="2:4" ht="15" x14ac:dyDescent="0.25">
      <c r="B118" t="s">
        <v>118</v>
      </c>
      <c r="C118" s="14">
        <f>C116-C117</f>
        <v>400</v>
      </c>
      <c r="D118" s="14"/>
    </row>
    <row r="119" spans="2:4" ht="15" x14ac:dyDescent="0.25">
      <c r="B119"/>
      <c r="C119" s="14"/>
      <c r="D119" s="14"/>
    </row>
    <row r="120" spans="2:4" ht="15" x14ac:dyDescent="0.25">
      <c r="B120" t="s">
        <v>119</v>
      </c>
      <c r="C120" s="14">
        <f>C117</f>
        <v>15400</v>
      </c>
      <c r="D120" s="14"/>
    </row>
    <row r="121" spans="2:4" ht="15" x14ac:dyDescent="0.25">
      <c r="B121" t="s">
        <v>121</v>
      </c>
      <c r="C121" s="14">
        <v>400</v>
      </c>
      <c r="D121" s="14"/>
    </row>
    <row r="122" spans="2:4" ht="15" x14ac:dyDescent="0.25">
      <c r="B122" t="s">
        <v>122</v>
      </c>
      <c r="C122" s="14"/>
      <c r="D122" s="14">
        <v>15800</v>
      </c>
    </row>
    <row r="123" spans="2:4" ht="15" x14ac:dyDescent="0.25">
      <c r="B123" s="17" t="s">
        <v>123</v>
      </c>
      <c r="C123" s="14"/>
      <c r="D123" s="14"/>
    </row>
    <row r="124" spans="2:4" ht="15" x14ac:dyDescent="0.25">
      <c r="B124"/>
      <c r="C124" s="14"/>
      <c r="D124" s="14"/>
    </row>
    <row r="125" spans="2:4" ht="15" x14ac:dyDescent="0.25">
      <c r="B125" t="s">
        <v>141</v>
      </c>
      <c r="C125" s="14">
        <v>1600</v>
      </c>
      <c r="D125" s="14"/>
    </row>
    <row r="126" spans="2:4" ht="15" x14ac:dyDescent="0.25">
      <c r="B126" t="s">
        <v>142</v>
      </c>
      <c r="C126" s="14"/>
      <c r="D126" s="14">
        <v>1600</v>
      </c>
    </row>
    <row r="127" spans="2:4" ht="15" x14ac:dyDescent="0.25">
      <c r="B127" t="s">
        <v>143</v>
      </c>
      <c r="C127" s="14"/>
      <c r="D127" s="14"/>
    </row>
    <row r="128" spans="2:4" ht="15" x14ac:dyDescent="0.25">
      <c r="B128"/>
      <c r="C128" s="14"/>
      <c r="D128" s="14"/>
    </row>
    <row r="129" spans="2:4" ht="15" x14ac:dyDescent="0.25">
      <c r="B129" s="15" t="s">
        <v>144</v>
      </c>
      <c r="C129" s="14"/>
      <c r="D129" s="14"/>
    </row>
    <row r="130" spans="2:4" ht="15" x14ac:dyDescent="0.25">
      <c r="B130" t="s">
        <v>145</v>
      </c>
      <c r="C130" s="14">
        <v>15400</v>
      </c>
      <c r="D130" s="14"/>
    </row>
    <row r="131" spans="2:4" ht="15" x14ac:dyDescent="0.25">
      <c r="B131" t="s">
        <v>146</v>
      </c>
      <c r="C131" s="16">
        <f>14700+1600</f>
        <v>16300</v>
      </c>
      <c r="D131" s="14" t="s">
        <v>147</v>
      </c>
    </row>
    <row r="132" spans="2:4" ht="15" x14ac:dyDescent="0.25">
      <c r="B132" t="s">
        <v>92</v>
      </c>
      <c r="C132" s="19">
        <f>C131-C130</f>
        <v>900</v>
      </c>
      <c r="D132" s="14"/>
    </row>
    <row r="133" spans="2:4" ht="15" x14ac:dyDescent="0.25">
      <c r="B133" t="s">
        <v>148</v>
      </c>
      <c r="C133" s="14">
        <f>C118</f>
        <v>400</v>
      </c>
      <c r="D133" s="14"/>
    </row>
    <row r="134" spans="2:4" ht="15" x14ac:dyDescent="0.25">
      <c r="B134"/>
      <c r="C134" s="14"/>
      <c r="D134" s="14"/>
    </row>
    <row r="135" spans="2:4" ht="15" x14ac:dyDescent="0.25">
      <c r="B135" t="s">
        <v>119</v>
      </c>
      <c r="C135" s="14">
        <v>400</v>
      </c>
      <c r="D135" s="14"/>
    </row>
    <row r="136" spans="2:4" ht="15" x14ac:dyDescent="0.25">
      <c r="B136" t="s">
        <v>149</v>
      </c>
      <c r="C136" s="14"/>
      <c r="D136" s="14">
        <v>400</v>
      </c>
    </row>
    <row r="137" spans="2:4" ht="15" x14ac:dyDescent="0.25">
      <c r="B137" t="s">
        <v>150</v>
      </c>
      <c r="C137" s="14"/>
      <c r="D137" s="14"/>
    </row>
    <row r="138" spans="2:4" ht="15" x14ac:dyDescent="0.25">
      <c r="B138"/>
      <c r="C138" s="14"/>
      <c r="D138" s="14"/>
    </row>
    <row r="139" spans="2:4" ht="15" x14ac:dyDescent="0.25">
      <c r="B139" s="15" t="s">
        <v>151</v>
      </c>
      <c r="C139" s="14"/>
      <c r="D139" s="14"/>
    </row>
    <row r="140" spans="2:4" ht="15" x14ac:dyDescent="0.25">
      <c r="B140" t="s">
        <v>152</v>
      </c>
      <c r="C140" s="14">
        <v>18700</v>
      </c>
      <c r="D140" s="14"/>
    </row>
    <row r="141" spans="2:4" ht="15" x14ac:dyDescent="0.25">
      <c r="B141" t="s">
        <v>153</v>
      </c>
      <c r="C141" s="16">
        <f>16300-400</f>
        <v>15900</v>
      </c>
      <c r="D141" s="14" t="s">
        <v>154</v>
      </c>
    </row>
    <row r="142" spans="2:4" ht="15" x14ac:dyDescent="0.25">
      <c r="B142" t="s">
        <v>35</v>
      </c>
      <c r="C142" s="14">
        <f>C140-C141</f>
        <v>2800</v>
      </c>
      <c r="D142" s="14"/>
    </row>
    <row r="143" spans="2:4" ht="15" x14ac:dyDescent="0.25">
      <c r="B143"/>
      <c r="C143" s="14"/>
      <c r="D143" s="14"/>
    </row>
    <row r="144" spans="2:4" ht="15" x14ac:dyDescent="0.25">
      <c r="B144" t="s">
        <v>130</v>
      </c>
      <c r="C144" s="14">
        <v>18700</v>
      </c>
      <c r="D144" s="14"/>
    </row>
    <row r="145" spans="2:4" ht="15" x14ac:dyDescent="0.25">
      <c r="B145" t="s">
        <v>155</v>
      </c>
      <c r="C145" s="14"/>
      <c r="D145" s="14">
        <v>2800</v>
      </c>
    </row>
    <row r="146" spans="2:4" ht="15" x14ac:dyDescent="0.25">
      <c r="B146" t="s">
        <v>132</v>
      </c>
      <c r="C146" s="14"/>
      <c r="D146" s="14">
        <v>15900</v>
      </c>
    </row>
    <row r="147" spans="2:4" ht="15" x14ac:dyDescent="0.25">
      <c r="B147" t="s">
        <v>65</v>
      </c>
      <c r="C147" s="14"/>
      <c r="D147" s="14"/>
    </row>
    <row r="148" spans="2:4" ht="15" x14ac:dyDescent="0.25">
      <c r="B148"/>
      <c r="C148" s="14"/>
      <c r="D148" s="14"/>
    </row>
    <row r="149" spans="2:4" ht="15" x14ac:dyDescent="0.25">
      <c r="B149" t="s">
        <v>156</v>
      </c>
      <c r="C149" s="14">
        <v>1600</v>
      </c>
      <c r="D149" s="14"/>
    </row>
    <row r="150" spans="2:4" ht="15" x14ac:dyDescent="0.25">
      <c r="B150" t="s">
        <v>157</v>
      </c>
      <c r="C150" s="14"/>
      <c r="D150" s="14">
        <v>1600</v>
      </c>
    </row>
    <row r="151" spans="2:4" ht="15" x14ac:dyDescent="0.25">
      <c r="B151"/>
      <c r="C151" s="14"/>
      <c r="D151" s="14"/>
    </row>
    <row r="152" spans="2:4" ht="15" x14ac:dyDescent="0.25">
      <c r="B152" s="15" t="s">
        <v>158</v>
      </c>
      <c r="C152" s="14"/>
      <c r="D152" s="14"/>
    </row>
    <row r="153" spans="2:4" ht="15" x14ac:dyDescent="0.25">
      <c r="B153" t="s">
        <v>159</v>
      </c>
      <c r="C153" s="14"/>
      <c r="D153" s="14"/>
    </row>
    <row r="154" spans="2:4" ht="15" x14ac:dyDescent="0.25">
      <c r="B154" t="s">
        <v>160</v>
      </c>
      <c r="C154" s="14">
        <f>D122</f>
        <v>15800</v>
      </c>
      <c r="D154" s="14"/>
    </row>
    <row r="155" spans="2:4" ht="15" x14ac:dyDescent="0.25">
      <c r="B155"/>
      <c r="C155" s="14"/>
      <c r="D155" s="14"/>
    </row>
    <row r="156" spans="2:4" ht="15" x14ac:dyDescent="0.25">
      <c r="B156" t="s">
        <v>103</v>
      </c>
      <c r="C156" s="14"/>
      <c r="D156" s="14"/>
    </row>
    <row r="157" spans="2:4" ht="15" x14ac:dyDescent="0.25">
      <c r="B157" t="s">
        <v>161</v>
      </c>
      <c r="C157" s="14">
        <v>1600</v>
      </c>
      <c r="D157" s="14"/>
    </row>
  </sheetData>
  <hyperlinks>
    <hyperlink ref="A1" location="Main!A1" display="Main" xr:uid="{4BF8B848-0400-442D-91E0-019C184D92FD}"/>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FE20-1D04-4658-9CF9-1EE15A546C9B}">
  <dimension ref="A1:N112"/>
  <sheetViews>
    <sheetView topLeftCell="A7" workbookViewId="0">
      <selection activeCell="K26" sqref="K26"/>
    </sheetView>
  </sheetViews>
  <sheetFormatPr defaultRowHeight="12" x14ac:dyDescent="0.2"/>
  <cols>
    <col min="1" max="1" width="9.140625" style="1"/>
    <col min="2" max="2" width="20.7109375" style="1" customWidth="1"/>
    <col min="3" max="16384" width="9.140625" style="1"/>
  </cols>
  <sheetData>
    <row r="1" spans="1:1" ht="15" x14ac:dyDescent="0.25">
      <c r="A1" s="2" t="s">
        <v>0</v>
      </c>
    </row>
    <row r="51" spans="2:14" ht="15" x14ac:dyDescent="0.25">
      <c r="B51" s="13" t="s">
        <v>162</v>
      </c>
      <c r="C51" s="14"/>
      <c r="D51" s="14"/>
      <c r="E51"/>
      <c r="F51"/>
      <c r="G51"/>
      <c r="H51"/>
      <c r="I51"/>
      <c r="J51"/>
      <c r="K51"/>
      <c r="L51"/>
      <c r="M51"/>
      <c r="N51"/>
    </row>
    <row r="52" spans="2:14" ht="15" x14ac:dyDescent="0.25">
      <c r="B52" t="s">
        <v>163</v>
      </c>
      <c r="C52" s="14"/>
      <c r="D52" s="14"/>
      <c r="E52"/>
      <c r="F52"/>
      <c r="G52"/>
      <c r="H52"/>
      <c r="I52"/>
      <c r="J52"/>
      <c r="K52"/>
      <c r="L52"/>
      <c r="M52"/>
      <c r="N52"/>
    </row>
    <row r="53" spans="2:14" ht="15" x14ac:dyDescent="0.25">
      <c r="B53"/>
      <c r="C53" s="14"/>
      <c r="D53" s="14"/>
      <c r="E53"/>
      <c r="F53"/>
      <c r="G53"/>
      <c r="H53"/>
      <c r="I53"/>
      <c r="J53"/>
      <c r="K53"/>
      <c r="L53"/>
      <c r="M53"/>
      <c r="N53"/>
    </row>
    <row r="54" spans="2:14" ht="15" x14ac:dyDescent="0.25">
      <c r="B54" t="s">
        <v>164</v>
      </c>
      <c r="C54" s="14">
        <v>370</v>
      </c>
      <c r="D54" s="14"/>
      <c r="E54"/>
      <c r="F54"/>
      <c r="G54"/>
      <c r="H54"/>
      <c r="I54"/>
      <c r="J54"/>
      <c r="K54"/>
      <c r="L54"/>
      <c r="M54"/>
      <c r="N54"/>
    </row>
    <row r="55" spans="2:14" ht="15" x14ac:dyDescent="0.25">
      <c r="B55" t="s">
        <v>17</v>
      </c>
      <c r="C55" s="16">
        <v>390</v>
      </c>
      <c r="D55" s="14" t="s">
        <v>165</v>
      </c>
      <c r="E55"/>
      <c r="F55"/>
      <c r="G55"/>
      <c r="H55"/>
      <c r="I55"/>
      <c r="J55"/>
      <c r="K55"/>
      <c r="L55"/>
      <c r="M55"/>
      <c r="N55"/>
    </row>
    <row r="56" spans="2:14" ht="15" x14ac:dyDescent="0.25">
      <c r="B56" t="s">
        <v>166</v>
      </c>
      <c r="C56" s="14">
        <f>C55-C54</f>
        <v>20</v>
      </c>
      <c r="D56" s="14"/>
      <c r="E56"/>
      <c r="F56"/>
      <c r="G56"/>
      <c r="H56"/>
      <c r="I56"/>
      <c r="J56"/>
      <c r="K56"/>
      <c r="L56"/>
      <c r="M56"/>
      <c r="N56"/>
    </row>
    <row r="57" spans="2:14" ht="15" x14ac:dyDescent="0.25">
      <c r="B57"/>
      <c r="C57" s="14"/>
      <c r="D57" s="14"/>
      <c r="E57"/>
      <c r="F57"/>
      <c r="G57"/>
      <c r="H57"/>
      <c r="I57"/>
      <c r="J57"/>
      <c r="K57"/>
      <c r="L57"/>
      <c r="M57"/>
      <c r="N57"/>
    </row>
    <row r="58" spans="2:14" ht="15" x14ac:dyDescent="0.25">
      <c r="B58" t="s">
        <v>167</v>
      </c>
      <c r="C58" s="14"/>
      <c r="D58" s="14"/>
      <c r="E58"/>
      <c r="F58"/>
      <c r="G58"/>
      <c r="H58"/>
      <c r="I58"/>
      <c r="J58"/>
      <c r="K58"/>
      <c r="L58"/>
      <c r="M58"/>
      <c r="N58"/>
    </row>
    <row r="59" spans="2:14" ht="15" x14ac:dyDescent="0.25">
      <c r="B59"/>
      <c r="C59" s="14"/>
      <c r="D59" s="14"/>
      <c r="E59"/>
      <c r="F59"/>
      <c r="G59"/>
      <c r="H59"/>
      <c r="I59"/>
      <c r="J59"/>
      <c r="K59"/>
      <c r="L59"/>
      <c r="M59"/>
      <c r="N59"/>
    </row>
    <row r="60" spans="2:14" ht="15" x14ac:dyDescent="0.25">
      <c r="B60" t="s">
        <v>168</v>
      </c>
      <c r="C60" s="14">
        <v>20</v>
      </c>
      <c r="D60" s="14"/>
      <c r="E60"/>
      <c r="F60"/>
      <c r="G60"/>
      <c r="H60"/>
      <c r="I60"/>
      <c r="J60"/>
      <c r="K60"/>
      <c r="L60"/>
      <c r="M60"/>
      <c r="N60"/>
    </row>
    <row r="61" spans="2:14" ht="15" x14ac:dyDescent="0.25">
      <c r="B61" t="s">
        <v>169</v>
      </c>
      <c r="C61" s="14"/>
      <c r="D61" s="14">
        <v>20</v>
      </c>
      <c r="E61"/>
      <c r="F61"/>
      <c r="G61"/>
      <c r="H61"/>
      <c r="I61"/>
      <c r="J61"/>
      <c r="K61"/>
      <c r="L61"/>
      <c r="M61"/>
      <c r="N61"/>
    </row>
    <row r="62" spans="2:14" ht="15" x14ac:dyDescent="0.25">
      <c r="B62"/>
      <c r="C62" s="14"/>
      <c r="D62" s="14"/>
      <c r="E62"/>
      <c r="F62"/>
      <c r="G62"/>
      <c r="H62"/>
      <c r="I62"/>
      <c r="J62"/>
      <c r="K62"/>
      <c r="L62"/>
      <c r="M62"/>
      <c r="N62"/>
    </row>
    <row r="63" spans="2:14" ht="15" x14ac:dyDescent="0.25">
      <c r="B63" s="13" t="s">
        <v>170</v>
      </c>
      <c r="C63" s="14"/>
      <c r="D63" s="14"/>
      <c r="E63"/>
      <c r="F63"/>
      <c r="G63"/>
      <c r="H63"/>
      <c r="I63"/>
      <c r="J63"/>
      <c r="K63"/>
      <c r="L63"/>
      <c r="M63"/>
      <c r="N63"/>
    </row>
    <row r="64" spans="2:14" ht="15" x14ac:dyDescent="0.25">
      <c r="B64" t="s">
        <v>171</v>
      </c>
      <c r="C64" s="14"/>
      <c r="D64" s="14"/>
      <c r="E64"/>
      <c r="F64"/>
      <c r="G64"/>
      <c r="H64"/>
      <c r="I64"/>
      <c r="J64"/>
      <c r="K64"/>
      <c r="L64"/>
      <c r="M64"/>
      <c r="N64"/>
    </row>
    <row r="65" spans="2:14" ht="15" x14ac:dyDescent="0.25">
      <c r="B65" s="18" t="s">
        <v>172</v>
      </c>
      <c r="C65" s="14"/>
      <c r="D65" s="14"/>
      <c r="E65"/>
      <c r="F65"/>
      <c r="G65"/>
      <c r="H65"/>
      <c r="I65"/>
      <c r="J65"/>
      <c r="K65"/>
      <c r="L65"/>
      <c r="M65"/>
      <c r="N65"/>
    </row>
    <row r="66" spans="2:14" ht="15" x14ac:dyDescent="0.25">
      <c r="B66" s="18" t="s">
        <v>173</v>
      </c>
      <c r="C66" s="14"/>
      <c r="D66" s="14"/>
      <c r="E66"/>
      <c r="F66"/>
      <c r="G66"/>
      <c r="H66"/>
      <c r="I66"/>
      <c r="J66"/>
      <c r="K66"/>
      <c r="L66"/>
      <c r="M66"/>
      <c r="N66"/>
    </row>
    <row r="67" spans="2:14" ht="15" x14ac:dyDescent="0.25">
      <c r="B67" s="18" t="s">
        <v>174</v>
      </c>
      <c r="C67" s="14"/>
      <c r="D67" s="14"/>
      <c r="E67"/>
      <c r="F67"/>
      <c r="G67"/>
      <c r="H67"/>
      <c r="I67"/>
      <c r="J67"/>
      <c r="K67"/>
      <c r="L67"/>
      <c r="M67"/>
      <c r="N67"/>
    </row>
    <row r="68" spans="2:14" ht="15" x14ac:dyDescent="0.25">
      <c r="B68"/>
      <c r="C68" s="14"/>
      <c r="D68" s="14"/>
      <c r="E68"/>
      <c r="F68"/>
      <c r="G68"/>
      <c r="H68"/>
      <c r="I68"/>
      <c r="J68"/>
      <c r="K68"/>
      <c r="L68"/>
      <c r="M68"/>
      <c r="N68"/>
    </row>
    <row r="69" spans="2:14" ht="15" x14ac:dyDescent="0.25">
      <c r="B69" t="s">
        <v>175</v>
      </c>
      <c r="C69" s="14"/>
      <c r="D69" s="14"/>
      <c r="E69"/>
      <c r="F69"/>
      <c r="G69"/>
      <c r="H69"/>
      <c r="I69"/>
      <c r="J69"/>
      <c r="K69"/>
      <c r="L69"/>
      <c r="M69"/>
      <c r="N69"/>
    </row>
    <row r="70" spans="2:14" ht="15" x14ac:dyDescent="0.25">
      <c r="B70" s="20" t="s">
        <v>176</v>
      </c>
      <c r="C70" s="20"/>
      <c r="D70" s="20"/>
      <c r="E70" s="20"/>
      <c r="F70" s="20"/>
      <c r="G70" s="20"/>
      <c r="H70" s="20"/>
      <c r="I70" s="20"/>
      <c r="J70" s="20"/>
      <c r="K70" s="20"/>
      <c r="L70" s="20"/>
      <c r="M70" s="20"/>
      <c r="N70" s="20"/>
    </row>
    <row r="71" spans="2:14" ht="15" x14ac:dyDescent="0.25">
      <c r="B71" t="s">
        <v>177</v>
      </c>
      <c r="C71" s="14"/>
      <c r="D71" s="14"/>
      <c r="E71"/>
      <c r="F71"/>
      <c r="G71"/>
      <c r="H71"/>
      <c r="I71"/>
      <c r="J71"/>
      <c r="K71"/>
      <c r="L71"/>
      <c r="M71"/>
      <c r="N71"/>
    </row>
    <row r="72" spans="2:14" ht="15" x14ac:dyDescent="0.25">
      <c r="B72" t="s">
        <v>178</v>
      </c>
      <c r="C72" s="14"/>
      <c r="D72" s="14"/>
      <c r="E72"/>
      <c r="F72"/>
      <c r="G72"/>
      <c r="H72"/>
      <c r="I72"/>
      <c r="J72"/>
      <c r="K72"/>
      <c r="L72"/>
      <c r="M72"/>
      <c r="N72"/>
    </row>
    <row r="73" spans="2:14" ht="15" x14ac:dyDescent="0.25">
      <c r="B73"/>
      <c r="C73" s="14"/>
      <c r="D73" s="14"/>
      <c r="E73"/>
      <c r="F73"/>
      <c r="G73"/>
      <c r="H73"/>
      <c r="I73"/>
      <c r="J73"/>
      <c r="K73"/>
      <c r="L73"/>
      <c r="M73"/>
      <c r="N73"/>
    </row>
    <row r="74" spans="2:14" ht="15" x14ac:dyDescent="0.25">
      <c r="B74"/>
      <c r="C74" s="14"/>
      <c r="D74" s="14"/>
      <c r="E74"/>
      <c r="F74"/>
      <c r="G74"/>
      <c r="H74"/>
      <c r="I74"/>
      <c r="J74"/>
      <c r="K74"/>
      <c r="L74"/>
      <c r="M74"/>
      <c r="N74"/>
    </row>
    <row r="75" spans="2:14" ht="15" x14ac:dyDescent="0.25">
      <c r="B75" t="s">
        <v>179</v>
      </c>
      <c r="C75" s="14">
        <v>520</v>
      </c>
      <c r="D75" s="14"/>
      <c r="E75"/>
      <c r="F75"/>
      <c r="G75"/>
      <c r="H75"/>
      <c r="I75"/>
      <c r="J75"/>
      <c r="K75"/>
      <c r="L75"/>
      <c r="M75"/>
      <c r="N75"/>
    </row>
    <row r="76" spans="2:14" ht="15" x14ac:dyDescent="0.25">
      <c r="B76" t="s">
        <v>180</v>
      </c>
      <c r="C76" s="16">
        <f>520*(174/(40*12))</f>
        <v>188.5</v>
      </c>
      <c r="D76" s="14" t="s">
        <v>181</v>
      </c>
      <c r="E76"/>
      <c r="F76"/>
      <c r="G76"/>
      <c r="H76"/>
      <c r="I76"/>
      <c r="J76"/>
      <c r="K76"/>
      <c r="L76"/>
      <c r="M76"/>
      <c r="N76"/>
    </row>
    <row r="77" spans="2:14" ht="15" x14ac:dyDescent="0.25">
      <c r="B77" t="s">
        <v>182</v>
      </c>
      <c r="C77" s="14">
        <f>C75-C76</f>
        <v>331.5</v>
      </c>
      <c r="D77" s="14"/>
      <c r="E77"/>
      <c r="F77"/>
      <c r="G77"/>
      <c r="H77"/>
      <c r="I77"/>
      <c r="J77"/>
      <c r="K77"/>
      <c r="L77"/>
      <c r="M77"/>
      <c r="N77"/>
    </row>
    <row r="78" spans="2:14" ht="15" x14ac:dyDescent="0.25">
      <c r="B78" t="s">
        <v>17</v>
      </c>
      <c r="C78" s="14">
        <f>387-20</f>
        <v>367</v>
      </c>
      <c r="D78" s="14" t="s">
        <v>183</v>
      </c>
      <c r="E78"/>
      <c r="F78"/>
      <c r="G78"/>
      <c r="H78"/>
      <c r="I78"/>
      <c r="J78"/>
      <c r="K78"/>
      <c r="L78"/>
      <c r="M78"/>
      <c r="N78"/>
    </row>
    <row r="79" spans="2:14" ht="15" x14ac:dyDescent="0.25">
      <c r="B79" t="s">
        <v>184</v>
      </c>
      <c r="C79" s="14">
        <v>0</v>
      </c>
      <c r="D79" s="14" t="s">
        <v>185</v>
      </c>
      <c r="E79"/>
      <c r="F79"/>
      <c r="G79"/>
      <c r="H79"/>
      <c r="I79"/>
      <c r="J79"/>
      <c r="K79"/>
      <c r="L79"/>
      <c r="M79"/>
      <c r="N79"/>
    </row>
    <row r="80" spans="2:14" ht="15" x14ac:dyDescent="0.25">
      <c r="B80"/>
      <c r="C80" s="14"/>
      <c r="D80" s="14"/>
      <c r="E80"/>
      <c r="F80"/>
      <c r="G80"/>
      <c r="H80"/>
      <c r="I80"/>
      <c r="J80"/>
      <c r="K80"/>
      <c r="L80"/>
      <c r="M80"/>
      <c r="N80"/>
    </row>
    <row r="81" spans="2:14" ht="15" x14ac:dyDescent="0.25">
      <c r="B81" t="s">
        <v>119</v>
      </c>
      <c r="C81" s="14">
        <f>C77</f>
        <v>331.5</v>
      </c>
      <c r="D81" s="14"/>
      <c r="E81"/>
      <c r="F81"/>
      <c r="G81"/>
      <c r="H81"/>
      <c r="I81"/>
      <c r="J81"/>
      <c r="K81"/>
      <c r="L81"/>
      <c r="M81"/>
      <c r="N81"/>
    </row>
    <row r="82" spans="2:14" ht="15" x14ac:dyDescent="0.25">
      <c r="B82" t="s">
        <v>120</v>
      </c>
      <c r="C82" s="14">
        <f>189</f>
        <v>189</v>
      </c>
      <c r="D82" s="14"/>
      <c r="E82"/>
      <c r="F82"/>
      <c r="G82"/>
      <c r="H82"/>
      <c r="I82"/>
      <c r="J82"/>
      <c r="K82"/>
      <c r="L82"/>
      <c r="M82"/>
      <c r="N82"/>
    </row>
    <row r="83" spans="2:14" ht="15" x14ac:dyDescent="0.25">
      <c r="B83" t="s">
        <v>122</v>
      </c>
      <c r="C83" s="14"/>
      <c r="D83" s="14">
        <v>520</v>
      </c>
      <c r="E83"/>
      <c r="F83"/>
      <c r="G83"/>
      <c r="H83"/>
      <c r="I83"/>
      <c r="J83"/>
      <c r="K83"/>
      <c r="L83"/>
      <c r="M83"/>
      <c r="N83"/>
    </row>
    <row r="84" spans="2:14" ht="15" x14ac:dyDescent="0.25">
      <c r="B84" s="17" t="s">
        <v>186</v>
      </c>
      <c r="C84" s="14"/>
      <c r="D84" s="14"/>
      <c r="E84"/>
      <c r="F84"/>
      <c r="G84"/>
      <c r="H84"/>
      <c r="I84"/>
      <c r="J84"/>
      <c r="K84"/>
      <c r="L84"/>
      <c r="M84"/>
      <c r="N84"/>
    </row>
    <row r="85" spans="2:14" ht="15" x14ac:dyDescent="0.25">
      <c r="B85"/>
      <c r="C85" s="14"/>
      <c r="D85" s="14"/>
      <c r="E85"/>
      <c r="F85"/>
      <c r="G85"/>
      <c r="H85"/>
      <c r="I85"/>
      <c r="J85"/>
      <c r="K85"/>
      <c r="L85"/>
      <c r="M85"/>
      <c r="N85"/>
    </row>
    <row r="86" spans="2:14" ht="15" x14ac:dyDescent="0.25">
      <c r="B86" s="21" t="s">
        <v>187</v>
      </c>
      <c r="C86" s="14"/>
      <c r="D86" s="14"/>
      <c r="E86"/>
      <c r="F86"/>
      <c r="G86"/>
      <c r="H86"/>
      <c r="I86"/>
      <c r="J86"/>
      <c r="K86"/>
      <c r="L86"/>
      <c r="M86"/>
      <c r="N86"/>
    </row>
    <row r="87" spans="2:14" ht="15" x14ac:dyDescent="0.25">
      <c r="B87" t="s">
        <v>179</v>
      </c>
      <c r="C87" s="14">
        <v>520</v>
      </c>
      <c r="D87" s="14"/>
      <c r="E87"/>
      <c r="F87"/>
      <c r="G87"/>
      <c r="H87"/>
      <c r="I87"/>
      <c r="J87"/>
      <c r="K87"/>
      <c r="L87"/>
      <c r="M87"/>
      <c r="N87"/>
    </row>
    <row r="88" spans="2:14" ht="90" x14ac:dyDescent="0.25">
      <c r="B88" s="22" t="s">
        <v>188</v>
      </c>
      <c r="C88" s="14">
        <f>C87*(6/480)</f>
        <v>6.5</v>
      </c>
      <c r="D88" s="14" t="s">
        <v>189</v>
      </c>
      <c r="E88"/>
      <c r="F88"/>
      <c r="G88"/>
      <c r="H88"/>
      <c r="I88"/>
      <c r="J88"/>
      <c r="K88"/>
      <c r="L88"/>
      <c r="M88"/>
      <c r="N88"/>
    </row>
    <row r="89" spans="2:14" ht="15" x14ac:dyDescent="0.25">
      <c r="B89"/>
      <c r="C89" s="14"/>
      <c r="D89" s="14"/>
      <c r="E89"/>
      <c r="F89"/>
      <c r="G89"/>
      <c r="H89"/>
      <c r="I89"/>
      <c r="J89"/>
      <c r="K89"/>
      <c r="L89"/>
      <c r="M89"/>
      <c r="N89"/>
    </row>
    <row r="90" spans="2:14" ht="15" x14ac:dyDescent="0.25">
      <c r="B90" t="s">
        <v>120</v>
      </c>
      <c r="C90" s="14">
        <v>7</v>
      </c>
      <c r="D90" s="14"/>
      <c r="E90"/>
      <c r="F90"/>
      <c r="G90"/>
      <c r="H90"/>
      <c r="I90"/>
      <c r="J90"/>
      <c r="K90"/>
      <c r="L90"/>
      <c r="M90"/>
      <c r="N90"/>
    </row>
    <row r="91" spans="2:14" ht="15" x14ac:dyDescent="0.25">
      <c r="B91" t="s">
        <v>190</v>
      </c>
      <c r="C91" s="14"/>
      <c r="D91" s="14">
        <v>7</v>
      </c>
      <c r="E91"/>
      <c r="F91"/>
      <c r="G91"/>
      <c r="H91"/>
      <c r="I91"/>
      <c r="J91"/>
      <c r="K91"/>
      <c r="L91"/>
      <c r="M91"/>
      <c r="N91"/>
    </row>
    <row r="92" spans="2:14" ht="15" x14ac:dyDescent="0.25">
      <c r="B92" s="17" t="s">
        <v>191</v>
      </c>
      <c r="C92" s="14"/>
      <c r="D92" s="14"/>
      <c r="E92"/>
      <c r="F92"/>
      <c r="G92"/>
      <c r="H92"/>
      <c r="I92"/>
      <c r="J92"/>
      <c r="K92"/>
      <c r="L92"/>
      <c r="M92"/>
      <c r="N92"/>
    </row>
    <row r="93" spans="2:14" ht="15" x14ac:dyDescent="0.25">
      <c r="B93"/>
      <c r="C93" s="14"/>
      <c r="D93" s="14"/>
      <c r="E93"/>
      <c r="F93"/>
      <c r="G93"/>
      <c r="H93"/>
      <c r="I93"/>
      <c r="J93"/>
      <c r="K93"/>
      <c r="L93"/>
      <c r="M93"/>
      <c r="N93"/>
    </row>
    <row r="94" spans="2:14" ht="15" x14ac:dyDescent="0.25">
      <c r="B94" s="23" t="s">
        <v>192</v>
      </c>
      <c r="C94" s="14"/>
      <c r="D94" s="14"/>
      <c r="E94"/>
      <c r="F94"/>
      <c r="G94"/>
      <c r="H94"/>
      <c r="I94"/>
      <c r="J94"/>
      <c r="K94"/>
      <c r="L94"/>
      <c r="M94"/>
      <c r="N94"/>
    </row>
    <row r="95" spans="2:14" ht="15" x14ac:dyDescent="0.25">
      <c r="B95" t="s">
        <v>193</v>
      </c>
      <c r="C95" s="14">
        <v>100</v>
      </c>
      <c r="D95" s="14"/>
      <c r="E95"/>
      <c r="F95"/>
      <c r="G95"/>
      <c r="H95"/>
      <c r="I95"/>
      <c r="J95"/>
      <c r="K95"/>
      <c r="L95"/>
      <c r="M95"/>
      <c r="N95"/>
    </row>
    <row r="96" spans="2:14" ht="15" x14ac:dyDescent="0.25">
      <c r="B96" t="s">
        <v>180</v>
      </c>
      <c r="C96" s="14">
        <f>100*(102/120)</f>
        <v>85</v>
      </c>
      <c r="D96" s="14" t="s">
        <v>194</v>
      </c>
      <c r="E96"/>
      <c r="F96"/>
      <c r="G96"/>
      <c r="H96"/>
      <c r="I96"/>
      <c r="J96"/>
      <c r="K96"/>
      <c r="L96"/>
      <c r="M96"/>
      <c r="N96"/>
    </row>
    <row r="97" spans="2:14" ht="15" x14ac:dyDescent="0.25">
      <c r="B97" t="s">
        <v>182</v>
      </c>
      <c r="C97" s="14">
        <f>C95-C96</f>
        <v>15</v>
      </c>
      <c r="D97" s="14"/>
      <c r="E97"/>
      <c r="F97"/>
      <c r="G97"/>
      <c r="H97"/>
      <c r="I97"/>
      <c r="J97"/>
      <c r="K97"/>
      <c r="L97"/>
      <c r="M97"/>
      <c r="N97"/>
    </row>
    <row r="98" spans="2:14" ht="15" x14ac:dyDescent="0.25">
      <c r="B98" t="s">
        <v>17</v>
      </c>
      <c r="C98" s="16">
        <f>13-1</f>
        <v>12</v>
      </c>
      <c r="D98" s="24" t="s">
        <v>195</v>
      </c>
      <c r="E98"/>
      <c r="F98"/>
      <c r="G98"/>
      <c r="H98"/>
      <c r="I98"/>
      <c r="J98"/>
      <c r="K98"/>
      <c r="L98"/>
      <c r="M98"/>
      <c r="N98"/>
    </row>
    <row r="99" spans="2:14" ht="15" x14ac:dyDescent="0.25">
      <c r="B99" t="s">
        <v>184</v>
      </c>
      <c r="C99" s="14">
        <f>C97-C98</f>
        <v>3</v>
      </c>
      <c r="D99" s="14"/>
      <c r="E99"/>
      <c r="F99"/>
      <c r="G99"/>
      <c r="H99"/>
      <c r="I99"/>
      <c r="J99"/>
      <c r="K99"/>
      <c r="L99"/>
      <c r="M99"/>
      <c r="N99"/>
    </row>
    <row r="100" spans="2:14" ht="15" x14ac:dyDescent="0.25">
      <c r="B100"/>
      <c r="C100" s="14"/>
      <c r="D100" s="14"/>
      <c r="E100"/>
      <c r="F100"/>
      <c r="G100"/>
      <c r="H100"/>
      <c r="I100"/>
      <c r="J100"/>
      <c r="K100"/>
      <c r="L100"/>
      <c r="M100"/>
      <c r="N100"/>
    </row>
    <row r="101" spans="2:14" ht="15" x14ac:dyDescent="0.25">
      <c r="B101" t="s">
        <v>196</v>
      </c>
      <c r="C101" s="14">
        <f>C98</f>
        <v>12</v>
      </c>
      <c r="D101" s="14"/>
      <c r="E101"/>
      <c r="F101"/>
      <c r="G101"/>
      <c r="H101"/>
      <c r="I101"/>
      <c r="J101"/>
      <c r="K101"/>
      <c r="L101"/>
      <c r="M101"/>
      <c r="N101"/>
    </row>
    <row r="102" spans="2:14" ht="15" x14ac:dyDescent="0.25">
      <c r="B102" t="s">
        <v>197</v>
      </c>
      <c r="C102" s="14">
        <v>85</v>
      </c>
      <c r="D102" s="14"/>
      <c r="E102"/>
      <c r="F102"/>
      <c r="G102"/>
      <c r="H102"/>
      <c r="I102"/>
      <c r="J102"/>
      <c r="K102"/>
      <c r="L102"/>
      <c r="M102"/>
      <c r="N102"/>
    </row>
    <row r="103" spans="2:14" ht="15" x14ac:dyDescent="0.25">
      <c r="B103" t="s">
        <v>198</v>
      </c>
      <c r="C103" s="14">
        <v>3</v>
      </c>
      <c r="D103" s="14"/>
      <c r="E103"/>
      <c r="F103"/>
      <c r="G103"/>
      <c r="H103"/>
      <c r="I103"/>
      <c r="J103"/>
      <c r="K103"/>
      <c r="L103"/>
      <c r="M103"/>
      <c r="N103"/>
    </row>
    <row r="104" spans="2:14" ht="15" x14ac:dyDescent="0.25">
      <c r="B104" t="s">
        <v>199</v>
      </c>
      <c r="C104" s="14"/>
      <c r="D104" s="14">
        <v>100</v>
      </c>
      <c r="E104"/>
      <c r="F104"/>
      <c r="G104"/>
      <c r="H104"/>
      <c r="I104"/>
      <c r="J104"/>
      <c r="K104"/>
      <c r="L104"/>
      <c r="M104"/>
      <c r="N104"/>
    </row>
    <row r="105" spans="2:14" ht="15" x14ac:dyDescent="0.25">
      <c r="B105" s="17" t="s">
        <v>200</v>
      </c>
      <c r="C105" s="14"/>
      <c r="D105" s="14"/>
      <c r="E105"/>
      <c r="F105"/>
      <c r="G105"/>
      <c r="H105"/>
      <c r="I105"/>
      <c r="J105"/>
      <c r="K105"/>
      <c r="L105"/>
      <c r="M105"/>
      <c r="N105"/>
    </row>
    <row r="106" spans="2:14" ht="15" x14ac:dyDescent="0.25">
      <c r="B106"/>
      <c r="C106" s="14"/>
      <c r="D106" s="14"/>
      <c r="E106"/>
      <c r="F106"/>
      <c r="G106"/>
      <c r="H106"/>
      <c r="I106"/>
      <c r="J106"/>
      <c r="K106"/>
      <c r="L106"/>
      <c r="M106"/>
      <c r="N106"/>
    </row>
    <row r="107" spans="2:14" ht="15" x14ac:dyDescent="0.25">
      <c r="B107" s="21" t="s">
        <v>187</v>
      </c>
      <c r="C107" s="14"/>
      <c r="D107" s="14"/>
      <c r="E107"/>
      <c r="F107"/>
      <c r="G107"/>
      <c r="H107"/>
      <c r="I107"/>
      <c r="J107"/>
      <c r="K107"/>
      <c r="L107"/>
      <c r="M107"/>
      <c r="N107"/>
    </row>
    <row r="108" spans="2:14" ht="15" x14ac:dyDescent="0.25">
      <c r="B108" t="s">
        <v>201</v>
      </c>
      <c r="C108" s="14">
        <f>100*(6/120)</f>
        <v>5</v>
      </c>
      <c r="D108" s="14" t="s">
        <v>202</v>
      </c>
      <c r="E108"/>
      <c r="F108"/>
      <c r="G108"/>
      <c r="H108"/>
      <c r="I108"/>
      <c r="J108"/>
      <c r="K108"/>
      <c r="L108"/>
      <c r="M108"/>
      <c r="N108"/>
    </row>
    <row r="109" spans="2:14" ht="15" x14ac:dyDescent="0.25">
      <c r="B109"/>
      <c r="C109" s="14"/>
      <c r="D109" s="14"/>
      <c r="E109"/>
      <c r="F109"/>
      <c r="G109"/>
      <c r="H109"/>
      <c r="I109"/>
      <c r="J109"/>
      <c r="K109"/>
      <c r="L109"/>
      <c r="M109"/>
      <c r="N109"/>
    </row>
    <row r="110" spans="2:14" ht="15" x14ac:dyDescent="0.25">
      <c r="B110" t="s">
        <v>197</v>
      </c>
      <c r="C110" s="14">
        <v>5</v>
      </c>
      <c r="D110" s="14"/>
      <c r="E110"/>
      <c r="F110"/>
      <c r="G110"/>
      <c r="H110"/>
      <c r="I110"/>
      <c r="J110"/>
      <c r="K110"/>
      <c r="L110"/>
      <c r="M110"/>
      <c r="N110"/>
    </row>
    <row r="111" spans="2:14" ht="15" x14ac:dyDescent="0.25">
      <c r="B111" t="s">
        <v>190</v>
      </c>
      <c r="C111" s="14"/>
      <c r="D111" s="14">
        <v>5</v>
      </c>
      <c r="E111"/>
      <c r="F111"/>
      <c r="G111"/>
      <c r="H111"/>
      <c r="I111"/>
      <c r="J111"/>
      <c r="K111"/>
      <c r="L111"/>
      <c r="M111"/>
      <c r="N111"/>
    </row>
    <row r="112" spans="2:14" ht="15" x14ac:dyDescent="0.25">
      <c r="B112" t="s">
        <v>203</v>
      </c>
      <c r="C112" s="14"/>
      <c r="D112" s="14"/>
      <c r="E112"/>
      <c r="F112"/>
      <c r="G112"/>
      <c r="H112"/>
      <c r="I112"/>
      <c r="J112"/>
      <c r="K112"/>
      <c r="L112"/>
      <c r="M112"/>
      <c r="N112"/>
    </row>
  </sheetData>
  <mergeCells count="1">
    <mergeCell ref="B70:N70"/>
  </mergeCells>
  <hyperlinks>
    <hyperlink ref="A1" location="Main!A1" display="Main" xr:uid="{B57B178E-D1B4-4CC6-9D5E-B3009F247C86}"/>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7</vt:lpstr>
      <vt:lpstr>WSE7.1</vt:lpstr>
      <vt:lpstr>WSE7.2</vt:lpstr>
      <vt:lpstr>WSE7.3</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2023-05-01T07:58:58Z</dcterms:created>
  <dcterms:modified xsi:type="dcterms:W3CDTF">2023-05-23T07:56:35Z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2023-05-01T07:58:59Z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717e8780-93fc-4079-b8ad-3cf869e8f52f</vt:lpwstr>
  </property>
  <property fmtid="{D5CDD505-2E9C-101B-9397-08002B2CF9AE}" pid="8" name="MSIP_Label_ea60d57e-af5b-4752-ac57-3e4f28ca11dc_ContentBits">
    <vt:lpwstr>0</vt:lpwstr>
  </property>
</Properties>
</file>