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451" documentId="8_{A7061520-38C6-4548-A697-98A98EC967F4}" xr6:coauthVersionLast="47" xr6:coauthVersionMax="47" xr10:uidLastSave="{9A8CFC48-091C-4BFB-9D3E-88F5C6CC7629}"/>
  <bookViews>
    <workbookView xWindow="0" yWindow="2325" windowWidth="28800" windowHeight="14370" firstSheet="1" activeTab="5" xr2:uid="{5DE79D18-A7DC-45EE-96BD-1AC3843D2D9E}"/>
  </bookViews>
  <sheets>
    <sheet name="Main" sheetId="1" r:id="rId1"/>
    <sheet name="Module 19" sheetId="2" r:id="rId2"/>
    <sheet name="WSE19.1" sheetId="3" r:id="rId3"/>
    <sheet name="WSE19.2" sheetId="4" r:id="rId4"/>
    <sheet name="WSE19.3" sheetId="5" r:id="rId5"/>
    <sheet name="WSE19.4" sheetId="6" r:id="rId6"/>
    <sheet name="WSE19.4 (2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6" l="1"/>
  <c r="D86" i="6"/>
  <c r="D76" i="7" l="1"/>
  <c r="E62" i="7"/>
  <c r="F58" i="7"/>
  <c r="E66" i="7" s="1"/>
  <c r="E68" i="7" s="1"/>
  <c r="E71" i="7" s="1"/>
  <c r="F57" i="7"/>
  <c r="F56" i="7"/>
  <c r="E63" i="7" s="1"/>
  <c r="E55" i="7"/>
  <c r="E64" i="7" s="1"/>
  <c r="F52" i="7"/>
  <c r="E51" i="7"/>
  <c r="E44" i="7"/>
  <c r="E45" i="7" s="1"/>
  <c r="E47" i="7" s="1"/>
  <c r="F48" i="7" s="1"/>
  <c r="D39" i="7"/>
  <c r="D41" i="7" s="1"/>
  <c r="D39" i="6"/>
  <c r="D41" i="6" s="1"/>
  <c r="D76" i="6"/>
  <c r="D35" i="5"/>
  <c r="E62" i="6"/>
  <c r="F57" i="6"/>
  <c r="E55" i="6"/>
  <c r="E51" i="6"/>
  <c r="F52" i="6" s="1"/>
  <c r="E44" i="6"/>
  <c r="E45" i="6" s="1"/>
  <c r="E47" i="6" s="1"/>
  <c r="F48" i="6" s="1"/>
  <c r="E68" i="6"/>
  <c r="E71" i="6" s="1"/>
  <c r="E45" i="5"/>
  <c r="F46" i="5" s="1"/>
  <c r="D39" i="5"/>
  <c r="E53" i="5"/>
  <c r="F54" i="5" s="1"/>
  <c r="E49" i="5"/>
  <c r="F50" i="5" s="1"/>
  <c r="C26" i="5"/>
  <c r="E41" i="5"/>
  <c r="F42" i="5" s="1"/>
  <c r="D8" i="4"/>
  <c r="D9" i="4" s="1"/>
  <c r="F14" i="4" s="1"/>
  <c r="D13" i="3"/>
  <c r="F18" i="3" s="1"/>
  <c r="D28" i="3"/>
  <c r="F33" i="3" s="1"/>
  <c r="F23" i="3"/>
  <c r="F88" i="2"/>
  <c r="E87" i="2"/>
  <c r="D85" i="2"/>
  <c r="E62" i="2"/>
  <c r="E58" i="2"/>
  <c r="F50" i="2"/>
  <c r="E49" i="2"/>
  <c r="F46" i="2"/>
  <c r="E45" i="2"/>
  <c r="D41" i="2"/>
  <c r="D40" i="2"/>
  <c r="E85" i="2"/>
  <c r="E8" i="4"/>
  <c r="E63" i="6" l="1"/>
  <c r="E56" i="6"/>
  <c r="E64" i="6"/>
  <c r="E13" i="4"/>
  <c r="E32" i="3"/>
  <c r="E17" i="3"/>
</calcChain>
</file>

<file path=xl/sharedStrings.xml><?xml version="1.0" encoding="utf-8"?>
<sst xmlns="http://schemas.openxmlformats.org/spreadsheetml/2006/main" count="210" uniqueCount="107">
  <si>
    <t>Main</t>
  </si>
  <si>
    <t>Module 19 - Taxation: Current Tax</t>
  </si>
  <si>
    <t>Module 19</t>
  </si>
  <si>
    <t>current tax is not always the profits times the rates, although deferred tax will go some way to address this</t>
  </si>
  <si>
    <t>IAS 12</t>
  </si>
  <si>
    <t>Use 19% as the tax rates unless stated otherwise in the question</t>
  </si>
  <si>
    <t>unpaid tax is a liab</t>
  </si>
  <si>
    <t>overpaid tax is and asset</t>
  </si>
  <si>
    <t>tax benefit which can be carried back to a prior period is a tax asset</t>
  </si>
  <si>
    <t>adjustments to RE as a result of error or change in accounting policy</t>
  </si>
  <si>
    <t>amount arising on the recognition of the equity component of a compoud instrument</t>
  </si>
  <si>
    <t>Ias 12 refes to corporation tax as corporate income tax or sometimes just income tax</t>
  </si>
  <si>
    <t>assume all companies are on quarterly payment</t>
  </si>
  <si>
    <t>Castle Ltd</t>
  </si>
  <si>
    <t>estimated CT liab</t>
  </si>
  <si>
    <t>paid</t>
  </si>
  <si>
    <t>cr - RE</t>
  </si>
  <si>
    <t>being payment of each instalment on 14 July 2012 and on 14 October 2012</t>
  </si>
  <si>
    <t xml:space="preserve">dr - HMRC </t>
  </si>
  <si>
    <t>cr - accrued tax expense</t>
  </si>
  <si>
    <t>Dr - HMRC payment</t>
  </si>
  <si>
    <t>being year-end accrual for third and fourth instalments combined</t>
  </si>
  <si>
    <t>Statement of financial position (extracts)</t>
  </si>
  <si>
    <t>current liab</t>
  </si>
  <si>
    <t>current tac payable</t>
  </si>
  <si>
    <t>PBT</t>
  </si>
  <si>
    <t>taxation</t>
  </si>
  <si>
    <t>PAT</t>
  </si>
  <si>
    <t>Estimate CT at year end</t>
  </si>
  <si>
    <t>then the final tax expense when FS completed</t>
  </si>
  <si>
    <t>then an under/over provision arises</t>
  </si>
  <si>
    <t>as the tax return does not have to be filed until 12m after year end</t>
  </si>
  <si>
    <t>the adjustment is made to the PY expence through the CY SPL</t>
  </si>
  <si>
    <t>under  - additional expense to tax</t>
  </si>
  <si>
    <t>over - reduce the tax expene (CY SPL) by over prov'n amount</t>
  </si>
  <si>
    <t>cr - tax provision</t>
  </si>
  <si>
    <t>dr - SPL tax</t>
  </si>
  <si>
    <t>being correction to under-provision for the year ended 31/12/2022</t>
  </si>
  <si>
    <t>current tax payable</t>
  </si>
  <si>
    <t>instalment</t>
  </si>
  <si>
    <t>dr - SPL - taxation</t>
  </si>
  <si>
    <t>cr - current tax payable</t>
  </si>
  <si>
    <t>carry back tax losses are and asset so are recognised as a current asset</t>
  </si>
  <si>
    <t>and the income is put through tto SPL taxation</t>
  </si>
  <si>
    <t>commencement</t>
  </si>
  <si>
    <t>CT liab (est.)</t>
  </si>
  <si>
    <t>YE</t>
  </si>
  <si>
    <t>actual tax paid</t>
  </si>
  <si>
    <t>dr - SPL taxation</t>
  </si>
  <si>
    <t>being third and fourth instalments of the corporation tax liability for the YE 31/03/2023</t>
  </si>
  <si>
    <t>PY</t>
  </si>
  <si>
    <t>CY</t>
  </si>
  <si>
    <t>being correction to under prov'n of corporation tax liability for the year ended 31/03/2023 in the CY SPL</t>
  </si>
  <si>
    <t>Instalments for the year ended 31/03/2024</t>
  </si>
  <si>
    <t>per quarter</t>
  </si>
  <si>
    <t>Instalments for the year ended 31/03/2023</t>
  </si>
  <si>
    <t>being accrual of the third and fourtht instalments of the corporation tax liability for the year ended 31/03/2024</t>
  </si>
  <si>
    <t>Arkady</t>
  </si>
  <si>
    <t>FY2022</t>
  </si>
  <si>
    <t>CY profit</t>
  </si>
  <si>
    <t>dr - current tax payable</t>
  </si>
  <si>
    <t>cr - SPL taxation</t>
  </si>
  <si>
    <t>being correction to over-provisoin of PY CT liability</t>
  </si>
  <si>
    <t>Boomers Cruises</t>
  </si>
  <si>
    <t>at year end</t>
  </si>
  <si>
    <t>payments</t>
  </si>
  <si>
    <t>interest</t>
  </si>
  <si>
    <t>CT payment</t>
  </si>
  <si>
    <t>refund</t>
  </si>
  <si>
    <t>dr</t>
  </si>
  <si>
    <t>cr</t>
  </si>
  <si>
    <t>interest expense</t>
  </si>
  <si>
    <t>interest income</t>
  </si>
  <si>
    <t>cr - SPL - taxation</t>
  </si>
  <si>
    <t>being correction to payments of third and fourth instalments for the year ended 31/10/2018</t>
  </si>
  <si>
    <t>taxatioin</t>
  </si>
  <si>
    <t>over-provisoin</t>
  </si>
  <si>
    <t>cr  -SPL finance incoem</t>
  </si>
  <si>
    <t>being correction to interest received on overpayments</t>
  </si>
  <si>
    <t>dr - SPL finance costs</t>
  </si>
  <si>
    <t>cr  -SPL taxation</t>
  </si>
  <si>
    <t>being correction to interest on late payment of corporation tax</t>
  </si>
  <si>
    <t>cr - SPL Taxation</t>
  </si>
  <si>
    <t>beign release of overprovision for the year ended 31/10/2018</t>
  </si>
  <si>
    <t>Orchids and Roses</t>
  </si>
  <si>
    <t>Amount paid in the year</t>
  </si>
  <si>
    <t>Opening creditor</t>
  </si>
  <si>
    <t>over - provision</t>
  </si>
  <si>
    <t>dr - current tax payables</t>
  </si>
  <si>
    <t>cr - current tax expense</t>
  </si>
  <si>
    <t>being release of overprovision of current tax expense for YE 31/10/2018</t>
  </si>
  <si>
    <t>being correction to corporation tax paid for YE 31/10/2018</t>
  </si>
  <si>
    <t>cr - finance income</t>
  </si>
  <si>
    <t>being interest on corporation tax payment and receipt reallocate</t>
  </si>
  <si>
    <t>Taxable profit / (loss)</t>
  </si>
  <si>
    <t>PL profit</t>
  </si>
  <si>
    <t>JE3`</t>
  </si>
  <si>
    <t>JE 3</t>
  </si>
  <si>
    <t>Corporation tax refund due to loss carried back</t>
  </si>
  <si>
    <t>CT</t>
  </si>
  <si>
    <t>CT paid to account of £32 for YE 31/10/2019 shall also be refunded</t>
  </si>
  <si>
    <t>total corporation tax receivable</t>
  </si>
  <si>
    <t>b/f balance</t>
  </si>
  <si>
    <t>the CY payments go through PL</t>
  </si>
  <si>
    <t>overpaid tax - the expected too much in PY</t>
  </si>
  <si>
    <t>dr - current tax expense</t>
  </si>
  <si>
    <t>dr - finance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</si>
</sst>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16" fontId="1" fillId="0" borderId="0" xfId="0" applyNumberFormat="1" applyFont="1"/>
    <xf numFmtId="14" fontId="1" fillId="0" borderId="0" xfId="0" applyNumberFormat="1" applyFont="1"/>
    <xf numFmtId="0" fontId="1" fillId="0" borderId="1" xfId="0" applyFont="1" applyBorder="1"/>
    <xf numFmtId="3" fontId="1" fillId="0" borderId="0" xfId="0" applyNumberFormat="1" applyFont="1"/>
    <xf numFmtId="0" fontId="1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612912</xdr:colOff>
      <xdr:row>19</xdr:row>
      <xdr:rowOff>0</xdr:rowOff>
    </xdr:from>
    <xdr:to>
      <xdr:col>7</xdr:col>
      <xdr:colOff>0</xdr:colOff>
      <xdr:row>22</xdr:row>
      <xdr:rowOff>29271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7DA83C-1CF3-434F-5C0C-BC30CC43D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912" y="2998304"/>
          <a:ext cx="3677479" cy="4765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1</xdr:rowOff>
    </xdr:from>
    <xdr:to>
      <xdr:col>6</xdr:col>
      <xdr:colOff>579723</xdr:colOff>
      <xdr:row>32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AAF223-A19E-B1AE-B16A-1C53804F5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810001"/>
          <a:ext cx="3627723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72</xdr:row>
      <xdr:rowOff>150394</xdr:rowOff>
    </xdr:from>
    <xdr:to>
      <xdr:col>7</xdr:col>
      <xdr:colOff>1</xdr:colOff>
      <xdr:row>76</xdr:row>
      <xdr:rowOff>55826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252A46-D280-3058-A581-CE0FB8929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1" y="11294644"/>
          <a:ext cx="3657600" cy="51503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91</xdr:row>
      <xdr:rowOff>1</xdr:rowOff>
    </xdr:from>
    <xdr:to>
      <xdr:col>7</xdr:col>
      <xdr:colOff>0</xdr:colOff>
      <xdr:row>98</xdr:row>
      <xdr:rowOff>88012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641DA5-F2F9-AFD4-9D58-912594E65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1" y="14039851"/>
          <a:ext cx="3657599" cy="11548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1</xdr:rowOff>
    </xdr:from>
    <xdr:to>
      <xdr:col>7</xdr:col>
      <xdr:colOff>0</xdr:colOff>
      <xdr:row>124</xdr:row>
      <xdr:rowOff>86494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EFD781-DFA5-55FC-F00D-352D83DE2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15906751"/>
          <a:ext cx="3673929" cy="29303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502228</xdr:colOff>
      <xdr:row>17</xdr:row>
      <xdr:rowOff>13143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BF5756-6C0D-AAE8-643A-776B806A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6" y="190500"/>
          <a:ext cx="4139047" cy="3061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67236</xdr:rowOff>
    </xdr:from>
    <xdr:to>
      <xdr:col>5</xdr:col>
      <xdr:colOff>558363</xdr:colOff>
      <xdr:row>28</xdr:row>
      <xdr:rowOff>81052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288932-4CB1-B2C1-A1A3-D55FE23E4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8" y="2767854"/>
          <a:ext cx="3630706" cy="40927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67236</xdr:rowOff>
    </xdr:from>
    <xdr:to>
      <xdr:col>7</xdr:col>
      <xdr:colOff>0</xdr:colOff>
      <xdr:row>28</xdr:row>
      <xdr:rowOff>81052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58BC56-337C-46F1-8A84-54642B3C0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48236"/>
          <a:ext cx="3657600" cy="3976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59E-9369-4B2E-B0F0-3CCDE6E1782C}">
  <dimension ref="B2"/>
  <sheetViews>
    <sheetView workbookViewId="0">
      <selection activeCell="J13" sqref="J13"/>
    </sheetView>
  </sheetViews>
  <sheetFormatPr defaultRowHeight="15" x14ac:dyDescent="0.25"/>
  <cols>
    <col min="2" max="2" width="10.28515625" bestFit="1" customWidth="1"/>
  </cols>
  <sheetData>
    <row r="2" spans="2:2" x14ac:dyDescent="0.25">
      <c r="B2" s="2" t="s">
        <v>2</v>
      </c>
    </row>
  </sheetData>
  <hyperlinks>
    <hyperlink ref="B2" location="'Module 19'!A1" display="Module 19" xr:uid="{F2A04406-9CAA-42C4-A031-E55E8E472A1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A1E-8B72-49D9-B517-DB7D6EA724FF}">
  <dimension ref="A1:F103"/>
  <sheetViews>
    <sheetView topLeftCell="A46" zoomScale="115" zoomScaleNormal="115" workbookViewId="0">
      <selection activeCell="C46" sqref="C46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ht="15" x14ac:dyDescent="0.25">
      <c r="B2" t="s">
        <v>1</v>
      </c>
    </row>
    <row r="3" spans="1:2" ht="15" x14ac:dyDescent="0.25">
      <c r="B3"/>
    </row>
    <row r="4" spans="1:2" ht="15" x14ac:dyDescent="0.25">
      <c r="B4" t="s">
        <v>4</v>
      </c>
    </row>
    <row r="5" spans="1:2" x14ac:dyDescent="0.2">
      <c r="B5" s="1" t="s">
        <v>11</v>
      </c>
    </row>
    <row r="6" spans="1:2" x14ac:dyDescent="0.2">
      <c r="B6" s="1" t="s">
        <v>3</v>
      </c>
    </row>
    <row r="8" spans="1:2" x14ac:dyDescent="0.2">
      <c r="B8" s="1" t="s">
        <v>5</v>
      </c>
    </row>
    <row r="11" spans="1:2" x14ac:dyDescent="0.2">
      <c r="B11" s="1" t="s">
        <v>6</v>
      </c>
    </row>
    <row r="12" spans="1:2" x14ac:dyDescent="0.2">
      <c r="B12" s="1" t="s">
        <v>7</v>
      </c>
    </row>
    <row r="13" spans="1:2" x14ac:dyDescent="0.2">
      <c r="B13" s="1" t="s">
        <v>8</v>
      </c>
    </row>
    <row r="16" spans="1:2" x14ac:dyDescent="0.2">
      <c r="B16" s="1" t="s">
        <v>9</v>
      </c>
    </row>
    <row r="17" spans="2:2" x14ac:dyDescent="0.2">
      <c r="B17" s="1" t="s">
        <v>10</v>
      </c>
    </row>
    <row r="19" spans="2:2" x14ac:dyDescent="0.2">
      <c r="B19" s="1" t="s">
        <v>12</v>
      </c>
    </row>
    <row r="36" spans="2:6" x14ac:dyDescent="0.2">
      <c r="B36" s="1" t="s">
        <v>13</v>
      </c>
    </row>
    <row r="39" spans="2:6" x14ac:dyDescent="0.2">
      <c r="B39" s="1" t="s">
        <v>14</v>
      </c>
      <c r="E39" s="1">
        <v>3000</v>
      </c>
    </row>
    <row r="40" spans="2:6" x14ac:dyDescent="0.2">
      <c r="B40" s="1" t="s">
        <v>15</v>
      </c>
      <c r="C40" s="3">
        <v>45121</v>
      </c>
      <c r="D40" s="1">
        <f>+$E$39/4</f>
        <v>750</v>
      </c>
    </row>
    <row r="41" spans="2:6" x14ac:dyDescent="0.2">
      <c r="C41" s="3">
        <v>45213</v>
      </c>
      <c r="D41" s="1">
        <f>+$E$39/4</f>
        <v>750</v>
      </c>
    </row>
    <row r="42" spans="2:6" x14ac:dyDescent="0.2">
      <c r="C42" s="3"/>
    </row>
    <row r="45" spans="2:6" x14ac:dyDescent="0.2">
      <c r="B45" s="1" t="s">
        <v>20</v>
      </c>
      <c r="E45" s="1">
        <f>SUM(D40:D41)</f>
        <v>1500</v>
      </c>
    </row>
    <row r="46" spans="2:6" x14ac:dyDescent="0.2">
      <c r="C46" s="1" t="s">
        <v>16</v>
      </c>
      <c r="F46" s="1">
        <f>+E45</f>
        <v>1500</v>
      </c>
    </row>
    <row r="47" spans="2:6" x14ac:dyDescent="0.2">
      <c r="B47" s="1" t="s">
        <v>17</v>
      </c>
    </row>
    <row r="49" spans="2:6" x14ac:dyDescent="0.2">
      <c r="B49" s="1" t="s">
        <v>18</v>
      </c>
      <c r="E49" s="1">
        <f>+E45</f>
        <v>1500</v>
      </c>
    </row>
    <row r="50" spans="2:6" x14ac:dyDescent="0.2">
      <c r="C50" s="1" t="s">
        <v>19</v>
      </c>
      <c r="F50" s="1">
        <f>+E49</f>
        <v>1500</v>
      </c>
    </row>
    <row r="51" spans="2:6" x14ac:dyDescent="0.2">
      <c r="B51" s="1" t="s">
        <v>21</v>
      </c>
    </row>
    <row r="54" spans="2:6" x14ac:dyDescent="0.2">
      <c r="B54" s="1" t="s">
        <v>13</v>
      </c>
    </row>
    <row r="55" spans="2:6" x14ac:dyDescent="0.2">
      <c r="B55" s="1" t="s">
        <v>22</v>
      </c>
    </row>
    <row r="56" spans="2:6" x14ac:dyDescent="0.2">
      <c r="B56" s="4">
        <v>44926</v>
      </c>
    </row>
    <row r="57" spans="2:6" x14ac:dyDescent="0.2">
      <c r="B57" s="1" t="s">
        <v>23</v>
      </c>
    </row>
    <row r="58" spans="2:6" x14ac:dyDescent="0.2">
      <c r="B58" s="1" t="s">
        <v>24</v>
      </c>
      <c r="E58" s="1">
        <f>+F50</f>
        <v>1500</v>
      </c>
    </row>
    <row r="60" spans="2:6" x14ac:dyDescent="0.2">
      <c r="B60" s="1" t="s">
        <v>25</v>
      </c>
      <c r="E60" s="1">
        <v>9200</v>
      </c>
    </row>
    <row r="61" spans="2:6" x14ac:dyDescent="0.2">
      <c r="B61" s="1" t="s">
        <v>26</v>
      </c>
      <c r="E61" s="1">
        <v>-3000</v>
      </c>
    </row>
    <row r="62" spans="2:6" ht="12.75" thickBot="1" x14ac:dyDescent="0.25">
      <c r="B62" s="1" t="s">
        <v>27</v>
      </c>
      <c r="E62" s="5">
        <f>SUM(E60:E61)</f>
        <v>6200</v>
      </c>
    </row>
    <row r="63" spans="2:6" ht="12.75" thickTop="1" x14ac:dyDescent="0.2"/>
    <row r="66" spans="2:5" x14ac:dyDescent="0.2">
      <c r="B66" s="1" t="s">
        <v>28</v>
      </c>
    </row>
    <row r="67" spans="2:5" x14ac:dyDescent="0.2">
      <c r="B67" s="1" t="s">
        <v>29</v>
      </c>
    </row>
    <row r="68" spans="2:5" x14ac:dyDescent="0.2">
      <c r="B68" s="1" t="s">
        <v>30</v>
      </c>
    </row>
    <row r="69" spans="2:5" x14ac:dyDescent="0.2">
      <c r="B69" s="1" t="s">
        <v>31</v>
      </c>
    </row>
    <row r="70" spans="2:5" x14ac:dyDescent="0.2">
      <c r="B70" s="1" t="s">
        <v>32</v>
      </c>
    </row>
    <row r="71" spans="2:5" x14ac:dyDescent="0.2">
      <c r="B71" s="1" t="s">
        <v>33</v>
      </c>
    </row>
    <row r="72" spans="2:5" x14ac:dyDescent="0.2">
      <c r="B72" s="1" t="s">
        <v>34</v>
      </c>
    </row>
    <row r="80" spans="2:5" x14ac:dyDescent="0.2">
      <c r="B80" s="1" t="s">
        <v>36</v>
      </c>
      <c r="E80" s="1">
        <v>30</v>
      </c>
    </row>
    <row r="81" spans="2:6" x14ac:dyDescent="0.2">
      <c r="C81" s="1" t="s">
        <v>35</v>
      </c>
      <c r="F81" s="1">
        <v>30</v>
      </c>
    </row>
    <row r="82" spans="2:6" x14ac:dyDescent="0.2">
      <c r="B82" s="1" t="s">
        <v>37</v>
      </c>
    </row>
    <row r="84" spans="2:6" x14ac:dyDescent="0.2">
      <c r="B84" s="1" t="s">
        <v>38</v>
      </c>
      <c r="D84" s="1">
        <v>2</v>
      </c>
      <c r="E84" s="1" t="s">
        <v>39</v>
      </c>
    </row>
    <row r="85" spans="2:6" x14ac:dyDescent="0.2">
      <c r="D85" s="1">
        <f>+D84/4*4000</f>
        <v>2000</v>
      </c>
      <c r="E85" s="1" t="str">
        <f ca="1">_xlfn.FORMULATEXT(D85)</f>
        <v>=+D84/4*4000</v>
      </c>
    </row>
    <row r="87" spans="2:6" x14ac:dyDescent="0.2">
      <c r="B87" s="1" t="s">
        <v>40</v>
      </c>
      <c r="E87" s="1">
        <f>+D85</f>
        <v>2000</v>
      </c>
    </row>
    <row r="88" spans="2:6" x14ac:dyDescent="0.2">
      <c r="C88" s="1" t="s">
        <v>41</v>
      </c>
      <c r="F88" s="1">
        <f>+E87</f>
        <v>2000</v>
      </c>
    </row>
    <row r="89" spans="2:6" x14ac:dyDescent="0.2">
      <c r="B89" s="1" t="s">
        <v>21</v>
      </c>
    </row>
    <row r="102" spans="2:2" x14ac:dyDescent="0.2">
      <c r="B102" s="1" t="s">
        <v>42</v>
      </c>
    </row>
    <row r="103" spans="2:2" x14ac:dyDescent="0.2">
      <c r="B103" s="1" t="s">
        <v>43</v>
      </c>
    </row>
  </sheetData>
  <hyperlinks>
    <hyperlink ref="A1" location="Main!A1" display="Main" xr:uid="{81BBD927-8A14-4875-AC95-7FE6721C373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91D4-F20B-416E-BD17-5D89A5DE4047}">
  <dimension ref="A1:F34"/>
  <sheetViews>
    <sheetView topLeftCell="A4" zoomScale="160" zoomScaleNormal="160" workbookViewId="0">
      <selection activeCell="D28" sqref="D28"/>
    </sheetView>
  </sheetViews>
  <sheetFormatPr defaultRowHeight="12" x14ac:dyDescent="0.2"/>
  <cols>
    <col min="1" max="16384" width="9.140625" style="1"/>
  </cols>
  <sheetData>
    <row r="1" spans="1:4" ht="15" x14ac:dyDescent="0.25">
      <c r="A1" s="2" t="s">
        <v>0</v>
      </c>
    </row>
    <row r="3" spans="1:4" x14ac:dyDescent="0.2">
      <c r="B3" s="1" t="s">
        <v>44</v>
      </c>
      <c r="C3" s="4">
        <v>44652</v>
      </c>
    </row>
    <row r="4" spans="1:4" x14ac:dyDescent="0.2">
      <c r="B4" s="1" t="s">
        <v>45</v>
      </c>
      <c r="C4" s="1">
        <v>1000</v>
      </c>
    </row>
    <row r="5" spans="1:4" x14ac:dyDescent="0.2">
      <c r="B5" s="1" t="s">
        <v>46</v>
      </c>
      <c r="C5" s="4">
        <v>45016</v>
      </c>
    </row>
    <row r="7" spans="1:4" x14ac:dyDescent="0.2">
      <c r="B7" s="1" t="s">
        <v>38</v>
      </c>
      <c r="C7" s="1">
        <v>500</v>
      </c>
    </row>
    <row r="8" spans="1:4" x14ac:dyDescent="0.2">
      <c r="B8" s="1" t="s">
        <v>47</v>
      </c>
      <c r="C8" s="1">
        <v>700</v>
      </c>
    </row>
    <row r="11" spans="1:4" x14ac:dyDescent="0.2">
      <c r="B11" s="1" t="s">
        <v>55</v>
      </c>
    </row>
    <row r="12" spans="1:4" x14ac:dyDescent="0.2">
      <c r="B12" s="1" t="s">
        <v>45</v>
      </c>
      <c r="D12" s="1">
        <v>1000</v>
      </c>
    </row>
    <row r="13" spans="1:4" ht="12.75" thickBot="1" x14ac:dyDescent="0.25">
      <c r="B13" s="1" t="s">
        <v>54</v>
      </c>
      <c r="D13" s="5">
        <f>+D12/4</f>
        <v>250</v>
      </c>
    </row>
    <row r="14" spans="1:4" ht="12.75" thickTop="1" x14ac:dyDescent="0.2"/>
    <row r="16" spans="1:4" x14ac:dyDescent="0.2">
      <c r="B16" s="1" t="s">
        <v>50</v>
      </c>
    </row>
    <row r="17" spans="2:6" x14ac:dyDescent="0.2">
      <c r="B17" s="1" t="s">
        <v>48</v>
      </c>
      <c r="E17" s="1">
        <f>+D13*2</f>
        <v>500</v>
      </c>
    </row>
    <row r="18" spans="2:6" x14ac:dyDescent="0.2">
      <c r="C18" s="1" t="s">
        <v>41</v>
      </c>
      <c r="F18" s="1">
        <f>+D13*2</f>
        <v>500</v>
      </c>
    </row>
    <row r="19" spans="2:6" x14ac:dyDescent="0.2">
      <c r="B19" s="1" t="s">
        <v>49</v>
      </c>
    </row>
    <row r="21" spans="2:6" x14ac:dyDescent="0.2">
      <c r="B21" s="1" t="s">
        <v>51</v>
      </c>
    </row>
    <row r="22" spans="2:6" x14ac:dyDescent="0.2">
      <c r="B22" s="1" t="s">
        <v>48</v>
      </c>
      <c r="E22" s="1">
        <v>120</v>
      </c>
    </row>
    <row r="23" spans="2:6" x14ac:dyDescent="0.2">
      <c r="C23" s="1" t="s">
        <v>41</v>
      </c>
      <c r="F23" s="1">
        <f>+E22</f>
        <v>120</v>
      </c>
    </row>
    <row r="24" spans="2:6" x14ac:dyDescent="0.2">
      <c r="B24" s="1" t="s">
        <v>52</v>
      </c>
    </row>
    <row r="26" spans="2:6" x14ac:dyDescent="0.2">
      <c r="B26" s="1" t="s">
        <v>53</v>
      </c>
    </row>
    <row r="27" spans="2:6" x14ac:dyDescent="0.2">
      <c r="B27" s="1" t="s">
        <v>45</v>
      </c>
      <c r="D27" s="1">
        <v>1200</v>
      </c>
    </row>
    <row r="28" spans="2:6" ht="12.75" thickBot="1" x14ac:dyDescent="0.25">
      <c r="B28" s="1" t="s">
        <v>54</v>
      </c>
      <c r="D28" s="5">
        <f>+D27/4</f>
        <v>300</v>
      </c>
    </row>
    <row r="29" spans="2:6" ht="12.75" thickTop="1" x14ac:dyDescent="0.2"/>
    <row r="31" spans="2:6" x14ac:dyDescent="0.2">
      <c r="B31" s="1" t="s">
        <v>51</v>
      </c>
    </row>
    <row r="32" spans="2:6" x14ac:dyDescent="0.2">
      <c r="B32" s="1" t="s">
        <v>48</v>
      </c>
      <c r="E32" s="1">
        <f>+D28*2</f>
        <v>600</v>
      </c>
    </row>
    <row r="33" spans="2:6" x14ac:dyDescent="0.2">
      <c r="C33" s="1" t="s">
        <v>41</v>
      </c>
      <c r="F33" s="1">
        <f>+D28*2</f>
        <v>600</v>
      </c>
    </row>
    <row r="34" spans="2:6" x14ac:dyDescent="0.2">
      <c r="B34" s="1" t="s">
        <v>56</v>
      </c>
    </row>
  </sheetData>
  <hyperlinks>
    <hyperlink ref="A1" location="Main!A1" display="Main" xr:uid="{4FAC9C56-3B6F-4A3E-9807-C434B6CBB66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8EF9-1A2A-49B0-A74D-76D6EA0E67B0}">
  <dimension ref="A1:F20"/>
  <sheetViews>
    <sheetView zoomScale="145" zoomScaleNormal="145" workbookViewId="0">
      <selection activeCell="D31" sqref="D31"/>
    </sheetView>
  </sheetViews>
  <sheetFormatPr defaultRowHeight="12" x14ac:dyDescent="0.2"/>
  <cols>
    <col min="1" max="16384" width="9.140625" style="1"/>
  </cols>
  <sheetData>
    <row r="1" spans="1:6" ht="15" x14ac:dyDescent="0.25">
      <c r="A1" s="2" t="s">
        <v>0</v>
      </c>
    </row>
    <row r="2" spans="1:6" x14ac:dyDescent="0.2">
      <c r="B2" s="1" t="s">
        <v>57</v>
      </c>
    </row>
    <row r="3" spans="1:6" x14ac:dyDescent="0.2">
      <c r="B3" s="1" t="s">
        <v>59</v>
      </c>
      <c r="C3" s="6">
        <v>2800</v>
      </c>
    </row>
    <row r="4" spans="1:6" x14ac:dyDescent="0.2">
      <c r="B4" s="1" t="s">
        <v>46</v>
      </c>
      <c r="C4" s="4">
        <v>45107</v>
      </c>
    </row>
    <row r="7" spans="1:6" x14ac:dyDescent="0.2">
      <c r="B7" s="1" t="s">
        <v>55</v>
      </c>
    </row>
    <row r="8" spans="1:6" x14ac:dyDescent="0.2">
      <c r="B8" s="1" t="s">
        <v>45</v>
      </c>
      <c r="D8" s="1">
        <f>+C3*0.19</f>
        <v>532</v>
      </c>
      <c r="E8" s="1" t="str">
        <f ca="1">_xlfn.FORMULATEXT(D8)</f>
        <v>=+C3*0.19</v>
      </c>
    </row>
    <row r="9" spans="1:6" ht="12.75" thickBot="1" x14ac:dyDescent="0.25">
      <c r="B9" s="1" t="s">
        <v>54</v>
      </c>
      <c r="D9" s="5">
        <f>+D8/4</f>
        <v>133</v>
      </c>
    </row>
    <row r="10" spans="1:6" ht="12.75" thickTop="1" x14ac:dyDescent="0.2"/>
    <row r="12" spans="1:6" x14ac:dyDescent="0.2">
      <c r="B12" s="1" t="s">
        <v>58</v>
      </c>
    </row>
    <row r="13" spans="1:6" x14ac:dyDescent="0.2">
      <c r="B13" s="1" t="s">
        <v>48</v>
      </c>
      <c r="E13" s="1">
        <f>+D9*2</f>
        <v>266</v>
      </c>
    </row>
    <row r="14" spans="1:6" x14ac:dyDescent="0.2">
      <c r="C14" s="1" t="s">
        <v>41</v>
      </c>
      <c r="F14" s="1">
        <f>+D9*2</f>
        <v>266</v>
      </c>
    </row>
    <row r="15" spans="1:6" x14ac:dyDescent="0.2">
      <c r="B15" s="1" t="s">
        <v>49</v>
      </c>
    </row>
    <row r="17" spans="2:6" x14ac:dyDescent="0.2">
      <c r="B17" s="1" t="s">
        <v>58</v>
      </c>
    </row>
    <row r="18" spans="2:6" x14ac:dyDescent="0.2">
      <c r="B18" s="1" t="s">
        <v>60</v>
      </c>
      <c r="E18" s="1">
        <v>50</v>
      </c>
    </row>
    <row r="19" spans="2:6" x14ac:dyDescent="0.2">
      <c r="C19" s="1" t="s">
        <v>61</v>
      </c>
      <c r="F19" s="1">
        <v>50</v>
      </c>
    </row>
    <row r="20" spans="2:6" x14ac:dyDescent="0.2">
      <c r="B20" s="1" t="s">
        <v>62</v>
      </c>
    </row>
  </sheetData>
  <hyperlinks>
    <hyperlink ref="A1" location="Main!A1" display="Main" xr:uid="{F0EE909D-FF45-45D8-995C-07450FFF47E1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47B5-4E7B-44F4-8069-1F8DB99CDDBF}">
  <dimension ref="A1:F55"/>
  <sheetViews>
    <sheetView topLeftCell="A43" zoomScale="130" zoomScaleNormal="130" workbookViewId="0">
      <selection activeCell="D39" sqref="D39"/>
    </sheetView>
  </sheetViews>
  <sheetFormatPr defaultRowHeight="12" x14ac:dyDescent="0.2"/>
  <cols>
    <col min="1" max="16384" width="9.140625" style="1"/>
  </cols>
  <sheetData>
    <row r="1" spans="1:1" ht="15" x14ac:dyDescent="0.25">
      <c r="A1" s="2" t="s">
        <v>0</v>
      </c>
    </row>
    <row r="2" spans="1:1" ht="15" x14ac:dyDescent="0.25">
      <c r="A2" s="2"/>
    </row>
    <row r="3" spans="1:1" ht="15" x14ac:dyDescent="0.25">
      <c r="A3" s="2"/>
    </row>
    <row r="4" spans="1:1" ht="15" x14ac:dyDescent="0.25">
      <c r="A4" s="2"/>
    </row>
    <row r="5" spans="1:1" ht="15" x14ac:dyDescent="0.25">
      <c r="A5" s="2"/>
    </row>
    <row r="6" spans="1:1" ht="15" x14ac:dyDescent="0.25">
      <c r="A6" s="2"/>
    </row>
    <row r="7" spans="1:1" ht="15" x14ac:dyDescent="0.25">
      <c r="A7" s="2"/>
    </row>
    <row r="8" spans="1:1" ht="15" x14ac:dyDescent="0.25">
      <c r="A8" s="2"/>
    </row>
    <row r="9" spans="1:1" ht="15" x14ac:dyDescent="0.25">
      <c r="A9" s="2"/>
    </row>
    <row r="10" spans="1:1" ht="15" x14ac:dyDescent="0.25">
      <c r="A10" s="2"/>
    </row>
    <row r="11" spans="1:1" ht="15" x14ac:dyDescent="0.25">
      <c r="A11" s="2"/>
    </row>
    <row r="12" spans="1:1" ht="15" x14ac:dyDescent="0.25">
      <c r="A12" s="2"/>
    </row>
    <row r="13" spans="1:1" ht="15" x14ac:dyDescent="0.25">
      <c r="A13" s="2"/>
    </row>
    <row r="14" spans="1:1" ht="15" x14ac:dyDescent="0.25">
      <c r="A14" s="2"/>
    </row>
    <row r="15" spans="1:1" ht="15" x14ac:dyDescent="0.25">
      <c r="A15" s="2"/>
    </row>
    <row r="16" spans="1:1" ht="15" x14ac:dyDescent="0.25">
      <c r="A16" s="2"/>
    </row>
    <row r="17" spans="1:5" ht="15" x14ac:dyDescent="0.25">
      <c r="A17" s="2"/>
    </row>
    <row r="18" spans="1:5" ht="15" x14ac:dyDescent="0.25">
      <c r="A18" s="2"/>
    </row>
    <row r="19" spans="1:5" ht="15" x14ac:dyDescent="0.25">
      <c r="A19" s="2"/>
    </row>
    <row r="20" spans="1:5" ht="15" x14ac:dyDescent="0.25">
      <c r="A20" s="2"/>
    </row>
    <row r="21" spans="1:5" x14ac:dyDescent="0.2">
      <c r="B21" s="1" t="s">
        <v>63</v>
      </c>
    </row>
    <row r="22" spans="1:5" x14ac:dyDescent="0.2">
      <c r="B22" s="1" t="s">
        <v>46</v>
      </c>
      <c r="C22" s="4">
        <v>43769</v>
      </c>
    </row>
    <row r="24" spans="1:5" x14ac:dyDescent="0.2">
      <c r="B24" s="1" t="s">
        <v>75</v>
      </c>
      <c r="C24" s="1">
        <v>217</v>
      </c>
    </row>
    <row r="25" spans="1:5" x14ac:dyDescent="0.2">
      <c r="B25" s="1" t="s">
        <v>38</v>
      </c>
      <c r="C25" s="1">
        <v>196</v>
      </c>
      <c r="D25" s="1" t="s">
        <v>69</v>
      </c>
    </row>
    <row r="26" spans="1:5" x14ac:dyDescent="0.2">
      <c r="B26" s="1" t="s">
        <v>76</v>
      </c>
      <c r="C26" s="1">
        <f>+C24-C25</f>
        <v>21</v>
      </c>
      <c r="D26" s="1" t="s">
        <v>70</v>
      </c>
    </row>
    <row r="29" spans="1:5" x14ac:dyDescent="0.2">
      <c r="B29" s="1" t="s">
        <v>64</v>
      </c>
    </row>
    <row r="31" spans="1:5" x14ac:dyDescent="0.2">
      <c r="B31" s="1" t="s">
        <v>65</v>
      </c>
    </row>
    <row r="32" spans="1:5" x14ac:dyDescent="0.2">
      <c r="B32" s="4">
        <v>43404</v>
      </c>
      <c r="C32" s="1" t="s">
        <v>67</v>
      </c>
      <c r="D32" s="1">
        <v>191</v>
      </c>
      <c r="E32" s="1" t="s">
        <v>69</v>
      </c>
    </row>
    <row r="33" spans="2:6" x14ac:dyDescent="0.2">
      <c r="B33" s="4">
        <v>43039</v>
      </c>
      <c r="C33" s="1" t="s">
        <v>68</v>
      </c>
      <c r="D33" s="1">
        <v>21</v>
      </c>
      <c r="E33" s="1" t="s">
        <v>70</v>
      </c>
    </row>
    <row r="34" spans="2:6" x14ac:dyDescent="0.2">
      <c r="B34" s="4">
        <v>43769</v>
      </c>
      <c r="C34" s="1" t="s">
        <v>67</v>
      </c>
      <c r="D34" s="1">
        <v>42</v>
      </c>
      <c r="E34" s="1" t="s">
        <v>69</v>
      </c>
    </row>
    <row r="35" spans="2:6" ht="12.75" thickBot="1" x14ac:dyDescent="0.25">
      <c r="D35" s="5">
        <f>+D32-D33+D34</f>
        <v>212</v>
      </c>
    </row>
    <row r="36" spans="2:6" ht="12.75" thickTop="1" x14ac:dyDescent="0.2">
      <c r="D36" s="7"/>
    </row>
    <row r="37" spans="2:6" x14ac:dyDescent="0.2">
      <c r="B37" s="4">
        <v>43039</v>
      </c>
      <c r="C37" s="1" t="s">
        <v>72</v>
      </c>
      <c r="D37" s="1">
        <v>5</v>
      </c>
      <c r="E37" s="1" t="s">
        <v>70</v>
      </c>
    </row>
    <row r="38" spans="2:6" x14ac:dyDescent="0.2">
      <c r="B38" s="4" t="s">
        <v>66</v>
      </c>
      <c r="C38" s="1" t="s">
        <v>71</v>
      </c>
      <c r="D38" s="1">
        <v>10</v>
      </c>
      <c r="E38" s="1" t="s">
        <v>69</v>
      </c>
    </row>
    <row r="39" spans="2:6" x14ac:dyDescent="0.2">
      <c r="B39" s="4"/>
      <c r="D39" s="1">
        <f>+D38-D37</f>
        <v>5</v>
      </c>
    </row>
    <row r="41" spans="2:6" x14ac:dyDescent="0.2">
      <c r="B41" s="1" t="s">
        <v>60</v>
      </c>
      <c r="E41" s="1">
        <f>+D32</f>
        <v>191</v>
      </c>
    </row>
    <row r="42" spans="2:6" x14ac:dyDescent="0.2">
      <c r="C42" s="1" t="s">
        <v>73</v>
      </c>
      <c r="F42" s="1">
        <f>+E41</f>
        <v>191</v>
      </c>
    </row>
    <row r="43" spans="2:6" x14ac:dyDescent="0.2">
      <c r="B43" s="1" t="s">
        <v>74</v>
      </c>
    </row>
    <row r="45" spans="2:6" x14ac:dyDescent="0.2">
      <c r="B45" s="1" t="s">
        <v>60</v>
      </c>
      <c r="E45" s="1">
        <f>+C24-D35</f>
        <v>5</v>
      </c>
    </row>
    <row r="46" spans="2:6" x14ac:dyDescent="0.2">
      <c r="C46" s="1" t="s">
        <v>82</v>
      </c>
      <c r="F46" s="1">
        <f>+E45</f>
        <v>5</v>
      </c>
    </row>
    <row r="47" spans="2:6" x14ac:dyDescent="0.2">
      <c r="B47" s="1" t="s">
        <v>83</v>
      </c>
    </row>
    <row r="49" spans="2:6" x14ac:dyDescent="0.2">
      <c r="B49" s="1" t="s">
        <v>48</v>
      </c>
      <c r="E49" s="1">
        <f>+D37</f>
        <v>5</v>
      </c>
    </row>
    <row r="50" spans="2:6" x14ac:dyDescent="0.2">
      <c r="C50" s="1" t="s">
        <v>77</v>
      </c>
      <c r="F50" s="1">
        <f>+E49</f>
        <v>5</v>
      </c>
    </row>
    <row r="51" spans="2:6" x14ac:dyDescent="0.2">
      <c r="B51" s="1" t="s">
        <v>78</v>
      </c>
    </row>
    <row r="53" spans="2:6" x14ac:dyDescent="0.2">
      <c r="B53" s="1" t="s">
        <v>79</v>
      </c>
      <c r="E53" s="1">
        <f>+D38</f>
        <v>10</v>
      </c>
    </row>
    <row r="54" spans="2:6" x14ac:dyDescent="0.2">
      <c r="C54" s="1" t="s">
        <v>80</v>
      </c>
      <c r="F54" s="1">
        <f>+E53</f>
        <v>10</v>
      </c>
    </row>
    <row r="55" spans="2:6" x14ac:dyDescent="0.2">
      <c r="B55" s="1" t="s">
        <v>81</v>
      </c>
    </row>
  </sheetData>
  <hyperlinks>
    <hyperlink ref="A1" location="Main!A1" display="Main" xr:uid="{669F80EF-EDEC-49D6-A27B-15270EE36C2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0155-9DA3-41ED-8DA0-E07EB4C347E3}">
  <dimension ref="A1:F91"/>
  <sheetViews>
    <sheetView tabSelected="1" topLeftCell="A40" zoomScale="145" zoomScaleNormal="145" workbookViewId="0">
      <selection activeCell="B52" sqref="B52"/>
    </sheetView>
  </sheetViews>
  <sheetFormatPr defaultRowHeight="12" x14ac:dyDescent="0.2"/>
  <cols>
    <col min="1" max="2" width="9.140625" style="1"/>
    <col min="3" max="3" width="19.140625" style="1" customWidth="1"/>
    <col min="4" max="16384" width="9.140625" style="1"/>
  </cols>
  <sheetData>
    <row r="1" spans="1:2" ht="15" x14ac:dyDescent="0.25">
      <c r="A1" s="2" t="s">
        <v>0</v>
      </c>
    </row>
    <row r="2" spans="1:2" ht="15" x14ac:dyDescent="0.25">
      <c r="A2" s="2"/>
      <c r="B2" s="1" t="s">
        <v>84</v>
      </c>
    </row>
    <row r="32" spans="2:3" x14ac:dyDescent="0.2">
      <c r="B32" s="1" t="s">
        <v>46</v>
      </c>
      <c r="C32" s="4">
        <v>43830</v>
      </c>
    </row>
    <row r="34" spans="2:6" x14ac:dyDescent="0.2">
      <c r="B34" s="1" t="s">
        <v>75</v>
      </c>
      <c r="C34" s="1">
        <v>195</v>
      </c>
      <c r="D34" s="1" t="s">
        <v>69</v>
      </c>
    </row>
    <row r="35" spans="2:6" x14ac:dyDescent="0.2">
      <c r="B35" s="1" t="s">
        <v>38</v>
      </c>
      <c r="C35" s="1">
        <v>177</v>
      </c>
      <c r="D35" s="1" t="s">
        <v>70</v>
      </c>
    </row>
    <row r="37" spans="2:6" x14ac:dyDescent="0.2">
      <c r="B37" s="1" t="s">
        <v>65</v>
      </c>
    </row>
    <row r="38" spans="2:6" x14ac:dyDescent="0.2">
      <c r="B38" s="4">
        <v>43465</v>
      </c>
      <c r="C38" s="1" t="s">
        <v>67</v>
      </c>
      <c r="D38" s="1">
        <v>170</v>
      </c>
      <c r="E38" s="1" t="s">
        <v>69</v>
      </c>
    </row>
    <row r="39" spans="2:6" x14ac:dyDescent="0.2">
      <c r="B39" s="4">
        <v>43465</v>
      </c>
      <c r="C39" s="1" t="s">
        <v>68</v>
      </c>
      <c r="D39" s="1">
        <f>87-40</f>
        <v>47</v>
      </c>
      <c r="E39" s="1" t="s">
        <v>70</v>
      </c>
    </row>
    <row r="40" spans="2:6" x14ac:dyDescent="0.2">
      <c r="B40" s="4">
        <v>43769</v>
      </c>
      <c r="C40" s="1" t="s">
        <v>67</v>
      </c>
      <c r="D40" s="1">
        <v>80</v>
      </c>
      <c r="E40" s="1" t="s">
        <v>69</v>
      </c>
    </row>
    <row r="41" spans="2:6" ht="12.75" thickBot="1" x14ac:dyDescent="0.25">
      <c r="D41" s="5">
        <f>+D38-D39+D40</f>
        <v>203</v>
      </c>
    </row>
    <row r="42" spans="2:6" ht="12.75" thickTop="1" x14ac:dyDescent="0.2">
      <c r="D42" s="7"/>
    </row>
    <row r="43" spans="2:6" x14ac:dyDescent="0.2">
      <c r="B43" s="1" t="s">
        <v>85</v>
      </c>
      <c r="E43" s="1">
        <v>170</v>
      </c>
    </row>
    <row r="44" spans="2:6" x14ac:dyDescent="0.2">
      <c r="B44" s="1" t="s">
        <v>86</v>
      </c>
      <c r="E44" s="1">
        <f>+C35</f>
        <v>177</v>
      </c>
    </row>
    <row r="45" spans="2:6" x14ac:dyDescent="0.2">
      <c r="B45" s="1" t="s">
        <v>87</v>
      </c>
      <c r="E45" s="1">
        <f>+E44-E43</f>
        <v>7</v>
      </c>
    </row>
    <row r="47" spans="2:6" x14ac:dyDescent="0.2">
      <c r="B47" s="1" t="s">
        <v>88</v>
      </c>
      <c r="E47" s="1">
        <f>+E45</f>
        <v>7</v>
      </c>
    </row>
    <row r="48" spans="2:6" x14ac:dyDescent="0.2">
      <c r="C48" s="1" t="s">
        <v>89</v>
      </c>
      <c r="F48" s="1">
        <f>+E47</f>
        <v>7</v>
      </c>
    </row>
    <row r="49" spans="2:6" x14ac:dyDescent="0.2">
      <c r="B49" s="1" t="s">
        <v>90</v>
      </c>
    </row>
    <row r="51" spans="2:6" x14ac:dyDescent="0.2">
      <c r="B51" s="1" t="s">
        <v>60</v>
      </c>
      <c r="E51" s="1">
        <f>+E43</f>
        <v>170</v>
      </c>
    </row>
    <row r="52" spans="2:6" x14ac:dyDescent="0.2">
      <c r="C52" s="1" t="s">
        <v>89</v>
      </c>
      <c r="F52" s="1">
        <f>+E51</f>
        <v>170</v>
      </c>
    </row>
    <row r="53" spans="2:6" x14ac:dyDescent="0.2">
      <c r="B53" s="1" t="s">
        <v>91</v>
      </c>
    </row>
    <row r="55" spans="2:6" x14ac:dyDescent="0.2">
      <c r="B55" s="1" t="s">
        <v>106</v>
      </c>
      <c r="E55" s="1">
        <f>+D40</f>
        <v>80</v>
      </c>
    </row>
    <row r="56" spans="2:6" x14ac:dyDescent="0.2">
      <c r="B56" s="1" t="s">
        <v>105</v>
      </c>
      <c r="E56" s="1">
        <f>+F57</f>
        <v>40</v>
      </c>
    </row>
    <row r="57" spans="2:6" x14ac:dyDescent="0.2">
      <c r="C57" s="1" t="s">
        <v>92</v>
      </c>
      <c r="F57" s="1">
        <f>+D74</f>
        <v>40</v>
      </c>
    </row>
    <row r="58" spans="2:6" x14ac:dyDescent="0.2">
      <c r="C58" s="1" t="s">
        <v>89</v>
      </c>
      <c r="F58" s="1">
        <v>80</v>
      </c>
    </row>
    <row r="59" spans="2:6" x14ac:dyDescent="0.2">
      <c r="B59" s="1" t="s">
        <v>93</v>
      </c>
    </row>
    <row r="61" spans="2:6" x14ac:dyDescent="0.2">
      <c r="B61" s="1" t="s">
        <v>94</v>
      </c>
    </row>
    <row r="62" spans="2:6" x14ac:dyDescent="0.2">
      <c r="B62" s="1" t="s">
        <v>95</v>
      </c>
      <c r="E62" s="1">
        <f>+D75</f>
        <v>32</v>
      </c>
      <c r="F62" s="1" t="s">
        <v>70</v>
      </c>
    </row>
    <row r="63" spans="2:6" x14ac:dyDescent="0.2">
      <c r="B63" s="1" t="s">
        <v>96</v>
      </c>
      <c r="E63" s="1">
        <f>+F57</f>
        <v>40</v>
      </c>
      <c r="F63" s="1" t="s">
        <v>70</v>
      </c>
    </row>
    <row r="64" spans="2:6" x14ac:dyDescent="0.2">
      <c r="B64" s="1" t="s">
        <v>97</v>
      </c>
      <c r="E64" s="1">
        <f>+E55</f>
        <v>80</v>
      </c>
      <c r="F64" s="1" t="s">
        <v>69</v>
      </c>
    </row>
    <row r="66" spans="2:5" x14ac:dyDescent="0.2">
      <c r="E66" s="1">
        <f>+E62+E63-E64</f>
        <v>-8</v>
      </c>
    </row>
    <row r="67" spans="2:5" x14ac:dyDescent="0.2">
      <c r="B67" s="1" t="s">
        <v>99</v>
      </c>
      <c r="E67" s="1">
        <v>0.19</v>
      </c>
    </row>
    <row r="68" spans="2:5" x14ac:dyDescent="0.2">
      <c r="B68" s="1" t="s">
        <v>98</v>
      </c>
      <c r="E68" s="6">
        <f>+E66*E67</f>
        <v>-1.52</v>
      </c>
    </row>
    <row r="69" spans="2:5" x14ac:dyDescent="0.2">
      <c r="E69" s="6"/>
    </row>
    <row r="70" spans="2:5" x14ac:dyDescent="0.2">
      <c r="B70" s="1" t="s">
        <v>100</v>
      </c>
      <c r="E70" s="6"/>
    </row>
    <row r="71" spans="2:5" x14ac:dyDescent="0.2">
      <c r="B71" s="1" t="s">
        <v>101</v>
      </c>
      <c r="E71" s="6">
        <f>+E68+E62</f>
        <v>30.48</v>
      </c>
    </row>
    <row r="72" spans="2:5" x14ac:dyDescent="0.2">
      <c r="E72" s="6"/>
    </row>
    <row r="73" spans="2:5" x14ac:dyDescent="0.2">
      <c r="E73" s="6"/>
    </row>
    <row r="74" spans="2:5" x14ac:dyDescent="0.2">
      <c r="B74" s="4">
        <v>43465</v>
      </c>
      <c r="C74" s="1" t="s">
        <v>72</v>
      </c>
      <c r="D74" s="1">
        <v>40</v>
      </c>
      <c r="E74" s="1" t="s">
        <v>70</v>
      </c>
    </row>
    <row r="75" spans="2:5" x14ac:dyDescent="0.2">
      <c r="B75" s="4" t="s">
        <v>66</v>
      </c>
      <c r="C75" s="1" t="s">
        <v>71</v>
      </c>
      <c r="D75" s="1">
        <v>32</v>
      </c>
      <c r="E75" s="1" t="s">
        <v>69</v>
      </c>
    </row>
    <row r="76" spans="2:5" x14ac:dyDescent="0.2">
      <c r="B76" s="4"/>
      <c r="D76" s="1">
        <f>+D75-D74</f>
        <v>-8</v>
      </c>
    </row>
    <row r="84" spans="2:4" x14ac:dyDescent="0.2">
      <c r="B84" s="1" t="s">
        <v>102</v>
      </c>
      <c r="D84" s="1">
        <v>177</v>
      </c>
    </row>
    <row r="85" spans="2:4" x14ac:dyDescent="0.2">
      <c r="B85" s="1" t="s">
        <v>50</v>
      </c>
      <c r="D85" s="1">
        <v>170</v>
      </c>
    </row>
    <row r="86" spans="2:4" x14ac:dyDescent="0.2">
      <c r="D86" s="1">
        <f>+D84-D85</f>
        <v>7</v>
      </c>
    </row>
    <row r="88" spans="2:4" x14ac:dyDescent="0.2">
      <c r="B88" s="1" t="s">
        <v>103</v>
      </c>
    </row>
    <row r="91" spans="2:4" x14ac:dyDescent="0.2">
      <c r="B91" s="1" t="s">
        <v>104</v>
      </c>
    </row>
  </sheetData>
  <hyperlinks>
    <hyperlink ref="A1" location="Main!A1" display="Main" xr:uid="{A4CC4316-403F-44B9-B171-4AA285666A4A}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D7D2-C6B7-4B01-96C5-98FEF86BDC42}">
  <dimension ref="A1:F76"/>
  <sheetViews>
    <sheetView zoomScale="145" zoomScaleNormal="145" workbookViewId="0">
      <selection activeCell="C43" sqref="C43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ht="15" x14ac:dyDescent="0.25">
      <c r="A2" s="2"/>
      <c r="B2" s="1" t="s">
        <v>84</v>
      </c>
    </row>
    <row r="32" spans="2:3" x14ac:dyDescent="0.2">
      <c r="B32" s="1" t="s">
        <v>46</v>
      </c>
      <c r="C32" s="4">
        <v>43830</v>
      </c>
    </row>
    <row r="34" spans="2:6" x14ac:dyDescent="0.2">
      <c r="B34" s="1" t="s">
        <v>75</v>
      </c>
      <c r="C34" s="1">
        <v>1051600</v>
      </c>
      <c r="D34" s="1" t="s">
        <v>69</v>
      </c>
    </row>
    <row r="35" spans="2:6" x14ac:dyDescent="0.2">
      <c r="B35" s="1" t="s">
        <v>38</v>
      </c>
      <c r="C35" s="1">
        <v>2103200</v>
      </c>
      <c r="D35" s="1" t="s">
        <v>70</v>
      </c>
    </row>
    <row r="37" spans="2:6" x14ac:dyDescent="0.2">
      <c r="B37" s="1" t="s">
        <v>65</v>
      </c>
    </row>
    <row r="38" spans="2:6" x14ac:dyDescent="0.2">
      <c r="B38" s="4">
        <v>43465</v>
      </c>
      <c r="C38" s="1" t="s">
        <v>67</v>
      </c>
      <c r="D38" s="1">
        <v>170</v>
      </c>
      <c r="E38" s="1" t="s">
        <v>69</v>
      </c>
    </row>
    <row r="39" spans="2:6" x14ac:dyDescent="0.2">
      <c r="B39" s="4">
        <v>43465</v>
      </c>
      <c r="C39" s="1" t="s">
        <v>68</v>
      </c>
      <c r="D39" s="1">
        <f>87-40</f>
        <v>47</v>
      </c>
      <c r="E39" s="1" t="s">
        <v>70</v>
      </c>
    </row>
    <row r="40" spans="2:6" x14ac:dyDescent="0.2">
      <c r="B40" s="4">
        <v>43769</v>
      </c>
      <c r="C40" s="1" t="s">
        <v>67</v>
      </c>
      <c r="D40" s="1">
        <v>80</v>
      </c>
      <c r="E40" s="1" t="s">
        <v>69</v>
      </c>
    </row>
    <row r="41" spans="2:6" ht="12.75" thickBot="1" x14ac:dyDescent="0.25">
      <c r="D41" s="5">
        <f>+D38-D39+D40</f>
        <v>203</v>
      </c>
    </row>
    <row r="42" spans="2:6" ht="12.75" thickTop="1" x14ac:dyDescent="0.2">
      <c r="D42" s="7"/>
    </row>
    <row r="43" spans="2:6" x14ac:dyDescent="0.2">
      <c r="B43" s="1" t="s">
        <v>85</v>
      </c>
      <c r="E43" s="1">
        <v>170</v>
      </c>
    </row>
    <row r="44" spans="2:6" x14ac:dyDescent="0.2">
      <c r="B44" s="1" t="s">
        <v>86</v>
      </c>
      <c r="E44" s="1">
        <f>+C35</f>
        <v>2103200</v>
      </c>
    </row>
    <row r="45" spans="2:6" x14ac:dyDescent="0.2">
      <c r="B45" s="1" t="s">
        <v>87</v>
      </c>
      <c r="E45" s="1">
        <f>+E44-E43</f>
        <v>2103030</v>
      </c>
    </row>
    <row r="47" spans="2:6" x14ac:dyDescent="0.2">
      <c r="B47" s="1" t="s">
        <v>88</v>
      </c>
      <c r="E47" s="1">
        <f>+E45</f>
        <v>2103030</v>
      </c>
    </row>
    <row r="48" spans="2:6" x14ac:dyDescent="0.2">
      <c r="C48" s="1" t="s">
        <v>89</v>
      </c>
      <c r="F48" s="1">
        <f>+E47</f>
        <v>2103030</v>
      </c>
    </row>
    <row r="49" spans="2:6" x14ac:dyDescent="0.2">
      <c r="B49" s="1" t="s">
        <v>90</v>
      </c>
    </row>
    <row r="51" spans="2:6" x14ac:dyDescent="0.2">
      <c r="B51" s="1" t="s">
        <v>60</v>
      </c>
      <c r="E51" s="1">
        <f>+E43</f>
        <v>170</v>
      </c>
    </row>
    <row r="52" spans="2:6" x14ac:dyDescent="0.2">
      <c r="C52" s="1" t="s">
        <v>89</v>
      </c>
      <c r="F52" s="1">
        <f>+E51</f>
        <v>170</v>
      </c>
    </row>
    <row r="53" spans="2:6" x14ac:dyDescent="0.2">
      <c r="B53" s="1" t="s">
        <v>91</v>
      </c>
    </row>
    <row r="55" spans="2:6" x14ac:dyDescent="0.2">
      <c r="B55" s="1" t="s">
        <v>60</v>
      </c>
      <c r="E55" s="1">
        <f>+D40</f>
        <v>80</v>
      </c>
    </row>
    <row r="56" spans="2:6" x14ac:dyDescent="0.2">
      <c r="C56" s="1" t="s">
        <v>92</v>
      </c>
      <c r="F56" s="1">
        <f>+D74</f>
        <v>40</v>
      </c>
    </row>
    <row r="57" spans="2:6" x14ac:dyDescent="0.2">
      <c r="C57" s="1" t="s">
        <v>89</v>
      </c>
      <c r="F57" s="1">
        <f>+D75</f>
        <v>32</v>
      </c>
    </row>
    <row r="58" spans="2:6" x14ac:dyDescent="0.2">
      <c r="C58" s="1" t="s">
        <v>89</v>
      </c>
      <c r="F58" s="1">
        <f>-D76</f>
        <v>8</v>
      </c>
    </row>
    <row r="59" spans="2:6" x14ac:dyDescent="0.2">
      <c r="B59" s="1" t="s">
        <v>93</v>
      </c>
    </row>
    <row r="61" spans="2:6" x14ac:dyDescent="0.2">
      <c r="B61" s="1" t="s">
        <v>94</v>
      </c>
    </row>
    <row r="62" spans="2:6" x14ac:dyDescent="0.2">
      <c r="B62" s="1" t="s">
        <v>95</v>
      </c>
      <c r="E62" s="1">
        <f>+D75</f>
        <v>32</v>
      </c>
      <c r="F62" s="1" t="s">
        <v>70</v>
      </c>
    </row>
    <row r="63" spans="2:6" x14ac:dyDescent="0.2">
      <c r="B63" s="1" t="s">
        <v>96</v>
      </c>
      <c r="E63" s="1">
        <f>+F56</f>
        <v>40</v>
      </c>
      <c r="F63" s="1" t="s">
        <v>70</v>
      </c>
    </row>
    <row r="64" spans="2:6" x14ac:dyDescent="0.2">
      <c r="B64" s="1" t="s">
        <v>97</v>
      </c>
      <c r="E64" s="1">
        <f>+E55</f>
        <v>80</v>
      </c>
      <c r="F64" s="1" t="s">
        <v>69</v>
      </c>
    </row>
    <row r="66" spans="2:5" x14ac:dyDescent="0.2">
      <c r="E66" s="1">
        <f>+F58</f>
        <v>8</v>
      </c>
    </row>
    <row r="67" spans="2:5" x14ac:dyDescent="0.2">
      <c r="B67" s="1" t="s">
        <v>99</v>
      </c>
      <c r="E67" s="1">
        <v>0.19</v>
      </c>
    </row>
    <row r="68" spans="2:5" x14ac:dyDescent="0.2">
      <c r="B68" s="1" t="s">
        <v>98</v>
      </c>
      <c r="E68" s="6">
        <f>+E66*E67</f>
        <v>1.52</v>
      </c>
    </row>
    <row r="69" spans="2:5" x14ac:dyDescent="0.2">
      <c r="E69" s="6"/>
    </row>
    <row r="70" spans="2:5" x14ac:dyDescent="0.2">
      <c r="B70" s="1" t="s">
        <v>100</v>
      </c>
      <c r="E70" s="6"/>
    </row>
    <row r="71" spans="2:5" x14ac:dyDescent="0.2">
      <c r="B71" s="1" t="s">
        <v>101</v>
      </c>
      <c r="E71" s="6">
        <f>+E68+E62</f>
        <v>33.520000000000003</v>
      </c>
    </row>
    <row r="72" spans="2:5" x14ac:dyDescent="0.2">
      <c r="E72" s="6"/>
    </row>
    <row r="73" spans="2:5" x14ac:dyDescent="0.2">
      <c r="E73" s="6"/>
    </row>
    <row r="74" spans="2:5" x14ac:dyDescent="0.2">
      <c r="B74" s="4">
        <v>43465</v>
      </c>
      <c r="C74" s="1" t="s">
        <v>72</v>
      </c>
      <c r="D74" s="1">
        <v>40</v>
      </c>
      <c r="E74" s="1" t="s">
        <v>70</v>
      </c>
    </row>
    <row r="75" spans="2:5" x14ac:dyDescent="0.2">
      <c r="B75" s="4" t="s">
        <v>66</v>
      </c>
      <c r="C75" s="1" t="s">
        <v>71</v>
      </c>
      <c r="D75" s="1">
        <v>32</v>
      </c>
      <c r="E75" s="1" t="s">
        <v>69</v>
      </c>
    </row>
    <row r="76" spans="2:5" x14ac:dyDescent="0.2">
      <c r="B76" s="4"/>
      <c r="D76" s="1">
        <f>+D75-D74</f>
        <v>-8</v>
      </c>
    </row>
  </sheetData>
  <hyperlinks>
    <hyperlink ref="A1" location="Main!A1" display="Main" xr:uid="{24E25306-3A93-4130-892D-72D93584D0AC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Module 19</vt:lpstr>
      <vt:lpstr>WSE19.1</vt:lpstr>
      <vt:lpstr>WSE19.2</vt:lpstr>
      <vt:lpstr>WSE19.3</vt:lpstr>
      <vt:lpstr>WSE19.4</vt:lpstr>
      <vt:lpstr>WSE19.4 (2)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2023-05-16T23:48:54Z</dcterms:created>
  <dcterms:modified xsi:type="dcterms:W3CDTF">2023-05-23T19:35:24Z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2023-05-16T23:48:58Z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2c3ab3eb-0715-4f49-b770-90fb57392227</vt:lpwstr>
  </property>
  <property fmtid="{D5CDD505-2E9C-101B-9397-08002B2CF9AE}" pid="8" name="MSIP_Label_ea60d57e-af5b-4752-ac57-3e4f28ca11dc_ContentBits">
    <vt:lpwstr>0</vt:lpwstr>
  </property>
</Properties>
</file>