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1045" documentId="8_{A7061520-38C6-4548-A697-98A98EC967F4}" xr6:coauthVersionLast="47" xr6:coauthVersionMax="47" xr10:uidLastSave="{FFB744C1-2184-4699-BDD9-38D2D826914E}"/>
  <bookViews>
    <workbookView xWindow="0" yWindow="390" windowWidth="28800" windowHeight="14370" firstSheet="1" activeTab="4" xr2:uid="{5DE79D18-A7DC-45EE-96BD-1AC3843D2D9E}"/>
  </bookViews>
  <sheets>
    <sheet name="Main" sheetId="1" r:id="rId1"/>
    <sheet name="Module 24" sheetId="2" r:id="rId2"/>
    <sheet name="WSE24.1" sheetId="3" r:id="rId3"/>
    <sheet name="WSE24.2" sheetId="4" r:id="rId4"/>
    <sheet name="WSE24.3" sheetId="5" r:id="rId5"/>
    <sheet name="WSE24.4" sheetId="6" r:id="rId6"/>
    <sheet name="WSE24.5" sheetId="7" r:id="rId7"/>
    <sheet name="WSE24.6" sheetId="8" r:id="rId8"/>
    <sheet name="WSE24.7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0" i="4" l="1"/>
  <c r="E131" i="4"/>
  <c r="E132" i="4" s="1"/>
  <c r="E144" i="4" s="1"/>
  <c r="E141" i="4"/>
  <c r="E143" i="4"/>
  <c r="E142" i="4"/>
  <c r="D132" i="4"/>
  <c r="C132" i="4"/>
  <c r="F123" i="4"/>
  <c r="F121" i="4"/>
  <c r="F119" i="4"/>
  <c r="F117" i="4"/>
  <c r="E116" i="4"/>
  <c r="E115" i="4"/>
  <c r="E114" i="4"/>
  <c r="F111" i="4"/>
  <c r="E109" i="4"/>
  <c r="E65" i="4"/>
  <c r="E110" i="4"/>
  <c r="F106" i="4"/>
  <c r="E105" i="4"/>
  <c r="E104" i="4"/>
  <c r="E103" i="4"/>
  <c r="E102" i="4"/>
  <c r="E101" i="4"/>
  <c r="E91" i="4"/>
  <c r="E92" i="4"/>
  <c r="E94" i="4" s="1"/>
  <c r="E85" i="4"/>
  <c r="E78" i="4"/>
  <c r="E76" i="4"/>
  <c r="E75" i="4"/>
  <c r="E77" i="4" s="1"/>
  <c r="E71" i="4"/>
  <c r="E63" i="4"/>
  <c r="E54" i="4"/>
  <c r="E56" i="4" s="1"/>
  <c r="E47" i="4"/>
  <c r="E49" i="4" s="1"/>
  <c r="E41" i="4"/>
  <c r="E36" i="4"/>
  <c r="E37" i="4"/>
  <c r="E40" i="4" s="1"/>
  <c r="E42" i="4" s="1"/>
  <c r="E30" i="4"/>
  <c r="E32" i="4" s="1"/>
  <c r="E469" i="2"/>
  <c r="E462" i="2"/>
  <c r="K455" i="2"/>
  <c r="E455" i="2"/>
  <c r="E454" i="2"/>
  <c r="E453" i="2"/>
  <c r="E452" i="2"/>
  <c r="E451" i="2"/>
  <c r="E450" i="2"/>
  <c r="E145" i="4" l="1"/>
  <c r="E79" i="4"/>
  <c r="C385" i="2"/>
  <c r="C386" i="2" s="1"/>
  <c r="E350" i="2"/>
  <c r="E352" i="2" s="1"/>
  <c r="D311" i="2"/>
  <c r="D312" i="2" s="1"/>
  <c r="D314" i="2" s="1"/>
  <c r="E279" i="2"/>
  <c r="D279" i="2"/>
  <c r="E280" i="2"/>
  <c r="D280" i="2"/>
  <c r="E278" i="2"/>
  <c r="D278" i="2"/>
  <c r="D376" i="2" l="1"/>
  <c r="D378" i="2" s="1"/>
  <c r="D380" i="2" s="1"/>
  <c r="C388" i="2"/>
  <c r="D281" i="2"/>
  <c r="E281" i="2"/>
  <c r="D80" i="3" l="1"/>
  <c r="D79" i="3"/>
  <c r="D78" i="3"/>
  <c r="D47" i="3"/>
  <c r="D45" i="3"/>
  <c r="E62" i="3"/>
  <c r="E61" i="3"/>
  <c r="D62" i="3"/>
  <c r="D61" i="3"/>
  <c r="C62" i="3"/>
  <c r="C61" i="3"/>
  <c r="D69" i="3"/>
  <c r="D46" i="3"/>
  <c r="D68" i="3"/>
  <c r="D70" i="3"/>
  <c r="D67" i="3"/>
  <c r="D49" i="3"/>
  <c r="D44" i="3"/>
  <c r="D37" i="3"/>
  <c r="D39" i="3"/>
  <c r="D36" i="3"/>
  <c r="D35" i="3"/>
  <c r="D10" i="3"/>
  <c r="D14" i="3" s="1"/>
  <c r="D65" i="3" s="1"/>
  <c r="D208" i="2"/>
  <c r="D213" i="2"/>
  <c r="D212" i="2"/>
  <c r="D211" i="2"/>
  <c r="D210" i="2"/>
  <c r="D209" i="2"/>
  <c r="D161" i="2"/>
  <c r="D159" i="2"/>
  <c r="D157" i="2"/>
  <c r="D156" i="2"/>
  <c r="D134" i="2"/>
  <c r="D136" i="2" s="1"/>
  <c r="D166" i="2" s="1"/>
  <c r="D214" i="2" l="1"/>
  <c r="C63" i="3"/>
  <c r="D72" i="3" s="1"/>
  <c r="D71" i="3"/>
  <c r="E63" i="3"/>
  <c r="D74" i="3" s="1"/>
  <c r="D63" i="3"/>
  <c r="D73" i="3" s="1"/>
  <c r="D48" i="3"/>
  <c r="D50" i="3" s="1"/>
  <c r="D55" i="3" s="1"/>
  <c r="D38" i="3"/>
  <c r="D40" i="3" s="1"/>
  <c r="D54" i="3" s="1"/>
  <c r="D160" i="2"/>
  <c r="D162" i="2" s="1"/>
  <c r="D167" i="2" s="1"/>
  <c r="D168" i="2" s="1"/>
  <c r="D75" i="3" l="1"/>
  <c r="D56" i="3"/>
</calcChain>
</file>

<file path=xl/sharedStrings.xml><?xml version="1.0" encoding="utf-8"?>
<sst xmlns="http://schemas.openxmlformats.org/spreadsheetml/2006/main" count="358" uniqueCount="262">
  <si>
    <t>Main</t>
  </si>
  <si>
    <t>Module 24 - Statement of Cash Flows</t>
  </si>
  <si>
    <t>Module 24</t>
  </si>
  <si>
    <t>IAS 7</t>
  </si>
  <si>
    <t>FA Module 18</t>
  </si>
  <si>
    <t>allows user to evaluate the:</t>
  </si>
  <si>
    <t>changes in net assets</t>
  </si>
  <si>
    <t>financial structure of an entity (incl.  Liquididity and solvency)</t>
  </si>
  <si>
    <t>ability of an entity to adapt to changing circumstances and opportunities</t>
  </si>
  <si>
    <t>when doing cashflow - assume the overdraft is part of cash</t>
  </si>
  <si>
    <t>cash less the overdraft</t>
  </si>
  <si>
    <t>overdraft is callable on demand - so not cash, or cash equivalent</t>
  </si>
  <si>
    <t>operating activities</t>
  </si>
  <si>
    <t>investing activities</t>
  </si>
  <si>
    <t>financing activities</t>
  </si>
  <si>
    <t>text book part A - IAS 7 has a pro-forma CF</t>
  </si>
  <si>
    <t>net change plus opening balance = cash and cash equivalents at year end</t>
  </si>
  <si>
    <t>cash generated from operations</t>
  </si>
  <si>
    <t>taxes paid</t>
  </si>
  <si>
    <t>dividends paid and received</t>
  </si>
  <si>
    <t>indirect takes the PBT then adjusts it for non-cash itens</t>
  </si>
  <si>
    <t>the direct method does it forward</t>
  </si>
  <si>
    <t>take out non-operating items</t>
  </si>
  <si>
    <t>add in the working capital movements</t>
  </si>
  <si>
    <t>indirect</t>
  </si>
  <si>
    <t>Direct</t>
  </si>
  <si>
    <t>Entities are encouraged to use the direct method</t>
  </si>
  <si>
    <t>The question will request one of the moethods be used</t>
  </si>
  <si>
    <t>cash receipts</t>
  </si>
  <si>
    <t>opening AR</t>
  </si>
  <si>
    <t>plus revenue</t>
  </si>
  <si>
    <t>less closing receivables</t>
  </si>
  <si>
    <t>equals the net receipts</t>
  </si>
  <si>
    <t>then ajdust for bad detb,  deduct increase in bad debt allce</t>
  </si>
  <si>
    <t>add back a decrease in bd allce</t>
  </si>
  <si>
    <t>the increase/decrease in allce can make it appear as though cash has in/out flowed where it hasn't so - needs to bee adjusted for</t>
  </si>
  <si>
    <t>Activity 1</t>
  </si>
  <si>
    <t>opening trade receivables</t>
  </si>
  <si>
    <t>revenue</t>
  </si>
  <si>
    <t>closing trade receivables</t>
  </si>
  <si>
    <t>less: Bad debts</t>
  </si>
  <si>
    <t>add: increase in allces</t>
  </si>
  <si>
    <t>cash receipts from customers</t>
  </si>
  <si>
    <t xml:space="preserve">COS </t>
  </si>
  <si>
    <t>opening stock</t>
  </si>
  <si>
    <t>add: purchases</t>
  </si>
  <si>
    <t>x</t>
  </si>
  <si>
    <t>less: closing stock</t>
  </si>
  <si>
    <t>(x)</t>
  </si>
  <si>
    <t>Cos</t>
  </si>
  <si>
    <t xml:space="preserve">less: opening stock </t>
  </si>
  <si>
    <t>add: closing stock</t>
  </si>
  <si>
    <t>prucahses</t>
  </si>
  <si>
    <t>Opening Trade payables, accurals (less prepayments) and provision</t>
  </si>
  <si>
    <t>Purchases</t>
  </si>
  <si>
    <t>Distribution costs</t>
  </si>
  <si>
    <t>admin expenses</t>
  </si>
  <si>
    <t>closing trade payables, accruals, (less prepayments) and provision</t>
  </si>
  <si>
    <t>Cash paid to suppliers and emplpyees</t>
  </si>
  <si>
    <t>cash flows from operating activities</t>
  </si>
  <si>
    <t>cash paid to suppliers and employees</t>
  </si>
  <si>
    <t>Activity 2 - continues on from Activity 1</t>
  </si>
  <si>
    <t>admin cahrge less depr, less BD, less increase in BD allce, add back gain on sale</t>
  </si>
  <si>
    <t>less: cash paid to suppliers and employees</t>
  </si>
  <si>
    <t>Indirect method</t>
  </si>
  <si>
    <t>begin with PBT then add or deduct the non-cash elements</t>
  </si>
  <si>
    <t>PBT</t>
  </si>
  <si>
    <t>release of deferred income</t>
  </si>
  <si>
    <t>Activity 3</t>
  </si>
  <si>
    <t>Adjustments for :</t>
  </si>
  <si>
    <t>Finance cost</t>
  </si>
  <si>
    <t>depreciation charge</t>
  </si>
  <si>
    <t>gain on sale</t>
  </si>
  <si>
    <t>&lt;&lt;&lt;bad debts and allces are dealt with in the AR figure</t>
  </si>
  <si>
    <t>increase in inventories</t>
  </si>
  <si>
    <t>increase in prepayments</t>
  </si>
  <si>
    <t>increase in AR</t>
  </si>
  <si>
    <t>increase in AP</t>
  </si>
  <si>
    <t>decrease in accruals</t>
  </si>
  <si>
    <t>Increase in prov'n</t>
  </si>
  <si>
    <t>Cash generated from operations</t>
  </si>
  <si>
    <t>Direct and indirect method will always come out at the same answer</t>
  </si>
  <si>
    <t>if not - then there has been a problem</t>
  </si>
  <si>
    <t>Croft Ltd</t>
  </si>
  <si>
    <t>part 1 - direct method</t>
  </si>
  <si>
    <t>part 2 - indirect method</t>
  </si>
  <si>
    <t>finance cost</t>
  </si>
  <si>
    <t>distribution cost</t>
  </si>
  <si>
    <t>GP</t>
  </si>
  <si>
    <t>COS</t>
  </si>
  <si>
    <t>rev</t>
  </si>
  <si>
    <t>Deferred income</t>
  </si>
  <si>
    <t>AP</t>
  </si>
  <si>
    <t>Cash</t>
  </si>
  <si>
    <t>AR</t>
  </si>
  <si>
    <t>Inventories</t>
  </si>
  <si>
    <t>admin includes</t>
  </si>
  <si>
    <t>BD</t>
  </si>
  <si>
    <t>gain on disp.</t>
  </si>
  <si>
    <t>COS include:</t>
  </si>
  <si>
    <t>depr</t>
  </si>
  <si>
    <t>Direct Method</t>
  </si>
  <si>
    <t xml:space="preserve">Indirect method </t>
  </si>
  <si>
    <t>Working capital movements</t>
  </si>
  <si>
    <t>opening</t>
  </si>
  <si>
    <t>closing</t>
  </si>
  <si>
    <t>increase</t>
  </si>
  <si>
    <t>Inventory</t>
  </si>
  <si>
    <t>&lt;&lt;&lt;less the depr</t>
  </si>
  <si>
    <t>&lt;&lt;&lt;adjust for the amounts included</t>
  </si>
  <si>
    <t>direct method</t>
  </si>
  <si>
    <t>indirect method</t>
  </si>
  <si>
    <t>variance</t>
  </si>
  <si>
    <t>CY</t>
  </si>
  <si>
    <t>PY (open)</t>
  </si>
  <si>
    <t>CY (close)</t>
  </si>
  <si>
    <t>&lt;&lt;&lt;this part is where all the marks are</t>
  </si>
  <si>
    <t>Taxes paid</t>
  </si>
  <si>
    <t>cash outflow</t>
  </si>
  <si>
    <t>only CT is considered</t>
  </si>
  <si>
    <t>taxes paid are decudted from cash generated from operations in the calculation of cash flows from operating activities</t>
  </si>
  <si>
    <t>opening tax balances</t>
  </si>
  <si>
    <t>add: taxation for the year</t>
  </si>
  <si>
    <t>lee: closing tax balance</t>
  </si>
  <si>
    <t>opening tax balance includes:</t>
  </si>
  <si>
    <t>current tax payable and</t>
  </si>
  <si>
    <t>deferred tax liabilty/asset</t>
  </si>
  <si>
    <t>creditor</t>
  </si>
  <si>
    <t>SP</t>
  </si>
  <si>
    <t>PY</t>
  </si>
  <si>
    <t>accrued finance cost</t>
  </si>
  <si>
    <t>accrued finance income</t>
  </si>
  <si>
    <t>Finance income</t>
  </si>
  <si>
    <t>openign accured finance costs and income</t>
  </si>
  <si>
    <t>interst paid</t>
  </si>
  <si>
    <t>Interest received</t>
  </si>
  <si>
    <t>finance cost and income</t>
  </si>
  <si>
    <t>Closing accrued finance cost and income</t>
  </si>
  <si>
    <t>interest paid and received</t>
  </si>
  <si>
    <t>dividends declared in the year can be calculated by reconciling the opening and closing balance in retained earnings</t>
  </si>
  <si>
    <t>if there is dividend payable balance, it adjusts the calculated dividends declared to find dividends paid</t>
  </si>
  <si>
    <t>dividends paid are a cash flow from financing activities</t>
  </si>
  <si>
    <t>dividends received are a cash flow from investing actitivities</t>
  </si>
  <si>
    <t>Opening retained earnings</t>
  </si>
  <si>
    <t>profit for the year</t>
  </si>
  <si>
    <t>issue of bonus shares</t>
  </si>
  <si>
    <t>closing retained earnings</t>
  </si>
  <si>
    <t>Dividends paid</t>
  </si>
  <si>
    <t>£'000</t>
  </si>
  <si>
    <t>carrying amount of disposals</t>
  </si>
  <si>
    <t>Illustration: Cash purchases of property, plant and equipment</t>
  </si>
  <si>
    <t>Opening carrying amount</t>
  </si>
  <si>
    <t>Carrying amount of disposals</t>
  </si>
  <si>
    <t>Depreciation charge for year</t>
  </si>
  <si>
    <t>Revaluation increases</t>
  </si>
  <si>
    <t>Right-of-use assets under new leases</t>
  </si>
  <si>
    <t>Closing carrying amount</t>
  </si>
  <si>
    <t>Purchases of property, plant and equipment</t>
  </si>
  <si>
    <t>&lt;&lt;&lt;this should reconcile to the additions line in PPE (adjusted fro ROUA)</t>
  </si>
  <si>
    <t>Activity 6</t>
  </si>
  <si>
    <t>revaluation increase</t>
  </si>
  <si>
    <t>depr charge for year</t>
  </si>
  <si>
    <t>NBV at disposal</t>
  </si>
  <si>
    <t>ROUA under new lease</t>
  </si>
  <si>
    <t>Closing NBV</t>
  </si>
  <si>
    <t>purchase of PPE</t>
  </si>
  <si>
    <t>diposal</t>
  </si>
  <si>
    <t>cost</t>
  </si>
  <si>
    <t>NBV</t>
  </si>
  <si>
    <t>proceeds</t>
  </si>
  <si>
    <t>loss on disp</t>
  </si>
  <si>
    <t>AD</t>
  </si>
  <si>
    <t>diposal of Machinery</t>
  </si>
  <si>
    <t>Cashflows from financing activities</t>
  </si>
  <si>
    <t>Cashflows from investing activities</t>
  </si>
  <si>
    <t>Note that the following do not result in cash flows:</t>
  </si>
  <si>
    <t>• Issue of bonus shares;</t>
  </si>
  <si>
    <t>• Conversion of debt to equity.</t>
  </si>
  <si>
    <t>See modules 15, 28 &amp; 14.</t>
  </si>
  <si>
    <t>• Shares issued in consideration for the acquisition of an investment in a subsidiary; and</t>
  </si>
  <si>
    <t>Activity 7:  Financing activities</t>
  </si>
  <si>
    <t>Proceeds from issue of share capital</t>
  </si>
  <si>
    <t>Opening share capital and share premium</t>
  </si>
  <si>
    <t>Conversion of debt</t>
  </si>
  <si>
    <t>Closing share capital and share premium</t>
  </si>
  <si>
    <t>&lt;&lt;&lt;cash</t>
  </si>
  <si>
    <t>&lt;&lt;&lt;non-cash</t>
  </si>
  <si>
    <t>&lt;&lt;non-cash</t>
  </si>
  <si>
    <t xml:space="preserve">opening </t>
  </si>
  <si>
    <t>conversion</t>
  </si>
  <si>
    <t>bonus</t>
  </si>
  <si>
    <t>clsongin</t>
  </si>
  <si>
    <t>issue</t>
  </si>
  <si>
    <t>checksum</t>
  </si>
  <si>
    <t>Proceeds from long-term borrowings</t>
  </si>
  <si>
    <t>Opening loan payable</t>
  </si>
  <si>
    <t>Closing loan payeable</t>
  </si>
  <si>
    <t>Proceeds from LT borrowings</t>
  </si>
  <si>
    <t>Net cash from financing activites</t>
  </si>
  <si>
    <t>Cash flows from financing activities</t>
  </si>
  <si>
    <t>proceeds from LT borrowings</t>
  </si>
  <si>
    <t>Net cash from financing activities</t>
  </si>
  <si>
    <t>Reds plc</t>
  </si>
  <si>
    <t>Cash receipts from custoemrs</t>
  </si>
  <si>
    <t>Opening AR</t>
  </si>
  <si>
    <t>Revenue</t>
  </si>
  <si>
    <t>Closing AR</t>
  </si>
  <si>
    <t>Cash paid to suppliers and Ee's</t>
  </si>
  <si>
    <t>Opening AP</t>
  </si>
  <si>
    <t>purchases</t>
  </si>
  <si>
    <t>admin exp.</t>
  </si>
  <si>
    <t>distribution exp.</t>
  </si>
  <si>
    <t>&lt;&lt;less depr, less loss on disposal</t>
  </si>
  <si>
    <t>Closing AP</t>
  </si>
  <si>
    <t>Cash paid to suppliers and EE's</t>
  </si>
  <si>
    <t>Interest paid</t>
  </si>
  <si>
    <t>opening accrued finance cost</t>
  </si>
  <si>
    <t>Closing accured finance cost</t>
  </si>
  <si>
    <t>Opening current tax payable</t>
  </si>
  <si>
    <t>taxation</t>
  </si>
  <si>
    <t>Closing current tax payable</t>
  </si>
  <si>
    <t>Purchase of PPE</t>
  </si>
  <si>
    <t>Opening PPE</t>
  </si>
  <si>
    <t>Depr'n charge</t>
  </si>
  <si>
    <t>Closing PPE</t>
  </si>
  <si>
    <t>Proceeds from sale of PPE</t>
  </si>
  <si>
    <t>Carrying amount</t>
  </si>
  <si>
    <t>Loss on disposal</t>
  </si>
  <si>
    <t>Poceeds from issue of share capital</t>
  </si>
  <si>
    <t>Proceeds from LT borrowing</t>
  </si>
  <si>
    <t>Opening debentures</t>
  </si>
  <si>
    <t>closing debentures</t>
  </si>
  <si>
    <t>Opening RE</t>
  </si>
  <si>
    <t>Closing retained earnings</t>
  </si>
  <si>
    <t>Statement of cashflows</t>
  </si>
  <si>
    <t>YE 31/12/2023</t>
  </si>
  <si>
    <t>Cash flows from operating activities</t>
  </si>
  <si>
    <t>interest paid</t>
  </si>
  <si>
    <t>Net cash from operating activities</t>
  </si>
  <si>
    <t>cash flows from investing activites</t>
  </si>
  <si>
    <t>proceeds from sale of PPE</t>
  </si>
  <si>
    <t>net cash used in investing activities</t>
  </si>
  <si>
    <t>proceeds from issue of share capital</t>
  </si>
  <si>
    <t>dividends paid</t>
  </si>
  <si>
    <t>net cash from financing activities</t>
  </si>
  <si>
    <t>Net inccrease in cash and cash equivalents</t>
  </si>
  <si>
    <t>cash and equivalents at open</t>
  </si>
  <si>
    <t>cash and cash equivalents at clost</t>
  </si>
  <si>
    <t>per FS</t>
  </si>
  <si>
    <t>zero check</t>
  </si>
  <si>
    <t xml:space="preserve">closing </t>
  </si>
  <si>
    <t>movement</t>
  </si>
  <si>
    <t>inventory</t>
  </si>
  <si>
    <t>Adjustements for:</t>
  </si>
  <si>
    <t>deprectiation charges</t>
  </si>
  <si>
    <t>loss on disposal of PPE</t>
  </si>
  <si>
    <t>Increase in inventories</t>
  </si>
  <si>
    <t>Decrease in AR</t>
  </si>
  <si>
    <t>decrease in AP</t>
  </si>
  <si>
    <t>&lt;&lt;&lt;74 apparently</t>
  </si>
  <si>
    <t>MacWhisky plc</t>
  </si>
  <si>
    <t>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</si>
</sst>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1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8" fontId="1" fillId="0" borderId="0" xfId="0" applyNumberFormat="1" applyFont="1"/>
    <xf numFmtId="38" fontId="1" fillId="0" borderId="1" xfId="0" applyNumberFormat="1" applyFont="1" applyBorder="1"/>
    <xf numFmtId="0" fontId="1" fillId="0" borderId="2" xfId="0" applyFont="1" applyBorder="1"/>
    <xf numFmtId="3" fontId="1" fillId="0" borderId="0" xfId="0" applyNumberFormat="1" applyFont="1" applyBorder="1"/>
    <xf numFmtId="3" fontId="1" fillId="2" borderId="0" xfId="0" applyNumberFormat="1" applyFont="1" applyFill="1"/>
    <xf numFmtId="3" fontId="1" fillId="3" borderId="0" xfId="0" applyNumberFormat="1" applyFont="1" applyFill="1"/>
    <xf numFmtId="3" fontId="1" fillId="3" borderId="1" xfId="0" applyNumberFormat="1" applyFont="1" applyFill="1" applyBorder="1"/>
    <xf numFmtId="38" fontId="1" fillId="3" borderId="0" xfId="0" applyNumberFormat="1" applyFont="1" applyFill="1"/>
    <xf numFmtId="0" fontId="1" fillId="0" borderId="0" xfId="0" applyFont="1" applyBorder="1"/>
    <xf numFmtId="3" fontId="1" fillId="0" borderId="2" xfId="0" applyNumberFormat="1" applyFont="1" applyBorder="1"/>
    <xf numFmtId="0" fontId="1" fillId="3" borderId="0" xfId="0" applyFont="1" applyFill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Fill="1"/>
    <xf numFmtId="1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15</xdr:row>
      <xdr:rowOff>0</xdr:rowOff>
    </xdr:from>
    <xdr:to>
      <xdr:col>7</xdr:col>
      <xdr:colOff>1</xdr:colOff>
      <xdr:row>19</xdr:row>
      <xdr:rowOff>3364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DBA4D-9367-A9C1-6D9D-FB2679945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9" y="2420471"/>
          <a:ext cx="3630706" cy="6308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1</xdr:rowOff>
    </xdr:from>
    <xdr:to>
      <xdr:col>7</xdr:col>
      <xdr:colOff>0</xdr:colOff>
      <xdr:row>28</xdr:row>
      <xdr:rowOff>20870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142B48-99C6-FFB6-BFC9-3A2B57541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6136" y="3654137"/>
          <a:ext cx="3636819" cy="80018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30</xdr:row>
      <xdr:rowOff>0</xdr:rowOff>
    </xdr:from>
    <xdr:to>
      <xdr:col>7</xdr:col>
      <xdr:colOff>1</xdr:colOff>
      <xdr:row>43</xdr:row>
      <xdr:rowOff>149811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894D6D-F593-A020-B7C3-BA54A447E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119" y="4773706"/>
          <a:ext cx="3630706" cy="218928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52</xdr:row>
      <xdr:rowOff>0</xdr:rowOff>
    </xdr:from>
    <xdr:to>
      <xdr:col>7</xdr:col>
      <xdr:colOff>53766</xdr:colOff>
      <xdr:row>66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040B8D-CD41-FA1D-FB0C-2A6BF8CF7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322" y="7864929"/>
          <a:ext cx="3727694" cy="2095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7</xdr:col>
      <xdr:colOff>0</xdr:colOff>
      <xdr:row>81</xdr:row>
      <xdr:rowOff>95984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B65476-5891-C057-9BD7-4E78AAD69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10259786"/>
          <a:ext cx="3673929" cy="20418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7</xdr:col>
      <xdr:colOff>0</xdr:colOff>
      <xdr:row>97</xdr:row>
      <xdr:rowOff>38285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2059BAB-694A-85FD-11E3-D721E1074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5118" y="14657294"/>
          <a:ext cx="3630706" cy="6658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7</xdr:col>
      <xdr:colOff>0</xdr:colOff>
      <xdr:row>123</xdr:row>
      <xdr:rowOff>137069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065C779-DB73-2848-6D54-6EB72EDD0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5118" y="17638059"/>
          <a:ext cx="3630706" cy="1862775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175</xdr:row>
      <xdr:rowOff>1</xdr:rowOff>
    </xdr:from>
    <xdr:to>
      <xdr:col>7</xdr:col>
      <xdr:colOff>0</xdr:colOff>
      <xdr:row>197</xdr:row>
      <xdr:rowOff>1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00D4203-DFBD-9616-0E3F-410F57551DCC}"/>
            </a:ext>
          </a:extLst>
        </xdr:cNvPr>
        <xdr:cNvGrpSpPr/>
      </xdr:nvGrpSpPr>
      <xdr:grpSpPr>
        <a:xfrm>
          <a:off x="610915" y="26624018"/>
          <a:ext cx="3665482" cy="3323897"/>
          <a:chOff x="609600" y="26833286"/>
          <a:chExt cx="6839905" cy="5724601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46BFF8BE-AEC7-81E8-D525-83753318D7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09600" y="26833286"/>
            <a:ext cx="6830378" cy="5153744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1F074E0F-C2C3-C859-9FCF-08BB498AF6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609600" y="32014886"/>
            <a:ext cx="6839905" cy="543001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1</xdr:colOff>
      <xdr:row>237</xdr:row>
      <xdr:rowOff>0</xdr:rowOff>
    </xdr:from>
    <xdr:to>
      <xdr:col>7</xdr:col>
      <xdr:colOff>1</xdr:colOff>
      <xdr:row>243</xdr:row>
      <xdr:rowOff>91853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7D89257-08EC-62C8-41DF-1834D5245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914" y="35615217"/>
          <a:ext cx="3677478" cy="986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246</xdr:row>
      <xdr:rowOff>1</xdr:rowOff>
    </xdr:from>
    <xdr:to>
      <xdr:col>7</xdr:col>
      <xdr:colOff>44284</xdr:colOff>
      <xdr:row>266</xdr:row>
      <xdr:rowOff>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CAD95B0-9409-DAA9-DDB7-DB2EF9238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2321" y="37065858"/>
          <a:ext cx="3718213" cy="299357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290</xdr:row>
      <xdr:rowOff>1</xdr:rowOff>
    </xdr:from>
    <xdr:to>
      <xdr:col>7</xdr:col>
      <xdr:colOff>1</xdr:colOff>
      <xdr:row>295</xdr:row>
      <xdr:rowOff>23315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33D89B1-0A8D-BFF1-F719-16224F0EE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1" y="44405551"/>
          <a:ext cx="3657600" cy="7853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7</xdr:col>
      <xdr:colOff>0</xdr:colOff>
      <xdr:row>306</xdr:row>
      <xdr:rowOff>46760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3EA029-5826-69B8-6986-2FFF37D26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45319950"/>
          <a:ext cx="3657600" cy="15707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316</xdr:row>
      <xdr:rowOff>150394</xdr:rowOff>
    </xdr:from>
    <xdr:to>
      <xdr:col>7</xdr:col>
      <xdr:colOff>0</xdr:colOff>
      <xdr:row>336</xdr:row>
      <xdr:rowOff>98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A8AF4E2-2098-7F64-E600-60EF9DA3E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6136" y="49316712"/>
          <a:ext cx="3636819" cy="29635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7</xdr:col>
      <xdr:colOff>0</xdr:colOff>
      <xdr:row>370</xdr:row>
      <xdr:rowOff>54671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BDE0FB7-DA63-B8C0-4D51-566A857F8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6136" y="55245000"/>
          <a:ext cx="3636819" cy="23926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7</xdr:col>
      <xdr:colOff>0</xdr:colOff>
      <xdr:row>414</xdr:row>
      <xdr:rowOff>26336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49D666-601B-C690-75D5-14FAF1AA1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5118" y="62506412"/>
          <a:ext cx="3630706" cy="253645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417</xdr:row>
      <xdr:rowOff>0</xdr:rowOff>
    </xdr:from>
    <xdr:to>
      <xdr:col>7</xdr:col>
      <xdr:colOff>31172</xdr:colOff>
      <xdr:row>444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EB412A2-732B-B999-F936-156F43EB7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6137" y="65064409"/>
          <a:ext cx="3667990" cy="42083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0</xdr:colOff>
      <xdr:row>17</xdr:row>
      <xdr:rowOff>29199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859534-DC7A-C04E-842E-D5B76D18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321" y="340179"/>
          <a:ext cx="3673929" cy="22743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7</xdr:col>
      <xdr:colOff>0</xdr:colOff>
      <xdr:row>24</xdr:row>
      <xdr:rowOff>100255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BE91DD-6A78-E741-592D-498BD5EF3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913" y="2724978"/>
          <a:ext cx="3677478" cy="994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59E-9369-4B2E-B0F0-3CCDE6E1782C}">
  <sheetPr codeName="Sheet1"/>
  <dimension ref="B2"/>
  <sheetViews>
    <sheetView workbookViewId="0">
      <selection activeCell="E20" sqref="E20"/>
    </sheetView>
  </sheetViews>
  <sheetFormatPr defaultRowHeight="15" x14ac:dyDescent="0.25"/>
  <cols>
    <col min="2" max="2" width="10.28515625" bestFit="1" customWidth="1"/>
  </cols>
  <sheetData>
    <row r="2" spans="2:2" x14ac:dyDescent="0.25">
      <c r="B2" s="2" t="s">
        <v>2</v>
      </c>
    </row>
  </sheetData>
  <hyperlinks>
    <hyperlink ref="B2" location="'Module 24'!A1" display="Module 24" xr:uid="{B8F4BD7C-F442-4E8D-AF34-7DBB73B624CC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A1E-8B72-49D9-B517-DB7D6EA724FF}">
  <sheetPr codeName="Sheet2"/>
  <dimension ref="A1:K470"/>
  <sheetViews>
    <sheetView zoomScale="145" zoomScaleNormal="145" workbookViewId="0"/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ht="15" x14ac:dyDescent="0.25">
      <c r="B2" t="s">
        <v>1</v>
      </c>
    </row>
    <row r="4" spans="1:2" x14ac:dyDescent="0.2">
      <c r="B4" s="1" t="s">
        <v>3</v>
      </c>
    </row>
    <row r="6" spans="1:2" x14ac:dyDescent="0.2">
      <c r="B6" s="1" t="s">
        <v>4</v>
      </c>
    </row>
    <row r="8" spans="1:2" x14ac:dyDescent="0.2">
      <c r="B8" s="1" t="s">
        <v>5</v>
      </c>
    </row>
    <row r="9" spans="1:2" x14ac:dyDescent="0.2">
      <c r="B9" s="1" t="s">
        <v>6</v>
      </c>
    </row>
    <row r="10" spans="1:2" x14ac:dyDescent="0.2">
      <c r="B10" s="1" t="s">
        <v>7</v>
      </c>
    </row>
    <row r="11" spans="1:2" x14ac:dyDescent="0.2">
      <c r="B11" s="1" t="s">
        <v>8</v>
      </c>
    </row>
    <row r="13" spans="1:2" x14ac:dyDescent="0.2">
      <c r="B13" s="1" t="s">
        <v>9</v>
      </c>
    </row>
    <row r="14" spans="1:2" x14ac:dyDescent="0.2">
      <c r="B14" s="1" t="s">
        <v>10</v>
      </c>
    </row>
    <row r="15" spans="1:2" x14ac:dyDescent="0.2">
      <c r="B15" s="1" t="s">
        <v>11</v>
      </c>
    </row>
    <row r="21" spans="2:2" x14ac:dyDescent="0.2">
      <c r="B21" s="1" t="s">
        <v>12</v>
      </c>
    </row>
    <row r="22" spans="2:2" x14ac:dyDescent="0.2">
      <c r="B22" s="1" t="s">
        <v>13</v>
      </c>
    </row>
    <row r="23" spans="2:2" x14ac:dyDescent="0.2">
      <c r="B23" s="1" t="s">
        <v>14</v>
      </c>
    </row>
    <row r="30" spans="2:2" x14ac:dyDescent="0.2">
      <c r="B30" s="1" t="s">
        <v>15</v>
      </c>
    </row>
    <row r="47" spans="2:2" x14ac:dyDescent="0.2">
      <c r="B47" s="1" t="s">
        <v>16</v>
      </c>
    </row>
    <row r="49" spans="2:2" x14ac:dyDescent="0.2">
      <c r="B49" s="1" t="s">
        <v>17</v>
      </c>
    </row>
    <row r="50" spans="2:2" x14ac:dyDescent="0.2">
      <c r="B50" s="1" t="s">
        <v>18</v>
      </c>
    </row>
    <row r="51" spans="2:2" x14ac:dyDescent="0.2">
      <c r="B51" s="1" t="s">
        <v>19</v>
      </c>
    </row>
    <row r="84" spans="2:2" x14ac:dyDescent="0.2">
      <c r="B84" s="1" t="s">
        <v>24</v>
      </c>
    </row>
    <row r="85" spans="2:2" x14ac:dyDescent="0.2">
      <c r="B85" s="1" t="s">
        <v>20</v>
      </c>
    </row>
    <row r="86" spans="2:2" x14ac:dyDescent="0.2">
      <c r="B86" s="1" t="s">
        <v>22</v>
      </c>
    </row>
    <row r="87" spans="2:2" x14ac:dyDescent="0.2">
      <c r="B87" s="1" t="s">
        <v>23</v>
      </c>
    </row>
    <row r="89" spans="2:2" x14ac:dyDescent="0.2">
      <c r="B89" s="1" t="s">
        <v>25</v>
      </c>
    </row>
    <row r="90" spans="2:2" x14ac:dyDescent="0.2">
      <c r="B90" s="1" t="s">
        <v>21</v>
      </c>
    </row>
    <row r="92" spans="2:2" x14ac:dyDescent="0.2">
      <c r="B92" s="1" t="s">
        <v>26</v>
      </c>
    </row>
    <row r="99" spans="2:2" x14ac:dyDescent="0.2">
      <c r="B99" s="1" t="s">
        <v>27</v>
      </c>
    </row>
    <row r="102" spans="2:2" x14ac:dyDescent="0.2">
      <c r="B102" s="1" t="s">
        <v>28</v>
      </c>
    </row>
    <row r="104" spans="2:2" x14ac:dyDescent="0.2">
      <c r="B104" s="1" t="s">
        <v>29</v>
      </c>
    </row>
    <row r="105" spans="2:2" x14ac:dyDescent="0.2">
      <c r="B105" s="1" t="s">
        <v>30</v>
      </c>
    </row>
    <row r="106" spans="2:2" x14ac:dyDescent="0.2">
      <c r="B106" s="1" t="s">
        <v>31</v>
      </c>
    </row>
    <row r="108" spans="2:2" x14ac:dyDescent="0.2">
      <c r="B108" s="1" t="s">
        <v>32</v>
      </c>
    </row>
    <row r="110" spans="2:2" x14ac:dyDescent="0.2">
      <c r="B110" s="1" t="s">
        <v>33</v>
      </c>
    </row>
    <row r="111" spans="2:2" x14ac:dyDescent="0.2">
      <c r="B111" s="1" t="s">
        <v>34</v>
      </c>
    </row>
    <row r="126" spans="2:2" x14ac:dyDescent="0.2">
      <c r="B126" s="1" t="s">
        <v>35</v>
      </c>
    </row>
    <row r="129" spans="2:4" x14ac:dyDescent="0.2">
      <c r="B129" s="5" t="s">
        <v>36</v>
      </c>
    </row>
    <row r="130" spans="2:4" x14ac:dyDescent="0.2">
      <c r="B130" s="1" t="s">
        <v>37</v>
      </c>
      <c r="D130" s="6">
        <v>235</v>
      </c>
    </row>
    <row r="131" spans="2:4" x14ac:dyDescent="0.2">
      <c r="B131" s="1" t="s">
        <v>40</v>
      </c>
      <c r="D131" s="6">
        <v>-14</v>
      </c>
    </row>
    <row r="132" spans="2:4" x14ac:dyDescent="0.2">
      <c r="B132" s="1" t="s">
        <v>41</v>
      </c>
      <c r="D132" s="6">
        <v>-15</v>
      </c>
    </row>
    <row r="133" spans="2:4" x14ac:dyDescent="0.2">
      <c r="B133" s="1" t="s">
        <v>38</v>
      </c>
      <c r="D133" s="6">
        <v>1200</v>
      </c>
    </row>
    <row r="134" spans="2:4" x14ac:dyDescent="0.2">
      <c r="D134" s="6">
        <f>SUM(D130:D133)</f>
        <v>1406</v>
      </c>
    </row>
    <row r="135" spans="2:4" x14ac:dyDescent="0.2">
      <c r="B135" s="1" t="s">
        <v>39</v>
      </c>
      <c r="D135" s="6">
        <v>259</v>
      </c>
    </row>
    <row r="136" spans="2:4" ht="12.75" thickBot="1" x14ac:dyDescent="0.25">
      <c r="B136" s="1" t="s">
        <v>42</v>
      </c>
      <c r="D136" s="7">
        <f>+D134-D135</f>
        <v>1147</v>
      </c>
    </row>
    <row r="137" spans="2:4" ht="12.75" thickTop="1" x14ac:dyDescent="0.2"/>
    <row r="141" spans="2:4" x14ac:dyDescent="0.2">
      <c r="B141" s="1" t="s">
        <v>43</v>
      </c>
    </row>
    <row r="142" spans="2:4" x14ac:dyDescent="0.2">
      <c r="B142" s="1" t="s">
        <v>44</v>
      </c>
      <c r="D142" s="1" t="s">
        <v>46</v>
      </c>
    </row>
    <row r="143" spans="2:4" x14ac:dyDescent="0.2">
      <c r="B143" s="1" t="s">
        <v>45</v>
      </c>
      <c r="D143" s="1" t="s">
        <v>46</v>
      </c>
    </row>
    <row r="144" spans="2:4" x14ac:dyDescent="0.2">
      <c r="B144" s="1" t="s">
        <v>47</v>
      </c>
      <c r="D144" s="1" t="s">
        <v>48</v>
      </c>
    </row>
    <row r="145" spans="2:5" ht="12.75" thickBot="1" x14ac:dyDescent="0.25">
      <c r="B145" s="1" t="s">
        <v>43</v>
      </c>
      <c r="D145" s="3" t="s">
        <v>46</v>
      </c>
    </row>
    <row r="146" spans="2:5" ht="12.75" thickTop="1" x14ac:dyDescent="0.2"/>
    <row r="147" spans="2:5" x14ac:dyDescent="0.2">
      <c r="B147" s="1" t="s">
        <v>49</v>
      </c>
      <c r="D147" s="1" t="s">
        <v>46</v>
      </c>
    </row>
    <row r="148" spans="2:5" x14ac:dyDescent="0.2">
      <c r="B148" s="1" t="s">
        <v>50</v>
      </c>
      <c r="D148" s="1" t="s">
        <v>48</v>
      </c>
    </row>
    <row r="149" spans="2:5" x14ac:dyDescent="0.2">
      <c r="B149" s="1" t="s">
        <v>51</v>
      </c>
      <c r="D149" s="1" t="s">
        <v>46</v>
      </c>
    </row>
    <row r="150" spans="2:5" ht="12.75" thickBot="1" x14ac:dyDescent="0.25">
      <c r="B150" s="1" t="s">
        <v>52</v>
      </c>
      <c r="D150" s="3" t="s">
        <v>46</v>
      </c>
    </row>
    <row r="151" spans="2:5" ht="12.75" thickTop="1" x14ac:dyDescent="0.2"/>
    <row r="154" spans="2:5" x14ac:dyDescent="0.2">
      <c r="B154" s="1" t="s">
        <v>61</v>
      </c>
    </row>
    <row r="155" spans="2:5" x14ac:dyDescent="0.2">
      <c r="B155" s="1">
        <v>1</v>
      </c>
    </row>
    <row r="156" spans="2:5" x14ac:dyDescent="0.2">
      <c r="B156" s="1" t="s">
        <v>53</v>
      </c>
      <c r="D156" s="6">
        <f>138+21-4+60</f>
        <v>215</v>
      </c>
    </row>
    <row r="157" spans="2:5" x14ac:dyDescent="0.2">
      <c r="B157" s="1" t="s">
        <v>54</v>
      </c>
      <c r="D157" s="6">
        <f>840-140+160</f>
        <v>860</v>
      </c>
    </row>
    <row r="158" spans="2:5" x14ac:dyDescent="0.2">
      <c r="B158" s="1" t="s">
        <v>55</v>
      </c>
      <c r="D158" s="6">
        <v>40</v>
      </c>
    </row>
    <row r="159" spans="2:5" x14ac:dyDescent="0.2">
      <c r="B159" s="1" t="s">
        <v>56</v>
      </c>
      <c r="D159" s="6">
        <f>80-36-14-15+6</f>
        <v>21</v>
      </c>
      <c r="E159" s="1" t="s">
        <v>62</v>
      </c>
    </row>
    <row r="160" spans="2:5" x14ac:dyDescent="0.2">
      <c r="D160" s="6">
        <f>SUM(D156:D159)</f>
        <v>1136</v>
      </c>
    </row>
    <row r="161" spans="2:4" x14ac:dyDescent="0.2">
      <c r="B161" s="1" t="s">
        <v>57</v>
      </c>
      <c r="D161" s="6">
        <f>168+14-7+70</f>
        <v>245</v>
      </c>
    </row>
    <row r="162" spans="2:4" ht="12.75" thickBot="1" x14ac:dyDescent="0.25">
      <c r="B162" s="1" t="s">
        <v>58</v>
      </c>
      <c r="D162" s="7">
        <f>+D160-D161</f>
        <v>891</v>
      </c>
    </row>
    <row r="163" spans="2:4" ht="12.75" thickTop="1" x14ac:dyDescent="0.2">
      <c r="D163" s="6"/>
    </row>
    <row r="164" spans="2:4" x14ac:dyDescent="0.2">
      <c r="D164" s="6"/>
    </row>
    <row r="165" spans="2:4" x14ac:dyDescent="0.2">
      <c r="B165" s="4" t="s">
        <v>59</v>
      </c>
      <c r="D165" s="6"/>
    </row>
    <row r="166" spans="2:4" x14ac:dyDescent="0.2">
      <c r="B166" s="1" t="s">
        <v>42</v>
      </c>
      <c r="D166" s="6">
        <f>+D136</f>
        <v>1147</v>
      </c>
    </row>
    <row r="167" spans="2:4" x14ac:dyDescent="0.2">
      <c r="B167" s="1" t="s">
        <v>63</v>
      </c>
      <c r="D167" s="6">
        <f>-+D162</f>
        <v>-891</v>
      </c>
    </row>
    <row r="168" spans="2:4" x14ac:dyDescent="0.2">
      <c r="B168" s="1" t="s">
        <v>17</v>
      </c>
      <c r="D168" s="6">
        <f>SUM(D166:D167)</f>
        <v>256</v>
      </c>
    </row>
    <row r="171" spans="2:4" x14ac:dyDescent="0.2">
      <c r="B171" s="5" t="s">
        <v>64</v>
      </c>
    </row>
    <row r="173" spans="2:4" x14ac:dyDescent="0.2">
      <c r="B173" s="1" t="s">
        <v>65</v>
      </c>
    </row>
    <row r="200" spans="2:4" x14ac:dyDescent="0.2">
      <c r="B200" s="5" t="s">
        <v>68</v>
      </c>
    </row>
    <row r="203" spans="2:4" x14ac:dyDescent="0.2">
      <c r="B203" s="1" t="s">
        <v>66</v>
      </c>
      <c r="D203" s="8">
        <v>225</v>
      </c>
    </row>
    <row r="204" spans="2:4" x14ac:dyDescent="0.2">
      <c r="B204" s="1" t="s">
        <v>69</v>
      </c>
      <c r="D204" s="8"/>
    </row>
    <row r="205" spans="2:4" x14ac:dyDescent="0.2">
      <c r="B205" s="1" t="s">
        <v>70</v>
      </c>
      <c r="D205" s="8">
        <v>15</v>
      </c>
    </row>
    <row r="206" spans="2:4" x14ac:dyDescent="0.2">
      <c r="B206" s="1" t="s">
        <v>71</v>
      </c>
      <c r="D206" s="8">
        <v>36</v>
      </c>
    </row>
    <row r="207" spans="2:4" x14ac:dyDescent="0.2">
      <c r="B207" s="1" t="s">
        <v>72</v>
      </c>
      <c r="D207" s="8">
        <v>-6</v>
      </c>
    </row>
    <row r="208" spans="2:4" x14ac:dyDescent="0.2">
      <c r="B208" s="1" t="s">
        <v>74</v>
      </c>
      <c r="D208" s="8">
        <f>-(160-140)</f>
        <v>-20</v>
      </c>
    </row>
    <row r="209" spans="2:5" x14ac:dyDescent="0.2">
      <c r="B209" s="1" t="s">
        <v>76</v>
      </c>
      <c r="D209" s="8">
        <f>-(259-235)</f>
        <v>-24</v>
      </c>
      <c r="E209" s="1" t="s">
        <v>73</v>
      </c>
    </row>
    <row r="210" spans="2:5" x14ac:dyDescent="0.2">
      <c r="B210" s="1" t="s">
        <v>75</v>
      </c>
      <c r="D210" s="8">
        <f>-(7-4)</f>
        <v>-3</v>
      </c>
    </row>
    <row r="211" spans="2:5" x14ac:dyDescent="0.2">
      <c r="B211" s="1" t="s">
        <v>77</v>
      </c>
      <c r="D211" s="8">
        <f>168-138</f>
        <v>30</v>
      </c>
    </row>
    <row r="212" spans="2:5" x14ac:dyDescent="0.2">
      <c r="B212" s="1" t="s">
        <v>78</v>
      </c>
      <c r="D212" s="8">
        <f>(14-21)</f>
        <v>-7</v>
      </c>
    </row>
    <row r="213" spans="2:5" x14ac:dyDescent="0.2">
      <c r="B213" s="1" t="s">
        <v>79</v>
      </c>
      <c r="D213" s="8">
        <f>70-60</f>
        <v>10</v>
      </c>
    </row>
    <row r="214" spans="2:5" ht="12.75" thickBot="1" x14ac:dyDescent="0.25">
      <c r="B214" s="4" t="s">
        <v>80</v>
      </c>
      <c r="D214" s="9">
        <f>SUM(D203:D213)</f>
        <v>256</v>
      </c>
    </row>
    <row r="215" spans="2:5" ht="12.75" thickTop="1" x14ac:dyDescent="0.2"/>
    <row r="217" spans="2:5" x14ac:dyDescent="0.2">
      <c r="B217" s="1" t="s">
        <v>81</v>
      </c>
    </row>
    <row r="218" spans="2:5" x14ac:dyDescent="0.2">
      <c r="B218" s="1" t="s">
        <v>82</v>
      </c>
    </row>
    <row r="221" spans="2:5" x14ac:dyDescent="0.2">
      <c r="B221" s="5" t="s">
        <v>117</v>
      </c>
    </row>
    <row r="223" spans="2:5" x14ac:dyDescent="0.2">
      <c r="B223" s="1" t="s">
        <v>118</v>
      </c>
    </row>
    <row r="224" spans="2:5" x14ac:dyDescent="0.2">
      <c r="B224" s="1" t="s">
        <v>119</v>
      </c>
    </row>
    <row r="225" spans="2:5" x14ac:dyDescent="0.2">
      <c r="B225" s="1" t="s">
        <v>120</v>
      </c>
    </row>
    <row r="228" spans="2:5" x14ac:dyDescent="0.2">
      <c r="B228" s="1" t="s">
        <v>121</v>
      </c>
      <c r="D228" s="19" t="s">
        <v>46</v>
      </c>
      <c r="E228" s="1" t="s">
        <v>127</v>
      </c>
    </row>
    <row r="229" spans="2:5" x14ac:dyDescent="0.2">
      <c r="B229" s="1" t="s">
        <v>122</v>
      </c>
      <c r="D229" s="19" t="s">
        <v>46</v>
      </c>
      <c r="E229" s="1" t="s">
        <v>128</v>
      </c>
    </row>
    <row r="230" spans="2:5" x14ac:dyDescent="0.2">
      <c r="B230" s="1" t="s">
        <v>123</v>
      </c>
      <c r="D230" s="19" t="s">
        <v>48</v>
      </c>
      <c r="E230" s="1" t="s">
        <v>127</v>
      </c>
    </row>
    <row r="231" spans="2:5" ht="12.75" thickBot="1" x14ac:dyDescent="0.25">
      <c r="B231" s="1" t="s">
        <v>117</v>
      </c>
      <c r="D231" s="20" t="s">
        <v>46</v>
      </c>
    </row>
    <row r="232" spans="2:5" ht="12.75" thickTop="1" x14ac:dyDescent="0.2"/>
    <row r="234" spans="2:5" x14ac:dyDescent="0.2">
      <c r="B234" s="1" t="s">
        <v>124</v>
      </c>
    </row>
    <row r="235" spans="2:5" x14ac:dyDescent="0.2">
      <c r="B235" s="1" t="s">
        <v>125</v>
      </c>
    </row>
    <row r="236" spans="2:5" x14ac:dyDescent="0.2">
      <c r="B236" s="1" t="s">
        <v>126</v>
      </c>
    </row>
    <row r="268" spans="2:4" x14ac:dyDescent="0.2">
      <c r="C268" s="1" t="s">
        <v>113</v>
      </c>
      <c r="D268" s="1" t="s">
        <v>129</v>
      </c>
    </row>
    <row r="269" spans="2:4" x14ac:dyDescent="0.2">
      <c r="B269" s="1" t="s">
        <v>131</v>
      </c>
      <c r="C269" s="1">
        <v>600</v>
      </c>
      <c r="D269" s="1">
        <v>400</v>
      </c>
    </row>
    <row r="271" spans="2:4" x14ac:dyDescent="0.2">
      <c r="B271" s="1" t="s">
        <v>130</v>
      </c>
      <c r="C271" s="1">
        <v>3200</v>
      </c>
      <c r="D271" s="1">
        <v>2900</v>
      </c>
    </row>
    <row r="273" spans="2:5" x14ac:dyDescent="0.2">
      <c r="C273" s="1" t="s">
        <v>113</v>
      </c>
    </row>
    <row r="274" spans="2:5" x14ac:dyDescent="0.2">
      <c r="B274" s="1" t="s">
        <v>86</v>
      </c>
      <c r="C274" s="1">
        <v>-45000</v>
      </c>
    </row>
    <row r="275" spans="2:5" x14ac:dyDescent="0.2">
      <c r="B275" s="1" t="s">
        <v>132</v>
      </c>
      <c r="C275" s="1">
        <v>3000</v>
      </c>
    </row>
    <row r="277" spans="2:5" x14ac:dyDescent="0.2">
      <c r="D277" s="1" t="s">
        <v>134</v>
      </c>
      <c r="E277" s="1" t="s">
        <v>135</v>
      </c>
    </row>
    <row r="278" spans="2:5" x14ac:dyDescent="0.2">
      <c r="B278" s="1" t="s">
        <v>133</v>
      </c>
      <c r="D278" s="6">
        <f>+D271</f>
        <v>2900</v>
      </c>
      <c r="E278" s="6">
        <f>+D269</f>
        <v>400</v>
      </c>
    </row>
    <row r="279" spans="2:5" x14ac:dyDescent="0.2">
      <c r="B279" s="1" t="s">
        <v>136</v>
      </c>
      <c r="D279" s="6">
        <f>-C274</f>
        <v>45000</v>
      </c>
      <c r="E279" s="6">
        <f>+C275</f>
        <v>3000</v>
      </c>
    </row>
    <row r="280" spans="2:5" x14ac:dyDescent="0.2">
      <c r="B280" s="1" t="s">
        <v>137</v>
      </c>
      <c r="D280" s="6">
        <f>-C271</f>
        <v>-3200</v>
      </c>
      <c r="E280" s="6">
        <f>-C269</f>
        <v>-600</v>
      </c>
    </row>
    <row r="281" spans="2:5" ht="12.75" thickBot="1" x14ac:dyDescent="0.25">
      <c r="B281" s="1" t="s">
        <v>138</v>
      </c>
      <c r="D281" s="7">
        <f>SUM(D278:D280)</f>
        <v>44700</v>
      </c>
      <c r="E281" s="7">
        <f>SUM(E278:E280)</f>
        <v>2800</v>
      </c>
    </row>
    <row r="282" spans="2:5" ht="12.75" thickTop="1" x14ac:dyDescent="0.2"/>
    <row r="284" spans="2:5" x14ac:dyDescent="0.2">
      <c r="B284" s="1" t="s">
        <v>139</v>
      </c>
    </row>
    <row r="286" spans="2:5" x14ac:dyDescent="0.2">
      <c r="B286" s="1" t="s">
        <v>140</v>
      </c>
    </row>
    <row r="288" spans="2:5" x14ac:dyDescent="0.2">
      <c r="B288" s="1" t="s">
        <v>141</v>
      </c>
    </row>
    <row r="289" spans="2:10" x14ac:dyDescent="0.2">
      <c r="B289" s="1" t="s">
        <v>142</v>
      </c>
    </row>
    <row r="304" spans="2:10" x14ac:dyDescent="0.2">
      <c r="J304" s="19"/>
    </row>
    <row r="309" spans="2:8" x14ac:dyDescent="0.2">
      <c r="B309" s="1" t="s">
        <v>143</v>
      </c>
      <c r="D309" s="6">
        <v>1500</v>
      </c>
    </row>
    <row r="310" spans="2:8" x14ac:dyDescent="0.2">
      <c r="B310" s="1" t="s">
        <v>144</v>
      </c>
      <c r="D310" s="6">
        <v>250</v>
      </c>
    </row>
    <row r="311" spans="2:8" x14ac:dyDescent="0.2">
      <c r="B311" s="1" t="s">
        <v>145</v>
      </c>
      <c r="D311" s="17">
        <f>-400/2*0.5</f>
        <v>-100</v>
      </c>
    </row>
    <row r="312" spans="2:8" x14ac:dyDescent="0.2">
      <c r="D312" s="6">
        <f>SUM(D309:D311)</f>
        <v>1650</v>
      </c>
    </row>
    <row r="313" spans="2:8" x14ac:dyDescent="0.2">
      <c r="B313" s="1" t="s">
        <v>146</v>
      </c>
      <c r="D313" s="6">
        <v>1100</v>
      </c>
    </row>
    <row r="314" spans="2:8" ht="12.75" thickBot="1" x14ac:dyDescent="0.25">
      <c r="B314" s="1" t="s">
        <v>147</v>
      </c>
      <c r="D314" s="7">
        <f>+D312-D313</f>
        <v>550</v>
      </c>
    </row>
    <row r="315" spans="2:8" ht="12.75" thickTop="1" x14ac:dyDescent="0.2">
      <c r="D315" s="11"/>
    </row>
    <row r="316" spans="2:8" x14ac:dyDescent="0.2">
      <c r="B316" s="5" t="s">
        <v>174</v>
      </c>
    </row>
    <row r="319" spans="2:8" x14ac:dyDescent="0.2">
      <c r="H319" s="19"/>
    </row>
    <row r="339" spans="2:6" x14ac:dyDescent="0.2">
      <c r="B339" s="5" t="s">
        <v>149</v>
      </c>
    </row>
    <row r="344" spans="2:6" x14ac:dyDescent="0.2">
      <c r="B344" s="1" t="s">
        <v>150</v>
      </c>
    </row>
    <row r="345" spans="2:6" x14ac:dyDescent="0.2">
      <c r="B345" s="1" t="s">
        <v>151</v>
      </c>
      <c r="E345" s="1">
        <v>560</v>
      </c>
    </row>
    <row r="346" spans="2:6" x14ac:dyDescent="0.2">
      <c r="B346" s="1" t="s">
        <v>152</v>
      </c>
      <c r="E346" s="1">
        <v>-45</v>
      </c>
    </row>
    <row r="347" spans="2:6" x14ac:dyDescent="0.2">
      <c r="B347" s="1" t="s">
        <v>153</v>
      </c>
      <c r="E347" s="1">
        <v>-78</v>
      </c>
    </row>
    <row r="348" spans="2:6" x14ac:dyDescent="0.2">
      <c r="B348" s="1" t="s">
        <v>154</v>
      </c>
      <c r="E348" s="1">
        <v>100</v>
      </c>
    </row>
    <row r="349" spans="2:6" x14ac:dyDescent="0.2">
      <c r="B349" s="1" t="s">
        <v>155</v>
      </c>
      <c r="E349" s="10">
        <v>75</v>
      </c>
    </row>
    <row r="350" spans="2:6" x14ac:dyDescent="0.2">
      <c r="E350" s="1">
        <f>SUM(E345:E349)</f>
        <v>612</v>
      </c>
    </row>
    <row r="351" spans="2:6" x14ac:dyDescent="0.2">
      <c r="B351" s="1" t="s">
        <v>156</v>
      </c>
      <c r="E351" s="1">
        <v>644</v>
      </c>
    </row>
    <row r="352" spans="2:6" ht="12.75" thickBot="1" x14ac:dyDescent="0.25">
      <c r="B352" s="1" t="s">
        <v>157</v>
      </c>
      <c r="E352" s="3">
        <f>+E351-E350</f>
        <v>32</v>
      </c>
      <c r="F352" s="18" t="s">
        <v>158</v>
      </c>
    </row>
    <row r="353" spans="2:2" ht="12.75" thickTop="1" x14ac:dyDescent="0.2"/>
    <row r="355" spans="2:2" x14ac:dyDescent="0.2">
      <c r="B355" s="1" t="s">
        <v>159</v>
      </c>
    </row>
    <row r="373" spans="2:4" x14ac:dyDescent="0.2">
      <c r="B373" s="1" t="s">
        <v>151</v>
      </c>
      <c r="D373" s="6">
        <v>3800</v>
      </c>
    </row>
    <row r="374" spans="2:4" x14ac:dyDescent="0.2">
      <c r="B374" s="1" t="s">
        <v>160</v>
      </c>
      <c r="D374" s="6">
        <v>600</v>
      </c>
    </row>
    <row r="375" spans="2:4" x14ac:dyDescent="0.2">
      <c r="B375" s="1" t="s">
        <v>161</v>
      </c>
      <c r="D375" s="6">
        <v>-622</v>
      </c>
    </row>
    <row r="376" spans="2:4" x14ac:dyDescent="0.2">
      <c r="B376" s="1" t="s">
        <v>162</v>
      </c>
      <c r="D376" s="6">
        <f>-+C386</f>
        <v>-164</v>
      </c>
    </row>
    <row r="377" spans="2:4" x14ac:dyDescent="0.2">
      <c r="B377" s="1" t="s">
        <v>163</v>
      </c>
      <c r="D377" s="17">
        <v>70</v>
      </c>
    </row>
    <row r="378" spans="2:4" x14ac:dyDescent="0.2">
      <c r="D378" s="6">
        <f>SUM(D373:D377)</f>
        <v>3684</v>
      </c>
    </row>
    <row r="379" spans="2:4" x14ac:dyDescent="0.2">
      <c r="B379" s="1" t="s">
        <v>164</v>
      </c>
      <c r="D379" s="6">
        <v>4860</v>
      </c>
    </row>
    <row r="380" spans="2:4" ht="12.75" thickBot="1" x14ac:dyDescent="0.25">
      <c r="B380" s="1" t="s">
        <v>165</v>
      </c>
      <c r="D380" s="7">
        <f>+D379-D378</f>
        <v>1176</v>
      </c>
    </row>
    <row r="381" spans="2:4" ht="12.75" thickTop="1" x14ac:dyDescent="0.2"/>
    <row r="383" spans="2:4" x14ac:dyDescent="0.2">
      <c r="B383" s="1" t="s">
        <v>172</v>
      </c>
    </row>
    <row r="384" spans="2:4" x14ac:dyDescent="0.2">
      <c r="B384" s="1" t="s">
        <v>167</v>
      </c>
      <c r="C384" s="1">
        <v>410</v>
      </c>
    </row>
    <row r="385" spans="2:3" x14ac:dyDescent="0.2">
      <c r="B385" s="1" t="s">
        <v>171</v>
      </c>
      <c r="C385" s="1">
        <f>3*C384/5</f>
        <v>246</v>
      </c>
    </row>
    <row r="386" spans="2:3" x14ac:dyDescent="0.2">
      <c r="B386" s="1" t="s">
        <v>168</v>
      </c>
      <c r="C386" s="1">
        <f>+C384-C385</f>
        <v>164</v>
      </c>
    </row>
    <row r="387" spans="2:3" x14ac:dyDescent="0.2">
      <c r="B387" s="1" t="s">
        <v>169</v>
      </c>
      <c r="C387" s="1">
        <v>120</v>
      </c>
    </row>
    <row r="388" spans="2:3" x14ac:dyDescent="0.2">
      <c r="B388" s="1" t="s">
        <v>170</v>
      </c>
      <c r="C388" s="1">
        <f>+C387-C386</f>
        <v>-44</v>
      </c>
    </row>
    <row r="391" spans="2:3" x14ac:dyDescent="0.2">
      <c r="B391" s="5" t="s">
        <v>173</v>
      </c>
    </row>
    <row r="393" spans="2:3" x14ac:dyDescent="0.2">
      <c r="B393" s="1" t="s">
        <v>175</v>
      </c>
    </row>
    <row r="394" spans="2:3" x14ac:dyDescent="0.2">
      <c r="B394" s="1" t="s">
        <v>176</v>
      </c>
    </row>
    <row r="395" spans="2:3" x14ac:dyDescent="0.2">
      <c r="B395" s="1" t="s">
        <v>179</v>
      </c>
    </row>
    <row r="396" spans="2:3" x14ac:dyDescent="0.2">
      <c r="B396" s="1" t="s">
        <v>177</v>
      </c>
    </row>
    <row r="397" spans="2:3" x14ac:dyDescent="0.2">
      <c r="B397" s="1" t="s">
        <v>178</v>
      </c>
    </row>
    <row r="416" spans="2:2" x14ac:dyDescent="0.2">
      <c r="B416" s="1" t="s">
        <v>180</v>
      </c>
    </row>
    <row r="448" spans="2:2" x14ac:dyDescent="0.2">
      <c r="B448" s="1" t="s">
        <v>181</v>
      </c>
    </row>
    <row r="450" spans="2:11" x14ac:dyDescent="0.2">
      <c r="B450" s="1" t="s">
        <v>182</v>
      </c>
      <c r="E450" s="6">
        <f>3250+2800</f>
        <v>6050</v>
      </c>
      <c r="J450" s="1" t="s">
        <v>193</v>
      </c>
    </row>
    <row r="451" spans="2:11" x14ac:dyDescent="0.2">
      <c r="B451" s="1" t="s">
        <v>183</v>
      </c>
      <c r="E451" s="6">
        <f>5000*0.5</f>
        <v>2500</v>
      </c>
      <c r="F451" s="1" t="s">
        <v>187</v>
      </c>
      <c r="J451" s="1" t="s">
        <v>188</v>
      </c>
      <c r="K451" s="6">
        <v>6050</v>
      </c>
    </row>
    <row r="452" spans="2:11" x14ac:dyDescent="0.2">
      <c r="B452" s="1" t="s">
        <v>145</v>
      </c>
      <c r="E452" s="17">
        <f>1400*0.5</f>
        <v>700</v>
      </c>
      <c r="F452" s="1" t="s">
        <v>186</v>
      </c>
      <c r="J452" s="1" t="s">
        <v>189</v>
      </c>
      <c r="K452" s="6">
        <v>2500</v>
      </c>
    </row>
    <row r="453" spans="2:11" x14ac:dyDescent="0.2">
      <c r="E453" s="6">
        <f>SUM(E450:E452)</f>
        <v>9250</v>
      </c>
      <c r="J453" s="1" t="s">
        <v>190</v>
      </c>
      <c r="K453" s="6">
        <v>700</v>
      </c>
    </row>
    <row r="454" spans="2:11" x14ac:dyDescent="0.2">
      <c r="B454" s="1" t="s">
        <v>184</v>
      </c>
      <c r="E454" s="6">
        <f>4600+5650</f>
        <v>10250</v>
      </c>
      <c r="J454" s="1" t="s">
        <v>192</v>
      </c>
      <c r="K454" s="6">
        <v>1000</v>
      </c>
    </row>
    <row r="455" spans="2:11" ht="12.75" thickBot="1" x14ac:dyDescent="0.25">
      <c r="B455" s="1" t="s">
        <v>181</v>
      </c>
      <c r="E455" s="7">
        <f>+E454-E453</f>
        <v>1000</v>
      </c>
      <c r="F455" s="1" t="s">
        <v>185</v>
      </c>
      <c r="J455" s="1" t="s">
        <v>191</v>
      </c>
      <c r="K455" s="7">
        <f>SUM(K451:K454)</f>
        <v>10250</v>
      </c>
    </row>
    <row r="456" spans="2:11" ht="12.75" thickTop="1" x14ac:dyDescent="0.2"/>
    <row r="458" spans="2:11" x14ac:dyDescent="0.2">
      <c r="B458" s="1" t="s">
        <v>194</v>
      </c>
    </row>
    <row r="460" spans="2:11" x14ac:dyDescent="0.2">
      <c r="B460" s="1" t="s">
        <v>195</v>
      </c>
      <c r="E460" s="6">
        <v>5200</v>
      </c>
    </row>
    <row r="461" spans="2:11" x14ac:dyDescent="0.2">
      <c r="B461" s="1" t="s">
        <v>196</v>
      </c>
      <c r="E461" s="17">
        <v>6350</v>
      </c>
    </row>
    <row r="462" spans="2:11" x14ac:dyDescent="0.2">
      <c r="B462" s="1" t="s">
        <v>197</v>
      </c>
      <c r="E462" s="6">
        <f>+E461-E460</f>
        <v>1150</v>
      </c>
      <c r="F462" s="1" t="s">
        <v>185</v>
      </c>
    </row>
    <row r="464" spans="2:11" x14ac:dyDescent="0.2">
      <c r="B464" s="1" t="s">
        <v>198</v>
      </c>
    </row>
    <row r="466" spans="2:6" x14ac:dyDescent="0.2">
      <c r="B466" s="1" t="s">
        <v>199</v>
      </c>
    </row>
    <row r="467" spans="2:6" x14ac:dyDescent="0.2">
      <c r="B467" s="1" t="s">
        <v>181</v>
      </c>
      <c r="E467" s="6">
        <v>1000</v>
      </c>
      <c r="F467" s="6"/>
    </row>
    <row r="468" spans="2:6" x14ac:dyDescent="0.2">
      <c r="B468" s="1" t="s">
        <v>200</v>
      </c>
      <c r="E468" s="6">
        <v>1150</v>
      </c>
      <c r="F468" s="6"/>
    </row>
    <row r="469" spans="2:6" ht="12.75" thickBot="1" x14ac:dyDescent="0.25">
      <c r="B469" s="1" t="s">
        <v>201</v>
      </c>
      <c r="E469" s="7">
        <f>SUM(E467:E468)</f>
        <v>2150</v>
      </c>
    </row>
    <row r="470" spans="2:6" ht="12.75" thickTop="1" x14ac:dyDescent="0.2"/>
  </sheetData>
  <hyperlinks>
    <hyperlink ref="A1" location="Main!A1" display="Main" xr:uid="{81BBD927-8A14-4875-AC95-7FE6721C373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F6E8-C378-4141-A43C-C0ED99CB7208}">
  <sheetPr codeName="Sheet3"/>
  <dimension ref="A1:G81"/>
  <sheetViews>
    <sheetView topLeftCell="A88" zoomScale="175" zoomScaleNormal="175" workbookViewId="0">
      <selection activeCell="G54" sqref="G54:G104"/>
    </sheetView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2" spans="1:5" x14ac:dyDescent="0.2">
      <c r="B2" s="1" t="s">
        <v>83</v>
      </c>
    </row>
    <row r="3" spans="1:5" x14ac:dyDescent="0.2">
      <c r="B3" s="1" t="s">
        <v>80</v>
      </c>
    </row>
    <row r="4" spans="1:5" x14ac:dyDescent="0.2">
      <c r="B4" s="1" t="s">
        <v>84</v>
      </c>
    </row>
    <row r="5" spans="1:5" x14ac:dyDescent="0.2">
      <c r="B5" s="1" t="s">
        <v>85</v>
      </c>
    </row>
    <row r="7" spans="1:5" x14ac:dyDescent="0.2">
      <c r="D7" s="6"/>
    </row>
    <row r="8" spans="1:5" x14ac:dyDescent="0.2">
      <c r="B8" s="1" t="s">
        <v>90</v>
      </c>
      <c r="D8" s="6">
        <v>4200</v>
      </c>
    </row>
    <row r="9" spans="1:5" x14ac:dyDescent="0.2">
      <c r="B9" s="1" t="s">
        <v>89</v>
      </c>
      <c r="D9" s="17">
        <v>-2870</v>
      </c>
    </row>
    <row r="10" spans="1:5" x14ac:dyDescent="0.2">
      <c r="B10" s="1" t="s">
        <v>88</v>
      </c>
      <c r="D10" s="6">
        <f>SUM(D8:D9)</f>
        <v>1330</v>
      </c>
    </row>
    <row r="11" spans="1:5" x14ac:dyDescent="0.2">
      <c r="B11" s="1" t="s">
        <v>87</v>
      </c>
      <c r="D11" s="6">
        <v>-280</v>
      </c>
    </row>
    <row r="12" spans="1:5" x14ac:dyDescent="0.2">
      <c r="B12" s="1" t="s">
        <v>56</v>
      </c>
      <c r="D12" s="6">
        <v>-473</v>
      </c>
    </row>
    <row r="13" spans="1:5" x14ac:dyDescent="0.2">
      <c r="B13" s="1" t="s">
        <v>86</v>
      </c>
      <c r="D13" s="6">
        <v>-23</v>
      </c>
    </row>
    <row r="14" spans="1:5" ht="12.75" thickBot="1" x14ac:dyDescent="0.25">
      <c r="B14" s="1" t="s">
        <v>66</v>
      </c>
      <c r="D14" s="7">
        <f>SUM(D10:D13)</f>
        <v>554</v>
      </c>
    </row>
    <row r="15" spans="1:5" ht="12.75" thickTop="1" x14ac:dyDescent="0.2"/>
    <row r="16" spans="1:5" x14ac:dyDescent="0.2">
      <c r="D16" s="1" t="s">
        <v>115</v>
      </c>
      <c r="E16" s="1" t="s">
        <v>114</v>
      </c>
    </row>
    <row r="17" spans="2:5" x14ac:dyDescent="0.2">
      <c r="B17" s="1" t="s">
        <v>95</v>
      </c>
      <c r="D17" s="6">
        <v>318</v>
      </c>
      <c r="E17" s="6">
        <v>292</v>
      </c>
    </row>
    <row r="18" spans="2:5" x14ac:dyDescent="0.2">
      <c r="B18" s="1" t="s">
        <v>94</v>
      </c>
      <c r="D18" s="6">
        <v>416</v>
      </c>
      <c r="E18" s="6">
        <v>389</v>
      </c>
    </row>
    <row r="19" spans="2:5" x14ac:dyDescent="0.2">
      <c r="B19" s="1" t="s">
        <v>93</v>
      </c>
      <c r="D19" s="6">
        <v>71</v>
      </c>
      <c r="E19" s="6">
        <v>25</v>
      </c>
    </row>
    <row r="20" spans="2:5" x14ac:dyDescent="0.2">
      <c r="D20" s="6"/>
      <c r="E20" s="6"/>
    </row>
    <row r="21" spans="2:5" x14ac:dyDescent="0.2">
      <c r="B21" s="1" t="s">
        <v>92</v>
      </c>
      <c r="D21" s="6">
        <v>418</v>
      </c>
      <c r="E21" s="6">
        <v>391</v>
      </c>
    </row>
    <row r="22" spans="2:5" x14ac:dyDescent="0.2">
      <c r="B22" s="1" t="s">
        <v>91</v>
      </c>
      <c r="D22" s="6">
        <v>96</v>
      </c>
      <c r="E22" s="6">
        <v>108</v>
      </c>
    </row>
    <row r="25" spans="2:5" x14ac:dyDescent="0.2">
      <c r="B25" s="1" t="s">
        <v>96</v>
      </c>
    </row>
    <row r="26" spans="2:5" x14ac:dyDescent="0.2">
      <c r="B26" s="1" t="s">
        <v>97</v>
      </c>
      <c r="D26" s="1">
        <v>17</v>
      </c>
    </row>
    <row r="27" spans="2:5" x14ac:dyDescent="0.2">
      <c r="B27" s="1" t="s">
        <v>98</v>
      </c>
      <c r="D27" s="1">
        <v>7</v>
      </c>
    </row>
    <row r="28" spans="2:5" x14ac:dyDescent="0.2">
      <c r="B28" s="1" t="s">
        <v>67</v>
      </c>
      <c r="D28" s="1">
        <v>12</v>
      </c>
    </row>
    <row r="30" spans="2:5" x14ac:dyDescent="0.2">
      <c r="B30" s="1" t="s">
        <v>99</v>
      </c>
    </row>
    <row r="31" spans="2:5" x14ac:dyDescent="0.2">
      <c r="B31" s="1" t="s">
        <v>100</v>
      </c>
      <c r="D31" s="1">
        <v>215</v>
      </c>
    </row>
    <row r="34" spans="2:5" x14ac:dyDescent="0.2">
      <c r="B34" s="5" t="s">
        <v>101</v>
      </c>
    </row>
    <row r="35" spans="2:5" x14ac:dyDescent="0.2">
      <c r="B35" s="1" t="s">
        <v>37</v>
      </c>
      <c r="D35" s="13">
        <f>+E18</f>
        <v>389</v>
      </c>
    </row>
    <row r="36" spans="2:5" x14ac:dyDescent="0.2">
      <c r="B36" s="1" t="s">
        <v>40</v>
      </c>
      <c r="D36" s="13">
        <f>-D26</f>
        <v>-17</v>
      </c>
    </row>
    <row r="37" spans="2:5" x14ac:dyDescent="0.2">
      <c r="B37" s="1" t="s">
        <v>38</v>
      </c>
      <c r="D37" s="13">
        <f>+D8</f>
        <v>4200</v>
      </c>
    </row>
    <row r="38" spans="2:5" x14ac:dyDescent="0.2">
      <c r="D38" s="13">
        <f>SUM(D35:D37)</f>
        <v>4572</v>
      </c>
    </row>
    <row r="39" spans="2:5" x14ac:dyDescent="0.2">
      <c r="B39" s="1" t="s">
        <v>39</v>
      </c>
      <c r="D39" s="13">
        <f>+D18</f>
        <v>416</v>
      </c>
    </row>
    <row r="40" spans="2:5" ht="12.75" thickBot="1" x14ac:dyDescent="0.25">
      <c r="B40" s="1" t="s">
        <v>42</v>
      </c>
      <c r="D40" s="14">
        <f>+D38-D39</f>
        <v>4156</v>
      </c>
    </row>
    <row r="41" spans="2:5" ht="12.75" thickTop="1" x14ac:dyDescent="0.2">
      <c r="D41" s="11"/>
    </row>
    <row r="42" spans="2:5" x14ac:dyDescent="0.2">
      <c r="B42" s="1" t="s">
        <v>61</v>
      </c>
    </row>
    <row r="43" spans="2:5" x14ac:dyDescent="0.2">
      <c r="B43" s="1">
        <v>1</v>
      </c>
    </row>
    <row r="44" spans="2:5" x14ac:dyDescent="0.2">
      <c r="B44" s="1" t="s">
        <v>53</v>
      </c>
      <c r="D44" s="13">
        <f>+E21</f>
        <v>391</v>
      </c>
    </row>
    <row r="45" spans="2:5" x14ac:dyDescent="0.2">
      <c r="B45" s="1" t="s">
        <v>54</v>
      </c>
      <c r="D45" s="12">
        <f>-+D9-D31+D17-E17</f>
        <v>2681</v>
      </c>
      <c r="E45" s="18" t="s">
        <v>108</v>
      </c>
    </row>
    <row r="46" spans="2:5" x14ac:dyDescent="0.2">
      <c r="B46" s="1" t="s">
        <v>55</v>
      </c>
      <c r="D46" s="13">
        <f>+-D11</f>
        <v>280</v>
      </c>
    </row>
    <row r="47" spans="2:5" x14ac:dyDescent="0.2">
      <c r="B47" s="1" t="s">
        <v>56</v>
      </c>
      <c r="D47" s="12">
        <f>-D12-D26+D27+D28</f>
        <v>475</v>
      </c>
      <c r="E47" s="18" t="s">
        <v>109</v>
      </c>
    </row>
    <row r="48" spans="2:5" x14ac:dyDescent="0.2">
      <c r="D48" s="6">
        <f>SUM(D44:D47)</f>
        <v>3827</v>
      </c>
    </row>
    <row r="49" spans="2:5" x14ac:dyDescent="0.2">
      <c r="B49" s="1" t="s">
        <v>57</v>
      </c>
      <c r="D49" s="13">
        <f>+D21</f>
        <v>418</v>
      </c>
    </row>
    <row r="50" spans="2:5" ht="12.75" thickBot="1" x14ac:dyDescent="0.25">
      <c r="B50" s="1" t="s">
        <v>58</v>
      </c>
      <c r="D50" s="7">
        <f>+D48-D49</f>
        <v>3409</v>
      </c>
      <c r="E50" s="18" t="s">
        <v>116</v>
      </c>
    </row>
    <row r="51" spans="2:5" ht="12.75" thickTop="1" x14ac:dyDescent="0.2">
      <c r="D51" s="6"/>
    </row>
    <row r="52" spans="2:5" x14ac:dyDescent="0.2">
      <c r="D52" s="6"/>
    </row>
    <row r="53" spans="2:5" x14ac:dyDescent="0.2">
      <c r="B53" s="4" t="s">
        <v>59</v>
      </c>
      <c r="D53" s="6"/>
    </row>
    <row r="54" spans="2:5" x14ac:dyDescent="0.2">
      <c r="B54" s="1" t="s">
        <v>42</v>
      </c>
      <c r="D54" s="6">
        <f>+D40</f>
        <v>4156</v>
      </c>
    </row>
    <row r="55" spans="2:5" x14ac:dyDescent="0.2">
      <c r="B55" s="1" t="s">
        <v>63</v>
      </c>
      <c r="D55" s="6">
        <f>-D50</f>
        <v>-3409</v>
      </c>
    </row>
    <row r="56" spans="2:5" ht="12.75" thickBot="1" x14ac:dyDescent="0.25">
      <c r="B56" s="1" t="s">
        <v>17</v>
      </c>
      <c r="D56" s="7">
        <f>SUM(D54:D55)</f>
        <v>747</v>
      </c>
    </row>
    <row r="57" spans="2:5" ht="12.75" thickTop="1" x14ac:dyDescent="0.2"/>
    <row r="59" spans="2:5" x14ac:dyDescent="0.2">
      <c r="B59" s="5" t="s">
        <v>102</v>
      </c>
    </row>
    <row r="60" spans="2:5" x14ac:dyDescent="0.2">
      <c r="B60" s="1" t="s">
        <v>103</v>
      </c>
      <c r="C60" s="1" t="s">
        <v>107</v>
      </c>
      <c r="D60" s="1" t="s">
        <v>94</v>
      </c>
      <c r="E60" s="1" t="s">
        <v>92</v>
      </c>
    </row>
    <row r="61" spans="2:5" x14ac:dyDescent="0.2">
      <c r="B61" s="1" t="s">
        <v>104</v>
      </c>
      <c r="C61" s="1">
        <f>+E17</f>
        <v>292</v>
      </c>
      <c r="D61" s="1">
        <f>+E18</f>
        <v>389</v>
      </c>
      <c r="E61" s="1">
        <f>+E21</f>
        <v>391</v>
      </c>
    </row>
    <row r="62" spans="2:5" x14ac:dyDescent="0.2">
      <c r="B62" s="1" t="s">
        <v>105</v>
      </c>
      <c r="C62" s="1">
        <f>+D17</f>
        <v>318</v>
      </c>
      <c r="D62" s="1">
        <f>+D18</f>
        <v>416</v>
      </c>
      <c r="E62" s="1">
        <f>+D21</f>
        <v>418</v>
      </c>
    </row>
    <row r="63" spans="2:5" ht="12.75" thickBot="1" x14ac:dyDescent="0.25">
      <c r="B63" s="1" t="s">
        <v>106</v>
      </c>
      <c r="C63" s="3">
        <f>+C62-C61</f>
        <v>26</v>
      </c>
      <c r="D63" s="3">
        <f>+D62-D61</f>
        <v>27</v>
      </c>
      <c r="E63" s="3">
        <f>+E62-E61</f>
        <v>27</v>
      </c>
    </row>
    <row r="64" spans="2:5" ht="12.75" thickTop="1" x14ac:dyDescent="0.2">
      <c r="C64" s="16"/>
      <c r="D64" s="16"/>
      <c r="E64" s="16"/>
    </row>
    <row r="65" spans="2:7" x14ac:dyDescent="0.2">
      <c r="B65" s="1" t="s">
        <v>66</v>
      </c>
      <c r="D65" s="15">
        <f>+D14</f>
        <v>554</v>
      </c>
    </row>
    <row r="66" spans="2:7" x14ac:dyDescent="0.2">
      <c r="B66" s="1" t="s">
        <v>69</v>
      </c>
      <c r="D66" s="8"/>
    </row>
    <row r="67" spans="2:7" x14ac:dyDescent="0.2">
      <c r="B67" s="1" t="s">
        <v>70</v>
      </c>
      <c r="D67" s="15">
        <f>-+D13</f>
        <v>23</v>
      </c>
    </row>
    <row r="68" spans="2:7" x14ac:dyDescent="0.2">
      <c r="B68" s="1" t="s">
        <v>72</v>
      </c>
      <c r="D68" s="15">
        <f>-D27</f>
        <v>-7</v>
      </c>
    </row>
    <row r="69" spans="2:7" x14ac:dyDescent="0.2">
      <c r="B69" s="1" t="s">
        <v>67</v>
      </c>
      <c r="D69" s="15">
        <f>-+D28</f>
        <v>-12</v>
      </c>
    </row>
    <row r="70" spans="2:7" x14ac:dyDescent="0.2">
      <c r="B70" s="1" t="s">
        <v>71</v>
      </c>
      <c r="D70" s="15">
        <f>+D31</f>
        <v>215</v>
      </c>
    </row>
    <row r="71" spans="2:7" x14ac:dyDescent="0.2">
      <c r="D71" s="15">
        <f>SUM(D65:D70)</f>
        <v>773</v>
      </c>
    </row>
    <row r="72" spans="2:7" x14ac:dyDescent="0.2">
      <c r="B72" s="1" t="s">
        <v>74</v>
      </c>
      <c r="D72" s="15">
        <f>-C63</f>
        <v>-26</v>
      </c>
    </row>
    <row r="73" spans="2:7" x14ac:dyDescent="0.2">
      <c r="B73" s="1" t="s">
        <v>76</v>
      </c>
      <c r="D73" s="15">
        <f>-D63</f>
        <v>-27</v>
      </c>
      <c r="E73" s="1" t="s">
        <v>73</v>
      </c>
    </row>
    <row r="74" spans="2:7" x14ac:dyDescent="0.2">
      <c r="B74" s="1" t="s">
        <v>77</v>
      </c>
      <c r="D74" s="15">
        <f>+E63</f>
        <v>27</v>
      </c>
    </row>
    <row r="75" spans="2:7" ht="12.75" thickBot="1" x14ac:dyDescent="0.25">
      <c r="B75" s="4" t="s">
        <v>80</v>
      </c>
      <c r="D75" s="9">
        <f>SUM(D71:D74)</f>
        <v>747</v>
      </c>
    </row>
    <row r="76" spans="2:7" ht="12.75" thickTop="1" x14ac:dyDescent="0.2"/>
    <row r="78" spans="2:7" x14ac:dyDescent="0.2">
      <c r="B78" s="1" t="s">
        <v>110</v>
      </c>
      <c r="D78" s="6">
        <f>+D56</f>
        <v>747</v>
      </c>
    </row>
    <row r="79" spans="2:7" x14ac:dyDescent="0.2">
      <c r="B79" s="1" t="s">
        <v>111</v>
      </c>
      <c r="D79" s="8">
        <f>+D75</f>
        <v>747</v>
      </c>
      <c r="G79" s="6"/>
    </row>
    <row r="80" spans="2:7" ht="12.75" thickBot="1" x14ac:dyDescent="0.25">
      <c r="B80" s="1" t="s">
        <v>112</v>
      </c>
      <c r="D80" s="9">
        <f>+D78-D79</f>
        <v>0</v>
      </c>
    </row>
    <row r="81" ht="12.75" thickTop="1" x14ac:dyDescent="0.2"/>
  </sheetData>
  <hyperlinks>
    <hyperlink ref="A1" location="Main!A1" display="Main" xr:uid="{2976BAAF-D705-4FCE-9C2E-533F67C3EA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9E1C-AABB-4356-BFC4-5F0BF79B1D11}">
  <sheetPr codeName="Sheet4"/>
  <dimension ref="A1:F146"/>
  <sheetViews>
    <sheetView topLeftCell="A132" zoomScale="175" zoomScaleNormal="175" workbookViewId="0">
      <selection activeCell="G144" sqref="G144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x14ac:dyDescent="0.2">
      <c r="B2" s="1" t="s">
        <v>202</v>
      </c>
    </row>
    <row r="26" spans="2:5" x14ac:dyDescent="0.2">
      <c r="B26" s="5" t="s">
        <v>80</v>
      </c>
    </row>
    <row r="27" spans="2:5" x14ac:dyDescent="0.2">
      <c r="B27" s="1" t="s">
        <v>203</v>
      </c>
    </row>
    <row r="28" spans="2:5" x14ac:dyDescent="0.2">
      <c r="B28" s="1" t="s">
        <v>204</v>
      </c>
      <c r="E28" s="6">
        <v>189</v>
      </c>
    </row>
    <row r="29" spans="2:5" x14ac:dyDescent="0.2">
      <c r="B29" s="1" t="s">
        <v>205</v>
      </c>
      <c r="E29" s="17">
        <v>2530</v>
      </c>
    </row>
    <row r="30" spans="2:5" x14ac:dyDescent="0.2">
      <c r="E30" s="6">
        <f>SUM(E28:E29)</f>
        <v>2719</v>
      </c>
    </row>
    <row r="31" spans="2:5" x14ac:dyDescent="0.2">
      <c r="B31" s="1" t="s">
        <v>206</v>
      </c>
      <c r="E31" s="6">
        <v>164</v>
      </c>
    </row>
    <row r="32" spans="2:5" ht="12.75" thickBot="1" x14ac:dyDescent="0.25">
      <c r="B32" s="1" t="s">
        <v>42</v>
      </c>
      <c r="E32" s="7">
        <f>+E30-E31</f>
        <v>2555</v>
      </c>
    </row>
    <row r="33" spans="2:6" ht="12.75" thickTop="1" x14ac:dyDescent="0.2"/>
    <row r="35" spans="2:6" x14ac:dyDescent="0.2">
      <c r="B35" s="5" t="s">
        <v>207</v>
      </c>
    </row>
    <row r="36" spans="2:6" x14ac:dyDescent="0.2">
      <c r="B36" s="1" t="s">
        <v>208</v>
      </c>
      <c r="E36" s="6">
        <f>78+(8-2)</f>
        <v>84</v>
      </c>
    </row>
    <row r="37" spans="2:6" x14ac:dyDescent="0.2">
      <c r="B37" s="1" t="s">
        <v>209</v>
      </c>
      <c r="E37" s="6">
        <f>(1860-167-14)+106-102</f>
        <v>1683</v>
      </c>
      <c r="F37" s="1" t="s">
        <v>212</v>
      </c>
    </row>
    <row r="38" spans="2:6" x14ac:dyDescent="0.2">
      <c r="B38" s="1" t="s">
        <v>211</v>
      </c>
      <c r="E38" s="6">
        <v>62</v>
      </c>
    </row>
    <row r="39" spans="2:6" x14ac:dyDescent="0.2">
      <c r="B39" s="1" t="s">
        <v>210</v>
      </c>
      <c r="E39" s="17">
        <v>76</v>
      </c>
    </row>
    <row r="40" spans="2:6" x14ac:dyDescent="0.2">
      <c r="E40" s="6">
        <f>SUM(E36:E39)</f>
        <v>1905</v>
      </c>
    </row>
    <row r="41" spans="2:6" x14ac:dyDescent="0.2">
      <c r="B41" s="1" t="s">
        <v>213</v>
      </c>
      <c r="E41" s="6">
        <f>71+10-7</f>
        <v>74</v>
      </c>
    </row>
    <row r="42" spans="2:6" ht="12.75" thickBot="1" x14ac:dyDescent="0.25">
      <c r="B42" s="1" t="s">
        <v>214</v>
      </c>
      <c r="E42" s="7">
        <f>+E40-E41</f>
        <v>1831</v>
      </c>
    </row>
    <row r="43" spans="2:6" ht="12.75" thickTop="1" x14ac:dyDescent="0.2"/>
    <row r="45" spans="2:6" x14ac:dyDescent="0.2">
      <c r="B45" s="5" t="s">
        <v>215</v>
      </c>
      <c r="E45" s="1">
        <v>2</v>
      </c>
    </row>
    <row r="46" spans="2:6" x14ac:dyDescent="0.2">
      <c r="B46" s="1" t="s">
        <v>216</v>
      </c>
      <c r="E46" s="1">
        <v>190</v>
      </c>
    </row>
    <row r="47" spans="2:6" x14ac:dyDescent="0.2">
      <c r="E47" s="1">
        <f>SUM(E45:E46)</f>
        <v>192</v>
      </c>
    </row>
    <row r="48" spans="2:6" x14ac:dyDescent="0.2">
      <c r="B48" s="1" t="s">
        <v>217</v>
      </c>
      <c r="E48" s="1">
        <v>7</v>
      </c>
    </row>
    <row r="49" spans="2:5" ht="12.75" thickBot="1" x14ac:dyDescent="0.25">
      <c r="B49" s="1" t="s">
        <v>215</v>
      </c>
      <c r="E49" s="3">
        <f>+E47-E48</f>
        <v>185</v>
      </c>
    </row>
    <row r="50" spans="2:5" ht="12.75" thickTop="1" x14ac:dyDescent="0.2"/>
    <row r="51" spans="2:5" x14ac:dyDescent="0.2">
      <c r="B51" s="5" t="s">
        <v>117</v>
      </c>
    </row>
    <row r="52" spans="2:5" x14ac:dyDescent="0.2">
      <c r="B52" s="1" t="s">
        <v>218</v>
      </c>
      <c r="E52" s="1">
        <v>66</v>
      </c>
    </row>
    <row r="53" spans="2:5" x14ac:dyDescent="0.2">
      <c r="B53" s="1" t="s">
        <v>219</v>
      </c>
      <c r="E53" s="1">
        <v>183</v>
      </c>
    </row>
    <row r="54" spans="2:5" x14ac:dyDescent="0.2">
      <c r="E54" s="1">
        <f>SUM(E52:E53)</f>
        <v>249</v>
      </c>
    </row>
    <row r="55" spans="2:5" x14ac:dyDescent="0.2">
      <c r="B55" s="1" t="s">
        <v>220</v>
      </c>
      <c r="E55" s="1">
        <v>83</v>
      </c>
    </row>
    <row r="56" spans="2:5" ht="12.75" thickBot="1" x14ac:dyDescent="0.25">
      <c r="B56" s="1" t="s">
        <v>117</v>
      </c>
      <c r="E56" s="3">
        <f>+E54-E55</f>
        <v>166</v>
      </c>
    </row>
    <row r="57" spans="2:5" ht="12.75" thickTop="1" x14ac:dyDescent="0.2"/>
    <row r="58" spans="2:5" x14ac:dyDescent="0.2">
      <c r="B58" s="5" t="s">
        <v>221</v>
      </c>
    </row>
    <row r="59" spans="2:5" x14ac:dyDescent="0.2">
      <c r="B59" s="1" t="s">
        <v>222</v>
      </c>
      <c r="E59" s="1">
        <v>1524</v>
      </c>
    </row>
    <row r="60" spans="2:5" x14ac:dyDescent="0.2">
      <c r="B60" s="1" t="s">
        <v>223</v>
      </c>
      <c r="E60" s="1">
        <v>-167</v>
      </c>
    </row>
    <row r="61" spans="2:5" x14ac:dyDescent="0.2">
      <c r="B61" s="1" t="s">
        <v>166</v>
      </c>
      <c r="E61" s="1">
        <v>-24</v>
      </c>
    </row>
    <row r="62" spans="2:5" x14ac:dyDescent="0.2">
      <c r="B62" s="1" t="s">
        <v>160</v>
      </c>
      <c r="E62" s="10">
        <v>380</v>
      </c>
    </row>
    <row r="63" spans="2:5" x14ac:dyDescent="0.2">
      <c r="E63" s="1">
        <f>SUM(E59:E62)</f>
        <v>1713</v>
      </c>
    </row>
    <row r="64" spans="2:5" x14ac:dyDescent="0.2">
      <c r="B64" s="1" t="s">
        <v>224</v>
      </c>
      <c r="E64" s="1">
        <v>2193</v>
      </c>
    </row>
    <row r="65" spans="2:5" ht="12.75" thickBot="1" x14ac:dyDescent="0.25">
      <c r="B65" s="1" t="s">
        <v>221</v>
      </c>
      <c r="E65" s="3">
        <f>+E63-E64</f>
        <v>-480</v>
      </c>
    </row>
    <row r="66" spans="2:5" ht="12.75" thickTop="1" x14ac:dyDescent="0.2"/>
    <row r="68" spans="2:5" x14ac:dyDescent="0.2">
      <c r="B68" s="5" t="s">
        <v>225</v>
      </c>
    </row>
    <row r="69" spans="2:5" x14ac:dyDescent="0.2">
      <c r="B69" s="1" t="s">
        <v>226</v>
      </c>
      <c r="E69" s="1">
        <v>24</v>
      </c>
    </row>
    <row r="70" spans="2:5" x14ac:dyDescent="0.2">
      <c r="B70" s="1" t="s">
        <v>227</v>
      </c>
      <c r="E70" s="1">
        <v>14</v>
      </c>
    </row>
    <row r="71" spans="2:5" ht="12.75" thickBot="1" x14ac:dyDescent="0.25">
      <c r="B71" s="1" t="s">
        <v>225</v>
      </c>
      <c r="E71" s="3">
        <f>+E69-E70</f>
        <v>10</v>
      </c>
    </row>
    <row r="72" spans="2:5" ht="12.75" thickTop="1" x14ac:dyDescent="0.2"/>
    <row r="74" spans="2:5" x14ac:dyDescent="0.2">
      <c r="B74" s="5" t="s">
        <v>228</v>
      </c>
    </row>
    <row r="75" spans="2:5" x14ac:dyDescent="0.2">
      <c r="B75" s="1" t="s">
        <v>182</v>
      </c>
      <c r="E75" s="1">
        <f>800+80</f>
        <v>880</v>
      </c>
    </row>
    <row r="76" spans="2:5" x14ac:dyDescent="0.2">
      <c r="B76" s="1" t="s">
        <v>145</v>
      </c>
      <c r="E76" s="1">
        <f>120*0.5</f>
        <v>60</v>
      </c>
    </row>
    <row r="77" spans="2:5" x14ac:dyDescent="0.2">
      <c r="E77" s="1">
        <f>SUM(E75:E76)</f>
        <v>940</v>
      </c>
    </row>
    <row r="78" spans="2:5" x14ac:dyDescent="0.2">
      <c r="B78" s="1" t="s">
        <v>184</v>
      </c>
      <c r="E78" s="1">
        <f>876+82</f>
        <v>958</v>
      </c>
    </row>
    <row r="79" spans="2:5" ht="12.75" thickBot="1" x14ac:dyDescent="0.25">
      <c r="B79" s="1" t="s">
        <v>181</v>
      </c>
      <c r="E79" s="3">
        <f>+E78-E77</f>
        <v>18</v>
      </c>
    </row>
    <row r="80" spans="2:5" ht="12.75" thickTop="1" x14ac:dyDescent="0.2"/>
    <row r="82" spans="2:5" x14ac:dyDescent="0.2">
      <c r="B82" s="5" t="s">
        <v>229</v>
      </c>
    </row>
    <row r="83" spans="2:5" x14ac:dyDescent="0.2">
      <c r="B83" s="1" t="s">
        <v>230</v>
      </c>
      <c r="E83" s="1">
        <v>850</v>
      </c>
    </row>
    <row r="84" spans="2:5" x14ac:dyDescent="0.2">
      <c r="B84" s="1" t="s">
        <v>231</v>
      </c>
      <c r="E84" s="1">
        <v>1000</v>
      </c>
    </row>
    <row r="85" spans="2:5" ht="12.75" thickBot="1" x14ac:dyDescent="0.25">
      <c r="B85" s="1" t="s">
        <v>229</v>
      </c>
      <c r="E85" s="3">
        <f>+E84-E83</f>
        <v>150</v>
      </c>
    </row>
    <row r="86" spans="2:5" ht="12.75" thickTop="1" x14ac:dyDescent="0.2"/>
    <row r="88" spans="2:5" x14ac:dyDescent="0.2">
      <c r="B88" s="5" t="s">
        <v>147</v>
      </c>
    </row>
    <row r="89" spans="2:5" x14ac:dyDescent="0.2">
      <c r="B89" s="1" t="s">
        <v>232</v>
      </c>
      <c r="E89" s="1">
        <v>124</v>
      </c>
    </row>
    <row r="90" spans="2:5" x14ac:dyDescent="0.2">
      <c r="B90" s="1" t="s">
        <v>144</v>
      </c>
      <c r="E90" s="1">
        <v>159</v>
      </c>
    </row>
    <row r="91" spans="2:5" x14ac:dyDescent="0.2">
      <c r="B91" s="1" t="s">
        <v>145</v>
      </c>
      <c r="E91" s="1">
        <f>-120*0.5</f>
        <v>-60</v>
      </c>
    </row>
    <row r="92" spans="2:5" x14ac:dyDescent="0.2">
      <c r="E92" s="1">
        <f>SUM(E89:E91)</f>
        <v>223</v>
      </c>
    </row>
    <row r="93" spans="2:5" x14ac:dyDescent="0.2">
      <c r="B93" s="1" t="s">
        <v>233</v>
      </c>
      <c r="E93" s="1">
        <v>158</v>
      </c>
    </row>
    <row r="94" spans="2:5" ht="12.75" thickBot="1" x14ac:dyDescent="0.25">
      <c r="B94" s="1" t="s">
        <v>147</v>
      </c>
      <c r="E94" s="3">
        <f>+E93-E92</f>
        <v>-65</v>
      </c>
    </row>
    <row r="95" spans="2:5" ht="12.75" thickTop="1" x14ac:dyDescent="0.2"/>
    <row r="96" spans="2:5" x14ac:dyDescent="0.2">
      <c r="B96" s="1" t="s">
        <v>202</v>
      </c>
    </row>
    <row r="97" spans="2:6" x14ac:dyDescent="0.2">
      <c r="B97" s="1" t="s">
        <v>234</v>
      </c>
    </row>
    <row r="98" spans="2:6" x14ac:dyDescent="0.2">
      <c r="B98" s="1" t="s">
        <v>235</v>
      </c>
    </row>
    <row r="99" spans="2:6" x14ac:dyDescent="0.2">
      <c r="E99" s="19" t="s">
        <v>148</v>
      </c>
      <c r="F99" s="19" t="s">
        <v>148</v>
      </c>
    </row>
    <row r="100" spans="2:6" x14ac:dyDescent="0.2">
      <c r="B100" s="1" t="s">
        <v>236</v>
      </c>
    </row>
    <row r="101" spans="2:6" x14ac:dyDescent="0.2">
      <c r="B101" s="1" t="s">
        <v>42</v>
      </c>
      <c r="E101" s="6">
        <f>+E32</f>
        <v>2555</v>
      </c>
    </row>
    <row r="102" spans="2:6" x14ac:dyDescent="0.2">
      <c r="B102" s="1" t="s">
        <v>60</v>
      </c>
      <c r="E102" s="6">
        <f>-+E42</f>
        <v>-1831</v>
      </c>
    </row>
    <row r="103" spans="2:6" x14ac:dyDescent="0.2">
      <c r="B103" s="1" t="s">
        <v>17</v>
      </c>
      <c r="E103" s="6">
        <f>SUM(E101:E102)</f>
        <v>724</v>
      </c>
    </row>
    <row r="104" spans="2:6" x14ac:dyDescent="0.2">
      <c r="B104" s="1" t="s">
        <v>237</v>
      </c>
      <c r="E104" s="1">
        <f>-+E49</f>
        <v>-185</v>
      </c>
    </row>
    <row r="105" spans="2:6" x14ac:dyDescent="0.2">
      <c r="B105" s="1" t="s">
        <v>18</v>
      </c>
      <c r="E105" s="1">
        <f>-E56</f>
        <v>-166</v>
      </c>
    </row>
    <row r="106" spans="2:6" x14ac:dyDescent="0.2">
      <c r="B106" s="1" t="s">
        <v>238</v>
      </c>
      <c r="F106" s="6">
        <f>SUM(E103:E105)</f>
        <v>373</v>
      </c>
    </row>
    <row r="108" spans="2:6" x14ac:dyDescent="0.2">
      <c r="B108" s="1" t="s">
        <v>239</v>
      </c>
    </row>
    <row r="109" spans="2:6" x14ac:dyDescent="0.2">
      <c r="B109" s="1" t="s">
        <v>165</v>
      </c>
      <c r="E109" s="1">
        <f>E65</f>
        <v>-480</v>
      </c>
    </row>
    <row r="110" spans="2:6" x14ac:dyDescent="0.2">
      <c r="B110" s="1" t="s">
        <v>240</v>
      </c>
      <c r="E110" s="1">
        <f>E71</f>
        <v>10</v>
      </c>
    </row>
    <row r="111" spans="2:6" x14ac:dyDescent="0.2">
      <c r="B111" s="1" t="s">
        <v>241</v>
      </c>
      <c r="F111" s="1">
        <f>SUM(E109:E110)</f>
        <v>-470</v>
      </c>
    </row>
    <row r="113" spans="2:6" x14ac:dyDescent="0.2">
      <c r="B113" s="1" t="s">
        <v>199</v>
      </c>
    </row>
    <row r="114" spans="2:6" x14ac:dyDescent="0.2">
      <c r="B114" s="1" t="s">
        <v>242</v>
      </c>
      <c r="E114" s="1">
        <f>+E79</f>
        <v>18</v>
      </c>
    </row>
    <row r="115" spans="2:6" x14ac:dyDescent="0.2">
      <c r="B115" s="1" t="s">
        <v>200</v>
      </c>
      <c r="E115" s="1">
        <f>+E85</f>
        <v>150</v>
      </c>
    </row>
    <row r="116" spans="2:6" x14ac:dyDescent="0.2">
      <c r="B116" s="1" t="s">
        <v>243</v>
      </c>
      <c r="E116" s="1">
        <f>+E94</f>
        <v>-65</v>
      </c>
    </row>
    <row r="117" spans="2:6" x14ac:dyDescent="0.2">
      <c r="B117" s="1" t="s">
        <v>244</v>
      </c>
      <c r="F117" s="1">
        <f>SUM(E114:E116)</f>
        <v>103</v>
      </c>
    </row>
    <row r="119" spans="2:6" x14ac:dyDescent="0.2">
      <c r="B119" s="1" t="s">
        <v>245</v>
      </c>
      <c r="F119" s="6">
        <f>SUM(F106:F117)</f>
        <v>6</v>
      </c>
    </row>
    <row r="120" spans="2:6" x14ac:dyDescent="0.2">
      <c r="B120" s="1" t="s">
        <v>246</v>
      </c>
      <c r="F120" s="1">
        <v>191</v>
      </c>
    </row>
    <row r="121" spans="2:6" ht="12.75" thickBot="1" x14ac:dyDescent="0.25">
      <c r="B121" s="1" t="s">
        <v>247</v>
      </c>
      <c r="F121" s="7">
        <f>+F119+F120</f>
        <v>197</v>
      </c>
    </row>
    <row r="122" spans="2:6" ht="12.75" thickTop="1" x14ac:dyDescent="0.2">
      <c r="B122" s="1" t="s">
        <v>248</v>
      </c>
      <c r="F122" s="1">
        <v>197</v>
      </c>
    </row>
    <row r="123" spans="2:6" x14ac:dyDescent="0.2">
      <c r="B123" s="1" t="s">
        <v>249</v>
      </c>
      <c r="F123" s="6">
        <f>+F121-F122</f>
        <v>0</v>
      </c>
    </row>
    <row r="126" spans="2:6" x14ac:dyDescent="0.2">
      <c r="B126" s="1" t="s">
        <v>64</v>
      </c>
    </row>
    <row r="128" spans="2:6" x14ac:dyDescent="0.2">
      <c r="B128" s="1" t="s">
        <v>103</v>
      </c>
    </row>
    <row r="129" spans="2:6" x14ac:dyDescent="0.2">
      <c r="C129" s="1" t="s">
        <v>252</v>
      </c>
      <c r="D129" s="1" t="s">
        <v>94</v>
      </c>
      <c r="E129" s="1" t="s">
        <v>92</v>
      </c>
    </row>
    <row r="130" spans="2:6" x14ac:dyDescent="0.2">
      <c r="B130" s="1" t="s">
        <v>104</v>
      </c>
      <c r="C130" s="1">
        <v>102</v>
      </c>
      <c r="D130" s="1">
        <v>189</v>
      </c>
      <c r="E130" s="1">
        <f>78+8-2</f>
        <v>84</v>
      </c>
    </row>
    <row r="131" spans="2:6" x14ac:dyDescent="0.2">
      <c r="B131" s="1" t="s">
        <v>250</v>
      </c>
      <c r="C131" s="1">
        <v>106</v>
      </c>
      <c r="D131" s="1">
        <v>164</v>
      </c>
      <c r="E131" s="1">
        <f>71+10-7</f>
        <v>74</v>
      </c>
      <c r="F131" s="1" t="s">
        <v>259</v>
      </c>
    </row>
    <row r="132" spans="2:6" ht="12.75" thickBot="1" x14ac:dyDescent="0.25">
      <c r="B132" s="1" t="s">
        <v>251</v>
      </c>
      <c r="C132" s="3">
        <f>+C131-C130</f>
        <v>4</v>
      </c>
      <c r="D132" s="3">
        <f>+D131-D130</f>
        <v>-25</v>
      </c>
      <c r="E132" s="3">
        <f>+E130-E131</f>
        <v>10</v>
      </c>
    </row>
    <row r="133" spans="2:6" ht="12.75" thickTop="1" x14ac:dyDescent="0.2"/>
    <row r="135" spans="2:6" x14ac:dyDescent="0.2">
      <c r="B135" s="1" t="s">
        <v>80</v>
      </c>
    </row>
    <row r="136" spans="2:6" x14ac:dyDescent="0.2">
      <c r="B136" s="1" t="s">
        <v>66</v>
      </c>
      <c r="E136" s="1">
        <v>342</v>
      </c>
    </row>
    <row r="137" spans="2:6" x14ac:dyDescent="0.2">
      <c r="B137" s="1" t="s">
        <v>253</v>
      </c>
    </row>
    <row r="138" spans="2:6" x14ac:dyDescent="0.2">
      <c r="B138" s="1" t="s">
        <v>86</v>
      </c>
      <c r="E138" s="1">
        <v>190</v>
      </c>
    </row>
    <row r="139" spans="2:6" x14ac:dyDescent="0.2">
      <c r="B139" s="1" t="s">
        <v>254</v>
      </c>
      <c r="E139" s="21">
        <v>167</v>
      </c>
    </row>
    <row r="140" spans="2:6" x14ac:dyDescent="0.2">
      <c r="B140" s="1" t="s">
        <v>255</v>
      </c>
      <c r="E140" s="10">
        <v>14</v>
      </c>
    </row>
    <row r="141" spans="2:6" x14ac:dyDescent="0.2">
      <c r="E141" s="1">
        <f>SUM(E136:E140)</f>
        <v>713</v>
      </c>
    </row>
    <row r="142" spans="2:6" x14ac:dyDescent="0.2">
      <c r="B142" s="1" t="s">
        <v>256</v>
      </c>
      <c r="E142" s="1">
        <f>-C132</f>
        <v>-4</v>
      </c>
    </row>
    <row r="143" spans="2:6" x14ac:dyDescent="0.2">
      <c r="B143" s="1" t="s">
        <v>257</v>
      </c>
      <c r="E143" s="1">
        <f>-D132</f>
        <v>25</v>
      </c>
    </row>
    <row r="144" spans="2:6" x14ac:dyDescent="0.2">
      <c r="B144" s="1" t="s">
        <v>258</v>
      </c>
      <c r="E144" s="1">
        <f>-E132</f>
        <v>-10</v>
      </c>
    </row>
    <row r="145" spans="2:5" ht="12.75" thickBot="1" x14ac:dyDescent="0.25">
      <c r="B145" s="1" t="s">
        <v>17</v>
      </c>
      <c r="E145" s="3">
        <f>SUM(E141:E144)</f>
        <v>724</v>
      </c>
    </row>
    <row r="146" spans="2:5" ht="12.75" thickTop="1" x14ac:dyDescent="0.2"/>
  </sheetData>
  <hyperlinks>
    <hyperlink ref="A1" location="Main!A1" display="Main" xr:uid="{7CA8ED33-BDB2-4630-B9EF-6E9C073A55A3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2227-8E57-4FDF-B377-F596D8AA43A5}">
  <sheetPr codeName="Sheet5">
    <tabColor rgb="FFFFFF00"/>
  </sheetPr>
  <dimension ref="A1:C5"/>
  <sheetViews>
    <sheetView tabSelected="1" zoomScale="190" zoomScaleNormal="190" workbookViewId="0">
      <selection activeCell="B6" sqref="B6"/>
    </sheetView>
  </sheetViews>
  <sheetFormatPr defaultRowHeight="12" x14ac:dyDescent="0.2"/>
  <cols>
    <col min="1" max="16384" width="9.140625" style="1"/>
  </cols>
  <sheetData>
    <row r="1" spans="1:3" ht="15" x14ac:dyDescent="0.25">
      <c r="A1" s="2" t="s">
        <v>0</v>
      </c>
    </row>
    <row r="2" spans="1:3" x14ac:dyDescent="0.2">
      <c r="B2" s="1" t="s">
        <v>260</v>
      </c>
    </row>
    <row r="3" spans="1:3" x14ac:dyDescent="0.2">
      <c r="B3" s="1" t="s">
        <v>261</v>
      </c>
      <c r="C3" s="22">
        <v>45016</v>
      </c>
    </row>
    <row r="5" spans="1:3" x14ac:dyDescent="0.2">
      <c r="B5" s="1" t="s">
        <v>64</v>
      </c>
    </row>
  </sheetData>
  <hyperlinks>
    <hyperlink ref="A1" location="Main!A1" display="Main" xr:uid="{F3BAC1A7-FAC2-4261-A029-4D70B223E53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626B-13D8-42F2-9E1D-93AC0364944E}">
  <sheetPr codeName="Sheet6">
    <tabColor rgb="FFFFFF00"/>
  </sheetPr>
  <dimension ref="A1"/>
  <sheetViews>
    <sheetView workbookViewId="0"/>
  </sheetViews>
  <sheetFormatPr defaultRowHeight="12" x14ac:dyDescent="0.2"/>
  <cols>
    <col min="1" max="16384" width="9.140625" style="1"/>
  </cols>
  <sheetData>
    <row r="1" spans="1:1" ht="15" x14ac:dyDescent="0.25">
      <c r="A1" s="2" t="s">
        <v>0</v>
      </c>
    </row>
  </sheetData>
  <hyperlinks>
    <hyperlink ref="A1" location="Main!A1" display="Main" xr:uid="{A645A812-301E-4316-93FD-B709D7B0AFA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E864-97B6-4A56-A4A0-602CD858AC1E}">
  <sheetPr codeName="Sheet7">
    <tabColor rgb="FFFFFF00"/>
  </sheetPr>
  <dimension ref="A1"/>
  <sheetViews>
    <sheetView workbookViewId="0"/>
  </sheetViews>
  <sheetFormatPr defaultRowHeight="12" x14ac:dyDescent="0.2"/>
  <cols>
    <col min="1" max="16384" width="9.140625" style="1"/>
  </cols>
  <sheetData>
    <row r="1" spans="1:1" ht="15" x14ac:dyDescent="0.25">
      <c r="A1" s="2" t="s">
        <v>0</v>
      </c>
    </row>
  </sheetData>
  <hyperlinks>
    <hyperlink ref="A1" location="Main!A1" display="Main" xr:uid="{7D4D0258-F5F9-4F7F-BB91-083A75FBBA6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208D-2DB4-4322-AC95-D43D2758EE9D}">
  <sheetPr codeName="Sheet8">
    <tabColor rgb="FFFFFF00"/>
  </sheetPr>
  <dimension ref="A1"/>
  <sheetViews>
    <sheetView workbookViewId="0"/>
  </sheetViews>
  <sheetFormatPr defaultRowHeight="12" x14ac:dyDescent="0.2"/>
  <cols>
    <col min="1" max="16384" width="9.140625" style="1"/>
  </cols>
  <sheetData>
    <row r="1" spans="1:1" ht="15" x14ac:dyDescent="0.25">
      <c r="A1" s="2" t="s">
        <v>0</v>
      </c>
    </row>
  </sheetData>
  <hyperlinks>
    <hyperlink ref="A1" location="Main!A1" display="Main" xr:uid="{9FB3A1AE-6A4D-4272-B9FA-98506EC4B82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9E5D-80DA-45E1-B0F0-B8DBA072EFF4}">
  <sheetPr codeName="Sheet9">
    <tabColor rgb="FFFFFF00"/>
  </sheetPr>
  <dimension ref="A1"/>
  <sheetViews>
    <sheetView workbookViewId="0"/>
  </sheetViews>
  <sheetFormatPr defaultRowHeight="12" x14ac:dyDescent="0.2"/>
  <cols>
    <col min="1" max="16384" width="9.140625" style="1"/>
  </cols>
  <sheetData>
    <row r="1" spans="1:1" ht="15" x14ac:dyDescent="0.25">
      <c r="A1" s="2" t="s">
        <v>0</v>
      </c>
    </row>
  </sheetData>
  <hyperlinks>
    <hyperlink ref="A1" location="Main!A1" display="Main" xr:uid="{29AE5732-F21E-45BD-AE0E-E20585B2DB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Module 24</vt:lpstr>
      <vt:lpstr>WSE24.1</vt:lpstr>
      <vt:lpstr>WSE24.2</vt:lpstr>
      <vt:lpstr>WSE24.3</vt:lpstr>
      <vt:lpstr>WSE24.4</vt:lpstr>
      <vt:lpstr>WSE24.5</vt:lpstr>
      <vt:lpstr>WSE24.6</vt:lpstr>
      <vt:lpstr>WSE24.7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2023-05-16T23:48:54Z</dcterms:created>
  <dcterms:modified xsi:type="dcterms:W3CDTF">2023-05-25T11:13:52Z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2023-05-16T23:48:58Z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2c3ab3eb-0715-4f49-b770-90fb57392227</vt:lpwstr>
  </property>
  <property fmtid="{D5CDD505-2E9C-101B-9397-08002B2CF9AE}" pid="8" name="MSIP_Label_ea60d57e-af5b-4752-ac57-3e4f28ca11dc_ContentBits">
    <vt:lpwstr>0</vt:lpwstr>
  </property>
</Properties>
</file>