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902" documentId="8_{A7061520-38C6-4548-A697-98A98EC967F4}" xr6:coauthVersionLast="47" xr6:coauthVersionMax="47" xr10:uidLastSave="{89452974-A92F-4273-B1BB-37FB43C63665}"/>
  <bookViews>
    <workbookView xWindow="4680" yWindow="4680" windowWidth="28800" windowHeight="15435" activeTab="1" xr2:uid="{5DE79D18-A7DC-45EE-96BD-1AC3843D2D9E}"/>
  </bookViews>
  <sheets>
    <sheet name="Main" sheetId="1" r:id="rId1"/>
    <sheet name="Module 15" sheetId="2" r:id="rId2"/>
    <sheet name="WSE15.1" sheetId="3" r:id="rId3"/>
    <sheet name="WSE15.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F51" i="4"/>
  <c r="H49" i="4"/>
  <c r="C48" i="4"/>
  <c r="F27" i="4"/>
  <c r="D48" i="4" s="1"/>
  <c r="D51" i="4" s="1"/>
  <c r="E25" i="4"/>
  <c r="D11" i="4" s="1"/>
  <c r="F20" i="4"/>
  <c r="D13" i="4" s="1"/>
  <c r="E18" i="4"/>
  <c r="E19" i="4" s="1"/>
  <c r="F36" i="4" s="1"/>
  <c r="E35" i="4" s="1"/>
  <c r="H46" i="4"/>
  <c r="E38" i="3"/>
  <c r="E42" i="3" s="1"/>
  <c r="E37" i="3"/>
  <c r="E39" i="3" s="1"/>
  <c r="E33" i="3"/>
  <c r="D27" i="3"/>
  <c r="E28" i="3" s="1"/>
  <c r="E29" i="3" s="1"/>
  <c r="E31" i="3" s="1"/>
  <c r="F23" i="3"/>
  <c r="F43" i="3" s="1"/>
  <c r="F17" i="3"/>
  <c r="E13" i="3"/>
  <c r="F13" i="3" s="1"/>
  <c r="E16" i="3" s="1"/>
  <c r="F374" i="2"/>
  <c r="F373" i="2"/>
  <c r="F372" i="2"/>
  <c r="F371" i="2"/>
  <c r="D373" i="2"/>
  <c r="D372" i="2"/>
  <c r="E372" i="2"/>
  <c r="E371" i="2"/>
  <c r="D371" i="2"/>
  <c r="C374" i="2"/>
  <c r="E356" i="2"/>
  <c r="E363" i="2" s="1"/>
  <c r="E344" i="2"/>
  <c r="F349" i="2" s="1"/>
  <c r="E357" i="2" s="1"/>
  <c r="E343" i="2"/>
  <c r="E337" i="2"/>
  <c r="F338" i="2" s="1"/>
  <c r="D334" i="2"/>
  <c r="D333" i="2"/>
  <c r="F280" i="2"/>
  <c r="D332" i="2"/>
  <c r="E292" i="2"/>
  <c r="F297" i="2" s="1"/>
  <c r="E291" i="2"/>
  <c r="F281" i="2"/>
  <c r="E285" i="2" s="1"/>
  <c r="F286" i="2" s="1"/>
  <c r="F227" i="2"/>
  <c r="E256" i="2"/>
  <c r="F257" i="2" s="1"/>
  <c r="E228" i="2" s="1"/>
  <c r="F228" i="2" s="1"/>
  <c r="D229" i="2"/>
  <c r="D226" i="2"/>
  <c r="F226" i="2" s="1"/>
  <c r="F244" i="2"/>
  <c r="C231" i="2"/>
  <c r="F82" i="2"/>
  <c r="C88" i="2"/>
  <c r="E92" i="2" s="1"/>
  <c r="F93" i="2" s="1"/>
  <c r="E81" i="2" s="1"/>
  <c r="F81" i="2" s="1"/>
  <c r="C84" i="2"/>
  <c r="F37" i="3"/>
  <c r="F38" i="3"/>
  <c r="F33" i="3"/>
  <c r="F27" i="3"/>
  <c r="F291" i="2"/>
  <c r="F292" i="2"/>
  <c r="E333" i="2"/>
  <c r="D12" i="4" l="1"/>
  <c r="D14" i="4" s="1"/>
  <c r="H48" i="4"/>
  <c r="E41" i="4"/>
  <c r="G50" i="4" s="1"/>
  <c r="G51" i="4" s="1"/>
  <c r="C47" i="4"/>
  <c r="E51" i="3"/>
  <c r="F52" i="3" s="1"/>
  <c r="E41" i="3"/>
  <c r="F18" i="3"/>
  <c r="E345" i="2"/>
  <c r="E347" i="2" s="1"/>
  <c r="F348" i="2"/>
  <c r="F364" i="2"/>
  <c r="E362" i="2" s="1"/>
  <c r="E293" i="2"/>
  <c r="E295" i="2" s="1"/>
  <c r="F296" i="2"/>
  <c r="F282" i="2"/>
  <c r="D230" i="2"/>
  <c r="F229" i="2" s="1"/>
  <c r="F231" i="2" s="1"/>
  <c r="D83" i="2"/>
  <c r="F83" i="2" s="1"/>
  <c r="F84" i="2" s="1"/>
  <c r="C90" i="2"/>
  <c r="C51" i="4" l="1"/>
  <c r="H47" i="4"/>
  <c r="F42" i="4"/>
  <c r="E50" i="4" s="1"/>
  <c r="E56" i="3"/>
  <c r="F57" i="3" s="1"/>
  <c r="H50" i="4" l="1"/>
  <c r="H51" i="4" s="1"/>
  <c r="E51" i="4"/>
</calcChain>
</file>

<file path=xl/sharedStrings.xml><?xml version="1.0" encoding="utf-8"?>
<sst xmlns="http://schemas.openxmlformats.org/spreadsheetml/2006/main" count="260" uniqueCount="198">
  <si>
    <t>Main</t>
  </si>
  <si>
    <t>Module 15 - Share Capital</t>
  </si>
  <si>
    <t>Module 15</t>
  </si>
  <si>
    <t>CA 2006</t>
  </si>
  <si>
    <t>IAS 1 - presentation of financial statements</t>
  </si>
  <si>
    <t>IAS 32 - financial instruments: presentation</t>
  </si>
  <si>
    <t>nominal value is the minimum that must be received on the initial issue of the share</t>
  </si>
  <si>
    <t>Share premium, once created is hard to reduce.  It is regarded as part of the permenatnt capital of the company</t>
  </si>
  <si>
    <t>CA 20006 uses of share capital are as follows</t>
  </si>
  <si>
    <t>writing off issue expenses</t>
  </si>
  <si>
    <t>creating new shares as part of a bonus issue</t>
  </si>
  <si>
    <t>writing off the premium on certain purchases or redemptions of share capital</t>
  </si>
  <si>
    <t>share issue</t>
  </si>
  <si>
    <t>dr - bank</t>
  </si>
  <si>
    <t>x</t>
  </si>
  <si>
    <t>cr - SC</t>
  </si>
  <si>
    <t>cr - SP</t>
  </si>
  <si>
    <t>being issue of shares for cash consideration</t>
  </si>
  <si>
    <t>non-cash consideratoin should be recorded at FV at the date of issues</t>
  </si>
  <si>
    <t>and must be equial to the nominal value of the shares being issued</t>
  </si>
  <si>
    <t>a public listed company must obtain an independent valuation of the non-cash element</t>
  </si>
  <si>
    <t>fv of the property must equal the valuation of the SC+SP</t>
  </si>
  <si>
    <t>Preference shares</t>
  </si>
  <si>
    <t>Redeemable shares</t>
  </si>
  <si>
    <t>Shares are to be redeemed or are liable to be redeeemed at the option of the compnay or the shareholder</t>
  </si>
  <si>
    <t>company may only issues redeeneable shares is it has inissue some share sthat are not redeemable</t>
  </si>
  <si>
    <t>plc - can issue if authorised by it's articles of association</t>
  </si>
  <si>
    <t>a private company can issue if this is not excluded or restricted by it's articles</t>
  </si>
  <si>
    <t>any redeemed shares must be cancelled on redemption, which reduces the company's share capital</t>
  </si>
  <si>
    <t>Issue of bonus shares</t>
  </si>
  <si>
    <t>Bonus shares convert reseverves into share capital</t>
  </si>
  <si>
    <t xml:space="preserve">all or part of the reserves may be converted </t>
  </si>
  <si>
    <t>normally made from retained earnings, but other reserves may be used.</t>
  </si>
  <si>
    <t>share capital is given to the existing shareholders in proportion to their holdings at the time of issue</t>
  </si>
  <si>
    <t>no new resource enter the company.  There is no consideration received.</t>
  </si>
  <si>
    <t>everything just moves around the SOCI</t>
  </si>
  <si>
    <t>the shares will not, therefore, include a premium element</t>
  </si>
  <si>
    <t>SC</t>
  </si>
  <si>
    <t>E</t>
  </si>
  <si>
    <t>RE</t>
  </si>
  <si>
    <t>SP</t>
  </si>
  <si>
    <t>issue of bonus shares</t>
  </si>
  <si>
    <t>1 for 3 issues</t>
  </si>
  <si>
    <t xml:space="preserve">1 for three so </t>
  </si>
  <si>
    <t>new shares issued</t>
  </si>
  <si>
    <t>dr - RE</t>
  </si>
  <si>
    <t>cr  -SC</t>
  </si>
  <si>
    <t>par</t>
  </si>
  <si>
    <t>being issue of bonus shares from retained earnings</t>
  </si>
  <si>
    <t>dr</t>
  </si>
  <si>
    <t>cr</t>
  </si>
  <si>
    <t>Purchase and redemption of shares</t>
  </si>
  <si>
    <t>share capital invested by shareholders cannot normally be repaid or distributed to the shareholders unless the company is wound up</t>
  </si>
  <si>
    <t>Divdends can only be paid out of distributable profits, an elenebt of retained earnings.  Tehrefore a company must generate profits to pay out dividends</t>
  </si>
  <si>
    <t>Permenant capital is the equity section, excluding distributable profits</t>
  </si>
  <si>
    <t>General rules and requirements</t>
  </si>
  <si>
    <t>only fully paid shares can be purchases and the company must pay for the shares on purchase</t>
  </si>
  <si>
    <t>if the shares are bough back for more than par value</t>
  </si>
  <si>
    <t>then the total payment is split out into the par value and premium on purchase</t>
  </si>
  <si>
    <t>capital redemption reserve - CRR</t>
  </si>
  <si>
    <t>created from distributable profits</t>
  </si>
  <si>
    <t>any premium on purchase is charges wholly to distributable profits</t>
  </si>
  <si>
    <t>unless the shares meet both of the below criteria</t>
  </si>
  <si>
    <t>&gt;originally issued at a premium</t>
  </si>
  <si>
    <t>&gt;the purchase is being financed wholly or partly out of the proceeds of a new issue</t>
  </si>
  <si>
    <t>if both criteia are satisfied, share premium can be used</t>
  </si>
  <si>
    <t>if the premium on purchase can be charged to the SP account, the max charge</t>
  </si>
  <si>
    <t>is the smaller of</t>
  </si>
  <si>
    <t>the premium received on original issue</t>
  </si>
  <si>
    <t>the balance of share premium account (after crediting any premium on the new issue.</t>
  </si>
  <si>
    <t>any amount of the premium on purchase that cannot be charged to share premium shoul db e charged to distributable profits</t>
  </si>
  <si>
    <t>If the ocmpany has an insufficient amouit of distributable progirs necessary ot write off any premium and transfer to the CRR the cheme is illegal and shoul dnot be carried out.</t>
  </si>
  <si>
    <t>this may limit either the number of shares tha tcan be purchased or the proce which can be paid</t>
  </si>
  <si>
    <t>eceptions apply to private companies -  see below</t>
  </si>
  <si>
    <t>assumed for finrep that distributable profits equal the balance on retained earnings</t>
  </si>
  <si>
    <t>Activity 1</t>
  </si>
  <si>
    <t>Purchase of shares - premium on purchase with no new issure of shares</t>
  </si>
  <si>
    <t>all of retained earnings are distributable and permentant capital is, therefore, £2,500k</t>
  </si>
  <si>
    <t xml:space="preserve">company will buyback </t>
  </si>
  <si>
    <t xml:space="preserve">share for </t>
  </si>
  <si>
    <t>Step 1: condsier legality</t>
  </si>
  <si>
    <t>Distributable profit of £1,500 are greater than th epuchase price of 150k and so the purchase is legal</t>
  </si>
  <si>
    <t>Step 2: Record the purchase</t>
  </si>
  <si>
    <t>bring purchase of shares and cancellation of share capital</t>
  </si>
  <si>
    <t>dr - SC</t>
  </si>
  <si>
    <t>cr - bank</t>
  </si>
  <si>
    <t>Step 3:  record any new issues</t>
  </si>
  <si>
    <t>n/a - no new issues</t>
  </si>
  <si>
    <t>being elimination of premium on purchase</t>
  </si>
  <si>
    <t>Step 4:  Eliminate any premium on purchase</t>
  </si>
  <si>
    <t>cr - CCR</t>
  </si>
  <si>
    <t>Step 5: replace the nominal value of shares purchased</t>
  </si>
  <si>
    <t>being redemption of permenant capital</t>
  </si>
  <si>
    <t>CCR</t>
  </si>
  <si>
    <t>dr RE</t>
  </si>
  <si>
    <t>&lt;&lt;&lt;permeneant capital is preserved.  RE takes the hit</t>
  </si>
  <si>
    <t>dr - premium on purchase</t>
  </si>
  <si>
    <t>cr - premium on purchase</t>
  </si>
  <si>
    <t>Activity 2</t>
  </si>
  <si>
    <t>same as acty 1 except shares purchases at par and funded by issue of 80k new shares at a premium of £0.25 per share</t>
  </si>
  <si>
    <t>Step 1: consider legality</t>
  </si>
  <si>
    <t xml:space="preserve">Distributable profit and proceeds from the new issue total </t>
  </si>
  <si>
    <t xml:space="preserve">this is greater then the purchase price of </t>
  </si>
  <si>
    <t>so the purchase is legal</t>
  </si>
  <si>
    <t>Distributable profits</t>
  </si>
  <si>
    <t>Proceeds from new issue of shares</t>
  </si>
  <si>
    <t>Step 2: record the purchase</t>
  </si>
  <si>
    <t>being purchase of shares and cancellation of share capital</t>
  </si>
  <si>
    <t>dr - Share capita;</t>
  </si>
  <si>
    <t>cr - procceds form new issure (bank)</t>
  </si>
  <si>
    <t>Step 3: record any new issue</t>
  </si>
  <si>
    <t>Proceeds</t>
  </si>
  <si>
    <t>being issue of new shares</t>
  </si>
  <si>
    <t>cr SC</t>
  </si>
  <si>
    <t>cr SP</t>
  </si>
  <si>
    <t>dr -  proceeds form new share issue</t>
  </si>
  <si>
    <t>Step 4: Eliminate any premium on purchase</t>
  </si>
  <si>
    <t>n/a - there is no premium on purchase</t>
  </si>
  <si>
    <t>Step 5:  replace the nominal value of shares purchased</t>
  </si>
  <si>
    <t>N/a - the nominal value of shares has been replaced through the issue of new shares</t>
  </si>
  <si>
    <t>Activity 3</t>
  </si>
  <si>
    <t>distributable profis and proceeds from the new issue total 1680.</t>
  </si>
  <si>
    <t>this is greater than the purchase price of £180 and so the purchase is legal</t>
  </si>
  <si>
    <t>dr - Share capital</t>
  </si>
  <si>
    <t>Step 3:  record any new issue</t>
  </si>
  <si>
    <t>Share capital</t>
  </si>
  <si>
    <t>Share premium</t>
  </si>
  <si>
    <t>being new issue of shares</t>
  </si>
  <si>
    <t>Step 4:  eliminate any premum on purchase</t>
  </si>
  <si>
    <t>As there has been a new issue of shares o fund  the purchase and as the sahres being purchased were originally issued at a premium, share premium may be used to eliminate the premium on purchase</t>
  </si>
  <si>
    <t>the lower of the original share premium and the balance on share premium may be used:</t>
  </si>
  <si>
    <t>original share premium</t>
  </si>
  <si>
    <t>balance on share premium</t>
  </si>
  <si>
    <t>The remaining premium on purchase is written off against distributable profits</t>
  </si>
  <si>
    <t>dr - SP</t>
  </si>
  <si>
    <t xml:space="preserve">Step 5 - replace the nominal value of shares purchasd </t>
  </si>
  <si>
    <t>n/a - the nominal value of shares has been replaced through the issues of new shares</t>
  </si>
  <si>
    <t>R3</t>
  </si>
  <si>
    <t>Final</t>
  </si>
  <si>
    <t>the permenant capital has increased.   This is fine.  So long as permenent capital doesn't decrease</t>
  </si>
  <si>
    <t>Reduction of share capital</t>
  </si>
  <si>
    <t>Private companies can reduce their permenent capital</t>
  </si>
  <si>
    <t>reason destruction of permenent capital is restricted to protect credirtors</t>
  </si>
  <si>
    <t>Webster plc</t>
  </si>
  <si>
    <t xml:space="preserve">ordinary </t>
  </si>
  <si>
    <t>preference</t>
  </si>
  <si>
    <t>£'000</t>
  </si>
  <si>
    <t>no. shares</t>
  </si>
  <si>
    <t>prem/share</t>
  </si>
  <si>
    <t>share price</t>
  </si>
  <si>
    <t>cr - Share premium</t>
  </si>
  <si>
    <t>cr - share capital</t>
  </si>
  <si>
    <t>dr - share suspense accoount</t>
  </si>
  <si>
    <t>being correction to share issue on 1/1/14</t>
  </si>
  <si>
    <t>Share purchase</t>
  </si>
  <si>
    <t>cr - share suspense account</t>
  </si>
  <si>
    <t>being correction for repurchase of preference shares</t>
  </si>
  <si>
    <t>Open</t>
  </si>
  <si>
    <t>dr - Premium on purchase</t>
  </si>
  <si>
    <t>Step 1 - consider legality</t>
  </si>
  <si>
    <t>distributable profits</t>
  </si>
  <si>
    <t>profit for the year</t>
  </si>
  <si>
    <t>Less:  dividend paid</t>
  </si>
  <si>
    <t>Purchase of shares</t>
  </si>
  <si>
    <t>Purchase is legal</t>
  </si>
  <si>
    <t>Step 2 - Record the purchase</t>
  </si>
  <si>
    <t>Step 3 - record any new issue</t>
  </si>
  <si>
    <t>n/a - no new issue</t>
  </si>
  <si>
    <t>Step 4 - Eliminate any premium on purchase</t>
  </si>
  <si>
    <t>cr  - Premium on purchase</t>
  </si>
  <si>
    <t>Step 5 - Replace the nominal value of shares repurchased</t>
  </si>
  <si>
    <t>dr - Retained earnings</t>
  </si>
  <si>
    <t>cr  - Capital redemption reserve</t>
  </si>
  <si>
    <t>Being elimination of premium on purchase using distributable profits</t>
  </si>
  <si>
    <t>CRR</t>
  </si>
  <si>
    <t>dr - Share capital - preference</t>
  </si>
  <si>
    <t>Pico plc</t>
  </si>
  <si>
    <t>buy</t>
  </si>
  <si>
    <t>cost</t>
  </si>
  <si>
    <t>RVS</t>
  </si>
  <si>
    <t>Total</t>
  </si>
  <si>
    <t>cr - Buyback account</t>
  </si>
  <si>
    <t>Step 3 - Record any new issue</t>
  </si>
  <si>
    <t>dr - buyback account</t>
  </si>
  <si>
    <t>original shares issued at par.  Lower is zero.  Put all to RE</t>
  </si>
  <si>
    <t>Step 5 - replace the nominal value of the shares purchased</t>
  </si>
  <si>
    <t>cr - CRR</t>
  </si>
  <si>
    <t>being transfer to CRR</t>
  </si>
  <si>
    <t>Step 2</t>
  </si>
  <si>
    <t>Step 3</t>
  </si>
  <si>
    <t>Step 4</t>
  </si>
  <si>
    <t>Step 5</t>
  </si>
  <si>
    <t>Step 1 - Consider legality</t>
  </si>
  <si>
    <t>Dist profits</t>
  </si>
  <si>
    <t>proceeds of new issue</t>
  </si>
  <si>
    <t>purchase is legal</t>
  </si>
  <si>
    <t>WSE15.1</t>
  </si>
  <si>
    <t>WSE15.3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</si>
</sst>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"/>
    <numFmt numFmtId="165" formatCode="#,##0;[Red]\(#,##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1" fillId="0" borderId="1" xfId="0" applyFont="1" applyBorder="1"/>
    <xf numFmtId="3" fontId="1" fillId="0" borderId="0" xfId="0" applyNumberFormat="1" applyFont="1"/>
    <xf numFmtId="3" fontId="1" fillId="0" borderId="1" xfId="0" applyNumberFormat="1" applyFont="1" applyBorder="1"/>
    <xf numFmtId="164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  <xf numFmtId="14" fontId="1" fillId="0" borderId="0" xfId="0" applyNumberFormat="1" applyFont="1"/>
    <xf numFmtId="165" fontId="1" fillId="0" borderId="0" xfId="0" applyNumberFormat="1" applyFont="1"/>
    <xf numFmtId="165" fontId="1" fillId="0" borderId="1" xfId="0" applyNumberFormat="1" applyFont="1" applyBorder="1"/>
    <xf numFmtId="10" fontId="1" fillId="0" borderId="0" xfId="0" applyNumberFormat="1" applyFont="1"/>
    <xf numFmtId="165" fontId="1" fillId="0" borderId="0" xfId="0" applyNumberFormat="1" applyFont="1" applyBorder="1"/>
    <xf numFmtId="1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31</xdr:row>
      <xdr:rowOff>0</xdr:rowOff>
    </xdr:from>
    <xdr:to>
      <xdr:col>7</xdr:col>
      <xdr:colOff>1</xdr:colOff>
      <xdr:row>51</xdr:row>
      <xdr:rowOff>40038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479BF-A3D6-C382-BDC1-C238613E0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4524375"/>
          <a:ext cx="3714750" cy="28975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7</xdr:col>
      <xdr:colOff>0</xdr:colOff>
      <xdr:row>157</xdr:row>
      <xdr:rowOff>33832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41A907-D188-93F2-0DC4-70AFD9821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19478625"/>
          <a:ext cx="3714750" cy="31770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8211</xdr:rowOff>
    </xdr:from>
    <xdr:to>
      <xdr:col>7</xdr:col>
      <xdr:colOff>5846</xdr:colOff>
      <xdr:row>196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6774BF-DEBA-AF56-CFC8-DD7EB0BF4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23058711"/>
          <a:ext cx="3720596" cy="5135289"/>
        </a:xfrm>
        <a:prstGeom prst="rect">
          <a:avLst/>
        </a:prstGeom>
      </xdr:spPr>
    </xdr:pic>
    <xdr:clientData/>
  </xdr:twoCellAnchor>
  <xdr:twoCellAnchor editAs="oneCell">
    <xdr:from>
      <xdr:col>0</xdr:col>
      <xdr:colOff>608134</xdr:colOff>
      <xdr:row>310</xdr:row>
      <xdr:rowOff>0</xdr:rowOff>
    </xdr:from>
    <xdr:to>
      <xdr:col>7</xdr:col>
      <xdr:colOff>3015</xdr:colOff>
      <xdr:row>326</xdr:row>
      <xdr:rowOff>23272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386945-3D31-7C6D-0D66-50849D2A6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134" y="42613385"/>
          <a:ext cx="3648807" cy="24851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7</xdr:col>
      <xdr:colOff>51896</xdr:colOff>
      <xdr:row>273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8EA88B-6EBD-E409-8196-5456B99C8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5118" y="37405235"/>
          <a:ext cx="3682602" cy="17257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1</xdr:rowOff>
    </xdr:from>
    <xdr:to>
      <xdr:col>7</xdr:col>
      <xdr:colOff>0</xdr:colOff>
      <xdr:row>222</xdr:row>
      <xdr:rowOff>94465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D1B47C-D380-ECD4-F679-8F91DF025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118" y="31443707"/>
          <a:ext cx="3630706" cy="35458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410765</xdr:colOff>
      <xdr:row>4</xdr:row>
      <xdr:rowOff>41673</xdr:rowOff>
    </xdr:from>
    <xdr:to>
      <xdr:col>12</xdr:col>
      <xdr:colOff>438782</xdr:colOff>
      <xdr:row>39</xdr:row>
      <xdr:rowOff>43316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2CF77D-145A-4843-961F-E12BE5F10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4078" y="696517"/>
          <a:ext cx="3671329" cy="5430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sheetPr codeName="Sheet1"/>
  <dimension ref="B2:C3"/>
  <sheetViews>
    <sheetView zoomScale="160" zoomScaleNormal="160" workbookViewId="0">
      <selection activeCell="B2" sqref="B2"/>
    </sheetView>
  </sheetViews>
  <sheetFormatPr defaultRowHeight="15" x14ac:dyDescent="0.25"/>
  <cols>
    <col min="2" max="2" width="10.28515625" bestFit="1" customWidth="1"/>
  </cols>
  <sheetData>
    <row r="2" spans="2:3" x14ac:dyDescent="0.25">
      <c r="B2" s="2" t="s">
        <v>2</v>
      </c>
      <c r="C2" s="2" t="s">
        <v>196</v>
      </c>
    </row>
    <row r="3" spans="2:3" x14ac:dyDescent="0.25">
      <c r="C3" s="2" t="s">
        <v>197</v>
      </c>
    </row>
  </sheetData>
  <hyperlinks>
    <hyperlink ref="B2" location="'Module 15'!A1" display="Module 15" xr:uid="{8DF20FF4-18A2-42DA-BF76-EE4133A5BE32}"/>
    <hyperlink ref="C2" location="WSE15.1!A1" display="WSE15.1" xr:uid="{CE1D79D2-2C89-493D-BBEC-DCFC6BCCD4DB}"/>
    <hyperlink ref="C3" location="WSE15.3!A1" display="WSE15.3" xr:uid="{62793BE9-396E-4B47-85CC-559ECB124C61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sheetPr codeName="Sheet3"/>
  <dimension ref="A1:G381"/>
  <sheetViews>
    <sheetView tabSelected="1" zoomScale="145" zoomScaleNormal="145" workbookViewId="0"/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4" spans="1:2" x14ac:dyDescent="0.2">
      <c r="B4" s="1" t="s">
        <v>3</v>
      </c>
    </row>
    <row r="5" spans="1:2" x14ac:dyDescent="0.2">
      <c r="B5" s="1" t="s">
        <v>4</v>
      </c>
    </row>
    <row r="6" spans="1:2" x14ac:dyDescent="0.2">
      <c r="B6" s="1" t="s">
        <v>5</v>
      </c>
    </row>
    <row r="9" spans="1:2" x14ac:dyDescent="0.2">
      <c r="B9" s="1" t="s">
        <v>6</v>
      </c>
    </row>
    <row r="10" spans="1:2" x14ac:dyDescent="0.2">
      <c r="B10" s="1" t="s">
        <v>7</v>
      </c>
    </row>
    <row r="12" spans="1:2" x14ac:dyDescent="0.2">
      <c r="B12" s="1" t="s">
        <v>8</v>
      </c>
    </row>
    <row r="13" spans="1:2" x14ac:dyDescent="0.2">
      <c r="B13" s="1" t="s">
        <v>9</v>
      </c>
    </row>
    <row r="14" spans="1:2" x14ac:dyDescent="0.2">
      <c r="B14" s="1" t="s">
        <v>10</v>
      </c>
    </row>
    <row r="15" spans="1:2" x14ac:dyDescent="0.2">
      <c r="B15" s="1" t="s">
        <v>11</v>
      </c>
    </row>
    <row r="18" spans="2:6" x14ac:dyDescent="0.2">
      <c r="B18" s="1" t="s">
        <v>12</v>
      </c>
    </row>
    <row r="20" spans="2:6" x14ac:dyDescent="0.2">
      <c r="B20" s="1" t="s">
        <v>13</v>
      </c>
      <c r="E20" s="1" t="s">
        <v>14</v>
      </c>
    </row>
    <row r="21" spans="2:6" x14ac:dyDescent="0.2">
      <c r="C21" s="1" t="s">
        <v>15</v>
      </c>
      <c r="F21" s="1" t="s">
        <v>14</v>
      </c>
    </row>
    <row r="22" spans="2:6" x14ac:dyDescent="0.2">
      <c r="C22" s="1" t="s">
        <v>16</v>
      </c>
      <c r="F22" s="1" t="s">
        <v>14</v>
      </c>
    </row>
    <row r="23" spans="2:6" x14ac:dyDescent="0.2">
      <c r="B23" s="1" t="s">
        <v>17</v>
      </c>
    </row>
    <row r="25" spans="2:6" x14ac:dyDescent="0.2">
      <c r="B25" s="1" t="s">
        <v>18</v>
      </c>
    </row>
    <row r="26" spans="2:6" x14ac:dyDescent="0.2">
      <c r="B26" s="1" t="s">
        <v>19</v>
      </c>
    </row>
    <row r="27" spans="2:6" x14ac:dyDescent="0.2">
      <c r="B27" s="1" t="s">
        <v>20</v>
      </c>
    </row>
    <row r="30" spans="2:6" x14ac:dyDescent="0.2">
      <c r="B30" s="1" t="s">
        <v>21</v>
      </c>
    </row>
    <row r="54" spans="2:2" x14ac:dyDescent="0.2">
      <c r="B54" s="3" t="s">
        <v>22</v>
      </c>
    </row>
    <row r="55" spans="2:2" x14ac:dyDescent="0.2">
      <c r="B55" s="3"/>
    </row>
    <row r="56" spans="2:2" x14ac:dyDescent="0.2">
      <c r="B56" s="3" t="s">
        <v>23</v>
      </c>
    </row>
    <row r="58" spans="2:2" x14ac:dyDescent="0.2">
      <c r="B58" s="1" t="s">
        <v>24</v>
      </c>
    </row>
    <row r="59" spans="2:2" x14ac:dyDescent="0.2">
      <c r="B59" s="1" t="s">
        <v>25</v>
      </c>
    </row>
    <row r="60" spans="2:2" x14ac:dyDescent="0.2">
      <c r="B60" s="1" t="s">
        <v>26</v>
      </c>
    </row>
    <row r="61" spans="2:2" x14ac:dyDescent="0.2">
      <c r="B61" s="1" t="s">
        <v>27</v>
      </c>
    </row>
    <row r="63" spans="2:2" x14ac:dyDescent="0.2">
      <c r="B63" s="1" t="s">
        <v>28</v>
      </c>
    </row>
    <row r="65" spans="2:5" x14ac:dyDescent="0.2">
      <c r="B65" s="3" t="s">
        <v>29</v>
      </c>
    </row>
    <row r="67" spans="2:5" x14ac:dyDescent="0.2">
      <c r="B67" s="1" t="s">
        <v>30</v>
      </c>
    </row>
    <row r="69" spans="2:5" x14ac:dyDescent="0.2">
      <c r="B69" s="1" t="s">
        <v>31</v>
      </c>
    </row>
    <row r="70" spans="2:5" x14ac:dyDescent="0.2">
      <c r="B70" s="1" t="s">
        <v>32</v>
      </c>
    </row>
    <row r="72" spans="2:5" x14ac:dyDescent="0.2">
      <c r="B72" s="1" t="s">
        <v>33</v>
      </c>
    </row>
    <row r="73" spans="2:5" x14ac:dyDescent="0.2">
      <c r="B73" s="1" t="s">
        <v>34</v>
      </c>
    </row>
    <row r="74" spans="2:5" x14ac:dyDescent="0.2">
      <c r="B74" s="1" t="s">
        <v>35</v>
      </c>
    </row>
    <row r="75" spans="2:5" x14ac:dyDescent="0.2">
      <c r="B75" s="1" t="s">
        <v>36</v>
      </c>
    </row>
    <row r="79" spans="2:5" x14ac:dyDescent="0.2">
      <c r="B79" s="1" t="s">
        <v>42</v>
      </c>
    </row>
    <row r="80" spans="2:5" x14ac:dyDescent="0.2">
      <c r="D80" s="1" t="s">
        <v>49</v>
      </c>
      <c r="E80" s="1" t="s">
        <v>50</v>
      </c>
    </row>
    <row r="81" spans="2:7" x14ac:dyDescent="0.2">
      <c r="B81" s="1" t="s">
        <v>37</v>
      </c>
      <c r="C81" s="5">
        <v>9000</v>
      </c>
      <c r="D81" s="5"/>
      <c r="E81" s="5">
        <f>+F93</f>
        <v>3000</v>
      </c>
      <c r="F81" s="5">
        <f>+C81-D81+E81</f>
        <v>12000</v>
      </c>
    </row>
    <row r="82" spans="2:7" x14ac:dyDescent="0.2">
      <c r="B82" s="1" t="s">
        <v>40</v>
      </c>
      <c r="C82" s="5">
        <v>2000</v>
      </c>
      <c r="D82" s="5"/>
      <c r="E82" s="5"/>
      <c r="F82" s="5">
        <f>+C82-D82+E82</f>
        <v>2000</v>
      </c>
    </row>
    <row r="83" spans="2:7" x14ac:dyDescent="0.2">
      <c r="B83" s="1" t="s">
        <v>39</v>
      </c>
      <c r="C83" s="5">
        <v>4000</v>
      </c>
      <c r="D83" s="5">
        <f>+E92</f>
        <v>3000</v>
      </c>
      <c r="E83" s="5"/>
      <c r="F83" s="5">
        <f>+C83-D83+E83</f>
        <v>1000</v>
      </c>
    </row>
    <row r="84" spans="2:7" ht="12.75" thickBot="1" x14ac:dyDescent="0.25">
      <c r="B84" s="1" t="s">
        <v>38</v>
      </c>
      <c r="C84" s="6">
        <f>SUM(C81:C83)</f>
        <v>15000</v>
      </c>
      <c r="D84" s="5"/>
      <c r="E84" s="5"/>
      <c r="F84" s="6">
        <f>SUM(F81:F83)</f>
        <v>15000</v>
      </c>
    </row>
    <row r="85" spans="2:7" ht="12.75" thickTop="1" x14ac:dyDescent="0.2"/>
    <row r="86" spans="2:7" x14ac:dyDescent="0.2">
      <c r="B86" s="1" t="s">
        <v>41</v>
      </c>
    </row>
    <row r="88" spans="2:7" x14ac:dyDescent="0.2">
      <c r="B88" s="1" t="s">
        <v>43</v>
      </c>
      <c r="C88" s="5">
        <f>+C81/3</f>
        <v>3000</v>
      </c>
      <c r="D88" s="5" t="s">
        <v>44</v>
      </c>
      <c r="E88" s="5"/>
      <c r="F88" s="5"/>
      <c r="G88" s="5"/>
    </row>
    <row r="89" spans="2:7" x14ac:dyDescent="0.2">
      <c r="B89" s="1" t="s">
        <v>47</v>
      </c>
      <c r="C89" s="5">
        <v>1</v>
      </c>
      <c r="D89" s="5"/>
      <c r="E89" s="5"/>
      <c r="F89" s="5"/>
      <c r="G89" s="5"/>
    </row>
    <row r="90" spans="2:7" ht="12.75" thickBot="1" x14ac:dyDescent="0.25">
      <c r="C90" s="6">
        <f>+C88*C89</f>
        <v>3000</v>
      </c>
      <c r="D90" s="5"/>
      <c r="E90" s="5"/>
      <c r="F90" s="5"/>
      <c r="G90" s="5"/>
    </row>
    <row r="91" spans="2:7" ht="12.75" thickTop="1" x14ac:dyDescent="0.2">
      <c r="C91" s="5"/>
      <c r="D91" s="5"/>
      <c r="E91" s="5"/>
      <c r="F91" s="5"/>
      <c r="G91" s="5"/>
    </row>
    <row r="92" spans="2:7" x14ac:dyDescent="0.2">
      <c r="B92" s="1" t="s">
        <v>45</v>
      </c>
      <c r="C92" s="5"/>
      <c r="D92" s="5"/>
      <c r="E92" s="5">
        <f>+C88</f>
        <v>3000</v>
      </c>
      <c r="F92" s="5"/>
      <c r="G92" s="5"/>
    </row>
    <row r="93" spans="2:7" x14ac:dyDescent="0.2">
      <c r="C93" s="5" t="s">
        <v>46</v>
      </c>
      <c r="D93" s="5"/>
      <c r="E93" s="5"/>
      <c r="F93" s="5">
        <f>+E92</f>
        <v>3000</v>
      </c>
      <c r="G93" s="5"/>
    </row>
    <row r="94" spans="2:7" x14ac:dyDescent="0.2">
      <c r="B94" s="1" t="s">
        <v>48</v>
      </c>
    </row>
    <row r="97" spans="2:2" x14ac:dyDescent="0.2">
      <c r="B97" s="1" t="s">
        <v>51</v>
      </c>
    </row>
    <row r="98" spans="2:2" x14ac:dyDescent="0.2">
      <c r="B98" s="1" t="s">
        <v>52</v>
      </c>
    </row>
    <row r="99" spans="2:2" x14ac:dyDescent="0.2">
      <c r="B99" s="1" t="s">
        <v>53</v>
      </c>
    </row>
    <row r="102" spans="2:2" x14ac:dyDescent="0.2">
      <c r="B102" s="1" t="s">
        <v>54</v>
      </c>
    </row>
    <row r="104" spans="2:2" x14ac:dyDescent="0.2">
      <c r="B104" s="3" t="s">
        <v>55</v>
      </c>
    </row>
    <row r="106" spans="2:2" x14ac:dyDescent="0.2">
      <c r="B106" s="1" t="s">
        <v>56</v>
      </c>
    </row>
    <row r="107" spans="2:2" x14ac:dyDescent="0.2">
      <c r="B107" s="1" t="s">
        <v>57</v>
      </c>
    </row>
    <row r="108" spans="2:2" x14ac:dyDescent="0.2">
      <c r="B108" s="1" t="s">
        <v>58</v>
      </c>
    </row>
    <row r="110" spans="2:2" x14ac:dyDescent="0.2">
      <c r="B110" s="1" t="s">
        <v>59</v>
      </c>
    </row>
    <row r="111" spans="2:2" x14ac:dyDescent="0.2">
      <c r="B111" s="1" t="s">
        <v>60</v>
      </c>
    </row>
    <row r="114" spans="2:2" x14ac:dyDescent="0.2">
      <c r="B114" s="1" t="s">
        <v>61</v>
      </c>
    </row>
    <row r="115" spans="2:2" x14ac:dyDescent="0.2">
      <c r="B115" s="1" t="s">
        <v>62</v>
      </c>
    </row>
    <row r="116" spans="2:2" x14ac:dyDescent="0.2">
      <c r="B116" s="1" t="s">
        <v>63</v>
      </c>
    </row>
    <row r="117" spans="2:2" x14ac:dyDescent="0.2">
      <c r="B117" s="1" t="s">
        <v>64</v>
      </c>
    </row>
    <row r="119" spans="2:2" x14ac:dyDescent="0.2">
      <c r="B119" s="1" t="s">
        <v>65</v>
      </c>
    </row>
    <row r="121" spans="2:2" x14ac:dyDescent="0.2">
      <c r="B121" s="1" t="s">
        <v>66</v>
      </c>
    </row>
    <row r="122" spans="2:2" x14ac:dyDescent="0.2">
      <c r="B122" s="1" t="s">
        <v>67</v>
      </c>
    </row>
    <row r="123" spans="2:2" x14ac:dyDescent="0.2">
      <c r="B123" s="1" t="s">
        <v>68</v>
      </c>
    </row>
    <row r="124" spans="2:2" x14ac:dyDescent="0.2">
      <c r="B124" s="1" t="s">
        <v>69</v>
      </c>
    </row>
    <row r="126" spans="2:2" x14ac:dyDescent="0.2">
      <c r="B126" s="1" t="s">
        <v>70</v>
      </c>
    </row>
    <row r="128" spans="2:2" x14ac:dyDescent="0.2">
      <c r="B128" s="1" t="s">
        <v>71</v>
      </c>
    </row>
    <row r="130" spans="2:2" x14ac:dyDescent="0.2">
      <c r="B130" s="1" t="s">
        <v>72</v>
      </c>
    </row>
    <row r="132" spans="2:2" x14ac:dyDescent="0.2">
      <c r="B132" s="1" t="s">
        <v>73</v>
      </c>
    </row>
    <row r="134" spans="2:2" x14ac:dyDescent="0.2">
      <c r="B134" s="1" t="s">
        <v>74</v>
      </c>
    </row>
    <row r="199" spans="2:2" x14ac:dyDescent="0.2">
      <c r="B199" s="1" t="s">
        <v>75</v>
      </c>
    </row>
    <row r="200" spans="2:2" x14ac:dyDescent="0.2">
      <c r="B200" s="1" t="s">
        <v>76</v>
      </c>
    </row>
    <row r="225" spans="2:7" x14ac:dyDescent="0.2">
      <c r="D225" s="1" t="s">
        <v>49</v>
      </c>
      <c r="E225" s="1" t="s">
        <v>50</v>
      </c>
    </row>
    <row r="226" spans="2:7" x14ac:dyDescent="0.2">
      <c r="B226" s="1" t="s">
        <v>37</v>
      </c>
      <c r="C226" s="1">
        <v>2000</v>
      </c>
      <c r="D226" s="1">
        <f>+E242</f>
        <v>100</v>
      </c>
      <c r="F226" s="1">
        <f>+C226-D226+E226</f>
        <v>1900</v>
      </c>
    </row>
    <row r="227" spans="2:7" x14ac:dyDescent="0.2">
      <c r="B227" s="1" t="s">
        <v>40</v>
      </c>
      <c r="C227" s="1">
        <v>500</v>
      </c>
      <c r="F227" s="1">
        <f>+C227-D227+E227</f>
        <v>500</v>
      </c>
    </row>
    <row r="228" spans="2:7" x14ac:dyDescent="0.2">
      <c r="B228" s="1" t="s">
        <v>93</v>
      </c>
      <c r="E228" s="1">
        <f>+F257</f>
        <v>100</v>
      </c>
      <c r="F228" s="1">
        <f>+C228-D228+E228</f>
        <v>100</v>
      </c>
      <c r="G228" s="1" t="s">
        <v>95</v>
      </c>
    </row>
    <row r="229" spans="2:7" x14ac:dyDescent="0.2">
      <c r="B229" s="1" t="s">
        <v>39</v>
      </c>
      <c r="C229" s="1">
        <v>1500</v>
      </c>
      <c r="D229" s="1">
        <f>+E251</f>
        <v>80</v>
      </c>
      <c r="F229" s="1">
        <f>+C229-D229-D230+E229+E230</f>
        <v>1320</v>
      </c>
    </row>
    <row r="230" spans="2:7" x14ac:dyDescent="0.2">
      <c r="D230" s="1">
        <f>+E256</f>
        <v>100</v>
      </c>
    </row>
    <row r="231" spans="2:7" ht="12.75" thickBot="1" x14ac:dyDescent="0.25">
      <c r="B231" s="1" t="s">
        <v>38</v>
      </c>
      <c r="C231" s="4">
        <f>SUM(C226:C229)</f>
        <v>4000</v>
      </c>
      <c r="F231" s="4">
        <f>SUM(F226:F230)</f>
        <v>3820</v>
      </c>
    </row>
    <row r="232" spans="2:7" ht="12.75" thickTop="1" x14ac:dyDescent="0.2"/>
    <row r="233" spans="2:7" x14ac:dyDescent="0.2">
      <c r="B233" s="1" t="s">
        <v>77</v>
      </c>
    </row>
    <row r="235" spans="2:7" x14ac:dyDescent="0.2">
      <c r="B235" s="1" t="s">
        <v>78</v>
      </c>
      <c r="D235" s="1">
        <v>100</v>
      </c>
    </row>
    <row r="236" spans="2:7" x14ac:dyDescent="0.2">
      <c r="B236" s="1" t="s">
        <v>79</v>
      </c>
      <c r="D236" s="7">
        <v>180</v>
      </c>
    </row>
    <row r="238" spans="2:7" x14ac:dyDescent="0.2">
      <c r="B238" s="1" t="s">
        <v>80</v>
      </c>
    </row>
    <row r="239" spans="2:7" x14ac:dyDescent="0.2">
      <c r="B239" s="1" t="s">
        <v>81</v>
      </c>
    </row>
    <row r="241" spans="2:6" x14ac:dyDescent="0.2">
      <c r="B241" s="1" t="s">
        <v>82</v>
      </c>
    </row>
    <row r="242" spans="2:6" x14ac:dyDescent="0.2">
      <c r="B242" s="1" t="s">
        <v>84</v>
      </c>
      <c r="E242" s="1">
        <v>100</v>
      </c>
    </row>
    <row r="243" spans="2:6" x14ac:dyDescent="0.2">
      <c r="B243" s="8" t="s">
        <v>96</v>
      </c>
      <c r="E243" s="1">
        <v>80</v>
      </c>
    </row>
    <row r="244" spans="2:6" x14ac:dyDescent="0.2">
      <c r="C244" s="1" t="s">
        <v>85</v>
      </c>
      <c r="F244" s="1">
        <f>SUM(E242:E243)</f>
        <v>180</v>
      </c>
    </row>
    <row r="245" spans="2:6" x14ac:dyDescent="0.2">
      <c r="B245" s="1" t="s">
        <v>83</v>
      </c>
    </row>
    <row r="247" spans="2:6" x14ac:dyDescent="0.2">
      <c r="B247" s="1" t="s">
        <v>86</v>
      </c>
    </row>
    <row r="248" spans="2:6" x14ac:dyDescent="0.2">
      <c r="B248" s="1" t="s">
        <v>87</v>
      </c>
    </row>
    <row r="250" spans="2:6" x14ac:dyDescent="0.2">
      <c r="B250" s="1" t="s">
        <v>89</v>
      </c>
    </row>
    <row r="251" spans="2:6" x14ac:dyDescent="0.2">
      <c r="B251" s="1" t="s">
        <v>45</v>
      </c>
      <c r="E251" s="1">
        <v>80</v>
      </c>
    </row>
    <row r="252" spans="2:6" x14ac:dyDescent="0.2">
      <c r="C252" s="9" t="s">
        <v>97</v>
      </c>
      <c r="F252" s="1">
        <v>80</v>
      </c>
    </row>
    <row r="253" spans="2:6" x14ac:dyDescent="0.2">
      <c r="B253" s="1" t="s">
        <v>88</v>
      </c>
    </row>
    <row r="255" spans="2:6" x14ac:dyDescent="0.2">
      <c r="B255" s="1" t="s">
        <v>91</v>
      </c>
    </row>
    <row r="256" spans="2:6" x14ac:dyDescent="0.2">
      <c r="B256" s="1" t="s">
        <v>94</v>
      </c>
      <c r="E256" s="9">
        <f>+D235</f>
        <v>100</v>
      </c>
      <c r="F256" s="9"/>
    </row>
    <row r="257" spans="2:6" x14ac:dyDescent="0.2">
      <c r="C257" s="1" t="s">
        <v>90</v>
      </c>
      <c r="E257" s="9"/>
      <c r="F257" s="9">
        <f>+E256</f>
        <v>100</v>
      </c>
    </row>
    <row r="258" spans="2:6" x14ac:dyDescent="0.2">
      <c r="B258" s="1" t="s">
        <v>92</v>
      </c>
    </row>
    <row r="261" spans="2:6" x14ac:dyDescent="0.2">
      <c r="B261" s="1" t="s">
        <v>98</v>
      </c>
    </row>
    <row r="262" spans="2:6" x14ac:dyDescent="0.2">
      <c r="B262" s="1" t="s">
        <v>99</v>
      </c>
    </row>
    <row r="275" spans="2:6" x14ac:dyDescent="0.2">
      <c r="B275" s="1" t="s">
        <v>100</v>
      </c>
    </row>
    <row r="276" spans="2:6" x14ac:dyDescent="0.2">
      <c r="B276" s="1" t="s">
        <v>101</v>
      </c>
    </row>
    <row r="277" spans="2:6" x14ac:dyDescent="0.2">
      <c r="B277" s="1" t="s">
        <v>102</v>
      </c>
    </row>
    <row r="278" spans="2:6" x14ac:dyDescent="0.2">
      <c r="B278" s="1" t="s">
        <v>103</v>
      </c>
    </row>
    <row r="280" spans="2:6" x14ac:dyDescent="0.2">
      <c r="B280" s="1" t="s">
        <v>104</v>
      </c>
      <c r="F280" s="1">
        <f>+C229</f>
        <v>1500</v>
      </c>
    </row>
    <row r="281" spans="2:6" x14ac:dyDescent="0.2">
      <c r="B281" s="1" t="s">
        <v>105</v>
      </c>
      <c r="F281" s="1">
        <f>80*1.25</f>
        <v>100</v>
      </c>
    </row>
    <row r="282" spans="2:6" ht="12.75" thickBot="1" x14ac:dyDescent="0.25">
      <c r="F282" s="4">
        <f>SUM(F280:F281)</f>
        <v>1600</v>
      </c>
    </row>
    <row r="283" spans="2:6" ht="12.75" thickTop="1" x14ac:dyDescent="0.2"/>
    <row r="284" spans="2:6" x14ac:dyDescent="0.2">
      <c r="B284" s="1" t="s">
        <v>106</v>
      </c>
    </row>
    <row r="285" spans="2:6" x14ac:dyDescent="0.2">
      <c r="B285" s="1" t="s">
        <v>108</v>
      </c>
      <c r="E285" s="1">
        <f>+F281</f>
        <v>100</v>
      </c>
    </row>
    <row r="286" spans="2:6" x14ac:dyDescent="0.2">
      <c r="C286" s="1" t="s">
        <v>109</v>
      </c>
      <c r="F286" s="1">
        <f>+E285</f>
        <v>100</v>
      </c>
    </row>
    <row r="287" spans="2:6" x14ac:dyDescent="0.2">
      <c r="B287" s="1" t="s">
        <v>107</v>
      </c>
    </row>
    <row r="289" spans="2:6" x14ac:dyDescent="0.2">
      <c r="B289" s="1" t="s">
        <v>110</v>
      </c>
    </row>
    <row r="291" spans="2:6" x14ac:dyDescent="0.2">
      <c r="B291" s="1" t="s">
        <v>37</v>
      </c>
      <c r="E291" s="1">
        <f>80*1</f>
        <v>80</v>
      </c>
      <c r="F291" s="1" t="str">
        <f ca="1">_xlfn.FORMULATEXT(E291)</f>
        <v>=80*1</v>
      </c>
    </row>
    <row r="292" spans="2:6" x14ac:dyDescent="0.2">
      <c r="B292" s="1" t="s">
        <v>40</v>
      </c>
      <c r="E292" s="1">
        <f>80*0.25</f>
        <v>20</v>
      </c>
      <c r="F292" s="1" t="str">
        <f ca="1">_xlfn.FORMULATEXT(E292)</f>
        <v>=80*0.25</v>
      </c>
    </row>
    <row r="293" spans="2:6" ht="12.75" thickBot="1" x14ac:dyDescent="0.25">
      <c r="B293" s="1" t="s">
        <v>111</v>
      </c>
      <c r="E293" s="4">
        <f>SUM(E291:E292)</f>
        <v>100</v>
      </c>
    </row>
    <row r="294" spans="2:6" ht="12.75" thickTop="1" x14ac:dyDescent="0.2"/>
    <row r="295" spans="2:6" x14ac:dyDescent="0.2">
      <c r="B295" s="1" t="s">
        <v>115</v>
      </c>
      <c r="E295" s="1">
        <f>+E293</f>
        <v>100</v>
      </c>
    </row>
    <row r="296" spans="2:6" x14ac:dyDescent="0.2">
      <c r="C296" s="1" t="s">
        <v>113</v>
      </c>
      <c r="F296" s="1">
        <f>+E291</f>
        <v>80</v>
      </c>
    </row>
    <row r="297" spans="2:6" x14ac:dyDescent="0.2">
      <c r="C297" s="1" t="s">
        <v>114</v>
      </c>
      <c r="F297" s="1">
        <f>+E292</f>
        <v>20</v>
      </c>
    </row>
    <row r="298" spans="2:6" x14ac:dyDescent="0.2">
      <c r="B298" s="1" t="s">
        <v>112</v>
      </c>
    </row>
    <row r="300" spans="2:6" x14ac:dyDescent="0.2">
      <c r="B300" s="1" t="s">
        <v>116</v>
      </c>
    </row>
    <row r="301" spans="2:6" x14ac:dyDescent="0.2">
      <c r="B301" s="1" t="s">
        <v>117</v>
      </c>
    </row>
    <row r="303" spans="2:6" x14ac:dyDescent="0.2">
      <c r="B303" s="1" t="s">
        <v>118</v>
      </c>
    </row>
    <row r="304" spans="2:6" x14ac:dyDescent="0.2">
      <c r="B304" s="1" t="s">
        <v>119</v>
      </c>
    </row>
    <row r="308" spans="2:2" x14ac:dyDescent="0.2">
      <c r="B308" s="1" t="s">
        <v>120</v>
      </c>
    </row>
    <row r="328" spans="2:5" x14ac:dyDescent="0.2">
      <c r="B328" s="1" t="s">
        <v>100</v>
      </c>
    </row>
    <row r="329" spans="2:5" x14ac:dyDescent="0.2">
      <c r="B329" s="1" t="s">
        <v>121</v>
      </c>
    </row>
    <row r="330" spans="2:5" x14ac:dyDescent="0.2">
      <c r="B330" s="1" t="s">
        <v>122</v>
      </c>
    </row>
    <row r="332" spans="2:5" x14ac:dyDescent="0.2">
      <c r="B332" s="1" t="s">
        <v>104</v>
      </c>
      <c r="D332" s="1">
        <f>+C229</f>
        <v>1500</v>
      </c>
    </row>
    <row r="333" spans="2:5" x14ac:dyDescent="0.2">
      <c r="B333" s="1" t="s">
        <v>105</v>
      </c>
      <c r="D333" s="1">
        <f>120*1.5</f>
        <v>180</v>
      </c>
      <c r="E333" s="1" t="str">
        <f ca="1">_xlfn.FORMULATEXT(D333)</f>
        <v>=120*1.5</v>
      </c>
    </row>
    <row r="334" spans="2:5" ht="12.75" thickBot="1" x14ac:dyDescent="0.25">
      <c r="D334" s="4">
        <f>SUM(D332:D333)</f>
        <v>1680</v>
      </c>
    </row>
    <row r="335" spans="2:5" ht="12.75" thickTop="1" x14ac:dyDescent="0.2"/>
    <row r="336" spans="2:5" x14ac:dyDescent="0.2">
      <c r="B336" s="1" t="s">
        <v>123</v>
      </c>
      <c r="E336" s="1">
        <v>100</v>
      </c>
    </row>
    <row r="337" spans="2:6" x14ac:dyDescent="0.2">
      <c r="B337" s="1" t="s">
        <v>96</v>
      </c>
      <c r="E337" s="1">
        <f>0.8*100</f>
        <v>80</v>
      </c>
    </row>
    <row r="338" spans="2:6" x14ac:dyDescent="0.2">
      <c r="C338" s="1" t="s">
        <v>85</v>
      </c>
      <c r="F338" s="1">
        <f>SUM(E336:E337)</f>
        <v>180</v>
      </c>
    </row>
    <row r="339" spans="2:6" x14ac:dyDescent="0.2">
      <c r="B339" s="1" t="s">
        <v>107</v>
      </c>
    </row>
    <row r="342" spans="2:6" x14ac:dyDescent="0.2">
      <c r="B342" s="1" t="s">
        <v>124</v>
      </c>
    </row>
    <row r="343" spans="2:6" x14ac:dyDescent="0.2">
      <c r="B343" s="1" t="s">
        <v>125</v>
      </c>
      <c r="E343" s="1">
        <f>120*1</f>
        <v>120</v>
      </c>
    </row>
    <row r="344" spans="2:6" x14ac:dyDescent="0.2">
      <c r="B344" s="1" t="s">
        <v>126</v>
      </c>
      <c r="E344" s="1">
        <f>120*0.5</f>
        <v>60</v>
      </c>
    </row>
    <row r="345" spans="2:6" ht="12.75" thickBot="1" x14ac:dyDescent="0.25">
      <c r="B345" s="1" t="s">
        <v>111</v>
      </c>
      <c r="E345" s="4">
        <f>SUM(E343:E344)</f>
        <v>180</v>
      </c>
    </row>
    <row r="346" spans="2:6" ht="12.75" thickTop="1" x14ac:dyDescent="0.2"/>
    <row r="347" spans="2:6" x14ac:dyDescent="0.2">
      <c r="B347" s="1" t="s">
        <v>13</v>
      </c>
      <c r="E347" s="1">
        <f>+E345</f>
        <v>180</v>
      </c>
    </row>
    <row r="348" spans="2:6" x14ac:dyDescent="0.2">
      <c r="C348" s="1" t="s">
        <v>15</v>
      </c>
      <c r="F348" s="1">
        <f>+E343</f>
        <v>120</v>
      </c>
    </row>
    <row r="349" spans="2:6" x14ac:dyDescent="0.2">
      <c r="C349" s="1" t="s">
        <v>16</v>
      </c>
      <c r="F349" s="1">
        <f>+E344</f>
        <v>60</v>
      </c>
    </row>
    <row r="350" spans="2:6" x14ac:dyDescent="0.2">
      <c r="B350" s="1" t="s">
        <v>127</v>
      </c>
    </row>
    <row r="352" spans="2:6" x14ac:dyDescent="0.2">
      <c r="B352" s="1" t="s">
        <v>128</v>
      </c>
    </row>
    <row r="353" spans="2:6" x14ac:dyDescent="0.2">
      <c r="B353" s="1" t="s">
        <v>129</v>
      </c>
    </row>
    <row r="354" spans="2:6" x14ac:dyDescent="0.2">
      <c r="B354" s="1" t="s">
        <v>130</v>
      </c>
    </row>
    <row r="356" spans="2:6" x14ac:dyDescent="0.2">
      <c r="B356" s="1" t="s">
        <v>131</v>
      </c>
      <c r="E356" s="1">
        <f>100*0.25</f>
        <v>25</v>
      </c>
    </row>
    <row r="357" spans="2:6" x14ac:dyDescent="0.2">
      <c r="B357" s="1" t="s">
        <v>132</v>
      </c>
      <c r="E357" s="1">
        <f>+C227+F349</f>
        <v>560</v>
      </c>
    </row>
    <row r="360" spans="2:6" x14ac:dyDescent="0.2">
      <c r="B360" s="1" t="s">
        <v>133</v>
      </c>
    </row>
    <row r="362" spans="2:6" x14ac:dyDescent="0.2">
      <c r="B362" s="1" t="s">
        <v>45</v>
      </c>
      <c r="E362" s="9">
        <f>+F364-E363</f>
        <v>55</v>
      </c>
      <c r="F362" s="9"/>
    </row>
    <row r="363" spans="2:6" x14ac:dyDescent="0.2">
      <c r="B363" s="1" t="s">
        <v>134</v>
      </c>
      <c r="E363" s="9">
        <f>+E356</f>
        <v>25</v>
      </c>
      <c r="F363" s="9"/>
    </row>
    <row r="364" spans="2:6" x14ac:dyDescent="0.2">
      <c r="C364" s="1" t="s">
        <v>97</v>
      </c>
      <c r="E364" s="9"/>
      <c r="F364" s="9">
        <f>+E337</f>
        <v>80</v>
      </c>
    </row>
    <row r="365" spans="2:6" x14ac:dyDescent="0.2">
      <c r="B365" s="1" t="s">
        <v>88</v>
      </c>
    </row>
    <row r="367" spans="2:6" x14ac:dyDescent="0.2">
      <c r="B367" s="1" t="s">
        <v>135</v>
      </c>
    </row>
    <row r="368" spans="2:6" x14ac:dyDescent="0.2">
      <c r="B368" s="1" t="s">
        <v>136</v>
      </c>
    </row>
    <row r="370" spans="2:6" x14ac:dyDescent="0.2">
      <c r="B370" s="1" t="s">
        <v>137</v>
      </c>
      <c r="D370" s="1" t="s">
        <v>49</v>
      </c>
      <c r="E370" s="1" t="s">
        <v>50</v>
      </c>
      <c r="F370" s="1" t="s">
        <v>138</v>
      </c>
    </row>
    <row r="371" spans="2:6" x14ac:dyDescent="0.2">
      <c r="B371" s="1" t="s">
        <v>37</v>
      </c>
      <c r="C371" s="5">
        <v>2000</v>
      </c>
      <c r="D371" s="5">
        <f>+E336</f>
        <v>100</v>
      </c>
      <c r="E371" s="5">
        <f>+F348</f>
        <v>120</v>
      </c>
      <c r="F371" s="5">
        <f>+C371-D371+E371</f>
        <v>2020</v>
      </c>
    </row>
    <row r="372" spans="2:6" x14ac:dyDescent="0.2">
      <c r="B372" s="1" t="s">
        <v>40</v>
      </c>
      <c r="C372" s="5">
        <v>500</v>
      </c>
      <c r="D372" s="5">
        <f>+E363</f>
        <v>25</v>
      </c>
      <c r="E372" s="5">
        <f>+F349</f>
        <v>60</v>
      </c>
      <c r="F372" s="5">
        <f>+C372-D372+E372</f>
        <v>535</v>
      </c>
    </row>
    <row r="373" spans="2:6" x14ac:dyDescent="0.2">
      <c r="B373" s="1" t="s">
        <v>39</v>
      </c>
      <c r="C373" s="5">
        <v>1500</v>
      </c>
      <c r="D373" s="5">
        <f>+E362</f>
        <v>55</v>
      </c>
      <c r="E373" s="5"/>
      <c r="F373" s="5">
        <f>+C373-D373+E373</f>
        <v>1445</v>
      </c>
    </row>
    <row r="374" spans="2:6" ht="12.75" thickBot="1" x14ac:dyDescent="0.25">
      <c r="B374" s="1" t="s">
        <v>38</v>
      </c>
      <c r="C374" s="6">
        <f>SUM(C371:C373)</f>
        <v>4000</v>
      </c>
      <c r="D374" s="5"/>
      <c r="E374" s="5"/>
      <c r="F374" s="6">
        <f>SUM(F371:F373)</f>
        <v>4000</v>
      </c>
    </row>
    <row r="375" spans="2:6" ht="12.75" thickTop="1" x14ac:dyDescent="0.2"/>
    <row r="376" spans="2:6" x14ac:dyDescent="0.2">
      <c r="B376" s="1" t="s">
        <v>139</v>
      </c>
    </row>
    <row r="379" spans="2:6" x14ac:dyDescent="0.2">
      <c r="B379" s="1" t="s">
        <v>140</v>
      </c>
    </row>
    <row r="380" spans="2:6" x14ac:dyDescent="0.2">
      <c r="B380" s="1" t="s">
        <v>141</v>
      </c>
    </row>
    <row r="381" spans="2:6" x14ac:dyDescent="0.2">
      <c r="B381" s="1" t="s">
        <v>142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6E67-8A64-4A39-8411-5DD68BD1322A}">
  <sheetPr codeName="Sheet2"/>
  <dimension ref="A1:I58"/>
  <sheetViews>
    <sheetView zoomScale="175" zoomScaleNormal="175" workbookViewId="0"/>
  </sheetViews>
  <sheetFormatPr defaultRowHeight="12" x14ac:dyDescent="0.2"/>
  <cols>
    <col min="1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143</v>
      </c>
    </row>
    <row r="4" spans="1:6" x14ac:dyDescent="0.2">
      <c r="C4" s="10" t="s">
        <v>146</v>
      </c>
      <c r="D4" s="10" t="s">
        <v>146</v>
      </c>
    </row>
    <row r="5" spans="1:6" x14ac:dyDescent="0.2">
      <c r="B5" s="1" t="s">
        <v>144</v>
      </c>
      <c r="C5" s="5">
        <v>4100</v>
      </c>
      <c r="D5" s="5">
        <v>2050</v>
      </c>
    </row>
    <row r="6" spans="1:6" x14ac:dyDescent="0.2">
      <c r="B6" s="1" t="s">
        <v>145</v>
      </c>
      <c r="C6" s="5">
        <v>600</v>
      </c>
      <c r="D6" s="5">
        <v>600</v>
      </c>
    </row>
    <row r="12" spans="1:6" x14ac:dyDescent="0.2">
      <c r="B12" s="11">
        <v>41730</v>
      </c>
      <c r="C12" s="1" t="s">
        <v>147</v>
      </c>
      <c r="D12" s="1" t="s">
        <v>47</v>
      </c>
      <c r="E12" s="1" t="s">
        <v>148</v>
      </c>
      <c r="F12" s="1" t="s">
        <v>149</v>
      </c>
    </row>
    <row r="13" spans="1:6" x14ac:dyDescent="0.2">
      <c r="C13" s="1">
        <v>600</v>
      </c>
      <c r="D13" s="1">
        <v>0.5</v>
      </c>
      <c r="E13" s="1">
        <f>3.2-D13</f>
        <v>2.7</v>
      </c>
      <c r="F13" s="1">
        <f>SUM(D13:E13)</f>
        <v>3.2</v>
      </c>
    </row>
    <row r="16" spans="1:6" x14ac:dyDescent="0.2">
      <c r="B16" s="1" t="s">
        <v>152</v>
      </c>
      <c r="E16" s="1">
        <f>+C13*F13</f>
        <v>1920</v>
      </c>
    </row>
    <row r="17" spans="2:9" x14ac:dyDescent="0.2">
      <c r="C17" s="1" t="s">
        <v>151</v>
      </c>
      <c r="F17" s="1">
        <f>+D13*C13</f>
        <v>300</v>
      </c>
    </row>
    <row r="18" spans="2:9" x14ac:dyDescent="0.2">
      <c r="C18" s="1" t="s">
        <v>150</v>
      </c>
      <c r="F18" s="1">
        <f>+E13*C13</f>
        <v>1620</v>
      </c>
    </row>
    <row r="19" spans="2:9" x14ac:dyDescent="0.2">
      <c r="B19" s="1" t="s">
        <v>153</v>
      </c>
    </row>
    <row r="20" spans="2:9" x14ac:dyDescent="0.2">
      <c r="I20" s="14"/>
    </row>
    <row r="22" spans="2:9" x14ac:dyDescent="0.2">
      <c r="B22" s="1" t="s">
        <v>154</v>
      </c>
      <c r="C22" s="1" t="s">
        <v>147</v>
      </c>
      <c r="D22" s="1" t="s">
        <v>47</v>
      </c>
      <c r="E22" s="1" t="s">
        <v>148</v>
      </c>
      <c r="F22" s="1" t="s">
        <v>149</v>
      </c>
    </row>
    <row r="23" spans="2:9" x14ac:dyDescent="0.2">
      <c r="B23" s="11">
        <v>42005</v>
      </c>
      <c r="C23" s="1">
        <v>400</v>
      </c>
      <c r="D23" s="1">
        <v>1</v>
      </c>
      <c r="E23" s="1">
        <v>0.5</v>
      </c>
      <c r="F23" s="1">
        <f>SUM(D23:E23)</f>
        <v>1.5</v>
      </c>
    </row>
    <row r="24" spans="2:9" x14ac:dyDescent="0.2">
      <c r="B24" s="11"/>
    </row>
    <row r="25" spans="2:9" x14ac:dyDescent="0.2">
      <c r="B25" s="16" t="s">
        <v>159</v>
      </c>
    </row>
    <row r="26" spans="2:9" x14ac:dyDescent="0.2">
      <c r="B26" s="11" t="s">
        <v>160</v>
      </c>
      <c r="E26" s="12">
        <v>500</v>
      </c>
    </row>
    <row r="27" spans="2:9" x14ac:dyDescent="0.2">
      <c r="B27" s="11"/>
      <c r="D27" s="1">
        <f>9/12</f>
        <v>0.75</v>
      </c>
      <c r="E27" s="12"/>
      <c r="F27" s="1" t="str">
        <f ca="1">_xlfn.FORMULATEXT(D27)</f>
        <v>=9/12</v>
      </c>
    </row>
    <row r="28" spans="2:9" x14ac:dyDescent="0.2">
      <c r="B28" s="11" t="s">
        <v>161</v>
      </c>
      <c r="D28" s="1">
        <v>650</v>
      </c>
      <c r="E28" s="12">
        <f>+D28*D27</f>
        <v>487.5</v>
      </c>
    </row>
    <row r="29" spans="2:9" x14ac:dyDescent="0.2">
      <c r="B29" s="11"/>
      <c r="E29" s="12">
        <f>+E28+E26</f>
        <v>987.5</v>
      </c>
    </row>
    <row r="30" spans="2:9" x14ac:dyDescent="0.2">
      <c r="B30" s="11" t="s">
        <v>162</v>
      </c>
      <c r="E30" s="12">
        <v>-300</v>
      </c>
    </row>
    <row r="31" spans="2:9" ht="12.75" thickBot="1" x14ac:dyDescent="0.25">
      <c r="B31" s="11"/>
      <c r="E31" s="13">
        <f>SUM(E29:E30)</f>
        <v>687.5</v>
      </c>
    </row>
    <row r="32" spans="2:9" ht="12.75" thickTop="1" x14ac:dyDescent="0.2">
      <c r="B32" s="11"/>
      <c r="E32" s="15"/>
    </row>
    <row r="33" spans="2:6" x14ac:dyDescent="0.2">
      <c r="B33" s="11" t="s">
        <v>163</v>
      </c>
      <c r="E33" s="15">
        <f>400*1.5</f>
        <v>600</v>
      </c>
      <c r="F33" s="1" t="str">
        <f ca="1">+_xlfn.FORMULATEXT(E33)</f>
        <v>=400*1.5</v>
      </c>
    </row>
    <row r="34" spans="2:6" x14ac:dyDescent="0.2">
      <c r="B34" s="11" t="s">
        <v>164</v>
      </c>
      <c r="E34" s="15"/>
    </row>
    <row r="35" spans="2:6" x14ac:dyDescent="0.2">
      <c r="B35" s="11"/>
      <c r="E35" s="15"/>
    </row>
    <row r="36" spans="2:6" x14ac:dyDescent="0.2">
      <c r="B36" s="16" t="s">
        <v>165</v>
      </c>
      <c r="E36" s="15"/>
    </row>
    <row r="37" spans="2:6" x14ac:dyDescent="0.2">
      <c r="B37" s="11" t="s">
        <v>37</v>
      </c>
      <c r="E37" s="15">
        <f>400*1</f>
        <v>400</v>
      </c>
      <c r="F37" s="1" t="str">
        <f t="shared" ref="F37:F38" ca="1" si="0">+_xlfn.FORMULATEXT(E37)</f>
        <v>=400*1</v>
      </c>
    </row>
    <row r="38" spans="2:6" x14ac:dyDescent="0.2">
      <c r="B38" s="11" t="s">
        <v>40</v>
      </c>
      <c r="E38" s="15">
        <f>400*0.5</f>
        <v>200</v>
      </c>
      <c r="F38" s="1" t="str">
        <f t="shared" ca="1" si="0"/>
        <v>=400*0.5</v>
      </c>
    </row>
    <row r="39" spans="2:6" ht="12.75" thickBot="1" x14ac:dyDescent="0.25">
      <c r="B39" s="11"/>
      <c r="E39" s="13">
        <f>SUM(E37:E38)</f>
        <v>600</v>
      </c>
    </row>
    <row r="40" spans="2:6" ht="12.75" thickTop="1" x14ac:dyDescent="0.2"/>
    <row r="41" spans="2:6" x14ac:dyDescent="0.2">
      <c r="B41" s="1" t="s">
        <v>175</v>
      </c>
      <c r="E41" s="12">
        <f>+E37</f>
        <v>400</v>
      </c>
    </row>
    <row r="42" spans="2:6" x14ac:dyDescent="0.2">
      <c r="B42" s="1" t="s">
        <v>158</v>
      </c>
      <c r="E42" s="12">
        <f>+E38</f>
        <v>200</v>
      </c>
    </row>
    <row r="43" spans="2:6" x14ac:dyDescent="0.2">
      <c r="C43" s="1" t="s">
        <v>155</v>
      </c>
      <c r="F43" s="1">
        <f>+F23*C23</f>
        <v>600</v>
      </c>
    </row>
    <row r="44" spans="2:6" x14ac:dyDescent="0.2">
      <c r="B44" s="1" t="s">
        <v>156</v>
      </c>
    </row>
    <row r="46" spans="2:6" x14ac:dyDescent="0.2">
      <c r="B46" s="1" t="s">
        <v>166</v>
      </c>
    </row>
    <row r="47" spans="2:6" x14ac:dyDescent="0.2">
      <c r="B47" s="1" t="s">
        <v>167</v>
      </c>
    </row>
    <row r="49" spans="2:6" x14ac:dyDescent="0.2">
      <c r="B49" s="1" t="s">
        <v>168</v>
      </c>
    </row>
    <row r="51" spans="2:6" x14ac:dyDescent="0.2">
      <c r="B51" s="1" t="s">
        <v>45</v>
      </c>
      <c r="E51" s="12">
        <f>+E42</f>
        <v>200</v>
      </c>
    </row>
    <row r="52" spans="2:6" x14ac:dyDescent="0.2">
      <c r="C52" s="1" t="s">
        <v>169</v>
      </c>
      <c r="F52" s="12">
        <f>+E51</f>
        <v>200</v>
      </c>
    </row>
    <row r="53" spans="2:6" x14ac:dyDescent="0.2">
      <c r="B53" s="1" t="s">
        <v>173</v>
      </c>
      <c r="F53" s="12"/>
    </row>
    <row r="55" spans="2:6" x14ac:dyDescent="0.2">
      <c r="B55" s="1" t="s">
        <v>170</v>
      </c>
    </row>
    <row r="56" spans="2:6" x14ac:dyDescent="0.2">
      <c r="B56" s="1" t="s">
        <v>171</v>
      </c>
      <c r="E56" s="12">
        <f>+E41</f>
        <v>400</v>
      </c>
    </row>
    <row r="57" spans="2:6" x14ac:dyDescent="0.2">
      <c r="C57" s="1" t="s">
        <v>172</v>
      </c>
      <c r="F57" s="12">
        <f>+E56</f>
        <v>400</v>
      </c>
    </row>
    <row r="58" spans="2:6" x14ac:dyDescent="0.2">
      <c r="B58" s="1" t="s">
        <v>92</v>
      </c>
      <c r="F58" s="12"/>
    </row>
  </sheetData>
  <hyperlinks>
    <hyperlink ref="A1" location="Main!A1" display="Main" xr:uid="{5F3ABFE2-AFE0-4424-B9ED-E39880FE388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E009-4BA3-4065-A7F8-803ECFA28ECE}">
  <dimension ref="A1:H52"/>
  <sheetViews>
    <sheetView zoomScale="160" zoomScaleNormal="160" workbookViewId="0"/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176</v>
      </c>
    </row>
    <row r="3" spans="1:5" x14ac:dyDescent="0.2">
      <c r="C3" s="10" t="s">
        <v>146</v>
      </c>
    </row>
    <row r="4" spans="1:5" x14ac:dyDescent="0.2">
      <c r="C4" s="1" t="s">
        <v>147</v>
      </c>
      <c r="D4" s="1" t="s">
        <v>47</v>
      </c>
    </row>
    <row r="5" spans="1:5" x14ac:dyDescent="0.2">
      <c r="B5" s="11">
        <v>42277</v>
      </c>
      <c r="C5" s="12">
        <v>4000</v>
      </c>
      <c r="D5" s="1">
        <v>1</v>
      </c>
      <c r="E5" s="1" t="s">
        <v>177</v>
      </c>
    </row>
    <row r="6" spans="1:5" x14ac:dyDescent="0.2">
      <c r="B6" s="1" t="s">
        <v>178</v>
      </c>
      <c r="C6" s="12">
        <v>12500</v>
      </c>
    </row>
    <row r="8" spans="1:5" x14ac:dyDescent="0.2">
      <c r="B8" s="1" t="s">
        <v>192</v>
      </c>
    </row>
    <row r="10" spans="1:5" x14ac:dyDescent="0.2">
      <c r="B10" s="1" t="s">
        <v>193</v>
      </c>
      <c r="D10" s="12">
        <f>+G46</f>
        <v>12000</v>
      </c>
    </row>
    <row r="11" spans="1:5" x14ac:dyDescent="0.2">
      <c r="B11" s="1" t="s">
        <v>194</v>
      </c>
      <c r="D11" s="5">
        <f>+E25</f>
        <v>2200</v>
      </c>
    </row>
    <row r="12" spans="1:5" x14ac:dyDescent="0.2">
      <c r="D12" s="12">
        <f>SUM(D10:D11)</f>
        <v>14200</v>
      </c>
    </row>
    <row r="13" spans="1:5" x14ac:dyDescent="0.2">
      <c r="D13" s="12">
        <f>+F20</f>
        <v>12500</v>
      </c>
    </row>
    <row r="14" spans="1:5" ht="12.75" thickBot="1" x14ac:dyDescent="0.25">
      <c r="B14" s="1" t="s">
        <v>195</v>
      </c>
      <c r="D14" s="13">
        <f>+D12-D13</f>
        <v>1700</v>
      </c>
    </row>
    <row r="15" spans="1:5" ht="12.75" thickTop="1" x14ac:dyDescent="0.2">
      <c r="D15" s="12"/>
    </row>
    <row r="16" spans="1:5" x14ac:dyDescent="0.2">
      <c r="D16" s="12"/>
    </row>
    <row r="17" spans="2:6" x14ac:dyDescent="0.2">
      <c r="B17" s="1" t="s">
        <v>165</v>
      </c>
    </row>
    <row r="18" spans="2:6" x14ac:dyDescent="0.2">
      <c r="B18" s="1" t="s">
        <v>84</v>
      </c>
      <c r="E18" s="12">
        <f>+C5</f>
        <v>4000</v>
      </c>
    </row>
    <row r="19" spans="2:6" x14ac:dyDescent="0.2">
      <c r="B19" s="1" t="s">
        <v>158</v>
      </c>
      <c r="E19" s="12">
        <f>+C6-E18</f>
        <v>8500</v>
      </c>
    </row>
    <row r="20" spans="2:6" x14ac:dyDescent="0.2">
      <c r="C20" s="1" t="s">
        <v>181</v>
      </c>
      <c r="F20" s="12">
        <f>+C6</f>
        <v>12500</v>
      </c>
    </row>
    <row r="21" spans="2:6" x14ac:dyDescent="0.2">
      <c r="B21" s="1" t="s">
        <v>107</v>
      </c>
    </row>
    <row r="23" spans="2:6" x14ac:dyDescent="0.2">
      <c r="B23" s="1" t="s">
        <v>182</v>
      </c>
    </row>
    <row r="25" spans="2:6" x14ac:dyDescent="0.2">
      <c r="B25" s="1" t="s">
        <v>183</v>
      </c>
      <c r="E25" s="5">
        <f>1000*2.2</f>
        <v>2200</v>
      </c>
      <c r="F25" s="5"/>
    </row>
    <row r="26" spans="2:6" x14ac:dyDescent="0.2">
      <c r="C26" s="1" t="s">
        <v>15</v>
      </c>
      <c r="E26" s="5"/>
      <c r="F26" s="5">
        <v>1000</v>
      </c>
    </row>
    <row r="27" spans="2:6" x14ac:dyDescent="0.2">
      <c r="C27" s="1" t="s">
        <v>16</v>
      </c>
      <c r="E27" s="5"/>
      <c r="F27" s="5">
        <f>1.2*1000</f>
        <v>1200</v>
      </c>
    </row>
    <row r="28" spans="2:6" x14ac:dyDescent="0.2">
      <c r="B28" s="1" t="s">
        <v>112</v>
      </c>
    </row>
    <row r="30" spans="2:6" x14ac:dyDescent="0.2">
      <c r="B30" s="1" t="s">
        <v>168</v>
      </c>
    </row>
    <row r="31" spans="2:6" x14ac:dyDescent="0.2">
      <c r="B31" s="1" t="s">
        <v>129</v>
      </c>
    </row>
    <row r="32" spans="2:6" x14ac:dyDescent="0.2">
      <c r="B32" s="1" t="s">
        <v>130</v>
      </c>
    </row>
    <row r="33" spans="2:8" x14ac:dyDescent="0.2">
      <c r="B33" s="1" t="s">
        <v>184</v>
      </c>
    </row>
    <row r="35" spans="2:8" x14ac:dyDescent="0.2">
      <c r="B35" s="1" t="s">
        <v>171</v>
      </c>
      <c r="E35" s="5">
        <f>+F36</f>
        <v>8500</v>
      </c>
    </row>
    <row r="36" spans="2:8" x14ac:dyDescent="0.2">
      <c r="C36" s="1" t="s">
        <v>97</v>
      </c>
      <c r="F36" s="12">
        <f>+E19</f>
        <v>8500</v>
      </c>
    </row>
    <row r="37" spans="2:8" x14ac:dyDescent="0.2">
      <c r="B37" s="1" t="s">
        <v>88</v>
      </c>
    </row>
    <row r="39" spans="2:8" x14ac:dyDescent="0.2">
      <c r="B39" s="1" t="s">
        <v>185</v>
      </c>
    </row>
    <row r="41" spans="2:8" x14ac:dyDescent="0.2">
      <c r="B41" s="1" t="s">
        <v>45</v>
      </c>
      <c r="E41" s="5">
        <f>+E18-E25</f>
        <v>1800</v>
      </c>
    </row>
    <row r="42" spans="2:8" x14ac:dyDescent="0.2">
      <c r="C42" s="1" t="s">
        <v>186</v>
      </c>
      <c r="F42" s="5">
        <f>+E41</f>
        <v>1800</v>
      </c>
    </row>
    <row r="43" spans="2:8" x14ac:dyDescent="0.2">
      <c r="B43" s="1" t="s">
        <v>187</v>
      </c>
      <c r="F43" s="5"/>
    </row>
    <row r="45" spans="2:8" x14ac:dyDescent="0.2">
      <c r="C45" s="1" t="s">
        <v>37</v>
      </c>
      <c r="D45" s="1" t="s">
        <v>40</v>
      </c>
      <c r="E45" s="1" t="s">
        <v>174</v>
      </c>
      <c r="F45" s="1" t="s">
        <v>179</v>
      </c>
      <c r="G45" s="1" t="s">
        <v>39</v>
      </c>
      <c r="H45" s="1" t="s">
        <v>180</v>
      </c>
    </row>
    <row r="46" spans="2:8" x14ac:dyDescent="0.2">
      <c r="B46" s="1" t="s">
        <v>157</v>
      </c>
      <c r="C46" s="12">
        <v>20000</v>
      </c>
      <c r="D46" s="12">
        <v>2000</v>
      </c>
      <c r="E46" s="12"/>
      <c r="F46" s="12">
        <v>2000</v>
      </c>
      <c r="G46" s="12">
        <v>12000</v>
      </c>
      <c r="H46" s="12">
        <f>SUM(C46:G46)</f>
        <v>36000</v>
      </c>
    </row>
    <row r="47" spans="2:8" x14ac:dyDescent="0.2">
      <c r="B47" s="1" t="s">
        <v>188</v>
      </c>
      <c r="C47" s="12">
        <f>-E18</f>
        <v>-4000</v>
      </c>
      <c r="E47" s="12"/>
      <c r="F47" s="12"/>
      <c r="G47" s="12"/>
      <c r="H47" s="12">
        <f t="shared" ref="H47:H50" si="0">SUM(C47:G47)</f>
        <v>-4000</v>
      </c>
    </row>
    <row r="48" spans="2:8" x14ac:dyDescent="0.2">
      <c r="B48" s="1" t="s">
        <v>189</v>
      </c>
      <c r="C48" s="5">
        <f>+F26</f>
        <v>1000</v>
      </c>
      <c r="D48" s="12">
        <f>+F27</f>
        <v>1200</v>
      </c>
      <c r="E48" s="12"/>
      <c r="G48" s="12">
        <v>0</v>
      </c>
      <c r="H48" s="12">
        <f t="shared" si="0"/>
        <v>2200</v>
      </c>
    </row>
    <row r="49" spans="2:8" x14ac:dyDescent="0.2">
      <c r="B49" s="1" t="s">
        <v>190</v>
      </c>
      <c r="E49" s="12"/>
      <c r="G49" s="12">
        <v>-8500</v>
      </c>
      <c r="H49" s="12">
        <f t="shared" si="0"/>
        <v>-8500</v>
      </c>
    </row>
    <row r="50" spans="2:8" x14ac:dyDescent="0.2">
      <c r="B50" s="1" t="s">
        <v>191</v>
      </c>
      <c r="E50" s="12">
        <f>+F42</f>
        <v>1800</v>
      </c>
      <c r="G50" s="12">
        <f>-E41</f>
        <v>-1800</v>
      </c>
      <c r="H50" s="12">
        <f t="shared" si="0"/>
        <v>0</v>
      </c>
    </row>
    <row r="51" spans="2:8" ht="12.75" thickBot="1" x14ac:dyDescent="0.25">
      <c r="C51" s="13">
        <f t="shared" ref="C51:G51" si="1">SUM(C46:C50)</f>
        <v>17000</v>
      </c>
      <c r="D51" s="13">
        <f t="shared" si="1"/>
        <v>3200</v>
      </c>
      <c r="E51" s="13">
        <f t="shared" si="1"/>
        <v>1800</v>
      </c>
      <c r="F51" s="13">
        <f t="shared" si="1"/>
        <v>2000</v>
      </c>
      <c r="G51" s="13">
        <f t="shared" si="1"/>
        <v>1700</v>
      </c>
      <c r="H51" s="13">
        <f>SUM(H46:H50)</f>
        <v>25700</v>
      </c>
    </row>
    <row r="52" spans="2:8" ht="12.75" thickTop="1" x14ac:dyDescent="0.2"/>
  </sheetData>
  <hyperlinks>
    <hyperlink ref="A1" location="Main!A1" display="Main" xr:uid="{3E48A7AF-900F-42C7-A3BC-87CF36E09CD7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Module 15</vt:lpstr>
      <vt:lpstr>WSE15.1</vt:lpstr>
      <vt:lpstr>WSE15.3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2023-05-28T15:35:53Z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