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276" documentId="8_{A7061520-38C6-4548-A697-98A98EC967F4}" xr6:coauthVersionLast="47" xr6:coauthVersionMax="47" xr10:uidLastSave="{66832E12-F12E-4ADA-A3E3-E8D49DFAE1A5}"/>
  <bookViews>
    <workbookView xWindow="5025" yWindow="5025" windowWidth="28800" windowHeight="15435" activeTab="3" xr2:uid="{5DE79D18-A7DC-45EE-96BD-1AC3843D2D9E}"/>
  </bookViews>
  <sheets>
    <sheet name="Main" sheetId="1" r:id="rId1"/>
    <sheet name="Module 16" sheetId="2" r:id="rId2"/>
    <sheet name="WSE16.1" sheetId="3" r:id="rId3"/>
    <sheet name="WSE16.2" sheetId="4" r:id="rId4"/>
    <sheet name="WSE16.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D27" i="4"/>
  <c r="C23" i="4"/>
  <c r="E9" i="4"/>
  <c r="G9" i="4" s="1"/>
  <c r="G10" i="4"/>
  <c r="G11" i="4"/>
  <c r="E8" i="4"/>
  <c r="G8" i="4" s="1"/>
  <c r="F7" i="4"/>
  <c r="G7" i="4" s="1"/>
  <c r="G6" i="4"/>
  <c r="E13" i="4"/>
  <c r="G5" i="4"/>
  <c r="F10" i="3"/>
  <c r="F6" i="3"/>
  <c r="F7" i="3"/>
  <c r="F8" i="3"/>
  <c r="F9" i="3"/>
  <c r="F5" i="3"/>
  <c r="E9" i="3"/>
  <c r="F29" i="3"/>
  <c r="G28" i="3"/>
  <c r="G27" i="3"/>
  <c r="G26" i="3"/>
  <c r="G25" i="3"/>
  <c r="G24" i="3"/>
  <c r="G29" i="3" s="1"/>
  <c r="E25" i="3"/>
  <c r="E29" i="3" s="1"/>
  <c r="C21" i="3"/>
  <c r="D10" i="3"/>
  <c r="D101" i="2"/>
  <c r="D100" i="2"/>
  <c r="D105" i="2"/>
  <c r="D103" i="2"/>
  <c r="D97" i="2"/>
  <c r="D95" i="2"/>
  <c r="D92" i="2"/>
  <c r="D93" i="2"/>
  <c r="D87" i="2"/>
  <c r="F13" i="4" l="1"/>
  <c r="G13" i="4"/>
  <c r="D99" i="2"/>
</calcChain>
</file>

<file path=xl/sharedStrings.xml><?xml version="1.0" encoding="utf-8"?>
<sst xmlns="http://schemas.openxmlformats.org/spreadsheetml/2006/main" count="97" uniqueCount="75">
  <si>
    <t>Main</t>
  </si>
  <si>
    <t>Module 16 - Retained Earnings and Distributable Profits</t>
  </si>
  <si>
    <t>Module 16</t>
  </si>
  <si>
    <t>RE is not the same as distributable profits</t>
  </si>
  <si>
    <t>Dividends are paid by individual companies</t>
  </si>
  <si>
    <t>consolidatd statements are not relevent when considering if a divi is legal or not</t>
  </si>
  <si>
    <t>Dsitributable profits are those which a company could lawfully make a distribution</t>
  </si>
  <si>
    <t>not all RE is available for distribution.  Some may be non-distributable, permenent capital</t>
  </si>
  <si>
    <t>Activity 1</t>
  </si>
  <si>
    <t>Distributable profits</t>
  </si>
  <si>
    <t>RE</t>
  </si>
  <si>
    <t>RVS</t>
  </si>
  <si>
    <t>SP</t>
  </si>
  <si>
    <t>SC</t>
  </si>
  <si>
    <t>Opening RE</t>
  </si>
  <si>
    <t>Profit in the year</t>
  </si>
  <si>
    <t>divi's paid out</t>
  </si>
  <si>
    <t>1 for 1 bonus share</t>
  </si>
  <si>
    <t>reval on property</t>
  </si>
  <si>
    <t>&lt;&lt;&lt;unrealised profit</t>
  </si>
  <si>
    <t>reval surpl release</t>
  </si>
  <si>
    <t>new business acq.</t>
  </si>
  <si>
    <t>&lt;&lt;&lt;unrealised gain on exchange</t>
  </si>
  <si>
    <t>distributable</t>
  </si>
  <si>
    <t>non distributable profits</t>
  </si>
  <si>
    <t>retained earnigns at YE</t>
  </si>
  <si>
    <t>Retained earnings</t>
  </si>
  <si>
    <t>FV increase on investment profit</t>
  </si>
  <si>
    <t>unrealised gain on exchange</t>
  </si>
  <si>
    <t>WSE16.1</t>
  </si>
  <si>
    <t>WSE16.2</t>
  </si>
  <si>
    <t>WSE16.3</t>
  </si>
  <si>
    <t>Tierney</t>
  </si>
  <si>
    <t>CRR</t>
  </si>
  <si>
    <t>NCA</t>
  </si>
  <si>
    <t>AD - revalued assets</t>
  </si>
  <si>
    <t>AD - historical</t>
  </si>
  <si>
    <t>Depr - revalued</t>
  </si>
  <si>
    <t>Depr - historic</t>
  </si>
  <si>
    <t>Profit for the year</t>
  </si>
  <si>
    <t xml:space="preserve">so </t>
  </si>
  <si>
    <t>is restricted from being paid owed as it is owed to historic depreciation</t>
  </si>
  <si>
    <t>dividend</t>
  </si>
  <si>
    <t>no liuid gain</t>
  </si>
  <si>
    <t>depreciation restriction</t>
  </si>
  <si>
    <t>opening RE</t>
  </si>
  <si>
    <t>dist</t>
  </si>
  <si>
    <t>non-dist</t>
  </si>
  <si>
    <t>change</t>
  </si>
  <si>
    <t>profits</t>
  </si>
  <si>
    <t>divi's</t>
  </si>
  <si>
    <t>Depr change</t>
  </si>
  <si>
    <t>nbv</t>
  </si>
  <si>
    <t>rvs</t>
  </si>
  <si>
    <t>proceeds</t>
  </si>
  <si>
    <t>dr - rvs</t>
  </si>
  <si>
    <t>dr NBV</t>
  </si>
  <si>
    <t>rvs release</t>
  </si>
  <si>
    <t>FV reval on investment property</t>
  </si>
  <si>
    <t>transfer gain</t>
  </si>
  <si>
    <t>Cherry Tree plc</t>
  </si>
  <si>
    <t>Guidance regarding ‘distributable profits’ is found in the Companies Act 2006 and is also issued periodically jointly by the Institute of Chartered Accountants of Scotland and the Institute of Chartered Accountants in England and Wales.</t>
  </si>
  <si>
    <t>(½ mark)</t>
  </si>
  <si>
    <t>Distributable profits are those profits out of which a company could lawfully make a distribution, being accumulated realised profits less accumulated realised losses.</t>
  </si>
  <si>
    <t>A distribution is the transfer of assets to its members, although it excludes certain transfers such as the issue of bonus shares; the most common form of distribution is the payment of a dividend.</t>
  </si>
  <si>
    <t>It is illegal to make a distribution out of permanent capital and so ‘Share premium’ such as Cherry’s are not distributable.</t>
  </si>
  <si>
    <t>(1 mark)</t>
  </si>
  <si>
    <t>Almost all losses are realised losses (although a revaluation decrease that cancels out a previous unrealised revaluation increase is not realised).</t>
  </si>
  <si>
    <t>Profits are realised when they arise from transactions where the consideration received is a qualifying consideration (cash, an asset readily convertible to cash or amounts to be settled in cash).</t>
  </si>
  <si>
    <t>In Cherry’s case, any ‘Retained earnings’ that relate to fair value gains on investment properties are treated as unrealised profits, as the properties are not readily convertible to cash, until such time as the property is sold when any gain remaining becomes realised.</t>
  </si>
  <si>
    <t>The remainder of ‘Retained earnings’ is likely to be fully distributable as it arises from trading transactions which have been or will be settled in cash.</t>
  </si>
  <si>
    <t>In respect to the Revaluation surplus accounts, surpluses that have arisen from ‘marking to market’ items that are readily convertible to cash are treated as realised profits; therefore, the revaluation surplus in relation to financial assets is distributable.</t>
  </si>
  <si>
    <t>Surpluses that arise on revaluing other non-current assets (usually buildings) are treated as unrealised profits; however, the excess of depreciation based on the revalued amount over depreciation based on historical cost is treated as a realised gain.</t>
  </si>
  <si>
    <t>This is the case even if it is not the company’s policy to make annual transfers.</t>
  </si>
  <si>
    <t>Once a revalued asset is sold, any previously unrealised gain remaining is treated as realised.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</si>
</sst>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3" fontId="1" fillId="0" borderId="0" xfId="0" applyNumberFormat="1" applyFont="1"/>
    <xf numFmtId="3" fontId="1" fillId="0" borderId="1" xfId="0" applyNumberFormat="1" applyFont="1" applyBorder="1"/>
    <xf numFmtId="164" fontId="1" fillId="0" borderId="0" xfId="0" applyNumberFormat="1" applyFont="1"/>
    <xf numFmtId="164" fontId="1" fillId="0" borderId="1" xfId="0" applyNumberFormat="1" applyFont="1" applyBorder="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10</xdr:row>
      <xdr:rowOff>1</xdr:rowOff>
    </xdr:from>
    <xdr:to>
      <xdr:col>7</xdr:col>
      <xdr:colOff>1</xdr:colOff>
      <xdr:row>16</xdr:row>
      <xdr:rowOff>30627</xdr:rowOff>
    </xdr:to>
    <xdr:pic>
      <xdr:nvPicPr>
        <xdr:cNvPr id="2" name="Picture 1">
          <a:extLst>
            <a:ext uri="{FF2B5EF4-FFF2-40B4-BE49-F238E27FC236}">
              <a16:creationId xmlns:a16="http://schemas.microsoft.com/office/drawing/2014/main" id="{1BEEED21-40C6-B26F-DA49-17B78ED294DE}"/>
            </a:ext>
          </a:extLst>
        </xdr:cNvPr>
        <xdr:cNvPicPr>
          <a:picLocks noChangeAspect="1"/>
        </xdr:cNvPicPr>
      </xdr:nvPicPr>
      <xdr:blipFill>
        <a:blip xmlns:r="http://schemas.openxmlformats.org/officeDocument/2006/relationships" r:embed="rId1"/>
        <a:stretch>
          <a:fillRect/>
        </a:stretch>
      </xdr:blipFill>
      <xdr:spPr>
        <a:xfrm>
          <a:off x="609601" y="1600201"/>
          <a:ext cx="3657600" cy="945026"/>
        </a:xfrm>
        <a:prstGeom prst="rect">
          <a:avLst/>
        </a:prstGeom>
      </xdr:spPr>
    </xdr:pic>
    <xdr:clientData/>
  </xdr:twoCellAnchor>
  <xdr:twoCellAnchor editAs="oneCell">
    <xdr:from>
      <xdr:col>1</xdr:col>
      <xdr:colOff>0</xdr:colOff>
      <xdr:row>20</xdr:row>
      <xdr:rowOff>0</xdr:rowOff>
    </xdr:from>
    <xdr:to>
      <xdr:col>7</xdr:col>
      <xdr:colOff>6096</xdr:colOff>
      <xdr:row>53</xdr:row>
      <xdr:rowOff>0</xdr:rowOff>
    </xdr:to>
    <xdr:pic>
      <xdr:nvPicPr>
        <xdr:cNvPr id="3" name="Picture 2">
          <a:extLst>
            <a:ext uri="{FF2B5EF4-FFF2-40B4-BE49-F238E27FC236}">
              <a16:creationId xmlns:a16="http://schemas.microsoft.com/office/drawing/2014/main" id="{280E2C33-6CCD-394D-8357-40AD71C86A94}"/>
            </a:ext>
          </a:extLst>
        </xdr:cNvPr>
        <xdr:cNvPicPr>
          <a:picLocks noChangeAspect="1"/>
        </xdr:cNvPicPr>
      </xdr:nvPicPr>
      <xdr:blipFill>
        <a:blip xmlns:r="http://schemas.openxmlformats.org/officeDocument/2006/relationships" r:embed="rId2"/>
        <a:stretch>
          <a:fillRect/>
        </a:stretch>
      </xdr:blipFill>
      <xdr:spPr>
        <a:xfrm>
          <a:off x="609600" y="3124200"/>
          <a:ext cx="3663696" cy="5029200"/>
        </a:xfrm>
        <a:prstGeom prst="rect">
          <a:avLst/>
        </a:prstGeom>
      </xdr:spPr>
    </xdr:pic>
    <xdr:clientData/>
  </xdr:twoCellAnchor>
  <xdr:twoCellAnchor editAs="oneCell">
    <xdr:from>
      <xdr:col>1</xdr:col>
      <xdr:colOff>0</xdr:colOff>
      <xdr:row>56</xdr:row>
      <xdr:rowOff>1</xdr:rowOff>
    </xdr:from>
    <xdr:to>
      <xdr:col>7</xdr:col>
      <xdr:colOff>0</xdr:colOff>
      <xdr:row>77</xdr:row>
      <xdr:rowOff>114476</xdr:rowOff>
    </xdr:to>
    <xdr:pic>
      <xdr:nvPicPr>
        <xdr:cNvPr id="4" name="Picture 3">
          <a:extLst>
            <a:ext uri="{FF2B5EF4-FFF2-40B4-BE49-F238E27FC236}">
              <a16:creationId xmlns:a16="http://schemas.microsoft.com/office/drawing/2014/main" id="{34DAAE1C-3007-0599-FF25-BFBBC5A82994}"/>
            </a:ext>
          </a:extLst>
        </xdr:cNvPr>
        <xdr:cNvPicPr>
          <a:picLocks noChangeAspect="1"/>
        </xdr:cNvPicPr>
      </xdr:nvPicPr>
      <xdr:blipFill>
        <a:blip xmlns:r="http://schemas.openxmlformats.org/officeDocument/2006/relationships" r:embed="rId3"/>
        <a:stretch>
          <a:fillRect/>
        </a:stretch>
      </xdr:blipFill>
      <xdr:spPr>
        <a:xfrm>
          <a:off x="619125" y="8096251"/>
          <a:ext cx="3714750" cy="311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7</xdr:col>
      <xdr:colOff>1</xdr:colOff>
      <xdr:row>18</xdr:row>
      <xdr:rowOff>52967</xdr:rowOff>
    </xdr:to>
    <xdr:pic>
      <xdr:nvPicPr>
        <xdr:cNvPr id="2" name="Picture 1">
          <a:extLst>
            <a:ext uri="{FF2B5EF4-FFF2-40B4-BE49-F238E27FC236}">
              <a16:creationId xmlns:a16="http://schemas.microsoft.com/office/drawing/2014/main" id="{E9089EFF-922A-EE8C-F4F8-B15B8905B88D}"/>
            </a:ext>
          </a:extLst>
        </xdr:cNvPr>
        <xdr:cNvPicPr>
          <a:picLocks noChangeAspect="1"/>
        </xdr:cNvPicPr>
      </xdr:nvPicPr>
      <xdr:blipFill>
        <a:blip xmlns:r="http://schemas.openxmlformats.org/officeDocument/2006/relationships" r:embed="rId1"/>
        <a:stretch>
          <a:fillRect/>
        </a:stretch>
      </xdr:blipFill>
      <xdr:spPr>
        <a:xfrm>
          <a:off x="609601" y="190501"/>
          <a:ext cx="3657600" cy="2643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sheetPr codeName="Sheet1"/>
  <dimension ref="B2:C4"/>
  <sheetViews>
    <sheetView workbookViewId="0">
      <selection activeCell="C2" sqref="C2"/>
    </sheetView>
  </sheetViews>
  <sheetFormatPr defaultRowHeight="15" x14ac:dyDescent="0.25"/>
  <cols>
    <col min="2" max="2" width="10.28515625" bestFit="1" customWidth="1"/>
  </cols>
  <sheetData>
    <row r="2" spans="2:3" x14ac:dyDescent="0.25">
      <c r="B2" s="2" t="s">
        <v>2</v>
      </c>
      <c r="C2" s="2" t="s">
        <v>29</v>
      </c>
    </row>
    <row r="3" spans="2:3" x14ac:dyDescent="0.25">
      <c r="C3" s="2" t="s">
        <v>30</v>
      </c>
    </row>
    <row r="4" spans="2:3" x14ac:dyDescent="0.25">
      <c r="C4" s="2" t="s">
        <v>31</v>
      </c>
    </row>
  </sheetData>
  <hyperlinks>
    <hyperlink ref="B2" location="'Module 16'!A1" display="Module 16" xr:uid="{C04EC6BF-3F5B-4F32-A68B-4AC07B9D3F91}"/>
    <hyperlink ref="C2" location="WSE16.1!A1" display="WSE16.1" xr:uid="{0A6BDF75-9422-4F53-908D-E3BE7DD017AD}"/>
    <hyperlink ref="C3" location="WSE16.2!A1" display="WSE16.2" xr:uid="{D857CA68-AF0C-44EE-A3E0-04C8BF39A59C}"/>
    <hyperlink ref="C4" location="WSE16.3!A1" display="WSE16.3" xr:uid="{9F70FBBB-4FD7-491F-AE48-11706B79DA5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sheetPr codeName="Sheet2"/>
  <dimension ref="B2:E105"/>
  <sheetViews>
    <sheetView zoomScale="115" zoomScaleNormal="115" workbookViewId="0"/>
  </sheetViews>
  <sheetFormatPr defaultRowHeight="12" x14ac:dyDescent="0.2"/>
  <cols>
    <col min="1" max="16384" width="9.140625" style="1"/>
  </cols>
  <sheetData>
    <row r="2" spans="2:2" ht="15" x14ac:dyDescent="0.25">
      <c r="B2" t="s">
        <v>1</v>
      </c>
    </row>
    <row r="5" spans="2:2" x14ac:dyDescent="0.2">
      <c r="B5" s="1" t="s">
        <v>3</v>
      </c>
    </row>
    <row r="6" spans="2:2" x14ac:dyDescent="0.2">
      <c r="B6" s="1" t="s">
        <v>4</v>
      </c>
    </row>
    <row r="7" spans="2:2" x14ac:dyDescent="0.2">
      <c r="B7" s="1" t="s">
        <v>5</v>
      </c>
    </row>
    <row r="9" spans="2:2" x14ac:dyDescent="0.2">
      <c r="B9" s="1" t="s">
        <v>6</v>
      </c>
    </row>
    <row r="19" spans="2:2" x14ac:dyDescent="0.2">
      <c r="B19" s="1" t="s">
        <v>7</v>
      </c>
    </row>
    <row r="81" spans="2:5" x14ac:dyDescent="0.2">
      <c r="B81" s="1" t="s">
        <v>8</v>
      </c>
    </row>
    <row r="82" spans="2:5" x14ac:dyDescent="0.2">
      <c r="B82" s="1" t="s">
        <v>9</v>
      </c>
    </row>
    <row r="83" spans="2:5" x14ac:dyDescent="0.2">
      <c r="B83" s="1" t="s">
        <v>13</v>
      </c>
      <c r="D83" s="3">
        <v>5000</v>
      </c>
    </row>
    <row r="84" spans="2:5" x14ac:dyDescent="0.2">
      <c r="B84" s="1" t="s">
        <v>12</v>
      </c>
      <c r="D84" s="3">
        <v>4000</v>
      </c>
    </row>
    <row r="85" spans="2:5" x14ac:dyDescent="0.2">
      <c r="B85" s="1" t="s">
        <v>11</v>
      </c>
      <c r="D85" s="3">
        <v>1000</v>
      </c>
    </row>
    <row r="86" spans="2:5" x14ac:dyDescent="0.2">
      <c r="B86" s="1" t="s">
        <v>10</v>
      </c>
      <c r="D86" s="3">
        <v>7000</v>
      </c>
    </row>
    <row r="87" spans="2:5" ht="12.75" thickBot="1" x14ac:dyDescent="0.25">
      <c r="D87" s="4">
        <f>SUM(D83:D86)</f>
        <v>17000</v>
      </c>
    </row>
    <row r="88" spans="2:5" ht="12.75" thickTop="1" x14ac:dyDescent="0.2"/>
    <row r="90" spans="2:5" x14ac:dyDescent="0.2">
      <c r="B90" s="1" t="s">
        <v>14</v>
      </c>
      <c r="D90" s="3">
        <v>7000</v>
      </c>
    </row>
    <row r="91" spans="2:5" x14ac:dyDescent="0.2">
      <c r="B91" s="1" t="s">
        <v>15</v>
      </c>
      <c r="D91" s="1">
        <v>1200</v>
      </c>
    </row>
    <row r="92" spans="2:5" x14ac:dyDescent="0.2">
      <c r="B92" s="1" t="s">
        <v>16</v>
      </c>
      <c r="D92" s="1">
        <f>-(200+80)</f>
        <v>-280</v>
      </c>
    </row>
    <row r="93" spans="2:5" x14ac:dyDescent="0.2">
      <c r="B93" s="1" t="s">
        <v>17</v>
      </c>
      <c r="D93" s="3">
        <f>-+D83</f>
        <v>-5000</v>
      </c>
    </row>
    <row r="94" spans="2:5" x14ac:dyDescent="0.2">
      <c r="B94" s="1" t="s">
        <v>18</v>
      </c>
      <c r="D94" s="1">
        <v>0</v>
      </c>
      <c r="E94" s="1" t="s">
        <v>19</v>
      </c>
    </row>
    <row r="95" spans="2:5" x14ac:dyDescent="0.2">
      <c r="B95" s="1" t="s">
        <v>20</v>
      </c>
      <c r="D95" s="3">
        <f>+D85</f>
        <v>1000</v>
      </c>
    </row>
    <row r="96" spans="2:5" x14ac:dyDescent="0.2">
      <c r="B96" s="1" t="s">
        <v>21</v>
      </c>
      <c r="D96" s="1">
        <v>0</v>
      </c>
      <c r="E96" s="1" t="s">
        <v>22</v>
      </c>
    </row>
    <row r="97" spans="2:4" x14ac:dyDescent="0.2">
      <c r="B97" s="1" t="s">
        <v>25</v>
      </c>
      <c r="D97" s="3">
        <f>SUM(D90:D96)</f>
        <v>3920</v>
      </c>
    </row>
    <row r="99" spans="2:4" x14ac:dyDescent="0.2">
      <c r="B99" s="1" t="s">
        <v>23</v>
      </c>
      <c r="D99" s="3">
        <f>+D101-D100</f>
        <v>3020</v>
      </c>
    </row>
    <row r="100" spans="2:4" x14ac:dyDescent="0.2">
      <c r="B100" s="1" t="s">
        <v>24</v>
      </c>
      <c r="D100" s="1">
        <f>+D105</f>
        <v>900</v>
      </c>
    </row>
    <row r="101" spans="2:4" x14ac:dyDescent="0.2">
      <c r="B101" s="1" t="s">
        <v>26</v>
      </c>
      <c r="D101" s="3">
        <f>+D97</f>
        <v>3920</v>
      </c>
    </row>
    <row r="103" spans="2:4" x14ac:dyDescent="0.2">
      <c r="B103" s="1" t="s">
        <v>27</v>
      </c>
      <c r="D103" s="1">
        <f>2300-2000</f>
        <v>300</v>
      </c>
    </row>
    <row r="104" spans="2:4" x14ac:dyDescent="0.2">
      <c r="B104" s="1" t="s">
        <v>28</v>
      </c>
      <c r="D104" s="1">
        <v>600</v>
      </c>
    </row>
    <row r="105" spans="2:4" x14ac:dyDescent="0.2">
      <c r="D105" s="1">
        <f>SUM(D103:D104)</f>
        <v>900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4FC6-EA5E-4EE2-9DCB-20ABD0FB72F1}">
  <sheetPr codeName="Sheet3"/>
  <dimension ref="A1:G36"/>
  <sheetViews>
    <sheetView zoomScale="160" zoomScaleNormal="160" workbookViewId="0">
      <selection activeCell="C32" sqref="C32"/>
    </sheetView>
  </sheetViews>
  <sheetFormatPr defaultRowHeight="12" x14ac:dyDescent="0.2"/>
  <cols>
    <col min="1" max="16384" width="9.140625" style="1"/>
  </cols>
  <sheetData>
    <row r="1" spans="1:6" ht="15" x14ac:dyDescent="0.25">
      <c r="A1" s="2" t="s">
        <v>0</v>
      </c>
    </row>
    <row r="2" spans="1:6" x14ac:dyDescent="0.2">
      <c r="B2" s="1" t="s">
        <v>32</v>
      </c>
    </row>
    <row r="4" spans="1:6" x14ac:dyDescent="0.2">
      <c r="D4" s="7">
        <v>41729</v>
      </c>
      <c r="E4" s="1" t="s">
        <v>48</v>
      </c>
      <c r="F4" s="7">
        <v>42094</v>
      </c>
    </row>
    <row r="5" spans="1:6" x14ac:dyDescent="0.2">
      <c r="B5" s="1" t="s">
        <v>13</v>
      </c>
      <c r="D5" s="5">
        <v>10000</v>
      </c>
      <c r="E5" s="5"/>
      <c r="F5" s="5">
        <f>+D5+E5</f>
        <v>10000</v>
      </c>
    </row>
    <row r="6" spans="1:6" x14ac:dyDescent="0.2">
      <c r="B6" s="1" t="s">
        <v>12</v>
      </c>
      <c r="D6" s="5">
        <v>4000</v>
      </c>
      <c r="E6" s="5"/>
      <c r="F6" s="5">
        <f t="shared" ref="F6:F9" si="0">+D6+E6</f>
        <v>4000</v>
      </c>
    </row>
    <row r="7" spans="1:6" x14ac:dyDescent="0.2">
      <c r="B7" s="1" t="s">
        <v>33</v>
      </c>
      <c r="D7" s="5">
        <v>2500</v>
      </c>
      <c r="E7" s="5"/>
      <c r="F7" s="5">
        <f t="shared" si="0"/>
        <v>2500</v>
      </c>
    </row>
    <row r="8" spans="1:6" x14ac:dyDescent="0.2">
      <c r="B8" s="1" t="s">
        <v>11</v>
      </c>
      <c r="D8" s="5">
        <v>1500</v>
      </c>
      <c r="E8" s="5">
        <v>-350</v>
      </c>
      <c r="F8" s="5">
        <f t="shared" si="0"/>
        <v>1150</v>
      </c>
    </row>
    <row r="9" spans="1:6" x14ac:dyDescent="0.2">
      <c r="B9" s="1" t="s">
        <v>10</v>
      </c>
      <c r="D9" s="5">
        <v>6000</v>
      </c>
      <c r="E9" s="5">
        <f>+G26+G27</f>
        <v>400</v>
      </c>
      <c r="F9" s="5">
        <f t="shared" si="0"/>
        <v>6400</v>
      </c>
    </row>
    <row r="10" spans="1:6" ht="12.75" thickBot="1" x14ac:dyDescent="0.25">
      <c r="D10" s="6">
        <f>SUM(D5:D9)</f>
        <v>24000</v>
      </c>
      <c r="E10" s="5"/>
      <c r="F10" s="6">
        <f>SUM(F5:F9)</f>
        <v>24050</v>
      </c>
    </row>
    <row r="11" spans="1:6" ht="12.75" thickTop="1" x14ac:dyDescent="0.2">
      <c r="E11" s="5"/>
    </row>
    <row r="14" spans="1:6" x14ac:dyDescent="0.2">
      <c r="B14" s="1" t="s">
        <v>34</v>
      </c>
    </row>
    <row r="15" spans="1:6" x14ac:dyDescent="0.2">
      <c r="B15" s="7"/>
      <c r="D15" s="7">
        <v>41729</v>
      </c>
      <c r="E15" s="7">
        <v>42094</v>
      </c>
    </row>
    <row r="16" spans="1:6" x14ac:dyDescent="0.2">
      <c r="B16" s="1" t="s">
        <v>35</v>
      </c>
      <c r="D16" s="1">
        <v>120</v>
      </c>
    </row>
    <row r="17" spans="2:7" x14ac:dyDescent="0.2">
      <c r="B17" s="1" t="s">
        <v>36</v>
      </c>
      <c r="D17" s="1">
        <v>0</v>
      </c>
    </row>
    <row r="18" spans="2:7" x14ac:dyDescent="0.2">
      <c r="B18" s="1" t="s">
        <v>37</v>
      </c>
      <c r="E18" s="1">
        <v>50</v>
      </c>
    </row>
    <row r="19" spans="2:7" x14ac:dyDescent="0.2">
      <c r="B19" s="1" t="s">
        <v>38</v>
      </c>
      <c r="E19" s="1">
        <v>30</v>
      </c>
    </row>
    <row r="21" spans="2:7" x14ac:dyDescent="0.2">
      <c r="B21" s="1" t="s">
        <v>40</v>
      </c>
      <c r="C21" s="1">
        <f>+D16+E18-E19</f>
        <v>140</v>
      </c>
      <c r="D21" s="1" t="s">
        <v>41</v>
      </c>
    </row>
    <row r="23" spans="2:7" x14ac:dyDescent="0.2">
      <c r="E23" s="1" t="s">
        <v>46</v>
      </c>
      <c r="F23" s="1" t="s">
        <v>47</v>
      </c>
      <c r="G23" s="1" t="s">
        <v>10</v>
      </c>
    </row>
    <row r="24" spans="2:7" x14ac:dyDescent="0.2">
      <c r="B24" s="1" t="s">
        <v>45</v>
      </c>
      <c r="E24" s="5">
        <v>6000</v>
      </c>
      <c r="F24" s="5"/>
      <c r="G24" s="5">
        <f>SUM(E24:F24)</f>
        <v>6000</v>
      </c>
    </row>
    <row r="25" spans="2:7" x14ac:dyDescent="0.2">
      <c r="B25" s="1" t="s">
        <v>44</v>
      </c>
      <c r="E25" s="5">
        <f>+D16+E18-E19</f>
        <v>140</v>
      </c>
      <c r="F25" s="5"/>
      <c r="G25" s="5">
        <f>SUM(E25:F25)</f>
        <v>140</v>
      </c>
    </row>
    <row r="26" spans="2:7" x14ac:dyDescent="0.2">
      <c r="B26" s="1" t="s">
        <v>39</v>
      </c>
      <c r="E26" s="5">
        <v>1100</v>
      </c>
      <c r="F26" s="5"/>
      <c r="G26" s="5">
        <f>SUM(E26:F26)</f>
        <v>1100</v>
      </c>
    </row>
    <row r="27" spans="2:7" x14ac:dyDescent="0.2">
      <c r="B27" s="1" t="s">
        <v>42</v>
      </c>
      <c r="E27" s="5"/>
      <c r="F27" s="5">
        <v>-700</v>
      </c>
      <c r="G27" s="5">
        <f>SUM(E27:F27)</f>
        <v>-700</v>
      </c>
    </row>
    <row r="28" spans="2:7" x14ac:dyDescent="0.2">
      <c r="B28" s="1" t="s">
        <v>43</v>
      </c>
      <c r="E28" s="5"/>
      <c r="F28" s="5">
        <v>-50</v>
      </c>
      <c r="G28" s="5">
        <f>SUM(E28:F28)</f>
        <v>-50</v>
      </c>
    </row>
    <row r="29" spans="2:7" ht="12.75" thickBot="1" x14ac:dyDescent="0.25">
      <c r="E29" s="6">
        <f>SUM(E24:E28)</f>
        <v>7240</v>
      </c>
      <c r="F29" s="6">
        <f>SUM(F24:F28)</f>
        <v>-750</v>
      </c>
      <c r="G29" s="6">
        <f>SUM(G24:G28)</f>
        <v>6490</v>
      </c>
    </row>
    <row r="30" spans="2:7" ht="12.75" thickTop="1" x14ac:dyDescent="0.2"/>
    <row r="36" spans="5:5" x14ac:dyDescent="0.2">
      <c r="E36" s="3"/>
    </row>
  </sheetData>
  <hyperlinks>
    <hyperlink ref="A1" location="Main!A1" display="Main" xr:uid="{81BBD927-8A14-4875-AC95-7FE6721C373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AD45-69EC-4637-9C0E-A8071FBC55FE}">
  <sheetPr codeName="Sheet4"/>
  <dimension ref="A1:G27"/>
  <sheetViews>
    <sheetView tabSelected="1" topLeftCell="M4" zoomScale="160" zoomScaleNormal="160" workbookViewId="0">
      <selection activeCell="V23" sqref="V23"/>
    </sheetView>
  </sheetViews>
  <sheetFormatPr defaultRowHeight="12" x14ac:dyDescent="0.2"/>
  <cols>
    <col min="1" max="16384" width="9.140625" style="1"/>
  </cols>
  <sheetData>
    <row r="1" spans="1:7" ht="15" x14ac:dyDescent="0.25">
      <c r="A1" s="2" t="s">
        <v>0</v>
      </c>
    </row>
    <row r="4" spans="1:7" x14ac:dyDescent="0.2">
      <c r="E4" s="1" t="s">
        <v>46</v>
      </c>
      <c r="F4" s="1" t="s">
        <v>47</v>
      </c>
      <c r="G4" s="1" t="s">
        <v>10</v>
      </c>
    </row>
    <row r="5" spans="1:7" x14ac:dyDescent="0.2">
      <c r="B5" s="1" t="s">
        <v>45</v>
      </c>
      <c r="E5" s="5">
        <v>48622</v>
      </c>
      <c r="F5" s="5"/>
      <c r="G5" s="5">
        <f>SUM(E5:F5)</f>
        <v>48622</v>
      </c>
    </row>
    <row r="6" spans="1:7" x14ac:dyDescent="0.2">
      <c r="B6" s="1" t="s">
        <v>49</v>
      </c>
      <c r="E6" s="5">
        <v>16290</v>
      </c>
      <c r="F6" s="5"/>
      <c r="G6" s="5">
        <f t="shared" ref="G6:G12" si="0">SUM(E6:F6)</f>
        <v>16290</v>
      </c>
    </row>
    <row r="7" spans="1:7" x14ac:dyDescent="0.2">
      <c r="B7" s="1" t="s">
        <v>50</v>
      </c>
      <c r="E7" s="5"/>
      <c r="F7" s="5">
        <f>-1200-2400</f>
        <v>-3600</v>
      </c>
      <c r="G7" s="5">
        <f>SUM(E7:F7)</f>
        <v>-3600</v>
      </c>
    </row>
    <row r="8" spans="1:7" x14ac:dyDescent="0.2">
      <c r="B8" s="1" t="s">
        <v>51</v>
      </c>
      <c r="E8" s="5">
        <f>5500-2600</f>
        <v>2900</v>
      </c>
      <c r="F8" s="5"/>
      <c r="G8" s="5">
        <f t="shared" si="0"/>
        <v>2900</v>
      </c>
    </row>
    <row r="9" spans="1:7" x14ac:dyDescent="0.2">
      <c r="B9" s="1" t="s">
        <v>51</v>
      </c>
      <c r="E9" s="5">
        <f>548-526</f>
        <v>22</v>
      </c>
      <c r="F9" s="5"/>
      <c r="G9" s="5">
        <f t="shared" si="0"/>
        <v>22</v>
      </c>
    </row>
    <row r="10" spans="1:7" x14ac:dyDescent="0.2">
      <c r="B10" s="1" t="s">
        <v>57</v>
      </c>
      <c r="E10" s="5">
        <v>330</v>
      </c>
      <c r="G10" s="5">
        <f>SUM(E10:E10)</f>
        <v>330</v>
      </c>
    </row>
    <row r="11" spans="1:7" x14ac:dyDescent="0.2">
      <c r="B11" s="1" t="s">
        <v>58</v>
      </c>
      <c r="E11" s="5"/>
      <c r="F11" s="5">
        <v>-600</v>
      </c>
      <c r="G11" s="5">
        <f t="shared" si="0"/>
        <v>-600</v>
      </c>
    </row>
    <row r="12" spans="1:7" x14ac:dyDescent="0.2">
      <c r="B12" s="1" t="s">
        <v>59</v>
      </c>
      <c r="E12" s="5"/>
      <c r="F12" s="5">
        <v>-40</v>
      </c>
      <c r="G12" s="5">
        <f t="shared" si="0"/>
        <v>-40</v>
      </c>
    </row>
    <row r="13" spans="1:7" ht="12.75" thickBot="1" x14ac:dyDescent="0.25">
      <c r="E13" s="6">
        <f>SUM(E5:E11)</f>
        <v>68164</v>
      </c>
      <c r="F13" s="6">
        <f>SUM(F5:F12)</f>
        <v>-4240</v>
      </c>
      <c r="G13" s="6">
        <f>SUM(G5:G12)</f>
        <v>63924</v>
      </c>
    </row>
    <row r="14" spans="1:7" ht="12.75" thickTop="1" x14ac:dyDescent="0.2"/>
    <row r="20" spans="2:4" x14ac:dyDescent="0.2">
      <c r="B20" s="1" t="s">
        <v>54</v>
      </c>
      <c r="C20" s="1">
        <v>2400</v>
      </c>
    </row>
    <row r="21" spans="2:4" x14ac:dyDescent="0.2">
      <c r="B21" s="1" t="s">
        <v>52</v>
      </c>
      <c r="C21" s="1">
        <v>2100</v>
      </c>
    </row>
    <row r="22" spans="2:4" x14ac:dyDescent="0.2">
      <c r="B22" s="1" t="s">
        <v>53</v>
      </c>
      <c r="C22" s="1">
        <v>330</v>
      </c>
    </row>
    <row r="23" spans="2:4" x14ac:dyDescent="0.2">
      <c r="C23" s="1">
        <f>+C20-C21-C22</f>
        <v>-30</v>
      </c>
    </row>
    <row r="26" spans="2:4" x14ac:dyDescent="0.2">
      <c r="B26" s="1" t="s">
        <v>55</v>
      </c>
      <c r="D26" s="1">
        <v>300</v>
      </c>
    </row>
    <row r="27" spans="2:4" x14ac:dyDescent="0.2">
      <c r="B27" s="1" t="s">
        <v>56</v>
      </c>
      <c r="D27" s="1">
        <f>+C21</f>
        <v>2100</v>
      </c>
    </row>
  </sheetData>
  <hyperlinks>
    <hyperlink ref="A1" location="Main!A1" display="Main" xr:uid="{43F5168E-629C-49E7-8FB9-7AF22B659F3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166F-C998-4F84-AA9C-7E6F1E2E81FD}">
  <sheetPr codeName="Sheet5"/>
  <dimension ref="A1:B45"/>
  <sheetViews>
    <sheetView workbookViewId="0">
      <selection activeCell="B44" sqref="B44"/>
    </sheetView>
  </sheetViews>
  <sheetFormatPr defaultRowHeight="12" x14ac:dyDescent="0.2"/>
  <cols>
    <col min="1" max="16384" width="9.140625" style="1"/>
  </cols>
  <sheetData>
    <row r="1" spans="1:1" ht="15" x14ac:dyDescent="0.25">
      <c r="A1" s="2" t="s">
        <v>0</v>
      </c>
    </row>
    <row r="21" spans="2:2" x14ac:dyDescent="0.2">
      <c r="B21" s="1" t="s">
        <v>60</v>
      </c>
    </row>
    <row r="22" spans="2:2" x14ac:dyDescent="0.2">
      <c r="B22" s="1" t="s">
        <v>61</v>
      </c>
    </row>
    <row r="23" spans="2:2" x14ac:dyDescent="0.2">
      <c r="B23" s="1" t="s">
        <v>62</v>
      </c>
    </row>
    <row r="24" spans="2:2" x14ac:dyDescent="0.2">
      <c r="B24" s="1" t="s">
        <v>63</v>
      </c>
    </row>
    <row r="25" spans="2:2" x14ac:dyDescent="0.2">
      <c r="B25" s="1" t="s">
        <v>62</v>
      </c>
    </row>
    <row r="26" spans="2:2" x14ac:dyDescent="0.2">
      <c r="B26" s="1" t="s">
        <v>64</v>
      </c>
    </row>
    <row r="27" spans="2:2" x14ac:dyDescent="0.2">
      <c r="B27" s="1" t="s">
        <v>62</v>
      </c>
    </row>
    <row r="28" spans="2:2" x14ac:dyDescent="0.2">
      <c r="B28" s="1" t="s">
        <v>65</v>
      </c>
    </row>
    <row r="29" spans="2:2" x14ac:dyDescent="0.2">
      <c r="B29" s="1" t="s">
        <v>66</v>
      </c>
    </row>
    <row r="30" spans="2:2" x14ac:dyDescent="0.2">
      <c r="B30" s="1" t="s">
        <v>67</v>
      </c>
    </row>
    <row r="31" spans="2:2" x14ac:dyDescent="0.2">
      <c r="B31" s="1" t="s">
        <v>62</v>
      </c>
    </row>
    <row r="32" spans="2:2" x14ac:dyDescent="0.2">
      <c r="B32" s="1" t="s">
        <v>68</v>
      </c>
    </row>
    <row r="33" spans="2:2" x14ac:dyDescent="0.2">
      <c r="B33" s="1" t="s">
        <v>62</v>
      </c>
    </row>
    <row r="34" spans="2:2" x14ac:dyDescent="0.2">
      <c r="B34" s="1" t="s">
        <v>69</v>
      </c>
    </row>
    <row r="35" spans="2:2" x14ac:dyDescent="0.2">
      <c r="B35" s="1" t="s">
        <v>66</v>
      </c>
    </row>
    <row r="36" spans="2:2" x14ac:dyDescent="0.2">
      <c r="B36" s="1" t="s">
        <v>70</v>
      </c>
    </row>
    <row r="37" spans="2:2" x14ac:dyDescent="0.2">
      <c r="B37" s="1" t="s">
        <v>66</v>
      </c>
    </row>
    <row r="38" spans="2:2" x14ac:dyDescent="0.2">
      <c r="B38" s="1" t="s">
        <v>71</v>
      </c>
    </row>
    <row r="39" spans="2:2" x14ac:dyDescent="0.2">
      <c r="B39" s="1" t="s">
        <v>66</v>
      </c>
    </row>
    <row r="40" spans="2:2" x14ac:dyDescent="0.2">
      <c r="B40" s="1" t="s">
        <v>72</v>
      </c>
    </row>
    <row r="41" spans="2:2" x14ac:dyDescent="0.2">
      <c r="B41" s="1" t="s">
        <v>66</v>
      </c>
    </row>
    <row r="42" spans="2:2" x14ac:dyDescent="0.2">
      <c r="B42" s="1" t="s">
        <v>73</v>
      </c>
    </row>
    <row r="43" spans="2:2" x14ac:dyDescent="0.2">
      <c r="B43" s="1" t="s">
        <v>62</v>
      </c>
    </row>
    <row r="44" spans="2:2" x14ac:dyDescent="0.2">
      <c r="B44" s="1" t="s">
        <v>74</v>
      </c>
    </row>
    <row r="45" spans="2:2" x14ac:dyDescent="0.2">
      <c r="B45" s="1" t="s">
        <v>62</v>
      </c>
    </row>
  </sheetData>
  <hyperlinks>
    <hyperlink ref="A1" location="Main!A1" display="Main" xr:uid="{BF07B313-6579-4041-AA70-A255CB1FD5B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16</vt:lpstr>
      <vt:lpstr>WSE16.1</vt:lpstr>
      <vt:lpstr>WSE16.2</vt:lpstr>
      <vt:lpstr>WSE16.3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2023-05-28T18:55:39Z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