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391" documentId="8_{A7061520-38C6-4548-A697-98A98EC967F4}" xr6:coauthVersionLast="47" xr6:coauthVersionMax="47" xr10:uidLastSave="{81D2AA2F-ACAB-4CD0-8C56-87A53EE93597}"/>
  <bookViews>
    <workbookView xWindow="5025" yWindow="5025" windowWidth="28800" windowHeight="15435" firstSheet="1" activeTab="5" xr2:uid="{5DE79D18-A7DC-45EE-96BD-1AC3843D2D9E}"/>
  </bookViews>
  <sheets>
    <sheet name="Main" sheetId="1" r:id="rId1"/>
    <sheet name="Module 24" sheetId="2" r:id="rId2"/>
    <sheet name="WSE24.1" sheetId="3" r:id="rId3"/>
    <sheet name="WSE24.2" sheetId="4" r:id="rId4"/>
    <sheet name="WSE24.3" sheetId="5" r:id="rId5"/>
    <sheet name="WSE24.4" sheetId="6" r:id="rId6"/>
    <sheet name="WSE24.5" sheetId="7" r:id="rId7"/>
    <sheet name="WSE24.6" sheetId="8" r:id="rId8"/>
    <sheet name="WSE24.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5" l="1"/>
  <c r="G143" i="5"/>
  <c r="G140" i="5"/>
  <c r="F138" i="5"/>
  <c r="G135" i="5"/>
  <c r="F133" i="5"/>
  <c r="F132" i="5"/>
  <c r="F131" i="5"/>
  <c r="G128" i="5"/>
  <c r="F127" i="5"/>
  <c r="F126" i="5"/>
  <c r="F125" i="5"/>
  <c r="F120" i="5"/>
  <c r="F119" i="5"/>
  <c r="F118" i="5"/>
  <c r="F117" i="5"/>
  <c r="F115" i="5"/>
  <c r="F121" i="5" s="1"/>
  <c r="E106" i="5"/>
  <c r="E104" i="5"/>
  <c r="E102" i="5"/>
  <c r="E98" i="5"/>
  <c r="E97" i="5"/>
  <c r="E89" i="5"/>
  <c r="E90" i="5" s="1"/>
  <c r="E92" i="5" s="1"/>
  <c r="E84" i="5"/>
  <c r="E78" i="5"/>
  <c r="E75" i="5"/>
  <c r="E77" i="5" s="1"/>
  <c r="E70" i="5"/>
  <c r="E68" i="5"/>
  <c r="E65" i="5"/>
  <c r="E61" i="5"/>
  <c r="E59" i="5"/>
  <c r="E58" i="5"/>
  <c r="E52" i="5"/>
  <c r="E53" i="5" s="1"/>
  <c r="E55" i="5" s="1"/>
  <c r="E47" i="5"/>
  <c r="E46" i="5"/>
  <c r="D47" i="5"/>
  <c r="D46" i="5"/>
  <c r="C47" i="5"/>
  <c r="C46" i="5"/>
  <c r="D41" i="5"/>
  <c r="E103" i="5" s="1"/>
  <c r="E32" i="5"/>
  <c r="E28" i="5"/>
  <c r="E23" i="5"/>
  <c r="E16" i="5"/>
  <c r="E11" i="5"/>
  <c r="D32" i="5"/>
  <c r="D28" i="5"/>
  <c r="D23" i="5"/>
  <c r="D16" i="5"/>
  <c r="D11" i="5"/>
  <c r="E130" i="4"/>
  <c r="E131" i="4"/>
  <c r="E132" i="4" s="1"/>
  <c r="E144" i="4" s="1"/>
  <c r="E141" i="4"/>
  <c r="E143" i="4"/>
  <c r="E142" i="4"/>
  <c r="D132" i="4"/>
  <c r="C132" i="4"/>
  <c r="F123" i="4"/>
  <c r="F121" i="4"/>
  <c r="F119" i="4"/>
  <c r="F117" i="4"/>
  <c r="E116" i="4"/>
  <c r="E115" i="4"/>
  <c r="E114" i="4"/>
  <c r="F111" i="4"/>
  <c r="E109" i="4"/>
  <c r="E65" i="4"/>
  <c r="E110" i="4"/>
  <c r="F106" i="4"/>
  <c r="E105" i="4"/>
  <c r="E104" i="4"/>
  <c r="E103" i="4"/>
  <c r="E102" i="4"/>
  <c r="E101" i="4"/>
  <c r="E91" i="4"/>
  <c r="E92" i="4"/>
  <c r="E94" i="4" s="1"/>
  <c r="E85" i="4"/>
  <c r="E78" i="4"/>
  <c r="E76" i="4"/>
  <c r="E75" i="4"/>
  <c r="E77" i="4" s="1"/>
  <c r="E71" i="4"/>
  <c r="E63" i="4"/>
  <c r="E54" i="4"/>
  <c r="E56" i="4" s="1"/>
  <c r="E47" i="4"/>
  <c r="E49" i="4" s="1"/>
  <c r="E41" i="4"/>
  <c r="E36" i="4"/>
  <c r="E37" i="4"/>
  <c r="E40" i="4" s="1"/>
  <c r="E42" i="4" s="1"/>
  <c r="E30" i="4"/>
  <c r="E32" i="4" s="1"/>
  <c r="E469" i="2"/>
  <c r="E462" i="2"/>
  <c r="K455" i="2"/>
  <c r="E455" i="2"/>
  <c r="E454" i="2"/>
  <c r="E453" i="2"/>
  <c r="E452" i="2"/>
  <c r="E451" i="2"/>
  <c r="E450" i="2"/>
  <c r="E60" i="5" l="1"/>
  <c r="E62" i="5" s="1"/>
  <c r="E48" i="5"/>
  <c r="F124" i="5" s="1"/>
  <c r="E69" i="5"/>
  <c r="E71" i="5" s="1"/>
  <c r="D48" i="5"/>
  <c r="F123" i="5" s="1"/>
  <c r="C48" i="5"/>
  <c r="F122" i="5" s="1"/>
  <c r="E79" i="5"/>
  <c r="E99" i="5"/>
  <c r="E105" i="5"/>
  <c r="E107" i="5" s="1"/>
  <c r="D33" i="5"/>
  <c r="D34" i="5" s="1"/>
  <c r="D17" i="5"/>
  <c r="E33" i="5"/>
  <c r="E34" i="5" s="1"/>
  <c r="E17" i="5"/>
  <c r="E145" i="4"/>
  <c r="E79" i="4"/>
  <c r="C385" i="2"/>
  <c r="C386" i="2" s="1"/>
  <c r="E350" i="2"/>
  <c r="E352" i="2" s="1"/>
  <c r="D311" i="2"/>
  <c r="D312" i="2" s="1"/>
  <c r="D314" i="2" s="1"/>
  <c r="E279" i="2"/>
  <c r="D279" i="2"/>
  <c r="E280" i="2"/>
  <c r="D280" i="2"/>
  <c r="E278" i="2"/>
  <c r="D278" i="2"/>
  <c r="D376" i="2" l="1"/>
  <c r="D378" i="2" s="1"/>
  <c r="D380" i="2" s="1"/>
  <c r="C388" i="2"/>
  <c r="D281" i="2"/>
  <c r="E281" i="2"/>
  <c r="D80" i="3" l="1"/>
  <c r="D79" i="3"/>
  <c r="D78" i="3"/>
  <c r="D47" i="3"/>
  <c r="D45" i="3"/>
  <c r="E62" i="3"/>
  <c r="E61" i="3"/>
  <c r="D62" i="3"/>
  <c r="D61" i="3"/>
  <c r="C62" i="3"/>
  <c r="C61" i="3"/>
  <c r="D69" i="3"/>
  <c r="D46" i="3"/>
  <c r="D68" i="3"/>
  <c r="D70" i="3"/>
  <c r="D67" i="3"/>
  <c r="D49" i="3"/>
  <c r="D44" i="3"/>
  <c r="D37" i="3"/>
  <c r="D39" i="3"/>
  <c r="D36" i="3"/>
  <c r="D35" i="3"/>
  <c r="D10" i="3"/>
  <c r="D14" i="3" s="1"/>
  <c r="D65" i="3" s="1"/>
  <c r="D208" i="2"/>
  <c r="D213" i="2"/>
  <c r="D212" i="2"/>
  <c r="D211" i="2"/>
  <c r="D210" i="2"/>
  <c r="D209" i="2"/>
  <c r="D161" i="2"/>
  <c r="D159" i="2"/>
  <c r="D157" i="2"/>
  <c r="D156" i="2"/>
  <c r="D134" i="2"/>
  <c r="D136" i="2" s="1"/>
  <c r="D166" i="2" s="1"/>
  <c r="D214" i="2" l="1"/>
  <c r="C63" i="3"/>
  <c r="D72" i="3" s="1"/>
  <c r="D71" i="3"/>
  <c r="E63" i="3"/>
  <c r="D74" i="3" s="1"/>
  <c r="D63" i="3"/>
  <c r="D73" i="3" s="1"/>
  <c r="D48" i="3"/>
  <c r="D50" i="3" s="1"/>
  <c r="D55" i="3" s="1"/>
  <c r="D38" i="3"/>
  <c r="D40" i="3" s="1"/>
  <c r="D54" i="3" s="1"/>
  <c r="D160" i="2"/>
  <c r="D162" i="2" s="1"/>
  <c r="D167" i="2" s="1"/>
  <c r="D168" i="2" s="1"/>
  <c r="D75" i="3" l="1"/>
  <c r="D56" i="3"/>
</calcChain>
</file>

<file path=xl/sharedStrings.xml><?xml version="1.0" encoding="utf-8"?>
<sst xmlns="http://schemas.openxmlformats.org/spreadsheetml/2006/main" count="471" uniqueCount="332">
  <si>
    <t>Main</t>
  </si>
  <si>
    <t>Module 24 - Statement of Cash Flows</t>
  </si>
  <si>
    <t>Module 24</t>
  </si>
  <si>
    <t>IAS 7</t>
  </si>
  <si>
    <t>FA Module 18</t>
  </si>
  <si>
    <t>allows user to evaluate the:</t>
  </si>
  <si>
    <t>changes in net assets</t>
  </si>
  <si>
    <t>financial structure of an entity (incl.  Liquididity and solvency)</t>
  </si>
  <si>
    <t>ability of an entity to adapt to changing circumstances and opportunities</t>
  </si>
  <si>
    <t>when doing cashflow - assume the overdraft is part of cash</t>
  </si>
  <si>
    <t>cash less the overdraft</t>
  </si>
  <si>
    <t>overdraft is callable on demand - so not cash, or cash equivalent</t>
  </si>
  <si>
    <t>operating activities</t>
  </si>
  <si>
    <t>investing activities</t>
  </si>
  <si>
    <t>financing activities</t>
  </si>
  <si>
    <t>text book part A - IAS 7 has a pro-forma CF</t>
  </si>
  <si>
    <t>net change plus opening balance = cash and cash equivalents at year end</t>
  </si>
  <si>
    <t>cash generated from operations</t>
  </si>
  <si>
    <t>taxes paid</t>
  </si>
  <si>
    <t>dividends paid and received</t>
  </si>
  <si>
    <t>indirect takes the PBT then adjusts it for non-cash itens</t>
  </si>
  <si>
    <t>the direct method does it forward</t>
  </si>
  <si>
    <t>take out non-operating items</t>
  </si>
  <si>
    <t>add in the working capital movements</t>
  </si>
  <si>
    <t>indirect</t>
  </si>
  <si>
    <t>Direct</t>
  </si>
  <si>
    <t>Entities are encouraged to use the direct method</t>
  </si>
  <si>
    <t>The question will request one of the moethods be used</t>
  </si>
  <si>
    <t>cash receipts</t>
  </si>
  <si>
    <t>opening AR</t>
  </si>
  <si>
    <t>plus revenue</t>
  </si>
  <si>
    <t>less closing receivables</t>
  </si>
  <si>
    <t>equals the net receipts</t>
  </si>
  <si>
    <t>then ajdust for bad detb,  deduct increase in bad debt allce</t>
  </si>
  <si>
    <t>add back a decrease in bd allce</t>
  </si>
  <si>
    <t>the increase/decrease in allce can make it appear as though cash has in/out flowed where it hasn't so - needs to bee adjusted for</t>
  </si>
  <si>
    <t>Activity 1</t>
  </si>
  <si>
    <t>opening trade receivables</t>
  </si>
  <si>
    <t>revenue</t>
  </si>
  <si>
    <t>closing trade receivables</t>
  </si>
  <si>
    <t>less: Bad debts</t>
  </si>
  <si>
    <t>add: increase in allces</t>
  </si>
  <si>
    <t>cash receipts from customers</t>
  </si>
  <si>
    <t xml:space="preserve">COS </t>
  </si>
  <si>
    <t>opening stock</t>
  </si>
  <si>
    <t>add: purchases</t>
  </si>
  <si>
    <t>x</t>
  </si>
  <si>
    <t>less: closing stock</t>
  </si>
  <si>
    <t>(x)</t>
  </si>
  <si>
    <t>Cos</t>
  </si>
  <si>
    <t xml:space="preserve">less: opening stock </t>
  </si>
  <si>
    <t>add: closing stock</t>
  </si>
  <si>
    <t>prucahses</t>
  </si>
  <si>
    <t>Opening Trade payables, accurals (less prepayments) and provision</t>
  </si>
  <si>
    <t>Purchases</t>
  </si>
  <si>
    <t>Distribution costs</t>
  </si>
  <si>
    <t>admin expenses</t>
  </si>
  <si>
    <t>closing trade payables, accruals, (less prepayments) and provision</t>
  </si>
  <si>
    <t>Cash paid to suppliers and emplpyees</t>
  </si>
  <si>
    <t>cash flows from operating activities</t>
  </si>
  <si>
    <t>cash paid to suppliers and employees</t>
  </si>
  <si>
    <t>Activity 2 - continues on from Activity 1</t>
  </si>
  <si>
    <t>admin cahrge less depr, less BD, less increase in BD allce, add back gain on sale</t>
  </si>
  <si>
    <t>less: cash paid to suppliers and employees</t>
  </si>
  <si>
    <t>Indirect method</t>
  </si>
  <si>
    <t>begin with PBT then add or deduct the non-cash elements</t>
  </si>
  <si>
    <t>PBT</t>
  </si>
  <si>
    <t>release of deferred income</t>
  </si>
  <si>
    <t>Activity 3</t>
  </si>
  <si>
    <t>Adjustments for :</t>
  </si>
  <si>
    <t>Finance cost</t>
  </si>
  <si>
    <t>depreciation charge</t>
  </si>
  <si>
    <t>gain on sale</t>
  </si>
  <si>
    <t>&lt;&lt;&lt;bad debts and allces are dealt with in the AR figure</t>
  </si>
  <si>
    <t>increase in inventories</t>
  </si>
  <si>
    <t>increase in prepayments</t>
  </si>
  <si>
    <t>increase in AR</t>
  </si>
  <si>
    <t>increase in AP</t>
  </si>
  <si>
    <t>decrease in accruals</t>
  </si>
  <si>
    <t>Increase in prov'n</t>
  </si>
  <si>
    <t>Cash generated from operations</t>
  </si>
  <si>
    <t>Direct and indirect method will always come out at the same answer</t>
  </si>
  <si>
    <t>if not - then there has been a problem</t>
  </si>
  <si>
    <t>Croft Ltd</t>
  </si>
  <si>
    <t>part 1 - direct method</t>
  </si>
  <si>
    <t>part 2 - indirect method</t>
  </si>
  <si>
    <t>finance cost</t>
  </si>
  <si>
    <t>distribution cost</t>
  </si>
  <si>
    <t>GP</t>
  </si>
  <si>
    <t>COS</t>
  </si>
  <si>
    <t>rev</t>
  </si>
  <si>
    <t>Deferred income</t>
  </si>
  <si>
    <t>AP</t>
  </si>
  <si>
    <t>Cash</t>
  </si>
  <si>
    <t>AR</t>
  </si>
  <si>
    <t>Inventories</t>
  </si>
  <si>
    <t>admin includes</t>
  </si>
  <si>
    <t>BD</t>
  </si>
  <si>
    <t>gain on disp.</t>
  </si>
  <si>
    <t>COS include:</t>
  </si>
  <si>
    <t>depr</t>
  </si>
  <si>
    <t>Direct Method</t>
  </si>
  <si>
    <t xml:space="preserve">Indirect method </t>
  </si>
  <si>
    <t>Working capital movements</t>
  </si>
  <si>
    <t>opening</t>
  </si>
  <si>
    <t>closing</t>
  </si>
  <si>
    <t>increase</t>
  </si>
  <si>
    <t>Inventory</t>
  </si>
  <si>
    <t>&lt;&lt;&lt;less the depr</t>
  </si>
  <si>
    <t>&lt;&lt;&lt;adjust for the amounts included</t>
  </si>
  <si>
    <t>direct method</t>
  </si>
  <si>
    <t>indirect method</t>
  </si>
  <si>
    <t>variance</t>
  </si>
  <si>
    <t>CY</t>
  </si>
  <si>
    <t>PY (open)</t>
  </si>
  <si>
    <t>CY (close)</t>
  </si>
  <si>
    <t>&lt;&lt;&lt;this part is where all the marks are</t>
  </si>
  <si>
    <t>Taxes paid</t>
  </si>
  <si>
    <t>cash outflow</t>
  </si>
  <si>
    <t>only CT is considered</t>
  </si>
  <si>
    <t>taxes paid are decudted from cash generated from operations in the calculation of cash flows from operating activities</t>
  </si>
  <si>
    <t>opening tax balances</t>
  </si>
  <si>
    <t>add: taxation for the year</t>
  </si>
  <si>
    <t>lee: closing tax balance</t>
  </si>
  <si>
    <t>opening tax balance includes:</t>
  </si>
  <si>
    <t>current tax payable and</t>
  </si>
  <si>
    <t>deferred tax liabilty/asset</t>
  </si>
  <si>
    <t>creditor</t>
  </si>
  <si>
    <t>SP</t>
  </si>
  <si>
    <t>PY</t>
  </si>
  <si>
    <t>accrued finance cost</t>
  </si>
  <si>
    <t>accrued finance income</t>
  </si>
  <si>
    <t>Finance income</t>
  </si>
  <si>
    <t>openign accured finance costs and income</t>
  </si>
  <si>
    <t>interst paid</t>
  </si>
  <si>
    <t>Interest received</t>
  </si>
  <si>
    <t>finance cost and income</t>
  </si>
  <si>
    <t>Closing accrued finance cost and income</t>
  </si>
  <si>
    <t>interest paid and received</t>
  </si>
  <si>
    <t>dividends declared in the year can be calculated by reconciling the opening and closing balance in retained earnings</t>
  </si>
  <si>
    <t>if there is dividend payable balance, it adjusts the calculated dividends declared to find dividends paid</t>
  </si>
  <si>
    <t>dividends paid are a cash flow from financing activities</t>
  </si>
  <si>
    <t>dividends received are a cash flow from investing actitivities</t>
  </si>
  <si>
    <t>Opening retained earnings</t>
  </si>
  <si>
    <t>profit for the year</t>
  </si>
  <si>
    <t>issue of bonus shares</t>
  </si>
  <si>
    <t>closing retained earnings</t>
  </si>
  <si>
    <t>Dividends paid</t>
  </si>
  <si>
    <t>£'000</t>
  </si>
  <si>
    <t>carrying amount of disposals</t>
  </si>
  <si>
    <t>Illustration: Cash purchases of property, plant and equipment</t>
  </si>
  <si>
    <t>Opening carrying amount</t>
  </si>
  <si>
    <t>Carrying amount of disposals</t>
  </si>
  <si>
    <t>Depreciation charge for year</t>
  </si>
  <si>
    <t>Revaluation increases</t>
  </si>
  <si>
    <t>Right-of-use assets under new leases</t>
  </si>
  <si>
    <t>Closing carrying amount</t>
  </si>
  <si>
    <t>Purchases of property, plant and equipment</t>
  </si>
  <si>
    <t>&lt;&lt;&lt;this should reconcile to the additions line in PPE (adjusted fro ROUA)</t>
  </si>
  <si>
    <t>Activity 6</t>
  </si>
  <si>
    <t>revaluation increase</t>
  </si>
  <si>
    <t>depr charge for year</t>
  </si>
  <si>
    <t>NBV at disposal</t>
  </si>
  <si>
    <t>ROUA under new lease</t>
  </si>
  <si>
    <t>Closing NBV</t>
  </si>
  <si>
    <t>purchase of PPE</t>
  </si>
  <si>
    <t>diposal</t>
  </si>
  <si>
    <t>cost</t>
  </si>
  <si>
    <t>NBV</t>
  </si>
  <si>
    <t>proceeds</t>
  </si>
  <si>
    <t>loss on disp</t>
  </si>
  <si>
    <t>AD</t>
  </si>
  <si>
    <t>diposal of Machinery</t>
  </si>
  <si>
    <t>Cashflows from financing activities</t>
  </si>
  <si>
    <t>Cashflows from investing activities</t>
  </si>
  <si>
    <t>Note that the following do not result in cash flows:</t>
  </si>
  <si>
    <t>• Issue of bonus shares;</t>
  </si>
  <si>
    <t>• Conversion of debt to equity.</t>
  </si>
  <si>
    <t>See modules 15, 28 &amp; 14.</t>
  </si>
  <si>
    <t>• Shares issued in consideration for the acquisition of an investment in a subsidiary; and</t>
  </si>
  <si>
    <t>Activity 7:  Financing activities</t>
  </si>
  <si>
    <t>Proceeds from issue of share capital</t>
  </si>
  <si>
    <t>Opening share capital and share premium</t>
  </si>
  <si>
    <t>Conversion of debt</t>
  </si>
  <si>
    <t>Closing share capital and share premium</t>
  </si>
  <si>
    <t>&lt;&lt;&lt;cash</t>
  </si>
  <si>
    <t>&lt;&lt;&lt;non-cash</t>
  </si>
  <si>
    <t>&lt;&lt;non-cash</t>
  </si>
  <si>
    <t xml:space="preserve">opening </t>
  </si>
  <si>
    <t>conversion</t>
  </si>
  <si>
    <t>bonus</t>
  </si>
  <si>
    <t>clsongin</t>
  </si>
  <si>
    <t>issue</t>
  </si>
  <si>
    <t>checksum</t>
  </si>
  <si>
    <t>Proceeds from long-term borrowings</t>
  </si>
  <si>
    <t>Opening loan payable</t>
  </si>
  <si>
    <t>Closing loan payeable</t>
  </si>
  <si>
    <t>Proceeds from LT borrowings</t>
  </si>
  <si>
    <t>Net cash from financing activites</t>
  </si>
  <si>
    <t>Cash flows from financing activities</t>
  </si>
  <si>
    <t>proceeds from LT borrowings</t>
  </si>
  <si>
    <t>Net cash from financing activities</t>
  </si>
  <si>
    <t>Reds plc</t>
  </si>
  <si>
    <t>Cash receipts from custoemrs</t>
  </si>
  <si>
    <t>Opening AR</t>
  </si>
  <si>
    <t>Revenue</t>
  </si>
  <si>
    <t>Closing AR</t>
  </si>
  <si>
    <t>Cash paid to suppliers and Ee's</t>
  </si>
  <si>
    <t>Opening AP</t>
  </si>
  <si>
    <t>purchases</t>
  </si>
  <si>
    <t>admin exp.</t>
  </si>
  <si>
    <t>distribution exp.</t>
  </si>
  <si>
    <t>&lt;&lt;less depr, less loss on disposal</t>
  </si>
  <si>
    <t>Closing AP</t>
  </si>
  <si>
    <t>Cash paid to suppliers and EE's</t>
  </si>
  <si>
    <t>Interest paid</t>
  </si>
  <si>
    <t>opening accrued finance cost</t>
  </si>
  <si>
    <t>Closing accured finance cost</t>
  </si>
  <si>
    <t>Opening current tax payable</t>
  </si>
  <si>
    <t>taxation</t>
  </si>
  <si>
    <t>Closing current tax payable</t>
  </si>
  <si>
    <t>Purchase of PPE</t>
  </si>
  <si>
    <t>Opening PPE</t>
  </si>
  <si>
    <t>Depr'n charge</t>
  </si>
  <si>
    <t>Closing PPE</t>
  </si>
  <si>
    <t>Proceeds from sale of PPE</t>
  </si>
  <si>
    <t>Carrying amount</t>
  </si>
  <si>
    <t>Loss on disposal</t>
  </si>
  <si>
    <t>Poceeds from issue of share capital</t>
  </si>
  <si>
    <t>Proceeds from LT borrowing</t>
  </si>
  <si>
    <t>Opening debentures</t>
  </si>
  <si>
    <t>closing debentures</t>
  </si>
  <si>
    <t>Opening RE</t>
  </si>
  <si>
    <t>Closing retained earnings</t>
  </si>
  <si>
    <t>Statement of cashflows</t>
  </si>
  <si>
    <t>YE 31/12/2023</t>
  </si>
  <si>
    <t>Cash flows from operating activities</t>
  </si>
  <si>
    <t>interest paid</t>
  </si>
  <si>
    <t>Net cash from operating activities</t>
  </si>
  <si>
    <t>cash flows from investing activites</t>
  </si>
  <si>
    <t>proceeds from sale of PPE</t>
  </si>
  <si>
    <t>net cash used in investing activities</t>
  </si>
  <si>
    <t>proceeds from issue of share capital</t>
  </si>
  <si>
    <t>dividends paid</t>
  </si>
  <si>
    <t>net cash from financing activities</t>
  </si>
  <si>
    <t>Net inccrease in cash and cash equivalents</t>
  </si>
  <si>
    <t>cash and equivalents at open</t>
  </si>
  <si>
    <t>cash and cash equivalents at clost</t>
  </si>
  <si>
    <t>per FS</t>
  </si>
  <si>
    <t>zero check</t>
  </si>
  <si>
    <t xml:space="preserve">closing </t>
  </si>
  <si>
    <t>movement</t>
  </si>
  <si>
    <t>inventory</t>
  </si>
  <si>
    <t>Adjustements for:</t>
  </si>
  <si>
    <t>deprectiation charges</t>
  </si>
  <si>
    <t>loss on disposal of PPE</t>
  </si>
  <si>
    <t>Increase in inventories</t>
  </si>
  <si>
    <t>Decrease in AR</t>
  </si>
  <si>
    <t>decrease in AP</t>
  </si>
  <si>
    <t>&lt;&lt;&lt;74 apparently</t>
  </si>
  <si>
    <t>MacWhisky plc</t>
  </si>
  <si>
    <t>YE</t>
  </si>
  <si>
    <t>gain on disposal</t>
  </si>
  <si>
    <t>inventories</t>
  </si>
  <si>
    <t>TR</t>
  </si>
  <si>
    <t>TP</t>
  </si>
  <si>
    <t>clolsing</t>
  </si>
  <si>
    <t>opening accrued finance costs</t>
  </si>
  <si>
    <t>Finance costs</t>
  </si>
  <si>
    <t>PAT</t>
  </si>
  <si>
    <t>TAX</t>
  </si>
  <si>
    <t>finance income</t>
  </si>
  <si>
    <t>E+L</t>
  </si>
  <si>
    <t>L</t>
  </si>
  <si>
    <t>CL</t>
  </si>
  <si>
    <t>current tax</t>
  </si>
  <si>
    <t>NCL</t>
  </si>
  <si>
    <t>lease payable</t>
  </si>
  <si>
    <t>convertible debt</t>
  </si>
  <si>
    <t>loan payable</t>
  </si>
  <si>
    <t>E</t>
  </si>
  <si>
    <t>RVS</t>
  </si>
  <si>
    <t>reserve for convertible debt</t>
  </si>
  <si>
    <t>RE</t>
  </si>
  <si>
    <t>SC</t>
  </si>
  <si>
    <t>A</t>
  </si>
  <si>
    <t>Investments</t>
  </si>
  <si>
    <t>PPE</t>
  </si>
  <si>
    <t>Closing accrued finance costs</t>
  </si>
  <si>
    <t>opening current tax payable</t>
  </si>
  <si>
    <t>Opening</t>
  </si>
  <si>
    <t>Depr charge</t>
  </si>
  <si>
    <t>Disposal</t>
  </si>
  <si>
    <t>ROUA</t>
  </si>
  <si>
    <t>PPE additions in the year</t>
  </si>
  <si>
    <t>opening investments</t>
  </si>
  <si>
    <t>Revaluation increase</t>
  </si>
  <si>
    <t>Closing investments</t>
  </si>
  <si>
    <t>investment additions</t>
  </si>
  <si>
    <t>carrying amoun</t>
  </si>
  <si>
    <t>Opening accrued finance income</t>
  </si>
  <si>
    <t>Closing accrued finance income</t>
  </si>
  <si>
    <t>interest received</t>
  </si>
  <si>
    <t>Payment of LT borrowing</t>
  </si>
  <si>
    <t>Closing loan payable</t>
  </si>
  <si>
    <t>Sum</t>
  </si>
  <si>
    <t>Average</t>
  </si>
  <si>
    <t>Running Total</t>
  </si>
  <si>
    <t>Count</t>
  </si>
  <si>
    <t>Profit for the year</t>
  </si>
  <si>
    <t>Transfer from reserve for convertible debt</t>
  </si>
  <si>
    <t>Closing RE</t>
  </si>
  <si>
    <t>[INSERT COMPANY] plc/ Ltd</t>
  </si>
  <si>
    <t>Statement of cash flows</t>
  </si>
  <si>
    <t>For the year ended [INSERT Y/E DATE]</t>
  </si>
  <si>
    <t>Profit/ Loss before taxation</t>
  </si>
  <si>
    <t>Adjustments for:</t>
  </si>
  <si>
    <t>Depreciation of non-current assets</t>
  </si>
  <si>
    <t>Gain on sale of non-current assets</t>
  </si>
  <si>
    <t>Increase in trade and other receivables</t>
  </si>
  <si>
    <t>Decrease in trade and other payables</t>
  </si>
  <si>
    <t>Net cash from/ used in operating activities</t>
  </si>
  <si>
    <t>Cash flows from investing activities</t>
  </si>
  <si>
    <t>Purchase of non-current assets</t>
  </si>
  <si>
    <t>Proceeds from sale of non-current assets</t>
  </si>
  <si>
    <t>Purchase of other investments</t>
  </si>
  <si>
    <t>Net cash from/ used in investing activities</t>
  </si>
  <si>
    <t>Payment/ Redemption of long-term borrowings</t>
  </si>
  <si>
    <t>Net increase/ decrease in cash and cash equivalents</t>
  </si>
  <si>
    <t>Cash and cash equivalents at [INSERT FIRST DAY OF YEAR]</t>
  </si>
  <si>
    <t>Cash and cash equivalents at [INSERT Y/E DATE]</t>
  </si>
  <si>
    <t>Holmes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</si>
</sst>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0" fontId="1" fillId="0" borderId="2" xfId="0" applyFont="1" applyBorder="1"/>
    <xf numFmtId="3" fontId="1" fillId="0" borderId="0" xfId="0" applyNumberFormat="1" applyFont="1" applyBorder="1"/>
    <xf numFmtId="3" fontId="1" fillId="2" borderId="0" xfId="0" applyNumberFormat="1" applyFont="1" applyFill="1"/>
    <xf numFmtId="3" fontId="1" fillId="3" borderId="0" xfId="0" applyNumberFormat="1" applyFont="1" applyFill="1"/>
    <xf numFmtId="3" fontId="1" fillId="3" borderId="1" xfId="0" applyNumberFormat="1" applyFont="1" applyFill="1" applyBorder="1"/>
    <xf numFmtId="38" fontId="1" fillId="3" borderId="0" xfId="0" applyNumberFormat="1" applyFont="1" applyFill="1"/>
    <xf numFmtId="0" fontId="1" fillId="0" borderId="0" xfId="0" applyFont="1" applyBorder="1"/>
    <xf numFmtId="3" fontId="1" fillId="0" borderId="2" xfId="0" applyNumberFormat="1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Fill="1"/>
    <xf numFmtId="14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7</xdr:col>
      <xdr:colOff>1</xdr:colOff>
      <xdr:row>19</xdr:row>
      <xdr:rowOff>3364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DBA4D-9367-A9C1-6D9D-FB267994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2420471"/>
          <a:ext cx="3630706" cy="630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7</xdr:col>
      <xdr:colOff>0</xdr:colOff>
      <xdr:row>28</xdr:row>
      <xdr:rowOff>20870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42B48-99C6-FFB6-BFC9-3A2B5754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3654137"/>
          <a:ext cx="3636819" cy="8001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0</xdr:rowOff>
    </xdr:from>
    <xdr:to>
      <xdr:col>7</xdr:col>
      <xdr:colOff>1</xdr:colOff>
      <xdr:row>43</xdr:row>
      <xdr:rowOff>149811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94D6D-F593-A020-B7C3-BA54A447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4773706"/>
          <a:ext cx="3630706" cy="21892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53766</xdr:colOff>
      <xdr:row>66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040B8D-CD41-FA1D-FB0C-2A6BF8CF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2" y="7864929"/>
          <a:ext cx="3727694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7</xdr:col>
      <xdr:colOff>0</xdr:colOff>
      <xdr:row>81</xdr:row>
      <xdr:rowOff>95984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65476-5891-C057-9BD7-4E78AAD6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0259786"/>
          <a:ext cx="3673929" cy="20418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0</xdr:colOff>
      <xdr:row>97</xdr:row>
      <xdr:rowOff>38285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059BAB-694A-85FD-11E3-D721E107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6658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7</xdr:col>
      <xdr:colOff>0</xdr:colOff>
      <xdr:row>123</xdr:row>
      <xdr:rowOff>137069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65C779-DB73-2848-6D54-6EB72EDD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17638059"/>
          <a:ext cx="3630706" cy="186277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175</xdr:row>
      <xdr:rowOff>1</xdr:rowOff>
    </xdr:from>
    <xdr:to>
      <xdr:col>7</xdr:col>
      <xdr:colOff>0</xdr:colOff>
      <xdr:row>197</xdr:row>
      <xdr:rowOff>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00D4203-DFBD-9616-0E3F-410F57551DCC}"/>
            </a:ext>
          </a:extLst>
        </xdr:cNvPr>
        <xdr:cNvGrpSpPr/>
      </xdr:nvGrpSpPr>
      <xdr:grpSpPr>
        <a:xfrm>
          <a:off x="610915" y="26624018"/>
          <a:ext cx="3665482" cy="3323897"/>
          <a:chOff x="609600" y="26833286"/>
          <a:chExt cx="6839905" cy="5724601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6BFF8BE-AEC7-81E8-D525-83753318D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09600" y="26833286"/>
            <a:ext cx="6830378" cy="5153744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F074E0F-C2C3-C859-9FCF-08BB498AF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32014886"/>
            <a:ext cx="6839905" cy="5430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</xdr:colOff>
      <xdr:row>237</xdr:row>
      <xdr:rowOff>0</xdr:rowOff>
    </xdr:from>
    <xdr:to>
      <xdr:col>7</xdr:col>
      <xdr:colOff>1</xdr:colOff>
      <xdr:row>243</xdr:row>
      <xdr:rowOff>91853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D89257-08EC-62C8-41DF-1834D524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914" y="35615217"/>
          <a:ext cx="3677478" cy="98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1</xdr:rowOff>
    </xdr:from>
    <xdr:to>
      <xdr:col>7</xdr:col>
      <xdr:colOff>44284</xdr:colOff>
      <xdr:row>266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AD95B0-9409-DAA9-DDB7-DB2EF923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37065858"/>
          <a:ext cx="3718213" cy="29935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290</xdr:row>
      <xdr:rowOff>1</xdr:rowOff>
    </xdr:from>
    <xdr:to>
      <xdr:col>7</xdr:col>
      <xdr:colOff>1</xdr:colOff>
      <xdr:row>295</xdr:row>
      <xdr:rowOff>23315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3D89B1-0A8D-BFF1-F719-16224F0E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1" y="44405551"/>
          <a:ext cx="3657600" cy="785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7</xdr:col>
      <xdr:colOff>0</xdr:colOff>
      <xdr:row>306</xdr:row>
      <xdr:rowOff>46760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3EA029-5826-69B8-6986-2FFF37D2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5319950"/>
          <a:ext cx="3657600" cy="1570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150394</xdr:rowOff>
    </xdr:from>
    <xdr:to>
      <xdr:col>7</xdr:col>
      <xdr:colOff>0</xdr:colOff>
      <xdr:row>336</xdr:row>
      <xdr:rowOff>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8AF4E2-2098-7F64-E600-60EF9DA3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6136" y="49316712"/>
          <a:ext cx="3636819" cy="29635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7</xdr:col>
      <xdr:colOff>0</xdr:colOff>
      <xdr:row>370</xdr:row>
      <xdr:rowOff>54671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DE0FB7-DA63-B8C0-4D51-566A857F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6136" y="55245000"/>
          <a:ext cx="3636819" cy="2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7</xdr:col>
      <xdr:colOff>0</xdr:colOff>
      <xdr:row>414</xdr:row>
      <xdr:rowOff>26336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49D666-601B-C690-75D5-14FAF1AA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5118" y="62506412"/>
          <a:ext cx="3630706" cy="25364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417</xdr:row>
      <xdr:rowOff>0</xdr:rowOff>
    </xdr:from>
    <xdr:to>
      <xdr:col>7</xdr:col>
      <xdr:colOff>31172</xdr:colOff>
      <xdr:row>444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B412A2-732B-B999-F936-156F43EB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6137" y="65064409"/>
          <a:ext cx="3667990" cy="4208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0</xdr:colOff>
      <xdr:row>17</xdr:row>
      <xdr:rowOff>29199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59534-DC7A-C04E-842E-D5B76D18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340179"/>
          <a:ext cx="3673929" cy="2274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0</xdr:colOff>
      <xdr:row>24</xdr:row>
      <xdr:rowOff>100255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E91DD-6A78-E741-592D-498BD5EF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3" y="2724978"/>
          <a:ext cx="3677478" cy="994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E20" sqref="E20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24'!A1" display="Module 24" xr:uid="{B8F4BD7C-F442-4E8D-AF34-7DBB73B624C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K470"/>
  <sheetViews>
    <sheetView zoomScale="145" zoomScaleNormal="14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6" spans="1:2" x14ac:dyDescent="0.2">
      <c r="B6" s="1" t="s">
        <v>4</v>
      </c>
    </row>
    <row r="8" spans="1:2" x14ac:dyDescent="0.2">
      <c r="B8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1" spans="1:2" x14ac:dyDescent="0.2">
      <c r="B11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21" spans="2:2" x14ac:dyDescent="0.2">
      <c r="B21" s="1" t="s">
        <v>12</v>
      </c>
    </row>
    <row r="22" spans="2:2" x14ac:dyDescent="0.2">
      <c r="B22" s="1" t="s">
        <v>13</v>
      </c>
    </row>
    <row r="23" spans="2:2" x14ac:dyDescent="0.2">
      <c r="B23" s="1" t="s">
        <v>14</v>
      </c>
    </row>
    <row r="30" spans="2:2" x14ac:dyDescent="0.2">
      <c r="B30" s="1" t="s">
        <v>15</v>
      </c>
    </row>
    <row r="47" spans="2:2" x14ac:dyDescent="0.2">
      <c r="B47" s="1" t="s">
        <v>16</v>
      </c>
    </row>
    <row r="49" spans="2:2" x14ac:dyDescent="0.2">
      <c r="B49" s="1" t="s">
        <v>17</v>
      </c>
    </row>
    <row r="50" spans="2:2" x14ac:dyDescent="0.2">
      <c r="B50" s="1" t="s">
        <v>18</v>
      </c>
    </row>
    <row r="51" spans="2:2" x14ac:dyDescent="0.2">
      <c r="B51" s="1" t="s">
        <v>19</v>
      </c>
    </row>
    <row r="84" spans="2:2" x14ac:dyDescent="0.2">
      <c r="B84" s="1" t="s">
        <v>24</v>
      </c>
    </row>
    <row r="85" spans="2:2" x14ac:dyDescent="0.2">
      <c r="B85" s="1" t="s">
        <v>20</v>
      </c>
    </row>
    <row r="86" spans="2:2" x14ac:dyDescent="0.2">
      <c r="B86" s="1" t="s">
        <v>22</v>
      </c>
    </row>
    <row r="87" spans="2:2" x14ac:dyDescent="0.2">
      <c r="B87" s="1" t="s">
        <v>23</v>
      </c>
    </row>
    <row r="89" spans="2:2" x14ac:dyDescent="0.2">
      <c r="B89" s="1" t="s">
        <v>25</v>
      </c>
    </row>
    <row r="90" spans="2:2" x14ac:dyDescent="0.2">
      <c r="B90" s="1" t="s">
        <v>21</v>
      </c>
    </row>
    <row r="92" spans="2:2" x14ac:dyDescent="0.2">
      <c r="B92" s="1" t="s">
        <v>26</v>
      </c>
    </row>
    <row r="99" spans="2:2" x14ac:dyDescent="0.2">
      <c r="B99" s="1" t="s">
        <v>27</v>
      </c>
    </row>
    <row r="102" spans="2:2" x14ac:dyDescent="0.2">
      <c r="B102" s="1" t="s">
        <v>28</v>
      </c>
    </row>
    <row r="104" spans="2:2" x14ac:dyDescent="0.2">
      <c r="B104" s="1" t="s">
        <v>29</v>
      </c>
    </row>
    <row r="105" spans="2:2" x14ac:dyDescent="0.2">
      <c r="B105" s="1" t="s">
        <v>30</v>
      </c>
    </row>
    <row r="106" spans="2:2" x14ac:dyDescent="0.2">
      <c r="B106" s="1" t="s">
        <v>31</v>
      </c>
    </row>
    <row r="108" spans="2:2" x14ac:dyDescent="0.2">
      <c r="B108" s="1" t="s">
        <v>32</v>
      </c>
    </row>
    <row r="110" spans="2:2" x14ac:dyDescent="0.2">
      <c r="B110" s="1" t="s">
        <v>33</v>
      </c>
    </row>
    <row r="111" spans="2:2" x14ac:dyDescent="0.2">
      <c r="B111" s="1" t="s">
        <v>34</v>
      </c>
    </row>
    <row r="126" spans="2:2" x14ac:dyDescent="0.2">
      <c r="B126" s="1" t="s">
        <v>35</v>
      </c>
    </row>
    <row r="129" spans="2:4" x14ac:dyDescent="0.2">
      <c r="B129" s="5" t="s">
        <v>36</v>
      </c>
    </row>
    <row r="130" spans="2:4" x14ac:dyDescent="0.2">
      <c r="B130" s="1" t="s">
        <v>37</v>
      </c>
      <c r="D130" s="6">
        <v>235</v>
      </c>
    </row>
    <row r="131" spans="2:4" x14ac:dyDescent="0.2">
      <c r="B131" s="1" t="s">
        <v>40</v>
      </c>
      <c r="D131" s="6">
        <v>-14</v>
      </c>
    </row>
    <row r="132" spans="2:4" x14ac:dyDescent="0.2">
      <c r="B132" s="1" t="s">
        <v>41</v>
      </c>
      <c r="D132" s="6">
        <v>-15</v>
      </c>
    </row>
    <row r="133" spans="2:4" x14ac:dyDescent="0.2">
      <c r="B133" s="1" t="s">
        <v>38</v>
      </c>
      <c r="D133" s="6">
        <v>1200</v>
      </c>
    </row>
    <row r="134" spans="2:4" x14ac:dyDescent="0.2">
      <c r="D134" s="6">
        <f>SUM(D130:D133)</f>
        <v>1406</v>
      </c>
    </row>
    <row r="135" spans="2:4" x14ac:dyDescent="0.2">
      <c r="B135" s="1" t="s">
        <v>39</v>
      </c>
      <c r="D135" s="6">
        <v>259</v>
      </c>
    </row>
    <row r="136" spans="2:4" ht="12.75" thickBot="1" x14ac:dyDescent="0.25">
      <c r="B136" s="1" t="s">
        <v>42</v>
      </c>
      <c r="D136" s="7">
        <f>+D134-D135</f>
        <v>1147</v>
      </c>
    </row>
    <row r="137" spans="2:4" ht="12.75" thickTop="1" x14ac:dyDescent="0.2"/>
    <row r="141" spans="2:4" x14ac:dyDescent="0.2">
      <c r="B141" s="1" t="s">
        <v>43</v>
      </c>
    </row>
    <row r="142" spans="2:4" x14ac:dyDescent="0.2">
      <c r="B142" s="1" t="s">
        <v>44</v>
      </c>
      <c r="D142" s="1" t="s">
        <v>46</v>
      </c>
    </row>
    <row r="143" spans="2:4" x14ac:dyDescent="0.2">
      <c r="B143" s="1" t="s">
        <v>45</v>
      </c>
      <c r="D143" s="1" t="s">
        <v>46</v>
      </c>
    </row>
    <row r="144" spans="2:4" x14ac:dyDescent="0.2">
      <c r="B144" s="1" t="s">
        <v>47</v>
      </c>
      <c r="D144" s="1" t="s">
        <v>48</v>
      </c>
    </row>
    <row r="145" spans="2:5" ht="12.75" thickBot="1" x14ac:dyDescent="0.25">
      <c r="B145" s="1" t="s">
        <v>43</v>
      </c>
      <c r="D145" s="3" t="s">
        <v>46</v>
      </c>
    </row>
    <row r="146" spans="2:5" ht="12.75" thickTop="1" x14ac:dyDescent="0.2"/>
    <row r="147" spans="2:5" x14ac:dyDescent="0.2">
      <c r="B147" s="1" t="s">
        <v>49</v>
      </c>
      <c r="D147" s="1" t="s">
        <v>46</v>
      </c>
    </row>
    <row r="148" spans="2:5" x14ac:dyDescent="0.2">
      <c r="B148" s="1" t="s">
        <v>50</v>
      </c>
      <c r="D148" s="1" t="s">
        <v>48</v>
      </c>
    </row>
    <row r="149" spans="2:5" x14ac:dyDescent="0.2">
      <c r="B149" s="1" t="s">
        <v>51</v>
      </c>
      <c r="D149" s="1" t="s">
        <v>46</v>
      </c>
    </row>
    <row r="150" spans="2:5" ht="12.75" thickBot="1" x14ac:dyDescent="0.25">
      <c r="B150" s="1" t="s">
        <v>52</v>
      </c>
      <c r="D150" s="3" t="s">
        <v>46</v>
      </c>
    </row>
    <row r="151" spans="2:5" ht="12.75" thickTop="1" x14ac:dyDescent="0.2"/>
    <row r="154" spans="2:5" x14ac:dyDescent="0.2">
      <c r="B154" s="1" t="s">
        <v>61</v>
      </c>
    </row>
    <row r="155" spans="2:5" x14ac:dyDescent="0.2">
      <c r="B155" s="1">
        <v>1</v>
      </c>
    </row>
    <row r="156" spans="2:5" x14ac:dyDescent="0.2">
      <c r="B156" s="1" t="s">
        <v>53</v>
      </c>
      <c r="D156" s="6">
        <f>138+21-4+60</f>
        <v>215</v>
      </c>
    </row>
    <row r="157" spans="2:5" x14ac:dyDescent="0.2">
      <c r="B157" s="1" t="s">
        <v>54</v>
      </c>
      <c r="D157" s="6">
        <f>840-140+160</f>
        <v>860</v>
      </c>
    </row>
    <row r="158" spans="2:5" x14ac:dyDescent="0.2">
      <c r="B158" s="1" t="s">
        <v>55</v>
      </c>
      <c r="D158" s="6">
        <v>40</v>
      </c>
    </row>
    <row r="159" spans="2:5" x14ac:dyDescent="0.2">
      <c r="B159" s="1" t="s">
        <v>56</v>
      </c>
      <c r="D159" s="6">
        <f>80-36-14-15+6</f>
        <v>21</v>
      </c>
      <c r="E159" s="1" t="s">
        <v>62</v>
      </c>
    </row>
    <row r="160" spans="2:5" x14ac:dyDescent="0.2">
      <c r="D160" s="6">
        <f>SUM(D156:D159)</f>
        <v>1136</v>
      </c>
    </row>
    <row r="161" spans="2:4" x14ac:dyDescent="0.2">
      <c r="B161" s="1" t="s">
        <v>57</v>
      </c>
      <c r="D161" s="6">
        <f>168+14-7+70</f>
        <v>245</v>
      </c>
    </row>
    <row r="162" spans="2:4" ht="12.75" thickBot="1" x14ac:dyDescent="0.25">
      <c r="B162" s="1" t="s">
        <v>58</v>
      </c>
      <c r="D162" s="7">
        <f>+D160-D161</f>
        <v>891</v>
      </c>
    </row>
    <row r="163" spans="2:4" ht="12.75" thickTop="1" x14ac:dyDescent="0.2">
      <c r="D163" s="6"/>
    </row>
    <row r="164" spans="2:4" x14ac:dyDescent="0.2">
      <c r="D164" s="6"/>
    </row>
    <row r="165" spans="2:4" x14ac:dyDescent="0.2">
      <c r="B165" s="4" t="s">
        <v>59</v>
      </c>
      <c r="D165" s="6"/>
    </row>
    <row r="166" spans="2:4" x14ac:dyDescent="0.2">
      <c r="B166" s="1" t="s">
        <v>42</v>
      </c>
      <c r="D166" s="6">
        <f>+D136</f>
        <v>1147</v>
      </c>
    </row>
    <row r="167" spans="2:4" x14ac:dyDescent="0.2">
      <c r="B167" s="1" t="s">
        <v>63</v>
      </c>
      <c r="D167" s="6">
        <f>-+D162</f>
        <v>-891</v>
      </c>
    </row>
    <row r="168" spans="2:4" x14ac:dyDescent="0.2">
      <c r="B168" s="1" t="s">
        <v>17</v>
      </c>
      <c r="D168" s="6">
        <f>SUM(D166:D167)</f>
        <v>256</v>
      </c>
    </row>
    <row r="171" spans="2:4" x14ac:dyDescent="0.2">
      <c r="B171" s="5" t="s">
        <v>64</v>
      </c>
    </row>
    <row r="173" spans="2:4" x14ac:dyDescent="0.2">
      <c r="B173" s="1" t="s">
        <v>65</v>
      </c>
    </row>
    <row r="200" spans="2:4" x14ac:dyDescent="0.2">
      <c r="B200" s="5" t="s">
        <v>68</v>
      </c>
    </row>
    <row r="203" spans="2:4" x14ac:dyDescent="0.2">
      <c r="B203" s="1" t="s">
        <v>66</v>
      </c>
      <c r="D203" s="8">
        <v>225</v>
      </c>
    </row>
    <row r="204" spans="2:4" x14ac:dyDescent="0.2">
      <c r="B204" s="1" t="s">
        <v>69</v>
      </c>
      <c r="D204" s="8"/>
    </row>
    <row r="205" spans="2:4" x14ac:dyDescent="0.2">
      <c r="B205" s="1" t="s">
        <v>70</v>
      </c>
      <c r="D205" s="8">
        <v>15</v>
      </c>
    </row>
    <row r="206" spans="2:4" x14ac:dyDescent="0.2">
      <c r="B206" s="1" t="s">
        <v>71</v>
      </c>
      <c r="D206" s="8">
        <v>36</v>
      </c>
    </row>
    <row r="207" spans="2:4" x14ac:dyDescent="0.2">
      <c r="B207" s="1" t="s">
        <v>72</v>
      </c>
      <c r="D207" s="8">
        <v>-6</v>
      </c>
    </row>
    <row r="208" spans="2:4" x14ac:dyDescent="0.2">
      <c r="B208" s="1" t="s">
        <v>74</v>
      </c>
      <c r="D208" s="8">
        <f>-(160-140)</f>
        <v>-20</v>
      </c>
    </row>
    <row r="209" spans="2:5" x14ac:dyDescent="0.2">
      <c r="B209" s="1" t="s">
        <v>76</v>
      </c>
      <c r="D209" s="8">
        <f>-(259-235)</f>
        <v>-24</v>
      </c>
      <c r="E209" s="1" t="s">
        <v>73</v>
      </c>
    </row>
    <row r="210" spans="2:5" x14ac:dyDescent="0.2">
      <c r="B210" s="1" t="s">
        <v>75</v>
      </c>
      <c r="D210" s="8">
        <f>-(7-4)</f>
        <v>-3</v>
      </c>
    </row>
    <row r="211" spans="2:5" x14ac:dyDescent="0.2">
      <c r="B211" s="1" t="s">
        <v>77</v>
      </c>
      <c r="D211" s="8">
        <f>168-138</f>
        <v>30</v>
      </c>
    </row>
    <row r="212" spans="2:5" x14ac:dyDescent="0.2">
      <c r="B212" s="1" t="s">
        <v>78</v>
      </c>
      <c r="D212" s="8">
        <f>(14-21)</f>
        <v>-7</v>
      </c>
    </row>
    <row r="213" spans="2:5" x14ac:dyDescent="0.2">
      <c r="B213" s="1" t="s">
        <v>79</v>
      </c>
      <c r="D213" s="8">
        <f>70-60</f>
        <v>10</v>
      </c>
    </row>
    <row r="214" spans="2:5" ht="12.75" thickBot="1" x14ac:dyDescent="0.25">
      <c r="B214" s="4" t="s">
        <v>80</v>
      </c>
      <c r="D214" s="9">
        <f>SUM(D203:D213)</f>
        <v>256</v>
      </c>
    </row>
    <row r="215" spans="2:5" ht="12.75" thickTop="1" x14ac:dyDescent="0.2"/>
    <row r="217" spans="2:5" x14ac:dyDescent="0.2">
      <c r="B217" s="1" t="s">
        <v>81</v>
      </c>
    </row>
    <row r="218" spans="2:5" x14ac:dyDescent="0.2">
      <c r="B218" s="1" t="s">
        <v>82</v>
      </c>
    </row>
    <row r="221" spans="2:5" x14ac:dyDescent="0.2">
      <c r="B221" s="5" t="s">
        <v>117</v>
      </c>
    </row>
    <row r="223" spans="2:5" x14ac:dyDescent="0.2">
      <c r="B223" s="1" t="s">
        <v>118</v>
      </c>
    </row>
    <row r="224" spans="2:5" x14ac:dyDescent="0.2">
      <c r="B224" s="1" t="s">
        <v>119</v>
      </c>
    </row>
    <row r="225" spans="2:5" x14ac:dyDescent="0.2">
      <c r="B225" s="1" t="s">
        <v>120</v>
      </c>
    </row>
    <row r="228" spans="2:5" x14ac:dyDescent="0.2">
      <c r="B228" s="1" t="s">
        <v>121</v>
      </c>
      <c r="D228" s="19" t="s">
        <v>46</v>
      </c>
      <c r="E228" s="1" t="s">
        <v>127</v>
      </c>
    </row>
    <row r="229" spans="2:5" x14ac:dyDescent="0.2">
      <c r="B229" s="1" t="s">
        <v>122</v>
      </c>
      <c r="D229" s="19" t="s">
        <v>46</v>
      </c>
      <c r="E229" s="1" t="s">
        <v>128</v>
      </c>
    </row>
    <row r="230" spans="2:5" x14ac:dyDescent="0.2">
      <c r="B230" s="1" t="s">
        <v>123</v>
      </c>
      <c r="D230" s="19" t="s">
        <v>48</v>
      </c>
      <c r="E230" s="1" t="s">
        <v>127</v>
      </c>
    </row>
    <row r="231" spans="2:5" ht="12.75" thickBot="1" x14ac:dyDescent="0.25">
      <c r="B231" s="1" t="s">
        <v>117</v>
      </c>
      <c r="D231" s="20" t="s">
        <v>46</v>
      </c>
    </row>
    <row r="232" spans="2:5" ht="12.75" thickTop="1" x14ac:dyDescent="0.2"/>
    <row r="234" spans="2:5" x14ac:dyDescent="0.2">
      <c r="B234" s="1" t="s">
        <v>124</v>
      </c>
    </row>
    <row r="235" spans="2:5" x14ac:dyDescent="0.2">
      <c r="B235" s="1" t="s">
        <v>125</v>
      </c>
    </row>
    <row r="236" spans="2:5" x14ac:dyDescent="0.2">
      <c r="B236" s="1" t="s">
        <v>126</v>
      </c>
    </row>
    <row r="268" spans="2:4" x14ac:dyDescent="0.2">
      <c r="C268" s="1" t="s">
        <v>113</v>
      </c>
      <c r="D268" s="1" t="s">
        <v>129</v>
      </c>
    </row>
    <row r="269" spans="2:4" x14ac:dyDescent="0.2">
      <c r="B269" s="1" t="s">
        <v>131</v>
      </c>
      <c r="C269" s="1">
        <v>600</v>
      </c>
      <c r="D269" s="1">
        <v>400</v>
      </c>
    </row>
    <row r="271" spans="2:4" x14ac:dyDescent="0.2">
      <c r="B271" s="1" t="s">
        <v>130</v>
      </c>
      <c r="C271" s="1">
        <v>3200</v>
      </c>
      <c r="D271" s="1">
        <v>2900</v>
      </c>
    </row>
    <row r="273" spans="2:5" x14ac:dyDescent="0.2">
      <c r="C273" s="1" t="s">
        <v>113</v>
      </c>
    </row>
    <row r="274" spans="2:5" x14ac:dyDescent="0.2">
      <c r="B274" s="1" t="s">
        <v>86</v>
      </c>
      <c r="C274" s="1">
        <v>-45000</v>
      </c>
    </row>
    <row r="275" spans="2:5" x14ac:dyDescent="0.2">
      <c r="B275" s="1" t="s">
        <v>132</v>
      </c>
      <c r="C275" s="1">
        <v>3000</v>
      </c>
    </row>
    <row r="277" spans="2:5" x14ac:dyDescent="0.2">
      <c r="D277" s="1" t="s">
        <v>134</v>
      </c>
      <c r="E277" s="1" t="s">
        <v>135</v>
      </c>
    </row>
    <row r="278" spans="2:5" x14ac:dyDescent="0.2">
      <c r="B278" s="1" t="s">
        <v>133</v>
      </c>
      <c r="D278" s="6">
        <f>+D271</f>
        <v>2900</v>
      </c>
      <c r="E278" s="6">
        <f>+D269</f>
        <v>400</v>
      </c>
    </row>
    <row r="279" spans="2:5" x14ac:dyDescent="0.2">
      <c r="B279" s="1" t="s">
        <v>136</v>
      </c>
      <c r="D279" s="6">
        <f>-C274</f>
        <v>45000</v>
      </c>
      <c r="E279" s="6">
        <f>+C275</f>
        <v>3000</v>
      </c>
    </row>
    <row r="280" spans="2:5" x14ac:dyDescent="0.2">
      <c r="B280" s="1" t="s">
        <v>137</v>
      </c>
      <c r="D280" s="6">
        <f>-C271</f>
        <v>-3200</v>
      </c>
      <c r="E280" s="6">
        <f>-C269</f>
        <v>-600</v>
      </c>
    </row>
    <row r="281" spans="2:5" ht="12.75" thickBot="1" x14ac:dyDescent="0.25">
      <c r="B281" s="1" t="s">
        <v>138</v>
      </c>
      <c r="D281" s="7">
        <f>SUM(D278:D280)</f>
        <v>44700</v>
      </c>
      <c r="E281" s="7">
        <f>SUM(E278:E280)</f>
        <v>2800</v>
      </c>
    </row>
    <row r="282" spans="2:5" ht="12.75" thickTop="1" x14ac:dyDescent="0.2"/>
    <row r="284" spans="2:5" x14ac:dyDescent="0.2">
      <c r="B284" s="1" t="s">
        <v>139</v>
      </c>
    </row>
    <row r="286" spans="2:5" x14ac:dyDescent="0.2">
      <c r="B286" s="1" t="s">
        <v>140</v>
      </c>
    </row>
    <row r="288" spans="2:5" x14ac:dyDescent="0.2">
      <c r="B288" s="1" t="s">
        <v>141</v>
      </c>
    </row>
    <row r="289" spans="2:10" x14ac:dyDescent="0.2">
      <c r="B289" s="1" t="s">
        <v>142</v>
      </c>
    </row>
    <row r="304" spans="2:10" x14ac:dyDescent="0.2">
      <c r="J304" s="19"/>
    </row>
    <row r="309" spans="2:8" x14ac:dyDescent="0.2">
      <c r="B309" s="1" t="s">
        <v>143</v>
      </c>
      <c r="D309" s="6">
        <v>1500</v>
      </c>
    </row>
    <row r="310" spans="2:8" x14ac:dyDescent="0.2">
      <c r="B310" s="1" t="s">
        <v>144</v>
      </c>
      <c r="D310" s="6">
        <v>250</v>
      </c>
    </row>
    <row r="311" spans="2:8" x14ac:dyDescent="0.2">
      <c r="B311" s="1" t="s">
        <v>145</v>
      </c>
      <c r="D311" s="17">
        <f>-400/2*0.5</f>
        <v>-100</v>
      </c>
    </row>
    <row r="312" spans="2:8" x14ac:dyDescent="0.2">
      <c r="D312" s="6">
        <f>SUM(D309:D311)</f>
        <v>1650</v>
      </c>
    </row>
    <row r="313" spans="2:8" x14ac:dyDescent="0.2">
      <c r="B313" s="1" t="s">
        <v>146</v>
      </c>
      <c r="D313" s="6">
        <v>1100</v>
      </c>
    </row>
    <row r="314" spans="2:8" ht="12.75" thickBot="1" x14ac:dyDescent="0.25">
      <c r="B314" s="1" t="s">
        <v>147</v>
      </c>
      <c r="D314" s="7">
        <f>+D312-D313</f>
        <v>550</v>
      </c>
    </row>
    <row r="315" spans="2:8" ht="12.75" thickTop="1" x14ac:dyDescent="0.2">
      <c r="D315" s="11"/>
    </row>
    <row r="316" spans="2:8" x14ac:dyDescent="0.2">
      <c r="B316" s="5" t="s">
        <v>174</v>
      </c>
    </row>
    <row r="319" spans="2:8" x14ac:dyDescent="0.2">
      <c r="H319" s="19"/>
    </row>
    <row r="339" spans="2:6" x14ac:dyDescent="0.2">
      <c r="B339" s="5" t="s">
        <v>149</v>
      </c>
    </row>
    <row r="344" spans="2:6" x14ac:dyDescent="0.2">
      <c r="B344" s="1" t="s">
        <v>150</v>
      </c>
    </row>
    <row r="345" spans="2:6" x14ac:dyDescent="0.2">
      <c r="B345" s="1" t="s">
        <v>151</v>
      </c>
      <c r="E345" s="1">
        <v>560</v>
      </c>
    </row>
    <row r="346" spans="2:6" x14ac:dyDescent="0.2">
      <c r="B346" s="1" t="s">
        <v>152</v>
      </c>
      <c r="E346" s="1">
        <v>-45</v>
      </c>
    </row>
    <row r="347" spans="2:6" x14ac:dyDescent="0.2">
      <c r="B347" s="1" t="s">
        <v>153</v>
      </c>
      <c r="E347" s="1">
        <v>-78</v>
      </c>
    </row>
    <row r="348" spans="2:6" x14ac:dyDescent="0.2">
      <c r="B348" s="1" t="s">
        <v>154</v>
      </c>
      <c r="E348" s="1">
        <v>100</v>
      </c>
    </row>
    <row r="349" spans="2:6" x14ac:dyDescent="0.2">
      <c r="B349" s="1" t="s">
        <v>155</v>
      </c>
      <c r="E349" s="10">
        <v>75</v>
      </c>
    </row>
    <row r="350" spans="2:6" x14ac:dyDescent="0.2">
      <c r="E350" s="1">
        <f>SUM(E345:E349)</f>
        <v>612</v>
      </c>
    </row>
    <row r="351" spans="2:6" x14ac:dyDescent="0.2">
      <c r="B351" s="1" t="s">
        <v>156</v>
      </c>
      <c r="E351" s="1">
        <v>644</v>
      </c>
    </row>
    <row r="352" spans="2:6" ht="12.75" thickBot="1" x14ac:dyDescent="0.25">
      <c r="B352" s="1" t="s">
        <v>157</v>
      </c>
      <c r="E352" s="3">
        <f>+E351-E350</f>
        <v>32</v>
      </c>
      <c r="F352" s="18" t="s">
        <v>158</v>
      </c>
    </row>
    <row r="353" spans="2:2" ht="12.75" thickTop="1" x14ac:dyDescent="0.2"/>
    <row r="355" spans="2:2" x14ac:dyDescent="0.2">
      <c r="B355" s="1" t="s">
        <v>159</v>
      </c>
    </row>
    <row r="373" spans="2:4" x14ac:dyDescent="0.2">
      <c r="B373" s="1" t="s">
        <v>151</v>
      </c>
      <c r="D373" s="6">
        <v>3800</v>
      </c>
    </row>
    <row r="374" spans="2:4" x14ac:dyDescent="0.2">
      <c r="B374" s="1" t="s">
        <v>160</v>
      </c>
      <c r="D374" s="6">
        <v>600</v>
      </c>
    </row>
    <row r="375" spans="2:4" x14ac:dyDescent="0.2">
      <c r="B375" s="1" t="s">
        <v>161</v>
      </c>
      <c r="D375" s="6">
        <v>-622</v>
      </c>
    </row>
    <row r="376" spans="2:4" x14ac:dyDescent="0.2">
      <c r="B376" s="1" t="s">
        <v>162</v>
      </c>
      <c r="D376" s="6">
        <f>-+C386</f>
        <v>-164</v>
      </c>
    </row>
    <row r="377" spans="2:4" x14ac:dyDescent="0.2">
      <c r="B377" s="1" t="s">
        <v>163</v>
      </c>
      <c r="D377" s="17">
        <v>70</v>
      </c>
    </row>
    <row r="378" spans="2:4" x14ac:dyDescent="0.2">
      <c r="D378" s="6">
        <f>SUM(D373:D377)</f>
        <v>3684</v>
      </c>
    </row>
    <row r="379" spans="2:4" x14ac:dyDescent="0.2">
      <c r="B379" s="1" t="s">
        <v>164</v>
      </c>
      <c r="D379" s="6">
        <v>4860</v>
      </c>
    </row>
    <row r="380" spans="2:4" ht="12.75" thickBot="1" x14ac:dyDescent="0.25">
      <c r="B380" s="1" t="s">
        <v>165</v>
      </c>
      <c r="D380" s="7">
        <f>+D379-D378</f>
        <v>1176</v>
      </c>
    </row>
    <row r="381" spans="2:4" ht="12.75" thickTop="1" x14ac:dyDescent="0.2"/>
    <row r="383" spans="2:4" x14ac:dyDescent="0.2">
      <c r="B383" s="1" t="s">
        <v>172</v>
      </c>
    </row>
    <row r="384" spans="2:4" x14ac:dyDescent="0.2">
      <c r="B384" s="1" t="s">
        <v>167</v>
      </c>
      <c r="C384" s="1">
        <v>410</v>
      </c>
    </row>
    <row r="385" spans="2:3" x14ac:dyDescent="0.2">
      <c r="B385" s="1" t="s">
        <v>171</v>
      </c>
      <c r="C385" s="1">
        <f>3*C384/5</f>
        <v>246</v>
      </c>
    </row>
    <row r="386" spans="2:3" x14ac:dyDescent="0.2">
      <c r="B386" s="1" t="s">
        <v>168</v>
      </c>
      <c r="C386" s="1">
        <f>+C384-C385</f>
        <v>164</v>
      </c>
    </row>
    <row r="387" spans="2:3" x14ac:dyDescent="0.2">
      <c r="B387" s="1" t="s">
        <v>169</v>
      </c>
      <c r="C387" s="1">
        <v>120</v>
      </c>
    </row>
    <row r="388" spans="2:3" x14ac:dyDescent="0.2">
      <c r="B388" s="1" t="s">
        <v>170</v>
      </c>
      <c r="C388" s="1">
        <f>+C387-C386</f>
        <v>-44</v>
      </c>
    </row>
    <row r="391" spans="2:3" x14ac:dyDescent="0.2">
      <c r="B391" s="5" t="s">
        <v>173</v>
      </c>
    </row>
    <row r="393" spans="2:3" x14ac:dyDescent="0.2">
      <c r="B393" s="1" t="s">
        <v>175</v>
      </c>
    </row>
    <row r="394" spans="2:3" x14ac:dyDescent="0.2">
      <c r="B394" s="1" t="s">
        <v>176</v>
      </c>
    </row>
    <row r="395" spans="2:3" x14ac:dyDescent="0.2">
      <c r="B395" s="1" t="s">
        <v>179</v>
      </c>
    </row>
    <row r="396" spans="2:3" x14ac:dyDescent="0.2">
      <c r="B396" s="1" t="s">
        <v>177</v>
      </c>
    </row>
    <row r="397" spans="2:3" x14ac:dyDescent="0.2">
      <c r="B397" s="1" t="s">
        <v>178</v>
      </c>
    </row>
    <row r="416" spans="2:2" x14ac:dyDescent="0.2">
      <c r="B416" s="1" t="s">
        <v>180</v>
      </c>
    </row>
    <row r="448" spans="2:2" x14ac:dyDescent="0.2">
      <c r="B448" s="1" t="s">
        <v>181</v>
      </c>
    </row>
    <row r="450" spans="2:11" x14ac:dyDescent="0.2">
      <c r="B450" s="1" t="s">
        <v>182</v>
      </c>
      <c r="E450" s="6">
        <f>3250+2800</f>
        <v>6050</v>
      </c>
      <c r="J450" s="1" t="s">
        <v>193</v>
      </c>
    </row>
    <row r="451" spans="2:11" x14ac:dyDescent="0.2">
      <c r="B451" s="1" t="s">
        <v>183</v>
      </c>
      <c r="E451" s="6">
        <f>5000*0.5</f>
        <v>2500</v>
      </c>
      <c r="F451" s="1" t="s">
        <v>187</v>
      </c>
      <c r="J451" s="1" t="s">
        <v>188</v>
      </c>
      <c r="K451" s="6">
        <v>6050</v>
      </c>
    </row>
    <row r="452" spans="2:11" x14ac:dyDescent="0.2">
      <c r="B452" s="1" t="s">
        <v>145</v>
      </c>
      <c r="E452" s="17">
        <f>1400*0.5</f>
        <v>700</v>
      </c>
      <c r="F452" s="1" t="s">
        <v>186</v>
      </c>
      <c r="J452" s="1" t="s">
        <v>189</v>
      </c>
      <c r="K452" s="6">
        <v>2500</v>
      </c>
    </row>
    <row r="453" spans="2:11" x14ac:dyDescent="0.2">
      <c r="E453" s="6">
        <f>SUM(E450:E452)</f>
        <v>9250</v>
      </c>
      <c r="J453" s="1" t="s">
        <v>190</v>
      </c>
      <c r="K453" s="6">
        <v>700</v>
      </c>
    </row>
    <row r="454" spans="2:11" x14ac:dyDescent="0.2">
      <c r="B454" s="1" t="s">
        <v>184</v>
      </c>
      <c r="E454" s="6">
        <f>4600+5650</f>
        <v>10250</v>
      </c>
      <c r="J454" s="1" t="s">
        <v>192</v>
      </c>
      <c r="K454" s="6">
        <v>1000</v>
      </c>
    </row>
    <row r="455" spans="2:11" ht="12.75" thickBot="1" x14ac:dyDescent="0.25">
      <c r="B455" s="1" t="s">
        <v>181</v>
      </c>
      <c r="E455" s="7">
        <f>+E454-E453</f>
        <v>1000</v>
      </c>
      <c r="F455" s="1" t="s">
        <v>185</v>
      </c>
      <c r="J455" s="1" t="s">
        <v>191</v>
      </c>
      <c r="K455" s="7">
        <f>SUM(K451:K454)</f>
        <v>10250</v>
      </c>
    </row>
    <row r="456" spans="2:11" ht="12.75" thickTop="1" x14ac:dyDescent="0.2"/>
    <row r="458" spans="2:11" x14ac:dyDescent="0.2">
      <c r="B458" s="1" t="s">
        <v>194</v>
      </c>
    </row>
    <row r="460" spans="2:11" x14ac:dyDescent="0.2">
      <c r="B460" s="1" t="s">
        <v>195</v>
      </c>
      <c r="E460" s="6">
        <v>5200</v>
      </c>
    </row>
    <row r="461" spans="2:11" x14ac:dyDescent="0.2">
      <c r="B461" s="1" t="s">
        <v>196</v>
      </c>
      <c r="E461" s="17">
        <v>6350</v>
      </c>
    </row>
    <row r="462" spans="2:11" x14ac:dyDescent="0.2">
      <c r="B462" s="1" t="s">
        <v>197</v>
      </c>
      <c r="E462" s="6">
        <f>+E461-E460</f>
        <v>1150</v>
      </c>
      <c r="F462" s="1" t="s">
        <v>185</v>
      </c>
    </row>
    <row r="464" spans="2:11" x14ac:dyDescent="0.2">
      <c r="B464" s="1" t="s">
        <v>198</v>
      </c>
    </row>
    <row r="466" spans="2:6" x14ac:dyDescent="0.2">
      <c r="B466" s="1" t="s">
        <v>199</v>
      </c>
    </row>
    <row r="467" spans="2:6" x14ac:dyDescent="0.2">
      <c r="B467" s="1" t="s">
        <v>181</v>
      </c>
      <c r="E467" s="6">
        <v>1000</v>
      </c>
      <c r="F467" s="6"/>
    </row>
    <row r="468" spans="2:6" x14ac:dyDescent="0.2">
      <c r="B468" s="1" t="s">
        <v>200</v>
      </c>
      <c r="E468" s="6">
        <v>1150</v>
      </c>
      <c r="F468" s="6"/>
    </row>
    <row r="469" spans="2:6" ht="12.75" thickBot="1" x14ac:dyDescent="0.25">
      <c r="B469" s="1" t="s">
        <v>201</v>
      </c>
      <c r="E469" s="7">
        <f>SUM(E467:E468)</f>
        <v>2150</v>
      </c>
    </row>
    <row r="470" spans="2:6" ht="12.75" thickTop="1" x14ac:dyDescent="0.2"/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F6E8-C378-4141-A43C-C0ED99CB7208}">
  <sheetPr codeName="Sheet3"/>
  <dimension ref="A1:G81"/>
  <sheetViews>
    <sheetView topLeftCell="A88" zoomScale="175" zoomScaleNormal="175" workbookViewId="0">
      <selection activeCell="G54" sqref="G54:G10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83</v>
      </c>
    </row>
    <row r="3" spans="1:5" x14ac:dyDescent="0.2">
      <c r="B3" s="1" t="s">
        <v>80</v>
      </c>
    </row>
    <row r="4" spans="1:5" x14ac:dyDescent="0.2">
      <c r="B4" s="1" t="s">
        <v>84</v>
      </c>
    </row>
    <row r="5" spans="1:5" x14ac:dyDescent="0.2">
      <c r="B5" s="1" t="s">
        <v>85</v>
      </c>
    </row>
    <row r="7" spans="1:5" x14ac:dyDescent="0.2">
      <c r="D7" s="6"/>
    </row>
    <row r="8" spans="1:5" x14ac:dyDescent="0.2">
      <c r="B8" s="1" t="s">
        <v>90</v>
      </c>
      <c r="D8" s="6">
        <v>4200</v>
      </c>
    </row>
    <row r="9" spans="1:5" x14ac:dyDescent="0.2">
      <c r="B9" s="1" t="s">
        <v>89</v>
      </c>
      <c r="D9" s="17">
        <v>-2870</v>
      </c>
    </row>
    <row r="10" spans="1:5" x14ac:dyDescent="0.2">
      <c r="B10" s="1" t="s">
        <v>88</v>
      </c>
      <c r="D10" s="6">
        <f>SUM(D8:D9)</f>
        <v>1330</v>
      </c>
    </row>
    <row r="11" spans="1:5" x14ac:dyDescent="0.2">
      <c r="B11" s="1" t="s">
        <v>87</v>
      </c>
      <c r="D11" s="6">
        <v>-280</v>
      </c>
    </row>
    <row r="12" spans="1:5" x14ac:dyDescent="0.2">
      <c r="B12" s="1" t="s">
        <v>56</v>
      </c>
      <c r="D12" s="6">
        <v>-473</v>
      </c>
    </row>
    <row r="13" spans="1:5" x14ac:dyDescent="0.2">
      <c r="B13" s="1" t="s">
        <v>86</v>
      </c>
      <c r="D13" s="6">
        <v>-23</v>
      </c>
    </row>
    <row r="14" spans="1:5" ht="12.75" thickBot="1" x14ac:dyDescent="0.25">
      <c r="B14" s="1" t="s">
        <v>66</v>
      </c>
      <c r="D14" s="7">
        <f>SUM(D10:D13)</f>
        <v>554</v>
      </c>
    </row>
    <row r="15" spans="1:5" ht="12.75" thickTop="1" x14ac:dyDescent="0.2"/>
    <row r="16" spans="1:5" x14ac:dyDescent="0.2">
      <c r="D16" s="1" t="s">
        <v>115</v>
      </c>
      <c r="E16" s="1" t="s">
        <v>114</v>
      </c>
    </row>
    <row r="17" spans="2:5" x14ac:dyDescent="0.2">
      <c r="B17" s="1" t="s">
        <v>95</v>
      </c>
      <c r="D17" s="6">
        <v>318</v>
      </c>
      <c r="E17" s="6">
        <v>292</v>
      </c>
    </row>
    <row r="18" spans="2:5" x14ac:dyDescent="0.2">
      <c r="B18" s="1" t="s">
        <v>94</v>
      </c>
      <c r="D18" s="6">
        <v>416</v>
      </c>
      <c r="E18" s="6">
        <v>389</v>
      </c>
    </row>
    <row r="19" spans="2:5" x14ac:dyDescent="0.2">
      <c r="B19" s="1" t="s">
        <v>93</v>
      </c>
      <c r="D19" s="6">
        <v>71</v>
      </c>
      <c r="E19" s="6">
        <v>25</v>
      </c>
    </row>
    <row r="20" spans="2:5" x14ac:dyDescent="0.2">
      <c r="D20" s="6"/>
      <c r="E20" s="6"/>
    </row>
    <row r="21" spans="2:5" x14ac:dyDescent="0.2">
      <c r="B21" s="1" t="s">
        <v>92</v>
      </c>
      <c r="D21" s="6">
        <v>418</v>
      </c>
      <c r="E21" s="6">
        <v>391</v>
      </c>
    </row>
    <row r="22" spans="2:5" x14ac:dyDescent="0.2">
      <c r="B22" s="1" t="s">
        <v>91</v>
      </c>
      <c r="D22" s="6">
        <v>96</v>
      </c>
      <c r="E22" s="6">
        <v>108</v>
      </c>
    </row>
    <row r="25" spans="2:5" x14ac:dyDescent="0.2">
      <c r="B25" s="1" t="s">
        <v>96</v>
      </c>
    </row>
    <row r="26" spans="2:5" x14ac:dyDescent="0.2">
      <c r="B26" s="1" t="s">
        <v>97</v>
      </c>
      <c r="D26" s="1">
        <v>17</v>
      </c>
    </row>
    <row r="27" spans="2:5" x14ac:dyDescent="0.2">
      <c r="B27" s="1" t="s">
        <v>98</v>
      </c>
      <c r="D27" s="1">
        <v>7</v>
      </c>
    </row>
    <row r="28" spans="2:5" x14ac:dyDescent="0.2">
      <c r="B28" s="1" t="s">
        <v>67</v>
      </c>
      <c r="D28" s="1">
        <v>12</v>
      </c>
    </row>
    <row r="30" spans="2:5" x14ac:dyDescent="0.2">
      <c r="B30" s="1" t="s">
        <v>99</v>
      </c>
    </row>
    <row r="31" spans="2:5" x14ac:dyDescent="0.2">
      <c r="B31" s="1" t="s">
        <v>100</v>
      </c>
      <c r="D31" s="1">
        <v>215</v>
      </c>
    </row>
    <row r="34" spans="2:5" x14ac:dyDescent="0.2">
      <c r="B34" s="5" t="s">
        <v>101</v>
      </c>
    </row>
    <row r="35" spans="2:5" x14ac:dyDescent="0.2">
      <c r="B35" s="1" t="s">
        <v>37</v>
      </c>
      <c r="D35" s="13">
        <f>+E18</f>
        <v>389</v>
      </c>
    </row>
    <row r="36" spans="2:5" x14ac:dyDescent="0.2">
      <c r="B36" s="1" t="s">
        <v>40</v>
      </c>
      <c r="D36" s="13">
        <f>-D26</f>
        <v>-17</v>
      </c>
    </row>
    <row r="37" spans="2:5" x14ac:dyDescent="0.2">
      <c r="B37" s="1" t="s">
        <v>38</v>
      </c>
      <c r="D37" s="13">
        <f>+D8</f>
        <v>4200</v>
      </c>
    </row>
    <row r="38" spans="2:5" x14ac:dyDescent="0.2">
      <c r="D38" s="13">
        <f>SUM(D35:D37)</f>
        <v>4572</v>
      </c>
    </row>
    <row r="39" spans="2:5" x14ac:dyDescent="0.2">
      <c r="B39" s="1" t="s">
        <v>39</v>
      </c>
      <c r="D39" s="13">
        <f>+D18</f>
        <v>416</v>
      </c>
    </row>
    <row r="40" spans="2:5" ht="12.75" thickBot="1" x14ac:dyDescent="0.25">
      <c r="B40" s="1" t="s">
        <v>42</v>
      </c>
      <c r="D40" s="14">
        <f>+D38-D39</f>
        <v>4156</v>
      </c>
    </row>
    <row r="41" spans="2:5" ht="12.75" thickTop="1" x14ac:dyDescent="0.2">
      <c r="D41" s="11"/>
    </row>
    <row r="42" spans="2:5" x14ac:dyDescent="0.2">
      <c r="B42" s="1" t="s">
        <v>61</v>
      </c>
    </row>
    <row r="43" spans="2:5" x14ac:dyDescent="0.2">
      <c r="B43" s="1">
        <v>1</v>
      </c>
    </row>
    <row r="44" spans="2:5" x14ac:dyDescent="0.2">
      <c r="B44" s="1" t="s">
        <v>53</v>
      </c>
      <c r="D44" s="13">
        <f>+E21</f>
        <v>391</v>
      </c>
    </row>
    <row r="45" spans="2:5" x14ac:dyDescent="0.2">
      <c r="B45" s="1" t="s">
        <v>54</v>
      </c>
      <c r="D45" s="12">
        <f>-+D9-D31+D17-E17</f>
        <v>2681</v>
      </c>
      <c r="E45" s="18" t="s">
        <v>108</v>
      </c>
    </row>
    <row r="46" spans="2:5" x14ac:dyDescent="0.2">
      <c r="B46" s="1" t="s">
        <v>55</v>
      </c>
      <c r="D46" s="13">
        <f>+-D11</f>
        <v>280</v>
      </c>
    </row>
    <row r="47" spans="2:5" x14ac:dyDescent="0.2">
      <c r="B47" s="1" t="s">
        <v>56</v>
      </c>
      <c r="D47" s="12">
        <f>-D12-D26+D27+D28</f>
        <v>475</v>
      </c>
      <c r="E47" s="18" t="s">
        <v>109</v>
      </c>
    </row>
    <row r="48" spans="2:5" x14ac:dyDescent="0.2">
      <c r="D48" s="6">
        <f>SUM(D44:D47)</f>
        <v>3827</v>
      </c>
    </row>
    <row r="49" spans="2:5" x14ac:dyDescent="0.2">
      <c r="B49" s="1" t="s">
        <v>57</v>
      </c>
      <c r="D49" s="13">
        <f>+D21</f>
        <v>418</v>
      </c>
    </row>
    <row r="50" spans="2:5" ht="12.75" thickBot="1" x14ac:dyDescent="0.25">
      <c r="B50" s="1" t="s">
        <v>58</v>
      </c>
      <c r="D50" s="7">
        <f>+D48-D49</f>
        <v>3409</v>
      </c>
      <c r="E50" s="18" t="s">
        <v>116</v>
      </c>
    </row>
    <row r="51" spans="2:5" ht="12.75" thickTop="1" x14ac:dyDescent="0.2">
      <c r="D51" s="6"/>
    </row>
    <row r="52" spans="2:5" x14ac:dyDescent="0.2">
      <c r="D52" s="6"/>
    </row>
    <row r="53" spans="2:5" x14ac:dyDescent="0.2">
      <c r="B53" s="4" t="s">
        <v>59</v>
      </c>
      <c r="D53" s="6"/>
    </row>
    <row r="54" spans="2:5" x14ac:dyDescent="0.2">
      <c r="B54" s="1" t="s">
        <v>42</v>
      </c>
      <c r="D54" s="6">
        <f>+D40</f>
        <v>4156</v>
      </c>
    </row>
    <row r="55" spans="2:5" x14ac:dyDescent="0.2">
      <c r="B55" s="1" t="s">
        <v>63</v>
      </c>
      <c r="D55" s="6">
        <f>-D50</f>
        <v>-3409</v>
      </c>
    </row>
    <row r="56" spans="2:5" ht="12.75" thickBot="1" x14ac:dyDescent="0.25">
      <c r="B56" s="1" t="s">
        <v>17</v>
      </c>
      <c r="D56" s="7">
        <f>SUM(D54:D55)</f>
        <v>747</v>
      </c>
    </row>
    <row r="57" spans="2:5" ht="12.75" thickTop="1" x14ac:dyDescent="0.2"/>
    <row r="59" spans="2:5" x14ac:dyDescent="0.2">
      <c r="B59" s="5" t="s">
        <v>102</v>
      </c>
    </row>
    <row r="60" spans="2:5" x14ac:dyDescent="0.2">
      <c r="B60" s="1" t="s">
        <v>103</v>
      </c>
      <c r="C60" s="1" t="s">
        <v>107</v>
      </c>
      <c r="D60" s="1" t="s">
        <v>94</v>
      </c>
      <c r="E60" s="1" t="s">
        <v>92</v>
      </c>
    </row>
    <row r="61" spans="2:5" x14ac:dyDescent="0.2">
      <c r="B61" s="1" t="s">
        <v>104</v>
      </c>
      <c r="C61" s="1">
        <f>+E17</f>
        <v>292</v>
      </c>
      <c r="D61" s="1">
        <f>+E18</f>
        <v>389</v>
      </c>
      <c r="E61" s="1">
        <f>+E21</f>
        <v>391</v>
      </c>
    </row>
    <row r="62" spans="2:5" x14ac:dyDescent="0.2">
      <c r="B62" s="1" t="s">
        <v>105</v>
      </c>
      <c r="C62" s="1">
        <f>+D17</f>
        <v>318</v>
      </c>
      <c r="D62" s="1">
        <f>+D18</f>
        <v>416</v>
      </c>
      <c r="E62" s="1">
        <f>+D21</f>
        <v>418</v>
      </c>
    </row>
    <row r="63" spans="2:5" ht="12.75" thickBot="1" x14ac:dyDescent="0.25">
      <c r="B63" s="1" t="s">
        <v>106</v>
      </c>
      <c r="C63" s="3">
        <f>+C62-C61</f>
        <v>26</v>
      </c>
      <c r="D63" s="3">
        <f>+D62-D61</f>
        <v>27</v>
      </c>
      <c r="E63" s="3">
        <f>+E62-E61</f>
        <v>27</v>
      </c>
    </row>
    <row r="64" spans="2:5" ht="12.75" thickTop="1" x14ac:dyDescent="0.2">
      <c r="C64" s="16"/>
      <c r="D64" s="16"/>
      <c r="E64" s="16"/>
    </row>
    <row r="65" spans="2:7" x14ac:dyDescent="0.2">
      <c r="B65" s="1" t="s">
        <v>66</v>
      </c>
      <c r="D65" s="15">
        <f>+D14</f>
        <v>554</v>
      </c>
    </row>
    <row r="66" spans="2:7" x14ac:dyDescent="0.2">
      <c r="B66" s="1" t="s">
        <v>69</v>
      </c>
      <c r="D66" s="8"/>
    </row>
    <row r="67" spans="2:7" x14ac:dyDescent="0.2">
      <c r="B67" s="1" t="s">
        <v>70</v>
      </c>
      <c r="D67" s="15">
        <f>-+D13</f>
        <v>23</v>
      </c>
    </row>
    <row r="68" spans="2:7" x14ac:dyDescent="0.2">
      <c r="B68" s="1" t="s">
        <v>72</v>
      </c>
      <c r="D68" s="15">
        <f>-D27</f>
        <v>-7</v>
      </c>
    </row>
    <row r="69" spans="2:7" x14ac:dyDescent="0.2">
      <c r="B69" s="1" t="s">
        <v>67</v>
      </c>
      <c r="D69" s="15">
        <f>-+D28</f>
        <v>-12</v>
      </c>
    </row>
    <row r="70" spans="2:7" x14ac:dyDescent="0.2">
      <c r="B70" s="1" t="s">
        <v>71</v>
      </c>
      <c r="D70" s="15">
        <f>+D31</f>
        <v>215</v>
      </c>
    </row>
    <row r="71" spans="2:7" x14ac:dyDescent="0.2">
      <c r="D71" s="15">
        <f>SUM(D65:D70)</f>
        <v>773</v>
      </c>
    </row>
    <row r="72" spans="2:7" x14ac:dyDescent="0.2">
      <c r="B72" s="1" t="s">
        <v>74</v>
      </c>
      <c r="D72" s="15">
        <f>-C63</f>
        <v>-26</v>
      </c>
    </row>
    <row r="73" spans="2:7" x14ac:dyDescent="0.2">
      <c r="B73" s="1" t="s">
        <v>76</v>
      </c>
      <c r="D73" s="15">
        <f>-D63</f>
        <v>-27</v>
      </c>
      <c r="E73" s="1" t="s">
        <v>73</v>
      </c>
    </row>
    <row r="74" spans="2:7" x14ac:dyDescent="0.2">
      <c r="B74" s="1" t="s">
        <v>77</v>
      </c>
      <c r="D74" s="15">
        <f>+E63</f>
        <v>27</v>
      </c>
    </row>
    <row r="75" spans="2:7" ht="12.75" thickBot="1" x14ac:dyDescent="0.25">
      <c r="B75" s="4" t="s">
        <v>80</v>
      </c>
      <c r="D75" s="9">
        <f>SUM(D71:D74)</f>
        <v>747</v>
      </c>
    </row>
    <row r="76" spans="2:7" ht="12.75" thickTop="1" x14ac:dyDescent="0.2"/>
    <row r="78" spans="2:7" x14ac:dyDescent="0.2">
      <c r="B78" s="1" t="s">
        <v>110</v>
      </c>
      <c r="D78" s="6">
        <f>+D56</f>
        <v>747</v>
      </c>
    </row>
    <row r="79" spans="2:7" x14ac:dyDescent="0.2">
      <c r="B79" s="1" t="s">
        <v>111</v>
      </c>
      <c r="D79" s="8">
        <f>+D75</f>
        <v>747</v>
      </c>
      <c r="G79" s="6"/>
    </row>
    <row r="80" spans="2:7" ht="12.75" thickBot="1" x14ac:dyDescent="0.25">
      <c r="B80" s="1" t="s">
        <v>112</v>
      </c>
      <c r="D80" s="9">
        <f>+D78-D79</f>
        <v>0</v>
      </c>
    </row>
    <row r="81" ht="12.75" thickTop="1" x14ac:dyDescent="0.2"/>
  </sheetData>
  <hyperlinks>
    <hyperlink ref="A1" location="Main!A1" display="Main" xr:uid="{2976BAAF-D705-4FCE-9C2E-533F67C3EA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E1C-AABB-4356-BFC4-5F0BF79B1D11}">
  <sheetPr codeName="Sheet4"/>
  <dimension ref="A1:F146"/>
  <sheetViews>
    <sheetView topLeftCell="A132" zoomScale="175" zoomScaleNormal="175" workbookViewId="0">
      <selection activeCell="D161" sqref="D161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202</v>
      </c>
    </row>
    <row r="26" spans="2:5" x14ac:dyDescent="0.2">
      <c r="B26" s="5" t="s">
        <v>80</v>
      </c>
    </row>
    <row r="27" spans="2:5" x14ac:dyDescent="0.2">
      <c r="B27" s="1" t="s">
        <v>203</v>
      </c>
    </row>
    <row r="28" spans="2:5" x14ac:dyDescent="0.2">
      <c r="B28" s="1" t="s">
        <v>204</v>
      </c>
      <c r="E28" s="6">
        <v>189</v>
      </c>
    </row>
    <row r="29" spans="2:5" x14ac:dyDescent="0.2">
      <c r="B29" s="1" t="s">
        <v>205</v>
      </c>
      <c r="E29" s="17">
        <v>2530</v>
      </c>
    </row>
    <row r="30" spans="2:5" x14ac:dyDescent="0.2">
      <c r="E30" s="6">
        <f>SUM(E28:E29)</f>
        <v>2719</v>
      </c>
    </row>
    <row r="31" spans="2:5" x14ac:dyDescent="0.2">
      <c r="B31" s="1" t="s">
        <v>206</v>
      </c>
      <c r="E31" s="6">
        <v>164</v>
      </c>
    </row>
    <row r="32" spans="2:5" ht="12.75" thickBot="1" x14ac:dyDescent="0.25">
      <c r="B32" s="1" t="s">
        <v>42</v>
      </c>
      <c r="E32" s="7">
        <f>+E30-E31</f>
        <v>2555</v>
      </c>
    </row>
    <row r="33" spans="2:6" ht="12.75" thickTop="1" x14ac:dyDescent="0.2"/>
    <row r="35" spans="2:6" x14ac:dyDescent="0.2">
      <c r="B35" s="5" t="s">
        <v>207</v>
      </c>
    </row>
    <row r="36" spans="2:6" x14ac:dyDescent="0.2">
      <c r="B36" s="1" t="s">
        <v>208</v>
      </c>
      <c r="E36" s="6">
        <f>78+(8-2)</f>
        <v>84</v>
      </c>
    </row>
    <row r="37" spans="2:6" x14ac:dyDescent="0.2">
      <c r="B37" s="1" t="s">
        <v>209</v>
      </c>
      <c r="E37" s="6">
        <f>(1860-167-14)+106-102</f>
        <v>1683</v>
      </c>
      <c r="F37" s="1" t="s">
        <v>212</v>
      </c>
    </row>
    <row r="38" spans="2:6" x14ac:dyDescent="0.2">
      <c r="B38" s="1" t="s">
        <v>211</v>
      </c>
      <c r="E38" s="6">
        <v>62</v>
      </c>
    </row>
    <row r="39" spans="2:6" x14ac:dyDescent="0.2">
      <c r="B39" s="1" t="s">
        <v>210</v>
      </c>
      <c r="E39" s="17">
        <v>76</v>
      </c>
    </row>
    <row r="40" spans="2:6" x14ac:dyDescent="0.2">
      <c r="E40" s="6">
        <f>SUM(E36:E39)</f>
        <v>1905</v>
      </c>
    </row>
    <row r="41" spans="2:6" x14ac:dyDescent="0.2">
      <c r="B41" s="1" t="s">
        <v>213</v>
      </c>
      <c r="E41" s="6">
        <f>71+10-7</f>
        <v>74</v>
      </c>
    </row>
    <row r="42" spans="2:6" ht="12.75" thickBot="1" x14ac:dyDescent="0.25">
      <c r="B42" s="1" t="s">
        <v>214</v>
      </c>
      <c r="E42" s="7">
        <f>+E40-E41</f>
        <v>1831</v>
      </c>
    </row>
    <row r="43" spans="2:6" ht="12.75" thickTop="1" x14ac:dyDescent="0.2"/>
    <row r="45" spans="2:6" x14ac:dyDescent="0.2">
      <c r="B45" s="5" t="s">
        <v>215</v>
      </c>
      <c r="E45" s="1">
        <v>2</v>
      </c>
    </row>
    <row r="46" spans="2:6" x14ac:dyDescent="0.2">
      <c r="B46" s="1" t="s">
        <v>216</v>
      </c>
      <c r="E46" s="1">
        <v>190</v>
      </c>
    </row>
    <row r="47" spans="2:6" x14ac:dyDescent="0.2">
      <c r="E47" s="1">
        <f>SUM(E45:E46)</f>
        <v>192</v>
      </c>
    </row>
    <row r="48" spans="2:6" x14ac:dyDescent="0.2">
      <c r="B48" s="1" t="s">
        <v>217</v>
      </c>
      <c r="E48" s="1">
        <v>7</v>
      </c>
    </row>
    <row r="49" spans="2:5" ht="12.75" thickBot="1" x14ac:dyDescent="0.25">
      <c r="B49" s="1" t="s">
        <v>215</v>
      </c>
      <c r="E49" s="3">
        <f>+E47-E48</f>
        <v>185</v>
      </c>
    </row>
    <row r="50" spans="2:5" ht="12.75" thickTop="1" x14ac:dyDescent="0.2"/>
    <row r="51" spans="2:5" x14ac:dyDescent="0.2">
      <c r="B51" s="5" t="s">
        <v>117</v>
      </c>
    </row>
    <row r="52" spans="2:5" x14ac:dyDescent="0.2">
      <c r="B52" s="1" t="s">
        <v>218</v>
      </c>
      <c r="E52" s="1">
        <v>66</v>
      </c>
    </row>
    <row r="53" spans="2:5" x14ac:dyDescent="0.2">
      <c r="B53" s="1" t="s">
        <v>219</v>
      </c>
      <c r="E53" s="1">
        <v>183</v>
      </c>
    </row>
    <row r="54" spans="2:5" x14ac:dyDescent="0.2">
      <c r="E54" s="1">
        <f>SUM(E52:E53)</f>
        <v>249</v>
      </c>
    </row>
    <row r="55" spans="2:5" x14ac:dyDescent="0.2">
      <c r="B55" s="1" t="s">
        <v>220</v>
      </c>
      <c r="E55" s="1">
        <v>83</v>
      </c>
    </row>
    <row r="56" spans="2:5" ht="12.75" thickBot="1" x14ac:dyDescent="0.25">
      <c r="B56" s="1" t="s">
        <v>117</v>
      </c>
      <c r="E56" s="3">
        <f>+E54-E55</f>
        <v>166</v>
      </c>
    </row>
    <row r="57" spans="2:5" ht="12.75" thickTop="1" x14ac:dyDescent="0.2"/>
    <row r="58" spans="2:5" x14ac:dyDescent="0.2">
      <c r="B58" s="5" t="s">
        <v>221</v>
      </c>
    </row>
    <row r="59" spans="2:5" x14ac:dyDescent="0.2">
      <c r="B59" s="1" t="s">
        <v>222</v>
      </c>
      <c r="E59" s="1">
        <v>1524</v>
      </c>
    </row>
    <row r="60" spans="2:5" x14ac:dyDescent="0.2">
      <c r="B60" s="1" t="s">
        <v>223</v>
      </c>
      <c r="E60" s="1">
        <v>-167</v>
      </c>
    </row>
    <row r="61" spans="2:5" x14ac:dyDescent="0.2">
      <c r="B61" s="1" t="s">
        <v>166</v>
      </c>
      <c r="E61" s="1">
        <v>-24</v>
      </c>
    </row>
    <row r="62" spans="2:5" x14ac:dyDescent="0.2">
      <c r="B62" s="1" t="s">
        <v>160</v>
      </c>
      <c r="E62" s="10">
        <v>380</v>
      </c>
    </row>
    <row r="63" spans="2:5" x14ac:dyDescent="0.2">
      <c r="E63" s="1">
        <f>SUM(E59:E62)</f>
        <v>1713</v>
      </c>
    </row>
    <row r="64" spans="2:5" x14ac:dyDescent="0.2">
      <c r="B64" s="1" t="s">
        <v>224</v>
      </c>
      <c r="E64" s="1">
        <v>2193</v>
      </c>
    </row>
    <row r="65" spans="2:5" ht="12.75" thickBot="1" x14ac:dyDescent="0.25">
      <c r="B65" s="1" t="s">
        <v>221</v>
      </c>
      <c r="E65" s="3">
        <f>+E63-E64</f>
        <v>-480</v>
      </c>
    </row>
    <row r="66" spans="2:5" ht="12.75" thickTop="1" x14ac:dyDescent="0.2"/>
    <row r="68" spans="2:5" x14ac:dyDescent="0.2">
      <c r="B68" s="5" t="s">
        <v>225</v>
      </c>
    </row>
    <row r="69" spans="2:5" x14ac:dyDescent="0.2">
      <c r="B69" s="1" t="s">
        <v>226</v>
      </c>
      <c r="E69" s="1">
        <v>24</v>
      </c>
    </row>
    <row r="70" spans="2:5" x14ac:dyDescent="0.2">
      <c r="B70" s="1" t="s">
        <v>227</v>
      </c>
      <c r="E70" s="1">
        <v>14</v>
      </c>
    </row>
    <row r="71" spans="2:5" ht="12.75" thickBot="1" x14ac:dyDescent="0.25">
      <c r="B71" s="1" t="s">
        <v>225</v>
      </c>
      <c r="E71" s="3">
        <f>+E69-E70</f>
        <v>10</v>
      </c>
    </row>
    <row r="72" spans="2:5" ht="12.75" thickTop="1" x14ac:dyDescent="0.2"/>
    <row r="74" spans="2:5" x14ac:dyDescent="0.2">
      <c r="B74" s="5" t="s">
        <v>228</v>
      </c>
    </row>
    <row r="75" spans="2:5" x14ac:dyDescent="0.2">
      <c r="B75" s="1" t="s">
        <v>182</v>
      </c>
      <c r="E75" s="1">
        <f>800+80</f>
        <v>880</v>
      </c>
    </row>
    <row r="76" spans="2:5" x14ac:dyDescent="0.2">
      <c r="B76" s="1" t="s">
        <v>145</v>
      </c>
      <c r="E76" s="1">
        <f>120*0.5</f>
        <v>60</v>
      </c>
    </row>
    <row r="77" spans="2:5" x14ac:dyDescent="0.2">
      <c r="E77" s="1">
        <f>SUM(E75:E76)</f>
        <v>940</v>
      </c>
    </row>
    <row r="78" spans="2:5" x14ac:dyDescent="0.2">
      <c r="B78" s="1" t="s">
        <v>184</v>
      </c>
      <c r="E78" s="1">
        <f>876+82</f>
        <v>958</v>
      </c>
    </row>
    <row r="79" spans="2:5" ht="12.75" thickBot="1" x14ac:dyDescent="0.25">
      <c r="B79" s="1" t="s">
        <v>181</v>
      </c>
      <c r="E79" s="3">
        <f>+E78-E77</f>
        <v>18</v>
      </c>
    </row>
    <row r="80" spans="2:5" ht="12.75" thickTop="1" x14ac:dyDescent="0.2"/>
    <row r="82" spans="2:5" x14ac:dyDescent="0.2">
      <c r="B82" s="5" t="s">
        <v>229</v>
      </c>
    </row>
    <row r="83" spans="2:5" x14ac:dyDescent="0.2">
      <c r="B83" s="1" t="s">
        <v>230</v>
      </c>
      <c r="E83" s="1">
        <v>850</v>
      </c>
    </row>
    <row r="84" spans="2:5" x14ac:dyDescent="0.2">
      <c r="B84" s="1" t="s">
        <v>231</v>
      </c>
      <c r="E84" s="1">
        <v>1000</v>
      </c>
    </row>
    <row r="85" spans="2:5" ht="12.75" thickBot="1" x14ac:dyDescent="0.25">
      <c r="B85" s="1" t="s">
        <v>229</v>
      </c>
      <c r="E85" s="3">
        <f>+E84-E83</f>
        <v>150</v>
      </c>
    </row>
    <row r="86" spans="2:5" ht="12.75" thickTop="1" x14ac:dyDescent="0.2"/>
    <row r="88" spans="2:5" x14ac:dyDescent="0.2">
      <c r="B88" s="5" t="s">
        <v>147</v>
      </c>
    </row>
    <row r="89" spans="2:5" x14ac:dyDescent="0.2">
      <c r="B89" s="1" t="s">
        <v>232</v>
      </c>
      <c r="E89" s="1">
        <v>124</v>
      </c>
    </row>
    <row r="90" spans="2:5" x14ac:dyDescent="0.2">
      <c r="B90" s="1" t="s">
        <v>144</v>
      </c>
      <c r="E90" s="1">
        <v>159</v>
      </c>
    </row>
    <row r="91" spans="2:5" x14ac:dyDescent="0.2">
      <c r="B91" s="1" t="s">
        <v>145</v>
      </c>
      <c r="E91" s="1">
        <f>-120*0.5</f>
        <v>-60</v>
      </c>
    </row>
    <row r="92" spans="2:5" x14ac:dyDescent="0.2">
      <c r="E92" s="1">
        <f>SUM(E89:E91)</f>
        <v>223</v>
      </c>
    </row>
    <row r="93" spans="2:5" x14ac:dyDescent="0.2">
      <c r="B93" s="1" t="s">
        <v>233</v>
      </c>
      <c r="E93" s="1">
        <v>158</v>
      </c>
    </row>
    <row r="94" spans="2:5" ht="12.75" thickBot="1" x14ac:dyDescent="0.25">
      <c r="B94" s="1" t="s">
        <v>147</v>
      </c>
      <c r="E94" s="3">
        <f>+E93-E92</f>
        <v>-65</v>
      </c>
    </row>
    <row r="95" spans="2:5" ht="12.75" thickTop="1" x14ac:dyDescent="0.2"/>
    <row r="96" spans="2:5" x14ac:dyDescent="0.2">
      <c r="B96" s="1" t="s">
        <v>202</v>
      </c>
    </row>
    <row r="97" spans="2:6" x14ac:dyDescent="0.2">
      <c r="B97" s="1" t="s">
        <v>234</v>
      </c>
    </row>
    <row r="98" spans="2:6" x14ac:dyDescent="0.2">
      <c r="B98" s="1" t="s">
        <v>235</v>
      </c>
    </row>
    <row r="99" spans="2:6" x14ac:dyDescent="0.2">
      <c r="E99" s="19" t="s">
        <v>148</v>
      </c>
      <c r="F99" s="19" t="s">
        <v>148</v>
      </c>
    </row>
    <row r="100" spans="2:6" x14ac:dyDescent="0.2">
      <c r="B100" s="1" t="s">
        <v>236</v>
      </c>
    </row>
    <row r="101" spans="2:6" x14ac:dyDescent="0.2">
      <c r="B101" s="1" t="s">
        <v>42</v>
      </c>
      <c r="E101" s="6">
        <f>+E32</f>
        <v>2555</v>
      </c>
    </row>
    <row r="102" spans="2:6" x14ac:dyDescent="0.2">
      <c r="B102" s="1" t="s">
        <v>60</v>
      </c>
      <c r="E102" s="6">
        <f>-+E42</f>
        <v>-1831</v>
      </c>
    </row>
    <row r="103" spans="2:6" x14ac:dyDescent="0.2">
      <c r="B103" s="1" t="s">
        <v>17</v>
      </c>
      <c r="E103" s="6">
        <f>SUM(E101:E102)</f>
        <v>724</v>
      </c>
    </row>
    <row r="104" spans="2:6" x14ac:dyDescent="0.2">
      <c r="B104" s="1" t="s">
        <v>237</v>
      </c>
      <c r="E104" s="1">
        <f>-+E49</f>
        <v>-185</v>
      </c>
    </row>
    <row r="105" spans="2:6" x14ac:dyDescent="0.2">
      <c r="B105" s="1" t="s">
        <v>18</v>
      </c>
      <c r="E105" s="1">
        <f>-E56</f>
        <v>-166</v>
      </c>
    </row>
    <row r="106" spans="2:6" x14ac:dyDescent="0.2">
      <c r="B106" s="1" t="s">
        <v>238</v>
      </c>
      <c r="F106" s="6">
        <f>SUM(E103:E105)</f>
        <v>373</v>
      </c>
    </row>
    <row r="108" spans="2:6" x14ac:dyDescent="0.2">
      <c r="B108" s="1" t="s">
        <v>239</v>
      </c>
    </row>
    <row r="109" spans="2:6" x14ac:dyDescent="0.2">
      <c r="B109" s="1" t="s">
        <v>165</v>
      </c>
      <c r="E109" s="1">
        <f>E65</f>
        <v>-480</v>
      </c>
    </row>
    <row r="110" spans="2:6" x14ac:dyDescent="0.2">
      <c r="B110" s="1" t="s">
        <v>240</v>
      </c>
      <c r="E110" s="1">
        <f>E71</f>
        <v>10</v>
      </c>
    </row>
    <row r="111" spans="2:6" x14ac:dyDescent="0.2">
      <c r="B111" s="1" t="s">
        <v>241</v>
      </c>
      <c r="F111" s="1">
        <f>SUM(E109:E110)</f>
        <v>-470</v>
      </c>
    </row>
    <row r="113" spans="2:6" x14ac:dyDescent="0.2">
      <c r="B113" s="1" t="s">
        <v>199</v>
      </c>
    </row>
    <row r="114" spans="2:6" x14ac:dyDescent="0.2">
      <c r="B114" s="1" t="s">
        <v>242</v>
      </c>
      <c r="E114" s="1">
        <f>+E79</f>
        <v>18</v>
      </c>
    </row>
    <row r="115" spans="2:6" x14ac:dyDescent="0.2">
      <c r="B115" s="1" t="s">
        <v>200</v>
      </c>
      <c r="E115" s="1">
        <f>+E85</f>
        <v>150</v>
      </c>
    </row>
    <row r="116" spans="2:6" x14ac:dyDescent="0.2">
      <c r="B116" s="1" t="s">
        <v>243</v>
      </c>
      <c r="E116" s="1">
        <f>+E94</f>
        <v>-65</v>
      </c>
    </row>
    <row r="117" spans="2:6" x14ac:dyDescent="0.2">
      <c r="B117" s="1" t="s">
        <v>244</v>
      </c>
      <c r="F117" s="1">
        <f>SUM(E114:E116)</f>
        <v>103</v>
      </c>
    </row>
    <row r="119" spans="2:6" x14ac:dyDescent="0.2">
      <c r="B119" s="1" t="s">
        <v>245</v>
      </c>
      <c r="F119" s="6">
        <f>SUM(F106:F117)</f>
        <v>6</v>
      </c>
    </row>
    <row r="120" spans="2:6" x14ac:dyDescent="0.2">
      <c r="B120" s="1" t="s">
        <v>246</v>
      </c>
      <c r="F120" s="1">
        <v>191</v>
      </c>
    </row>
    <row r="121" spans="2:6" ht="12.75" thickBot="1" x14ac:dyDescent="0.25">
      <c r="B121" s="1" t="s">
        <v>247</v>
      </c>
      <c r="F121" s="7">
        <f>+F119+F120</f>
        <v>197</v>
      </c>
    </row>
    <row r="122" spans="2:6" ht="12.75" thickTop="1" x14ac:dyDescent="0.2">
      <c r="B122" s="1" t="s">
        <v>248</v>
      </c>
      <c r="F122" s="1">
        <v>197</v>
      </c>
    </row>
    <row r="123" spans="2:6" x14ac:dyDescent="0.2">
      <c r="B123" s="1" t="s">
        <v>249</v>
      </c>
      <c r="F123" s="6">
        <f>+F121-F122</f>
        <v>0</v>
      </c>
    </row>
    <row r="126" spans="2:6" x14ac:dyDescent="0.2">
      <c r="B126" s="1" t="s">
        <v>64</v>
      </c>
    </row>
    <row r="128" spans="2:6" x14ac:dyDescent="0.2">
      <c r="B128" s="1" t="s">
        <v>103</v>
      </c>
    </row>
    <row r="129" spans="2:6" x14ac:dyDescent="0.2">
      <c r="C129" s="1" t="s">
        <v>252</v>
      </c>
      <c r="D129" s="1" t="s">
        <v>94</v>
      </c>
      <c r="E129" s="1" t="s">
        <v>92</v>
      </c>
    </row>
    <row r="130" spans="2:6" x14ac:dyDescent="0.2">
      <c r="B130" s="1" t="s">
        <v>104</v>
      </c>
      <c r="C130" s="1">
        <v>102</v>
      </c>
      <c r="D130" s="1">
        <v>189</v>
      </c>
      <c r="E130" s="1">
        <f>78+8-2</f>
        <v>84</v>
      </c>
    </row>
    <row r="131" spans="2:6" x14ac:dyDescent="0.2">
      <c r="B131" s="1" t="s">
        <v>250</v>
      </c>
      <c r="C131" s="1">
        <v>106</v>
      </c>
      <c r="D131" s="1">
        <v>164</v>
      </c>
      <c r="E131" s="1">
        <f>71+10-7</f>
        <v>74</v>
      </c>
      <c r="F131" s="1" t="s">
        <v>259</v>
      </c>
    </row>
    <row r="132" spans="2:6" ht="12.75" thickBot="1" x14ac:dyDescent="0.25">
      <c r="B132" s="1" t="s">
        <v>251</v>
      </c>
      <c r="C132" s="3">
        <f>+C131-C130</f>
        <v>4</v>
      </c>
      <c r="D132" s="3">
        <f>+D131-D130</f>
        <v>-25</v>
      </c>
      <c r="E132" s="3">
        <f>+E130-E131</f>
        <v>10</v>
      </c>
    </row>
    <row r="133" spans="2:6" ht="12.75" thickTop="1" x14ac:dyDescent="0.2"/>
    <row r="135" spans="2:6" x14ac:dyDescent="0.2">
      <c r="B135" s="1" t="s">
        <v>80</v>
      </c>
    </row>
    <row r="136" spans="2:6" x14ac:dyDescent="0.2">
      <c r="B136" s="1" t="s">
        <v>66</v>
      </c>
      <c r="E136" s="1">
        <v>342</v>
      </c>
    </row>
    <row r="137" spans="2:6" x14ac:dyDescent="0.2">
      <c r="B137" s="1" t="s">
        <v>253</v>
      </c>
    </row>
    <row r="138" spans="2:6" x14ac:dyDescent="0.2">
      <c r="B138" s="1" t="s">
        <v>86</v>
      </c>
      <c r="E138" s="1">
        <v>190</v>
      </c>
    </row>
    <row r="139" spans="2:6" x14ac:dyDescent="0.2">
      <c r="B139" s="1" t="s">
        <v>254</v>
      </c>
      <c r="E139" s="21">
        <v>167</v>
      </c>
    </row>
    <row r="140" spans="2:6" x14ac:dyDescent="0.2">
      <c r="B140" s="1" t="s">
        <v>255</v>
      </c>
      <c r="E140" s="10">
        <v>14</v>
      </c>
    </row>
    <row r="141" spans="2:6" x14ac:dyDescent="0.2">
      <c r="E141" s="1">
        <f>SUM(E136:E140)</f>
        <v>713</v>
      </c>
    </row>
    <row r="142" spans="2:6" x14ac:dyDescent="0.2">
      <c r="B142" s="1" t="s">
        <v>256</v>
      </c>
      <c r="E142" s="1">
        <f>-C132</f>
        <v>-4</v>
      </c>
    </row>
    <row r="143" spans="2:6" x14ac:dyDescent="0.2">
      <c r="B143" s="1" t="s">
        <v>257</v>
      </c>
      <c r="E143" s="1">
        <f>-D132</f>
        <v>25</v>
      </c>
    </row>
    <row r="144" spans="2:6" x14ac:dyDescent="0.2">
      <c r="B144" s="1" t="s">
        <v>258</v>
      </c>
      <c r="E144" s="1">
        <f>-E132</f>
        <v>-10</v>
      </c>
    </row>
    <row r="145" spans="2:5" ht="12.75" thickBot="1" x14ac:dyDescent="0.25">
      <c r="B145" s="1" t="s">
        <v>17</v>
      </c>
      <c r="E145" s="3">
        <f>SUM(E141:E144)</f>
        <v>724</v>
      </c>
    </row>
    <row r="146" spans="2:5" ht="12.75" thickTop="1" x14ac:dyDescent="0.2"/>
  </sheetData>
  <hyperlinks>
    <hyperlink ref="A1" location="Main!A1" display="Main" xr:uid="{7CA8ED33-BDB2-4630-B9EF-6E9C073A55A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227-8E57-4FDF-B377-F596D8AA43A5}">
  <sheetPr codeName="Sheet5"/>
  <dimension ref="A1:G146"/>
  <sheetViews>
    <sheetView topLeftCell="A109" zoomScale="190" zoomScaleNormal="190" workbookViewId="0">
      <selection activeCell="F72" sqref="F72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260</v>
      </c>
    </row>
    <row r="3" spans="1:7" x14ac:dyDescent="0.2">
      <c r="B3" s="1" t="s">
        <v>261</v>
      </c>
      <c r="C3" s="22">
        <v>45016</v>
      </c>
    </row>
    <row r="5" spans="1:7" x14ac:dyDescent="0.2">
      <c r="B5" s="1" t="s">
        <v>64</v>
      </c>
    </row>
    <row r="7" spans="1:7" x14ac:dyDescent="0.2">
      <c r="C7" s="23"/>
      <c r="D7" s="23">
        <v>2023</v>
      </c>
      <c r="E7" s="23">
        <v>2022</v>
      </c>
      <c r="F7" s="23"/>
      <c r="G7" s="23"/>
    </row>
    <row r="8" spans="1:7" x14ac:dyDescent="0.2">
      <c r="C8" s="23"/>
      <c r="D8" s="25" t="s">
        <v>148</v>
      </c>
      <c r="E8" s="25" t="s">
        <v>148</v>
      </c>
      <c r="F8" s="23"/>
      <c r="G8" s="23"/>
    </row>
    <row r="9" spans="1:7" x14ac:dyDescent="0.2">
      <c r="B9" s="1" t="s">
        <v>287</v>
      </c>
      <c r="C9" s="23"/>
      <c r="D9" s="23">
        <v>21395</v>
      </c>
      <c r="E9" s="23">
        <v>19458</v>
      </c>
      <c r="F9" s="23"/>
      <c r="G9" s="23"/>
    </row>
    <row r="10" spans="1:7" x14ac:dyDescent="0.2">
      <c r="B10" s="1" t="s">
        <v>286</v>
      </c>
      <c r="C10" s="23"/>
      <c r="D10" s="23">
        <v>281</v>
      </c>
      <c r="E10" s="23">
        <v>222</v>
      </c>
      <c r="F10" s="23"/>
      <c r="G10" s="23"/>
    </row>
    <row r="11" spans="1:7" x14ac:dyDescent="0.2">
      <c r="C11" s="23"/>
      <c r="D11" s="23">
        <f>SUM(D9:D10)</f>
        <v>21676</v>
      </c>
      <c r="E11" s="23">
        <f>SUM(E9:E10)</f>
        <v>19680</v>
      </c>
      <c r="F11" s="23"/>
      <c r="G11" s="23"/>
    </row>
    <row r="12" spans="1:7" x14ac:dyDescent="0.2">
      <c r="C12" s="23"/>
      <c r="D12" s="23"/>
      <c r="E12" s="23"/>
      <c r="F12" s="23"/>
      <c r="G12" s="23"/>
    </row>
    <row r="13" spans="1:7" x14ac:dyDescent="0.2">
      <c r="B13" s="1" t="s">
        <v>107</v>
      </c>
      <c r="C13" s="23"/>
      <c r="D13" s="23">
        <v>25919</v>
      </c>
      <c r="E13" s="23">
        <v>23073</v>
      </c>
      <c r="F13" s="23"/>
      <c r="G13" s="23"/>
    </row>
    <row r="14" spans="1:7" x14ac:dyDescent="0.2">
      <c r="B14" s="1" t="s">
        <v>264</v>
      </c>
      <c r="C14" s="23"/>
      <c r="D14" s="23">
        <v>7010</v>
      </c>
      <c r="E14" s="23">
        <v>6470</v>
      </c>
      <c r="F14" s="23"/>
      <c r="G14" s="23"/>
    </row>
    <row r="15" spans="1:7" x14ac:dyDescent="0.2">
      <c r="B15" s="1" t="s">
        <v>93</v>
      </c>
      <c r="C15" s="23"/>
      <c r="D15" s="23">
        <v>7742</v>
      </c>
      <c r="E15" s="23">
        <v>10028</v>
      </c>
      <c r="F15" s="23"/>
      <c r="G15" s="23"/>
    </row>
    <row r="16" spans="1:7" x14ac:dyDescent="0.2">
      <c r="C16" s="23"/>
      <c r="D16" s="23">
        <f>SUM(D13:D15)</f>
        <v>40671</v>
      </c>
      <c r="E16" s="23">
        <f>SUM(E13:E15)</f>
        <v>39571</v>
      </c>
      <c r="F16" s="23"/>
      <c r="G16" s="23"/>
    </row>
    <row r="17" spans="2:7" x14ac:dyDescent="0.2">
      <c r="B17" s="1" t="s">
        <v>285</v>
      </c>
      <c r="C17" s="23"/>
      <c r="D17" s="23">
        <f>+D16+D11</f>
        <v>62347</v>
      </c>
      <c r="E17" s="23">
        <f>+E16+E11</f>
        <v>59251</v>
      </c>
      <c r="F17" s="23"/>
      <c r="G17" s="23"/>
    </row>
    <row r="18" spans="2:7" x14ac:dyDescent="0.2">
      <c r="C18" s="23"/>
      <c r="D18" s="23"/>
      <c r="E18" s="23"/>
      <c r="F18" s="23"/>
      <c r="G18" s="23"/>
    </row>
    <row r="19" spans="2:7" x14ac:dyDescent="0.2">
      <c r="B19" s="1" t="s">
        <v>284</v>
      </c>
      <c r="C19" s="23"/>
      <c r="D19" s="23">
        <v>29634</v>
      </c>
      <c r="E19" s="23">
        <v>29214</v>
      </c>
      <c r="F19" s="23"/>
      <c r="G19" s="23"/>
    </row>
    <row r="20" spans="2:7" x14ac:dyDescent="0.2">
      <c r="B20" s="1" t="s">
        <v>283</v>
      </c>
      <c r="C20" s="23"/>
      <c r="D20" s="23">
        <v>25171</v>
      </c>
      <c r="E20" s="23">
        <v>20980</v>
      </c>
      <c r="F20" s="23"/>
      <c r="G20" s="23"/>
    </row>
    <row r="21" spans="2:7" x14ac:dyDescent="0.2">
      <c r="B21" s="1" t="s">
        <v>282</v>
      </c>
      <c r="C21" s="23"/>
      <c r="D21" s="23">
        <v>30</v>
      </c>
      <c r="E21" s="23">
        <v>100</v>
      </c>
      <c r="F21" s="23"/>
      <c r="G21" s="23"/>
    </row>
    <row r="22" spans="2:7" x14ac:dyDescent="0.2">
      <c r="B22" s="1" t="s">
        <v>281</v>
      </c>
      <c r="C22" s="23"/>
      <c r="D22" s="23">
        <v>38</v>
      </c>
      <c r="E22" s="23">
        <v>0</v>
      </c>
      <c r="F22" s="23"/>
      <c r="G22" s="23"/>
    </row>
    <row r="23" spans="2:7" x14ac:dyDescent="0.2">
      <c r="B23" s="1" t="s">
        <v>280</v>
      </c>
      <c r="C23" s="23"/>
      <c r="D23" s="23">
        <f>SUM(D19:D22)</f>
        <v>54873</v>
      </c>
      <c r="E23" s="23">
        <f>SUM(E19:E22)</f>
        <v>50294</v>
      </c>
      <c r="F23" s="23"/>
      <c r="G23" s="23"/>
    </row>
    <row r="24" spans="2:7" x14ac:dyDescent="0.2">
      <c r="C24" s="23"/>
      <c r="D24" s="23"/>
      <c r="E24" s="23"/>
      <c r="F24" s="23"/>
      <c r="G24" s="23"/>
    </row>
    <row r="25" spans="2:7" x14ac:dyDescent="0.2">
      <c r="B25" s="1" t="s">
        <v>279</v>
      </c>
      <c r="C25" s="23"/>
      <c r="D25" s="23">
        <v>1380</v>
      </c>
      <c r="E25" s="23">
        <v>2998</v>
      </c>
      <c r="F25" s="23"/>
      <c r="G25" s="23"/>
    </row>
    <row r="26" spans="2:7" x14ac:dyDescent="0.2">
      <c r="B26" s="1" t="s">
        <v>278</v>
      </c>
      <c r="C26" s="23"/>
      <c r="D26" s="23">
        <v>180</v>
      </c>
      <c r="E26" s="23">
        <v>600</v>
      </c>
      <c r="F26" s="23"/>
      <c r="G26" s="23"/>
    </row>
    <row r="27" spans="2:7" x14ac:dyDescent="0.2">
      <c r="B27" s="1" t="s">
        <v>277</v>
      </c>
      <c r="C27" s="23"/>
      <c r="D27" s="23">
        <v>1310</v>
      </c>
      <c r="E27" s="23">
        <v>0</v>
      </c>
      <c r="F27" s="23"/>
      <c r="G27" s="23"/>
    </row>
    <row r="28" spans="2:7" x14ac:dyDescent="0.2">
      <c r="B28" s="1" t="s">
        <v>276</v>
      </c>
      <c r="C28" s="23"/>
      <c r="D28" s="23">
        <f>SUM(D25:D27)</f>
        <v>2870</v>
      </c>
      <c r="E28" s="23">
        <f>SUM(E25:E27)</f>
        <v>3598</v>
      </c>
      <c r="F28" s="23"/>
      <c r="G28" s="23"/>
    </row>
    <row r="29" spans="2:7" x14ac:dyDescent="0.2">
      <c r="C29" s="23"/>
      <c r="D29" s="23"/>
      <c r="E29" s="23"/>
      <c r="F29" s="23"/>
      <c r="G29" s="23"/>
    </row>
    <row r="30" spans="2:7" x14ac:dyDescent="0.2">
      <c r="B30" s="1" t="s">
        <v>265</v>
      </c>
      <c r="C30" s="23"/>
      <c r="D30" s="23">
        <v>3246</v>
      </c>
      <c r="E30" s="23">
        <v>3674</v>
      </c>
      <c r="F30" s="23"/>
      <c r="G30" s="23"/>
    </row>
    <row r="31" spans="2:7" x14ac:dyDescent="0.2">
      <c r="B31" s="1" t="s">
        <v>275</v>
      </c>
      <c r="C31" s="23"/>
      <c r="D31" s="23">
        <v>1358</v>
      </c>
      <c r="E31" s="23">
        <v>1685</v>
      </c>
      <c r="F31" s="23"/>
      <c r="G31" s="23"/>
    </row>
    <row r="32" spans="2:7" x14ac:dyDescent="0.2">
      <c r="B32" s="1" t="s">
        <v>274</v>
      </c>
      <c r="C32" s="23"/>
      <c r="D32" s="23">
        <f>SUM(D30:D31)</f>
        <v>4604</v>
      </c>
      <c r="E32" s="23">
        <f>SUM(E30:E31)</f>
        <v>5359</v>
      </c>
      <c r="F32" s="23"/>
      <c r="G32" s="23"/>
    </row>
    <row r="33" spans="2:7" x14ac:dyDescent="0.2">
      <c r="B33" s="1" t="s">
        <v>273</v>
      </c>
      <c r="C33" s="23"/>
      <c r="D33" s="23">
        <f>+D32+D28</f>
        <v>7474</v>
      </c>
      <c r="E33" s="23">
        <f>+E32+E28</f>
        <v>8957</v>
      </c>
      <c r="F33" s="23"/>
      <c r="G33" s="23"/>
    </row>
    <row r="34" spans="2:7" x14ac:dyDescent="0.2">
      <c r="B34" s="1" t="s">
        <v>272</v>
      </c>
      <c r="C34" s="23"/>
      <c r="D34" s="23">
        <f>+D33+D23</f>
        <v>62347</v>
      </c>
      <c r="E34" s="23">
        <f>+E33+E23</f>
        <v>59251</v>
      </c>
      <c r="F34" s="23"/>
      <c r="G34" s="23"/>
    </row>
    <row r="35" spans="2:7" x14ac:dyDescent="0.2">
      <c r="C35" s="23"/>
      <c r="D35" s="23"/>
      <c r="E35" s="23"/>
      <c r="F35" s="23"/>
      <c r="G35" s="23"/>
    </row>
    <row r="36" spans="2:7" x14ac:dyDescent="0.2">
      <c r="C36" s="23"/>
      <c r="D36" s="23"/>
      <c r="E36" s="23"/>
      <c r="F36" s="23"/>
      <c r="G36" s="23"/>
    </row>
    <row r="37" spans="2:7" x14ac:dyDescent="0.2">
      <c r="B37" s="1" t="s">
        <v>271</v>
      </c>
      <c r="C37" s="23"/>
      <c r="D37" s="23">
        <v>684</v>
      </c>
      <c r="E37" s="23"/>
      <c r="F37" s="23"/>
      <c r="G37" s="23"/>
    </row>
    <row r="38" spans="2:7" x14ac:dyDescent="0.2">
      <c r="B38" s="1" t="s">
        <v>86</v>
      </c>
      <c r="C38" s="23"/>
      <c r="D38" s="23">
        <v>-150</v>
      </c>
      <c r="E38" s="23"/>
      <c r="F38" s="23"/>
      <c r="G38" s="23"/>
    </row>
    <row r="39" spans="2:7" x14ac:dyDescent="0.2">
      <c r="B39" s="1" t="s">
        <v>66</v>
      </c>
      <c r="C39" s="23"/>
      <c r="D39" s="23">
        <v>6881</v>
      </c>
      <c r="E39" s="23"/>
      <c r="F39" s="23"/>
      <c r="G39" s="23"/>
    </row>
    <row r="40" spans="2:7" x14ac:dyDescent="0.2">
      <c r="B40" s="1" t="s">
        <v>270</v>
      </c>
      <c r="C40" s="23"/>
      <c r="D40" s="23">
        <v>-1388</v>
      </c>
      <c r="E40" s="23"/>
      <c r="F40" s="23"/>
      <c r="G40" s="23"/>
    </row>
    <row r="41" spans="2:7" x14ac:dyDescent="0.2">
      <c r="B41" s="1" t="s">
        <v>269</v>
      </c>
      <c r="C41" s="23"/>
      <c r="D41" s="23">
        <f>SUM(D39:D40)</f>
        <v>5493</v>
      </c>
      <c r="E41" s="23"/>
      <c r="F41" s="23"/>
      <c r="G41" s="23"/>
    </row>
    <row r="42" spans="2:7" x14ac:dyDescent="0.2">
      <c r="C42" s="23"/>
      <c r="D42" s="23"/>
      <c r="E42" s="23"/>
      <c r="F42" s="23"/>
      <c r="G42" s="23"/>
    </row>
    <row r="43" spans="2:7" x14ac:dyDescent="0.2">
      <c r="C43" s="23"/>
      <c r="D43" s="23"/>
      <c r="E43" s="23"/>
      <c r="F43" s="23"/>
      <c r="G43" s="23"/>
    </row>
    <row r="44" spans="2:7" s="19" customFormat="1" x14ac:dyDescent="0.2">
      <c r="C44" s="25" t="s">
        <v>263</v>
      </c>
      <c r="D44" s="25" t="s">
        <v>264</v>
      </c>
      <c r="E44" s="25" t="s">
        <v>265</v>
      </c>
      <c r="F44" s="25"/>
      <c r="G44" s="25"/>
    </row>
    <row r="45" spans="2:7" x14ac:dyDescent="0.2">
      <c r="C45" s="25" t="s">
        <v>148</v>
      </c>
      <c r="D45" s="25" t="s">
        <v>148</v>
      </c>
      <c r="E45" s="25" t="s">
        <v>148</v>
      </c>
      <c r="F45" s="23"/>
      <c r="G45" s="23"/>
    </row>
    <row r="46" spans="2:7" x14ac:dyDescent="0.2">
      <c r="B46" s="1" t="s">
        <v>104</v>
      </c>
      <c r="C46" s="23">
        <f>+E13</f>
        <v>23073</v>
      </c>
      <c r="D46" s="23">
        <f>+E14</f>
        <v>6470</v>
      </c>
      <c r="E46" s="23">
        <f>+E30-24</f>
        <v>3650</v>
      </c>
      <c r="F46" s="23"/>
      <c r="G46" s="23"/>
    </row>
    <row r="47" spans="2:7" x14ac:dyDescent="0.2">
      <c r="B47" s="1" t="s">
        <v>266</v>
      </c>
      <c r="C47" s="23">
        <f>+D13</f>
        <v>25919</v>
      </c>
      <c r="D47" s="23">
        <f>+D14</f>
        <v>7010</v>
      </c>
      <c r="E47" s="23">
        <f>+D30-32</f>
        <v>3214</v>
      </c>
      <c r="F47" s="23"/>
      <c r="G47" s="23"/>
    </row>
    <row r="48" spans="2:7" ht="12.75" thickBot="1" x14ac:dyDescent="0.25">
      <c r="B48" s="1" t="s">
        <v>251</v>
      </c>
      <c r="C48" s="24">
        <f>+C47-C46</f>
        <v>2846</v>
      </c>
      <c r="D48" s="24">
        <f t="shared" ref="D48:E48" si="0">+D47-D46</f>
        <v>540</v>
      </c>
      <c r="E48" s="24">
        <f t="shared" si="0"/>
        <v>-436</v>
      </c>
      <c r="F48" s="23"/>
      <c r="G48" s="23"/>
    </row>
    <row r="49" spans="2:7" ht="12.75" thickTop="1" x14ac:dyDescent="0.2">
      <c r="C49" s="23"/>
      <c r="D49" s="23"/>
      <c r="E49" s="23"/>
      <c r="F49" s="23"/>
      <c r="G49" s="23"/>
    </row>
    <row r="50" spans="2:7" x14ac:dyDescent="0.2">
      <c r="B50" s="1" t="s">
        <v>215</v>
      </c>
      <c r="C50" s="23"/>
      <c r="D50" s="23"/>
      <c r="E50" s="23"/>
      <c r="F50" s="23"/>
      <c r="G50" s="23"/>
    </row>
    <row r="51" spans="2:7" x14ac:dyDescent="0.2">
      <c r="B51" s="1" t="s">
        <v>267</v>
      </c>
      <c r="C51" s="23"/>
      <c r="D51" s="23"/>
      <c r="E51" s="23">
        <v>24</v>
      </c>
      <c r="F51" s="23"/>
      <c r="G51" s="23"/>
    </row>
    <row r="52" spans="2:7" x14ac:dyDescent="0.2">
      <c r="B52" s="1" t="s">
        <v>268</v>
      </c>
      <c r="C52" s="23"/>
      <c r="D52" s="23"/>
      <c r="E52" s="23">
        <f>-+D38</f>
        <v>150</v>
      </c>
      <c r="F52" s="23"/>
      <c r="G52" s="23"/>
    </row>
    <row r="53" spans="2:7" x14ac:dyDescent="0.2">
      <c r="C53" s="23"/>
      <c r="D53" s="23"/>
      <c r="E53" s="23">
        <f>SUM(E51:E52)</f>
        <v>174</v>
      </c>
      <c r="F53" s="23"/>
      <c r="G53" s="23"/>
    </row>
    <row r="54" spans="2:7" x14ac:dyDescent="0.2">
      <c r="B54" s="1" t="s">
        <v>288</v>
      </c>
      <c r="C54" s="23"/>
      <c r="D54" s="23"/>
      <c r="E54" s="23">
        <v>32</v>
      </c>
      <c r="F54" s="23"/>
      <c r="G54" s="23"/>
    </row>
    <row r="55" spans="2:7" ht="12.75" thickBot="1" x14ac:dyDescent="0.25">
      <c r="B55" s="1" t="s">
        <v>215</v>
      </c>
      <c r="C55" s="23"/>
      <c r="D55" s="23"/>
      <c r="E55" s="24">
        <f>+E54-E53</f>
        <v>-142</v>
      </c>
      <c r="F55" s="23"/>
      <c r="G55" s="23"/>
    </row>
    <row r="56" spans="2:7" ht="12.75" thickTop="1" x14ac:dyDescent="0.2">
      <c r="C56" s="23"/>
      <c r="D56" s="23"/>
      <c r="E56" s="23"/>
      <c r="F56" s="23"/>
      <c r="G56" s="23"/>
    </row>
    <row r="57" spans="2:7" x14ac:dyDescent="0.2">
      <c r="B57" s="1" t="s">
        <v>117</v>
      </c>
      <c r="C57" s="23"/>
      <c r="D57" s="23"/>
      <c r="E57" s="23"/>
      <c r="F57" s="23"/>
      <c r="G57" s="23"/>
    </row>
    <row r="58" spans="2:7" x14ac:dyDescent="0.2">
      <c r="B58" s="1" t="s">
        <v>289</v>
      </c>
      <c r="C58" s="23"/>
      <c r="D58" s="23"/>
      <c r="E58" s="23">
        <f>+E31</f>
        <v>1685</v>
      </c>
      <c r="F58" s="23"/>
      <c r="G58" s="23"/>
    </row>
    <row r="59" spans="2:7" x14ac:dyDescent="0.2">
      <c r="B59" s="1" t="s">
        <v>219</v>
      </c>
      <c r="C59" s="23"/>
      <c r="D59" s="23"/>
      <c r="E59" s="23">
        <f>-D40</f>
        <v>1388</v>
      </c>
      <c r="F59" s="23"/>
      <c r="G59" s="23"/>
    </row>
    <row r="60" spans="2:7" x14ac:dyDescent="0.2">
      <c r="C60" s="23"/>
      <c r="D60" s="23"/>
      <c r="E60" s="23">
        <f>SUM(E58:E59)</f>
        <v>3073</v>
      </c>
      <c r="F60" s="23"/>
      <c r="G60" s="23"/>
    </row>
    <row r="61" spans="2:7" x14ac:dyDescent="0.2">
      <c r="B61" s="1" t="s">
        <v>220</v>
      </c>
      <c r="C61" s="23"/>
      <c r="D61" s="23"/>
      <c r="E61" s="23">
        <f>+D31</f>
        <v>1358</v>
      </c>
      <c r="F61" s="23"/>
      <c r="G61" s="23"/>
    </row>
    <row r="62" spans="2:7" ht="12.75" thickBot="1" x14ac:dyDescent="0.25">
      <c r="C62" s="23"/>
      <c r="D62" s="23"/>
      <c r="E62" s="24">
        <f>+E61-E60</f>
        <v>-1715</v>
      </c>
      <c r="F62" s="23"/>
      <c r="G62" s="23"/>
    </row>
    <row r="63" spans="2:7" ht="12.75" thickTop="1" x14ac:dyDescent="0.2">
      <c r="C63" s="23"/>
      <c r="D63" s="23"/>
      <c r="E63" s="23"/>
      <c r="F63" s="23"/>
      <c r="G63" s="23"/>
    </row>
    <row r="64" spans="2:7" x14ac:dyDescent="0.2">
      <c r="B64" s="1" t="s">
        <v>221</v>
      </c>
      <c r="C64" s="23"/>
      <c r="D64" s="23"/>
      <c r="E64" s="23"/>
      <c r="F64" s="23"/>
      <c r="G64" s="23"/>
    </row>
    <row r="65" spans="2:7" x14ac:dyDescent="0.2">
      <c r="B65" s="1" t="s">
        <v>290</v>
      </c>
      <c r="C65" s="23"/>
      <c r="D65" s="23"/>
      <c r="E65" s="23">
        <f>+E9</f>
        <v>19458</v>
      </c>
      <c r="F65" s="23"/>
      <c r="G65" s="23"/>
    </row>
    <row r="66" spans="2:7" x14ac:dyDescent="0.2">
      <c r="B66" s="1" t="s">
        <v>291</v>
      </c>
      <c r="C66" s="23"/>
      <c r="D66" s="23"/>
      <c r="E66" s="23">
        <v>-1091</v>
      </c>
      <c r="F66" s="23"/>
      <c r="G66" s="23"/>
    </row>
    <row r="67" spans="2:7" x14ac:dyDescent="0.2">
      <c r="B67" s="1" t="s">
        <v>292</v>
      </c>
      <c r="C67" s="23"/>
      <c r="D67" s="23"/>
      <c r="E67" s="23">
        <v>-22</v>
      </c>
      <c r="F67" s="23"/>
      <c r="G67" s="23"/>
    </row>
    <row r="68" spans="2:7" x14ac:dyDescent="0.2">
      <c r="B68" s="1" t="s">
        <v>293</v>
      </c>
      <c r="C68" s="23"/>
      <c r="D68" s="23"/>
      <c r="E68" s="23">
        <f>D27</f>
        <v>1310</v>
      </c>
      <c r="F68" s="23"/>
      <c r="G68" s="23"/>
    </row>
    <row r="69" spans="2:7" x14ac:dyDescent="0.2">
      <c r="C69" s="23"/>
      <c r="D69" s="23"/>
      <c r="E69" s="23">
        <f>SUM(E65:E68)</f>
        <v>19655</v>
      </c>
      <c r="F69" s="23"/>
      <c r="G69" s="23"/>
    </row>
    <row r="70" spans="2:7" x14ac:dyDescent="0.2">
      <c r="B70" s="1" t="s">
        <v>224</v>
      </c>
      <c r="C70" s="23"/>
      <c r="D70" s="23"/>
      <c r="E70" s="23">
        <f>+D9</f>
        <v>21395</v>
      </c>
      <c r="F70" s="23"/>
      <c r="G70" s="23"/>
    </row>
    <row r="71" spans="2:7" ht="12.75" thickBot="1" x14ac:dyDescent="0.25">
      <c r="B71" s="1" t="s">
        <v>294</v>
      </c>
      <c r="C71" s="23"/>
      <c r="D71" s="23"/>
      <c r="E71" s="24">
        <f>+E70-E69</f>
        <v>1740</v>
      </c>
      <c r="F71" s="23"/>
      <c r="G71" s="23"/>
    </row>
    <row r="72" spans="2:7" ht="12.75" thickTop="1" x14ac:dyDescent="0.2">
      <c r="C72" s="23"/>
      <c r="D72" s="23"/>
      <c r="E72" s="23"/>
      <c r="F72" s="23"/>
      <c r="G72" s="23"/>
    </row>
    <row r="73" spans="2:7" x14ac:dyDescent="0.2">
      <c r="C73" s="23"/>
      <c r="D73" s="23"/>
      <c r="E73" s="23"/>
      <c r="F73" s="23"/>
      <c r="G73" s="23"/>
    </row>
    <row r="74" spans="2:7" x14ac:dyDescent="0.2">
      <c r="B74" s="1" t="s">
        <v>286</v>
      </c>
      <c r="C74" s="23"/>
      <c r="D74" s="23"/>
      <c r="E74" s="23"/>
      <c r="F74" s="23"/>
      <c r="G74" s="23"/>
    </row>
    <row r="75" spans="2:7" x14ac:dyDescent="0.2">
      <c r="B75" s="1" t="s">
        <v>295</v>
      </c>
      <c r="C75" s="23"/>
      <c r="D75" s="23"/>
      <c r="E75" s="23">
        <f>+E10</f>
        <v>222</v>
      </c>
      <c r="F75" s="23"/>
      <c r="G75" s="23"/>
    </row>
    <row r="76" spans="2:7" x14ac:dyDescent="0.2">
      <c r="B76" s="1" t="s">
        <v>296</v>
      </c>
      <c r="C76" s="23"/>
      <c r="D76" s="23"/>
      <c r="E76" s="23">
        <v>38</v>
      </c>
      <c r="F76" s="23"/>
      <c r="G76" s="23"/>
    </row>
    <row r="77" spans="2:7" x14ac:dyDescent="0.2">
      <c r="C77" s="23"/>
      <c r="D77" s="23"/>
      <c r="E77" s="23">
        <f>SUM(E75:E76)</f>
        <v>260</v>
      </c>
      <c r="F77" s="23"/>
      <c r="G77" s="23"/>
    </row>
    <row r="78" spans="2:7" x14ac:dyDescent="0.2">
      <c r="B78" s="1" t="s">
        <v>297</v>
      </c>
      <c r="C78" s="23"/>
      <c r="D78" s="23"/>
      <c r="E78" s="23">
        <f>+D10</f>
        <v>281</v>
      </c>
      <c r="F78" s="23"/>
      <c r="G78" s="23"/>
    </row>
    <row r="79" spans="2:7" ht="12.75" thickBot="1" x14ac:dyDescent="0.25">
      <c r="B79" s="1" t="s">
        <v>298</v>
      </c>
      <c r="C79" s="23"/>
      <c r="D79" s="23"/>
      <c r="E79" s="24">
        <f>+E78-E77</f>
        <v>21</v>
      </c>
      <c r="F79" s="23"/>
      <c r="G79" s="23"/>
    </row>
    <row r="80" spans="2:7" ht="12.75" thickTop="1" x14ac:dyDescent="0.2">
      <c r="C80" s="23"/>
      <c r="D80" s="23"/>
      <c r="E80" s="23"/>
      <c r="F80" s="23"/>
      <c r="G80" s="23"/>
    </row>
    <row r="81" spans="2:7" x14ac:dyDescent="0.2">
      <c r="B81" s="1" t="s">
        <v>225</v>
      </c>
      <c r="C81" s="23"/>
      <c r="D81" s="23"/>
      <c r="E81" s="23"/>
      <c r="F81" s="23"/>
      <c r="G81" s="23"/>
    </row>
    <row r="82" spans="2:7" x14ac:dyDescent="0.2">
      <c r="B82" s="1" t="s">
        <v>299</v>
      </c>
      <c r="C82" s="23"/>
      <c r="D82" s="23"/>
      <c r="E82" s="23">
        <v>22</v>
      </c>
      <c r="F82" s="23"/>
      <c r="G82" s="23"/>
    </row>
    <row r="83" spans="2:7" x14ac:dyDescent="0.2">
      <c r="B83" s="1" t="s">
        <v>262</v>
      </c>
      <c r="C83" s="23"/>
      <c r="D83" s="23"/>
      <c r="E83" s="23">
        <v>9</v>
      </c>
      <c r="F83" s="23"/>
      <c r="G83" s="23"/>
    </row>
    <row r="84" spans="2:7" ht="12.75" thickBot="1" x14ac:dyDescent="0.25">
      <c r="B84" s="1" t="s">
        <v>240</v>
      </c>
      <c r="C84" s="23"/>
      <c r="D84" s="23"/>
      <c r="E84" s="24">
        <f>SUM(E82:E83)</f>
        <v>31</v>
      </c>
      <c r="F84" s="23"/>
      <c r="G84" s="23"/>
    </row>
    <row r="85" spans="2:7" ht="12.75" thickTop="1" x14ac:dyDescent="0.2">
      <c r="C85" s="23"/>
      <c r="D85" s="23"/>
      <c r="E85" s="23"/>
      <c r="F85" s="23"/>
      <c r="G85" s="23"/>
    </row>
    <row r="86" spans="2:7" x14ac:dyDescent="0.2">
      <c r="C86" s="23"/>
      <c r="D86" s="23"/>
      <c r="E86" s="23"/>
      <c r="F86" s="23"/>
      <c r="G86" s="23"/>
    </row>
    <row r="87" spans="2:7" x14ac:dyDescent="0.2">
      <c r="B87" s="1" t="s">
        <v>135</v>
      </c>
      <c r="C87" s="23"/>
      <c r="D87" s="23"/>
      <c r="E87" s="23"/>
      <c r="F87" s="23"/>
      <c r="G87" s="23"/>
    </row>
    <row r="88" spans="2:7" x14ac:dyDescent="0.2">
      <c r="B88" s="1" t="s">
        <v>300</v>
      </c>
      <c r="C88" s="23"/>
      <c r="D88" s="23"/>
      <c r="E88" s="23">
        <v>0</v>
      </c>
      <c r="F88" s="23"/>
      <c r="G88" s="23"/>
    </row>
    <row r="89" spans="2:7" x14ac:dyDescent="0.2">
      <c r="B89" s="1" t="s">
        <v>132</v>
      </c>
      <c r="C89" s="23"/>
      <c r="D89" s="23"/>
      <c r="E89" s="23">
        <f>+D37</f>
        <v>684</v>
      </c>
      <c r="F89" s="23"/>
      <c r="G89" s="23"/>
    </row>
    <row r="90" spans="2:7" x14ac:dyDescent="0.2">
      <c r="C90" s="23"/>
      <c r="D90" s="23"/>
      <c r="E90" s="23">
        <f>SUM(E88:E89)</f>
        <v>684</v>
      </c>
      <c r="F90" s="23"/>
      <c r="G90" s="23"/>
    </row>
    <row r="91" spans="2:7" x14ac:dyDescent="0.2">
      <c r="B91" s="1" t="s">
        <v>301</v>
      </c>
      <c r="C91" s="23"/>
      <c r="D91" s="23"/>
      <c r="E91" s="23">
        <v>0</v>
      </c>
      <c r="F91" s="23"/>
      <c r="G91" s="23"/>
    </row>
    <row r="92" spans="2:7" ht="12.75" thickBot="1" x14ac:dyDescent="0.25">
      <c r="B92" s="1" t="s">
        <v>302</v>
      </c>
      <c r="C92" s="23"/>
      <c r="D92" s="23"/>
      <c r="E92" s="24">
        <f>+E91-E90</f>
        <v>-684</v>
      </c>
      <c r="F92" s="23"/>
      <c r="G92" s="23"/>
    </row>
    <row r="93" spans="2:7" ht="12.75" thickTop="1" x14ac:dyDescent="0.2">
      <c r="C93" s="23"/>
      <c r="D93" s="23"/>
      <c r="E93" s="23"/>
      <c r="F93" s="23"/>
      <c r="G93" s="23"/>
    </row>
    <row r="94" spans="2:7" x14ac:dyDescent="0.2">
      <c r="C94" s="23"/>
      <c r="D94" s="23"/>
      <c r="E94" s="23"/>
      <c r="F94" s="23"/>
      <c r="G94" s="23"/>
    </row>
    <row r="95" spans="2:7" x14ac:dyDescent="0.2">
      <c r="C95" s="23"/>
      <c r="D95" s="23"/>
      <c r="E95" s="23"/>
      <c r="F95" s="23"/>
      <c r="G95" s="23"/>
    </row>
    <row r="96" spans="2:7" x14ac:dyDescent="0.2">
      <c r="B96" s="1" t="s">
        <v>303</v>
      </c>
      <c r="C96" s="23"/>
      <c r="D96" s="23"/>
      <c r="E96" s="23"/>
      <c r="F96" s="23"/>
      <c r="G96" s="23"/>
    </row>
    <row r="97" spans="2:7" x14ac:dyDescent="0.2">
      <c r="B97" s="1" t="s">
        <v>195</v>
      </c>
      <c r="C97" s="23"/>
      <c r="D97" s="23"/>
      <c r="E97" s="23">
        <f>+E25</f>
        <v>2998</v>
      </c>
      <c r="F97" s="23"/>
      <c r="G97" s="23"/>
    </row>
    <row r="98" spans="2:7" x14ac:dyDescent="0.2">
      <c r="B98" s="1" t="s">
        <v>304</v>
      </c>
      <c r="C98" s="23"/>
      <c r="D98" s="23"/>
      <c r="E98" s="23">
        <f>+D25</f>
        <v>1380</v>
      </c>
      <c r="F98" s="23"/>
      <c r="G98" s="23"/>
    </row>
    <row r="99" spans="2:7" ht="12.75" thickBot="1" x14ac:dyDescent="0.25">
      <c r="B99" s="1" t="s">
        <v>303</v>
      </c>
      <c r="C99" s="23"/>
      <c r="D99" s="23"/>
      <c r="E99" s="24">
        <f>+E98-E97</f>
        <v>-1618</v>
      </c>
      <c r="F99" s="23"/>
      <c r="G99" s="23"/>
    </row>
    <row r="100" spans="2:7" ht="12.75" thickTop="1" x14ac:dyDescent="0.2">
      <c r="C100" s="23"/>
      <c r="D100" s="23"/>
      <c r="E100" s="23"/>
      <c r="F100" s="23"/>
      <c r="G100" s="23"/>
    </row>
    <row r="101" spans="2:7" x14ac:dyDescent="0.2">
      <c r="B101" s="1" t="s">
        <v>243</v>
      </c>
      <c r="C101" s="23"/>
      <c r="D101" s="23"/>
      <c r="E101" s="23"/>
      <c r="F101" s="23"/>
      <c r="G101" s="23"/>
    </row>
    <row r="102" spans="2:7" x14ac:dyDescent="0.2">
      <c r="B102" s="1" t="s">
        <v>143</v>
      </c>
      <c r="C102" s="23"/>
      <c r="D102" s="23"/>
      <c r="E102" s="23">
        <f>+E20</f>
        <v>20980</v>
      </c>
      <c r="F102" s="23"/>
      <c r="G102" s="23"/>
    </row>
    <row r="103" spans="2:7" x14ac:dyDescent="0.2">
      <c r="B103" s="1" t="s">
        <v>309</v>
      </c>
      <c r="C103" s="23"/>
      <c r="D103" s="23"/>
      <c r="E103" s="23">
        <f>+D41</f>
        <v>5493</v>
      </c>
      <c r="F103" s="23"/>
      <c r="G103" s="23"/>
    </row>
    <row r="104" spans="2:7" x14ac:dyDescent="0.2">
      <c r="B104" s="1" t="s">
        <v>310</v>
      </c>
      <c r="C104" s="23"/>
      <c r="D104" s="23"/>
      <c r="E104" s="23">
        <f>+E21-D21</f>
        <v>70</v>
      </c>
      <c r="F104" s="23"/>
      <c r="G104" s="23"/>
    </row>
    <row r="105" spans="2:7" x14ac:dyDescent="0.2">
      <c r="C105" s="23"/>
      <c r="D105" s="23"/>
      <c r="E105" s="23">
        <f>SUM(E102:E104)</f>
        <v>26543</v>
      </c>
      <c r="F105" s="23"/>
      <c r="G105" s="23"/>
    </row>
    <row r="106" spans="2:7" x14ac:dyDescent="0.2">
      <c r="B106" s="1" t="s">
        <v>311</v>
      </c>
      <c r="C106" s="23"/>
      <c r="D106" s="23"/>
      <c r="E106" s="23">
        <f>+D20</f>
        <v>25171</v>
      </c>
      <c r="F106" s="23"/>
      <c r="G106" s="23"/>
    </row>
    <row r="107" spans="2:7" x14ac:dyDescent="0.2">
      <c r="B107" s="1" t="s">
        <v>147</v>
      </c>
      <c r="C107" s="23"/>
      <c r="D107" s="23"/>
      <c r="E107" s="23">
        <f>+E106-E105</f>
        <v>-1372</v>
      </c>
      <c r="F107" s="23"/>
      <c r="G107" s="23"/>
    </row>
    <row r="108" spans="2:7" x14ac:dyDescent="0.2">
      <c r="C108" s="23"/>
      <c r="D108" s="23"/>
      <c r="E108" s="23"/>
      <c r="F108" s="23"/>
      <c r="G108" s="23"/>
    </row>
    <row r="109" spans="2:7" x14ac:dyDescent="0.2">
      <c r="C109" s="23"/>
      <c r="D109" s="23"/>
      <c r="E109" s="23"/>
      <c r="F109" s="23"/>
      <c r="G109" s="23"/>
    </row>
    <row r="110" spans="2:7" x14ac:dyDescent="0.2">
      <c r="B110" s="1" t="s">
        <v>312</v>
      </c>
      <c r="C110" s="23"/>
      <c r="D110" s="23"/>
      <c r="E110" s="23"/>
      <c r="F110" s="23"/>
      <c r="G110" s="23"/>
    </row>
    <row r="111" spans="2:7" x14ac:dyDescent="0.2">
      <c r="B111" s="1" t="s">
        <v>313</v>
      </c>
      <c r="C111" s="23"/>
      <c r="D111" s="23"/>
      <c r="E111" s="23"/>
      <c r="F111" s="23"/>
      <c r="G111" s="23"/>
    </row>
    <row r="112" spans="2:7" x14ac:dyDescent="0.2">
      <c r="B112" s="1" t="s">
        <v>314</v>
      </c>
      <c r="C112" s="23"/>
      <c r="D112" s="23"/>
      <c r="E112" s="23"/>
      <c r="F112" s="23"/>
      <c r="G112" s="23"/>
    </row>
    <row r="113" spans="2:7" x14ac:dyDescent="0.2">
      <c r="C113" s="23"/>
      <c r="D113" s="23"/>
      <c r="E113" s="23"/>
      <c r="F113" s="23" t="s">
        <v>148</v>
      </c>
      <c r="G113" s="23" t="s">
        <v>148</v>
      </c>
    </row>
    <row r="114" spans="2:7" x14ac:dyDescent="0.2">
      <c r="B114" s="1" t="s">
        <v>236</v>
      </c>
      <c r="C114" s="23"/>
      <c r="D114" s="23"/>
      <c r="E114" s="23"/>
      <c r="F114" s="23"/>
      <c r="G114" s="23"/>
    </row>
    <row r="115" spans="2:7" x14ac:dyDescent="0.2">
      <c r="B115" s="1" t="s">
        <v>315</v>
      </c>
      <c r="C115" s="23"/>
      <c r="D115" s="23"/>
      <c r="E115" s="23"/>
      <c r="F115" s="23">
        <f>+D39</f>
        <v>6881</v>
      </c>
      <c r="G115" s="23"/>
    </row>
    <row r="116" spans="2:7" x14ac:dyDescent="0.2">
      <c r="B116" s="1" t="s">
        <v>316</v>
      </c>
      <c r="C116" s="23"/>
      <c r="D116" s="23"/>
      <c r="E116" s="23"/>
      <c r="F116" s="23"/>
      <c r="G116" s="23"/>
    </row>
    <row r="117" spans="2:7" x14ac:dyDescent="0.2">
      <c r="B117" s="1" t="s">
        <v>317</v>
      </c>
      <c r="C117" s="23"/>
      <c r="D117" s="23"/>
      <c r="E117" s="23"/>
      <c r="F117" s="23">
        <f>-+E66</f>
        <v>1091</v>
      </c>
      <c r="G117" s="23"/>
    </row>
    <row r="118" spans="2:7" x14ac:dyDescent="0.2">
      <c r="B118" s="1" t="s">
        <v>318</v>
      </c>
      <c r="C118" s="23"/>
      <c r="D118" s="23"/>
      <c r="E118" s="23"/>
      <c r="F118" s="23">
        <f>-E83</f>
        <v>-9</v>
      </c>
      <c r="G118" s="23"/>
    </row>
    <row r="119" spans="2:7" x14ac:dyDescent="0.2">
      <c r="B119" s="1" t="s">
        <v>132</v>
      </c>
      <c r="C119" s="23"/>
      <c r="D119" s="23"/>
      <c r="E119" s="23"/>
      <c r="F119" s="23">
        <f>-D37</f>
        <v>-684</v>
      </c>
      <c r="G119" s="23"/>
    </row>
    <row r="120" spans="2:7" x14ac:dyDescent="0.2">
      <c r="B120" s="1" t="s">
        <v>268</v>
      </c>
      <c r="C120" s="23"/>
      <c r="D120" s="23"/>
      <c r="E120" s="23"/>
      <c r="F120" s="23">
        <f>-D38</f>
        <v>150</v>
      </c>
      <c r="G120" s="23"/>
    </row>
    <row r="121" spans="2:7" x14ac:dyDescent="0.2">
      <c r="C121" s="23"/>
      <c r="D121" s="23"/>
      <c r="E121" s="23"/>
      <c r="F121" s="23">
        <f>SUM(F115:F120)</f>
        <v>7429</v>
      </c>
      <c r="G121" s="23"/>
    </row>
    <row r="122" spans="2:7" x14ac:dyDescent="0.2">
      <c r="B122" s="1" t="s">
        <v>256</v>
      </c>
      <c r="C122" s="23"/>
      <c r="D122" s="23"/>
      <c r="E122" s="23"/>
      <c r="F122" s="23">
        <f>-C48</f>
        <v>-2846</v>
      </c>
      <c r="G122" s="23"/>
    </row>
    <row r="123" spans="2:7" x14ac:dyDescent="0.2">
      <c r="B123" s="1" t="s">
        <v>319</v>
      </c>
      <c r="C123" s="23"/>
      <c r="D123" s="23"/>
      <c r="E123" s="23"/>
      <c r="F123" s="23">
        <f>-D48</f>
        <v>-540</v>
      </c>
      <c r="G123" s="23"/>
    </row>
    <row r="124" spans="2:7" x14ac:dyDescent="0.2">
      <c r="B124" s="1" t="s">
        <v>320</v>
      </c>
      <c r="C124" s="23"/>
      <c r="D124" s="23"/>
      <c r="E124" s="23"/>
      <c r="F124" s="23">
        <f>+E48</f>
        <v>-436</v>
      </c>
      <c r="G124" s="23"/>
    </row>
    <row r="125" spans="2:7" x14ac:dyDescent="0.2">
      <c r="B125" s="1" t="s">
        <v>80</v>
      </c>
      <c r="C125" s="23"/>
      <c r="D125" s="23"/>
      <c r="E125" s="23"/>
      <c r="F125" s="23">
        <f>SUM(F121:F124)</f>
        <v>3607</v>
      </c>
      <c r="G125" s="23"/>
    </row>
    <row r="126" spans="2:7" x14ac:dyDescent="0.2">
      <c r="B126" s="1" t="s">
        <v>215</v>
      </c>
      <c r="C126" s="23"/>
      <c r="D126" s="23"/>
      <c r="E126" s="23"/>
      <c r="F126" s="23">
        <f>+E55</f>
        <v>-142</v>
      </c>
      <c r="G126" s="23"/>
    </row>
    <row r="127" spans="2:7" x14ac:dyDescent="0.2">
      <c r="B127" s="1" t="s">
        <v>117</v>
      </c>
      <c r="C127" s="23"/>
      <c r="D127" s="23"/>
      <c r="E127" s="23"/>
      <c r="F127" s="23">
        <f>+E62</f>
        <v>-1715</v>
      </c>
      <c r="G127" s="23"/>
    </row>
    <row r="128" spans="2:7" x14ac:dyDescent="0.2">
      <c r="B128" s="1" t="s">
        <v>321</v>
      </c>
      <c r="C128" s="23"/>
      <c r="D128" s="23"/>
      <c r="E128" s="23"/>
      <c r="F128" s="23"/>
      <c r="G128" s="23">
        <f>SUM(F125:F127)</f>
        <v>1750</v>
      </c>
    </row>
    <row r="129" spans="2:7" x14ac:dyDescent="0.2">
      <c r="C129" s="23"/>
      <c r="D129" s="23"/>
      <c r="E129" s="23"/>
      <c r="F129" s="23"/>
      <c r="G129" s="23"/>
    </row>
    <row r="130" spans="2:7" x14ac:dyDescent="0.2">
      <c r="B130" s="1" t="s">
        <v>322</v>
      </c>
      <c r="C130" s="23"/>
      <c r="D130" s="23"/>
      <c r="E130" s="23"/>
      <c r="F130" s="23"/>
      <c r="G130" s="23"/>
    </row>
    <row r="131" spans="2:7" x14ac:dyDescent="0.2">
      <c r="B131" s="1" t="s">
        <v>323</v>
      </c>
      <c r="C131" s="23"/>
      <c r="D131" s="23"/>
      <c r="E131" s="23"/>
      <c r="F131" s="23">
        <f>-E71</f>
        <v>-1740</v>
      </c>
      <c r="G131" s="23"/>
    </row>
    <row r="132" spans="2:7" x14ac:dyDescent="0.2">
      <c r="B132" s="1" t="s">
        <v>324</v>
      </c>
      <c r="C132" s="23"/>
      <c r="D132" s="23"/>
      <c r="E132" s="23"/>
      <c r="F132" s="23">
        <f>+E84</f>
        <v>31</v>
      </c>
      <c r="G132" s="23"/>
    </row>
    <row r="133" spans="2:7" x14ac:dyDescent="0.2">
      <c r="B133" s="1" t="s">
        <v>325</v>
      </c>
      <c r="C133" s="23"/>
      <c r="D133" s="23"/>
      <c r="E133" s="23"/>
      <c r="F133" s="23">
        <f>-E79</f>
        <v>-21</v>
      </c>
      <c r="G133" s="23"/>
    </row>
    <row r="134" spans="2:7" x14ac:dyDescent="0.2">
      <c r="B134" s="1" t="s">
        <v>135</v>
      </c>
      <c r="C134" s="23"/>
      <c r="D134" s="23"/>
      <c r="E134" s="23"/>
      <c r="F134" s="23">
        <v>684</v>
      </c>
      <c r="G134" s="23"/>
    </row>
    <row r="135" spans="2:7" x14ac:dyDescent="0.2">
      <c r="B135" s="1" t="s">
        <v>326</v>
      </c>
      <c r="C135" s="23"/>
      <c r="D135" s="23"/>
      <c r="E135" s="23"/>
      <c r="F135" s="23"/>
      <c r="G135" s="23">
        <f>SUM(F131:F134)</f>
        <v>-1046</v>
      </c>
    </row>
    <row r="136" spans="2:7" x14ac:dyDescent="0.2">
      <c r="C136" s="23"/>
      <c r="D136" s="23"/>
      <c r="E136" s="23"/>
      <c r="F136" s="23"/>
      <c r="G136" s="23"/>
    </row>
    <row r="137" spans="2:7" x14ac:dyDescent="0.2">
      <c r="B137" s="1" t="s">
        <v>199</v>
      </c>
      <c r="C137" s="23"/>
      <c r="D137" s="23"/>
      <c r="E137" s="23"/>
      <c r="F137" s="23"/>
      <c r="G137" s="23"/>
    </row>
    <row r="138" spans="2:7" x14ac:dyDescent="0.2">
      <c r="B138" s="1" t="s">
        <v>327</v>
      </c>
      <c r="C138" s="23"/>
      <c r="D138" s="23"/>
      <c r="E138" s="23"/>
      <c r="F138" s="23">
        <f>+E99</f>
        <v>-1618</v>
      </c>
      <c r="G138" s="23"/>
    </row>
    <row r="139" spans="2:7" x14ac:dyDescent="0.2">
      <c r="B139" s="1" t="s">
        <v>147</v>
      </c>
      <c r="C139" s="23"/>
      <c r="D139" s="23"/>
      <c r="E139" s="23"/>
      <c r="F139" s="23">
        <v>-1372</v>
      </c>
      <c r="G139" s="23"/>
    </row>
    <row r="140" spans="2:7" x14ac:dyDescent="0.2">
      <c r="B140" s="1" t="s">
        <v>326</v>
      </c>
      <c r="C140" s="23"/>
      <c r="D140" s="23"/>
      <c r="E140" s="23"/>
      <c r="F140" s="23"/>
      <c r="G140" s="23">
        <f>SUM(F138:F139)</f>
        <v>-2990</v>
      </c>
    </row>
    <row r="141" spans="2:7" x14ac:dyDescent="0.2">
      <c r="C141" s="23"/>
      <c r="D141" s="23"/>
      <c r="E141" s="23"/>
      <c r="F141" s="23"/>
      <c r="G141" s="23"/>
    </row>
    <row r="142" spans="2:7" x14ac:dyDescent="0.2">
      <c r="B142" s="1" t="s">
        <v>328</v>
      </c>
      <c r="C142" s="23"/>
      <c r="D142" s="23"/>
      <c r="E142" s="23"/>
      <c r="F142" s="23"/>
      <c r="G142" s="23">
        <v>-2286</v>
      </c>
    </row>
    <row r="143" spans="2:7" x14ac:dyDescent="0.2">
      <c r="B143" s="1" t="s">
        <v>329</v>
      </c>
      <c r="C143" s="23"/>
      <c r="D143" s="23"/>
      <c r="E143" s="23"/>
      <c r="F143" s="23"/>
      <c r="G143" s="23">
        <f>+E15</f>
        <v>10028</v>
      </c>
    </row>
    <row r="144" spans="2:7" x14ac:dyDescent="0.2">
      <c r="B144" s="1" t="s">
        <v>330</v>
      </c>
      <c r="C144" s="23"/>
      <c r="D144" s="23"/>
      <c r="E144" s="23"/>
      <c r="F144" s="23"/>
      <c r="G144" s="23">
        <f>+D15</f>
        <v>7742</v>
      </c>
    </row>
    <row r="145" spans="3:7" x14ac:dyDescent="0.2">
      <c r="C145" s="23"/>
      <c r="D145" s="23"/>
      <c r="E145" s="23"/>
      <c r="F145" s="23"/>
      <c r="G145" s="23"/>
    </row>
    <row r="146" spans="3:7" x14ac:dyDescent="0.2">
      <c r="C146" s="23"/>
      <c r="D146" s="23"/>
      <c r="E146" s="23"/>
      <c r="F146" s="23">
        <v>0</v>
      </c>
      <c r="G146" s="23"/>
    </row>
  </sheetData>
  <hyperlinks>
    <hyperlink ref="A1" location="Main!A1" display="Main" xr:uid="{F3BAC1A7-FAC2-4261-A029-4D70B223E533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26B-13D8-42F2-9E1D-93AC0364944E}">
  <sheetPr codeName="Sheet6">
    <tabColor rgb="FFFFFF00"/>
  </sheetPr>
  <dimension ref="A1:B2"/>
  <sheetViews>
    <sheetView tabSelected="1" workbookViewId="0">
      <selection activeCell="D15" sqref="D15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331</v>
      </c>
    </row>
  </sheetData>
  <hyperlinks>
    <hyperlink ref="A1" location="Main!A1" display="Main" xr:uid="{A645A812-301E-4316-93FD-B709D7B0AF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E864-97B6-4A56-A4A0-602CD858AC1E}">
  <sheetPr codeName="Sheet7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7D4D0258-F5F9-4F7F-BB91-083A75FBBA6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08D-2DB4-4322-AC95-D43D2758EE9D}">
  <sheetPr codeName="Sheet8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9FB3A1AE-6A4D-4272-B9FA-98506EC4B8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9E5D-80DA-45E1-B0F0-B8DBA072EFF4}">
  <sheetPr codeName="Sheet9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29AE5732-F21E-45BD-AE0E-E20585B2DB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Module 24</vt:lpstr>
      <vt:lpstr>WSE24.1</vt:lpstr>
      <vt:lpstr>WSE24.2</vt:lpstr>
      <vt:lpstr>WSE24.3</vt:lpstr>
      <vt:lpstr>WSE24.4</vt:lpstr>
      <vt:lpstr>WSE24.5</vt:lpstr>
      <vt:lpstr>WSE24.6</vt:lpstr>
      <vt:lpstr>WSE24.7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2023-05-28T20:50:08Z</cp:lastPrinted>
  <dcterms:created xsi:type="dcterms:W3CDTF">2023-05-16T23:48:54Z</dcterms:created>
  <dcterms:modified xsi:type="dcterms:W3CDTF">2023-05-28T22:04:15Z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