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"/>
    </mc:Choice>
  </mc:AlternateContent>
  <xr:revisionPtr revIDLastSave="180" documentId="8_{F556F91A-4964-40D9-AEB5-A79A23B1330C}" xr6:coauthVersionLast="47" xr6:coauthVersionMax="47" xr10:uidLastSave="{C240D38F-12B8-4523-BA3A-2D08487D59AE}"/>
  <bookViews>
    <workbookView xWindow="-120" yWindow="-120" windowWidth="29040" windowHeight="15840" activeTab="1" xr2:uid="{FC16FDDB-F9AA-459C-A805-DC1B53C01569}"/>
  </bookViews>
  <sheets>
    <sheet name="Main" sheetId="1" r:id="rId1"/>
    <sheet name="model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2" l="1"/>
  <c r="H50" i="2"/>
  <c r="I44" i="2"/>
  <c r="I48" i="2" s="1"/>
  <c r="H44" i="2"/>
  <c r="H48" i="2" s="1"/>
  <c r="L6" i="1"/>
  <c r="L5" i="1"/>
  <c r="L7" i="1" s="1"/>
  <c r="L4" i="1"/>
  <c r="H37" i="2"/>
  <c r="I37" i="2"/>
  <c r="H25" i="2"/>
  <c r="H30" i="2" s="1"/>
  <c r="I25" i="2"/>
  <c r="I30" i="2" s="1"/>
  <c r="I39" i="2" s="1"/>
  <c r="H19" i="2"/>
  <c r="I19" i="2"/>
  <c r="H11" i="2"/>
  <c r="I11" i="2"/>
  <c r="H39" i="2" l="1"/>
  <c r="I21" i="2"/>
  <c r="I41" i="2" s="1"/>
  <c r="H21" i="2"/>
  <c r="H41" i="2" l="1"/>
</calcChain>
</file>

<file path=xl/sharedStrings.xml><?xml version="1.0" encoding="utf-8"?>
<sst xmlns="http://schemas.openxmlformats.org/spreadsheetml/2006/main" count="46" uniqueCount="44">
  <si>
    <t>Q124</t>
  </si>
  <si>
    <t>$m</t>
  </si>
  <si>
    <t>Total current assets</t>
  </si>
  <si>
    <t>Other current assets</t>
  </si>
  <si>
    <t>Prepaid expenses</t>
  </si>
  <si>
    <t>Unbilled contract revenue</t>
  </si>
  <si>
    <t>Inventories, net</t>
  </si>
  <si>
    <t>Accounts receivable</t>
  </si>
  <si>
    <t>Cash</t>
  </si>
  <si>
    <t>Total non-current assets</t>
  </si>
  <si>
    <t>Total assets</t>
  </si>
  <si>
    <t>other assets</t>
  </si>
  <si>
    <t>Investment in equity secutiries</t>
  </si>
  <si>
    <t>Equity method investment</t>
  </si>
  <si>
    <t>Identifiable intangible assets</t>
  </si>
  <si>
    <t>Goodwill</t>
  </si>
  <si>
    <t>PPE</t>
  </si>
  <si>
    <t>Q423</t>
  </si>
  <si>
    <t>Total current liabilities</t>
  </si>
  <si>
    <t>other current liabitlies</t>
  </si>
  <si>
    <t>operating lease liabilities</t>
  </si>
  <si>
    <t>long term debt</t>
  </si>
  <si>
    <t>Warrenty reserve</t>
  </si>
  <si>
    <t>Deferred revenue</t>
  </si>
  <si>
    <t>Accounts payable</t>
  </si>
  <si>
    <t>Accruals</t>
  </si>
  <si>
    <t>Total non-current liabilties</t>
  </si>
  <si>
    <t>other LT liab</t>
  </si>
  <si>
    <t>operating leases</t>
  </si>
  <si>
    <t>Pension liab</t>
  </si>
  <si>
    <t>DTL</t>
  </si>
  <si>
    <t>Long term debt</t>
  </si>
  <si>
    <t>Price</t>
  </si>
  <si>
    <t>MC</t>
  </si>
  <si>
    <t>EV</t>
  </si>
  <si>
    <t>Shares</t>
  </si>
  <si>
    <t>Debt</t>
  </si>
  <si>
    <t>Net assets</t>
  </si>
  <si>
    <t>Total liabilities</t>
  </si>
  <si>
    <t>Total Equity</t>
  </si>
  <si>
    <t>NCI</t>
  </si>
  <si>
    <t>Acc'd income / (loss)</t>
  </si>
  <si>
    <t>RE</t>
  </si>
  <si>
    <t>SC +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</si>
</sst>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9032-A605-48A6-8966-DC0B8F8A2714}">
  <dimension ref="K2:L7"/>
  <sheetViews>
    <sheetView workbookViewId="0">
      <selection activeCell="L7" sqref="L7"/>
    </sheetView>
  </sheetViews>
  <sheetFormatPr defaultRowHeight="15" x14ac:dyDescent="0.25"/>
  <cols>
    <col min="12" max="12" width="11" bestFit="1" customWidth="1"/>
  </cols>
  <sheetData>
    <row r="2" spans="11:12" x14ac:dyDescent="0.25">
      <c r="K2" t="s">
        <v>32</v>
      </c>
      <c r="L2" s="7">
        <v>142.19999999999999</v>
      </c>
    </row>
    <row r="3" spans="11:12" x14ac:dyDescent="0.25">
      <c r="K3" t="s">
        <v>35</v>
      </c>
      <c r="L3" s="7">
        <v>42.801040999999998</v>
      </c>
    </row>
    <row r="4" spans="11:12" x14ac:dyDescent="0.25">
      <c r="K4" t="s">
        <v>33</v>
      </c>
      <c r="L4" s="7">
        <f>+L2*L3</f>
        <v>6086.3080301999989</v>
      </c>
    </row>
    <row r="5" spans="11:12" x14ac:dyDescent="0.25">
      <c r="K5" t="s">
        <v>8</v>
      </c>
      <c r="L5" s="7">
        <f>+model!I5+model!I17</f>
        <v>287.2</v>
      </c>
    </row>
    <row r="6" spans="11:12" x14ac:dyDescent="0.25">
      <c r="K6" t="s">
        <v>36</v>
      </c>
      <c r="L6" s="7">
        <f>+model!I27+model!I32</f>
        <v>3991.7000000000003</v>
      </c>
    </row>
    <row r="7" spans="11:12" x14ac:dyDescent="0.25">
      <c r="K7" t="s">
        <v>34</v>
      </c>
      <c r="L7" s="7">
        <f>+L4-L5+L6</f>
        <v>9790.8080301999998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5A15-91A2-46EE-8FA4-51E78960D11D}">
  <dimension ref="B2:I50"/>
  <sheetViews>
    <sheetView tabSelected="1" topLeftCell="A19" workbookViewId="0">
      <selection activeCell="I44" sqref="I44"/>
    </sheetView>
  </sheetViews>
  <sheetFormatPr defaultRowHeight="12.75" x14ac:dyDescent="0.2"/>
  <cols>
    <col min="1" max="16384" width="9.140625" style="1"/>
  </cols>
  <sheetData>
    <row r="2" spans="2:9" x14ac:dyDescent="0.2">
      <c r="H2" s="1" t="s">
        <v>17</v>
      </c>
      <c r="I2" s="1" t="s">
        <v>0</v>
      </c>
    </row>
    <row r="3" spans="2:9" x14ac:dyDescent="0.2">
      <c r="H3" s="1" t="s">
        <v>1</v>
      </c>
      <c r="I3" s="1" t="s">
        <v>1</v>
      </c>
    </row>
    <row r="5" spans="2:9" x14ac:dyDescent="0.2">
      <c r="B5" s="1" t="s">
        <v>8</v>
      </c>
      <c r="H5" s="3">
        <v>188.3</v>
      </c>
      <c r="I5" s="3">
        <v>191.9</v>
      </c>
    </row>
    <row r="6" spans="2:9" x14ac:dyDescent="0.2">
      <c r="B6" s="1" t="s">
        <v>7</v>
      </c>
      <c r="H6" s="3">
        <v>758.9</v>
      </c>
      <c r="I6" s="3">
        <v>799.6</v>
      </c>
    </row>
    <row r="7" spans="2:9" x14ac:dyDescent="0.2">
      <c r="B7" s="1" t="s">
        <v>6</v>
      </c>
      <c r="H7" s="3">
        <v>576.29999999999995</v>
      </c>
      <c r="I7" s="3">
        <v>572.29999999999995</v>
      </c>
    </row>
    <row r="8" spans="2:9" x14ac:dyDescent="0.2">
      <c r="B8" s="1" t="s">
        <v>5</v>
      </c>
      <c r="H8" s="3">
        <v>481.7</v>
      </c>
      <c r="I8" s="3">
        <v>553</v>
      </c>
    </row>
    <row r="9" spans="2:9" x14ac:dyDescent="0.2">
      <c r="B9" s="1" t="s">
        <v>4</v>
      </c>
      <c r="H9" s="3">
        <v>74.900000000000006</v>
      </c>
      <c r="I9" s="3">
        <v>121</v>
      </c>
    </row>
    <row r="10" spans="2:9" x14ac:dyDescent="0.2">
      <c r="B10" s="1" t="s">
        <v>3</v>
      </c>
      <c r="H10" s="3">
        <v>134.30000000000001</v>
      </c>
      <c r="I10" s="3">
        <v>132.9</v>
      </c>
    </row>
    <row r="11" spans="2:9" s="2" customFormat="1" x14ac:dyDescent="0.2">
      <c r="B11" s="2" t="s">
        <v>2</v>
      </c>
      <c r="H11" s="4">
        <f>SUM(H5:H10)</f>
        <v>2214.4</v>
      </c>
      <c r="I11" s="4">
        <f>SUM(I5:I10)</f>
        <v>2370.7000000000003</v>
      </c>
    </row>
    <row r="13" spans="2:9" x14ac:dyDescent="0.2">
      <c r="B13" s="1" t="s">
        <v>16</v>
      </c>
      <c r="H13" s="5">
        <v>837.6</v>
      </c>
      <c r="I13" s="5">
        <v>850.3</v>
      </c>
    </row>
    <row r="14" spans="2:9" x14ac:dyDescent="0.2">
      <c r="B14" s="1" t="s">
        <v>15</v>
      </c>
      <c r="H14" s="5">
        <v>2906.8</v>
      </c>
      <c r="I14" s="5">
        <v>2948.3</v>
      </c>
    </row>
    <row r="15" spans="2:9" x14ac:dyDescent="0.2">
      <c r="B15" s="1" t="s">
        <v>14</v>
      </c>
      <c r="H15" s="5">
        <v>2791.9</v>
      </c>
      <c r="I15" s="5">
        <v>2711.3</v>
      </c>
    </row>
    <row r="16" spans="2:9" x14ac:dyDescent="0.2">
      <c r="B16" s="1" t="s">
        <v>13</v>
      </c>
      <c r="H16" s="5">
        <v>109.9</v>
      </c>
      <c r="I16" s="5">
        <v>106.7</v>
      </c>
    </row>
    <row r="17" spans="2:9" x14ac:dyDescent="0.2">
      <c r="B17" s="1" t="s">
        <v>12</v>
      </c>
      <c r="H17" s="5">
        <v>91.2</v>
      </c>
      <c r="I17" s="5">
        <v>95.3</v>
      </c>
    </row>
    <row r="18" spans="2:9" x14ac:dyDescent="0.2">
      <c r="B18" s="1" t="s">
        <v>11</v>
      </c>
      <c r="H18" s="5">
        <v>150.6</v>
      </c>
      <c r="I18" s="5">
        <v>164.2</v>
      </c>
    </row>
    <row r="19" spans="2:9" s="2" customFormat="1" x14ac:dyDescent="0.2">
      <c r="B19" s="2" t="s">
        <v>9</v>
      </c>
      <c r="H19" s="6">
        <f>SUM(H13:H18)</f>
        <v>6888</v>
      </c>
      <c r="I19" s="6">
        <f>SUM(I13:I18)</f>
        <v>6876.1</v>
      </c>
    </row>
    <row r="20" spans="2:9" x14ac:dyDescent="0.2">
      <c r="H20" s="5"/>
      <c r="I20" s="5"/>
    </row>
    <row r="21" spans="2:9" s="2" customFormat="1" x14ac:dyDescent="0.2">
      <c r="B21" s="2" t="s">
        <v>10</v>
      </c>
      <c r="H21" s="6">
        <f>+H19+H11</f>
        <v>9102.4</v>
      </c>
      <c r="I21" s="6">
        <f>+I19+I11</f>
        <v>9246.8000000000011</v>
      </c>
    </row>
    <row r="23" spans="2:9" x14ac:dyDescent="0.2">
      <c r="B23" s="1" t="s">
        <v>24</v>
      </c>
      <c r="H23" s="3">
        <v>811</v>
      </c>
      <c r="I23" s="3">
        <v>868.8</v>
      </c>
    </row>
    <row r="24" spans="2:9" x14ac:dyDescent="0.2">
      <c r="B24" s="1" t="s">
        <v>23</v>
      </c>
      <c r="H24" s="3">
        <v>376.6</v>
      </c>
      <c r="I24" s="3">
        <v>389.8</v>
      </c>
    </row>
    <row r="25" spans="2:9" x14ac:dyDescent="0.2">
      <c r="B25" s="1" t="s">
        <v>25</v>
      </c>
      <c r="H25" s="3">
        <f>81.5+92.5+60</f>
        <v>234</v>
      </c>
      <c r="I25" s="3">
        <f>67.1+53.3+52.6</f>
        <v>173</v>
      </c>
    </row>
    <row r="26" spans="2:9" x14ac:dyDescent="0.2">
      <c r="B26" s="1" t="s">
        <v>22</v>
      </c>
      <c r="H26" s="3">
        <v>29.4</v>
      </c>
      <c r="I26" s="3">
        <v>31.1</v>
      </c>
    </row>
    <row r="27" spans="2:9" x14ac:dyDescent="0.2">
      <c r="B27" s="1" t="s">
        <v>21</v>
      </c>
      <c r="H27" s="3">
        <v>258.5</v>
      </c>
      <c r="I27" s="3">
        <v>259.89999999999998</v>
      </c>
    </row>
    <row r="28" spans="2:9" x14ac:dyDescent="0.2">
      <c r="B28" s="1" t="s">
        <v>20</v>
      </c>
      <c r="H28" s="3">
        <v>18.5</v>
      </c>
      <c r="I28" s="3">
        <v>18.899999999999999</v>
      </c>
    </row>
    <row r="29" spans="2:9" x14ac:dyDescent="0.2">
      <c r="B29" s="1" t="s">
        <v>19</v>
      </c>
      <c r="H29" s="3">
        <v>138.19999999999999</v>
      </c>
      <c r="I29" s="3">
        <v>152.19999999999999</v>
      </c>
    </row>
    <row r="30" spans="2:9" s="2" customFormat="1" x14ac:dyDescent="0.2">
      <c r="B30" s="2" t="s">
        <v>18</v>
      </c>
      <c r="H30" s="4">
        <f>SUM(H23:H29)</f>
        <v>1866.2</v>
      </c>
      <c r="I30" s="4">
        <f>SUM(I23:I29)</f>
        <v>1893.7</v>
      </c>
    </row>
    <row r="32" spans="2:9" x14ac:dyDescent="0.2">
      <c r="B32" s="1" t="s">
        <v>31</v>
      </c>
      <c r="H32" s="3">
        <v>3576.4</v>
      </c>
      <c r="I32" s="3">
        <v>3731.8</v>
      </c>
    </row>
    <row r="33" spans="2:9" x14ac:dyDescent="0.2">
      <c r="B33" s="1" t="s">
        <v>30</v>
      </c>
      <c r="H33" s="3">
        <v>568.20000000000005</v>
      </c>
      <c r="I33" s="3">
        <v>573.1</v>
      </c>
    </row>
    <row r="34" spans="2:9" x14ac:dyDescent="0.2">
      <c r="B34" s="1" t="s">
        <v>29</v>
      </c>
      <c r="H34" s="3">
        <v>6.7</v>
      </c>
      <c r="I34" s="3">
        <v>6.7</v>
      </c>
    </row>
    <row r="35" spans="2:9" x14ac:dyDescent="0.2">
      <c r="B35" s="1" t="s">
        <v>28</v>
      </c>
      <c r="H35" s="3">
        <v>50.7</v>
      </c>
      <c r="I35" s="3">
        <v>52.1</v>
      </c>
    </row>
    <row r="36" spans="2:9" x14ac:dyDescent="0.2">
      <c r="B36" s="1" t="s">
        <v>27</v>
      </c>
      <c r="H36" s="3">
        <v>95.2</v>
      </c>
      <c r="I36" s="3">
        <v>96.2</v>
      </c>
    </row>
    <row r="37" spans="2:9" s="2" customFormat="1" x14ac:dyDescent="0.2">
      <c r="B37" s="2" t="s">
        <v>26</v>
      </c>
      <c r="H37" s="4">
        <f>SUM(H32:H36)</f>
        <v>4297.2</v>
      </c>
      <c r="I37" s="4">
        <f>SUM(I32:I36)</f>
        <v>4459.9000000000005</v>
      </c>
    </row>
    <row r="39" spans="2:9" s="2" customFormat="1" x14ac:dyDescent="0.2">
      <c r="B39" s="2" t="s">
        <v>38</v>
      </c>
      <c r="H39" s="4">
        <f>+H30+H37</f>
        <v>6163.4</v>
      </c>
      <c r="I39" s="4">
        <f>+I30+I37</f>
        <v>6353.6</v>
      </c>
    </row>
    <row r="41" spans="2:9" s="2" customFormat="1" x14ac:dyDescent="0.2">
      <c r="B41" s="2" t="s">
        <v>37</v>
      </c>
      <c r="H41" s="4">
        <f>+H21-H39</f>
        <v>2939</v>
      </c>
      <c r="I41" s="4">
        <f>+I21-I39</f>
        <v>2893.2000000000007</v>
      </c>
    </row>
    <row r="44" spans="2:9" x14ac:dyDescent="0.2">
      <c r="B44" s="1" t="s">
        <v>43</v>
      </c>
      <c r="H44" s="3">
        <f>0.4+1872.5-19.3</f>
        <v>1853.6000000000001</v>
      </c>
      <c r="I44" s="3">
        <f>0.4+1872.5-19.3</f>
        <v>1853.6000000000001</v>
      </c>
    </row>
    <row r="45" spans="2:9" x14ac:dyDescent="0.2">
      <c r="B45" s="1" t="s">
        <v>42</v>
      </c>
      <c r="H45" s="3">
        <v>922.1</v>
      </c>
      <c r="I45" s="3">
        <v>926.5</v>
      </c>
    </row>
    <row r="46" spans="2:9" x14ac:dyDescent="0.2">
      <c r="B46" s="1" t="s">
        <v>41</v>
      </c>
      <c r="H46" s="3">
        <v>10.8</v>
      </c>
      <c r="I46" s="3">
        <v>-44.9</v>
      </c>
    </row>
    <row r="47" spans="2:9" x14ac:dyDescent="0.2">
      <c r="B47" s="1" t="s">
        <v>40</v>
      </c>
      <c r="H47" s="3">
        <v>152.5</v>
      </c>
      <c r="I47" s="3">
        <v>155.80000000000001</v>
      </c>
    </row>
    <row r="48" spans="2:9" s="2" customFormat="1" x14ac:dyDescent="0.2">
      <c r="B48" s="2" t="s">
        <v>39</v>
      </c>
      <c r="H48" s="4">
        <f>SUM(H44:H47)</f>
        <v>2939.0000000000005</v>
      </c>
      <c r="I48" s="4">
        <f>SUM(I44:I47)</f>
        <v>2891.0000000000005</v>
      </c>
    </row>
    <row r="50" spans="8:9" x14ac:dyDescent="0.2">
      <c r="H50" s="3">
        <f>+H48-H41</f>
        <v>0</v>
      </c>
      <c r="I50" s="3">
        <f>+I48-I41</f>
        <v>-2.2000000000002728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Bob</dc:creator>
  <cp:lastModifiedBy>Cornish, Bob</cp:lastModifiedBy>
  <dcterms:created xsi:type="dcterms:W3CDTF">2024-06-18T16:27:08Z</dcterms:created>
  <dcterms:modified xsi:type="dcterms:W3CDTF">2024-06-18T16:48:59Z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2024-06-18T16:27:47Z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dc4c5eae-00ca-4630-93c7-f9700c264f0e</vt:lpwstr>
  </property>
  <property fmtid="{D5CDD505-2E9C-101B-9397-08002B2CF9AE}" pid="8" name="MSIP_Label_ea60d57e-af5b-4752-ac57-3e4f28ca11dc_ContentBits">
    <vt:lpwstr>0</vt:lpwstr>
  </property>
</Properties>
</file>