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\Downloads\"/>
    </mc:Choice>
  </mc:AlternateContent>
  <xr:revisionPtr revIDLastSave="0" documentId="13_ncr:1_{0E52A613-55FC-4811-ACF2-D8B355A7130B}" xr6:coauthVersionLast="47" xr6:coauthVersionMax="47" xr10:uidLastSave="{00000000-0000-0000-0000-000000000000}"/>
  <bookViews>
    <workbookView xWindow="28680" yWindow="-225" windowWidth="29040" windowHeight="15840" activeTab="1" xr2:uid="{8A1A7741-0AA6-4752-BD0A-E3917C48D10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9" i="2" l="1"/>
  <c r="M49" i="2"/>
  <c r="M17" i="2"/>
  <c r="L17" i="2"/>
  <c r="N17" i="2"/>
  <c r="L40" i="2"/>
  <c r="L37" i="2"/>
  <c r="L46" i="2" s="1"/>
  <c r="L39" i="2"/>
  <c r="L38" i="2"/>
  <c r="N35" i="2"/>
  <c r="L35" i="2"/>
  <c r="N34" i="2"/>
  <c r="M34" i="2"/>
  <c r="M35" i="2" s="1"/>
  <c r="L5" i="2"/>
  <c r="L7" i="2" s="1"/>
  <c r="L11" i="2" s="1"/>
  <c r="L13" i="2" s="1"/>
  <c r="M40" i="2"/>
  <c r="M39" i="2"/>
  <c r="M38" i="2"/>
  <c r="N40" i="2"/>
  <c r="N39" i="2"/>
  <c r="N38" i="2"/>
  <c r="M5" i="2"/>
  <c r="M7" i="2" s="1"/>
  <c r="M11" i="2" s="1"/>
  <c r="M13" i="2" s="1"/>
  <c r="N5" i="2"/>
  <c r="N21" i="2" s="1"/>
  <c r="M7" i="1"/>
  <c r="L22" i="2" l="1"/>
  <c r="L49" i="2"/>
  <c r="L21" i="2"/>
  <c r="L23" i="2"/>
  <c r="M46" i="2"/>
  <c r="N46" i="2"/>
  <c r="N7" i="2"/>
  <c r="M21" i="2"/>
  <c r="M22" i="2"/>
  <c r="M23" i="2"/>
  <c r="N11" i="2" l="1"/>
  <c r="N23" i="2" s="1"/>
  <c r="N22" i="2"/>
  <c r="N13" i="2" l="1"/>
  <c r="M4" i="1" l="1"/>
</calcChain>
</file>

<file path=xl/sharedStrings.xml><?xml version="1.0" encoding="utf-8"?>
<sst xmlns="http://schemas.openxmlformats.org/spreadsheetml/2006/main" count="42" uniqueCount="38">
  <si>
    <t>Price</t>
  </si>
  <si>
    <t>Shares</t>
  </si>
  <si>
    <t>MC</t>
  </si>
  <si>
    <t>Cash</t>
  </si>
  <si>
    <t>Debt</t>
  </si>
  <si>
    <t>EV</t>
  </si>
  <si>
    <t>PAT</t>
  </si>
  <si>
    <t>Income tax</t>
  </si>
  <si>
    <t>PBT</t>
  </si>
  <si>
    <t>JV</t>
  </si>
  <si>
    <t>Finance cost</t>
  </si>
  <si>
    <t>Finance income</t>
  </si>
  <si>
    <t>Operating Profit</t>
  </si>
  <si>
    <t>Gross profit</t>
  </si>
  <si>
    <t>Cost of Sales</t>
  </si>
  <si>
    <t>Revenue</t>
  </si>
  <si>
    <t>Operating expenses</t>
  </si>
  <si>
    <t>Gross Margin</t>
  </si>
  <si>
    <t>Operating Margin</t>
  </si>
  <si>
    <t>Tax Rate</t>
  </si>
  <si>
    <t>EPS diluted</t>
  </si>
  <si>
    <t>Revenue y/y</t>
  </si>
  <si>
    <t>Other reserve</t>
  </si>
  <si>
    <t>Inventories</t>
  </si>
  <si>
    <t>PPE</t>
  </si>
  <si>
    <t>AR</t>
  </si>
  <si>
    <t>Intangibles</t>
  </si>
  <si>
    <t>AP</t>
  </si>
  <si>
    <t>Leases</t>
  </si>
  <si>
    <t>Lease ROUA</t>
  </si>
  <si>
    <t>DTA</t>
  </si>
  <si>
    <t>Provisions</t>
  </si>
  <si>
    <t>CRR</t>
  </si>
  <si>
    <t>SC</t>
  </si>
  <si>
    <t>RE</t>
  </si>
  <si>
    <t>SP</t>
  </si>
  <si>
    <t>CTA</t>
  </si>
  <si>
    <t>ROIC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</si>
</sst>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5AE8F-639E-4786-91A1-AD7077A6ACBE}">
  <dimension ref="L1:N17"/>
  <sheetViews>
    <sheetView workbookViewId="0">
      <selection activeCell="M7" sqref="M7"/>
    </sheetView>
  </sheetViews>
  <sheetFormatPr defaultRowHeight="14.25" x14ac:dyDescent="0.2"/>
  <cols>
    <col min="1" max="12" width="9.140625" style="1"/>
    <col min="13" max="13" width="9.42578125" style="1" bestFit="1" customWidth="1"/>
    <col min="14" max="14" width="9.28515625" style="1" bestFit="1" customWidth="1"/>
    <col min="15" max="16384" width="9.140625" style="1"/>
  </cols>
  <sheetData>
    <row r="1" spans="12:13" x14ac:dyDescent="0.2">
      <c r="M1" s="2"/>
    </row>
    <row r="2" spans="12:13" x14ac:dyDescent="0.2">
      <c r="L2" s="1" t="s">
        <v>0</v>
      </c>
      <c r="M2" s="3">
        <v>39.979999999999997</v>
      </c>
    </row>
    <row r="3" spans="12:13" x14ac:dyDescent="0.2">
      <c r="L3" s="1" t="s">
        <v>1</v>
      </c>
      <c r="M3" s="3">
        <v>106.47</v>
      </c>
    </row>
    <row r="4" spans="12:13" x14ac:dyDescent="0.2">
      <c r="L4" s="1" t="s">
        <v>2</v>
      </c>
      <c r="M4" s="3">
        <f>+M2*M3</f>
        <v>4256.6705999999995</v>
      </c>
    </row>
    <row r="5" spans="12:13" x14ac:dyDescent="0.2">
      <c r="L5" s="1" t="s">
        <v>3</v>
      </c>
      <c r="M5" s="3">
        <v>928.9</v>
      </c>
    </row>
    <row r="6" spans="12:13" x14ac:dyDescent="0.2">
      <c r="L6" s="1" t="s">
        <v>4</v>
      </c>
      <c r="M6" s="3">
        <v>660</v>
      </c>
    </row>
    <row r="7" spans="12:13" x14ac:dyDescent="0.2">
      <c r="L7" s="1" t="s">
        <v>5</v>
      </c>
      <c r="M7" s="3">
        <f>+M4-M5+M6</f>
        <v>3987.7705999999994</v>
      </c>
    </row>
    <row r="17" spans="13:14" x14ac:dyDescent="0.2">
      <c r="M17" s="5"/>
      <c r="N17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5FC88-3AA9-4DBC-BA4A-03E12D631302}">
  <dimension ref="B2:AA49"/>
  <sheetViews>
    <sheetView tabSelected="1" topLeftCell="A17" workbookViewId="0">
      <selection activeCell="L49" sqref="L49"/>
    </sheetView>
  </sheetViews>
  <sheetFormatPr defaultRowHeight="14.25" x14ac:dyDescent="0.2"/>
  <cols>
    <col min="1" max="16384" width="9.140625" style="1"/>
  </cols>
  <sheetData>
    <row r="2" spans="2:27" x14ac:dyDescent="0.2"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">
        <v>2023</v>
      </c>
      <c r="P2" s="1">
        <v>2024</v>
      </c>
      <c r="Q2" s="1">
        <v>2025</v>
      </c>
      <c r="R2" s="1">
        <v>2026</v>
      </c>
      <c r="S2" s="1">
        <v>2027</v>
      </c>
      <c r="T2" s="1">
        <v>2028</v>
      </c>
      <c r="U2" s="1">
        <v>2029</v>
      </c>
      <c r="V2" s="1">
        <v>2030</v>
      </c>
      <c r="W2" s="1">
        <v>2031</v>
      </c>
      <c r="X2" s="1">
        <v>2032</v>
      </c>
      <c r="Y2" s="1">
        <v>2033</v>
      </c>
      <c r="Z2" s="1">
        <v>2034</v>
      </c>
      <c r="AA2" s="1">
        <v>2035</v>
      </c>
    </row>
    <row r="3" spans="2:27" ht="15" x14ac:dyDescent="0.25">
      <c r="B3" s="1" t="s">
        <v>15</v>
      </c>
      <c r="L3" s="4">
        <v>1920.4</v>
      </c>
      <c r="M3" s="4">
        <v>2202.1999999999998</v>
      </c>
      <c r="N3" s="4">
        <v>2348</v>
      </c>
    </row>
    <row r="4" spans="2:27" x14ac:dyDescent="0.2">
      <c r="B4" s="1" t="s">
        <v>14</v>
      </c>
      <c r="L4" s="3">
        <v>1283</v>
      </c>
      <c r="M4" s="3">
        <v>1566.9</v>
      </c>
      <c r="N4" s="3">
        <v>1683.2</v>
      </c>
    </row>
    <row r="5" spans="2:27" x14ac:dyDescent="0.2">
      <c r="B5" s="1" t="s">
        <v>13</v>
      </c>
      <c r="L5" s="3">
        <f>+L3-L4</f>
        <v>637.40000000000009</v>
      </c>
      <c r="M5" s="3">
        <f>+M3-M4</f>
        <v>635.29999999999973</v>
      </c>
      <c r="N5" s="3">
        <f>+N3-N4</f>
        <v>664.8</v>
      </c>
    </row>
    <row r="6" spans="2:27" x14ac:dyDescent="0.2">
      <c r="B6" s="1" t="s">
        <v>16</v>
      </c>
      <c r="L6" s="3">
        <v>167.7</v>
      </c>
      <c r="M6" s="3">
        <v>133</v>
      </c>
      <c r="N6" s="3">
        <v>156.9</v>
      </c>
    </row>
    <row r="7" spans="2:27" x14ac:dyDescent="0.2">
      <c r="B7" s="1" t="s">
        <v>12</v>
      </c>
      <c r="L7" s="3">
        <f>+L5-L6</f>
        <v>469.7000000000001</v>
      </c>
      <c r="M7" s="3">
        <f>+M5-M6</f>
        <v>502.29999999999973</v>
      </c>
      <c r="N7" s="3">
        <f>+N5-N6</f>
        <v>507.9</v>
      </c>
    </row>
    <row r="8" spans="2:27" x14ac:dyDescent="0.2">
      <c r="B8" s="1" t="s">
        <v>11</v>
      </c>
      <c r="L8" s="3">
        <v>12.4</v>
      </c>
      <c r="M8" s="3">
        <v>2.5</v>
      </c>
      <c r="N8" s="3">
        <v>2.5</v>
      </c>
    </row>
    <row r="9" spans="2:27" x14ac:dyDescent="0.2">
      <c r="B9" s="1" t="s">
        <v>10</v>
      </c>
      <c r="L9" s="3">
        <v>11.7</v>
      </c>
      <c r="M9" s="3">
        <v>9.6</v>
      </c>
      <c r="N9" s="3">
        <v>15</v>
      </c>
    </row>
    <row r="10" spans="2:27" x14ac:dyDescent="0.2">
      <c r="B10" s="1" t="s">
        <v>9</v>
      </c>
      <c r="L10" s="3">
        <v>33.299999999999997</v>
      </c>
      <c r="M10" s="3">
        <v>22.4</v>
      </c>
      <c r="N10" s="3">
        <v>56.1</v>
      </c>
    </row>
    <row r="11" spans="2:27" x14ac:dyDescent="0.2">
      <c r="B11" s="1" t="s">
        <v>8</v>
      </c>
      <c r="L11" s="3">
        <f>+L7+L8-L9+L10</f>
        <v>503.7000000000001</v>
      </c>
      <c r="M11" s="3">
        <f>+M7+M8-M9+M10</f>
        <v>517.59999999999968</v>
      </c>
      <c r="N11" s="3">
        <f>+N7+N8-N9+N10</f>
        <v>551.5</v>
      </c>
    </row>
    <row r="12" spans="2:27" x14ac:dyDescent="0.2">
      <c r="B12" s="1" t="s">
        <v>7</v>
      </c>
      <c r="L12" s="3">
        <v>93.6</v>
      </c>
      <c r="M12" s="3">
        <v>95.4</v>
      </c>
      <c r="N12" s="3">
        <v>69.099999999999994</v>
      </c>
    </row>
    <row r="13" spans="2:27" x14ac:dyDescent="0.2">
      <c r="B13" s="1" t="s">
        <v>6</v>
      </c>
      <c r="L13" s="3">
        <f>+L11-L12</f>
        <v>410.10000000000014</v>
      </c>
      <c r="M13" s="3">
        <f>+M11-M12</f>
        <v>422.1999999999997</v>
      </c>
      <c r="N13" s="3">
        <f>+N11-N12</f>
        <v>482.4</v>
      </c>
    </row>
    <row r="14" spans="2:27" x14ac:dyDescent="0.2">
      <c r="B14" s="1" t="s">
        <v>20</v>
      </c>
      <c r="L14" s="3">
        <v>313.39999999999998</v>
      </c>
      <c r="M14" s="3">
        <v>332.5</v>
      </c>
      <c r="N14" s="3">
        <v>411.4</v>
      </c>
    </row>
    <row r="15" spans="2:27" x14ac:dyDescent="0.2">
      <c r="B15" s="1" t="s">
        <v>1</v>
      </c>
      <c r="L15" s="3">
        <v>130.80000000000001</v>
      </c>
      <c r="M15" s="3">
        <v>127.1</v>
      </c>
      <c r="N15" s="3">
        <v>117.3</v>
      </c>
    </row>
    <row r="17" spans="2:18" x14ac:dyDescent="0.2">
      <c r="L17" s="1" t="e">
        <f t="shared" ref="L17:M17" si="0">+L3/K3-1</f>
        <v>#DIV/0!</v>
      </c>
      <c r="M17" s="5">
        <f t="shared" si="0"/>
        <v>0.14674026244532379</v>
      </c>
      <c r="N17" s="5">
        <f>+N3/M3-1</f>
        <v>6.6206520751975306E-2</v>
      </c>
    </row>
    <row r="18" spans="2:18" x14ac:dyDescent="0.2">
      <c r="B18" s="1" t="s">
        <v>21</v>
      </c>
    </row>
    <row r="21" spans="2:18" x14ac:dyDescent="0.2">
      <c r="B21" s="3" t="s">
        <v>17</v>
      </c>
      <c r="L21" s="5">
        <f>+L5/L3</f>
        <v>0.3319100187460946</v>
      </c>
      <c r="M21" s="5">
        <f>+M5/M3</f>
        <v>0.2884842430296975</v>
      </c>
      <c r="N21" s="5">
        <f>+N5/N3</f>
        <v>0.28313458262350932</v>
      </c>
    </row>
    <row r="22" spans="2:18" x14ac:dyDescent="0.2">
      <c r="B22" s="3" t="s">
        <v>18</v>
      </c>
      <c r="L22" s="5">
        <f>+L7/L3</f>
        <v>0.24458446157050617</v>
      </c>
      <c r="M22" s="5">
        <f>+M7/M3</f>
        <v>0.22809009172645525</v>
      </c>
      <c r="N22" s="5">
        <f>+N7/N3</f>
        <v>0.21631175468483815</v>
      </c>
      <c r="R22" s="6"/>
    </row>
    <row r="23" spans="2:18" x14ac:dyDescent="0.2">
      <c r="B23" s="3" t="s">
        <v>19</v>
      </c>
      <c r="L23" s="5">
        <f>+L12/L11</f>
        <v>0.18582489577129238</v>
      </c>
      <c r="M23" s="5">
        <f>+M12/M11</f>
        <v>0.18431221020092747</v>
      </c>
      <c r="N23" s="5">
        <f>+N12/N11</f>
        <v>0.12529465095194922</v>
      </c>
      <c r="R23" s="6"/>
    </row>
    <row r="24" spans="2:18" x14ac:dyDescent="0.2">
      <c r="R24" s="6"/>
    </row>
    <row r="25" spans="2:18" x14ac:dyDescent="0.2">
      <c r="R25" s="6"/>
    </row>
    <row r="26" spans="2:18" x14ac:dyDescent="0.2">
      <c r="B26" s="1" t="s">
        <v>26</v>
      </c>
      <c r="L26" s="3">
        <v>17.2</v>
      </c>
      <c r="M26" s="3">
        <v>17.2</v>
      </c>
      <c r="N26" s="3">
        <v>17.2</v>
      </c>
    </row>
    <row r="27" spans="2:18" x14ac:dyDescent="0.2">
      <c r="B27" s="1" t="s">
        <v>24</v>
      </c>
      <c r="L27" s="3">
        <v>48.5</v>
      </c>
      <c r="M27" s="3">
        <v>46</v>
      </c>
      <c r="N27" s="3">
        <v>40.5</v>
      </c>
      <c r="R27" s="6"/>
    </row>
    <row r="28" spans="2:18" x14ac:dyDescent="0.2">
      <c r="B28" s="1" t="s">
        <v>29</v>
      </c>
      <c r="L28" s="3">
        <v>2.5</v>
      </c>
      <c r="M28" s="3">
        <v>3.2</v>
      </c>
      <c r="N28" s="3">
        <v>5.8</v>
      </c>
      <c r="R28" s="6"/>
    </row>
    <row r="29" spans="2:18" x14ac:dyDescent="0.2">
      <c r="B29" s="1" t="s">
        <v>9</v>
      </c>
      <c r="L29" s="3">
        <v>261.8</v>
      </c>
      <c r="M29" s="3">
        <v>281.7</v>
      </c>
      <c r="N29" s="3">
        <v>190.4</v>
      </c>
      <c r="R29" s="2"/>
    </row>
    <row r="30" spans="2:18" x14ac:dyDescent="0.2">
      <c r="B30" s="1" t="s">
        <v>30</v>
      </c>
      <c r="L30" s="3">
        <v>53.6</v>
      </c>
      <c r="M30" s="3">
        <v>40.1</v>
      </c>
      <c r="N30" s="3">
        <v>120.7</v>
      </c>
    </row>
    <row r="31" spans="2:18" x14ac:dyDescent="0.2">
      <c r="B31" s="1" t="s">
        <v>23</v>
      </c>
      <c r="L31" s="3">
        <v>3554.9</v>
      </c>
      <c r="M31" s="3">
        <v>3652.5</v>
      </c>
      <c r="N31" s="3">
        <v>5134</v>
      </c>
      <c r="R31" s="6"/>
    </row>
    <row r="32" spans="2:18" x14ac:dyDescent="0.2">
      <c r="B32" s="1" t="s">
        <v>25</v>
      </c>
      <c r="L32" s="3">
        <v>68.3</v>
      </c>
      <c r="M32" s="3">
        <v>75.400000000000006</v>
      </c>
      <c r="N32" s="3">
        <v>145.69999999999999</v>
      </c>
      <c r="R32" s="6"/>
    </row>
    <row r="33" spans="2:18" x14ac:dyDescent="0.2">
      <c r="B33" s="1" t="s">
        <v>36</v>
      </c>
      <c r="L33" s="3">
        <v>5.0999999999999996</v>
      </c>
      <c r="M33" s="3">
        <v>7.9</v>
      </c>
      <c r="N33" s="3">
        <v>4.5</v>
      </c>
      <c r="R33" s="6"/>
    </row>
    <row r="34" spans="2:18" x14ac:dyDescent="0.2">
      <c r="B34" s="1" t="s">
        <v>3</v>
      </c>
      <c r="L34" s="3">
        <v>1638.9</v>
      </c>
      <c r="M34" s="3">
        <f>1428.2</f>
        <v>1428.2</v>
      </c>
      <c r="N34" s="3">
        <f>928.9</f>
        <v>928.9</v>
      </c>
      <c r="R34" s="6"/>
    </row>
    <row r="35" spans="2:18" x14ac:dyDescent="0.2">
      <c r="L35" s="3">
        <f>SUM(L26:L34)</f>
        <v>5650.8</v>
      </c>
      <c r="M35" s="3">
        <f t="shared" ref="M35:N35" si="1">SUM(M26:M34)</f>
        <v>5552.1999999999989</v>
      </c>
      <c r="N35" s="3">
        <f t="shared" si="1"/>
        <v>6587.7</v>
      </c>
    </row>
    <row r="37" spans="2:18" x14ac:dyDescent="0.2">
      <c r="B37" s="1" t="s">
        <v>4</v>
      </c>
      <c r="L37" s="3">
        <f>300+200</f>
        <v>500</v>
      </c>
      <c r="M37" s="3">
        <v>300</v>
      </c>
      <c r="N37" s="3">
        <v>660</v>
      </c>
    </row>
    <row r="38" spans="2:18" x14ac:dyDescent="0.2">
      <c r="B38" s="1" t="s">
        <v>27</v>
      </c>
      <c r="L38" s="3">
        <f>263.7+1668.1</f>
        <v>1931.8</v>
      </c>
      <c r="M38" s="3">
        <f>330.8+1614.7</f>
        <v>1945.5</v>
      </c>
      <c r="N38" s="3">
        <f>719.8+1904.9</f>
        <v>2624.7</v>
      </c>
    </row>
    <row r="39" spans="2:18" x14ac:dyDescent="0.2">
      <c r="B39" s="1" t="s">
        <v>28</v>
      </c>
      <c r="L39" s="3">
        <f>1.3+1.2</f>
        <v>2.5</v>
      </c>
      <c r="M39" s="3">
        <f>1.7+1.5</f>
        <v>3.2</v>
      </c>
      <c r="N39" s="3">
        <f>3.8+2.1</f>
        <v>5.9</v>
      </c>
    </row>
    <row r="40" spans="2:18" x14ac:dyDescent="0.2">
      <c r="B40" s="1" t="s">
        <v>31</v>
      </c>
      <c r="L40" s="3">
        <f>60+54.9</f>
        <v>114.9</v>
      </c>
      <c r="M40" s="3">
        <f>62.3+65.8</f>
        <v>128.1</v>
      </c>
      <c r="N40" s="3">
        <f>98.5+62.5</f>
        <v>161</v>
      </c>
    </row>
    <row r="41" spans="2:18" x14ac:dyDescent="0.2">
      <c r="B41" s="1" t="s">
        <v>33</v>
      </c>
      <c r="L41" s="3">
        <v>6.8</v>
      </c>
      <c r="M41" s="3">
        <v>6.6</v>
      </c>
      <c r="N41" s="3">
        <v>6.5</v>
      </c>
    </row>
    <row r="42" spans="2:18" x14ac:dyDescent="0.2">
      <c r="B42" s="1" t="s">
        <v>35</v>
      </c>
      <c r="L42" s="3">
        <v>49.8</v>
      </c>
      <c r="M42" s="3">
        <v>49.8</v>
      </c>
      <c r="N42" s="3">
        <v>49.8</v>
      </c>
    </row>
    <row r="43" spans="2:18" x14ac:dyDescent="0.2">
      <c r="B43" s="1" t="s">
        <v>32</v>
      </c>
      <c r="L43" s="3">
        <v>24.7</v>
      </c>
      <c r="M43" s="3">
        <v>24.9</v>
      </c>
      <c r="N43" s="3">
        <v>25</v>
      </c>
    </row>
    <row r="44" spans="2:18" x14ac:dyDescent="0.2">
      <c r="B44" s="1" t="s">
        <v>22</v>
      </c>
      <c r="L44" s="3">
        <v>961.3</v>
      </c>
      <c r="M44" s="3">
        <v>961.3</v>
      </c>
      <c r="N44" s="3">
        <v>961.3</v>
      </c>
    </row>
    <row r="45" spans="2:18" x14ac:dyDescent="0.2">
      <c r="B45" s="1" t="s">
        <v>34</v>
      </c>
      <c r="L45" s="3">
        <v>3981.6</v>
      </c>
      <c r="M45" s="3">
        <v>4055.4</v>
      </c>
      <c r="N45" s="3">
        <v>4016.1</v>
      </c>
    </row>
    <row r="46" spans="2:18" x14ac:dyDescent="0.2">
      <c r="L46" s="3">
        <f>+SUM(L37:L43,L45)-L44</f>
        <v>5650.8</v>
      </c>
      <c r="M46" s="3">
        <f>+SUM(M37:M43,M45)-M44</f>
        <v>5552.2</v>
      </c>
      <c r="N46" s="3">
        <f>+SUM(N37:N43,N45)-N44</f>
        <v>6587.7</v>
      </c>
    </row>
    <row r="49" spans="2:14" x14ac:dyDescent="0.2">
      <c r="B49" s="1" t="s">
        <v>37</v>
      </c>
      <c r="L49" s="5">
        <f>+L13/(L46)</f>
        <v>7.2573794860904678E-2</v>
      </c>
      <c r="M49" s="5">
        <f t="shared" ref="M49:N49" si="2">+M13/(M46)</f>
        <v>7.6041929325312438E-2</v>
      </c>
      <c r="N49" s="5">
        <f t="shared" si="2"/>
        <v>7.3227378295915108E-2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Laptop</cp:lastModifiedBy>
  <dcterms:created xsi:type="dcterms:W3CDTF">2023-07-13T19:25:52Z</dcterms:created>
  <dcterms:modified xsi:type="dcterms:W3CDTF">2023-09-06T15:02:09Z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2023-07-13T19:25:57Z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8617b092-8909-4e7c-b43b-0063d5fea3b8</vt:lpwstr>
  </property>
  <property fmtid="{D5CDD505-2E9C-101B-9397-08002B2CF9AE}" pid="8" name="MSIP_Label_ea60d57e-af5b-4752-ac57-3e4f28ca11dc_ContentBits">
    <vt:lpwstr>0</vt:lpwstr>
  </property>
</Properties>
</file>