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ornish\Downloads\"/>
    </mc:Choice>
  </mc:AlternateContent>
  <xr:revisionPtr revIDLastSave="0" documentId="13_ncr:1_{543C622D-C172-4CDC-A8A5-89FBE5B5F707}" xr6:coauthVersionLast="47" xr6:coauthVersionMax="47" xr10:uidLastSave="{00000000-0000-0000-0000-000000000000}"/>
  <bookViews>
    <workbookView xWindow="-120" yWindow="-120" windowWidth="38640" windowHeight="21240" activeTab="1" xr2:uid="{F9B99253-8776-4586-B9A7-2EB70853DA9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" i="2" l="1"/>
  <c r="G79" i="2"/>
  <c r="G78" i="2"/>
  <c r="H78" i="2"/>
  <c r="H77" i="2"/>
  <c r="G77" i="2"/>
  <c r="H76" i="2"/>
  <c r="G76" i="2"/>
  <c r="H75" i="2"/>
  <c r="G59" i="2"/>
  <c r="G62" i="2" s="1"/>
  <c r="G67" i="2" s="1"/>
  <c r="G69" i="2" s="1"/>
  <c r="G71" i="2" s="1"/>
  <c r="G73" i="2" s="1"/>
  <c r="H59" i="2"/>
  <c r="H62" i="2" s="1"/>
  <c r="H67" i="2" s="1"/>
  <c r="H69" i="2" s="1"/>
  <c r="H71" i="2" s="1"/>
  <c r="H73" i="2" s="1"/>
  <c r="G53" i="2"/>
  <c r="H53" i="2"/>
  <c r="G39" i="2"/>
  <c r="H39" i="2"/>
  <c r="G30" i="2"/>
  <c r="H30" i="2"/>
  <c r="H10" i="2"/>
  <c r="G10" i="2"/>
  <c r="G18" i="2"/>
  <c r="H18" i="2"/>
  <c r="M7" i="1"/>
  <c r="M4" i="1"/>
  <c r="H41" i="2" l="1"/>
  <c r="G41" i="2"/>
  <c r="G20" i="2"/>
  <c r="H20" i="2"/>
  <c r="H43" i="2" s="1"/>
  <c r="H55" i="2" s="1"/>
  <c r="G43" i="2" l="1"/>
  <c r="G55" i="2" s="1"/>
</calcChain>
</file>

<file path=xl/sharedStrings.xml><?xml version="1.0" encoding="utf-8"?>
<sst xmlns="http://schemas.openxmlformats.org/spreadsheetml/2006/main" count="70" uniqueCount="66">
  <si>
    <t>Price</t>
  </si>
  <si>
    <t>Shares</t>
  </si>
  <si>
    <t>MC</t>
  </si>
  <si>
    <t>Cash</t>
  </si>
  <si>
    <t>Debt</t>
  </si>
  <si>
    <t>EV</t>
  </si>
  <si>
    <t>Other non -current receivables</t>
  </si>
  <si>
    <t>Retirement Benefit surplus</t>
  </si>
  <si>
    <t>Deferred tax assets</t>
  </si>
  <si>
    <t>Equity Instruments</t>
  </si>
  <si>
    <t>PPE</t>
  </si>
  <si>
    <t>Goodwill and other intangibles</t>
  </si>
  <si>
    <t>£m</t>
  </si>
  <si>
    <t>Total Non-current assets</t>
  </si>
  <si>
    <t>Total current assets</t>
  </si>
  <si>
    <t>Total assets</t>
  </si>
  <si>
    <t>Assets held for sale</t>
  </si>
  <si>
    <t>Current tax asset</t>
  </si>
  <si>
    <t>Derivative financial instruments</t>
  </si>
  <si>
    <t>Trade and other AR</t>
  </si>
  <si>
    <t>Inventories</t>
  </si>
  <si>
    <t>Total current liabilities</t>
  </si>
  <si>
    <t>liabilties held for sale</t>
  </si>
  <si>
    <t>Current tax liabilities</t>
  </si>
  <si>
    <t>Share repurchase liability</t>
  </si>
  <si>
    <t>Derivative financial instrument</t>
  </si>
  <si>
    <t>Trade and other payables</t>
  </si>
  <si>
    <t>Provision for liabilities and charges</t>
  </si>
  <si>
    <t>Short-term borrowings</t>
  </si>
  <si>
    <t>Other non-current liabilities</t>
  </si>
  <si>
    <t>Non-current tax liabilities</t>
  </si>
  <si>
    <t>Derivative financial insturments</t>
  </si>
  <si>
    <t>Retirement benefit obligations</t>
  </si>
  <si>
    <t>Deferred tax liabilities</t>
  </si>
  <si>
    <t>Long-term borrowing</t>
  </si>
  <si>
    <t>Total non-current liabilities</t>
  </si>
  <si>
    <t>Total Liabilities</t>
  </si>
  <si>
    <t>Net assets</t>
  </si>
  <si>
    <t>Total Equity</t>
  </si>
  <si>
    <t>NCI</t>
  </si>
  <si>
    <t>RE</t>
  </si>
  <si>
    <t>Other reserve</t>
  </si>
  <si>
    <t>Merger reserve</t>
  </si>
  <si>
    <t>Share premium</t>
  </si>
  <si>
    <t>Share capital</t>
  </si>
  <si>
    <t>Net profit</t>
  </si>
  <si>
    <t>Net profit from continuing operations</t>
  </si>
  <si>
    <t>profit from discontinued operations</t>
  </si>
  <si>
    <t>Income tax</t>
  </si>
  <si>
    <t>Attributable to owners of the parent</t>
  </si>
  <si>
    <t>Profit before income tax</t>
  </si>
  <si>
    <t>FE</t>
  </si>
  <si>
    <t>FI</t>
  </si>
  <si>
    <t>Operating profit</t>
  </si>
  <si>
    <t>Other operating expenses</t>
  </si>
  <si>
    <t>Impairment of goodwill</t>
  </si>
  <si>
    <t>Gross profit</t>
  </si>
  <si>
    <t>COS</t>
  </si>
  <si>
    <t>Revenue</t>
  </si>
  <si>
    <t>Impairment of equity accounted instruments</t>
  </si>
  <si>
    <t>Share of loss of equity accounted instruments</t>
  </si>
  <si>
    <t>Revenue y/y</t>
  </si>
  <si>
    <t>GP%</t>
  </si>
  <si>
    <t>Operating margin %</t>
  </si>
  <si>
    <t>Net profit margin %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</si>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</sst>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29773</xdr:colOff>
      <xdr:row>3</xdr:row>
      <xdr:rowOff>0</xdr:rowOff>
    </xdr:from>
    <xdr:to>
      <xdr:col>7</xdr:col>
      <xdr:colOff>29773</xdr:colOff>
      <xdr:row>98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4224119-DD9E-ED6A-FAF9-3E5A2B537C50}"/>
            </a:ext>
          </a:extLst>
        </xdr:cNvPr>
        <xdr:cNvCxnSpPr/>
      </xdr:nvCxnSpPr>
      <xdr:spPr>
        <a:xfrm>
          <a:off x="4280304" y="482203"/>
          <a:ext cx="0" cy="1543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FE0B-59D3-4DB1-8F76-E5ADE7C1F12E}">
  <dimension ref="L2:M7"/>
  <sheetViews>
    <sheetView workbookViewId="0">
      <selection activeCell="I32" sqref="I32"/>
    </sheetView>
  </sheetViews>
  <sheetFormatPr defaultRowHeight="15" x14ac:dyDescent="0.25"/>
  <sheetData>
    <row r="2" spans="12:13" x14ac:dyDescent="0.25">
      <c r="L2" s="1" t="s">
        <v>0</v>
      </c>
      <c r="M2" s="2">
        <v>39.979999999999997</v>
      </c>
    </row>
    <row r="3" spans="12:13" x14ac:dyDescent="0.25">
      <c r="L3" s="1" t="s">
        <v>1</v>
      </c>
      <c r="M3" s="2">
        <v>106.47</v>
      </c>
    </row>
    <row r="4" spans="12:13" x14ac:dyDescent="0.25">
      <c r="L4" s="1" t="s">
        <v>2</v>
      </c>
      <c r="M4" s="2">
        <f>+M2*M3</f>
        <v>4256.6705999999995</v>
      </c>
    </row>
    <row r="5" spans="12:13" x14ac:dyDescent="0.25">
      <c r="L5" s="1" t="s">
        <v>3</v>
      </c>
      <c r="M5" s="2">
        <v>928.9</v>
      </c>
    </row>
    <row r="6" spans="12:13" x14ac:dyDescent="0.25">
      <c r="L6" s="1" t="s">
        <v>4</v>
      </c>
      <c r="M6" s="2">
        <v>660</v>
      </c>
    </row>
    <row r="7" spans="12:13" x14ac:dyDescent="0.25">
      <c r="L7" s="1" t="s">
        <v>5</v>
      </c>
      <c r="M7" s="2">
        <f>+M4-M5+M6</f>
        <v>3987.7705999999994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64B3-432D-45CC-A0C1-A0BE01AE421B}">
  <dimension ref="B1:H79"/>
  <sheetViews>
    <sheetView tabSelected="1" zoomScale="160" zoomScaleNormal="160" workbookViewId="0">
      <selection activeCell="H81" sqref="H81"/>
    </sheetView>
  </sheetViews>
  <sheetFormatPr defaultRowHeight="12.75" x14ac:dyDescent="0.2"/>
  <cols>
    <col min="1" max="7" width="9.140625" style="3"/>
    <col min="8" max="8" width="9.140625" style="4"/>
    <col min="9" max="16384" width="9.140625" style="3"/>
  </cols>
  <sheetData>
    <row r="1" spans="2:8" x14ac:dyDescent="0.2">
      <c r="H1" s="3"/>
    </row>
    <row r="2" spans="2:8" x14ac:dyDescent="0.2">
      <c r="G2" s="3">
        <v>2022</v>
      </c>
      <c r="H2" s="3">
        <v>2023</v>
      </c>
    </row>
    <row r="3" spans="2:8" x14ac:dyDescent="0.2">
      <c r="G3" s="3" t="s">
        <v>12</v>
      </c>
      <c r="H3" s="3" t="s">
        <v>12</v>
      </c>
    </row>
    <row r="4" spans="2:8" x14ac:dyDescent="0.2">
      <c r="B4" s="3" t="s">
        <v>11</v>
      </c>
      <c r="G4" s="4">
        <v>20203</v>
      </c>
      <c r="H4" s="4">
        <v>18588</v>
      </c>
    </row>
    <row r="5" spans="2:8" x14ac:dyDescent="0.2">
      <c r="B5" s="3" t="s">
        <v>10</v>
      </c>
      <c r="G5" s="4">
        <v>2473</v>
      </c>
      <c r="H5" s="4">
        <v>2399</v>
      </c>
    </row>
    <row r="6" spans="2:8" x14ac:dyDescent="0.2">
      <c r="B6" s="3" t="s">
        <v>9</v>
      </c>
      <c r="G6" s="4">
        <v>86</v>
      </c>
      <c r="H6" s="4">
        <v>118</v>
      </c>
    </row>
    <row r="7" spans="2:8" x14ac:dyDescent="0.2">
      <c r="B7" s="3" t="s">
        <v>8</v>
      </c>
      <c r="G7" s="4">
        <v>244</v>
      </c>
      <c r="H7" s="4">
        <v>287</v>
      </c>
    </row>
    <row r="8" spans="2:8" x14ac:dyDescent="0.2">
      <c r="B8" s="3" t="s">
        <v>7</v>
      </c>
      <c r="G8" s="4">
        <v>294</v>
      </c>
      <c r="H8" s="4">
        <v>270</v>
      </c>
    </row>
    <row r="9" spans="2:8" x14ac:dyDescent="0.2">
      <c r="B9" s="3" t="s">
        <v>6</v>
      </c>
      <c r="G9" s="4">
        <v>157</v>
      </c>
      <c r="H9" s="4">
        <v>172</v>
      </c>
    </row>
    <row r="10" spans="2:8" s="5" customFormat="1" x14ac:dyDescent="0.2">
      <c r="B10" s="5" t="s">
        <v>13</v>
      </c>
      <c r="G10" s="6">
        <f>SUM(G4:G9)</f>
        <v>23457</v>
      </c>
      <c r="H10" s="6">
        <f>SUM(H4:H9)</f>
        <v>21834</v>
      </c>
    </row>
    <row r="12" spans="2:8" x14ac:dyDescent="0.2">
      <c r="B12" s="3" t="s">
        <v>20</v>
      </c>
      <c r="G12" s="4">
        <v>1825</v>
      </c>
      <c r="H12" s="4">
        <v>1637</v>
      </c>
    </row>
    <row r="13" spans="2:8" x14ac:dyDescent="0.2">
      <c r="B13" s="3" t="s">
        <v>19</v>
      </c>
      <c r="G13" s="4">
        <v>2082</v>
      </c>
      <c r="H13" s="4">
        <v>2062</v>
      </c>
    </row>
    <row r="14" spans="2:8" x14ac:dyDescent="0.2">
      <c r="B14" s="3" t="s">
        <v>18</v>
      </c>
      <c r="G14" s="4">
        <v>59</v>
      </c>
      <c r="H14" s="4">
        <v>64</v>
      </c>
    </row>
    <row r="15" spans="2:8" x14ac:dyDescent="0.2">
      <c r="B15" s="3" t="s">
        <v>17</v>
      </c>
      <c r="G15" s="4">
        <v>155</v>
      </c>
      <c r="H15" s="4">
        <v>80</v>
      </c>
    </row>
    <row r="16" spans="2:8" x14ac:dyDescent="0.2">
      <c r="B16" s="3" t="s">
        <v>3</v>
      </c>
      <c r="G16" s="4">
        <v>1157</v>
      </c>
      <c r="H16" s="4">
        <v>1387</v>
      </c>
    </row>
    <row r="17" spans="2:8" x14ac:dyDescent="0.2">
      <c r="B17" s="3" t="s">
        <v>16</v>
      </c>
      <c r="G17" s="4">
        <v>7</v>
      </c>
      <c r="H17" s="4">
        <v>72</v>
      </c>
    </row>
    <row r="18" spans="2:8" s="5" customFormat="1" x14ac:dyDescent="0.2">
      <c r="B18" s="5" t="s">
        <v>14</v>
      </c>
      <c r="G18" s="6">
        <f>SUM(G12:G17)</f>
        <v>5285</v>
      </c>
      <c r="H18" s="6">
        <f>SUM(H12:H17)</f>
        <v>5302</v>
      </c>
    </row>
    <row r="19" spans="2:8" x14ac:dyDescent="0.2">
      <c r="B19" s="5"/>
    </row>
    <row r="20" spans="2:8" s="5" customFormat="1" x14ac:dyDescent="0.2">
      <c r="B20" s="5" t="s">
        <v>15</v>
      </c>
      <c r="G20" s="6">
        <f>+G18+G10</f>
        <v>28742</v>
      </c>
      <c r="H20" s="6">
        <f>+H18+H10</f>
        <v>27136</v>
      </c>
    </row>
    <row r="23" spans="2:8" x14ac:dyDescent="0.2">
      <c r="B23" s="3" t="s">
        <v>28</v>
      </c>
      <c r="G23" s="4">
        <v>1721</v>
      </c>
      <c r="H23" s="4">
        <v>1679</v>
      </c>
    </row>
    <row r="24" spans="2:8" x14ac:dyDescent="0.2">
      <c r="B24" s="3" t="s">
        <v>27</v>
      </c>
      <c r="G24" s="4">
        <v>227</v>
      </c>
      <c r="H24" s="4">
        <v>142</v>
      </c>
    </row>
    <row r="25" spans="2:8" x14ac:dyDescent="0.2">
      <c r="B25" s="3" t="s">
        <v>26</v>
      </c>
      <c r="G25" s="4">
        <v>5547</v>
      </c>
      <c r="H25" s="4">
        <v>5506</v>
      </c>
    </row>
    <row r="26" spans="2:8" x14ac:dyDescent="0.2">
      <c r="B26" s="3" t="s">
        <v>25</v>
      </c>
      <c r="G26" s="4">
        <v>55</v>
      </c>
      <c r="H26" s="4">
        <v>78</v>
      </c>
    </row>
    <row r="27" spans="2:8" x14ac:dyDescent="0.2">
      <c r="B27" s="3" t="s">
        <v>24</v>
      </c>
      <c r="G27" s="4">
        <v>0</v>
      </c>
      <c r="H27" s="4">
        <v>296</v>
      </c>
    </row>
    <row r="28" spans="2:8" x14ac:dyDescent="0.2">
      <c r="B28" s="3" t="s">
        <v>23</v>
      </c>
      <c r="G28" s="4">
        <v>791</v>
      </c>
      <c r="H28" s="4">
        <v>620</v>
      </c>
    </row>
    <row r="29" spans="2:8" x14ac:dyDescent="0.2">
      <c r="B29" s="3" t="s">
        <v>22</v>
      </c>
      <c r="G29" s="4">
        <v>0</v>
      </c>
      <c r="H29" s="4">
        <v>17</v>
      </c>
    </row>
    <row r="30" spans="2:8" s="5" customFormat="1" x14ac:dyDescent="0.2">
      <c r="B30" s="5" t="s">
        <v>21</v>
      </c>
      <c r="G30" s="6">
        <f>SUM(G23:G29)</f>
        <v>8341</v>
      </c>
      <c r="H30" s="6">
        <f>SUM(H23:H29)</f>
        <v>8338</v>
      </c>
    </row>
    <row r="32" spans="2:8" x14ac:dyDescent="0.2">
      <c r="B32" s="3" t="s">
        <v>34</v>
      </c>
      <c r="G32" s="4">
        <v>7163</v>
      </c>
      <c r="H32" s="4">
        <v>6858</v>
      </c>
    </row>
    <row r="33" spans="2:8" x14ac:dyDescent="0.2">
      <c r="B33" s="3" t="s">
        <v>33</v>
      </c>
      <c r="G33" s="4">
        <v>3037</v>
      </c>
      <c r="H33" s="4">
        <v>2899</v>
      </c>
    </row>
    <row r="34" spans="2:8" x14ac:dyDescent="0.2">
      <c r="B34" s="3" t="s">
        <v>32</v>
      </c>
      <c r="G34" s="4">
        <v>240</v>
      </c>
      <c r="H34" s="4">
        <v>233</v>
      </c>
    </row>
    <row r="35" spans="2:8" x14ac:dyDescent="0.2">
      <c r="B35" s="3" t="s">
        <v>27</v>
      </c>
      <c r="G35" s="4">
        <v>59</v>
      </c>
      <c r="H35" s="4">
        <v>57</v>
      </c>
    </row>
    <row r="36" spans="2:8" x14ac:dyDescent="0.2">
      <c r="B36" s="3" t="s">
        <v>31</v>
      </c>
      <c r="G36" s="4">
        <v>249</v>
      </c>
      <c r="H36" s="4">
        <v>187</v>
      </c>
    </row>
    <row r="37" spans="2:8" x14ac:dyDescent="0.2">
      <c r="B37" s="3" t="s">
        <v>30</v>
      </c>
      <c r="G37" s="4">
        <v>54</v>
      </c>
      <c r="H37" s="4">
        <v>28</v>
      </c>
    </row>
    <row r="38" spans="2:8" x14ac:dyDescent="0.2">
      <c r="B38" s="3" t="s">
        <v>29</v>
      </c>
      <c r="G38" s="4">
        <v>116</v>
      </c>
      <c r="H38" s="4">
        <v>67</v>
      </c>
    </row>
    <row r="39" spans="2:8" s="5" customFormat="1" x14ac:dyDescent="0.2">
      <c r="B39" s="5" t="s">
        <v>35</v>
      </c>
      <c r="G39" s="6">
        <f>SUM(G32:G38)</f>
        <v>10918</v>
      </c>
      <c r="H39" s="6">
        <f>SUM(H32:H38)</f>
        <v>10329</v>
      </c>
    </row>
    <row r="41" spans="2:8" s="5" customFormat="1" x14ac:dyDescent="0.2">
      <c r="B41" s="5" t="s">
        <v>36</v>
      </c>
      <c r="G41" s="6">
        <f>+G30+G39</f>
        <v>19259</v>
      </c>
      <c r="H41" s="6">
        <f>+H30+H39</f>
        <v>18667</v>
      </c>
    </row>
    <row r="43" spans="2:8" s="5" customFormat="1" x14ac:dyDescent="0.2">
      <c r="B43" s="5" t="s">
        <v>37</v>
      </c>
      <c r="G43" s="6">
        <f>+G20-G41</f>
        <v>9483</v>
      </c>
      <c r="H43" s="6">
        <f>+H20-H41</f>
        <v>8469</v>
      </c>
    </row>
    <row r="47" spans="2:8" x14ac:dyDescent="0.2">
      <c r="B47" s="3" t="s">
        <v>44</v>
      </c>
      <c r="G47" s="4">
        <v>74</v>
      </c>
      <c r="H47" s="4">
        <v>74</v>
      </c>
    </row>
    <row r="48" spans="2:8" x14ac:dyDescent="0.2">
      <c r="B48" s="3" t="s">
        <v>43</v>
      </c>
      <c r="G48" s="4">
        <v>254</v>
      </c>
      <c r="H48" s="4">
        <v>254</v>
      </c>
    </row>
    <row r="49" spans="2:8" x14ac:dyDescent="0.2">
      <c r="B49" s="3" t="s">
        <v>42</v>
      </c>
      <c r="G49" s="4">
        <v>-14229</v>
      </c>
      <c r="H49" s="4">
        <v>-14229</v>
      </c>
    </row>
    <row r="50" spans="2:8" x14ac:dyDescent="0.2">
      <c r="B50" s="3" t="s">
        <v>41</v>
      </c>
      <c r="G50" s="4">
        <v>-294</v>
      </c>
      <c r="H50" s="4">
        <v>-1060</v>
      </c>
    </row>
    <row r="51" spans="2:8" x14ac:dyDescent="0.2">
      <c r="B51" s="3" t="s">
        <v>40</v>
      </c>
      <c r="G51" s="4">
        <v>23638</v>
      </c>
      <c r="H51" s="4">
        <v>23409</v>
      </c>
    </row>
    <row r="52" spans="2:8" x14ac:dyDescent="0.2">
      <c r="B52" s="3" t="s">
        <v>39</v>
      </c>
      <c r="G52" s="4">
        <v>40</v>
      </c>
      <c r="H52" s="4">
        <v>21</v>
      </c>
    </row>
    <row r="53" spans="2:8" s="5" customFormat="1" x14ac:dyDescent="0.2">
      <c r="B53" s="5" t="s">
        <v>38</v>
      </c>
      <c r="G53" s="6">
        <f>SUM(G47:G52)</f>
        <v>9483</v>
      </c>
      <c r="H53" s="6">
        <f>SUM(H47:H52)</f>
        <v>8469</v>
      </c>
    </row>
    <row r="55" spans="2:8" x14ac:dyDescent="0.2">
      <c r="G55" s="4">
        <f>+G53-G43</f>
        <v>0</v>
      </c>
      <c r="H55" s="4">
        <f>+H53-H43</f>
        <v>0</v>
      </c>
    </row>
    <row r="57" spans="2:8" x14ac:dyDescent="0.2">
      <c r="B57" s="3" t="s">
        <v>58</v>
      </c>
      <c r="G57" s="4">
        <v>14453</v>
      </c>
      <c r="H57" s="4">
        <v>14607</v>
      </c>
    </row>
    <row r="58" spans="2:8" x14ac:dyDescent="0.2">
      <c r="B58" s="3" t="s">
        <v>57</v>
      </c>
      <c r="G58" s="4">
        <v>6092</v>
      </c>
      <c r="H58" s="4">
        <v>5847</v>
      </c>
    </row>
    <row r="59" spans="2:8" s="5" customFormat="1" x14ac:dyDescent="0.2">
      <c r="B59" s="5" t="s">
        <v>56</v>
      </c>
      <c r="G59" s="6">
        <f>+G57-G58</f>
        <v>8361</v>
      </c>
      <c r="H59" s="6">
        <f>+H57-H58</f>
        <v>8760</v>
      </c>
    </row>
    <row r="60" spans="2:8" x14ac:dyDescent="0.2">
      <c r="B60" s="3" t="s">
        <v>55</v>
      </c>
      <c r="G60" s="4">
        <v>167</v>
      </c>
      <c r="H60" s="4">
        <v>810</v>
      </c>
    </row>
    <row r="61" spans="2:8" x14ac:dyDescent="0.2">
      <c r="B61" s="3" t="s">
        <v>54</v>
      </c>
      <c r="G61" s="4">
        <v>4945</v>
      </c>
      <c r="H61" s="4">
        <v>5419</v>
      </c>
    </row>
    <row r="62" spans="2:8" s="5" customFormat="1" x14ac:dyDescent="0.2">
      <c r="B62" s="5" t="s">
        <v>53</v>
      </c>
      <c r="G62" s="6">
        <f>+G59-G60-G61</f>
        <v>3249</v>
      </c>
      <c r="H62" s="6">
        <f>+H59-H60-H61</f>
        <v>2531</v>
      </c>
    </row>
    <row r="63" spans="2:8" x14ac:dyDescent="0.2">
      <c r="B63" s="3" t="s">
        <v>52</v>
      </c>
      <c r="G63" s="4">
        <v>130</v>
      </c>
      <c r="H63" s="4">
        <v>210</v>
      </c>
    </row>
    <row r="64" spans="2:8" x14ac:dyDescent="0.2">
      <c r="B64" s="3" t="s">
        <v>51</v>
      </c>
      <c r="G64" s="4">
        <v>291</v>
      </c>
      <c r="H64" s="4">
        <v>340</v>
      </c>
    </row>
    <row r="65" spans="2:8" x14ac:dyDescent="0.2">
      <c r="B65" s="3" t="s">
        <v>59</v>
      </c>
      <c r="G65" s="4">
        <v>19</v>
      </c>
      <c r="H65" s="4">
        <v>0</v>
      </c>
    </row>
    <row r="66" spans="2:8" x14ac:dyDescent="0.2">
      <c r="B66" s="3" t="s">
        <v>60</v>
      </c>
      <c r="G66" s="4">
        <v>2</v>
      </c>
      <c r="H66" s="4">
        <v>0</v>
      </c>
    </row>
    <row r="67" spans="2:8" x14ac:dyDescent="0.2">
      <c r="B67" s="3" t="s">
        <v>50</v>
      </c>
      <c r="G67" s="4">
        <f>+G62+G63-G64-G65-G66</f>
        <v>3067</v>
      </c>
      <c r="H67" s="4">
        <f>+H62+H63-H64-H65-H66</f>
        <v>2401</v>
      </c>
    </row>
    <row r="68" spans="2:8" x14ac:dyDescent="0.2">
      <c r="B68" s="3" t="s">
        <v>48</v>
      </c>
      <c r="G68" s="4">
        <v>711</v>
      </c>
      <c r="H68" s="4">
        <v>753</v>
      </c>
    </row>
    <row r="69" spans="2:8" s="5" customFormat="1" x14ac:dyDescent="0.2">
      <c r="B69" s="5" t="s">
        <v>46</v>
      </c>
      <c r="G69" s="6">
        <f>+G67-G68</f>
        <v>2356</v>
      </c>
      <c r="H69" s="6">
        <f>+H67-H68</f>
        <v>1648</v>
      </c>
    </row>
    <row r="70" spans="2:8" x14ac:dyDescent="0.2">
      <c r="B70" s="3" t="s">
        <v>47</v>
      </c>
      <c r="G70" s="4">
        <v>-7</v>
      </c>
      <c r="H70" s="4">
        <v>9</v>
      </c>
    </row>
    <row r="71" spans="2:8" x14ac:dyDescent="0.2">
      <c r="B71" s="3" t="s">
        <v>45</v>
      </c>
      <c r="G71" s="4">
        <f>+G69+G70</f>
        <v>2349</v>
      </c>
      <c r="H71" s="4">
        <f>+H69+H70</f>
        <v>1657</v>
      </c>
    </row>
    <row r="72" spans="2:8" x14ac:dyDescent="0.2">
      <c r="B72" s="3" t="s">
        <v>39</v>
      </c>
      <c r="G72" s="4">
        <v>19</v>
      </c>
      <c r="H72" s="4">
        <v>14</v>
      </c>
    </row>
    <row r="73" spans="2:8" s="5" customFormat="1" x14ac:dyDescent="0.2">
      <c r="B73" s="5" t="s">
        <v>49</v>
      </c>
      <c r="G73" s="6">
        <f>+G71-G72</f>
        <v>2330</v>
      </c>
      <c r="H73" s="6">
        <f>+H71-H72</f>
        <v>1643</v>
      </c>
    </row>
    <row r="75" spans="2:8" x14ac:dyDescent="0.2">
      <c r="B75" s="3" t="s">
        <v>61</v>
      </c>
      <c r="H75" s="7">
        <f>+H57/G57-1</f>
        <v>1.065522728845214E-2</v>
      </c>
    </row>
    <row r="76" spans="2:8" x14ac:dyDescent="0.2">
      <c r="B76" s="3" t="s">
        <v>62</v>
      </c>
      <c r="G76" s="7">
        <f>+G59/G57</f>
        <v>0.578495814017851</v>
      </c>
      <c r="H76" s="7">
        <f>+H59/H57</f>
        <v>0.59971246662559052</v>
      </c>
    </row>
    <row r="77" spans="2:8" x14ac:dyDescent="0.2">
      <c r="B77" s="3" t="s">
        <v>63</v>
      </c>
      <c r="G77" s="7">
        <f>+G62/G57</f>
        <v>0.224797619871307</v>
      </c>
      <c r="H77" s="7">
        <f>+H62/H57</f>
        <v>0.17327308824536181</v>
      </c>
    </row>
    <row r="78" spans="2:8" x14ac:dyDescent="0.2">
      <c r="B78" s="3" t="s">
        <v>64</v>
      </c>
      <c r="G78" s="7">
        <f>+G71/G57</f>
        <v>0.16252681104269009</v>
      </c>
      <c r="H78" s="7">
        <f>+H71/H57</f>
        <v>0.1134387622372835</v>
      </c>
    </row>
    <row r="79" spans="2:8" x14ac:dyDescent="0.2">
      <c r="B79" s="3" t="s">
        <v>65</v>
      </c>
      <c r="G79" s="7">
        <f>+G68/G57</f>
        <v>4.9193938974607346E-2</v>
      </c>
      <c r="H79" s="7">
        <f>+H68/H57</f>
        <v>5.1550626411994246E-2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Cornish, Bob</dc:creator>
  <cp:lastModifiedBy>Cornish, Bob</cp:lastModifiedBy>
  <dcterms:created xsi:type="dcterms:W3CDTF">2024-06-11T16:11:43Z</dcterms:created>
  <dcterms:modified xsi:type="dcterms:W3CDTF">2024-06-11T16:52:54Z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2024-06-11T16:12:08Z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3c75103d-550d-4cc4-bb4f-b7def687d7c8</vt:lpwstr>
  </property>
  <property fmtid="{D5CDD505-2E9C-101B-9397-08002B2CF9AE}" pid="8" name="MSIP_Label_ea60d57e-af5b-4752-ac57-3e4f28ca11dc_ContentBits">
    <vt:lpwstr>0</vt:lpwstr>
  </property>
</Properties>
</file>